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arks Group\Research - HHI\HHI\"/>
    </mc:Choice>
  </mc:AlternateContent>
  <xr:revisionPtr revIDLastSave="0" documentId="13_ncr:1_{3B21A34E-AF6C-4324-B0BD-520E889FE872}" xr6:coauthVersionLast="34" xr6:coauthVersionMax="34" xr10:uidLastSave="{00000000-0000-0000-0000-000000000000}"/>
  <bookViews>
    <workbookView xWindow="0" yWindow="0" windowWidth="28800" windowHeight="12810" tabRatio="780" activeTab="2" xr2:uid="{00000000-000D-0000-FFFF-FFFF00000000}"/>
  </bookViews>
  <sheets>
    <sheet name="Notes by Element" sheetId="32" r:id="rId1"/>
    <sheet name="Summary-Market Share (%)" sheetId="31" r:id="rId2"/>
    <sheet name="Summary- HHI" sheetId="1" r:id="rId3"/>
    <sheet name="1998 Data" sheetId="21" r:id="rId4"/>
    <sheet name="1999 Data" sheetId="2" r:id="rId5"/>
    <sheet name="2000 Data" sheetId="3" r:id="rId6"/>
    <sheet name="2001 Data" sheetId="4" r:id="rId7"/>
    <sheet name="2002 Data" sheetId="5" r:id="rId8"/>
    <sheet name="2003 Data" sheetId="6" r:id="rId9"/>
    <sheet name="2004 Data" sheetId="7" r:id="rId10"/>
    <sheet name="2005 Data" sheetId="8" r:id="rId11"/>
    <sheet name="2006 Data" sheetId="9" r:id="rId12"/>
    <sheet name="2007 Data" sheetId="10" r:id="rId13"/>
    <sheet name="2008 Data" sheetId="11" r:id="rId14"/>
    <sheet name="2009 Data" sheetId="12" r:id="rId15"/>
    <sheet name="2010 Data" sheetId="13" r:id="rId16"/>
    <sheet name="2011 Data" sheetId="14" r:id="rId17"/>
    <sheet name="2012 Data" sheetId="15" r:id="rId18"/>
    <sheet name="2013 Data" sheetId="16" r:id="rId19"/>
    <sheet name="2014 Data" sheetId="17" r:id="rId20"/>
    <sheet name="2015 Data" sheetId="18" r:id="rId2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2" l="1"/>
  <c r="B132" i="2"/>
  <c r="C58" i="2" s="1"/>
  <c r="G1205" i="18" l="1"/>
  <c r="G1206" i="18"/>
  <c r="G1208" i="18"/>
  <c r="G1209" i="18"/>
  <c r="G1204" i="18"/>
  <c r="B1209" i="18"/>
  <c r="B1208" i="18"/>
  <c r="B1207" i="18"/>
  <c r="B1206" i="18"/>
  <c r="B1205" i="18"/>
  <c r="B1204" i="18"/>
  <c r="B1204" i="17"/>
  <c r="B1209" i="17"/>
  <c r="G1208" i="17"/>
  <c r="B1208" i="17"/>
  <c r="B1207" i="17"/>
  <c r="G1206" i="17"/>
  <c r="B1206" i="17"/>
  <c r="G1205" i="17"/>
  <c r="B1205" i="17"/>
  <c r="G1205" i="16"/>
  <c r="G1206" i="16"/>
  <c r="G1208" i="16"/>
  <c r="G1209" i="16"/>
  <c r="G1204" i="16"/>
  <c r="B1205" i="16"/>
  <c r="B1206" i="16"/>
  <c r="B1207" i="16"/>
  <c r="B1208" i="16"/>
  <c r="B1209" i="16"/>
  <c r="B1204" i="16"/>
  <c r="B1214" i="15"/>
  <c r="B1215" i="15"/>
  <c r="B1216" i="15"/>
  <c r="B1217" i="15"/>
  <c r="B1218" i="15"/>
  <c r="B1213" i="15"/>
  <c r="G1214" i="15"/>
  <c r="G1215" i="15"/>
  <c r="G1217" i="15"/>
  <c r="G1218" i="15"/>
  <c r="G1213" i="15"/>
  <c r="G1201" i="14"/>
  <c r="G1202" i="14"/>
  <c r="G1204" i="14"/>
  <c r="G1205" i="14"/>
  <c r="G1200" i="14"/>
  <c r="B1201" i="14"/>
  <c r="B1202" i="14"/>
  <c r="B1203" i="14"/>
  <c r="B1204" i="14"/>
  <c r="B1205" i="14"/>
  <c r="B1200" i="14"/>
  <c r="G1189" i="13"/>
  <c r="G1191" i="13"/>
  <c r="G1192" i="13"/>
  <c r="G1188" i="13"/>
  <c r="G1187" i="13"/>
  <c r="B1188" i="13"/>
  <c r="B1189" i="13"/>
  <c r="B1190" i="13"/>
  <c r="B1191" i="13"/>
  <c r="B1192" i="13"/>
  <c r="B1187" i="13"/>
  <c r="G1169" i="12"/>
  <c r="B1169" i="12"/>
  <c r="B1166" i="12"/>
  <c r="B1167" i="12"/>
  <c r="B1168" i="12"/>
  <c r="B1170" i="12"/>
  <c r="B1165" i="12"/>
  <c r="C1165" i="12" s="1"/>
  <c r="G1166" i="12"/>
  <c r="G1167" i="12"/>
  <c r="G1165" i="12"/>
  <c r="G1145" i="11"/>
  <c r="G1146" i="11"/>
  <c r="G1148" i="11"/>
  <c r="G1144" i="11"/>
  <c r="B1145" i="11"/>
  <c r="B1146" i="11"/>
  <c r="B1147" i="11"/>
  <c r="B1148" i="11"/>
  <c r="B1144" i="11"/>
  <c r="G1127" i="10"/>
  <c r="B1127" i="10"/>
  <c r="G1124" i="10"/>
  <c r="G1125" i="10"/>
  <c r="G1123" i="10"/>
  <c r="B1124" i="10"/>
  <c r="B1125" i="10"/>
  <c r="B1126" i="10"/>
  <c r="B1123" i="10"/>
  <c r="C1123" i="10" s="1"/>
  <c r="G1109" i="9"/>
  <c r="G1110" i="9"/>
  <c r="G1108" i="9"/>
  <c r="B1111" i="9"/>
  <c r="B1109" i="9"/>
  <c r="B1110" i="9"/>
  <c r="B1108" i="9"/>
  <c r="G1100" i="8"/>
  <c r="G1101" i="8"/>
  <c r="G1099" i="8"/>
  <c r="B1100" i="8"/>
  <c r="B1101" i="8"/>
  <c r="B1102" i="8"/>
  <c r="B1099" i="8"/>
  <c r="G1085" i="7"/>
  <c r="G1086" i="7"/>
  <c r="G1084" i="7"/>
  <c r="B1085" i="7"/>
  <c r="B1086" i="7"/>
  <c r="B1087" i="7"/>
  <c r="B1084" i="7"/>
  <c r="G1070" i="6"/>
  <c r="G1069" i="6"/>
  <c r="B1069" i="6"/>
  <c r="B1070" i="6"/>
  <c r="B1071" i="6"/>
  <c r="B1068" i="6"/>
  <c r="G1053" i="5"/>
  <c r="G1052" i="5"/>
  <c r="B1052" i="5"/>
  <c r="B1053" i="5"/>
  <c r="B1054" i="5"/>
  <c r="B1051" i="5"/>
  <c r="G1040" i="4"/>
  <c r="G1041" i="4"/>
  <c r="B1040" i="4"/>
  <c r="B1041" i="4"/>
  <c r="B1042" i="4"/>
  <c r="B1039" i="4"/>
  <c r="B1027" i="3"/>
  <c r="B1028" i="3"/>
  <c r="B1029" i="3"/>
  <c r="G1027" i="3"/>
  <c r="G1028" i="3"/>
  <c r="G1026" i="3"/>
  <c r="B1026" i="3"/>
  <c r="B1014" i="2"/>
  <c r="B1015" i="2"/>
  <c r="B1016" i="2"/>
  <c r="G1014" i="2"/>
  <c r="G1015" i="2"/>
  <c r="G1016" i="2"/>
  <c r="G1013" i="2"/>
  <c r="B1013" i="2"/>
  <c r="G1003" i="21"/>
  <c r="G1004" i="21"/>
  <c r="G1005" i="21"/>
  <c r="B1003" i="21"/>
  <c r="B1004" i="21"/>
  <c r="B1005" i="21"/>
  <c r="B1002" i="21"/>
  <c r="C1002" i="21" s="1"/>
  <c r="G1002" i="21"/>
  <c r="G1203" i="18"/>
  <c r="B1203" i="18"/>
  <c r="B1202" i="18"/>
  <c r="B1201" i="18"/>
  <c r="B1200" i="18"/>
  <c r="G1199" i="18"/>
  <c r="B1199" i="18"/>
  <c r="B1198" i="18"/>
  <c r="B1197" i="18"/>
  <c r="G1196" i="18"/>
  <c r="B1196" i="18"/>
  <c r="B1195" i="18"/>
  <c r="B1194" i="18"/>
  <c r="G1193" i="18"/>
  <c r="B1193" i="18"/>
  <c r="G1192" i="18"/>
  <c r="B1192" i="18"/>
  <c r="B1191" i="18"/>
  <c r="G1190" i="18"/>
  <c r="B1190" i="18"/>
  <c r="G1203" i="17"/>
  <c r="B1203" i="17"/>
  <c r="B1202" i="17"/>
  <c r="B1201" i="17"/>
  <c r="B1200" i="17"/>
  <c r="G1199" i="17"/>
  <c r="B1199" i="17"/>
  <c r="B1198" i="17"/>
  <c r="B1197" i="17"/>
  <c r="G1196" i="17"/>
  <c r="B1196" i="17"/>
  <c r="B1195" i="17"/>
  <c r="B1194" i="17"/>
  <c r="G1193" i="17"/>
  <c r="B1193" i="17"/>
  <c r="G1192" i="17"/>
  <c r="B1192" i="17"/>
  <c r="B1191" i="17"/>
  <c r="G1190" i="17"/>
  <c r="B1190" i="17"/>
  <c r="G1192" i="16"/>
  <c r="G1193" i="16"/>
  <c r="G1196" i="16"/>
  <c r="G1199" i="16"/>
  <c r="G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190" i="16"/>
  <c r="G1201" i="15"/>
  <c r="G1202" i="15"/>
  <c r="G1205" i="15"/>
  <c r="G1208" i="15"/>
  <c r="G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199" i="15"/>
  <c r="B1199" i="14"/>
  <c r="G1187" i="14"/>
  <c r="G1188" i="14"/>
  <c r="G1189" i="14"/>
  <c r="G1192" i="14"/>
  <c r="G1195" i="14"/>
  <c r="G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86" i="14"/>
  <c r="C1186" i="14" s="1"/>
  <c r="G1175" i="13"/>
  <c r="G1176" i="13"/>
  <c r="G1177" i="13"/>
  <c r="G1180" i="13"/>
  <c r="G1183" i="13"/>
  <c r="G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74" i="13"/>
  <c r="G1154" i="12"/>
  <c r="G1155" i="12"/>
  <c r="G1158" i="12"/>
  <c r="G1159" i="12"/>
  <c r="G1161" i="12"/>
  <c r="G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52" i="12"/>
  <c r="G1132" i="11"/>
  <c r="G1133" i="11"/>
  <c r="G1134" i="11"/>
  <c r="G1136" i="11"/>
  <c r="G1137" i="11"/>
  <c r="G1138" i="11"/>
  <c r="G1140" i="11"/>
  <c r="G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31" i="11"/>
  <c r="G1111" i="10"/>
  <c r="G1112" i="10"/>
  <c r="G1113" i="10"/>
  <c r="G1115" i="10"/>
  <c r="G1116" i="10"/>
  <c r="G1117" i="10"/>
  <c r="G1118" i="10"/>
  <c r="G1119" i="10"/>
  <c r="G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10" i="10"/>
  <c r="G1096" i="9"/>
  <c r="G1097" i="9"/>
  <c r="G1098" i="9"/>
  <c r="G1099" i="9"/>
  <c r="G1100" i="9"/>
  <c r="G1101" i="9"/>
  <c r="G1102" i="9"/>
  <c r="G1103" i="9"/>
  <c r="G1104" i="9"/>
  <c r="G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095" i="9"/>
  <c r="G1087" i="8"/>
  <c r="G1088" i="8"/>
  <c r="G1089" i="8"/>
  <c r="G1090" i="8"/>
  <c r="G1091" i="8"/>
  <c r="G1092" i="8"/>
  <c r="G1093" i="8"/>
  <c r="G1094" i="8"/>
  <c r="G1095" i="8"/>
  <c r="G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86" i="8"/>
  <c r="G1075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G1072" i="7"/>
  <c r="G1073" i="7"/>
  <c r="G1074" i="7"/>
  <c r="G1076" i="7"/>
  <c r="G1077" i="7"/>
  <c r="G1078" i="7"/>
  <c r="G1079" i="7"/>
  <c r="G1080" i="7"/>
  <c r="G1071" i="7"/>
  <c r="B1071" i="7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G1056" i="6"/>
  <c r="G1057" i="6"/>
  <c r="G1058" i="6"/>
  <c r="G1060" i="6"/>
  <c r="G1061" i="6"/>
  <c r="G1062" i="6"/>
  <c r="G1063" i="6"/>
  <c r="G1064" i="6"/>
  <c r="G1055" i="6"/>
  <c r="B1055" i="6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G1039" i="5"/>
  <c r="G1040" i="5"/>
  <c r="G1041" i="5"/>
  <c r="G1043" i="5"/>
  <c r="G1044" i="5"/>
  <c r="G1045" i="5"/>
  <c r="G1046" i="5"/>
  <c r="G1047" i="5"/>
  <c r="G1048" i="5"/>
  <c r="G1038" i="5"/>
  <c r="B1038" i="5"/>
  <c r="G1027" i="4"/>
  <c r="G1028" i="4"/>
  <c r="G1029" i="4"/>
  <c r="G1030" i="4"/>
  <c r="G1031" i="4"/>
  <c r="G1032" i="4"/>
  <c r="G1033" i="4"/>
  <c r="G1034" i="4"/>
  <c r="G1035" i="4"/>
  <c r="G1036" i="4"/>
  <c r="G1037" i="4"/>
  <c r="G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26" i="4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G1014" i="3"/>
  <c r="G1015" i="3"/>
  <c r="G1016" i="3"/>
  <c r="G1017" i="3"/>
  <c r="G1018" i="3"/>
  <c r="G1019" i="3"/>
  <c r="G1020" i="3"/>
  <c r="G1021" i="3"/>
  <c r="G1022" i="3"/>
  <c r="G1023" i="3"/>
  <c r="G1024" i="3"/>
  <c r="G1013" i="3"/>
  <c r="B1013" i="3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G1001" i="2"/>
  <c r="G1002" i="2"/>
  <c r="G1003" i="2"/>
  <c r="G1004" i="2"/>
  <c r="G1005" i="2"/>
  <c r="G1006" i="2"/>
  <c r="G1007" i="2"/>
  <c r="G1008" i="2"/>
  <c r="G1009" i="2"/>
  <c r="G1010" i="2"/>
  <c r="G1011" i="2"/>
  <c r="G1000" i="2"/>
  <c r="B1000" i="2"/>
  <c r="G988" i="21"/>
  <c r="B989" i="21"/>
  <c r="B990" i="21"/>
  <c r="B991" i="21"/>
  <c r="B992" i="21"/>
  <c r="B993" i="21"/>
  <c r="B994" i="21"/>
  <c r="B995" i="21"/>
  <c r="B996" i="21"/>
  <c r="B997" i="21"/>
  <c r="B998" i="21"/>
  <c r="B999" i="21"/>
  <c r="B1000" i="21"/>
  <c r="B1001" i="21"/>
  <c r="G989" i="21"/>
  <c r="G990" i="21"/>
  <c r="G991" i="21"/>
  <c r="G992" i="21"/>
  <c r="G993" i="21"/>
  <c r="G994" i="21"/>
  <c r="G995" i="21"/>
  <c r="G996" i="21"/>
  <c r="G997" i="21"/>
  <c r="G998" i="21"/>
  <c r="G999" i="21"/>
  <c r="C1174" i="13" l="1"/>
  <c r="C1144" i="11"/>
  <c r="C1204" i="18"/>
  <c r="C1204" i="17"/>
  <c r="C1204" i="16"/>
  <c r="C1213" i="15"/>
  <c r="C1200" i="14"/>
  <c r="C1187" i="13"/>
  <c r="C1108" i="9"/>
  <c r="C1099" i="8"/>
  <c r="C1084" i="7"/>
  <c r="C1068" i="6"/>
  <c r="C1051" i="5"/>
  <c r="C1039" i="4"/>
  <c r="C1026" i="3"/>
  <c r="C1013" i="2"/>
  <c r="C1190" i="18"/>
  <c r="C1190" i="17"/>
  <c r="C1190" i="16"/>
  <c r="C1199" i="15"/>
  <c r="C1152" i="12"/>
  <c r="C1131" i="11"/>
  <c r="C1110" i="10"/>
  <c r="C1095" i="9"/>
  <c r="C1086" i="8"/>
  <c r="C1071" i="7"/>
  <c r="C1055" i="6"/>
  <c r="C1038" i="5"/>
  <c r="C1026" i="4"/>
  <c r="C1013" i="3"/>
  <c r="C1000" i="2"/>
  <c r="B988" i="21"/>
  <c r="C988" i="21" s="1"/>
  <c r="G1189" i="18"/>
  <c r="B1189" i="18"/>
  <c r="B1188" i="18"/>
  <c r="G1187" i="18"/>
  <c r="B1187" i="18"/>
  <c r="B1186" i="18"/>
  <c r="G1185" i="18"/>
  <c r="B1185" i="18"/>
  <c r="B1184" i="18"/>
  <c r="B1183" i="18"/>
  <c r="G1182" i="18"/>
  <c r="B1182" i="18"/>
  <c r="G1181" i="18"/>
  <c r="B1181" i="18"/>
  <c r="G1180" i="18"/>
  <c r="B1180" i="18"/>
  <c r="G1179" i="18"/>
  <c r="B1179" i="18"/>
  <c r="B1178" i="18"/>
  <c r="B1177" i="18"/>
  <c r="G1176" i="18"/>
  <c r="B1176" i="18"/>
  <c r="B1175" i="18"/>
  <c r="G1174" i="18"/>
  <c r="B1174" i="18"/>
  <c r="G1173" i="18"/>
  <c r="B1173" i="18"/>
  <c r="G1172" i="18"/>
  <c r="B1172" i="18"/>
  <c r="G1171" i="18"/>
  <c r="B1171" i="18"/>
  <c r="G1170" i="18"/>
  <c r="B1170" i="18"/>
  <c r="G1169" i="18"/>
  <c r="B1169" i="18"/>
  <c r="G1168" i="18"/>
  <c r="B1168" i="18"/>
  <c r="G1167" i="18"/>
  <c r="B1167" i="18"/>
  <c r="G1166" i="18"/>
  <c r="B1166" i="18"/>
  <c r="B1165" i="18"/>
  <c r="B1164" i="18"/>
  <c r="G1163" i="18"/>
  <c r="B1163" i="18"/>
  <c r="G1162" i="18"/>
  <c r="B1162" i="18"/>
  <c r="G1161" i="18"/>
  <c r="B1161" i="18"/>
  <c r="G1160" i="18"/>
  <c r="B1160" i="18"/>
  <c r="B1159" i="18"/>
  <c r="G1158" i="18"/>
  <c r="B1158" i="18"/>
  <c r="B1157" i="18"/>
  <c r="B1156" i="18"/>
  <c r="B1155" i="18"/>
  <c r="G1154" i="18"/>
  <c r="B1154" i="18"/>
  <c r="G1153" i="18"/>
  <c r="B1153" i="18"/>
  <c r="G1152" i="18"/>
  <c r="B1152" i="18"/>
  <c r="G1151" i="18"/>
  <c r="B1151" i="18"/>
  <c r="G1150" i="18"/>
  <c r="B1150" i="18"/>
  <c r="G1149" i="18"/>
  <c r="B1149" i="18"/>
  <c r="G1148" i="18"/>
  <c r="B1148" i="18"/>
  <c r="G1147" i="18"/>
  <c r="B1147" i="18"/>
  <c r="G1146" i="18"/>
  <c r="B1146" i="18"/>
  <c r="G1145" i="18"/>
  <c r="B1145" i="18"/>
  <c r="B1144" i="18"/>
  <c r="G1189" i="17"/>
  <c r="B1189" i="17"/>
  <c r="B1188" i="17"/>
  <c r="G1187" i="17"/>
  <c r="B1187" i="17"/>
  <c r="B1186" i="17"/>
  <c r="G1185" i="17"/>
  <c r="B1185" i="17"/>
  <c r="B1184" i="17"/>
  <c r="B1183" i="17"/>
  <c r="G1182" i="17"/>
  <c r="B1182" i="17"/>
  <c r="G1181" i="17"/>
  <c r="B1181" i="17"/>
  <c r="G1180" i="17"/>
  <c r="B1180" i="17"/>
  <c r="G1179" i="17"/>
  <c r="B1179" i="17"/>
  <c r="B1178" i="17"/>
  <c r="B1177" i="17"/>
  <c r="G1176" i="17"/>
  <c r="B1176" i="17"/>
  <c r="B1175" i="17"/>
  <c r="G1174" i="17"/>
  <c r="B1174" i="17"/>
  <c r="G1173" i="17"/>
  <c r="B1173" i="17"/>
  <c r="G1172" i="17"/>
  <c r="B1172" i="17"/>
  <c r="G1171" i="17"/>
  <c r="B1171" i="17"/>
  <c r="G1170" i="17"/>
  <c r="B1170" i="17"/>
  <c r="G1169" i="17"/>
  <c r="B1169" i="17"/>
  <c r="G1168" i="17"/>
  <c r="B1168" i="17"/>
  <c r="G1167" i="17"/>
  <c r="B1167" i="17"/>
  <c r="G1166" i="17"/>
  <c r="B1166" i="17"/>
  <c r="B1165" i="17"/>
  <c r="B1164" i="17"/>
  <c r="G1163" i="17"/>
  <c r="B1163" i="17"/>
  <c r="G1162" i="17"/>
  <c r="B1162" i="17"/>
  <c r="G1161" i="17"/>
  <c r="B1161" i="17"/>
  <c r="G1160" i="17"/>
  <c r="B1160" i="17"/>
  <c r="B1159" i="17"/>
  <c r="G1158" i="17"/>
  <c r="B1158" i="17"/>
  <c r="B1157" i="17"/>
  <c r="B1156" i="17"/>
  <c r="B1155" i="17"/>
  <c r="G1154" i="17"/>
  <c r="B1154" i="17"/>
  <c r="G1153" i="17"/>
  <c r="B1153" i="17"/>
  <c r="G1152" i="17"/>
  <c r="B1152" i="17"/>
  <c r="G1151" i="17"/>
  <c r="B1151" i="17"/>
  <c r="G1150" i="17"/>
  <c r="B1150" i="17"/>
  <c r="G1149" i="17"/>
  <c r="B1149" i="17"/>
  <c r="G1148" i="17"/>
  <c r="B1148" i="17"/>
  <c r="G1147" i="17"/>
  <c r="B1147" i="17"/>
  <c r="G1146" i="17"/>
  <c r="B1146" i="17"/>
  <c r="G1145" i="17"/>
  <c r="B1145" i="17"/>
  <c r="B1144" i="17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G1146" i="16"/>
  <c r="G1147" i="16"/>
  <c r="G1148" i="16"/>
  <c r="G1149" i="16"/>
  <c r="G1150" i="16"/>
  <c r="G1151" i="16"/>
  <c r="G1152" i="16"/>
  <c r="G1153" i="16"/>
  <c r="G1154" i="16"/>
  <c r="G1158" i="16"/>
  <c r="G1160" i="16"/>
  <c r="G1161" i="16"/>
  <c r="G1162" i="16"/>
  <c r="G1163" i="16"/>
  <c r="G1166" i="16"/>
  <c r="G1167" i="16"/>
  <c r="G1168" i="16"/>
  <c r="G1169" i="16"/>
  <c r="G1170" i="16"/>
  <c r="G1171" i="16"/>
  <c r="G1172" i="16"/>
  <c r="G1173" i="16"/>
  <c r="G1174" i="16"/>
  <c r="G1176" i="16"/>
  <c r="G1179" i="16"/>
  <c r="G1180" i="16"/>
  <c r="G1181" i="16"/>
  <c r="G1182" i="16"/>
  <c r="G1185" i="16"/>
  <c r="G1187" i="16"/>
  <c r="G1189" i="16"/>
  <c r="G1145" i="16"/>
  <c r="B1144" i="16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G1155" i="15"/>
  <c r="G1156" i="15"/>
  <c r="G1157" i="15"/>
  <c r="G1158" i="15"/>
  <c r="G1159" i="15"/>
  <c r="G1160" i="15"/>
  <c r="G1161" i="15"/>
  <c r="G1162" i="15"/>
  <c r="G1163" i="15"/>
  <c r="G1167" i="15"/>
  <c r="G1169" i="15"/>
  <c r="G1170" i="15"/>
  <c r="G1171" i="15"/>
  <c r="G1172" i="15"/>
  <c r="G1175" i="15"/>
  <c r="G1176" i="15"/>
  <c r="G1177" i="15"/>
  <c r="G1178" i="15"/>
  <c r="G1179" i="15"/>
  <c r="G1180" i="15"/>
  <c r="G1181" i="15"/>
  <c r="G1182" i="15"/>
  <c r="G1183" i="15"/>
  <c r="G1185" i="15"/>
  <c r="G1188" i="15"/>
  <c r="G1189" i="15"/>
  <c r="G1190" i="15"/>
  <c r="G1191" i="15"/>
  <c r="G1194" i="15"/>
  <c r="G1196" i="15"/>
  <c r="G1198" i="15"/>
  <c r="G1154" i="15"/>
  <c r="B1153" i="15"/>
  <c r="G1176" i="14"/>
  <c r="G1142" i="14"/>
  <c r="G1143" i="14"/>
  <c r="G1144" i="14"/>
  <c r="G1145" i="14"/>
  <c r="G1146" i="14"/>
  <c r="G1147" i="14"/>
  <c r="G1148" i="14"/>
  <c r="G1149" i="14"/>
  <c r="G1150" i="14"/>
  <c r="G1154" i="14"/>
  <c r="G1156" i="14"/>
  <c r="G1157" i="14"/>
  <c r="G1158" i="14"/>
  <c r="G1159" i="14"/>
  <c r="G1160" i="14"/>
  <c r="G1162" i="14"/>
  <c r="G1163" i="14"/>
  <c r="G1164" i="14"/>
  <c r="G1165" i="14"/>
  <c r="G1166" i="14"/>
  <c r="G1167" i="14"/>
  <c r="G1168" i="14"/>
  <c r="G1169" i="14"/>
  <c r="G1170" i="14"/>
  <c r="G1172" i="14"/>
  <c r="G1175" i="14"/>
  <c r="G1177" i="14"/>
  <c r="G1178" i="14"/>
  <c r="G1181" i="14"/>
  <c r="G1183" i="14"/>
  <c r="G1185" i="14"/>
  <c r="G1141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40" i="14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G1130" i="13"/>
  <c r="G1131" i="13"/>
  <c r="G1132" i="13"/>
  <c r="G1133" i="13"/>
  <c r="G1134" i="13"/>
  <c r="G1135" i="13"/>
  <c r="G1136" i="13"/>
  <c r="G1137" i="13"/>
  <c r="G1138" i="13"/>
  <c r="G1142" i="13"/>
  <c r="G1144" i="13"/>
  <c r="G1145" i="13"/>
  <c r="G1146" i="13"/>
  <c r="G1147" i="13"/>
  <c r="G1148" i="13"/>
  <c r="G1150" i="13"/>
  <c r="G1151" i="13"/>
  <c r="G1152" i="13"/>
  <c r="G1153" i="13"/>
  <c r="G1154" i="13"/>
  <c r="G1155" i="13"/>
  <c r="G1156" i="13"/>
  <c r="G1157" i="13"/>
  <c r="G1158" i="13"/>
  <c r="G1160" i="13"/>
  <c r="G1163" i="13"/>
  <c r="G1165" i="13"/>
  <c r="G1166" i="13"/>
  <c r="G1169" i="13"/>
  <c r="G1170" i="13"/>
  <c r="G1171" i="13"/>
  <c r="G1173" i="13"/>
  <c r="G1129" i="13"/>
  <c r="B1128" i="13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G1108" i="12"/>
  <c r="G1109" i="12"/>
  <c r="G1110" i="12"/>
  <c r="G1111" i="12"/>
  <c r="G1112" i="12"/>
  <c r="G1113" i="12"/>
  <c r="G1114" i="12"/>
  <c r="G1115" i="12"/>
  <c r="G1116" i="12"/>
  <c r="G1120" i="12"/>
  <c r="G1122" i="12"/>
  <c r="G1123" i="12"/>
  <c r="G1124" i="12"/>
  <c r="G1125" i="12"/>
  <c r="G1126" i="12"/>
  <c r="G1128" i="12"/>
  <c r="G1129" i="12"/>
  <c r="G1130" i="12"/>
  <c r="G1131" i="12"/>
  <c r="G1132" i="12"/>
  <c r="G1133" i="12"/>
  <c r="G1134" i="12"/>
  <c r="G1135" i="12"/>
  <c r="G1136" i="12"/>
  <c r="G1138" i="12"/>
  <c r="G1141" i="12"/>
  <c r="G1143" i="12"/>
  <c r="G1144" i="12"/>
  <c r="G1147" i="12"/>
  <c r="G1148" i="12"/>
  <c r="G1149" i="12"/>
  <c r="G1151" i="12"/>
  <c r="G1107" i="12"/>
  <c r="B1106" i="12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G1087" i="11"/>
  <c r="G1088" i="11"/>
  <c r="G1089" i="11"/>
  <c r="G1090" i="11"/>
  <c r="G1091" i="11"/>
  <c r="G1092" i="11"/>
  <c r="G1093" i="11"/>
  <c r="G1094" i="11"/>
  <c r="G1095" i="11"/>
  <c r="G1098" i="11"/>
  <c r="G1099" i="11"/>
  <c r="G1100" i="11"/>
  <c r="G1101" i="11"/>
  <c r="G1102" i="11"/>
  <c r="G1103" i="11"/>
  <c r="G1104" i="11"/>
  <c r="G1105" i="11"/>
  <c r="G1107" i="11"/>
  <c r="G1108" i="11"/>
  <c r="G1109" i="11"/>
  <c r="G1110" i="11"/>
  <c r="G1111" i="11"/>
  <c r="G1112" i="11"/>
  <c r="G1113" i="11"/>
  <c r="G1114" i="11"/>
  <c r="G1115" i="11"/>
  <c r="G1117" i="11"/>
  <c r="G1119" i="11"/>
  <c r="G1120" i="11"/>
  <c r="G1122" i="11"/>
  <c r="G1123" i="11"/>
  <c r="G1126" i="11"/>
  <c r="G1127" i="11"/>
  <c r="G1128" i="11"/>
  <c r="G1130" i="11"/>
  <c r="G1086" i="11"/>
  <c r="B1085" i="11"/>
  <c r="B1108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9" i="10"/>
  <c r="G1066" i="10"/>
  <c r="G1067" i="10"/>
  <c r="G1068" i="10"/>
  <c r="G1069" i="10"/>
  <c r="G1070" i="10"/>
  <c r="G1071" i="10"/>
  <c r="G1072" i="10"/>
  <c r="G1073" i="10"/>
  <c r="G1074" i="10"/>
  <c r="G1077" i="10"/>
  <c r="G1078" i="10"/>
  <c r="G1079" i="10"/>
  <c r="G1080" i="10"/>
  <c r="G1081" i="10"/>
  <c r="G1082" i="10"/>
  <c r="G1083" i="10"/>
  <c r="G1084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8" i="10"/>
  <c r="G1099" i="10"/>
  <c r="G1101" i="10"/>
  <c r="G1102" i="10"/>
  <c r="G1105" i="10"/>
  <c r="G1106" i="10"/>
  <c r="G1107" i="10"/>
  <c r="G1109" i="10"/>
  <c r="G1065" i="10"/>
  <c r="B1064" i="10"/>
  <c r="G1075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G1052" i="9"/>
  <c r="G1053" i="9"/>
  <c r="G1054" i="9"/>
  <c r="G1055" i="9"/>
  <c r="G1056" i="9"/>
  <c r="G1057" i="9"/>
  <c r="G1058" i="9"/>
  <c r="G1059" i="9"/>
  <c r="G1060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6" i="9"/>
  <c r="G1077" i="9"/>
  <c r="G1078" i="9"/>
  <c r="G1079" i="9"/>
  <c r="G1080" i="9"/>
  <c r="G1081" i="9"/>
  <c r="G1082" i="9"/>
  <c r="G1084" i="9"/>
  <c r="G1085" i="9"/>
  <c r="G1087" i="9"/>
  <c r="G1088" i="9"/>
  <c r="G1091" i="9"/>
  <c r="G1092" i="9"/>
  <c r="G1093" i="9"/>
  <c r="G1094" i="9"/>
  <c r="G1051" i="9"/>
  <c r="B1050" i="9"/>
  <c r="G1055" i="8"/>
  <c r="B1041" i="7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41" i="8"/>
  <c r="G1043" i="8"/>
  <c r="G1044" i="8"/>
  <c r="G1045" i="8"/>
  <c r="G1046" i="8"/>
  <c r="G1047" i="8"/>
  <c r="G1048" i="8"/>
  <c r="G1049" i="8"/>
  <c r="G1050" i="8"/>
  <c r="G1051" i="8"/>
  <c r="G1054" i="8"/>
  <c r="G1056" i="8"/>
  <c r="G1057" i="8"/>
  <c r="G1058" i="8"/>
  <c r="G1059" i="8"/>
  <c r="G1060" i="8"/>
  <c r="G1061" i="8"/>
  <c r="G1062" i="8"/>
  <c r="G1063" i="8"/>
  <c r="G1064" i="8"/>
  <c r="G1065" i="8"/>
  <c r="G1067" i="8"/>
  <c r="G1068" i="8"/>
  <c r="G1069" i="8"/>
  <c r="G1070" i="8"/>
  <c r="G1071" i="8"/>
  <c r="G1072" i="8"/>
  <c r="G1073" i="8"/>
  <c r="G1075" i="8"/>
  <c r="G1076" i="8"/>
  <c r="G1078" i="8"/>
  <c r="G1079" i="8"/>
  <c r="G1081" i="8"/>
  <c r="G1082" i="8"/>
  <c r="G1083" i="8"/>
  <c r="G1084" i="8"/>
  <c r="G1085" i="8"/>
  <c r="G1042" i="8"/>
  <c r="G1050" i="7"/>
  <c r="G1041" i="7"/>
  <c r="G1052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G1028" i="7"/>
  <c r="G1029" i="7"/>
  <c r="G1030" i="7"/>
  <c r="G1031" i="7"/>
  <c r="G1032" i="7"/>
  <c r="G1033" i="7"/>
  <c r="G1034" i="7"/>
  <c r="G1035" i="7"/>
  <c r="G1036" i="7"/>
  <c r="G1039" i="7"/>
  <c r="G1042" i="7"/>
  <c r="G1043" i="7"/>
  <c r="G1044" i="7"/>
  <c r="G1045" i="7"/>
  <c r="G1046" i="7"/>
  <c r="G1047" i="7"/>
  <c r="G1048" i="7"/>
  <c r="G1049" i="7"/>
  <c r="G1053" i="7"/>
  <c r="G1054" i="7"/>
  <c r="G1055" i="7"/>
  <c r="G1056" i="7"/>
  <c r="G1057" i="7"/>
  <c r="G1058" i="7"/>
  <c r="G1059" i="7"/>
  <c r="G1060" i="7"/>
  <c r="G1061" i="7"/>
  <c r="G1063" i="7"/>
  <c r="G1064" i="7"/>
  <c r="G1066" i="7"/>
  <c r="G1067" i="7"/>
  <c r="G1068" i="7"/>
  <c r="G1069" i="7"/>
  <c r="G1070" i="7"/>
  <c r="G1027" i="7"/>
  <c r="B1026" i="7"/>
  <c r="G1044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G1012" i="6"/>
  <c r="G1013" i="6"/>
  <c r="G1014" i="6"/>
  <c r="G1016" i="6"/>
  <c r="G1017" i="6"/>
  <c r="G1018" i="6"/>
  <c r="G1019" i="6"/>
  <c r="G1020" i="6"/>
  <c r="G1021" i="6"/>
  <c r="G1024" i="6"/>
  <c r="G1025" i="6"/>
  <c r="G1026" i="6"/>
  <c r="G1027" i="6"/>
  <c r="G1028" i="6"/>
  <c r="G1029" i="6"/>
  <c r="G1030" i="6"/>
  <c r="G1031" i="6"/>
  <c r="G1032" i="6"/>
  <c r="G1033" i="6"/>
  <c r="G1035" i="6"/>
  <c r="G1036" i="6"/>
  <c r="G1037" i="6"/>
  <c r="G1038" i="6"/>
  <c r="G1039" i="6"/>
  <c r="G1040" i="6"/>
  <c r="G1041" i="6"/>
  <c r="G1042" i="6"/>
  <c r="G1043" i="6"/>
  <c r="G1045" i="6"/>
  <c r="G1046" i="6"/>
  <c r="G1047" i="6"/>
  <c r="G1048" i="6"/>
  <c r="G1050" i="6"/>
  <c r="G1051" i="6"/>
  <c r="G1052" i="6"/>
  <c r="G1053" i="6"/>
  <c r="G1054" i="6"/>
  <c r="B1011" i="6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G995" i="5"/>
  <c r="G996" i="5"/>
  <c r="G997" i="5"/>
  <c r="G998" i="5"/>
  <c r="G999" i="5"/>
  <c r="G1000" i="5"/>
  <c r="G1001" i="5"/>
  <c r="G1002" i="5"/>
  <c r="G1003" i="5"/>
  <c r="G1004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8" i="5"/>
  <c r="G1029" i="5"/>
  <c r="G1030" i="5"/>
  <c r="G1031" i="5"/>
  <c r="G1032" i="5"/>
  <c r="G1033" i="5"/>
  <c r="G1034" i="5"/>
  <c r="G1035" i="5"/>
  <c r="G1036" i="5"/>
  <c r="G1037" i="5"/>
  <c r="G994" i="5"/>
  <c r="B994" i="5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982" i="4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969" i="3"/>
  <c r="B969" i="3"/>
  <c r="B988" i="2"/>
  <c r="G988" i="2"/>
  <c r="B999" i="2"/>
  <c r="G999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9" i="2"/>
  <c r="B990" i="2"/>
  <c r="B991" i="2"/>
  <c r="B992" i="2"/>
  <c r="B993" i="2"/>
  <c r="B994" i="2"/>
  <c r="B995" i="2"/>
  <c r="B996" i="2"/>
  <c r="B997" i="2"/>
  <c r="B998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9" i="2"/>
  <c r="G990" i="2"/>
  <c r="G991" i="2"/>
  <c r="G992" i="2"/>
  <c r="G993" i="2"/>
  <c r="G994" i="2"/>
  <c r="G995" i="2"/>
  <c r="G996" i="2"/>
  <c r="G997" i="2"/>
  <c r="G998" i="2"/>
  <c r="G956" i="2"/>
  <c r="B956" i="2"/>
  <c r="G987" i="21"/>
  <c r="G946" i="21"/>
  <c r="G947" i="21"/>
  <c r="G948" i="21"/>
  <c r="G949" i="21"/>
  <c r="G950" i="21"/>
  <c r="G951" i="21"/>
  <c r="G952" i="21"/>
  <c r="G953" i="21"/>
  <c r="G954" i="21"/>
  <c r="G955" i="21"/>
  <c r="G956" i="21"/>
  <c r="G957" i="21"/>
  <c r="G958" i="21"/>
  <c r="G959" i="21"/>
  <c r="G960" i="21"/>
  <c r="G961" i="21"/>
  <c r="G962" i="21"/>
  <c r="G963" i="21"/>
  <c r="G964" i="21"/>
  <c r="G965" i="21"/>
  <c r="G966" i="21"/>
  <c r="G967" i="21"/>
  <c r="G968" i="21"/>
  <c r="G969" i="21"/>
  <c r="G970" i="21"/>
  <c r="G971" i="21"/>
  <c r="G972" i="21"/>
  <c r="G973" i="21"/>
  <c r="G974" i="21"/>
  <c r="G975" i="21"/>
  <c r="G976" i="21"/>
  <c r="G977" i="21"/>
  <c r="G978" i="21"/>
  <c r="G979" i="21"/>
  <c r="G980" i="21"/>
  <c r="G981" i="21"/>
  <c r="G982" i="21"/>
  <c r="G983" i="21"/>
  <c r="G984" i="21"/>
  <c r="G985" i="21"/>
  <c r="G986" i="21"/>
  <c r="B946" i="21"/>
  <c r="B947" i="21"/>
  <c r="B948" i="21"/>
  <c r="B949" i="21"/>
  <c r="B950" i="21"/>
  <c r="B951" i="21"/>
  <c r="B952" i="21"/>
  <c r="B953" i="21"/>
  <c r="B954" i="21"/>
  <c r="B955" i="21"/>
  <c r="B956" i="21"/>
  <c r="B957" i="21"/>
  <c r="B958" i="21"/>
  <c r="B959" i="21"/>
  <c r="B960" i="21"/>
  <c r="B961" i="21"/>
  <c r="B962" i="21"/>
  <c r="B963" i="21"/>
  <c r="B964" i="21"/>
  <c r="B965" i="21"/>
  <c r="B966" i="21"/>
  <c r="B967" i="21"/>
  <c r="B968" i="21"/>
  <c r="B969" i="21"/>
  <c r="B970" i="21"/>
  <c r="B971" i="21"/>
  <c r="B972" i="21"/>
  <c r="B973" i="21"/>
  <c r="B974" i="21"/>
  <c r="B975" i="21"/>
  <c r="B976" i="21"/>
  <c r="B977" i="21"/>
  <c r="B978" i="21"/>
  <c r="B979" i="21"/>
  <c r="B980" i="21"/>
  <c r="B981" i="21"/>
  <c r="B982" i="21"/>
  <c r="B983" i="21"/>
  <c r="B984" i="21"/>
  <c r="B985" i="21"/>
  <c r="B986" i="21"/>
  <c r="B987" i="21"/>
  <c r="C956" i="2" l="1"/>
  <c r="C1144" i="18"/>
  <c r="C1144" i="17"/>
  <c r="C1144" i="16"/>
  <c r="C1153" i="15"/>
  <c r="C1140" i="14"/>
  <c r="C1128" i="13"/>
  <c r="C1106" i="12"/>
  <c r="C1085" i="11"/>
  <c r="C1064" i="10"/>
  <c r="C1050" i="9"/>
  <c r="C1041" i="8"/>
  <c r="C1026" i="7"/>
  <c r="C1011" i="6"/>
  <c r="C994" i="5"/>
  <c r="C982" i="4"/>
  <c r="C969" i="3"/>
  <c r="B945" i="21"/>
  <c r="C945" i="21" s="1"/>
  <c r="G945" i="21"/>
  <c r="B1143" i="18"/>
  <c r="B1142" i="18"/>
  <c r="G1141" i="18"/>
  <c r="B1141" i="18"/>
  <c r="B1140" i="18"/>
  <c r="B1139" i="18"/>
  <c r="B1138" i="18"/>
  <c r="B1137" i="18"/>
  <c r="G1136" i="18"/>
  <c r="B1136" i="18"/>
  <c r="G1135" i="18"/>
  <c r="B1135" i="18"/>
  <c r="G1134" i="18"/>
  <c r="B1134" i="18"/>
  <c r="G1133" i="18"/>
  <c r="B1133" i="18"/>
  <c r="G1132" i="18"/>
  <c r="B1132" i="18"/>
  <c r="B1131" i="18"/>
  <c r="G1130" i="18"/>
  <c r="B1130" i="18"/>
  <c r="G1129" i="18"/>
  <c r="B1129" i="18"/>
  <c r="G1128" i="18"/>
  <c r="B1128" i="18"/>
  <c r="B1127" i="18"/>
  <c r="B1143" i="17"/>
  <c r="B1142" i="17"/>
  <c r="G1141" i="17"/>
  <c r="B1141" i="17"/>
  <c r="B1140" i="17"/>
  <c r="B1139" i="17"/>
  <c r="B1138" i="17"/>
  <c r="B1137" i="17"/>
  <c r="G1136" i="17"/>
  <c r="B1136" i="17"/>
  <c r="G1135" i="17"/>
  <c r="B1135" i="17"/>
  <c r="G1134" i="17"/>
  <c r="B1134" i="17"/>
  <c r="G1133" i="17"/>
  <c r="B1133" i="17"/>
  <c r="G1132" i="17"/>
  <c r="B1132" i="17"/>
  <c r="B1131" i="17"/>
  <c r="G1130" i="17"/>
  <c r="B1130" i="17"/>
  <c r="G1129" i="17"/>
  <c r="B1129" i="17"/>
  <c r="G1128" i="17"/>
  <c r="B1128" i="17"/>
  <c r="B1127" i="17"/>
  <c r="G1129" i="16"/>
  <c r="G1130" i="16"/>
  <c r="G1132" i="16"/>
  <c r="G1133" i="16"/>
  <c r="G1134" i="16"/>
  <c r="G1135" i="16"/>
  <c r="G1136" i="16"/>
  <c r="G1141" i="16"/>
  <c r="G1128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27" i="16"/>
  <c r="G1138" i="15"/>
  <c r="G1139" i="15"/>
  <c r="G1141" i="15"/>
  <c r="G1142" i="15"/>
  <c r="G1143" i="15"/>
  <c r="G1144" i="15"/>
  <c r="G1145" i="15"/>
  <c r="G1150" i="15"/>
  <c r="G1137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36" i="15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G1125" i="14"/>
  <c r="G1126" i="14"/>
  <c r="G1128" i="14"/>
  <c r="G1129" i="14"/>
  <c r="G1130" i="14"/>
  <c r="G1131" i="14"/>
  <c r="G1132" i="14"/>
  <c r="G1137" i="14"/>
  <c r="G1124" i="14"/>
  <c r="B1123" i="14"/>
  <c r="G1119" i="13"/>
  <c r="G1112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G1113" i="13"/>
  <c r="B1123" i="13"/>
  <c r="B1124" i="13"/>
  <c r="B1125" i="13"/>
  <c r="B1126" i="13"/>
  <c r="B1127" i="13"/>
  <c r="G1114" i="13"/>
  <c r="G1115" i="13"/>
  <c r="G1116" i="13"/>
  <c r="G1117" i="13"/>
  <c r="G1118" i="13"/>
  <c r="G1120" i="13"/>
  <c r="G1121" i="13"/>
  <c r="G1125" i="13"/>
  <c r="B1111" i="13"/>
  <c r="G1092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G1094" i="12"/>
  <c r="G1095" i="12"/>
  <c r="G1096" i="12"/>
  <c r="G1097" i="12"/>
  <c r="G1098" i="12"/>
  <c r="G1099" i="12"/>
  <c r="G1103" i="12"/>
  <c r="G1093" i="12"/>
  <c r="B1091" i="12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G1073" i="11"/>
  <c r="G1074" i="11"/>
  <c r="G1075" i="11"/>
  <c r="G1076" i="11"/>
  <c r="G1077" i="11"/>
  <c r="G1078" i="11"/>
  <c r="G1082" i="11"/>
  <c r="G1072" i="11"/>
  <c r="B1070" i="11"/>
  <c r="G1052" i="10"/>
  <c r="G1053" i="10"/>
  <c r="G1054" i="10"/>
  <c r="G1055" i="10"/>
  <c r="G1056" i="10"/>
  <c r="G1057" i="10"/>
  <c r="G1061" i="10"/>
  <c r="G1051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49" i="10"/>
  <c r="B1036" i="9"/>
  <c r="G1038" i="9"/>
  <c r="G1039" i="9"/>
  <c r="G1040" i="9"/>
  <c r="G1041" i="9"/>
  <c r="G1042" i="9"/>
  <c r="G1043" i="9"/>
  <c r="G1047" i="9"/>
  <c r="G1037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35" i="9"/>
  <c r="G1028" i="8"/>
  <c r="G1029" i="8"/>
  <c r="G1030" i="8"/>
  <c r="G1031" i="8"/>
  <c r="G1032" i="8"/>
  <c r="G1033" i="8"/>
  <c r="G1034" i="8"/>
  <c r="G1038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27" i="8"/>
  <c r="G1013" i="7"/>
  <c r="G1014" i="7"/>
  <c r="G1015" i="7"/>
  <c r="G1016" i="7"/>
  <c r="G1017" i="7"/>
  <c r="G1018" i="7"/>
  <c r="G1019" i="7"/>
  <c r="G1022" i="7"/>
  <c r="G1023" i="7"/>
  <c r="G1012" i="7"/>
  <c r="B1025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12" i="7"/>
  <c r="G1003" i="6"/>
  <c r="B1003" i="6"/>
  <c r="G998" i="6"/>
  <c r="G999" i="6"/>
  <c r="G1000" i="6"/>
  <c r="G1001" i="6"/>
  <c r="G1002" i="6"/>
  <c r="G1004" i="6"/>
  <c r="G1007" i="6"/>
  <c r="G1008" i="6"/>
  <c r="G997" i="6"/>
  <c r="B998" i="6"/>
  <c r="B999" i="6"/>
  <c r="B1000" i="6"/>
  <c r="B1001" i="6"/>
  <c r="B1002" i="6"/>
  <c r="B1004" i="6"/>
  <c r="B1005" i="6"/>
  <c r="B1006" i="6"/>
  <c r="B1007" i="6"/>
  <c r="B1008" i="6"/>
  <c r="B1009" i="6"/>
  <c r="B1010" i="6"/>
  <c r="B997" i="6"/>
  <c r="G982" i="5"/>
  <c r="G983" i="5"/>
  <c r="G984" i="5"/>
  <c r="G985" i="5"/>
  <c r="G986" i="5"/>
  <c r="G987" i="5"/>
  <c r="G990" i="5"/>
  <c r="G991" i="5"/>
  <c r="G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81" i="5"/>
  <c r="B970" i="4"/>
  <c r="B971" i="4"/>
  <c r="B972" i="4"/>
  <c r="B973" i="4"/>
  <c r="B974" i="4"/>
  <c r="B975" i="4"/>
  <c r="B976" i="4"/>
  <c r="B977" i="4"/>
  <c r="B978" i="4"/>
  <c r="B979" i="4"/>
  <c r="B980" i="4"/>
  <c r="B981" i="4"/>
  <c r="G970" i="4"/>
  <c r="G971" i="4"/>
  <c r="G972" i="4"/>
  <c r="G973" i="4"/>
  <c r="G974" i="4"/>
  <c r="G975" i="4"/>
  <c r="G978" i="4"/>
  <c r="G979" i="4"/>
  <c r="G969" i="4"/>
  <c r="B969" i="4"/>
  <c r="B948" i="2"/>
  <c r="B957" i="3"/>
  <c r="B958" i="3"/>
  <c r="B959" i="3"/>
  <c r="B960" i="3"/>
  <c r="B961" i="3"/>
  <c r="B962" i="3"/>
  <c r="B963" i="3"/>
  <c r="B964" i="3"/>
  <c r="B965" i="3"/>
  <c r="B966" i="3"/>
  <c r="B967" i="3"/>
  <c r="B968" i="3"/>
  <c r="G957" i="3"/>
  <c r="G958" i="3"/>
  <c r="G959" i="3"/>
  <c r="G960" i="3"/>
  <c r="G961" i="3"/>
  <c r="G962" i="3"/>
  <c r="G965" i="3"/>
  <c r="G966" i="3"/>
  <c r="G956" i="3"/>
  <c r="B956" i="3"/>
  <c r="G944" i="2"/>
  <c r="G945" i="2"/>
  <c r="G946" i="2"/>
  <c r="G947" i="2"/>
  <c r="G948" i="2"/>
  <c r="G949" i="2"/>
  <c r="G952" i="2"/>
  <c r="G953" i="2"/>
  <c r="G943" i="2"/>
  <c r="B944" i="2"/>
  <c r="B945" i="2"/>
  <c r="B946" i="2"/>
  <c r="B947" i="2"/>
  <c r="B949" i="2"/>
  <c r="B950" i="2"/>
  <c r="B951" i="2"/>
  <c r="B952" i="2"/>
  <c r="B953" i="2"/>
  <c r="B954" i="2"/>
  <c r="B955" i="2"/>
  <c r="B943" i="2"/>
  <c r="B934" i="21"/>
  <c r="B935" i="21"/>
  <c r="B936" i="21"/>
  <c r="B937" i="21"/>
  <c r="B938" i="21"/>
  <c r="B939" i="21"/>
  <c r="B940" i="21"/>
  <c r="B941" i="21"/>
  <c r="B942" i="21"/>
  <c r="B943" i="21"/>
  <c r="B944" i="21"/>
  <c r="G934" i="21"/>
  <c r="G935" i="21"/>
  <c r="G936" i="21"/>
  <c r="G937" i="21"/>
  <c r="G938" i="21"/>
  <c r="G939" i="21"/>
  <c r="G940" i="21"/>
  <c r="G941" i="21"/>
  <c r="G942" i="21"/>
  <c r="G943" i="21"/>
  <c r="C1127" i="18" l="1"/>
  <c r="C1127" i="17"/>
  <c r="C1027" i="8"/>
  <c r="C1127" i="16"/>
  <c r="C1136" i="15"/>
  <c r="C1123" i="14"/>
  <c r="C1111" i="13"/>
  <c r="C1091" i="12"/>
  <c r="C1070" i="11"/>
  <c r="C1049" i="10"/>
  <c r="C1035" i="9"/>
  <c r="C1012" i="7"/>
  <c r="C997" i="6"/>
  <c r="C981" i="5"/>
  <c r="C969" i="4"/>
  <c r="C956" i="3"/>
  <c r="C943" i="2"/>
  <c r="G933" i="21"/>
  <c r="B933" i="21"/>
  <c r="C933" i="21" s="1"/>
  <c r="F1042" i="18"/>
  <c r="G1042" i="18" s="1"/>
  <c r="G1126" i="18"/>
  <c r="B1126" i="18"/>
  <c r="G1125" i="18"/>
  <c r="B1125" i="18"/>
  <c r="B1124" i="18"/>
  <c r="G1123" i="18"/>
  <c r="B1123" i="18"/>
  <c r="G1122" i="18"/>
  <c r="B1122" i="18"/>
  <c r="G1121" i="18"/>
  <c r="B1121" i="18"/>
  <c r="G1120" i="18"/>
  <c r="B1120" i="18"/>
  <c r="B1119" i="18"/>
  <c r="G1118" i="18"/>
  <c r="B1118" i="18"/>
  <c r="G1117" i="18"/>
  <c r="B1117" i="18"/>
  <c r="G1116" i="18"/>
  <c r="B1116" i="18"/>
  <c r="G1115" i="18"/>
  <c r="B1115" i="18"/>
  <c r="G1114" i="18"/>
  <c r="B1114" i="18"/>
  <c r="G1113" i="18"/>
  <c r="B1113" i="18"/>
  <c r="B1112" i="18"/>
  <c r="G1111" i="18"/>
  <c r="B1111" i="18"/>
  <c r="G1110" i="18"/>
  <c r="B1110" i="18"/>
  <c r="G1109" i="18"/>
  <c r="B1109" i="18"/>
  <c r="G1108" i="18"/>
  <c r="B1108" i="18"/>
  <c r="G1107" i="18"/>
  <c r="B1107" i="18"/>
  <c r="B1106" i="18"/>
  <c r="G1105" i="18"/>
  <c r="B1105" i="18"/>
  <c r="G1104" i="18"/>
  <c r="B1104" i="18"/>
  <c r="G1103" i="18"/>
  <c r="B1103" i="18"/>
  <c r="G1102" i="18"/>
  <c r="B1102" i="18"/>
  <c r="G1101" i="18"/>
  <c r="B1101" i="18"/>
  <c r="G1100" i="18"/>
  <c r="B1100" i="18"/>
  <c r="G1099" i="18"/>
  <c r="B1099" i="18"/>
  <c r="B1098" i="18"/>
  <c r="G1097" i="18"/>
  <c r="B1097" i="18"/>
  <c r="G1096" i="18"/>
  <c r="B1096" i="18"/>
  <c r="G1095" i="18"/>
  <c r="B1095" i="18"/>
  <c r="G1094" i="18"/>
  <c r="B1094" i="18"/>
  <c r="B1093" i="18"/>
  <c r="B1092" i="18"/>
  <c r="G1091" i="18"/>
  <c r="B1091" i="18"/>
  <c r="G1090" i="18"/>
  <c r="B1090" i="18"/>
  <c r="G1089" i="18"/>
  <c r="B1089" i="18"/>
  <c r="G1088" i="18"/>
  <c r="B1088" i="18"/>
  <c r="G1087" i="18"/>
  <c r="B1087" i="18"/>
  <c r="G1086" i="18"/>
  <c r="B1086" i="18"/>
  <c r="G1085" i="18"/>
  <c r="B1085" i="18"/>
  <c r="G1084" i="18"/>
  <c r="B1084" i="18"/>
  <c r="G1083" i="18"/>
  <c r="B1083" i="18"/>
  <c r="G1082" i="18"/>
  <c r="B1082" i="18"/>
  <c r="G1081" i="18"/>
  <c r="B1081" i="18"/>
  <c r="G1080" i="18"/>
  <c r="B1080" i="18"/>
  <c r="B1079" i="18"/>
  <c r="G1078" i="18"/>
  <c r="B1078" i="18"/>
  <c r="G1077" i="18"/>
  <c r="B1077" i="18"/>
  <c r="G1076" i="18"/>
  <c r="B1076" i="18"/>
  <c r="G1075" i="18"/>
  <c r="B1075" i="18"/>
  <c r="B1074" i="18"/>
  <c r="G1073" i="18"/>
  <c r="B1073" i="18"/>
  <c r="G1072" i="18"/>
  <c r="B1072" i="18"/>
  <c r="G1071" i="18"/>
  <c r="B1071" i="18"/>
  <c r="B1070" i="18"/>
  <c r="B1069" i="18"/>
  <c r="G1068" i="18"/>
  <c r="B1068" i="18"/>
  <c r="G1067" i="18"/>
  <c r="B1067" i="18"/>
  <c r="G1066" i="18"/>
  <c r="B1066" i="18"/>
  <c r="G1065" i="18"/>
  <c r="B1065" i="18"/>
  <c r="G1064" i="18"/>
  <c r="B1064" i="18"/>
  <c r="G1063" i="18"/>
  <c r="B1063" i="18"/>
  <c r="G1062" i="18"/>
  <c r="B1062" i="18"/>
  <c r="G1061" i="18"/>
  <c r="B1061" i="18"/>
  <c r="G1060" i="18"/>
  <c r="B1060" i="18"/>
  <c r="G1059" i="18"/>
  <c r="B1059" i="18"/>
  <c r="G1058" i="18"/>
  <c r="B1058" i="18"/>
  <c r="G1057" i="18"/>
  <c r="B1057" i="18"/>
  <c r="B1056" i="18"/>
  <c r="G1055" i="18"/>
  <c r="B1055" i="18"/>
  <c r="G1054" i="18"/>
  <c r="B1054" i="18"/>
  <c r="G1053" i="18"/>
  <c r="B1053" i="18"/>
  <c r="G1052" i="18"/>
  <c r="B1052" i="18"/>
  <c r="B1051" i="18"/>
  <c r="B1050" i="18"/>
  <c r="G1049" i="18"/>
  <c r="B1049" i="18"/>
  <c r="G1048" i="18"/>
  <c r="B1048" i="18"/>
  <c r="G1047" i="18"/>
  <c r="B1047" i="18"/>
  <c r="B1046" i="18"/>
  <c r="B1045" i="18"/>
  <c r="G1044" i="18"/>
  <c r="B1044" i="18"/>
  <c r="G1043" i="18"/>
  <c r="B1043" i="18"/>
  <c r="G1041" i="18"/>
  <c r="B1041" i="18"/>
  <c r="G1040" i="18"/>
  <c r="B1040" i="18"/>
  <c r="G1039" i="18"/>
  <c r="B1039" i="18"/>
  <c r="B1038" i="18"/>
  <c r="G1037" i="18"/>
  <c r="B1037" i="18"/>
  <c r="G1036" i="18"/>
  <c r="B1036" i="18"/>
  <c r="G1035" i="18"/>
  <c r="B1035" i="18"/>
  <c r="G1034" i="18"/>
  <c r="B1034" i="18"/>
  <c r="G1033" i="18"/>
  <c r="B1033" i="18"/>
  <c r="G1032" i="18"/>
  <c r="B1032" i="18"/>
  <c r="G1031" i="18"/>
  <c r="B1031" i="18"/>
  <c r="G1030" i="18"/>
  <c r="B1030" i="18"/>
  <c r="G1029" i="18"/>
  <c r="B1029" i="18"/>
  <c r="G1028" i="18"/>
  <c r="B1028" i="18"/>
  <c r="B1027" i="18"/>
  <c r="B1026" i="18"/>
  <c r="G1025" i="18"/>
  <c r="B1025" i="18"/>
  <c r="G1024" i="18"/>
  <c r="B1024" i="18"/>
  <c r="G1023" i="18"/>
  <c r="B1023" i="18"/>
  <c r="G1022" i="18"/>
  <c r="B1022" i="18"/>
  <c r="G1021" i="18"/>
  <c r="B1021" i="18"/>
  <c r="G1020" i="18"/>
  <c r="B1020" i="18"/>
  <c r="G1100" i="17"/>
  <c r="F1042" i="17"/>
  <c r="G1042" i="17" s="1"/>
  <c r="G1126" i="17"/>
  <c r="B1126" i="17"/>
  <c r="G1125" i="17"/>
  <c r="B1125" i="17"/>
  <c r="G1124" i="17"/>
  <c r="B1124" i="17"/>
  <c r="G1123" i="17"/>
  <c r="B1123" i="17"/>
  <c r="G1122" i="17"/>
  <c r="B1122" i="17"/>
  <c r="G1121" i="17"/>
  <c r="B1121" i="17"/>
  <c r="G1120" i="17"/>
  <c r="B1120" i="17"/>
  <c r="B1119" i="17"/>
  <c r="G1118" i="17"/>
  <c r="B1118" i="17"/>
  <c r="G1117" i="17"/>
  <c r="B1117" i="17"/>
  <c r="G1116" i="17"/>
  <c r="B1116" i="17"/>
  <c r="G1115" i="17"/>
  <c r="B1115" i="17"/>
  <c r="G1114" i="17"/>
  <c r="B1114" i="17"/>
  <c r="G1113" i="17"/>
  <c r="B1113" i="17"/>
  <c r="B1112" i="17"/>
  <c r="G1111" i="17"/>
  <c r="B1111" i="17"/>
  <c r="G1110" i="17"/>
  <c r="B1110" i="17"/>
  <c r="G1109" i="17"/>
  <c r="B1109" i="17"/>
  <c r="G1108" i="17"/>
  <c r="B1108" i="17"/>
  <c r="G1107" i="17"/>
  <c r="B1107" i="17"/>
  <c r="G1106" i="17"/>
  <c r="B1106" i="17"/>
  <c r="G1105" i="17"/>
  <c r="B1105" i="17"/>
  <c r="G1104" i="17"/>
  <c r="B1104" i="17"/>
  <c r="G1103" i="17"/>
  <c r="B1103" i="17"/>
  <c r="G1102" i="17"/>
  <c r="B1102" i="17"/>
  <c r="G1101" i="17"/>
  <c r="B1101" i="17"/>
  <c r="B1100" i="17"/>
  <c r="G1099" i="17"/>
  <c r="B1099" i="17"/>
  <c r="B1098" i="17"/>
  <c r="G1097" i="17"/>
  <c r="B1097" i="17"/>
  <c r="G1096" i="17"/>
  <c r="B1096" i="17"/>
  <c r="G1095" i="17"/>
  <c r="B1095" i="17"/>
  <c r="G1094" i="17"/>
  <c r="B1094" i="17"/>
  <c r="G1093" i="17"/>
  <c r="B1093" i="17"/>
  <c r="B1092" i="17"/>
  <c r="G1091" i="17"/>
  <c r="B1091" i="17"/>
  <c r="G1090" i="17"/>
  <c r="B1090" i="17"/>
  <c r="G1089" i="17"/>
  <c r="B1089" i="17"/>
  <c r="G1088" i="17"/>
  <c r="B1088" i="17"/>
  <c r="G1087" i="17"/>
  <c r="B1087" i="17"/>
  <c r="G1086" i="17"/>
  <c r="B1086" i="17"/>
  <c r="G1085" i="17"/>
  <c r="B1085" i="17"/>
  <c r="G1084" i="17"/>
  <c r="B1084" i="17"/>
  <c r="G1083" i="17"/>
  <c r="B1083" i="17"/>
  <c r="G1082" i="17"/>
  <c r="B1082" i="17"/>
  <c r="G1081" i="17"/>
  <c r="B1081" i="17"/>
  <c r="G1080" i="17"/>
  <c r="B1080" i="17"/>
  <c r="B1079" i="17"/>
  <c r="G1078" i="17"/>
  <c r="B1078" i="17"/>
  <c r="G1077" i="17"/>
  <c r="B1077" i="17"/>
  <c r="G1076" i="17"/>
  <c r="B1076" i="17"/>
  <c r="G1075" i="17"/>
  <c r="B1075" i="17"/>
  <c r="B1074" i="17"/>
  <c r="G1073" i="17"/>
  <c r="B1073" i="17"/>
  <c r="G1072" i="17"/>
  <c r="B1072" i="17"/>
  <c r="G1071" i="17"/>
  <c r="B1071" i="17"/>
  <c r="B1070" i="17"/>
  <c r="B1069" i="17"/>
  <c r="G1068" i="17"/>
  <c r="B1068" i="17"/>
  <c r="G1067" i="17"/>
  <c r="B1067" i="17"/>
  <c r="G1066" i="17"/>
  <c r="B1066" i="17"/>
  <c r="G1065" i="17"/>
  <c r="B1065" i="17"/>
  <c r="G1064" i="17"/>
  <c r="B1064" i="17"/>
  <c r="G1063" i="17"/>
  <c r="B1063" i="17"/>
  <c r="G1062" i="17"/>
  <c r="B1062" i="17"/>
  <c r="G1061" i="17"/>
  <c r="B1061" i="17"/>
  <c r="G1060" i="17"/>
  <c r="B1060" i="17"/>
  <c r="G1059" i="17"/>
  <c r="B1059" i="17"/>
  <c r="G1058" i="17"/>
  <c r="B1058" i="17"/>
  <c r="G1057" i="17"/>
  <c r="B1057" i="17"/>
  <c r="B1056" i="17"/>
  <c r="G1055" i="17"/>
  <c r="B1055" i="17"/>
  <c r="G1054" i="17"/>
  <c r="B1054" i="17"/>
  <c r="G1053" i="17"/>
  <c r="B1053" i="17"/>
  <c r="G1052" i="17"/>
  <c r="B1052" i="17"/>
  <c r="B1051" i="17"/>
  <c r="B1050" i="17"/>
  <c r="G1049" i="17"/>
  <c r="B1049" i="17"/>
  <c r="G1048" i="17"/>
  <c r="B1048" i="17"/>
  <c r="G1047" i="17"/>
  <c r="B1047" i="17"/>
  <c r="B1046" i="17"/>
  <c r="B1045" i="17"/>
  <c r="G1044" i="17"/>
  <c r="B1044" i="17"/>
  <c r="G1043" i="17"/>
  <c r="B1043" i="17"/>
  <c r="G1041" i="17"/>
  <c r="B1041" i="17"/>
  <c r="G1040" i="17"/>
  <c r="B1040" i="17"/>
  <c r="G1039" i="17"/>
  <c r="B1039" i="17"/>
  <c r="B1038" i="17"/>
  <c r="G1037" i="17"/>
  <c r="B1037" i="17"/>
  <c r="G1036" i="17"/>
  <c r="B1036" i="17"/>
  <c r="G1035" i="17"/>
  <c r="B1035" i="17"/>
  <c r="G1034" i="17"/>
  <c r="B1034" i="17"/>
  <c r="G1033" i="17"/>
  <c r="B1033" i="17"/>
  <c r="G1032" i="17"/>
  <c r="B1032" i="17"/>
  <c r="G1031" i="17"/>
  <c r="B1031" i="17"/>
  <c r="G1030" i="17"/>
  <c r="B1030" i="17"/>
  <c r="G1029" i="17"/>
  <c r="B1029" i="17"/>
  <c r="G1028" i="17"/>
  <c r="B1028" i="17"/>
  <c r="B1027" i="17"/>
  <c r="B1026" i="17"/>
  <c r="G1025" i="17"/>
  <c r="B1025" i="17"/>
  <c r="G1024" i="17"/>
  <c r="B1024" i="17"/>
  <c r="G1023" i="17"/>
  <c r="B1023" i="17"/>
  <c r="G1022" i="17"/>
  <c r="B1022" i="17"/>
  <c r="G1021" i="17"/>
  <c r="B1021" i="17"/>
  <c r="G1020" i="17"/>
  <c r="B1020" i="17"/>
  <c r="F1042" i="16"/>
  <c r="G1042" i="16" s="1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G1020" i="16"/>
  <c r="G1022" i="16"/>
  <c r="G1023" i="16"/>
  <c r="G1024" i="16"/>
  <c r="G1025" i="16"/>
  <c r="G1028" i="16"/>
  <c r="G1029" i="16"/>
  <c r="G1030" i="16"/>
  <c r="G1031" i="16"/>
  <c r="G1032" i="16"/>
  <c r="G1033" i="16"/>
  <c r="G1034" i="16"/>
  <c r="G1035" i="16"/>
  <c r="G1036" i="16"/>
  <c r="G1037" i="16"/>
  <c r="G1039" i="16"/>
  <c r="G1040" i="16"/>
  <c r="G1041" i="16"/>
  <c r="G1043" i="16"/>
  <c r="G1044" i="16"/>
  <c r="G1046" i="16"/>
  <c r="G1047" i="16"/>
  <c r="G1048" i="16"/>
  <c r="G1049" i="16"/>
  <c r="G1052" i="16"/>
  <c r="G1053" i="16"/>
  <c r="G1054" i="16"/>
  <c r="G1055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71" i="16"/>
  <c r="G1072" i="16"/>
  <c r="G1073" i="16"/>
  <c r="G1075" i="16"/>
  <c r="G1076" i="16"/>
  <c r="G1077" i="16"/>
  <c r="G1078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3" i="16"/>
  <c r="G1094" i="16"/>
  <c r="G1095" i="16"/>
  <c r="G1096" i="16"/>
  <c r="G1097" i="16"/>
  <c r="G1099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021" i="16"/>
  <c r="B1020" i="16"/>
  <c r="F1051" i="15"/>
  <c r="B1051" i="15" s="1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G1031" i="15"/>
  <c r="G1032" i="15"/>
  <c r="G1033" i="15"/>
  <c r="G1034" i="15"/>
  <c r="G1037" i="15"/>
  <c r="G1038" i="15"/>
  <c r="G1039" i="15"/>
  <c r="G1040" i="15"/>
  <c r="G1041" i="15"/>
  <c r="G1042" i="15"/>
  <c r="G1043" i="15"/>
  <c r="G1044" i="15"/>
  <c r="G1045" i="15"/>
  <c r="G1046" i="15"/>
  <c r="G1048" i="15"/>
  <c r="G1049" i="15"/>
  <c r="G1050" i="15"/>
  <c r="G1051" i="15"/>
  <c r="G1052" i="15"/>
  <c r="G1053" i="15"/>
  <c r="G1055" i="15"/>
  <c r="G1056" i="15"/>
  <c r="G1057" i="15"/>
  <c r="G1058" i="15"/>
  <c r="G1061" i="15"/>
  <c r="G1062" i="15"/>
  <c r="G1063" i="15"/>
  <c r="G1064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80" i="15"/>
  <c r="G1081" i="15"/>
  <c r="G1082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2" i="15"/>
  <c r="G1103" i="15"/>
  <c r="G1104" i="15"/>
  <c r="G1105" i="15"/>
  <c r="G1106" i="15"/>
  <c r="G1108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2" i="15"/>
  <c r="G1123" i="15"/>
  <c r="G1124" i="15"/>
  <c r="G1125" i="15"/>
  <c r="G1126" i="15"/>
  <c r="G1127" i="15"/>
  <c r="G1128" i="15"/>
  <c r="G1129" i="15"/>
  <c r="G1130" i="15"/>
  <c r="G1131" i="15"/>
  <c r="G1132" i="15"/>
  <c r="G1133" i="15"/>
  <c r="G1134" i="15"/>
  <c r="G1135" i="15"/>
  <c r="G1030" i="15"/>
  <c r="B1029" i="15"/>
  <c r="G1104" i="14"/>
  <c r="G1042" i="14"/>
  <c r="F1038" i="14"/>
  <c r="G1018" i="14"/>
  <c r="G1019" i="14"/>
  <c r="G1020" i="14"/>
  <c r="G1021" i="14"/>
  <c r="G1024" i="14"/>
  <c r="G1025" i="14"/>
  <c r="G1026" i="14"/>
  <c r="G1027" i="14"/>
  <c r="G1028" i="14"/>
  <c r="G1030" i="14"/>
  <c r="G1031" i="14"/>
  <c r="G1032" i="14"/>
  <c r="G1033" i="14"/>
  <c r="G1035" i="14"/>
  <c r="G1036" i="14"/>
  <c r="G1037" i="14"/>
  <c r="G1038" i="14"/>
  <c r="G1039" i="14"/>
  <c r="G1040" i="14"/>
  <c r="G1043" i="14"/>
  <c r="G1044" i="14"/>
  <c r="G1045" i="14"/>
  <c r="G1048" i="14"/>
  <c r="G1049" i="14"/>
  <c r="G1050" i="14"/>
  <c r="G1051" i="14"/>
  <c r="G1053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7" i="14"/>
  <c r="G1068" i="14"/>
  <c r="G1069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9" i="14"/>
  <c r="G1090" i="14"/>
  <c r="G1091" i="14"/>
  <c r="G1092" i="14"/>
  <c r="G1093" i="14"/>
  <c r="G1095" i="14"/>
  <c r="G1097" i="14"/>
  <c r="G1098" i="14"/>
  <c r="G1099" i="14"/>
  <c r="G1100" i="14"/>
  <c r="G1101" i="14"/>
  <c r="G1102" i="14"/>
  <c r="G1103" i="14"/>
  <c r="G1105" i="14"/>
  <c r="G1106" i="14"/>
  <c r="G1107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G1017" i="14"/>
  <c r="B1016" i="14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004" i="13"/>
  <c r="G1006" i="13"/>
  <c r="G1007" i="13"/>
  <c r="G1008" i="13"/>
  <c r="G1009" i="13"/>
  <c r="G1012" i="13"/>
  <c r="G1013" i="13"/>
  <c r="G1014" i="13"/>
  <c r="G1015" i="13"/>
  <c r="G1016" i="13"/>
  <c r="G1018" i="13"/>
  <c r="G1019" i="13"/>
  <c r="G1020" i="13"/>
  <c r="G1021" i="13"/>
  <c r="G1022" i="13"/>
  <c r="G1023" i="13"/>
  <c r="G1024" i="13"/>
  <c r="G1025" i="13"/>
  <c r="G1027" i="13"/>
  <c r="G1028" i="13"/>
  <c r="G1031" i="13"/>
  <c r="G1032" i="13"/>
  <c r="G1033" i="13"/>
  <c r="G1036" i="13"/>
  <c r="G1037" i="13"/>
  <c r="G1038" i="13"/>
  <c r="G1039" i="13"/>
  <c r="G1040" i="13"/>
  <c r="G1041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5" i="13"/>
  <c r="G1056" i="13"/>
  <c r="G1057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005" i="13"/>
  <c r="F1026" i="13"/>
  <c r="G1026" i="13" s="1"/>
  <c r="F1006" i="12"/>
  <c r="G1006" i="12" s="1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G986" i="12"/>
  <c r="G987" i="12"/>
  <c r="G988" i="12"/>
  <c r="G989" i="12"/>
  <c r="G990" i="12"/>
  <c r="G992" i="12"/>
  <c r="G993" i="12"/>
  <c r="G994" i="12"/>
  <c r="G995" i="12"/>
  <c r="G996" i="12"/>
  <c r="G998" i="12"/>
  <c r="G999" i="12"/>
  <c r="G1000" i="12"/>
  <c r="G1001" i="12"/>
  <c r="G1003" i="12"/>
  <c r="G1004" i="12"/>
  <c r="G1005" i="12"/>
  <c r="G1007" i="12"/>
  <c r="G1008" i="12"/>
  <c r="G1010" i="12"/>
  <c r="G1011" i="12"/>
  <c r="G1012" i="12"/>
  <c r="G1013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5" i="12"/>
  <c r="G1036" i="12"/>
  <c r="G1037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3" i="12"/>
  <c r="G1074" i="12"/>
  <c r="G1075" i="12"/>
  <c r="G1076" i="12"/>
  <c r="G1077" i="12"/>
  <c r="G1078" i="12"/>
  <c r="G1079" i="12"/>
  <c r="G1080" i="12"/>
  <c r="G1081" i="12"/>
  <c r="G1083" i="12"/>
  <c r="G1084" i="12"/>
  <c r="G1085" i="12"/>
  <c r="G1086" i="12"/>
  <c r="G1087" i="12"/>
  <c r="G1088" i="12"/>
  <c r="G1089" i="12"/>
  <c r="G1090" i="12"/>
  <c r="G985" i="12"/>
  <c r="B985" i="12"/>
  <c r="G1059" i="11"/>
  <c r="F985" i="11"/>
  <c r="G986" i="11"/>
  <c r="G990" i="11"/>
  <c r="G991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60" i="11"/>
  <c r="B1061" i="11"/>
  <c r="B1062" i="11"/>
  <c r="B1063" i="11"/>
  <c r="B1064" i="11"/>
  <c r="B1065" i="11"/>
  <c r="B1066" i="11"/>
  <c r="B1067" i="11"/>
  <c r="B1068" i="11"/>
  <c r="B1069" i="11"/>
  <c r="G965" i="11"/>
  <c r="G966" i="11"/>
  <c r="G967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2" i="11"/>
  <c r="G983" i="11"/>
  <c r="G984" i="11"/>
  <c r="G985" i="11"/>
  <c r="G987" i="11"/>
  <c r="G989" i="11"/>
  <c r="G995" i="11"/>
  <c r="G996" i="11"/>
  <c r="G997" i="11"/>
  <c r="G998" i="11"/>
  <c r="G999" i="11"/>
  <c r="G1000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50" i="11"/>
  <c r="G1051" i="11"/>
  <c r="G1052" i="11"/>
  <c r="G1053" i="11"/>
  <c r="G1054" i="11"/>
  <c r="G1056" i="11"/>
  <c r="G1057" i="11"/>
  <c r="G1058" i="11"/>
  <c r="G1060" i="11"/>
  <c r="G1061" i="11"/>
  <c r="G1062" i="11"/>
  <c r="G1063" i="11"/>
  <c r="G1064" i="11"/>
  <c r="G1065" i="11"/>
  <c r="G1066" i="11"/>
  <c r="G1067" i="11"/>
  <c r="G1068" i="11"/>
  <c r="G1069" i="11"/>
  <c r="G964" i="11"/>
  <c r="B964" i="11"/>
  <c r="F965" i="10"/>
  <c r="B965" i="10" s="1"/>
  <c r="G945" i="10"/>
  <c r="G946" i="10"/>
  <c r="G947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9" i="10"/>
  <c r="G971" i="10"/>
  <c r="G974" i="10"/>
  <c r="G975" i="10"/>
  <c r="G976" i="10"/>
  <c r="G977" i="10"/>
  <c r="G978" i="10"/>
  <c r="G979" i="10"/>
  <c r="G980" i="10"/>
  <c r="G981" i="10"/>
  <c r="G982" i="10"/>
  <c r="G983" i="10"/>
  <c r="G985" i="10"/>
  <c r="G986" i="10"/>
  <c r="G987" i="10"/>
  <c r="G988" i="10"/>
  <c r="G989" i="10"/>
  <c r="G990" i="10"/>
  <c r="G991" i="10"/>
  <c r="G992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7" i="10"/>
  <c r="G1018" i="10"/>
  <c r="G1019" i="10"/>
  <c r="G1020" i="10"/>
  <c r="G1021" i="10"/>
  <c r="G1022" i="10"/>
  <c r="G1024" i="10"/>
  <c r="G1025" i="10"/>
  <c r="G1026" i="10"/>
  <c r="G1027" i="10"/>
  <c r="G1028" i="10"/>
  <c r="G1030" i="10"/>
  <c r="G1031" i="10"/>
  <c r="G1032" i="10"/>
  <c r="G1033" i="10"/>
  <c r="G1034" i="10"/>
  <c r="G1036" i="10"/>
  <c r="G1037" i="10"/>
  <c r="G1038" i="10"/>
  <c r="G1039" i="10"/>
  <c r="G1040" i="10"/>
  <c r="G1042" i="10"/>
  <c r="G1043" i="10"/>
  <c r="G1044" i="10"/>
  <c r="G1045" i="10"/>
  <c r="G1046" i="10"/>
  <c r="G1047" i="10"/>
  <c r="G1048" i="10"/>
  <c r="G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944" i="10"/>
  <c r="F951" i="9"/>
  <c r="B958" i="9"/>
  <c r="G931" i="9"/>
  <c r="G932" i="9"/>
  <c r="G933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5" i="9"/>
  <c r="G957" i="9"/>
  <c r="G960" i="9"/>
  <c r="G961" i="9"/>
  <c r="G962" i="9"/>
  <c r="G963" i="9"/>
  <c r="G964" i="9"/>
  <c r="G965" i="9"/>
  <c r="G966" i="9"/>
  <c r="G967" i="9"/>
  <c r="G968" i="9"/>
  <c r="G969" i="9"/>
  <c r="G971" i="9"/>
  <c r="G972" i="9"/>
  <c r="G973" i="9"/>
  <c r="G974" i="9"/>
  <c r="G975" i="9"/>
  <c r="G976" i="9"/>
  <c r="G977" i="9"/>
  <c r="G978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2" i="9"/>
  <c r="G1023" i="9"/>
  <c r="G1024" i="9"/>
  <c r="G1025" i="9"/>
  <c r="G1026" i="9"/>
  <c r="G1028" i="9"/>
  <c r="G1029" i="9"/>
  <c r="G1030" i="9"/>
  <c r="G1031" i="9"/>
  <c r="G1032" i="9"/>
  <c r="G1033" i="9"/>
  <c r="G1034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G930" i="9"/>
  <c r="B930" i="9"/>
  <c r="G963" i="8"/>
  <c r="G950" i="8"/>
  <c r="F944" i="8"/>
  <c r="G944" i="8" s="1"/>
  <c r="B927" i="8"/>
  <c r="G924" i="8"/>
  <c r="G925" i="8"/>
  <c r="G926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5" i="8"/>
  <c r="G946" i="8"/>
  <c r="G948" i="8"/>
  <c r="G952" i="8"/>
  <c r="G953" i="8"/>
  <c r="G954" i="8"/>
  <c r="G955" i="8"/>
  <c r="G956" i="8"/>
  <c r="G957" i="8"/>
  <c r="G958" i="8"/>
  <c r="G959" i="8"/>
  <c r="G960" i="8"/>
  <c r="G961" i="8"/>
  <c r="G964" i="8"/>
  <c r="G965" i="8"/>
  <c r="G966" i="8"/>
  <c r="G967" i="8"/>
  <c r="G968" i="8"/>
  <c r="G969" i="8"/>
  <c r="G970" i="8"/>
  <c r="G972" i="8"/>
  <c r="G973" i="8"/>
  <c r="G974" i="8"/>
  <c r="G975" i="8"/>
  <c r="G976" i="8"/>
  <c r="G977" i="8"/>
  <c r="G978" i="8"/>
  <c r="G979" i="8"/>
  <c r="G980" i="8"/>
  <c r="G981" i="8"/>
  <c r="G982" i="8"/>
  <c r="G984" i="8"/>
  <c r="G985" i="8"/>
  <c r="G986" i="8"/>
  <c r="G987" i="8"/>
  <c r="G988" i="8"/>
  <c r="G989" i="8"/>
  <c r="G990" i="8"/>
  <c r="G991" i="8"/>
  <c r="G992" i="8"/>
  <c r="G993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4" i="8"/>
  <c r="G1015" i="8"/>
  <c r="G1016" i="8"/>
  <c r="G1017" i="8"/>
  <c r="G1018" i="8"/>
  <c r="G1020" i="8"/>
  <c r="G1021" i="8"/>
  <c r="G1022" i="8"/>
  <c r="G1023" i="8"/>
  <c r="G1024" i="8"/>
  <c r="G1025" i="8"/>
  <c r="G1026" i="8"/>
  <c r="G923" i="8"/>
  <c r="B924" i="8"/>
  <c r="B925" i="8"/>
  <c r="B926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20" i="8"/>
  <c r="B1021" i="8"/>
  <c r="B1022" i="8"/>
  <c r="B1023" i="8"/>
  <c r="B1024" i="8"/>
  <c r="B1025" i="8"/>
  <c r="B1026" i="8"/>
  <c r="B923" i="8"/>
  <c r="F930" i="7"/>
  <c r="B930" i="7" s="1"/>
  <c r="B948" i="7"/>
  <c r="G934" i="7"/>
  <c r="B934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1" i="7"/>
  <c r="B932" i="7"/>
  <c r="B933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G911" i="7"/>
  <c r="G912" i="7"/>
  <c r="G913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6" i="7"/>
  <c r="G938" i="7"/>
  <c r="G939" i="7"/>
  <c r="G940" i="7"/>
  <c r="G941" i="7"/>
  <c r="G942" i="7"/>
  <c r="G943" i="7"/>
  <c r="G944" i="7"/>
  <c r="G945" i="7"/>
  <c r="G946" i="7"/>
  <c r="G947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70" i="7"/>
  <c r="G971" i="7"/>
  <c r="G972" i="7"/>
  <c r="G973" i="7"/>
  <c r="G974" i="7"/>
  <c r="G975" i="7"/>
  <c r="G976" i="7"/>
  <c r="G977" i="7"/>
  <c r="G978" i="7"/>
  <c r="G979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1000" i="7"/>
  <c r="G1001" i="7"/>
  <c r="G1002" i="7"/>
  <c r="G1003" i="7"/>
  <c r="G1004" i="7"/>
  <c r="G1005" i="7"/>
  <c r="G1006" i="7"/>
  <c r="G1007" i="7"/>
  <c r="G1008" i="7"/>
  <c r="G1009" i="7"/>
  <c r="G1011" i="7"/>
  <c r="G910" i="7"/>
  <c r="B910" i="7"/>
  <c r="F917" i="6"/>
  <c r="G955" i="6"/>
  <c r="B954" i="6"/>
  <c r="G898" i="6"/>
  <c r="G899" i="6"/>
  <c r="G900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2" i="6"/>
  <c r="G924" i="6"/>
  <c r="G925" i="6"/>
  <c r="G926" i="6"/>
  <c r="G927" i="6"/>
  <c r="G928" i="6"/>
  <c r="G929" i="6"/>
  <c r="G930" i="6"/>
  <c r="G931" i="6"/>
  <c r="G932" i="6"/>
  <c r="G933" i="6"/>
  <c r="G935" i="6"/>
  <c r="G936" i="6"/>
  <c r="G937" i="6"/>
  <c r="G938" i="6"/>
  <c r="G939" i="6"/>
  <c r="G940" i="6"/>
  <c r="G941" i="6"/>
  <c r="G942" i="6"/>
  <c r="G943" i="6"/>
  <c r="G944" i="6"/>
  <c r="G945" i="6"/>
  <c r="G947" i="6"/>
  <c r="G948" i="6"/>
  <c r="G949" i="6"/>
  <c r="G950" i="6"/>
  <c r="G951" i="6"/>
  <c r="G952" i="6"/>
  <c r="G953" i="6"/>
  <c r="G956" i="6"/>
  <c r="G957" i="6"/>
  <c r="G958" i="6"/>
  <c r="G959" i="6"/>
  <c r="G960" i="6"/>
  <c r="G961" i="6"/>
  <c r="G962" i="6"/>
  <c r="G963" i="6"/>
  <c r="G964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5" i="6"/>
  <c r="G986" i="6"/>
  <c r="G987" i="6"/>
  <c r="G988" i="6"/>
  <c r="G989" i="6"/>
  <c r="G990" i="6"/>
  <c r="G991" i="6"/>
  <c r="G992" i="6"/>
  <c r="G993" i="6"/>
  <c r="G994" i="6"/>
  <c r="G996" i="6"/>
  <c r="G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897" i="6"/>
  <c r="G937" i="5"/>
  <c r="F902" i="5"/>
  <c r="G898" i="5"/>
  <c r="B898" i="5"/>
  <c r="G883" i="5"/>
  <c r="G884" i="5"/>
  <c r="G885" i="5"/>
  <c r="G887" i="5"/>
  <c r="G888" i="5"/>
  <c r="G889" i="5"/>
  <c r="G890" i="5"/>
  <c r="G891" i="5"/>
  <c r="G892" i="5"/>
  <c r="G893" i="5"/>
  <c r="G894" i="5"/>
  <c r="G895" i="5"/>
  <c r="G896" i="5"/>
  <c r="G897" i="5"/>
  <c r="G899" i="5"/>
  <c r="G900" i="5"/>
  <c r="G901" i="5"/>
  <c r="G902" i="5"/>
  <c r="G903" i="5"/>
  <c r="G904" i="5"/>
  <c r="G905" i="5"/>
  <c r="G907" i="5"/>
  <c r="G909" i="5"/>
  <c r="G911" i="5"/>
  <c r="G912" i="5"/>
  <c r="G913" i="5"/>
  <c r="G914" i="5"/>
  <c r="G915" i="5"/>
  <c r="G916" i="5"/>
  <c r="G917" i="5"/>
  <c r="G918" i="5"/>
  <c r="G920" i="5"/>
  <c r="G921" i="5"/>
  <c r="G922" i="5"/>
  <c r="G923" i="5"/>
  <c r="G924" i="5"/>
  <c r="G925" i="5"/>
  <c r="G926" i="5"/>
  <c r="G927" i="5"/>
  <c r="G928" i="5"/>
  <c r="G929" i="5"/>
  <c r="G930" i="5"/>
  <c r="G932" i="5"/>
  <c r="G933" i="5"/>
  <c r="G935" i="5"/>
  <c r="G938" i="5"/>
  <c r="G939" i="5"/>
  <c r="G940" i="5"/>
  <c r="G941" i="5"/>
  <c r="G942" i="5"/>
  <c r="G943" i="5"/>
  <c r="G944" i="5"/>
  <c r="G945" i="5"/>
  <c r="G946" i="5"/>
  <c r="G947" i="5"/>
  <c r="G948" i="5"/>
  <c r="G950" i="5"/>
  <c r="G951" i="5"/>
  <c r="G952" i="5"/>
  <c r="G953" i="5"/>
  <c r="G954" i="5"/>
  <c r="G955" i="5"/>
  <c r="G956" i="5"/>
  <c r="G957" i="5"/>
  <c r="G958" i="5"/>
  <c r="G959" i="5"/>
  <c r="G961" i="5"/>
  <c r="G962" i="5"/>
  <c r="G963" i="5"/>
  <c r="G964" i="5"/>
  <c r="G965" i="5"/>
  <c r="G966" i="5"/>
  <c r="G967" i="5"/>
  <c r="G969" i="5"/>
  <c r="G970" i="5"/>
  <c r="G971" i="5"/>
  <c r="G972" i="5"/>
  <c r="G973" i="5"/>
  <c r="G974" i="5"/>
  <c r="G975" i="5"/>
  <c r="G976" i="5"/>
  <c r="G977" i="5"/>
  <c r="G978" i="5"/>
  <c r="G980" i="5"/>
  <c r="G882" i="5"/>
  <c r="B980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882" i="5"/>
  <c r="B922" i="4"/>
  <c r="F890" i="4"/>
  <c r="G871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5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3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8" i="4"/>
  <c r="G939" i="4"/>
  <c r="G940" i="4"/>
  <c r="G941" i="4"/>
  <c r="G942" i="4"/>
  <c r="G943" i="4"/>
  <c r="G944" i="4"/>
  <c r="G945" i="4"/>
  <c r="G946" i="4"/>
  <c r="G947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2" i="4"/>
  <c r="G963" i="4"/>
  <c r="G964" i="4"/>
  <c r="G965" i="4"/>
  <c r="G966" i="4"/>
  <c r="G968" i="4"/>
  <c r="G872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871" i="4"/>
  <c r="F878" i="3"/>
  <c r="G861" i="3"/>
  <c r="G862" i="3"/>
  <c r="G863" i="3"/>
  <c r="G865" i="3"/>
  <c r="G866" i="3"/>
  <c r="G867" i="3"/>
  <c r="G868" i="3"/>
  <c r="G869" i="3"/>
  <c r="G871" i="3"/>
  <c r="G872" i="3"/>
  <c r="G873" i="3"/>
  <c r="G874" i="3"/>
  <c r="G875" i="3"/>
  <c r="G876" i="3"/>
  <c r="G877" i="3"/>
  <c r="G878" i="3"/>
  <c r="G879" i="3"/>
  <c r="G880" i="3"/>
  <c r="G881" i="3"/>
  <c r="G883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7" i="3"/>
  <c r="G948" i="3"/>
  <c r="G949" i="3"/>
  <c r="G950" i="3"/>
  <c r="G951" i="3"/>
  <c r="G952" i="3"/>
  <c r="G953" i="3"/>
  <c r="G954" i="3"/>
  <c r="G955" i="3"/>
  <c r="G860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859" i="3"/>
  <c r="F865" i="2"/>
  <c r="B933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4" i="2"/>
  <c r="B935" i="2"/>
  <c r="B936" i="2"/>
  <c r="B937" i="2"/>
  <c r="B938" i="2"/>
  <c r="B939" i="2"/>
  <c r="B940" i="2"/>
  <c r="B941" i="2"/>
  <c r="B942" i="2"/>
  <c r="G848" i="2"/>
  <c r="G849" i="2"/>
  <c r="G850" i="2"/>
  <c r="G851" i="2"/>
  <c r="G852" i="2"/>
  <c r="G853" i="2"/>
  <c r="G854" i="2"/>
  <c r="G855" i="2"/>
  <c r="G856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3" i="2"/>
  <c r="G924" i="2"/>
  <c r="G925" i="2"/>
  <c r="G926" i="2"/>
  <c r="G927" i="2"/>
  <c r="G928" i="2"/>
  <c r="G929" i="2"/>
  <c r="G930" i="2"/>
  <c r="G931" i="2"/>
  <c r="G932" i="2"/>
  <c r="G934" i="2"/>
  <c r="G935" i="2"/>
  <c r="G936" i="2"/>
  <c r="G937" i="2"/>
  <c r="G938" i="2"/>
  <c r="G939" i="2"/>
  <c r="G940" i="2"/>
  <c r="G941" i="2"/>
  <c r="G942" i="2"/>
  <c r="G847" i="2"/>
  <c r="B846" i="2"/>
  <c r="G932" i="21"/>
  <c r="G931" i="21"/>
  <c r="G930" i="21"/>
  <c r="G929" i="21"/>
  <c r="G928" i="21"/>
  <c r="G927" i="21"/>
  <c r="G926" i="21"/>
  <c r="G925" i="21"/>
  <c r="G924" i="21"/>
  <c r="G923" i="21"/>
  <c r="G922" i="21"/>
  <c r="G921" i="21"/>
  <c r="G920" i="21"/>
  <c r="G919" i="21"/>
  <c r="G918" i="21"/>
  <c r="G917" i="21"/>
  <c r="G916" i="21"/>
  <c r="G915" i="21"/>
  <c r="G914" i="21"/>
  <c r="G913" i="21"/>
  <c r="G912" i="21"/>
  <c r="G911" i="21"/>
  <c r="G910" i="21"/>
  <c r="G909" i="21"/>
  <c r="G908" i="21"/>
  <c r="G907" i="21"/>
  <c r="G906" i="21"/>
  <c r="G905" i="21"/>
  <c r="G904" i="21"/>
  <c r="G903" i="21"/>
  <c r="G902" i="21"/>
  <c r="G901" i="21"/>
  <c r="G900" i="21"/>
  <c r="G899" i="21"/>
  <c r="G898" i="21"/>
  <c r="G897" i="21"/>
  <c r="G896" i="21"/>
  <c r="G895" i="21"/>
  <c r="G894" i="21"/>
  <c r="G893" i="21"/>
  <c r="G892" i="21"/>
  <c r="G891" i="21"/>
  <c r="G890" i="21"/>
  <c r="G889" i="21"/>
  <c r="G888" i="21"/>
  <c r="G887" i="21"/>
  <c r="G886" i="21"/>
  <c r="G885" i="21"/>
  <c r="G884" i="21"/>
  <c r="G883" i="21"/>
  <c r="G882" i="21"/>
  <c r="G880" i="21"/>
  <c r="G879" i="21"/>
  <c r="G878" i="21"/>
  <c r="G877" i="21"/>
  <c r="G876" i="21"/>
  <c r="G875" i="21"/>
  <c r="G874" i="21"/>
  <c r="G873" i="21"/>
  <c r="G872" i="21"/>
  <c r="G871" i="21"/>
  <c r="G870" i="21"/>
  <c r="G869" i="21"/>
  <c r="G868" i="21"/>
  <c r="G867" i="21"/>
  <c r="G866" i="21"/>
  <c r="G865" i="21"/>
  <c r="G864" i="21"/>
  <c r="G863" i="21"/>
  <c r="G862" i="21"/>
  <c r="G861" i="21"/>
  <c r="G860" i="21"/>
  <c r="G859" i="21"/>
  <c r="G858" i="21"/>
  <c r="G857" i="21"/>
  <c r="G855" i="21"/>
  <c r="G854" i="21"/>
  <c r="G853" i="21"/>
  <c r="G852" i="21"/>
  <c r="G851" i="21"/>
  <c r="G850" i="21"/>
  <c r="G849" i="21"/>
  <c r="G847" i="21"/>
  <c r="G846" i="21"/>
  <c r="G845" i="21"/>
  <c r="G844" i="21"/>
  <c r="G843" i="21"/>
  <c r="G842" i="21"/>
  <c r="G841" i="21"/>
  <c r="G840" i="21"/>
  <c r="G839" i="21"/>
  <c r="G838" i="21"/>
  <c r="F856" i="21"/>
  <c r="B856" i="21" s="1"/>
  <c r="B838" i="21"/>
  <c r="B839" i="21"/>
  <c r="B840" i="21"/>
  <c r="B841" i="21"/>
  <c r="B842" i="21"/>
  <c r="B843" i="21"/>
  <c r="B844" i="21"/>
  <c r="B845" i="21"/>
  <c r="B846" i="21"/>
  <c r="B847" i="21"/>
  <c r="B848" i="21"/>
  <c r="B849" i="21"/>
  <c r="B850" i="21"/>
  <c r="B851" i="21"/>
  <c r="B852" i="21"/>
  <c r="B853" i="21"/>
  <c r="B854" i="21"/>
  <c r="B855" i="21"/>
  <c r="B857" i="21"/>
  <c r="B858" i="21"/>
  <c r="B859" i="21"/>
  <c r="B860" i="21"/>
  <c r="B861" i="21"/>
  <c r="B862" i="21"/>
  <c r="B863" i="21"/>
  <c r="B864" i="21"/>
  <c r="B865" i="21"/>
  <c r="B866" i="21"/>
  <c r="B867" i="21"/>
  <c r="B868" i="21"/>
  <c r="B869" i="21"/>
  <c r="B870" i="21"/>
  <c r="B871" i="21"/>
  <c r="B872" i="21"/>
  <c r="B873" i="21"/>
  <c r="B874" i="21"/>
  <c r="B875" i="21"/>
  <c r="B876" i="21"/>
  <c r="B877" i="21"/>
  <c r="B878" i="21"/>
  <c r="B879" i="21"/>
  <c r="B880" i="21"/>
  <c r="B881" i="21"/>
  <c r="B882" i="21"/>
  <c r="B883" i="21"/>
  <c r="B884" i="21"/>
  <c r="B885" i="21"/>
  <c r="B886" i="21"/>
  <c r="B887" i="21"/>
  <c r="B888" i="21"/>
  <c r="B889" i="21"/>
  <c r="B890" i="21"/>
  <c r="B891" i="21"/>
  <c r="B892" i="21"/>
  <c r="B893" i="21"/>
  <c r="B894" i="21"/>
  <c r="B895" i="21"/>
  <c r="B896" i="21"/>
  <c r="B897" i="21"/>
  <c r="B898" i="21"/>
  <c r="B899" i="21"/>
  <c r="B900" i="21"/>
  <c r="B901" i="21"/>
  <c r="B902" i="21"/>
  <c r="B903" i="21"/>
  <c r="B904" i="21"/>
  <c r="B905" i="21"/>
  <c r="B906" i="21"/>
  <c r="B907" i="21"/>
  <c r="B908" i="21"/>
  <c r="B909" i="21"/>
  <c r="B910" i="21"/>
  <c r="B911" i="21"/>
  <c r="B912" i="21"/>
  <c r="B913" i="21"/>
  <c r="B914" i="21"/>
  <c r="B915" i="21"/>
  <c r="B916" i="21"/>
  <c r="B917" i="21"/>
  <c r="B918" i="21"/>
  <c r="B919" i="21"/>
  <c r="B920" i="21"/>
  <c r="B921" i="21"/>
  <c r="B922" i="21"/>
  <c r="B923" i="21"/>
  <c r="B924" i="21"/>
  <c r="B925" i="21"/>
  <c r="B926" i="21"/>
  <c r="B927" i="21"/>
  <c r="B928" i="21"/>
  <c r="B929" i="21"/>
  <c r="B930" i="21"/>
  <c r="B931" i="21"/>
  <c r="B932" i="21"/>
  <c r="B1006" i="12" l="1"/>
  <c r="B1042" i="18"/>
  <c r="B1042" i="17"/>
  <c r="B1042" i="16"/>
  <c r="B1026" i="13"/>
  <c r="C1004" i="13" s="1"/>
  <c r="G856" i="21"/>
  <c r="C1020" i="18"/>
  <c r="C1020" i="17"/>
  <c r="C1020" i="16"/>
  <c r="C1029" i="15"/>
  <c r="C1016" i="14"/>
  <c r="C985" i="12"/>
  <c r="C964" i="11"/>
  <c r="C944" i="10"/>
  <c r="C930" i="9"/>
  <c r="C923" i="8"/>
  <c r="C910" i="7"/>
  <c r="C897" i="6"/>
  <c r="C882" i="5"/>
  <c r="C871" i="4"/>
  <c r="C859" i="3"/>
  <c r="C846" i="2"/>
  <c r="B837" i="21"/>
  <c r="C837" i="21" s="1"/>
  <c r="G1019" i="18"/>
  <c r="B1019" i="18"/>
  <c r="G1018" i="18"/>
  <c r="B1018" i="18"/>
  <c r="G1017" i="18"/>
  <c r="B1017" i="18"/>
  <c r="G1016" i="18"/>
  <c r="B1016" i="18"/>
  <c r="G1015" i="18"/>
  <c r="B1015" i="18"/>
  <c r="G1014" i="18"/>
  <c r="B1014" i="18"/>
  <c r="G1013" i="18"/>
  <c r="B1013" i="18"/>
  <c r="G1012" i="18"/>
  <c r="B1012" i="18"/>
  <c r="B1011" i="18"/>
  <c r="G1010" i="18"/>
  <c r="B1010" i="18"/>
  <c r="G1009" i="18"/>
  <c r="B1009" i="18"/>
  <c r="G1008" i="18"/>
  <c r="B1008" i="18"/>
  <c r="G1007" i="18"/>
  <c r="B1007" i="18"/>
  <c r="G1019" i="17"/>
  <c r="B1019" i="17"/>
  <c r="G1018" i="17"/>
  <c r="B1018" i="17"/>
  <c r="G1017" i="17"/>
  <c r="B1017" i="17"/>
  <c r="G1016" i="17"/>
  <c r="B1016" i="17"/>
  <c r="G1015" i="17"/>
  <c r="B1015" i="17"/>
  <c r="G1014" i="17"/>
  <c r="B1014" i="17"/>
  <c r="G1013" i="17"/>
  <c r="B1013" i="17"/>
  <c r="G1012" i="17"/>
  <c r="B1012" i="17"/>
  <c r="B1011" i="17"/>
  <c r="G1010" i="17"/>
  <c r="B1010" i="17"/>
  <c r="G1009" i="17"/>
  <c r="B1009" i="17"/>
  <c r="G1008" i="17"/>
  <c r="B1008" i="17"/>
  <c r="G1007" i="17"/>
  <c r="B1007" i="17"/>
  <c r="G1008" i="16"/>
  <c r="G1009" i="16"/>
  <c r="G1010" i="16"/>
  <c r="G1012" i="16"/>
  <c r="G1013" i="16"/>
  <c r="G1014" i="16"/>
  <c r="G1015" i="16"/>
  <c r="G1016" i="16"/>
  <c r="G1017" i="16"/>
  <c r="G1018" i="16"/>
  <c r="G1019" i="16"/>
  <c r="G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07" i="16"/>
  <c r="G1017" i="15"/>
  <c r="G1018" i="15"/>
  <c r="G1019" i="15"/>
  <c r="G1021" i="15"/>
  <c r="G1022" i="15"/>
  <c r="G1023" i="15"/>
  <c r="G1024" i="15"/>
  <c r="G1025" i="15"/>
  <c r="G1026" i="15"/>
  <c r="G1027" i="15"/>
  <c r="G1028" i="15"/>
  <c r="G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16" i="15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03" i="14"/>
  <c r="G1004" i="14"/>
  <c r="G1005" i="14"/>
  <c r="G1006" i="14"/>
  <c r="G1008" i="14"/>
  <c r="G1009" i="14"/>
  <c r="G1010" i="14"/>
  <c r="G1011" i="14"/>
  <c r="G1012" i="14"/>
  <c r="G1013" i="14"/>
  <c r="G1014" i="14"/>
  <c r="G1015" i="14"/>
  <c r="G1003" i="14"/>
  <c r="G992" i="13"/>
  <c r="G993" i="13"/>
  <c r="G994" i="13"/>
  <c r="G995" i="13"/>
  <c r="G996" i="13"/>
  <c r="G997" i="13"/>
  <c r="G998" i="13"/>
  <c r="G999" i="13"/>
  <c r="G1001" i="13"/>
  <c r="G1002" i="13"/>
  <c r="G1003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G991" i="13"/>
  <c r="B991" i="13"/>
  <c r="G981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G973" i="12"/>
  <c r="G974" i="12"/>
  <c r="G975" i="12"/>
  <c r="G976" i="12"/>
  <c r="G977" i="12"/>
  <c r="G978" i="12"/>
  <c r="G979" i="12"/>
  <c r="G980" i="12"/>
  <c r="G982" i="12"/>
  <c r="G983" i="12"/>
  <c r="G984" i="12"/>
  <c r="G972" i="12"/>
  <c r="B972" i="12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G952" i="11"/>
  <c r="G953" i="11"/>
  <c r="G954" i="11"/>
  <c r="G955" i="11"/>
  <c r="G956" i="11"/>
  <c r="G957" i="11"/>
  <c r="G958" i="11"/>
  <c r="G959" i="11"/>
  <c r="G961" i="11"/>
  <c r="G962" i="11"/>
  <c r="G963" i="11"/>
  <c r="G951" i="11"/>
  <c r="B951" i="11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31" i="10"/>
  <c r="G918" i="9"/>
  <c r="G919" i="9"/>
  <c r="G920" i="9"/>
  <c r="G921" i="9"/>
  <c r="G922" i="9"/>
  <c r="G923" i="9"/>
  <c r="G924" i="9"/>
  <c r="G925" i="9"/>
  <c r="G926" i="9"/>
  <c r="G927" i="9"/>
  <c r="G928" i="9"/>
  <c r="G929" i="9"/>
  <c r="G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17" i="9"/>
  <c r="G919" i="8"/>
  <c r="G911" i="8"/>
  <c r="G912" i="8"/>
  <c r="G913" i="8"/>
  <c r="G915" i="8"/>
  <c r="G916" i="8"/>
  <c r="G917" i="8"/>
  <c r="G918" i="8"/>
  <c r="G920" i="8"/>
  <c r="G921" i="8"/>
  <c r="G922" i="8"/>
  <c r="G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10" i="8"/>
  <c r="G902" i="7"/>
  <c r="G900" i="7"/>
  <c r="B901" i="7"/>
  <c r="G887" i="6"/>
  <c r="G889" i="6"/>
  <c r="B888" i="6"/>
  <c r="G872" i="5"/>
  <c r="G874" i="5"/>
  <c r="B873" i="5"/>
  <c r="G862" i="4"/>
  <c r="G863" i="4"/>
  <c r="G898" i="7"/>
  <c r="G899" i="7"/>
  <c r="G903" i="7"/>
  <c r="G904" i="7"/>
  <c r="G905" i="7"/>
  <c r="G907" i="7"/>
  <c r="G908" i="7"/>
  <c r="G909" i="7"/>
  <c r="G897" i="7"/>
  <c r="B898" i="7"/>
  <c r="B899" i="7"/>
  <c r="B900" i="7"/>
  <c r="B902" i="7"/>
  <c r="B903" i="7"/>
  <c r="B904" i="7"/>
  <c r="B905" i="7"/>
  <c r="B906" i="7"/>
  <c r="B907" i="7"/>
  <c r="B908" i="7"/>
  <c r="B909" i="7"/>
  <c r="B897" i="7"/>
  <c r="G885" i="6"/>
  <c r="G886" i="6"/>
  <c r="G890" i="6"/>
  <c r="G891" i="6"/>
  <c r="G892" i="6"/>
  <c r="G893" i="6"/>
  <c r="G894" i="6"/>
  <c r="G895" i="6"/>
  <c r="G896" i="6"/>
  <c r="G884" i="6"/>
  <c r="B885" i="6"/>
  <c r="B886" i="6"/>
  <c r="B887" i="6"/>
  <c r="B889" i="6"/>
  <c r="B890" i="6"/>
  <c r="B891" i="6"/>
  <c r="B892" i="6"/>
  <c r="B893" i="6"/>
  <c r="B894" i="6"/>
  <c r="B895" i="6"/>
  <c r="B896" i="6"/>
  <c r="B884" i="6"/>
  <c r="G870" i="5"/>
  <c r="G871" i="5"/>
  <c r="G875" i="5"/>
  <c r="G876" i="5"/>
  <c r="G877" i="5"/>
  <c r="G878" i="5"/>
  <c r="G879" i="5"/>
  <c r="G880" i="5"/>
  <c r="G881" i="5"/>
  <c r="G869" i="5"/>
  <c r="B870" i="5"/>
  <c r="B871" i="5"/>
  <c r="B872" i="5"/>
  <c r="B874" i="5"/>
  <c r="B875" i="5"/>
  <c r="B876" i="5"/>
  <c r="B877" i="5"/>
  <c r="B878" i="5"/>
  <c r="B879" i="5"/>
  <c r="B880" i="5"/>
  <c r="B881" i="5"/>
  <c r="B869" i="5"/>
  <c r="G860" i="4"/>
  <c r="B860" i="4"/>
  <c r="B861" i="4"/>
  <c r="B862" i="4"/>
  <c r="B863" i="4"/>
  <c r="B864" i="4"/>
  <c r="B865" i="4"/>
  <c r="B866" i="4"/>
  <c r="B867" i="4"/>
  <c r="B868" i="4"/>
  <c r="B869" i="4"/>
  <c r="B870" i="4"/>
  <c r="G861" i="4"/>
  <c r="G864" i="4"/>
  <c r="G865" i="4"/>
  <c r="G866" i="4"/>
  <c r="G867" i="4"/>
  <c r="G868" i="4"/>
  <c r="G869" i="4"/>
  <c r="G870" i="4"/>
  <c r="G859" i="4"/>
  <c r="B859" i="4"/>
  <c r="B849" i="3"/>
  <c r="B850" i="3"/>
  <c r="B851" i="3"/>
  <c r="B852" i="3"/>
  <c r="B853" i="3"/>
  <c r="B854" i="3"/>
  <c r="B855" i="3"/>
  <c r="B856" i="3"/>
  <c r="B857" i="3"/>
  <c r="B858" i="3"/>
  <c r="G849" i="3"/>
  <c r="G850" i="3"/>
  <c r="G851" i="3"/>
  <c r="G852" i="3"/>
  <c r="G853" i="3"/>
  <c r="G854" i="3"/>
  <c r="G855" i="3"/>
  <c r="G856" i="3"/>
  <c r="G857" i="3"/>
  <c r="G858" i="3"/>
  <c r="G848" i="3"/>
  <c r="B848" i="3"/>
  <c r="B836" i="2"/>
  <c r="B837" i="2"/>
  <c r="B838" i="2"/>
  <c r="B839" i="2"/>
  <c r="B840" i="2"/>
  <c r="B841" i="2"/>
  <c r="B842" i="2"/>
  <c r="B843" i="2"/>
  <c r="B844" i="2"/>
  <c r="B845" i="2"/>
  <c r="G836" i="2"/>
  <c r="G837" i="2"/>
  <c r="G838" i="2"/>
  <c r="G839" i="2"/>
  <c r="G840" i="2"/>
  <c r="G841" i="2"/>
  <c r="G842" i="2"/>
  <c r="G843" i="2"/>
  <c r="G844" i="2"/>
  <c r="G845" i="2"/>
  <c r="G835" i="2"/>
  <c r="B835" i="2"/>
  <c r="G827" i="21"/>
  <c r="G828" i="21"/>
  <c r="G829" i="21"/>
  <c r="G830" i="21"/>
  <c r="G831" i="21"/>
  <c r="G832" i="21"/>
  <c r="G833" i="21"/>
  <c r="G834" i="21"/>
  <c r="G835" i="21"/>
  <c r="G836" i="21"/>
  <c r="B827" i="21"/>
  <c r="B828" i="21"/>
  <c r="B829" i="21"/>
  <c r="B830" i="21"/>
  <c r="B831" i="21"/>
  <c r="B832" i="21"/>
  <c r="B833" i="21"/>
  <c r="B834" i="21"/>
  <c r="B835" i="21"/>
  <c r="B836" i="21"/>
  <c r="C1007" i="18" l="1"/>
  <c r="C1007" i="17"/>
  <c r="C1007" i="16"/>
  <c r="C1016" i="15"/>
  <c r="C1003" i="14"/>
  <c r="C991" i="13"/>
  <c r="C972" i="12"/>
  <c r="C951" i="11"/>
  <c r="C931" i="10"/>
  <c r="C917" i="9"/>
  <c r="C910" i="8"/>
  <c r="C897" i="7"/>
  <c r="C884" i="6"/>
  <c r="C869" i="5"/>
  <c r="C859" i="4"/>
  <c r="C848" i="3"/>
  <c r="C835" i="2"/>
  <c r="B826" i="21"/>
  <c r="C826" i="21" s="1"/>
  <c r="G826" i="21"/>
  <c r="G1006" i="18"/>
  <c r="B1006" i="18"/>
  <c r="G1005" i="18"/>
  <c r="B1005" i="18"/>
  <c r="G1004" i="18"/>
  <c r="B1004" i="18"/>
  <c r="B1003" i="18"/>
  <c r="G1002" i="18"/>
  <c r="B1002" i="18"/>
  <c r="B1001" i="18"/>
  <c r="B1000" i="18"/>
  <c r="G999" i="18"/>
  <c r="B999" i="18"/>
  <c r="G998" i="18"/>
  <c r="B998" i="18"/>
  <c r="G997" i="18"/>
  <c r="B997" i="18"/>
  <c r="B996" i="18"/>
  <c r="G995" i="18"/>
  <c r="B995" i="18"/>
  <c r="G1006" i="17"/>
  <c r="B1006" i="17"/>
  <c r="G1005" i="17"/>
  <c r="B1005" i="17"/>
  <c r="G1004" i="17"/>
  <c r="B1004" i="17"/>
  <c r="B1003" i="17"/>
  <c r="G1002" i="17"/>
  <c r="B1002" i="17"/>
  <c r="B1001" i="17"/>
  <c r="B1000" i="17"/>
  <c r="G999" i="17"/>
  <c r="B999" i="17"/>
  <c r="G998" i="17"/>
  <c r="B998" i="17"/>
  <c r="G997" i="17"/>
  <c r="B997" i="17"/>
  <c r="B996" i="17"/>
  <c r="G995" i="17"/>
  <c r="B995" i="17"/>
  <c r="G997" i="16"/>
  <c r="G998" i="16"/>
  <c r="G999" i="16"/>
  <c r="G1002" i="16"/>
  <c r="G1004" i="16"/>
  <c r="G1005" i="16"/>
  <c r="G1006" i="16"/>
  <c r="G995" i="16"/>
  <c r="B1006" i="16"/>
  <c r="B996" i="16"/>
  <c r="B997" i="16"/>
  <c r="B998" i="16"/>
  <c r="B999" i="16"/>
  <c r="B1000" i="16"/>
  <c r="B1001" i="16"/>
  <c r="B1002" i="16"/>
  <c r="B1003" i="16"/>
  <c r="B1004" i="16"/>
  <c r="B1005" i="16"/>
  <c r="B995" i="16"/>
  <c r="G1006" i="15"/>
  <c r="G1007" i="15"/>
  <c r="G1008" i="15"/>
  <c r="G1011" i="15"/>
  <c r="G1013" i="15"/>
  <c r="G1014" i="15"/>
  <c r="G1015" i="15"/>
  <c r="G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04" i="15"/>
  <c r="G994" i="14"/>
  <c r="G993" i="14"/>
  <c r="G995" i="14"/>
  <c r="G998" i="14"/>
  <c r="G1000" i="14"/>
  <c r="G1001" i="14"/>
  <c r="G1002" i="14"/>
  <c r="G991" i="14"/>
  <c r="B992" i="14"/>
  <c r="B993" i="14"/>
  <c r="B994" i="14"/>
  <c r="B995" i="14"/>
  <c r="B996" i="14"/>
  <c r="B997" i="14"/>
  <c r="B998" i="14"/>
  <c r="B999" i="14"/>
  <c r="B1000" i="14"/>
  <c r="B1001" i="14"/>
  <c r="B1002" i="14"/>
  <c r="B991" i="14"/>
  <c r="G981" i="13"/>
  <c r="G983" i="13"/>
  <c r="G986" i="13"/>
  <c r="G988" i="13"/>
  <c r="G989" i="13"/>
  <c r="G990" i="13"/>
  <c r="G979" i="13"/>
  <c r="B980" i="13"/>
  <c r="B981" i="13"/>
  <c r="B982" i="13"/>
  <c r="B983" i="13"/>
  <c r="B984" i="13"/>
  <c r="B985" i="13"/>
  <c r="B986" i="13"/>
  <c r="B987" i="13"/>
  <c r="B988" i="13"/>
  <c r="B989" i="13"/>
  <c r="B990" i="13"/>
  <c r="B979" i="13"/>
  <c r="B963" i="12"/>
  <c r="B942" i="11"/>
  <c r="G960" i="12"/>
  <c r="G962" i="12"/>
  <c r="G964" i="12"/>
  <c r="G967" i="12"/>
  <c r="G969" i="12"/>
  <c r="G970" i="12"/>
  <c r="G971" i="12"/>
  <c r="B961" i="12"/>
  <c r="B962" i="12"/>
  <c r="B964" i="12"/>
  <c r="B965" i="12"/>
  <c r="B966" i="12"/>
  <c r="B967" i="12"/>
  <c r="B968" i="12"/>
  <c r="B969" i="12"/>
  <c r="B970" i="12"/>
  <c r="B971" i="12"/>
  <c r="B960" i="12"/>
  <c r="G941" i="11"/>
  <c r="G943" i="11"/>
  <c r="G946" i="11"/>
  <c r="G947" i="11"/>
  <c r="G948" i="11"/>
  <c r="G949" i="11"/>
  <c r="G950" i="11"/>
  <c r="G939" i="11"/>
  <c r="B940" i="11"/>
  <c r="B941" i="11"/>
  <c r="B943" i="11"/>
  <c r="B944" i="11"/>
  <c r="B945" i="11"/>
  <c r="B946" i="11"/>
  <c r="B947" i="11"/>
  <c r="B948" i="11"/>
  <c r="B949" i="11"/>
  <c r="B950" i="11"/>
  <c r="B939" i="11"/>
  <c r="G929" i="10"/>
  <c r="B924" i="10"/>
  <c r="G922" i="10"/>
  <c r="G923" i="10"/>
  <c r="G926" i="10"/>
  <c r="G927" i="10"/>
  <c r="G928" i="10"/>
  <c r="G930" i="10"/>
  <c r="G920" i="10"/>
  <c r="B921" i="10"/>
  <c r="B922" i="10"/>
  <c r="B923" i="10"/>
  <c r="B925" i="10"/>
  <c r="B926" i="10"/>
  <c r="B927" i="10"/>
  <c r="B928" i="10"/>
  <c r="B929" i="10"/>
  <c r="B930" i="10"/>
  <c r="B920" i="10"/>
  <c r="G912" i="9"/>
  <c r="G908" i="9"/>
  <c r="G909" i="9"/>
  <c r="G910" i="9"/>
  <c r="G911" i="9"/>
  <c r="G913" i="9"/>
  <c r="G914" i="9"/>
  <c r="G916" i="9"/>
  <c r="G907" i="9"/>
  <c r="B908" i="9"/>
  <c r="B909" i="9"/>
  <c r="B910" i="9"/>
  <c r="B911" i="9"/>
  <c r="B912" i="9"/>
  <c r="B913" i="9"/>
  <c r="B914" i="9"/>
  <c r="B915" i="9"/>
  <c r="B916" i="9"/>
  <c r="B907" i="9"/>
  <c r="B905" i="8"/>
  <c r="G901" i="8"/>
  <c r="G902" i="8"/>
  <c r="G903" i="8"/>
  <c r="G904" i="8"/>
  <c r="G906" i="8"/>
  <c r="G907" i="8"/>
  <c r="G909" i="8"/>
  <c r="G900" i="8"/>
  <c r="B901" i="8"/>
  <c r="B902" i="8"/>
  <c r="B903" i="8"/>
  <c r="B904" i="8"/>
  <c r="B906" i="8"/>
  <c r="B907" i="8"/>
  <c r="B908" i="8"/>
  <c r="B909" i="8"/>
  <c r="B900" i="8"/>
  <c r="G889" i="7"/>
  <c r="G890" i="7"/>
  <c r="G891" i="7"/>
  <c r="G892" i="7"/>
  <c r="G893" i="7"/>
  <c r="G894" i="7"/>
  <c r="G896" i="7"/>
  <c r="G888" i="7"/>
  <c r="B889" i="7"/>
  <c r="B890" i="7"/>
  <c r="B891" i="7"/>
  <c r="B892" i="7"/>
  <c r="B893" i="7"/>
  <c r="B894" i="7"/>
  <c r="B895" i="7"/>
  <c r="B896" i="7"/>
  <c r="B888" i="7"/>
  <c r="G876" i="6"/>
  <c r="G877" i="6"/>
  <c r="G878" i="6"/>
  <c r="G879" i="6"/>
  <c r="G880" i="6"/>
  <c r="G881" i="6"/>
  <c r="G883" i="6"/>
  <c r="G875" i="6"/>
  <c r="B876" i="6"/>
  <c r="B877" i="6"/>
  <c r="B878" i="6"/>
  <c r="B879" i="6"/>
  <c r="B880" i="6"/>
  <c r="B881" i="6"/>
  <c r="B882" i="6"/>
  <c r="B883" i="6"/>
  <c r="B875" i="6"/>
  <c r="G861" i="5"/>
  <c r="G862" i="5"/>
  <c r="G863" i="5"/>
  <c r="G864" i="5"/>
  <c r="G865" i="5"/>
  <c r="G866" i="5"/>
  <c r="G868" i="5"/>
  <c r="G860" i="5"/>
  <c r="B861" i="5"/>
  <c r="B862" i="5"/>
  <c r="B863" i="5"/>
  <c r="B864" i="5"/>
  <c r="B865" i="5"/>
  <c r="B866" i="5"/>
  <c r="B867" i="5"/>
  <c r="B868" i="5"/>
  <c r="B860" i="5"/>
  <c r="G851" i="4"/>
  <c r="G852" i="4"/>
  <c r="G853" i="4"/>
  <c r="G854" i="4"/>
  <c r="G855" i="4"/>
  <c r="G856" i="4"/>
  <c r="G858" i="4"/>
  <c r="G850" i="4"/>
  <c r="B851" i="4"/>
  <c r="B852" i="4"/>
  <c r="B853" i="4"/>
  <c r="B854" i="4"/>
  <c r="B855" i="4"/>
  <c r="B856" i="4"/>
  <c r="B857" i="4"/>
  <c r="B858" i="4"/>
  <c r="B850" i="4"/>
  <c r="G840" i="3"/>
  <c r="G841" i="3"/>
  <c r="G842" i="3"/>
  <c r="G843" i="3"/>
  <c r="G844" i="3"/>
  <c r="G845" i="3"/>
  <c r="G847" i="3"/>
  <c r="G839" i="3"/>
  <c r="B840" i="3"/>
  <c r="B841" i="3"/>
  <c r="B842" i="3"/>
  <c r="B843" i="3"/>
  <c r="B844" i="3"/>
  <c r="B845" i="3"/>
  <c r="B846" i="3"/>
  <c r="B847" i="3"/>
  <c r="B839" i="3"/>
  <c r="B827" i="2"/>
  <c r="B828" i="2"/>
  <c r="B829" i="2"/>
  <c r="B830" i="2"/>
  <c r="B831" i="2"/>
  <c r="B832" i="2"/>
  <c r="B833" i="2"/>
  <c r="B834" i="2"/>
  <c r="G827" i="2"/>
  <c r="G828" i="2"/>
  <c r="G829" i="2"/>
  <c r="G830" i="2"/>
  <c r="G831" i="2"/>
  <c r="G832" i="2"/>
  <c r="G834" i="2"/>
  <c r="G826" i="2"/>
  <c r="B826" i="2"/>
  <c r="G818" i="21"/>
  <c r="G819" i="21"/>
  <c r="G820" i="21"/>
  <c r="G821" i="21"/>
  <c r="G822" i="21"/>
  <c r="G823" i="21"/>
  <c r="G825" i="21"/>
  <c r="B818" i="21"/>
  <c r="B819" i="21"/>
  <c r="B820" i="21"/>
  <c r="B821" i="21"/>
  <c r="B822" i="21"/>
  <c r="B823" i="21"/>
  <c r="B824" i="21"/>
  <c r="B825" i="21"/>
  <c r="C995" i="18" l="1"/>
  <c r="C995" i="17"/>
  <c r="C995" i="16"/>
  <c r="C1004" i="15"/>
  <c r="C991" i="14"/>
  <c r="C979" i="13"/>
  <c r="C960" i="12"/>
  <c r="C939" i="11"/>
  <c r="C920" i="10"/>
  <c r="C907" i="9"/>
  <c r="C900" i="8"/>
  <c r="C888" i="7"/>
  <c r="C875" i="6"/>
  <c r="C860" i="5"/>
  <c r="C850" i="4"/>
  <c r="C839" i="3"/>
  <c r="C826" i="2"/>
  <c r="G817" i="21"/>
  <c r="B817" i="21"/>
  <c r="C817" i="21" s="1"/>
  <c r="B994" i="18"/>
  <c r="G993" i="18"/>
  <c r="B993" i="18"/>
  <c r="B992" i="18"/>
  <c r="B991" i="18"/>
  <c r="B990" i="18"/>
  <c r="G989" i="18"/>
  <c r="B989" i="18"/>
  <c r="G988" i="18"/>
  <c r="B988" i="18"/>
  <c r="G987" i="18"/>
  <c r="B987" i="18"/>
  <c r="G986" i="18"/>
  <c r="B986" i="18"/>
  <c r="G985" i="18"/>
  <c r="B985" i="18"/>
  <c r="G984" i="18"/>
  <c r="B984" i="18"/>
  <c r="G983" i="18"/>
  <c r="B983" i="18"/>
  <c r="G982" i="18"/>
  <c r="B982" i="18"/>
  <c r="B981" i="18"/>
  <c r="G980" i="18"/>
  <c r="B980" i="18"/>
  <c r="G979" i="18"/>
  <c r="B979" i="18"/>
  <c r="G978" i="18"/>
  <c r="B978" i="18"/>
  <c r="G977" i="18"/>
  <c r="B977" i="18"/>
  <c r="G976" i="18"/>
  <c r="B976" i="18"/>
  <c r="G975" i="18"/>
  <c r="B975" i="18"/>
  <c r="G974" i="18"/>
  <c r="B974" i="18"/>
  <c r="G973" i="18"/>
  <c r="B973" i="18"/>
  <c r="G972" i="18"/>
  <c r="B972" i="18"/>
  <c r="G971" i="18"/>
  <c r="B971" i="18"/>
  <c r="B994" i="17"/>
  <c r="G993" i="17"/>
  <c r="B993" i="17"/>
  <c r="B992" i="17"/>
  <c r="B991" i="17"/>
  <c r="B990" i="17"/>
  <c r="G989" i="17"/>
  <c r="B989" i="17"/>
  <c r="G988" i="17"/>
  <c r="B988" i="17"/>
  <c r="G987" i="17"/>
  <c r="B987" i="17"/>
  <c r="G986" i="17"/>
  <c r="B986" i="17"/>
  <c r="G985" i="17"/>
  <c r="B985" i="17"/>
  <c r="G984" i="17"/>
  <c r="B984" i="17"/>
  <c r="G983" i="17"/>
  <c r="B983" i="17"/>
  <c r="G982" i="17"/>
  <c r="B982" i="17"/>
  <c r="B981" i="17"/>
  <c r="G980" i="17"/>
  <c r="B980" i="17"/>
  <c r="G979" i="17"/>
  <c r="B979" i="17"/>
  <c r="G978" i="17"/>
  <c r="B978" i="17"/>
  <c r="G977" i="17"/>
  <c r="B977" i="17"/>
  <c r="G976" i="17"/>
  <c r="B976" i="17"/>
  <c r="G975" i="17"/>
  <c r="B975" i="17"/>
  <c r="G974" i="17"/>
  <c r="B974" i="17"/>
  <c r="G973" i="17"/>
  <c r="B973" i="17"/>
  <c r="G972" i="17"/>
  <c r="B972" i="17"/>
  <c r="G971" i="17"/>
  <c r="B971" i="17"/>
  <c r="G972" i="16"/>
  <c r="G973" i="16"/>
  <c r="G974" i="16"/>
  <c r="G975" i="16"/>
  <c r="G976" i="16"/>
  <c r="G977" i="16"/>
  <c r="G978" i="16"/>
  <c r="G979" i="16"/>
  <c r="G980" i="16"/>
  <c r="G982" i="16"/>
  <c r="G983" i="16"/>
  <c r="G984" i="16"/>
  <c r="G985" i="16"/>
  <c r="G986" i="16"/>
  <c r="G987" i="16"/>
  <c r="G988" i="16"/>
  <c r="G989" i="16"/>
  <c r="G993" i="16"/>
  <c r="G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71" i="16"/>
  <c r="G981" i="15"/>
  <c r="G982" i="15"/>
  <c r="G983" i="15"/>
  <c r="G984" i="15"/>
  <c r="G985" i="15"/>
  <c r="G986" i="15"/>
  <c r="G987" i="15"/>
  <c r="G988" i="15"/>
  <c r="G989" i="15"/>
  <c r="G991" i="15"/>
  <c r="G992" i="15"/>
  <c r="G993" i="15"/>
  <c r="G994" i="15"/>
  <c r="G995" i="15"/>
  <c r="G996" i="15"/>
  <c r="G997" i="15"/>
  <c r="G998" i="15"/>
  <c r="G1002" i="15"/>
  <c r="G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980" i="15"/>
  <c r="B986" i="14"/>
  <c r="B987" i="14"/>
  <c r="B988" i="14"/>
  <c r="B989" i="14"/>
  <c r="B990" i="14"/>
  <c r="C971" i="18" l="1"/>
  <c r="C971" i="17"/>
  <c r="C971" i="16"/>
  <c r="C980" i="15"/>
  <c r="B968" i="14" l="1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G968" i="14"/>
  <c r="G969" i="14"/>
  <c r="G970" i="14"/>
  <c r="G971" i="14"/>
  <c r="G972" i="14"/>
  <c r="G973" i="14"/>
  <c r="G974" i="14"/>
  <c r="G975" i="14"/>
  <c r="G976" i="14"/>
  <c r="G978" i="14"/>
  <c r="G979" i="14"/>
  <c r="G980" i="14"/>
  <c r="G981" i="14"/>
  <c r="G982" i="14"/>
  <c r="G983" i="14"/>
  <c r="G984" i="14"/>
  <c r="G985" i="14"/>
  <c r="G989" i="14"/>
  <c r="G967" i="14"/>
  <c r="B967" i="14"/>
  <c r="G958" i="13"/>
  <c r="G959" i="13"/>
  <c r="G960" i="13"/>
  <c r="G961" i="13"/>
  <c r="G962" i="13"/>
  <c r="G963" i="13"/>
  <c r="G964" i="13"/>
  <c r="G965" i="13"/>
  <c r="G966" i="13"/>
  <c r="G968" i="13"/>
  <c r="G969" i="13"/>
  <c r="G970" i="13"/>
  <c r="G971" i="13"/>
  <c r="G972" i="13"/>
  <c r="G973" i="13"/>
  <c r="G974" i="13"/>
  <c r="G975" i="13"/>
  <c r="G978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G957" i="13"/>
  <c r="B957" i="13"/>
  <c r="G959" i="12"/>
  <c r="B959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G939" i="12"/>
  <c r="G940" i="12"/>
  <c r="G941" i="12"/>
  <c r="G942" i="12"/>
  <c r="G943" i="12"/>
  <c r="G944" i="12"/>
  <c r="G945" i="12"/>
  <c r="G946" i="12"/>
  <c r="G947" i="12"/>
  <c r="G949" i="12"/>
  <c r="G950" i="12"/>
  <c r="G951" i="12"/>
  <c r="G952" i="12"/>
  <c r="G953" i="12"/>
  <c r="G954" i="12"/>
  <c r="G955" i="12"/>
  <c r="G956" i="12"/>
  <c r="G938" i="12"/>
  <c r="B938" i="12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G919" i="11"/>
  <c r="G920" i="11"/>
  <c r="G921" i="11"/>
  <c r="G922" i="11"/>
  <c r="G923" i="11"/>
  <c r="G924" i="11"/>
  <c r="G925" i="11"/>
  <c r="G926" i="11"/>
  <c r="G927" i="11"/>
  <c r="G929" i="11"/>
  <c r="G930" i="11"/>
  <c r="G931" i="11"/>
  <c r="G932" i="11"/>
  <c r="G933" i="11"/>
  <c r="G935" i="11"/>
  <c r="G936" i="11"/>
  <c r="G918" i="11"/>
  <c r="B918" i="11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G900" i="10"/>
  <c r="G901" i="10"/>
  <c r="G902" i="10"/>
  <c r="G903" i="10"/>
  <c r="G904" i="10"/>
  <c r="G905" i="10"/>
  <c r="G906" i="10"/>
  <c r="G907" i="10"/>
  <c r="G908" i="10"/>
  <c r="G910" i="10"/>
  <c r="G911" i="10"/>
  <c r="G912" i="10"/>
  <c r="G913" i="10"/>
  <c r="G914" i="10"/>
  <c r="G916" i="10"/>
  <c r="G917" i="10"/>
  <c r="G899" i="10"/>
  <c r="B899" i="10"/>
  <c r="G887" i="9"/>
  <c r="G888" i="9"/>
  <c r="G889" i="9"/>
  <c r="G890" i="9"/>
  <c r="G891" i="9"/>
  <c r="G892" i="9"/>
  <c r="G893" i="9"/>
  <c r="G894" i="9"/>
  <c r="G895" i="9"/>
  <c r="G897" i="9"/>
  <c r="G899" i="9"/>
  <c r="G900" i="9"/>
  <c r="G901" i="9"/>
  <c r="G903" i="9"/>
  <c r="G904" i="9"/>
  <c r="G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886" i="9"/>
  <c r="G885" i="8"/>
  <c r="G880" i="8"/>
  <c r="G881" i="8"/>
  <c r="G882" i="8"/>
  <c r="G883" i="8"/>
  <c r="G884" i="8"/>
  <c r="G886" i="8"/>
  <c r="G887" i="8"/>
  <c r="G888" i="8"/>
  <c r="G890" i="8"/>
  <c r="G892" i="8"/>
  <c r="G893" i="8"/>
  <c r="G894" i="8"/>
  <c r="G896" i="8"/>
  <c r="G897" i="8"/>
  <c r="G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879" i="8"/>
  <c r="G868" i="7"/>
  <c r="G869" i="7"/>
  <c r="G870" i="7"/>
  <c r="G871" i="7"/>
  <c r="G872" i="7"/>
  <c r="G874" i="7"/>
  <c r="G875" i="7"/>
  <c r="G876" i="7"/>
  <c r="G878" i="7"/>
  <c r="G880" i="7"/>
  <c r="G881" i="7"/>
  <c r="G882" i="7"/>
  <c r="G884" i="7"/>
  <c r="G885" i="7"/>
  <c r="B883" i="7"/>
  <c r="G867" i="7"/>
  <c r="B873" i="6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4" i="7"/>
  <c r="B885" i="7"/>
  <c r="B886" i="7"/>
  <c r="B887" i="7"/>
  <c r="B867" i="7"/>
  <c r="G867" i="6"/>
  <c r="G860" i="6"/>
  <c r="G856" i="6"/>
  <c r="G857" i="6"/>
  <c r="G858" i="6"/>
  <c r="G859" i="6"/>
  <c r="G861" i="6"/>
  <c r="G862" i="6"/>
  <c r="G863" i="6"/>
  <c r="G864" i="6"/>
  <c r="G866" i="6"/>
  <c r="G868" i="6"/>
  <c r="G869" i="6"/>
  <c r="G870" i="6"/>
  <c r="G871" i="6"/>
  <c r="G872" i="6"/>
  <c r="G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4" i="6"/>
  <c r="B855" i="6"/>
  <c r="G847" i="5"/>
  <c r="B849" i="5"/>
  <c r="G842" i="5"/>
  <c r="G843" i="5"/>
  <c r="G844" i="5"/>
  <c r="G845" i="5"/>
  <c r="G848" i="5"/>
  <c r="G850" i="5"/>
  <c r="G852" i="5"/>
  <c r="G854" i="5"/>
  <c r="G855" i="5"/>
  <c r="G856" i="5"/>
  <c r="G857" i="5"/>
  <c r="G858" i="5"/>
  <c r="G841" i="5"/>
  <c r="B842" i="5"/>
  <c r="B843" i="5"/>
  <c r="B844" i="5"/>
  <c r="B845" i="5"/>
  <c r="B846" i="5"/>
  <c r="B847" i="5"/>
  <c r="B848" i="5"/>
  <c r="B850" i="5"/>
  <c r="B851" i="5"/>
  <c r="B852" i="5"/>
  <c r="B853" i="5"/>
  <c r="B854" i="5"/>
  <c r="B855" i="5"/>
  <c r="B856" i="5"/>
  <c r="B857" i="5"/>
  <c r="B858" i="5"/>
  <c r="B859" i="5"/>
  <c r="B841" i="5"/>
  <c r="G833" i="4"/>
  <c r="G834" i="4"/>
  <c r="G835" i="4"/>
  <c r="G836" i="4"/>
  <c r="G839" i="4"/>
  <c r="G840" i="4"/>
  <c r="G842" i="4"/>
  <c r="G844" i="4"/>
  <c r="G845" i="4"/>
  <c r="G846" i="4"/>
  <c r="G847" i="4"/>
  <c r="G848" i="4"/>
  <c r="G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32" i="4"/>
  <c r="B826" i="3"/>
  <c r="B838" i="3"/>
  <c r="B823" i="3"/>
  <c r="B824" i="3"/>
  <c r="B825" i="3"/>
  <c r="B827" i="3"/>
  <c r="B828" i="3"/>
  <c r="B829" i="3"/>
  <c r="B830" i="3"/>
  <c r="B831" i="3"/>
  <c r="B832" i="3"/>
  <c r="B833" i="3"/>
  <c r="B834" i="3"/>
  <c r="B835" i="3"/>
  <c r="B836" i="3"/>
  <c r="B837" i="3"/>
  <c r="G823" i="3"/>
  <c r="G824" i="3"/>
  <c r="G825" i="3"/>
  <c r="G828" i="3"/>
  <c r="G829" i="3"/>
  <c r="G831" i="3"/>
  <c r="G833" i="3"/>
  <c r="G834" i="3"/>
  <c r="G835" i="3"/>
  <c r="G836" i="3"/>
  <c r="G822" i="3"/>
  <c r="B822" i="3"/>
  <c r="G812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G811" i="2"/>
  <c r="G813" i="2"/>
  <c r="G815" i="2"/>
  <c r="G816" i="2"/>
  <c r="G817" i="2"/>
  <c r="G818" i="2"/>
  <c r="G819" i="2"/>
  <c r="G820" i="2"/>
  <c r="G821" i="2"/>
  <c r="G822" i="2"/>
  <c r="G823" i="2"/>
  <c r="G810" i="2"/>
  <c r="B810" i="2"/>
  <c r="G802" i="21"/>
  <c r="G804" i="21"/>
  <c r="G806" i="21"/>
  <c r="G807" i="21"/>
  <c r="G808" i="21"/>
  <c r="G809" i="21"/>
  <c r="G810" i="21"/>
  <c r="G811" i="21"/>
  <c r="G812" i="21"/>
  <c r="G813" i="21"/>
  <c r="G814" i="21"/>
  <c r="G816" i="21"/>
  <c r="B802" i="21"/>
  <c r="B803" i="21"/>
  <c r="B804" i="21"/>
  <c r="B805" i="21"/>
  <c r="B806" i="21"/>
  <c r="B807" i="21"/>
  <c r="B808" i="21"/>
  <c r="B809" i="21"/>
  <c r="B810" i="21"/>
  <c r="B811" i="21"/>
  <c r="B812" i="21"/>
  <c r="B813" i="21"/>
  <c r="B814" i="21"/>
  <c r="B815" i="21"/>
  <c r="B816" i="21"/>
  <c r="C967" i="14" l="1"/>
  <c r="C957" i="13"/>
  <c r="C938" i="12"/>
  <c r="C918" i="11"/>
  <c r="C899" i="10"/>
  <c r="C886" i="9"/>
  <c r="C879" i="8"/>
  <c r="C867" i="7"/>
  <c r="C855" i="6"/>
  <c r="C841" i="5"/>
  <c r="C832" i="4"/>
  <c r="C822" i="3"/>
  <c r="C810" i="2"/>
  <c r="G801" i="21"/>
  <c r="B801" i="21"/>
  <c r="C801" i="21" s="1"/>
  <c r="G969" i="18"/>
  <c r="B966" i="18"/>
  <c r="G964" i="18"/>
  <c r="G960" i="18"/>
  <c r="G957" i="18"/>
  <c r="B970" i="18"/>
  <c r="B969" i="18"/>
  <c r="B968" i="18"/>
  <c r="G967" i="18"/>
  <c r="B967" i="18"/>
  <c r="G966" i="18"/>
  <c r="B965" i="18"/>
  <c r="B964" i="18"/>
  <c r="B963" i="18"/>
  <c r="B962" i="18"/>
  <c r="G961" i="18"/>
  <c r="B961" i="18"/>
  <c r="B960" i="18"/>
  <c r="G959" i="18"/>
  <c r="B959" i="18"/>
  <c r="B958" i="18"/>
  <c r="G956" i="18"/>
  <c r="B956" i="18"/>
  <c r="G955" i="18"/>
  <c r="B955" i="18"/>
  <c r="B954" i="18"/>
  <c r="B970" i="17"/>
  <c r="B969" i="17"/>
  <c r="B968" i="17"/>
  <c r="G967" i="17"/>
  <c r="B967" i="17"/>
  <c r="G966" i="17"/>
  <c r="B966" i="17"/>
  <c r="B965" i="17"/>
  <c r="G964" i="17"/>
  <c r="B964" i="17"/>
  <c r="B963" i="17"/>
  <c r="B962" i="17"/>
  <c r="G961" i="17"/>
  <c r="B961" i="17"/>
  <c r="G960" i="17"/>
  <c r="B960" i="17"/>
  <c r="G959" i="17"/>
  <c r="B959" i="17"/>
  <c r="B958" i="17"/>
  <c r="G957" i="17"/>
  <c r="B957" i="17"/>
  <c r="G956" i="17"/>
  <c r="B956" i="17"/>
  <c r="G955" i="17"/>
  <c r="B955" i="17"/>
  <c r="B954" i="17"/>
  <c r="G966" i="16"/>
  <c r="B964" i="16"/>
  <c r="B961" i="16"/>
  <c r="G959" i="16"/>
  <c r="B957" i="16"/>
  <c r="G956" i="16"/>
  <c r="G957" i="16"/>
  <c r="G960" i="16"/>
  <c r="G964" i="16"/>
  <c r="G967" i="16"/>
  <c r="G955" i="16"/>
  <c r="B955" i="16"/>
  <c r="B956" i="16"/>
  <c r="B958" i="16"/>
  <c r="B959" i="16"/>
  <c r="B960" i="16"/>
  <c r="B962" i="16"/>
  <c r="B963" i="16"/>
  <c r="B965" i="16"/>
  <c r="B966" i="16"/>
  <c r="B967" i="16"/>
  <c r="B968" i="16"/>
  <c r="B969" i="16"/>
  <c r="B970" i="16"/>
  <c r="B954" i="16"/>
  <c r="G973" i="15"/>
  <c r="G970" i="15"/>
  <c r="B966" i="15"/>
  <c r="B965" i="15"/>
  <c r="B976" i="15"/>
  <c r="B975" i="15"/>
  <c r="G968" i="15"/>
  <c r="G964" i="15"/>
  <c r="G966" i="15"/>
  <c r="G969" i="15"/>
  <c r="G976" i="15"/>
  <c r="B967" i="15"/>
  <c r="B969" i="15"/>
  <c r="B971" i="15"/>
  <c r="B972" i="15"/>
  <c r="B973" i="15"/>
  <c r="B974" i="15"/>
  <c r="B977" i="15"/>
  <c r="B978" i="15"/>
  <c r="B979" i="15"/>
  <c r="B963" i="15"/>
  <c r="G960" i="14"/>
  <c r="G953" i="14"/>
  <c r="G965" i="14"/>
  <c r="G951" i="14"/>
  <c r="G952" i="14"/>
  <c r="G955" i="14"/>
  <c r="G956" i="14"/>
  <c r="G957" i="14"/>
  <c r="G962" i="14"/>
  <c r="G963" i="14"/>
  <c r="B951" i="14"/>
  <c r="B952" i="14"/>
  <c r="B953" i="14"/>
  <c r="B954" i="14"/>
  <c r="B955" i="14"/>
  <c r="B956" i="14"/>
  <c r="B957" i="14"/>
  <c r="B958" i="14"/>
  <c r="B959" i="14"/>
  <c r="B961" i="14"/>
  <c r="B962" i="14"/>
  <c r="B963" i="14"/>
  <c r="B964" i="14"/>
  <c r="B965" i="14"/>
  <c r="B966" i="14"/>
  <c r="B950" i="14"/>
  <c r="G935" i="12"/>
  <c r="F953" i="13"/>
  <c r="F946" i="13"/>
  <c r="G946" i="13" s="1"/>
  <c r="B941" i="13"/>
  <c r="B942" i="13"/>
  <c r="B943" i="13"/>
  <c r="B944" i="13"/>
  <c r="B945" i="13"/>
  <c r="B947" i="13"/>
  <c r="B948" i="13"/>
  <c r="B949" i="13"/>
  <c r="B950" i="13"/>
  <c r="B951" i="13"/>
  <c r="B952" i="13"/>
  <c r="B953" i="13"/>
  <c r="B954" i="13"/>
  <c r="B955" i="13"/>
  <c r="B956" i="13"/>
  <c r="G941" i="13"/>
  <c r="G942" i="13"/>
  <c r="G943" i="13"/>
  <c r="G945" i="13"/>
  <c r="G947" i="13"/>
  <c r="G950" i="13"/>
  <c r="G952" i="13"/>
  <c r="G953" i="13"/>
  <c r="G940" i="13"/>
  <c r="B940" i="13"/>
  <c r="F934" i="12"/>
  <c r="G934" i="12" s="1"/>
  <c r="F927" i="12"/>
  <c r="G927" i="12" s="1"/>
  <c r="B930" i="12"/>
  <c r="G923" i="12"/>
  <c r="G924" i="12"/>
  <c r="G925" i="12"/>
  <c r="G926" i="12"/>
  <c r="G928" i="12"/>
  <c r="G931" i="12"/>
  <c r="G933" i="12"/>
  <c r="B922" i="12"/>
  <c r="B923" i="12"/>
  <c r="B924" i="12"/>
  <c r="B925" i="12"/>
  <c r="B926" i="12"/>
  <c r="B928" i="12"/>
  <c r="B929" i="12"/>
  <c r="B931" i="12"/>
  <c r="B932" i="12"/>
  <c r="B933" i="12"/>
  <c r="B935" i="12"/>
  <c r="B936" i="12"/>
  <c r="B937" i="12"/>
  <c r="G921" i="12"/>
  <c r="B921" i="12"/>
  <c r="G915" i="11"/>
  <c r="G908" i="11"/>
  <c r="B908" i="11"/>
  <c r="G905" i="11"/>
  <c r="G906" i="11"/>
  <c r="G907" i="11"/>
  <c r="G909" i="11"/>
  <c r="G910" i="11"/>
  <c r="G911" i="11"/>
  <c r="G913" i="11"/>
  <c r="G914" i="11"/>
  <c r="G904" i="11"/>
  <c r="B905" i="11"/>
  <c r="B906" i="11"/>
  <c r="B907" i="11"/>
  <c r="B909" i="11"/>
  <c r="B910" i="11"/>
  <c r="B911" i="11"/>
  <c r="B912" i="11"/>
  <c r="B913" i="11"/>
  <c r="B914" i="11"/>
  <c r="B915" i="11"/>
  <c r="B916" i="11"/>
  <c r="B917" i="11"/>
  <c r="B904" i="11"/>
  <c r="G887" i="10"/>
  <c r="G888" i="10"/>
  <c r="G889" i="10"/>
  <c r="G890" i="10"/>
  <c r="G891" i="10"/>
  <c r="G892" i="10"/>
  <c r="G894" i="10"/>
  <c r="G895" i="10"/>
  <c r="G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86" i="10"/>
  <c r="G874" i="9"/>
  <c r="G875" i="9"/>
  <c r="G876" i="9"/>
  <c r="G877" i="9"/>
  <c r="G878" i="9"/>
  <c r="G879" i="9"/>
  <c r="G881" i="9"/>
  <c r="G882" i="9"/>
  <c r="G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73" i="9"/>
  <c r="B876" i="8"/>
  <c r="G867" i="8"/>
  <c r="G868" i="8"/>
  <c r="G869" i="8"/>
  <c r="G870" i="8"/>
  <c r="G871" i="8"/>
  <c r="G872" i="8"/>
  <c r="G874" i="8"/>
  <c r="G875" i="8"/>
  <c r="G866" i="8"/>
  <c r="B867" i="8"/>
  <c r="B868" i="8"/>
  <c r="B869" i="8"/>
  <c r="B870" i="8"/>
  <c r="B871" i="8"/>
  <c r="B872" i="8"/>
  <c r="B873" i="8"/>
  <c r="B874" i="8"/>
  <c r="B875" i="8"/>
  <c r="B877" i="8"/>
  <c r="B878" i="8"/>
  <c r="B866" i="8"/>
  <c r="G856" i="7"/>
  <c r="G857" i="7"/>
  <c r="G858" i="7"/>
  <c r="G859" i="7"/>
  <c r="G860" i="7"/>
  <c r="G861" i="7"/>
  <c r="G862" i="7"/>
  <c r="G863" i="7"/>
  <c r="G864" i="7"/>
  <c r="G866" i="7"/>
  <c r="G855" i="7"/>
  <c r="B856" i="7"/>
  <c r="B857" i="7"/>
  <c r="B858" i="7"/>
  <c r="B859" i="7"/>
  <c r="B860" i="7"/>
  <c r="B861" i="7"/>
  <c r="B862" i="7"/>
  <c r="B863" i="7"/>
  <c r="B864" i="7"/>
  <c r="B865" i="7"/>
  <c r="B866" i="7"/>
  <c r="B855" i="7"/>
  <c r="B844" i="6"/>
  <c r="B845" i="6"/>
  <c r="B846" i="6"/>
  <c r="B847" i="6"/>
  <c r="B848" i="6"/>
  <c r="B849" i="6"/>
  <c r="B850" i="6"/>
  <c r="B851" i="6"/>
  <c r="B852" i="6"/>
  <c r="B853" i="6"/>
  <c r="B854" i="6"/>
  <c r="G844" i="6"/>
  <c r="G845" i="6"/>
  <c r="G846" i="6"/>
  <c r="G847" i="6"/>
  <c r="G848" i="6"/>
  <c r="G849" i="6"/>
  <c r="G850" i="6"/>
  <c r="G851" i="6"/>
  <c r="G852" i="6"/>
  <c r="G853" i="6"/>
  <c r="G854" i="6"/>
  <c r="G843" i="6"/>
  <c r="B843" i="6"/>
  <c r="G830" i="5"/>
  <c r="G831" i="5"/>
  <c r="G832" i="5"/>
  <c r="G833" i="5"/>
  <c r="G834" i="5"/>
  <c r="G835" i="5"/>
  <c r="G836" i="5"/>
  <c r="G837" i="5"/>
  <c r="G838" i="5"/>
  <c r="G839" i="5"/>
  <c r="G840" i="5"/>
  <c r="G829" i="5"/>
  <c r="B830" i="5"/>
  <c r="B831" i="5"/>
  <c r="B832" i="5"/>
  <c r="B833" i="5"/>
  <c r="B834" i="5"/>
  <c r="B835" i="5"/>
  <c r="B836" i="5"/>
  <c r="B837" i="5"/>
  <c r="B838" i="5"/>
  <c r="B839" i="5"/>
  <c r="B840" i="5"/>
  <c r="B829" i="5"/>
  <c r="G821" i="4"/>
  <c r="G822" i="4"/>
  <c r="G823" i="4"/>
  <c r="G824" i="4"/>
  <c r="G825" i="4"/>
  <c r="G826" i="4"/>
  <c r="G827" i="4"/>
  <c r="G828" i="4"/>
  <c r="G829" i="4"/>
  <c r="G830" i="4"/>
  <c r="G831" i="4"/>
  <c r="G820" i="4"/>
  <c r="B821" i="4"/>
  <c r="B822" i="4"/>
  <c r="B823" i="4"/>
  <c r="B824" i="4"/>
  <c r="B825" i="4"/>
  <c r="B826" i="4"/>
  <c r="B827" i="4"/>
  <c r="B828" i="4"/>
  <c r="B829" i="4"/>
  <c r="B830" i="4"/>
  <c r="B831" i="4"/>
  <c r="B820" i="4"/>
  <c r="G820" i="3"/>
  <c r="B811" i="3"/>
  <c r="B812" i="3"/>
  <c r="B813" i="3"/>
  <c r="B814" i="3"/>
  <c r="B815" i="3"/>
  <c r="B816" i="3"/>
  <c r="B817" i="3"/>
  <c r="B818" i="3"/>
  <c r="B819" i="3"/>
  <c r="B820" i="3"/>
  <c r="B821" i="3"/>
  <c r="G811" i="3"/>
  <c r="G812" i="3"/>
  <c r="G813" i="3"/>
  <c r="G814" i="3"/>
  <c r="G815" i="3"/>
  <c r="G816" i="3"/>
  <c r="G817" i="3"/>
  <c r="G818" i="3"/>
  <c r="G819" i="3"/>
  <c r="G810" i="3"/>
  <c r="B810" i="3"/>
  <c r="B805" i="2"/>
  <c r="B799" i="2"/>
  <c r="B800" i="2"/>
  <c r="B801" i="2"/>
  <c r="B802" i="2"/>
  <c r="B803" i="2"/>
  <c r="B804" i="2"/>
  <c r="B806" i="2"/>
  <c r="B807" i="2"/>
  <c r="B808" i="2"/>
  <c r="B809" i="2"/>
  <c r="G799" i="2"/>
  <c r="G800" i="2"/>
  <c r="G801" i="2"/>
  <c r="G803" i="2"/>
  <c r="G806" i="2"/>
  <c r="G807" i="2"/>
  <c r="G798" i="2"/>
  <c r="B798" i="2"/>
  <c r="G791" i="21"/>
  <c r="G792" i="21"/>
  <c r="G793" i="21"/>
  <c r="G795" i="21"/>
  <c r="G797" i="21"/>
  <c r="G798" i="21"/>
  <c r="B791" i="21"/>
  <c r="B792" i="21"/>
  <c r="B793" i="21"/>
  <c r="B794" i="21"/>
  <c r="B795" i="21"/>
  <c r="B796" i="21"/>
  <c r="B797" i="21"/>
  <c r="B798" i="21"/>
  <c r="B799" i="21"/>
  <c r="B800" i="21"/>
  <c r="B934" i="12" l="1"/>
  <c r="B946" i="13"/>
  <c r="B957" i="18"/>
  <c r="C954" i="18" s="1"/>
  <c r="C954" i="17"/>
  <c r="G961" i="16"/>
  <c r="C954" i="16"/>
  <c r="G965" i="15"/>
  <c r="B970" i="15"/>
  <c r="B968" i="15"/>
  <c r="B964" i="15"/>
  <c r="G975" i="15"/>
  <c r="B960" i="14"/>
  <c r="C950" i="14" s="1"/>
  <c r="C940" i="13"/>
  <c r="B927" i="12"/>
  <c r="C904" i="11"/>
  <c r="C886" i="10"/>
  <c r="C873" i="9"/>
  <c r="C866" i="8"/>
  <c r="C855" i="7"/>
  <c r="C843" i="6"/>
  <c r="C829" i="5"/>
  <c r="C820" i="4"/>
  <c r="C810" i="3"/>
  <c r="C798" i="2"/>
  <c r="G790" i="21"/>
  <c r="B790" i="21"/>
  <c r="C790" i="21" s="1"/>
  <c r="G933" i="17"/>
  <c r="G933" i="18"/>
  <c r="B953" i="18"/>
  <c r="G952" i="18"/>
  <c r="B952" i="18"/>
  <c r="G951" i="18"/>
  <c r="B951" i="18"/>
  <c r="G950" i="18"/>
  <c r="B950" i="18"/>
  <c r="G949" i="18"/>
  <c r="B949" i="18"/>
  <c r="B948" i="18"/>
  <c r="G947" i="18"/>
  <c r="B947" i="18"/>
  <c r="B946" i="18"/>
  <c r="B945" i="18"/>
  <c r="G944" i="18"/>
  <c r="B944" i="18"/>
  <c r="B943" i="18"/>
  <c r="G942" i="18"/>
  <c r="B942" i="18"/>
  <c r="B941" i="18"/>
  <c r="B940" i="18"/>
  <c r="G939" i="18"/>
  <c r="B939" i="18"/>
  <c r="G938" i="18"/>
  <c r="B938" i="18"/>
  <c r="B937" i="18"/>
  <c r="G936" i="18"/>
  <c r="B936" i="18"/>
  <c r="G935" i="18"/>
  <c r="B935" i="18"/>
  <c r="G934" i="18"/>
  <c r="B934" i="18"/>
  <c r="B933" i="18"/>
  <c r="G932" i="18"/>
  <c r="B932" i="18"/>
  <c r="B931" i="18"/>
  <c r="B930" i="18"/>
  <c r="B929" i="18"/>
  <c r="G928" i="18"/>
  <c r="B928" i="18"/>
  <c r="B927" i="18"/>
  <c r="G926" i="18"/>
  <c r="B926" i="18"/>
  <c r="G925" i="18"/>
  <c r="B925" i="18"/>
  <c r="B924" i="18"/>
  <c r="B923" i="18"/>
  <c r="G922" i="18"/>
  <c r="B922" i="18"/>
  <c r="B921" i="18"/>
  <c r="B920" i="18"/>
  <c r="B919" i="18"/>
  <c r="B918" i="18"/>
  <c r="B917" i="18"/>
  <c r="G916" i="18"/>
  <c r="B916" i="18"/>
  <c r="B915" i="18"/>
  <c r="G914" i="18"/>
  <c r="B914" i="18"/>
  <c r="G913" i="18"/>
  <c r="B913" i="18"/>
  <c r="G912" i="18"/>
  <c r="B912" i="18"/>
  <c r="B911" i="18"/>
  <c r="B910" i="18"/>
  <c r="G909" i="18"/>
  <c r="B909" i="18"/>
  <c r="B908" i="18"/>
  <c r="G907" i="18"/>
  <c r="B907" i="18"/>
  <c r="B906" i="18"/>
  <c r="G905" i="18"/>
  <c r="B905" i="18"/>
  <c r="G904" i="18"/>
  <c r="B904" i="18"/>
  <c r="B903" i="18"/>
  <c r="G912" i="17"/>
  <c r="G953" i="17"/>
  <c r="B953" i="17"/>
  <c r="G952" i="17"/>
  <c r="B952" i="17"/>
  <c r="G951" i="17"/>
  <c r="B951" i="17"/>
  <c r="G950" i="17"/>
  <c r="B950" i="17"/>
  <c r="G949" i="17"/>
  <c r="B949" i="17"/>
  <c r="B948" i="17"/>
  <c r="G947" i="17"/>
  <c r="B947" i="17"/>
  <c r="B946" i="17"/>
  <c r="B945" i="17"/>
  <c r="G944" i="17"/>
  <c r="B944" i="17"/>
  <c r="B943" i="17"/>
  <c r="G942" i="17"/>
  <c r="B942" i="17"/>
  <c r="B941" i="17"/>
  <c r="B940" i="17"/>
  <c r="G939" i="17"/>
  <c r="B939" i="17"/>
  <c r="G938" i="17"/>
  <c r="B938" i="17"/>
  <c r="B937" i="17"/>
  <c r="G936" i="17"/>
  <c r="B936" i="17"/>
  <c r="G935" i="17"/>
  <c r="B935" i="17"/>
  <c r="G934" i="17"/>
  <c r="B934" i="17"/>
  <c r="B933" i="17"/>
  <c r="G932" i="17"/>
  <c r="B932" i="17"/>
  <c r="B931" i="17"/>
  <c r="B930" i="17"/>
  <c r="B929" i="17"/>
  <c r="G928" i="17"/>
  <c r="B928" i="17"/>
  <c r="B927" i="17"/>
  <c r="G926" i="17"/>
  <c r="B926" i="17"/>
  <c r="G925" i="17"/>
  <c r="B925" i="17"/>
  <c r="B924" i="17"/>
  <c r="B923" i="17"/>
  <c r="G922" i="17"/>
  <c r="B922" i="17"/>
  <c r="B921" i="17"/>
  <c r="B920" i="17"/>
  <c r="B919" i="17"/>
  <c r="B918" i="17"/>
  <c r="B917" i="17"/>
  <c r="G916" i="17"/>
  <c r="B916" i="17"/>
  <c r="B915" i="17"/>
  <c r="G914" i="17"/>
  <c r="B914" i="17"/>
  <c r="G913" i="17"/>
  <c r="B913" i="17"/>
  <c r="B912" i="17"/>
  <c r="B911" i="17"/>
  <c r="B910" i="17"/>
  <c r="G909" i="17"/>
  <c r="B909" i="17"/>
  <c r="B908" i="17"/>
  <c r="G907" i="17"/>
  <c r="B907" i="17"/>
  <c r="B906" i="17"/>
  <c r="G905" i="17"/>
  <c r="B905" i="17"/>
  <c r="G904" i="17"/>
  <c r="B904" i="17"/>
  <c r="B903" i="17"/>
  <c r="G934" i="16"/>
  <c r="G935" i="16"/>
  <c r="G905" i="16"/>
  <c r="G907" i="16"/>
  <c r="G909" i="16"/>
  <c r="G913" i="16"/>
  <c r="G914" i="16"/>
  <c r="G916" i="16"/>
  <c r="G922" i="16"/>
  <c r="G925" i="16"/>
  <c r="G926" i="16"/>
  <c r="G928" i="16"/>
  <c r="G932" i="16"/>
  <c r="G936" i="16"/>
  <c r="G938" i="16"/>
  <c r="G939" i="16"/>
  <c r="G942" i="16"/>
  <c r="G944" i="16"/>
  <c r="G947" i="16"/>
  <c r="G949" i="16"/>
  <c r="G950" i="16"/>
  <c r="G951" i="16"/>
  <c r="G952" i="16"/>
  <c r="G953" i="16"/>
  <c r="G904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03" i="16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G953" i="15"/>
  <c r="G914" i="15"/>
  <c r="G916" i="15"/>
  <c r="G918" i="15"/>
  <c r="G920" i="15"/>
  <c r="G922" i="15"/>
  <c r="G923" i="15"/>
  <c r="G925" i="15"/>
  <c r="G931" i="15"/>
  <c r="G934" i="15"/>
  <c r="G935" i="15"/>
  <c r="G937" i="15"/>
  <c r="G941" i="15"/>
  <c r="G944" i="15"/>
  <c r="G945" i="15"/>
  <c r="G947" i="15"/>
  <c r="G948" i="15"/>
  <c r="G951" i="15"/>
  <c r="G956" i="15"/>
  <c r="G958" i="15"/>
  <c r="G959" i="15"/>
  <c r="G960" i="15"/>
  <c r="G961" i="15"/>
  <c r="G962" i="15"/>
  <c r="B912" i="15"/>
  <c r="G913" i="15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G900" i="14"/>
  <c r="G901" i="14"/>
  <c r="G903" i="14"/>
  <c r="G905" i="14"/>
  <c r="G907" i="14"/>
  <c r="G908" i="14"/>
  <c r="G909" i="14"/>
  <c r="G910" i="14"/>
  <c r="G912" i="14"/>
  <c r="G918" i="14"/>
  <c r="G921" i="14"/>
  <c r="G922" i="14"/>
  <c r="G924" i="14"/>
  <c r="G928" i="14"/>
  <c r="G931" i="14"/>
  <c r="G932" i="14"/>
  <c r="G933" i="14"/>
  <c r="G934" i="14"/>
  <c r="G935" i="14"/>
  <c r="G938" i="14"/>
  <c r="G940" i="14"/>
  <c r="G943" i="14"/>
  <c r="G945" i="14"/>
  <c r="G946" i="14"/>
  <c r="G947" i="14"/>
  <c r="G948" i="14"/>
  <c r="G949" i="14"/>
  <c r="B899" i="14"/>
  <c r="B91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G930" i="13"/>
  <c r="G890" i="13"/>
  <c r="G891" i="13"/>
  <c r="G893" i="13"/>
  <c r="G895" i="13"/>
  <c r="G897" i="13"/>
  <c r="G898" i="13"/>
  <c r="G899" i="13"/>
  <c r="G900" i="13"/>
  <c r="G902" i="13"/>
  <c r="G905" i="13"/>
  <c r="G908" i="13"/>
  <c r="G911" i="13"/>
  <c r="G912" i="13"/>
  <c r="G913" i="13"/>
  <c r="G914" i="13"/>
  <c r="G918" i="13"/>
  <c r="G920" i="13"/>
  <c r="G921" i="13"/>
  <c r="G922" i="13"/>
  <c r="G923" i="13"/>
  <c r="G924" i="13"/>
  <c r="G925" i="13"/>
  <c r="G928" i="13"/>
  <c r="G932" i="13"/>
  <c r="G933" i="13"/>
  <c r="G935" i="13"/>
  <c r="G936" i="13"/>
  <c r="G937" i="13"/>
  <c r="G938" i="13"/>
  <c r="G939" i="13"/>
  <c r="G889" i="13"/>
  <c r="B889" i="13"/>
  <c r="G872" i="12"/>
  <c r="G873" i="12"/>
  <c r="G875" i="12"/>
  <c r="G877" i="12"/>
  <c r="G879" i="12"/>
  <c r="G880" i="12"/>
  <c r="G881" i="12"/>
  <c r="G882" i="12"/>
  <c r="G884" i="12"/>
  <c r="G887" i="12"/>
  <c r="G890" i="12"/>
  <c r="G893" i="12"/>
  <c r="G894" i="12"/>
  <c r="G895" i="12"/>
  <c r="G896" i="12"/>
  <c r="G900" i="12"/>
  <c r="G901" i="12"/>
  <c r="G902" i="12"/>
  <c r="G903" i="12"/>
  <c r="G904" i="12"/>
  <c r="G905" i="12"/>
  <c r="G906" i="12"/>
  <c r="G909" i="12"/>
  <c r="G911" i="12"/>
  <c r="G913" i="12"/>
  <c r="G914" i="12"/>
  <c r="G916" i="12"/>
  <c r="G917" i="12"/>
  <c r="G918" i="12"/>
  <c r="G919" i="12"/>
  <c r="G920" i="12"/>
  <c r="G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871" i="12"/>
  <c r="G884" i="11"/>
  <c r="G870" i="11"/>
  <c r="G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G856" i="11"/>
  <c r="G858" i="11"/>
  <c r="G860" i="11"/>
  <c r="G862" i="11"/>
  <c r="G863" i="11"/>
  <c r="G864" i="11"/>
  <c r="G865" i="11"/>
  <c r="G867" i="11"/>
  <c r="G873" i="11"/>
  <c r="G876" i="11"/>
  <c r="G877" i="11"/>
  <c r="G878" i="11"/>
  <c r="G879" i="11"/>
  <c r="G883" i="11"/>
  <c r="G885" i="11"/>
  <c r="G886" i="11"/>
  <c r="G887" i="11"/>
  <c r="G888" i="11"/>
  <c r="G889" i="11"/>
  <c r="G892" i="11"/>
  <c r="G894" i="11"/>
  <c r="G896" i="11"/>
  <c r="G897" i="11"/>
  <c r="G899" i="11"/>
  <c r="G900" i="11"/>
  <c r="G901" i="11"/>
  <c r="G902" i="11"/>
  <c r="G903" i="11"/>
  <c r="G855" i="11"/>
  <c r="B854" i="11"/>
  <c r="G839" i="10"/>
  <c r="B839" i="10"/>
  <c r="G838" i="10"/>
  <c r="G840" i="10"/>
  <c r="G842" i="10"/>
  <c r="G844" i="10"/>
  <c r="G845" i="10"/>
  <c r="G846" i="10"/>
  <c r="G847" i="10"/>
  <c r="G849" i="10"/>
  <c r="G855" i="10"/>
  <c r="G858" i="10"/>
  <c r="G859" i="10"/>
  <c r="G860" i="10"/>
  <c r="G861" i="10"/>
  <c r="G865" i="10"/>
  <c r="G867" i="10"/>
  <c r="G868" i="10"/>
  <c r="G869" i="10"/>
  <c r="G870" i="10"/>
  <c r="G871" i="10"/>
  <c r="G874" i="10"/>
  <c r="G876" i="10"/>
  <c r="G878" i="10"/>
  <c r="G879" i="10"/>
  <c r="G881" i="10"/>
  <c r="G882" i="10"/>
  <c r="G883" i="10"/>
  <c r="G884" i="10"/>
  <c r="G885" i="10"/>
  <c r="G837" i="10"/>
  <c r="B837" i="10"/>
  <c r="B838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36" i="10"/>
  <c r="G826" i="9"/>
  <c r="G827" i="9"/>
  <c r="G829" i="9"/>
  <c r="G831" i="9"/>
  <c r="G832" i="9"/>
  <c r="G833" i="9"/>
  <c r="G834" i="9"/>
  <c r="G836" i="9"/>
  <c r="G840" i="9"/>
  <c r="G842" i="9"/>
  <c r="G845" i="9"/>
  <c r="G846" i="9"/>
  <c r="G847" i="9"/>
  <c r="G848" i="9"/>
  <c r="G852" i="9"/>
  <c r="G854" i="9"/>
  <c r="G855" i="9"/>
  <c r="G856" i="9"/>
  <c r="G857" i="9"/>
  <c r="G858" i="9"/>
  <c r="G861" i="9"/>
  <c r="G863" i="9"/>
  <c r="G865" i="9"/>
  <c r="G866" i="9"/>
  <c r="G868" i="9"/>
  <c r="G869" i="9"/>
  <c r="G870" i="9"/>
  <c r="G871" i="9"/>
  <c r="G872" i="9"/>
  <c r="G825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24" i="9"/>
  <c r="G865" i="8"/>
  <c r="B865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G818" i="8"/>
  <c r="G819" i="8"/>
  <c r="G820" i="8"/>
  <c r="G822" i="8"/>
  <c r="G824" i="8"/>
  <c r="G825" i="8"/>
  <c r="G826" i="8"/>
  <c r="G827" i="8"/>
  <c r="G829" i="8"/>
  <c r="G833" i="8"/>
  <c r="G835" i="8"/>
  <c r="G838" i="8"/>
  <c r="G839" i="8"/>
  <c r="G840" i="8"/>
  <c r="G841" i="8"/>
  <c r="G845" i="8"/>
  <c r="G847" i="8"/>
  <c r="G848" i="8"/>
  <c r="G849" i="8"/>
  <c r="G850" i="8"/>
  <c r="G851" i="8"/>
  <c r="G854" i="8"/>
  <c r="G856" i="8"/>
  <c r="G858" i="8"/>
  <c r="G859" i="8"/>
  <c r="G861" i="8"/>
  <c r="G862" i="8"/>
  <c r="G863" i="8"/>
  <c r="G864" i="8"/>
  <c r="B817" i="8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G808" i="7"/>
  <c r="G809" i="7"/>
  <c r="G810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5" i="7"/>
  <c r="G827" i="7"/>
  <c r="G828" i="7"/>
  <c r="G829" i="7"/>
  <c r="G830" i="7"/>
  <c r="G831" i="7"/>
  <c r="G834" i="7"/>
  <c r="G835" i="7"/>
  <c r="G837" i="7"/>
  <c r="G838" i="7"/>
  <c r="G839" i="7"/>
  <c r="G840" i="7"/>
  <c r="G841" i="7"/>
  <c r="G842" i="7"/>
  <c r="G844" i="7"/>
  <c r="G845" i="7"/>
  <c r="G846" i="7"/>
  <c r="G848" i="7"/>
  <c r="G849" i="7"/>
  <c r="G850" i="7"/>
  <c r="G851" i="7"/>
  <c r="G852" i="7"/>
  <c r="G853" i="7"/>
  <c r="G854" i="7"/>
  <c r="G807" i="7"/>
  <c r="B807" i="7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G796" i="6"/>
  <c r="G797" i="6"/>
  <c r="G798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3" i="6"/>
  <c r="G815" i="6"/>
  <c r="G816" i="6"/>
  <c r="G817" i="6"/>
  <c r="G818" i="6"/>
  <c r="G819" i="6"/>
  <c r="G822" i="6"/>
  <c r="G823" i="6"/>
  <c r="G825" i="6"/>
  <c r="G826" i="6"/>
  <c r="G827" i="6"/>
  <c r="G828" i="6"/>
  <c r="G829" i="6"/>
  <c r="G830" i="6"/>
  <c r="G832" i="6"/>
  <c r="G833" i="6"/>
  <c r="G834" i="6"/>
  <c r="G836" i="6"/>
  <c r="G837" i="6"/>
  <c r="G838" i="6"/>
  <c r="G839" i="6"/>
  <c r="G840" i="6"/>
  <c r="G841" i="6"/>
  <c r="G842" i="6"/>
  <c r="G795" i="6"/>
  <c r="B795" i="6"/>
  <c r="G782" i="5"/>
  <c r="G783" i="5"/>
  <c r="G784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9" i="5"/>
  <c r="G801" i="5"/>
  <c r="G802" i="5"/>
  <c r="G803" i="5"/>
  <c r="G804" i="5"/>
  <c r="G805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2" i="5"/>
  <c r="G823" i="5"/>
  <c r="G824" i="5"/>
  <c r="G825" i="5"/>
  <c r="G826" i="5"/>
  <c r="G827" i="5"/>
  <c r="G828" i="5"/>
  <c r="G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781" i="5"/>
  <c r="G786" i="4"/>
  <c r="B786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7" i="4"/>
  <c r="G788" i="4"/>
  <c r="G789" i="4"/>
  <c r="G790" i="4"/>
  <c r="G791" i="4"/>
  <c r="G792" i="4"/>
  <c r="G793" i="4"/>
  <c r="G794" i="4"/>
  <c r="G795" i="4"/>
  <c r="G796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3" i="4"/>
  <c r="G814" i="4"/>
  <c r="G815" i="4"/>
  <c r="G816" i="4"/>
  <c r="G817" i="4"/>
  <c r="G818" i="4"/>
  <c r="G819" i="4"/>
  <c r="G772" i="4"/>
  <c r="B772" i="4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G764" i="3"/>
  <c r="G765" i="3"/>
  <c r="G766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8" i="3"/>
  <c r="G789" i="3"/>
  <c r="G790" i="3"/>
  <c r="G791" i="3"/>
  <c r="G792" i="3"/>
  <c r="G793" i="3"/>
  <c r="G794" i="3"/>
  <c r="G795" i="3"/>
  <c r="G796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G763" i="3"/>
  <c r="B763" i="3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G753" i="2"/>
  <c r="B753" i="2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5" i="21"/>
  <c r="G766" i="21"/>
  <c r="G767" i="21"/>
  <c r="G768" i="21"/>
  <c r="G769" i="21"/>
  <c r="G770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B746" i="21"/>
  <c r="B747" i="21"/>
  <c r="B748" i="21"/>
  <c r="B749" i="21"/>
  <c r="B750" i="21"/>
  <c r="B751" i="21"/>
  <c r="B752" i="21"/>
  <c r="B753" i="21"/>
  <c r="B754" i="21"/>
  <c r="B755" i="21"/>
  <c r="B756" i="21"/>
  <c r="B757" i="21"/>
  <c r="B758" i="21"/>
  <c r="B759" i="21"/>
  <c r="B760" i="21"/>
  <c r="B761" i="21"/>
  <c r="B762" i="21"/>
  <c r="B763" i="21"/>
  <c r="B764" i="21"/>
  <c r="B765" i="21"/>
  <c r="B766" i="21"/>
  <c r="B767" i="21"/>
  <c r="B768" i="21"/>
  <c r="B769" i="21"/>
  <c r="B770" i="21"/>
  <c r="B771" i="21"/>
  <c r="B772" i="21"/>
  <c r="B773" i="21"/>
  <c r="B774" i="21"/>
  <c r="B775" i="21"/>
  <c r="B776" i="21"/>
  <c r="B777" i="21"/>
  <c r="B778" i="21"/>
  <c r="B779" i="21"/>
  <c r="B780" i="21"/>
  <c r="B781" i="21"/>
  <c r="B782" i="21"/>
  <c r="B783" i="21"/>
  <c r="B784" i="21"/>
  <c r="B785" i="21"/>
  <c r="B786" i="21"/>
  <c r="B787" i="21"/>
  <c r="B788" i="21"/>
  <c r="B789" i="21"/>
  <c r="G745" i="21"/>
  <c r="B745" i="21"/>
  <c r="B902" i="18"/>
  <c r="B901" i="18"/>
  <c r="G900" i="18"/>
  <c r="B900" i="18"/>
  <c r="B899" i="18"/>
  <c r="G898" i="18"/>
  <c r="B898" i="18"/>
  <c r="G897" i="18"/>
  <c r="B897" i="18"/>
  <c r="B896" i="18"/>
  <c r="G895" i="18"/>
  <c r="B895" i="18"/>
  <c r="G894" i="18"/>
  <c r="B894" i="18"/>
  <c r="B894" i="17"/>
  <c r="B902" i="17"/>
  <c r="B901" i="17"/>
  <c r="G900" i="17"/>
  <c r="B900" i="17"/>
  <c r="B899" i="17"/>
  <c r="G898" i="17"/>
  <c r="B898" i="17"/>
  <c r="G897" i="17"/>
  <c r="B897" i="17"/>
  <c r="B896" i="17"/>
  <c r="G895" i="17"/>
  <c r="B895" i="17"/>
  <c r="G894" i="17"/>
  <c r="G900" i="16"/>
  <c r="G895" i="16"/>
  <c r="G897" i="16"/>
  <c r="G898" i="16"/>
  <c r="G894" i="16"/>
  <c r="B895" i="16"/>
  <c r="B896" i="16"/>
  <c r="B897" i="16"/>
  <c r="B898" i="16"/>
  <c r="B899" i="16"/>
  <c r="B900" i="16"/>
  <c r="B901" i="16"/>
  <c r="B902" i="16"/>
  <c r="B894" i="16"/>
  <c r="G904" i="15"/>
  <c r="G906" i="15"/>
  <c r="G907" i="15"/>
  <c r="G908" i="15"/>
  <c r="G909" i="15"/>
  <c r="G903" i="15"/>
  <c r="B904" i="15"/>
  <c r="B905" i="15"/>
  <c r="B906" i="15"/>
  <c r="B907" i="15"/>
  <c r="B908" i="15"/>
  <c r="B909" i="15"/>
  <c r="B910" i="15"/>
  <c r="B911" i="15"/>
  <c r="B903" i="15"/>
  <c r="G891" i="14"/>
  <c r="G893" i="14"/>
  <c r="G894" i="14"/>
  <c r="G895" i="14"/>
  <c r="G896" i="14"/>
  <c r="G890" i="14"/>
  <c r="B891" i="14"/>
  <c r="B892" i="14"/>
  <c r="B893" i="14"/>
  <c r="B894" i="14"/>
  <c r="B895" i="14"/>
  <c r="B896" i="14"/>
  <c r="B897" i="14"/>
  <c r="B898" i="14"/>
  <c r="B890" i="14"/>
  <c r="B881" i="13"/>
  <c r="B882" i="13"/>
  <c r="B883" i="13"/>
  <c r="B884" i="13"/>
  <c r="B885" i="13"/>
  <c r="B886" i="13"/>
  <c r="B887" i="13"/>
  <c r="B888" i="13"/>
  <c r="G881" i="13"/>
  <c r="G883" i="13"/>
  <c r="G884" i="13"/>
  <c r="G885" i="13"/>
  <c r="G886" i="13"/>
  <c r="G880" i="13"/>
  <c r="B880" i="13"/>
  <c r="G863" i="12"/>
  <c r="G865" i="12"/>
  <c r="G866" i="12"/>
  <c r="G867" i="12"/>
  <c r="G868" i="12"/>
  <c r="G862" i="12"/>
  <c r="B863" i="12"/>
  <c r="B864" i="12"/>
  <c r="B865" i="12"/>
  <c r="B866" i="12"/>
  <c r="B867" i="12"/>
  <c r="B868" i="12"/>
  <c r="B869" i="12"/>
  <c r="B870" i="12"/>
  <c r="B862" i="12"/>
  <c r="B846" i="11"/>
  <c r="B847" i="11"/>
  <c r="B848" i="11"/>
  <c r="B849" i="11"/>
  <c r="B850" i="11"/>
  <c r="B851" i="11"/>
  <c r="B852" i="11"/>
  <c r="B853" i="11"/>
  <c r="G846" i="11"/>
  <c r="G848" i="11"/>
  <c r="G849" i="11"/>
  <c r="G850" i="11"/>
  <c r="G851" i="11"/>
  <c r="G853" i="11"/>
  <c r="G845" i="11"/>
  <c r="B845" i="11"/>
  <c r="G828" i="10"/>
  <c r="G829" i="10"/>
  <c r="G830" i="10"/>
  <c r="G831" i="10"/>
  <c r="G832" i="10"/>
  <c r="G833" i="10"/>
  <c r="G835" i="10"/>
  <c r="G827" i="10"/>
  <c r="B828" i="10"/>
  <c r="B829" i="10"/>
  <c r="B830" i="10"/>
  <c r="B831" i="10"/>
  <c r="B832" i="10"/>
  <c r="B833" i="10"/>
  <c r="B834" i="10"/>
  <c r="B835" i="10"/>
  <c r="B827" i="10"/>
  <c r="G816" i="9"/>
  <c r="G817" i="9"/>
  <c r="G818" i="9"/>
  <c r="G819" i="9"/>
  <c r="G820" i="9"/>
  <c r="G821" i="9"/>
  <c r="G823" i="9"/>
  <c r="G815" i="9"/>
  <c r="B816" i="9"/>
  <c r="B817" i="9"/>
  <c r="B818" i="9"/>
  <c r="B819" i="9"/>
  <c r="B820" i="9"/>
  <c r="B821" i="9"/>
  <c r="B822" i="9"/>
  <c r="B823" i="9"/>
  <c r="B815" i="9"/>
  <c r="G809" i="8"/>
  <c r="G810" i="8"/>
  <c r="G811" i="8"/>
  <c r="G812" i="8"/>
  <c r="G813" i="8"/>
  <c r="G814" i="8"/>
  <c r="G815" i="8"/>
  <c r="G816" i="8"/>
  <c r="G808" i="8"/>
  <c r="B809" i="8"/>
  <c r="B810" i="8"/>
  <c r="B811" i="8"/>
  <c r="B812" i="8"/>
  <c r="B813" i="8"/>
  <c r="B814" i="8"/>
  <c r="B815" i="8"/>
  <c r="B816" i="8"/>
  <c r="B808" i="8"/>
  <c r="B799" i="7"/>
  <c r="B800" i="7"/>
  <c r="B801" i="7"/>
  <c r="B802" i="7"/>
  <c r="B803" i="7"/>
  <c r="B804" i="7"/>
  <c r="B805" i="7"/>
  <c r="B806" i="7"/>
  <c r="B798" i="7"/>
  <c r="G799" i="7"/>
  <c r="G800" i="7"/>
  <c r="G801" i="7"/>
  <c r="G802" i="7"/>
  <c r="G803" i="7"/>
  <c r="G804" i="7"/>
  <c r="G805" i="7"/>
  <c r="G806" i="7"/>
  <c r="G798" i="7"/>
  <c r="G787" i="6"/>
  <c r="G788" i="6"/>
  <c r="G789" i="6"/>
  <c r="G790" i="6"/>
  <c r="G791" i="6"/>
  <c r="G792" i="6"/>
  <c r="G793" i="6"/>
  <c r="G794" i="6"/>
  <c r="G786" i="6"/>
  <c r="B787" i="6"/>
  <c r="B788" i="6"/>
  <c r="B789" i="6"/>
  <c r="B790" i="6"/>
  <c r="B791" i="6"/>
  <c r="B792" i="6"/>
  <c r="B793" i="6"/>
  <c r="B794" i="6"/>
  <c r="B786" i="6"/>
  <c r="G773" i="5"/>
  <c r="G774" i="5"/>
  <c r="G775" i="5"/>
  <c r="G776" i="5"/>
  <c r="G777" i="5"/>
  <c r="G778" i="5"/>
  <c r="G779" i="5"/>
  <c r="G780" i="5"/>
  <c r="G772" i="5"/>
  <c r="B773" i="5"/>
  <c r="B774" i="5"/>
  <c r="B775" i="5"/>
  <c r="B776" i="5"/>
  <c r="B777" i="5"/>
  <c r="B778" i="5"/>
  <c r="B779" i="5"/>
  <c r="B780" i="5"/>
  <c r="B772" i="5"/>
  <c r="G764" i="4"/>
  <c r="G765" i="4"/>
  <c r="G766" i="4"/>
  <c r="G767" i="4"/>
  <c r="G768" i="4"/>
  <c r="G769" i="4"/>
  <c r="G770" i="4"/>
  <c r="G771" i="4"/>
  <c r="G763" i="4"/>
  <c r="B764" i="4"/>
  <c r="B765" i="4"/>
  <c r="B766" i="4"/>
  <c r="B767" i="4"/>
  <c r="B768" i="4"/>
  <c r="B769" i="4"/>
  <c r="B770" i="4"/>
  <c r="B771" i="4"/>
  <c r="B763" i="4"/>
  <c r="B755" i="3"/>
  <c r="B756" i="3"/>
  <c r="B757" i="3"/>
  <c r="B758" i="3"/>
  <c r="B759" i="3"/>
  <c r="B760" i="3"/>
  <c r="B761" i="3"/>
  <c r="B762" i="3"/>
  <c r="G755" i="3"/>
  <c r="G756" i="3"/>
  <c r="G757" i="3"/>
  <c r="G758" i="3"/>
  <c r="G759" i="3"/>
  <c r="G760" i="3"/>
  <c r="G761" i="3"/>
  <c r="G762" i="3"/>
  <c r="G754" i="3"/>
  <c r="B754" i="3"/>
  <c r="G752" i="2"/>
  <c r="G745" i="2"/>
  <c r="G746" i="2"/>
  <c r="G747" i="2"/>
  <c r="G748" i="2"/>
  <c r="G749" i="2"/>
  <c r="G750" i="2"/>
  <c r="G751" i="2"/>
  <c r="G744" i="2"/>
  <c r="B745" i="2"/>
  <c r="B746" i="2"/>
  <c r="B747" i="2"/>
  <c r="B748" i="2"/>
  <c r="B749" i="2"/>
  <c r="B750" i="2"/>
  <c r="B751" i="2"/>
  <c r="B752" i="2"/>
  <c r="B744" i="2"/>
  <c r="G744" i="21"/>
  <c r="G743" i="21"/>
  <c r="G742" i="21"/>
  <c r="G741" i="21"/>
  <c r="G740" i="21"/>
  <c r="G739" i="21"/>
  <c r="G738" i="21"/>
  <c r="G737" i="21"/>
  <c r="G736" i="21"/>
  <c r="B737" i="21"/>
  <c r="B738" i="21"/>
  <c r="B739" i="21"/>
  <c r="B740" i="21"/>
  <c r="B741" i="21"/>
  <c r="B742" i="21"/>
  <c r="B743" i="21"/>
  <c r="B744" i="21"/>
  <c r="C921" i="12" l="1"/>
  <c r="C903" i="17"/>
  <c r="C745" i="21"/>
  <c r="C817" i="8"/>
  <c r="C963" i="15"/>
  <c r="C903" i="18"/>
  <c r="C903" i="16"/>
  <c r="C912" i="15"/>
  <c r="C899" i="14"/>
  <c r="C889" i="13"/>
  <c r="C871" i="12"/>
  <c r="C854" i="11"/>
  <c r="C836" i="10"/>
  <c r="C824" i="9"/>
  <c r="C807" i="7"/>
  <c r="C795" i="6"/>
  <c r="C781" i="5"/>
  <c r="C772" i="4"/>
  <c r="C763" i="3"/>
  <c r="C753" i="2"/>
  <c r="C894" i="18"/>
  <c r="C894" i="17"/>
  <c r="C894" i="16"/>
  <c r="C903" i="15"/>
  <c r="C890" i="14"/>
  <c r="C880" i="13"/>
  <c r="C862" i="12"/>
  <c r="C845" i="11"/>
  <c r="C827" i="10"/>
  <c r="C815" i="9"/>
  <c r="C808" i="8"/>
  <c r="C798" i="7"/>
  <c r="C786" i="6"/>
  <c r="C772" i="5"/>
  <c r="C763" i="4"/>
  <c r="C754" i="3"/>
  <c r="C744" i="2"/>
  <c r="B736" i="21"/>
  <c r="C736" i="21" s="1"/>
  <c r="B893" i="18"/>
  <c r="G892" i="18"/>
  <c r="B892" i="18"/>
  <c r="G891" i="18"/>
  <c r="B891" i="18"/>
  <c r="B890" i="18"/>
  <c r="G889" i="18"/>
  <c r="B889" i="18"/>
  <c r="G888" i="18"/>
  <c r="B888" i="18"/>
  <c r="B893" i="17"/>
  <c r="G892" i="17"/>
  <c r="B892" i="17"/>
  <c r="G891" i="17"/>
  <c r="B891" i="17"/>
  <c r="B890" i="17"/>
  <c r="G889" i="17"/>
  <c r="B889" i="17"/>
  <c r="G888" i="17"/>
  <c r="B888" i="17"/>
  <c r="B889" i="16"/>
  <c r="B890" i="16"/>
  <c r="B891" i="16"/>
  <c r="B892" i="16"/>
  <c r="B893" i="16"/>
  <c r="G889" i="16"/>
  <c r="G891" i="16"/>
  <c r="G892" i="16"/>
  <c r="G888" i="16"/>
  <c r="B888" i="16"/>
  <c r="B888" i="14"/>
  <c r="G898" i="15"/>
  <c r="G900" i="15"/>
  <c r="G901" i="15"/>
  <c r="G897" i="15"/>
  <c r="B898" i="15"/>
  <c r="B899" i="15"/>
  <c r="B900" i="15"/>
  <c r="B901" i="15"/>
  <c r="B902" i="15"/>
  <c r="B897" i="15"/>
  <c r="G885" i="14"/>
  <c r="G887" i="14"/>
  <c r="G884" i="14"/>
  <c r="B885" i="14"/>
  <c r="B886" i="14"/>
  <c r="B887" i="14"/>
  <c r="B889" i="14"/>
  <c r="B884" i="14"/>
  <c r="B876" i="13"/>
  <c r="B877" i="13"/>
  <c r="B878" i="13"/>
  <c r="B879" i="13"/>
  <c r="G876" i="13"/>
  <c r="G878" i="13"/>
  <c r="G875" i="13"/>
  <c r="B875" i="13"/>
  <c r="B858" i="12"/>
  <c r="B859" i="12"/>
  <c r="B860" i="12"/>
  <c r="B861" i="12"/>
  <c r="G858" i="12"/>
  <c r="G859" i="12"/>
  <c r="G860" i="12"/>
  <c r="G857" i="12"/>
  <c r="B857" i="12"/>
  <c r="B842" i="11"/>
  <c r="B843" i="11"/>
  <c r="B844" i="11"/>
  <c r="B841" i="11"/>
  <c r="G841" i="11"/>
  <c r="G842" i="11"/>
  <c r="G843" i="11"/>
  <c r="G840" i="11"/>
  <c r="B840" i="11"/>
  <c r="G823" i="10"/>
  <c r="G824" i="10"/>
  <c r="G825" i="10"/>
  <c r="G822" i="10"/>
  <c r="B823" i="10"/>
  <c r="B824" i="10"/>
  <c r="B825" i="10"/>
  <c r="B826" i="10"/>
  <c r="B822" i="10"/>
  <c r="B811" i="9"/>
  <c r="B812" i="9"/>
  <c r="B813" i="9"/>
  <c r="B814" i="9"/>
  <c r="G811" i="9"/>
  <c r="G812" i="9"/>
  <c r="G813" i="9"/>
  <c r="G810" i="9"/>
  <c r="B810" i="9"/>
  <c r="G806" i="8"/>
  <c r="B806" i="8"/>
  <c r="B804" i="8"/>
  <c r="B805" i="8"/>
  <c r="B807" i="8"/>
  <c r="G804" i="8"/>
  <c r="G805" i="8"/>
  <c r="G803" i="8"/>
  <c r="B803" i="8"/>
  <c r="G795" i="7"/>
  <c r="G794" i="7"/>
  <c r="B795" i="7"/>
  <c r="B794" i="7"/>
  <c r="G783" i="6"/>
  <c r="G784" i="6"/>
  <c r="G782" i="6"/>
  <c r="B783" i="6"/>
  <c r="B784" i="6"/>
  <c r="B785" i="6"/>
  <c r="B782" i="6"/>
  <c r="G769" i="5"/>
  <c r="G770" i="5"/>
  <c r="G768" i="5"/>
  <c r="B769" i="5"/>
  <c r="B770" i="5"/>
  <c r="B771" i="5"/>
  <c r="B768" i="5"/>
  <c r="G760" i="4"/>
  <c r="G761" i="4"/>
  <c r="G759" i="4"/>
  <c r="B760" i="4"/>
  <c r="B761" i="4"/>
  <c r="B762" i="4"/>
  <c r="B759" i="4"/>
  <c r="G751" i="3"/>
  <c r="G752" i="3"/>
  <c r="G750" i="3"/>
  <c r="B751" i="3"/>
  <c r="B752" i="3"/>
  <c r="B753" i="3"/>
  <c r="B750" i="3"/>
  <c r="B735" i="3"/>
  <c r="G735" i="3"/>
  <c r="B736" i="3"/>
  <c r="G736" i="3"/>
  <c r="B737" i="3"/>
  <c r="G737" i="3"/>
  <c r="B738" i="3"/>
  <c r="G738" i="3"/>
  <c r="B741" i="2"/>
  <c r="B742" i="2"/>
  <c r="B743" i="2"/>
  <c r="G741" i="2"/>
  <c r="G742" i="2"/>
  <c r="G740" i="2"/>
  <c r="B740" i="2"/>
  <c r="G733" i="21"/>
  <c r="G734" i="21"/>
  <c r="B733" i="21"/>
  <c r="B734" i="21"/>
  <c r="B735" i="21"/>
  <c r="C888" i="18" l="1"/>
  <c r="C888" i="17"/>
  <c r="C888" i="16"/>
  <c r="C897" i="15"/>
  <c r="C884" i="14"/>
  <c r="C875" i="13"/>
  <c r="C857" i="12"/>
  <c r="C840" i="11"/>
  <c r="C822" i="10"/>
  <c r="C810" i="9"/>
  <c r="C803" i="8"/>
  <c r="B797" i="7"/>
  <c r="G796" i="7"/>
  <c r="B796" i="7"/>
  <c r="C782" i="6"/>
  <c r="C768" i="5"/>
  <c r="C759" i="4"/>
  <c r="C750" i="3"/>
  <c r="C740" i="2"/>
  <c r="G732" i="21"/>
  <c r="B732" i="21"/>
  <c r="C732" i="21" s="1"/>
  <c r="G887" i="18"/>
  <c r="B887" i="18"/>
  <c r="B886" i="18"/>
  <c r="G885" i="18"/>
  <c r="B885" i="18"/>
  <c r="B884" i="18"/>
  <c r="G883" i="18"/>
  <c r="B883" i="18"/>
  <c r="B882" i="18"/>
  <c r="G881" i="18"/>
  <c r="B881" i="18"/>
  <c r="B880" i="18"/>
  <c r="B879" i="18"/>
  <c r="B878" i="18"/>
  <c r="B877" i="18"/>
  <c r="B876" i="18"/>
  <c r="G875" i="18"/>
  <c r="B875" i="18"/>
  <c r="B874" i="18"/>
  <c r="G873" i="18"/>
  <c r="B873" i="18"/>
  <c r="G872" i="18"/>
  <c r="B872" i="18"/>
  <c r="G871" i="18"/>
  <c r="B871" i="18"/>
  <c r="B871" i="17"/>
  <c r="G887" i="17"/>
  <c r="B887" i="17"/>
  <c r="B886" i="17"/>
  <c r="G885" i="17"/>
  <c r="B885" i="17"/>
  <c r="B884" i="17"/>
  <c r="G883" i="17"/>
  <c r="B883" i="17"/>
  <c r="G882" i="17"/>
  <c r="B882" i="17"/>
  <c r="G881" i="17"/>
  <c r="B881" i="17"/>
  <c r="B880" i="17"/>
  <c r="B879" i="17"/>
  <c r="G878" i="17"/>
  <c r="B878" i="17"/>
  <c r="B877" i="17"/>
  <c r="B876" i="17"/>
  <c r="G875" i="17"/>
  <c r="B875" i="17"/>
  <c r="B874" i="17"/>
  <c r="G873" i="17"/>
  <c r="B873" i="17"/>
  <c r="G872" i="17"/>
  <c r="B872" i="17"/>
  <c r="G871" i="17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G872" i="16"/>
  <c r="G873" i="16"/>
  <c r="G874" i="16"/>
  <c r="G875" i="16"/>
  <c r="G878" i="16"/>
  <c r="G881" i="16"/>
  <c r="G882" i="16"/>
  <c r="G883" i="16"/>
  <c r="G885" i="16"/>
  <c r="G887" i="16"/>
  <c r="G871" i="16"/>
  <c r="B871" i="16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G881" i="15"/>
  <c r="G882" i="15"/>
  <c r="G883" i="15"/>
  <c r="G884" i="15"/>
  <c r="G886" i="15"/>
  <c r="G887" i="15"/>
  <c r="G890" i="15"/>
  <c r="G891" i="15"/>
  <c r="G892" i="15"/>
  <c r="G894" i="15"/>
  <c r="G896" i="15"/>
  <c r="G880" i="15"/>
  <c r="B880" i="15"/>
  <c r="G883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G868" i="14"/>
  <c r="G869" i="14"/>
  <c r="G870" i="14"/>
  <c r="G871" i="14"/>
  <c r="G873" i="14"/>
  <c r="G874" i="14"/>
  <c r="G877" i="14"/>
  <c r="G878" i="14"/>
  <c r="G879" i="14"/>
  <c r="G880" i="14"/>
  <c r="G881" i="14"/>
  <c r="G867" i="14"/>
  <c r="B867" i="14"/>
  <c r="G871" i="13"/>
  <c r="B874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G859" i="13"/>
  <c r="G860" i="13"/>
  <c r="G861" i="13"/>
  <c r="G862" i="13"/>
  <c r="G864" i="13"/>
  <c r="G865" i="13"/>
  <c r="G868" i="13"/>
  <c r="G869" i="13"/>
  <c r="G870" i="13"/>
  <c r="G872" i="13"/>
  <c r="G858" i="13"/>
  <c r="B858" i="13"/>
  <c r="G848" i="12"/>
  <c r="G843" i="12"/>
  <c r="B843" i="12"/>
  <c r="B842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G842" i="12"/>
  <c r="G844" i="12"/>
  <c r="G845" i="12"/>
  <c r="G847" i="12"/>
  <c r="G850" i="12"/>
  <c r="G851" i="12"/>
  <c r="G852" i="12"/>
  <c r="G853" i="12"/>
  <c r="G855" i="12"/>
  <c r="G841" i="12"/>
  <c r="B841" i="12"/>
  <c r="G826" i="11"/>
  <c r="G827" i="11"/>
  <c r="G828" i="11"/>
  <c r="G830" i="11"/>
  <c r="G833" i="11"/>
  <c r="G834" i="11"/>
  <c r="G835" i="11"/>
  <c r="G836" i="11"/>
  <c r="G838" i="11"/>
  <c r="G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25" i="11"/>
  <c r="G811" i="10"/>
  <c r="G808" i="10"/>
  <c r="G809" i="10"/>
  <c r="G810" i="10"/>
  <c r="G812" i="10"/>
  <c r="G815" i="10"/>
  <c r="G816" i="10"/>
  <c r="G817" i="10"/>
  <c r="G818" i="10"/>
  <c r="G820" i="10"/>
  <c r="G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07" i="10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G796" i="9"/>
  <c r="G797" i="9"/>
  <c r="G798" i="9"/>
  <c r="G800" i="9"/>
  <c r="G803" i="9"/>
  <c r="G804" i="9"/>
  <c r="G805" i="9"/>
  <c r="G806" i="9"/>
  <c r="G807" i="9"/>
  <c r="G808" i="9"/>
  <c r="G795" i="9"/>
  <c r="B795" i="9"/>
  <c r="G801" i="8"/>
  <c r="G789" i="8"/>
  <c r="G790" i="8"/>
  <c r="G791" i="8"/>
  <c r="G792" i="8"/>
  <c r="G793" i="8"/>
  <c r="G796" i="8"/>
  <c r="G797" i="8"/>
  <c r="G798" i="8"/>
  <c r="G799" i="8"/>
  <c r="G800" i="8"/>
  <c r="G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788" i="8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G780" i="7"/>
  <c r="G781" i="7"/>
  <c r="G782" i="7"/>
  <c r="G783" i="7"/>
  <c r="G784" i="7"/>
  <c r="G787" i="7"/>
  <c r="G788" i="7"/>
  <c r="G789" i="7"/>
  <c r="G790" i="7"/>
  <c r="G791" i="7"/>
  <c r="G792" i="7"/>
  <c r="G779" i="7"/>
  <c r="B779" i="7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G768" i="6"/>
  <c r="G769" i="6"/>
  <c r="G770" i="6"/>
  <c r="G771" i="6"/>
  <c r="G772" i="6"/>
  <c r="G775" i="6"/>
  <c r="G776" i="6"/>
  <c r="G777" i="6"/>
  <c r="G778" i="6"/>
  <c r="G779" i="6"/>
  <c r="G780" i="6"/>
  <c r="G767" i="6"/>
  <c r="B767" i="6"/>
  <c r="G757" i="5"/>
  <c r="G754" i="5"/>
  <c r="G755" i="5"/>
  <c r="G756" i="5"/>
  <c r="G758" i="5"/>
  <c r="G761" i="5"/>
  <c r="G762" i="5"/>
  <c r="G763" i="5"/>
  <c r="G764" i="5"/>
  <c r="G765" i="5"/>
  <c r="G766" i="5"/>
  <c r="G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53" i="5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G745" i="4"/>
  <c r="G746" i="4"/>
  <c r="G747" i="4"/>
  <c r="G749" i="4"/>
  <c r="G752" i="4"/>
  <c r="G753" i="4"/>
  <c r="G754" i="4"/>
  <c r="G755" i="4"/>
  <c r="G756" i="4"/>
  <c r="G757" i="4"/>
  <c r="G744" i="4"/>
  <c r="B744" i="4"/>
  <c r="B739" i="3"/>
  <c r="B740" i="3"/>
  <c r="B741" i="3"/>
  <c r="B742" i="3"/>
  <c r="B743" i="3"/>
  <c r="B744" i="3"/>
  <c r="B745" i="3"/>
  <c r="B746" i="3"/>
  <c r="B747" i="3"/>
  <c r="B748" i="3"/>
  <c r="B749" i="3"/>
  <c r="G740" i="3"/>
  <c r="G741" i="3"/>
  <c r="G743" i="3"/>
  <c r="G744" i="3"/>
  <c r="G745" i="3"/>
  <c r="G746" i="3"/>
  <c r="G747" i="3"/>
  <c r="G748" i="3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G726" i="2"/>
  <c r="G727" i="2"/>
  <c r="G728" i="2"/>
  <c r="G730" i="2"/>
  <c r="G731" i="2"/>
  <c r="G732" i="2"/>
  <c r="G733" i="2"/>
  <c r="G734" i="2"/>
  <c r="G735" i="2"/>
  <c r="G736" i="2"/>
  <c r="G737" i="2"/>
  <c r="G738" i="2"/>
  <c r="G739" i="2"/>
  <c r="G725" i="2"/>
  <c r="B725" i="2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B718" i="21"/>
  <c r="B719" i="21"/>
  <c r="B720" i="21"/>
  <c r="B721" i="21"/>
  <c r="B722" i="21"/>
  <c r="B723" i="21"/>
  <c r="B724" i="21"/>
  <c r="B725" i="21"/>
  <c r="B726" i="21"/>
  <c r="B727" i="21"/>
  <c r="B728" i="21"/>
  <c r="B729" i="21"/>
  <c r="B730" i="21"/>
  <c r="B731" i="21"/>
  <c r="C735" i="3" l="1"/>
  <c r="C794" i="7"/>
  <c r="C871" i="18"/>
  <c r="C871" i="17"/>
  <c r="C871" i="16"/>
  <c r="C880" i="15"/>
  <c r="C867" i="14"/>
  <c r="C858" i="13"/>
  <c r="C841" i="12"/>
  <c r="C825" i="11"/>
  <c r="C807" i="10"/>
  <c r="C795" i="9"/>
  <c r="C788" i="8"/>
  <c r="C779" i="7"/>
  <c r="C767" i="6"/>
  <c r="C753" i="5"/>
  <c r="C744" i="4"/>
  <c r="C725" i="2"/>
  <c r="G717" i="21"/>
  <c r="B717" i="21"/>
  <c r="C717" i="21" s="1"/>
  <c r="B870" i="18"/>
  <c r="G869" i="18"/>
  <c r="B869" i="18"/>
  <c r="B868" i="18"/>
  <c r="B867" i="18"/>
  <c r="G866" i="18"/>
  <c r="B866" i="18"/>
  <c r="B865" i="18"/>
  <c r="G864" i="18"/>
  <c r="B864" i="18"/>
  <c r="B863" i="18"/>
  <c r="G862" i="18"/>
  <c r="B862" i="18"/>
  <c r="G861" i="18"/>
  <c r="B861" i="18"/>
  <c r="G860" i="18"/>
  <c r="B860" i="18"/>
  <c r="B859" i="18"/>
  <c r="B858" i="18"/>
  <c r="B857" i="18"/>
  <c r="B856" i="18"/>
  <c r="G855" i="18"/>
  <c r="B855" i="18"/>
  <c r="G854" i="18"/>
  <c r="B854" i="18"/>
  <c r="B853" i="18"/>
  <c r="G852" i="18"/>
  <c r="B852" i="18"/>
  <c r="G851" i="18"/>
  <c r="B851" i="18"/>
  <c r="G850" i="18"/>
  <c r="B850" i="18"/>
  <c r="B849" i="18"/>
  <c r="G848" i="18"/>
  <c r="B848" i="18"/>
  <c r="G847" i="18"/>
  <c r="B847" i="18"/>
  <c r="G846" i="18"/>
  <c r="B846" i="18"/>
  <c r="G845" i="18"/>
  <c r="B845" i="18"/>
  <c r="B845" i="17"/>
  <c r="B870" i="17"/>
  <c r="G869" i="17"/>
  <c r="B869" i="17"/>
  <c r="B868" i="17"/>
  <c r="G867" i="17"/>
  <c r="B867" i="17"/>
  <c r="G866" i="17"/>
  <c r="B866" i="17"/>
  <c r="B865" i="17"/>
  <c r="G864" i="17"/>
  <c r="B864" i="17"/>
  <c r="G863" i="17"/>
  <c r="B863" i="17"/>
  <c r="G862" i="17"/>
  <c r="B862" i="17"/>
  <c r="G861" i="17"/>
  <c r="B861" i="17"/>
  <c r="G860" i="17"/>
  <c r="B860" i="17"/>
  <c r="B859" i="17"/>
  <c r="B858" i="17"/>
  <c r="B857" i="17"/>
  <c r="B856" i="17"/>
  <c r="G855" i="17"/>
  <c r="B855" i="17"/>
  <c r="G854" i="17"/>
  <c r="B854" i="17"/>
  <c r="B853" i="17"/>
  <c r="G852" i="17"/>
  <c r="B852" i="17"/>
  <c r="G851" i="17"/>
  <c r="B851" i="17"/>
  <c r="G850" i="17"/>
  <c r="B850" i="17"/>
  <c r="G849" i="17"/>
  <c r="B849" i="17"/>
  <c r="G848" i="17"/>
  <c r="B848" i="17"/>
  <c r="G847" i="17"/>
  <c r="B847" i="17"/>
  <c r="G846" i="17"/>
  <c r="B846" i="17"/>
  <c r="G845" i="17"/>
  <c r="G867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G846" i="16"/>
  <c r="G847" i="16"/>
  <c r="G848" i="16"/>
  <c r="G849" i="16"/>
  <c r="G850" i="16"/>
  <c r="G851" i="16"/>
  <c r="G852" i="16"/>
  <c r="G854" i="16"/>
  <c r="G855" i="16"/>
  <c r="G860" i="16"/>
  <c r="G861" i="16"/>
  <c r="G862" i="16"/>
  <c r="G863" i="16"/>
  <c r="G864" i="16"/>
  <c r="G866" i="16"/>
  <c r="G869" i="16"/>
  <c r="G845" i="16"/>
  <c r="B845" i="16"/>
  <c r="G855" i="15"/>
  <c r="G856" i="15"/>
  <c r="G857" i="15"/>
  <c r="G858" i="15"/>
  <c r="G859" i="15"/>
  <c r="G860" i="15"/>
  <c r="G861" i="15"/>
  <c r="G863" i="15"/>
  <c r="G864" i="15"/>
  <c r="G869" i="15"/>
  <c r="G870" i="15"/>
  <c r="G871" i="15"/>
  <c r="G872" i="15"/>
  <c r="G873" i="15"/>
  <c r="G875" i="15"/>
  <c r="G878" i="15"/>
  <c r="G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54" i="15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G854" i="13"/>
  <c r="G842" i="14"/>
  <c r="G843" i="14"/>
  <c r="G844" i="14"/>
  <c r="G845" i="14"/>
  <c r="G846" i="14"/>
  <c r="G847" i="14"/>
  <c r="G848" i="14"/>
  <c r="G850" i="14"/>
  <c r="G851" i="14"/>
  <c r="G856" i="14"/>
  <c r="G857" i="14"/>
  <c r="G858" i="14"/>
  <c r="G859" i="14"/>
  <c r="G860" i="14"/>
  <c r="G862" i="14"/>
  <c r="G865" i="14"/>
  <c r="G841" i="14"/>
  <c r="B841" i="14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G833" i="13"/>
  <c r="G834" i="13"/>
  <c r="G835" i="13"/>
  <c r="G836" i="13"/>
  <c r="G837" i="13"/>
  <c r="G838" i="13"/>
  <c r="G839" i="13"/>
  <c r="G841" i="13"/>
  <c r="G842" i="13"/>
  <c r="G847" i="13"/>
  <c r="G848" i="13"/>
  <c r="G849" i="13"/>
  <c r="G850" i="13"/>
  <c r="G851" i="13"/>
  <c r="G853" i="13"/>
  <c r="G856" i="13"/>
  <c r="G832" i="13"/>
  <c r="B832" i="13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G816" i="12"/>
  <c r="G817" i="12"/>
  <c r="G818" i="12"/>
  <c r="G819" i="12"/>
  <c r="G820" i="12"/>
  <c r="G821" i="12"/>
  <c r="G822" i="12"/>
  <c r="G824" i="12"/>
  <c r="G825" i="12"/>
  <c r="G830" i="12"/>
  <c r="G831" i="12"/>
  <c r="G832" i="12"/>
  <c r="G833" i="12"/>
  <c r="G834" i="12"/>
  <c r="G836" i="12"/>
  <c r="G839" i="12"/>
  <c r="G815" i="12"/>
  <c r="B815" i="12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G800" i="11"/>
  <c r="G801" i="11"/>
  <c r="G802" i="11"/>
  <c r="G803" i="11"/>
  <c r="G804" i="11"/>
  <c r="G805" i="11"/>
  <c r="G806" i="11"/>
  <c r="G808" i="11"/>
  <c r="G809" i="11"/>
  <c r="G814" i="11"/>
  <c r="G815" i="11"/>
  <c r="G816" i="11"/>
  <c r="G817" i="11"/>
  <c r="G818" i="11"/>
  <c r="G820" i="11"/>
  <c r="G821" i="11"/>
  <c r="G823" i="11"/>
  <c r="G799" i="11"/>
  <c r="B799" i="11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G782" i="10"/>
  <c r="G783" i="10"/>
  <c r="G784" i="10"/>
  <c r="G785" i="10"/>
  <c r="G786" i="10"/>
  <c r="G787" i="10"/>
  <c r="G788" i="10"/>
  <c r="G790" i="10"/>
  <c r="G791" i="10"/>
  <c r="G792" i="10"/>
  <c r="G795" i="10"/>
  <c r="G796" i="10"/>
  <c r="G797" i="10"/>
  <c r="G798" i="10"/>
  <c r="G799" i="10"/>
  <c r="G800" i="10"/>
  <c r="G802" i="10"/>
  <c r="G803" i="10"/>
  <c r="G805" i="10"/>
  <c r="G781" i="10"/>
  <c r="B781" i="10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G770" i="9"/>
  <c r="G771" i="9"/>
  <c r="G772" i="9"/>
  <c r="G773" i="9"/>
  <c r="G774" i="9"/>
  <c r="G775" i="9"/>
  <c r="G776" i="9"/>
  <c r="G778" i="9"/>
  <c r="G779" i="9"/>
  <c r="G780" i="9"/>
  <c r="G783" i="9"/>
  <c r="G784" i="9"/>
  <c r="G785" i="9"/>
  <c r="G786" i="9"/>
  <c r="G787" i="9"/>
  <c r="G788" i="9"/>
  <c r="G790" i="9"/>
  <c r="G791" i="9"/>
  <c r="G793" i="9"/>
  <c r="G769" i="9"/>
  <c r="B769" i="9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G763" i="8"/>
  <c r="G764" i="8"/>
  <c r="G765" i="8"/>
  <c r="G766" i="8"/>
  <c r="G767" i="8"/>
  <c r="G768" i="8"/>
  <c r="G769" i="8"/>
  <c r="G771" i="8"/>
  <c r="G772" i="8"/>
  <c r="G773" i="8"/>
  <c r="G776" i="8"/>
  <c r="G777" i="8"/>
  <c r="G778" i="8"/>
  <c r="G779" i="8"/>
  <c r="G780" i="8"/>
  <c r="G781" i="8"/>
  <c r="G783" i="8"/>
  <c r="G784" i="8"/>
  <c r="G786" i="8"/>
  <c r="G762" i="8"/>
  <c r="B762" i="8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G754" i="7"/>
  <c r="G755" i="7"/>
  <c r="G756" i="7"/>
  <c r="G757" i="7"/>
  <c r="G758" i="7"/>
  <c r="G759" i="7"/>
  <c r="G760" i="7"/>
  <c r="G762" i="7"/>
  <c r="G763" i="7"/>
  <c r="G764" i="7"/>
  <c r="G766" i="7"/>
  <c r="G767" i="7"/>
  <c r="G768" i="7"/>
  <c r="G769" i="7"/>
  <c r="G770" i="7"/>
  <c r="G771" i="7"/>
  <c r="G772" i="7"/>
  <c r="G773" i="7"/>
  <c r="G774" i="7"/>
  <c r="G775" i="7"/>
  <c r="G777" i="7"/>
  <c r="G753" i="7"/>
  <c r="B753" i="7"/>
  <c r="G761" i="6"/>
  <c r="G762" i="6"/>
  <c r="G763" i="6"/>
  <c r="G754" i="6"/>
  <c r="G745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G742" i="6"/>
  <c r="G743" i="6"/>
  <c r="G744" i="6"/>
  <c r="G746" i="6"/>
  <c r="G747" i="6"/>
  <c r="G748" i="6"/>
  <c r="G750" i="6"/>
  <c r="G751" i="6"/>
  <c r="G752" i="6"/>
  <c r="G755" i="6"/>
  <c r="G756" i="6"/>
  <c r="G757" i="6"/>
  <c r="G758" i="6"/>
  <c r="G759" i="6"/>
  <c r="G760" i="6"/>
  <c r="G765" i="6"/>
  <c r="G741" i="6"/>
  <c r="B741" i="6"/>
  <c r="G751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G728" i="5"/>
  <c r="G729" i="5"/>
  <c r="G730" i="5"/>
  <c r="G732" i="5"/>
  <c r="G733" i="5"/>
  <c r="G734" i="5"/>
  <c r="G735" i="5"/>
  <c r="G736" i="5"/>
  <c r="G737" i="5"/>
  <c r="G738" i="5"/>
  <c r="G741" i="5"/>
  <c r="G742" i="5"/>
  <c r="G743" i="5"/>
  <c r="G744" i="5"/>
  <c r="G745" i="5"/>
  <c r="G746" i="5"/>
  <c r="G748" i="5"/>
  <c r="G727" i="5"/>
  <c r="B727" i="5"/>
  <c r="B731" i="4"/>
  <c r="G732" i="4"/>
  <c r="G733" i="4"/>
  <c r="G734" i="4"/>
  <c r="G735" i="4"/>
  <c r="G736" i="4"/>
  <c r="G737" i="4"/>
  <c r="G738" i="4"/>
  <c r="G739" i="4"/>
  <c r="G740" i="4"/>
  <c r="G742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G719" i="4"/>
  <c r="G720" i="4"/>
  <c r="G721" i="4"/>
  <c r="G722" i="4"/>
  <c r="G723" i="4"/>
  <c r="G724" i="4"/>
  <c r="G725" i="4"/>
  <c r="G726" i="4"/>
  <c r="G727" i="4"/>
  <c r="G728" i="4"/>
  <c r="G729" i="4"/>
  <c r="G718" i="4"/>
  <c r="B718" i="4"/>
  <c r="G711" i="3"/>
  <c r="G712" i="3"/>
  <c r="G713" i="3"/>
  <c r="G714" i="3"/>
  <c r="G715" i="3"/>
  <c r="G716" i="3"/>
  <c r="G717" i="3"/>
  <c r="G718" i="3"/>
  <c r="G719" i="3"/>
  <c r="G720" i="3"/>
  <c r="G721" i="3"/>
  <c r="G723" i="3"/>
  <c r="G724" i="3"/>
  <c r="G725" i="3"/>
  <c r="G726" i="3"/>
  <c r="G727" i="3"/>
  <c r="G728" i="3"/>
  <c r="G729" i="3"/>
  <c r="G730" i="3"/>
  <c r="G733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G710" i="3"/>
  <c r="B710" i="3"/>
  <c r="G701" i="2"/>
  <c r="G702" i="2"/>
  <c r="G703" i="2"/>
  <c r="G704" i="2"/>
  <c r="G705" i="2"/>
  <c r="G706" i="2"/>
  <c r="G707" i="2"/>
  <c r="G708" i="2"/>
  <c r="G709" i="2"/>
  <c r="G710" i="2"/>
  <c r="G711" i="2"/>
  <c r="G713" i="2"/>
  <c r="G714" i="2"/>
  <c r="G715" i="2"/>
  <c r="G716" i="2"/>
  <c r="G717" i="2"/>
  <c r="G718" i="2"/>
  <c r="G719" i="2"/>
  <c r="G720" i="2"/>
  <c r="G723" i="2"/>
  <c r="G724" i="2"/>
  <c r="G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00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669" i="2"/>
  <c r="C845" i="18" l="1"/>
  <c r="C845" i="17"/>
  <c r="C845" i="16"/>
  <c r="C854" i="15"/>
  <c r="C841" i="14"/>
  <c r="C832" i="13"/>
  <c r="C815" i="12"/>
  <c r="C799" i="11"/>
  <c r="C781" i="10"/>
  <c r="C769" i="9"/>
  <c r="C762" i="8"/>
  <c r="C753" i="7"/>
  <c r="C741" i="6"/>
  <c r="C727" i="5"/>
  <c r="C718" i="4"/>
  <c r="C710" i="3"/>
  <c r="C700" i="2"/>
  <c r="B693" i="21"/>
  <c r="B694" i="21"/>
  <c r="B695" i="21"/>
  <c r="B696" i="21"/>
  <c r="B697" i="21"/>
  <c r="B698" i="21"/>
  <c r="B699" i="21"/>
  <c r="B700" i="21"/>
  <c r="B701" i="21"/>
  <c r="B702" i="21"/>
  <c r="B703" i="21"/>
  <c r="B704" i="21"/>
  <c r="B705" i="21"/>
  <c r="B706" i="21"/>
  <c r="B707" i="21"/>
  <c r="B708" i="21"/>
  <c r="B709" i="21"/>
  <c r="B710" i="21"/>
  <c r="B711" i="21"/>
  <c r="B712" i="21"/>
  <c r="B713" i="21"/>
  <c r="B714" i="21"/>
  <c r="B715" i="21"/>
  <c r="B716" i="21"/>
  <c r="G693" i="21"/>
  <c r="G694" i="21"/>
  <c r="G695" i="21"/>
  <c r="G696" i="21"/>
  <c r="G697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692" i="21" l="1"/>
  <c r="B692" i="21"/>
  <c r="C692" i="21" s="1"/>
  <c r="G844" i="18"/>
  <c r="B844" i="18"/>
  <c r="B843" i="18"/>
  <c r="B842" i="18"/>
  <c r="B841" i="18"/>
  <c r="B840" i="18"/>
  <c r="B839" i="18"/>
  <c r="B838" i="18"/>
  <c r="B837" i="18"/>
  <c r="G836" i="18"/>
  <c r="B836" i="18"/>
  <c r="G835" i="18"/>
  <c r="B835" i="18"/>
  <c r="G834" i="18"/>
  <c r="B834" i="18"/>
  <c r="G833" i="18"/>
  <c r="B833" i="18"/>
  <c r="G832" i="18"/>
  <c r="B832" i="18"/>
  <c r="G831" i="18"/>
  <c r="B831" i="18"/>
  <c r="B830" i="18"/>
  <c r="G829" i="18"/>
  <c r="B829" i="18"/>
  <c r="B828" i="18"/>
  <c r="G827" i="18"/>
  <c r="B827" i="18"/>
  <c r="G826" i="18"/>
  <c r="B826" i="18"/>
  <c r="B825" i="18"/>
  <c r="G824" i="18"/>
  <c r="B824" i="18"/>
  <c r="G823" i="18"/>
  <c r="B823" i="18"/>
  <c r="B822" i="18"/>
  <c r="B821" i="18"/>
  <c r="G820" i="18"/>
  <c r="B820" i="18"/>
  <c r="G819" i="18"/>
  <c r="B819" i="18"/>
  <c r="G818" i="18"/>
  <c r="B818" i="18"/>
  <c r="G817" i="18"/>
  <c r="B817" i="18"/>
  <c r="B816" i="18"/>
  <c r="G815" i="18"/>
  <c r="B815" i="18"/>
  <c r="G814" i="18"/>
  <c r="B814" i="18"/>
  <c r="B813" i="18"/>
  <c r="G844" i="17"/>
  <c r="B844" i="17"/>
  <c r="B843" i="17"/>
  <c r="B842" i="17"/>
  <c r="B841" i="17"/>
  <c r="B840" i="17"/>
  <c r="B839" i="17"/>
  <c r="B838" i="17"/>
  <c r="B837" i="17"/>
  <c r="G836" i="17"/>
  <c r="B836" i="17"/>
  <c r="G835" i="17"/>
  <c r="B835" i="17"/>
  <c r="G834" i="17"/>
  <c r="B834" i="17"/>
  <c r="G833" i="17"/>
  <c r="B833" i="17"/>
  <c r="G832" i="17"/>
  <c r="B832" i="17"/>
  <c r="G831" i="17"/>
  <c r="B831" i="17"/>
  <c r="B830" i="17"/>
  <c r="G829" i="17"/>
  <c r="B829" i="17"/>
  <c r="B828" i="17"/>
  <c r="G827" i="17"/>
  <c r="B827" i="17"/>
  <c r="G826" i="17"/>
  <c r="B826" i="17"/>
  <c r="B825" i="17"/>
  <c r="G824" i="17"/>
  <c r="B824" i="17"/>
  <c r="G823" i="17"/>
  <c r="B823" i="17"/>
  <c r="B822" i="17"/>
  <c r="B821" i="17"/>
  <c r="G820" i="17"/>
  <c r="B820" i="17"/>
  <c r="G819" i="17"/>
  <c r="B819" i="17"/>
  <c r="G818" i="17"/>
  <c r="B818" i="17"/>
  <c r="G817" i="17"/>
  <c r="B817" i="17"/>
  <c r="B816" i="17"/>
  <c r="G815" i="17"/>
  <c r="B815" i="17"/>
  <c r="G814" i="17"/>
  <c r="B814" i="17"/>
  <c r="B813" i="17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G815" i="16"/>
  <c r="G817" i="16"/>
  <c r="G818" i="16"/>
  <c r="G819" i="16"/>
  <c r="G820" i="16"/>
  <c r="G823" i="16"/>
  <c r="G824" i="16"/>
  <c r="G826" i="16"/>
  <c r="G827" i="16"/>
  <c r="G829" i="16"/>
  <c r="G831" i="16"/>
  <c r="G832" i="16"/>
  <c r="G833" i="16"/>
  <c r="G834" i="16"/>
  <c r="G835" i="16"/>
  <c r="G836" i="16"/>
  <c r="G844" i="16"/>
  <c r="G814" i="16"/>
  <c r="B813" i="16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G824" i="15"/>
  <c r="G826" i="15"/>
  <c r="G827" i="15"/>
  <c r="G828" i="15"/>
  <c r="G829" i="15"/>
  <c r="G832" i="15"/>
  <c r="G833" i="15"/>
  <c r="G835" i="15"/>
  <c r="G836" i="15"/>
  <c r="G838" i="15"/>
  <c r="G840" i="15"/>
  <c r="G841" i="15"/>
  <c r="G842" i="15"/>
  <c r="G843" i="15"/>
  <c r="G844" i="15"/>
  <c r="G845" i="15"/>
  <c r="G853" i="15"/>
  <c r="G823" i="15"/>
  <c r="B822" i="15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G811" i="14"/>
  <c r="G813" i="14"/>
  <c r="G814" i="14"/>
  <c r="G815" i="14"/>
  <c r="G816" i="14"/>
  <c r="G819" i="14"/>
  <c r="G820" i="14"/>
  <c r="G822" i="14"/>
  <c r="G823" i="14"/>
  <c r="G824" i="14"/>
  <c r="G825" i="14"/>
  <c r="G827" i="14"/>
  <c r="G828" i="14"/>
  <c r="G829" i="14"/>
  <c r="G830" i="14"/>
  <c r="G831" i="14"/>
  <c r="G832" i="14"/>
  <c r="G840" i="14"/>
  <c r="G810" i="14"/>
  <c r="B809" i="14"/>
  <c r="B831" i="13"/>
  <c r="G831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G802" i="13"/>
  <c r="G804" i="13"/>
  <c r="G805" i="13"/>
  <c r="G806" i="13"/>
  <c r="G807" i="13"/>
  <c r="G810" i="13"/>
  <c r="G811" i="13"/>
  <c r="G813" i="13"/>
  <c r="G814" i="13"/>
  <c r="G815" i="13"/>
  <c r="G816" i="13"/>
  <c r="G818" i="13"/>
  <c r="G819" i="13"/>
  <c r="G820" i="13"/>
  <c r="G821" i="13"/>
  <c r="G822" i="13"/>
  <c r="G823" i="13"/>
  <c r="G830" i="13"/>
  <c r="G801" i="13"/>
  <c r="B800" i="13"/>
  <c r="G799" i="12"/>
  <c r="G786" i="12"/>
  <c r="G788" i="12"/>
  <c r="G789" i="12"/>
  <c r="G790" i="12"/>
  <c r="G791" i="12"/>
  <c r="G794" i="12"/>
  <c r="G795" i="12"/>
  <c r="G797" i="12"/>
  <c r="G798" i="12"/>
  <c r="G800" i="12"/>
  <c r="G802" i="12"/>
  <c r="G803" i="12"/>
  <c r="G804" i="12"/>
  <c r="G805" i="12"/>
  <c r="G806" i="12"/>
  <c r="G807" i="12"/>
  <c r="G814" i="12"/>
  <c r="G785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784" i="12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G770" i="11"/>
  <c r="G772" i="11"/>
  <c r="G773" i="11"/>
  <c r="G774" i="11"/>
  <c r="G775" i="11"/>
  <c r="G778" i="11"/>
  <c r="G779" i="11"/>
  <c r="G781" i="11"/>
  <c r="G782" i="11"/>
  <c r="G784" i="11"/>
  <c r="G786" i="11"/>
  <c r="G787" i="11"/>
  <c r="G788" i="11"/>
  <c r="G789" i="11"/>
  <c r="G790" i="11"/>
  <c r="G791" i="11"/>
  <c r="G798" i="11"/>
  <c r="G769" i="11"/>
  <c r="B768" i="11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G752" i="10"/>
  <c r="G754" i="10"/>
  <c r="G755" i="10"/>
  <c r="G756" i="10"/>
  <c r="G757" i="10"/>
  <c r="G760" i="10"/>
  <c r="G761" i="10"/>
  <c r="G762" i="10"/>
  <c r="G763" i="10"/>
  <c r="G764" i="10"/>
  <c r="G765" i="10"/>
  <c r="G766" i="10"/>
  <c r="G768" i="10"/>
  <c r="G769" i="10"/>
  <c r="G770" i="10"/>
  <c r="G771" i="10"/>
  <c r="G772" i="10"/>
  <c r="G773" i="10"/>
  <c r="G780" i="10"/>
  <c r="G751" i="10"/>
  <c r="B750" i="10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G740" i="9"/>
  <c r="G742" i="9"/>
  <c r="G743" i="9"/>
  <c r="G744" i="9"/>
  <c r="G745" i="9"/>
  <c r="G748" i="9"/>
  <c r="G749" i="9"/>
  <c r="G750" i="9"/>
  <c r="G751" i="9"/>
  <c r="G752" i="9"/>
  <c r="G753" i="9"/>
  <c r="G754" i="9"/>
  <c r="G756" i="9"/>
  <c r="G757" i="9"/>
  <c r="G758" i="9"/>
  <c r="G759" i="9"/>
  <c r="G760" i="9"/>
  <c r="G761" i="9"/>
  <c r="G766" i="9"/>
  <c r="G768" i="9"/>
  <c r="G739" i="9"/>
  <c r="B738" i="9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G733" i="8"/>
  <c r="G735" i="8"/>
  <c r="G736" i="8"/>
  <c r="G737" i="8"/>
  <c r="G738" i="8"/>
  <c r="G741" i="8"/>
  <c r="G742" i="8"/>
  <c r="G743" i="8"/>
  <c r="G744" i="8"/>
  <c r="G745" i="8"/>
  <c r="G746" i="8"/>
  <c r="G747" i="8"/>
  <c r="G749" i="8"/>
  <c r="G750" i="8"/>
  <c r="G751" i="8"/>
  <c r="G752" i="8"/>
  <c r="G753" i="8"/>
  <c r="G754" i="8"/>
  <c r="G759" i="8"/>
  <c r="G761" i="8"/>
  <c r="G732" i="8"/>
  <c r="B731" i="8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G723" i="7"/>
  <c r="G724" i="7"/>
  <c r="G726" i="7"/>
  <c r="G727" i="7"/>
  <c r="G728" i="7"/>
  <c r="G729" i="7"/>
  <c r="G732" i="7"/>
  <c r="G733" i="7"/>
  <c r="G734" i="7"/>
  <c r="G735" i="7"/>
  <c r="G736" i="7"/>
  <c r="G737" i="7"/>
  <c r="G738" i="7"/>
  <c r="G740" i="7"/>
  <c r="G741" i="7"/>
  <c r="G742" i="7"/>
  <c r="G743" i="7"/>
  <c r="G744" i="7"/>
  <c r="G745" i="7"/>
  <c r="G750" i="7"/>
  <c r="G752" i="7"/>
  <c r="B722" i="7"/>
  <c r="G711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G712" i="6"/>
  <c r="G714" i="6"/>
  <c r="G715" i="6"/>
  <c r="G716" i="6"/>
  <c r="G717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8" i="6"/>
  <c r="G739" i="6"/>
  <c r="G740" i="6"/>
  <c r="G710" i="6"/>
  <c r="B710" i="6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4" i="5"/>
  <c r="G725" i="5"/>
  <c r="G726" i="5"/>
  <c r="G696" i="5"/>
  <c r="B696" i="5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5" i="4"/>
  <c r="G706" i="4"/>
  <c r="G707" i="4"/>
  <c r="G708" i="4"/>
  <c r="G709" i="4"/>
  <c r="G710" i="4"/>
  <c r="G715" i="4"/>
  <c r="G716" i="4"/>
  <c r="G71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G687" i="4"/>
  <c r="B687" i="4"/>
  <c r="G701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7" i="3"/>
  <c r="G698" i="3"/>
  <c r="G699" i="3"/>
  <c r="G700" i="3"/>
  <c r="G702" i="3"/>
  <c r="G707" i="3"/>
  <c r="G708" i="3"/>
  <c r="G709" i="3"/>
  <c r="G679" i="3"/>
  <c r="B679" i="3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7" i="2"/>
  <c r="G688" i="2"/>
  <c r="G689" i="2"/>
  <c r="G690" i="2"/>
  <c r="G692" i="2"/>
  <c r="G696" i="2"/>
  <c r="G697" i="2"/>
  <c r="G698" i="2"/>
  <c r="G699" i="2"/>
  <c r="G669" i="2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9" i="21"/>
  <c r="G680" i="21"/>
  <c r="G681" i="21"/>
  <c r="G682" i="21"/>
  <c r="G684" i="21"/>
  <c r="G685" i="21"/>
  <c r="G686" i="21"/>
  <c r="G687" i="21"/>
  <c r="G688" i="21"/>
  <c r="G689" i="21"/>
  <c r="G690" i="21"/>
  <c r="G691" i="21"/>
  <c r="B662" i="21"/>
  <c r="B663" i="21"/>
  <c r="B664" i="21"/>
  <c r="B665" i="21"/>
  <c r="B666" i="21"/>
  <c r="B667" i="21"/>
  <c r="B668" i="21"/>
  <c r="B669" i="21"/>
  <c r="B670" i="21"/>
  <c r="B671" i="21"/>
  <c r="B672" i="21"/>
  <c r="B673" i="21"/>
  <c r="B674" i="21"/>
  <c r="B675" i="21"/>
  <c r="B676" i="21"/>
  <c r="B677" i="21"/>
  <c r="B678" i="21"/>
  <c r="B679" i="21"/>
  <c r="B680" i="21"/>
  <c r="B681" i="21"/>
  <c r="B682" i="21"/>
  <c r="B683" i="21"/>
  <c r="B684" i="21"/>
  <c r="B685" i="21"/>
  <c r="B686" i="21"/>
  <c r="B687" i="21"/>
  <c r="B688" i="21"/>
  <c r="B689" i="21"/>
  <c r="B690" i="21"/>
  <c r="B691" i="21"/>
  <c r="C800" i="13" l="1"/>
  <c r="C813" i="18"/>
  <c r="C813" i="17"/>
  <c r="C813" i="16"/>
  <c r="C822" i="15"/>
  <c r="C809" i="14"/>
  <c r="C784" i="12"/>
  <c r="C768" i="11"/>
  <c r="C750" i="10"/>
  <c r="C738" i="9"/>
  <c r="C731" i="8"/>
  <c r="C722" i="7"/>
  <c r="C710" i="6"/>
  <c r="C696" i="5"/>
  <c r="C687" i="4"/>
  <c r="C679" i="3"/>
  <c r="C669" i="2"/>
  <c r="G661" i="21"/>
  <c r="B661" i="21"/>
  <c r="C661" i="21" s="1"/>
  <c r="G812" i="17"/>
  <c r="B812" i="17"/>
  <c r="G811" i="17"/>
  <c r="B811" i="17"/>
  <c r="G810" i="17"/>
  <c r="B810" i="17"/>
  <c r="B809" i="17"/>
  <c r="G808" i="17"/>
  <c r="B808" i="17"/>
  <c r="B807" i="17"/>
  <c r="G806" i="17"/>
  <c r="B806" i="17"/>
  <c r="B805" i="17"/>
  <c r="G804" i="17"/>
  <c r="B804" i="17"/>
  <c r="G803" i="17"/>
  <c r="B803" i="17"/>
  <c r="G802" i="17"/>
  <c r="B802" i="17"/>
  <c r="G801" i="17"/>
  <c r="B801" i="17"/>
  <c r="G800" i="17"/>
  <c r="B800" i="17"/>
  <c r="G799" i="17"/>
  <c r="B799" i="17"/>
  <c r="G798" i="17"/>
  <c r="B798" i="17"/>
  <c r="G797" i="17"/>
  <c r="B797" i="17"/>
  <c r="G796" i="17"/>
  <c r="B796" i="17"/>
  <c r="G795" i="17"/>
  <c r="B795" i="17"/>
  <c r="G794" i="17"/>
  <c r="B794" i="17"/>
  <c r="G793" i="17"/>
  <c r="B793" i="17"/>
  <c r="G792" i="17"/>
  <c r="B792" i="17"/>
  <c r="B791" i="17"/>
  <c r="G790" i="17"/>
  <c r="B790" i="17"/>
  <c r="G789" i="17"/>
  <c r="B789" i="17"/>
  <c r="G788" i="17"/>
  <c r="B788" i="17"/>
  <c r="G787" i="17"/>
  <c r="B787" i="17"/>
  <c r="G786" i="17"/>
  <c r="B786" i="17"/>
  <c r="B785" i="17"/>
  <c r="G784" i="17"/>
  <c r="B784" i="17"/>
  <c r="B783" i="17"/>
  <c r="B782" i="17"/>
  <c r="G781" i="17"/>
  <c r="B781" i="17"/>
  <c r="G780" i="17"/>
  <c r="B780" i="17"/>
  <c r="G779" i="17"/>
  <c r="B779" i="17"/>
  <c r="G778" i="17"/>
  <c r="B778" i="17"/>
  <c r="G777" i="17"/>
  <c r="B777" i="17"/>
  <c r="G776" i="17"/>
  <c r="B776" i="17"/>
  <c r="B775" i="17"/>
  <c r="B774" i="17"/>
  <c r="B773" i="17"/>
  <c r="G772" i="17"/>
  <c r="B772" i="17"/>
  <c r="G771" i="17"/>
  <c r="B771" i="17"/>
  <c r="G770" i="17"/>
  <c r="B770" i="17"/>
  <c r="G769" i="17"/>
  <c r="B769" i="17"/>
  <c r="G768" i="17"/>
  <c r="B768" i="17"/>
  <c r="B767" i="17"/>
  <c r="B766" i="17"/>
  <c r="G765" i="17"/>
  <c r="B765" i="17"/>
  <c r="B764" i="17"/>
  <c r="G763" i="17"/>
  <c r="B763" i="17"/>
  <c r="G762" i="17"/>
  <c r="B762" i="17"/>
  <c r="G761" i="17"/>
  <c r="B761" i="17"/>
  <c r="G760" i="17"/>
  <c r="B760" i="17"/>
  <c r="G759" i="17"/>
  <c r="B759" i="17"/>
  <c r="G758" i="17"/>
  <c r="B758" i="17"/>
  <c r="G757" i="17"/>
  <c r="B757" i="17"/>
  <c r="G756" i="17"/>
  <c r="B756" i="17"/>
  <c r="B755" i="17"/>
  <c r="G754" i="17"/>
  <c r="B754" i="17"/>
  <c r="G753" i="17"/>
  <c r="B753" i="17"/>
  <c r="B752" i="17"/>
  <c r="G751" i="17"/>
  <c r="B751" i="17"/>
  <c r="G750" i="17"/>
  <c r="B750" i="17"/>
  <c r="G749" i="17"/>
  <c r="B749" i="17"/>
  <c r="B748" i="17"/>
  <c r="G747" i="17"/>
  <c r="B747" i="17"/>
  <c r="G746" i="17"/>
  <c r="B746" i="17"/>
  <c r="G745" i="17"/>
  <c r="B745" i="17"/>
  <c r="G744" i="17"/>
  <c r="B744" i="17"/>
  <c r="G743" i="17"/>
  <c r="B743" i="17"/>
  <c r="B742" i="17"/>
  <c r="G741" i="17"/>
  <c r="B741" i="17"/>
  <c r="G740" i="17"/>
  <c r="B740" i="17"/>
  <c r="G739" i="17"/>
  <c r="B739" i="17"/>
  <c r="G738" i="17"/>
  <c r="B738" i="17"/>
  <c r="G737" i="17"/>
  <c r="B737" i="17"/>
  <c r="G736" i="17"/>
  <c r="B736" i="17"/>
  <c r="G735" i="17"/>
  <c r="B735" i="17"/>
  <c r="G734" i="17"/>
  <c r="B734" i="17"/>
  <c r="G733" i="17"/>
  <c r="B733" i="17"/>
  <c r="B732" i="17"/>
  <c r="G795" i="16"/>
  <c r="G741" i="16"/>
  <c r="G734" i="16"/>
  <c r="G735" i="16"/>
  <c r="G736" i="16"/>
  <c r="G737" i="16"/>
  <c r="G738" i="16"/>
  <c r="G739" i="16"/>
  <c r="G740" i="16"/>
  <c r="G743" i="16"/>
  <c r="G744" i="16"/>
  <c r="G745" i="16"/>
  <c r="G746" i="16"/>
  <c r="G747" i="16"/>
  <c r="G749" i="16"/>
  <c r="G750" i="16"/>
  <c r="G751" i="16"/>
  <c r="G753" i="16"/>
  <c r="G754" i="16"/>
  <c r="G756" i="16"/>
  <c r="G757" i="16"/>
  <c r="G758" i="16"/>
  <c r="G759" i="16"/>
  <c r="G760" i="16"/>
  <c r="G761" i="16"/>
  <c r="G762" i="16"/>
  <c r="G763" i="16"/>
  <c r="G765" i="16"/>
  <c r="G768" i="16"/>
  <c r="G769" i="16"/>
  <c r="G770" i="16"/>
  <c r="G771" i="16"/>
  <c r="G772" i="16"/>
  <c r="G776" i="16"/>
  <c r="G777" i="16"/>
  <c r="G778" i="16"/>
  <c r="G779" i="16"/>
  <c r="G780" i="16"/>
  <c r="G781" i="16"/>
  <c r="G784" i="16"/>
  <c r="G785" i="16"/>
  <c r="G786" i="16"/>
  <c r="G787" i="16"/>
  <c r="G788" i="16"/>
  <c r="G789" i="16"/>
  <c r="G790" i="16"/>
  <c r="G792" i="16"/>
  <c r="G793" i="16"/>
  <c r="G794" i="16"/>
  <c r="G796" i="16"/>
  <c r="G797" i="16"/>
  <c r="G798" i="16"/>
  <c r="G799" i="16"/>
  <c r="G800" i="16"/>
  <c r="G801" i="16"/>
  <c r="G802" i="16"/>
  <c r="G803" i="16"/>
  <c r="G804" i="16"/>
  <c r="G806" i="16"/>
  <c r="G808" i="16"/>
  <c r="G810" i="16"/>
  <c r="G811" i="16"/>
  <c r="G812" i="16"/>
  <c r="G733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732" i="16"/>
  <c r="G783" i="15"/>
  <c r="G758" i="15"/>
  <c r="G747" i="15"/>
  <c r="G803" i="14"/>
  <c r="G743" i="15"/>
  <c r="G744" i="15"/>
  <c r="G745" i="15"/>
  <c r="G746" i="15"/>
  <c r="G748" i="15"/>
  <c r="G749" i="15"/>
  <c r="G752" i="15"/>
  <c r="G753" i="15"/>
  <c r="G754" i="15"/>
  <c r="G755" i="15"/>
  <c r="G756" i="15"/>
  <c r="G759" i="15"/>
  <c r="G760" i="15"/>
  <c r="G762" i="15"/>
  <c r="G763" i="15"/>
  <c r="G765" i="15"/>
  <c r="G766" i="15"/>
  <c r="G767" i="15"/>
  <c r="G768" i="15"/>
  <c r="G769" i="15"/>
  <c r="G770" i="15"/>
  <c r="G771" i="15"/>
  <c r="G772" i="15"/>
  <c r="G774" i="15"/>
  <c r="G777" i="15"/>
  <c r="G778" i="15"/>
  <c r="G779" i="15"/>
  <c r="G780" i="15"/>
  <c r="G781" i="15"/>
  <c r="G785" i="15"/>
  <c r="G786" i="15"/>
  <c r="G787" i="15"/>
  <c r="G788" i="15"/>
  <c r="G789" i="15"/>
  <c r="G790" i="15"/>
  <c r="G793" i="15"/>
  <c r="G794" i="15"/>
  <c r="G795" i="15"/>
  <c r="G796" i="15"/>
  <c r="G797" i="15"/>
  <c r="G798" i="15"/>
  <c r="G799" i="15"/>
  <c r="G801" i="15"/>
  <c r="G802" i="15"/>
  <c r="G803" i="15"/>
  <c r="G805" i="15"/>
  <c r="G806" i="15"/>
  <c r="G807" i="15"/>
  <c r="G808" i="15"/>
  <c r="G809" i="15"/>
  <c r="G810" i="15"/>
  <c r="G811" i="15"/>
  <c r="G812" i="15"/>
  <c r="G813" i="15"/>
  <c r="G815" i="15"/>
  <c r="G817" i="15"/>
  <c r="G819" i="15"/>
  <c r="G820" i="15"/>
  <c r="G821" i="15"/>
  <c r="G742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741" i="15"/>
  <c r="G808" i="14"/>
  <c r="G730" i="14"/>
  <c r="G731" i="14"/>
  <c r="G732" i="14"/>
  <c r="G733" i="14"/>
  <c r="G735" i="14"/>
  <c r="G736" i="14"/>
  <c r="G739" i="14"/>
  <c r="G740" i="14"/>
  <c r="G741" i="14"/>
  <c r="G742" i="14"/>
  <c r="G743" i="14"/>
  <c r="G746" i="14"/>
  <c r="G747" i="14"/>
  <c r="G750" i="14"/>
  <c r="G752" i="14"/>
  <c r="G753" i="14"/>
  <c r="G754" i="14"/>
  <c r="G755" i="14"/>
  <c r="G756" i="14"/>
  <c r="G757" i="14"/>
  <c r="G758" i="14"/>
  <c r="G759" i="14"/>
  <c r="G761" i="14"/>
  <c r="G764" i="14"/>
  <c r="G765" i="14"/>
  <c r="G766" i="14"/>
  <c r="G767" i="14"/>
  <c r="G768" i="14"/>
  <c r="G772" i="14"/>
  <c r="G773" i="14"/>
  <c r="G774" i="14"/>
  <c r="G775" i="14"/>
  <c r="G776" i="14"/>
  <c r="G777" i="14"/>
  <c r="G780" i="14"/>
  <c r="G781" i="14"/>
  <c r="G782" i="14"/>
  <c r="G783" i="14"/>
  <c r="G784" i="14"/>
  <c r="G785" i="14"/>
  <c r="G786" i="14"/>
  <c r="G788" i="14"/>
  <c r="G789" i="14"/>
  <c r="G790" i="14"/>
  <c r="G793" i="14"/>
  <c r="G795" i="14"/>
  <c r="G796" i="14"/>
  <c r="G797" i="14"/>
  <c r="G798" i="14"/>
  <c r="G799" i="14"/>
  <c r="G800" i="14"/>
  <c r="G802" i="14"/>
  <c r="G804" i="14"/>
  <c r="G806" i="14"/>
  <c r="G807" i="14"/>
  <c r="G729" i="14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728" i="14"/>
  <c r="G798" i="13"/>
  <c r="G793" i="13"/>
  <c r="G788" i="13"/>
  <c r="G786" i="13"/>
  <c r="G787" i="13"/>
  <c r="G723" i="13"/>
  <c r="G726" i="13"/>
  <c r="G721" i="13"/>
  <c r="G722" i="13"/>
  <c r="G724" i="13"/>
  <c r="G727" i="13"/>
  <c r="G730" i="13"/>
  <c r="G731" i="13"/>
  <c r="G732" i="13"/>
  <c r="G733" i="13"/>
  <c r="G737" i="13"/>
  <c r="G741" i="13"/>
  <c r="G743" i="13"/>
  <c r="G744" i="13"/>
  <c r="G745" i="13"/>
  <c r="G746" i="13"/>
  <c r="G747" i="13"/>
  <c r="G748" i="13"/>
  <c r="G749" i="13"/>
  <c r="G750" i="13"/>
  <c r="G752" i="13"/>
  <c r="G755" i="13"/>
  <c r="G756" i="13"/>
  <c r="G757" i="13"/>
  <c r="G759" i="13"/>
  <c r="G763" i="13"/>
  <c r="G764" i="13"/>
  <c r="G765" i="13"/>
  <c r="G766" i="13"/>
  <c r="G767" i="13"/>
  <c r="G768" i="13"/>
  <c r="G771" i="13"/>
  <c r="G773" i="13"/>
  <c r="G774" i="13"/>
  <c r="G775" i="13"/>
  <c r="G776" i="13"/>
  <c r="G777" i="13"/>
  <c r="G779" i="13"/>
  <c r="G780" i="13"/>
  <c r="G781" i="13"/>
  <c r="G784" i="13"/>
  <c r="G789" i="13"/>
  <c r="G790" i="13"/>
  <c r="G791" i="13"/>
  <c r="G795" i="13"/>
  <c r="G797" i="13"/>
  <c r="G720" i="13"/>
  <c r="B719" i="13"/>
  <c r="B755" i="12"/>
  <c r="G710" i="12"/>
  <c r="G711" i="12"/>
  <c r="G713" i="12"/>
  <c r="G714" i="12"/>
  <c r="G715" i="12"/>
  <c r="G717" i="12"/>
  <c r="G718" i="12"/>
  <c r="G719" i="12"/>
  <c r="G720" i="12"/>
  <c r="G727" i="12"/>
  <c r="G729" i="12"/>
  <c r="G730" i="12"/>
  <c r="G731" i="12"/>
  <c r="G732" i="12"/>
  <c r="G733" i="12"/>
  <c r="G734" i="12"/>
  <c r="G735" i="12"/>
  <c r="G736" i="12"/>
  <c r="G738" i="12"/>
  <c r="G741" i="12"/>
  <c r="G742" i="12"/>
  <c r="G743" i="12"/>
  <c r="G745" i="12"/>
  <c r="G749" i="12"/>
  <c r="G750" i="12"/>
  <c r="G751" i="12"/>
  <c r="G752" i="12"/>
  <c r="G753" i="12"/>
  <c r="G754" i="12"/>
  <c r="G757" i="12"/>
  <c r="G759" i="12"/>
  <c r="G760" i="12"/>
  <c r="G761" i="12"/>
  <c r="G762" i="12"/>
  <c r="G763" i="12"/>
  <c r="G764" i="12"/>
  <c r="G765" i="12"/>
  <c r="G766" i="12"/>
  <c r="G767" i="12"/>
  <c r="G769" i="12"/>
  <c r="G770" i="12"/>
  <c r="G772" i="12"/>
  <c r="G773" i="12"/>
  <c r="G774" i="12"/>
  <c r="G775" i="12"/>
  <c r="G777" i="12"/>
  <c r="G779" i="12"/>
  <c r="G781" i="12"/>
  <c r="G709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08" i="12"/>
  <c r="G764" i="11"/>
  <c r="G759" i="11"/>
  <c r="G741" i="11"/>
  <c r="G733" i="11"/>
  <c r="G730" i="11"/>
  <c r="G731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G695" i="11"/>
  <c r="G696" i="11"/>
  <c r="G698" i="11"/>
  <c r="G699" i="11"/>
  <c r="G700" i="11"/>
  <c r="G702" i="11"/>
  <c r="G703" i="11"/>
  <c r="G704" i="11"/>
  <c r="G705" i="11"/>
  <c r="G706" i="11"/>
  <c r="G712" i="11"/>
  <c r="G714" i="11"/>
  <c r="G715" i="11"/>
  <c r="G716" i="11"/>
  <c r="G717" i="11"/>
  <c r="G718" i="11"/>
  <c r="G719" i="11"/>
  <c r="G720" i="11"/>
  <c r="G721" i="11"/>
  <c r="G723" i="11"/>
  <c r="G726" i="11"/>
  <c r="G727" i="11"/>
  <c r="G728" i="11"/>
  <c r="G729" i="11"/>
  <c r="G734" i="11"/>
  <c r="G735" i="11"/>
  <c r="G736" i="11"/>
  <c r="G737" i="11"/>
  <c r="G738" i="11"/>
  <c r="G739" i="11"/>
  <c r="G743" i="11"/>
  <c r="G744" i="11"/>
  <c r="G745" i="11"/>
  <c r="G746" i="11"/>
  <c r="G747" i="11"/>
  <c r="G748" i="11"/>
  <c r="G749" i="11"/>
  <c r="G750" i="11"/>
  <c r="G751" i="11"/>
  <c r="G753" i="11"/>
  <c r="G754" i="11"/>
  <c r="G756" i="11"/>
  <c r="G757" i="11"/>
  <c r="G758" i="11"/>
  <c r="G761" i="11"/>
  <c r="G763" i="11"/>
  <c r="G765" i="11"/>
  <c r="G694" i="11"/>
  <c r="B693" i="11"/>
  <c r="G684" i="10"/>
  <c r="G685" i="10"/>
  <c r="G686" i="10"/>
  <c r="G687" i="10"/>
  <c r="G688" i="10"/>
  <c r="G690" i="10"/>
  <c r="G691" i="10"/>
  <c r="G692" i="10"/>
  <c r="G693" i="10"/>
  <c r="G694" i="10"/>
  <c r="G699" i="10"/>
  <c r="G701" i="10"/>
  <c r="G702" i="10"/>
  <c r="G703" i="10"/>
  <c r="G704" i="10"/>
  <c r="G705" i="10"/>
  <c r="G706" i="10"/>
  <c r="G707" i="10"/>
  <c r="G708" i="10"/>
  <c r="G709" i="10"/>
  <c r="G710" i="10"/>
  <c r="G713" i="10"/>
  <c r="G714" i="10"/>
  <c r="G715" i="10"/>
  <c r="G716" i="10"/>
  <c r="G720" i="10"/>
  <c r="G721" i="10"/>
  <c r="G722" i="10"/>
  <c r="G723" i="10"/>
  <c r="G724" i="10"/>
  <c r="G725" i="10"/>
  <c r="G728" i="10"/>
  <c r="G729" i="10"/>
  <c r="G730" i="10"/>
  <c r="G731" i="10"/>
  <c r="G732" i="10"/>
  <c r="G733" i="10"/>
  <c r="G734" i="10"/>
  <c r="G735" i="10"/>
  <c r="G736" i="10"/>
  <c r="G738" i="10"/>
  <c r="G739" i="10"/>
  <c r="G740" i="10"/>
  <c r="G741" i="10"/>
  <c r="G742" i="10"/>
  <c r="G743" i="10"/>
  <c r="G745" i="10"/>
  <c r="G746" i="10"/>
  <c r="G747" i="10"/>
  <c r="G683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682" i="10"/>
  <c r="G672" i="9"/>
  <c r="G673" i="9"/>
  <c r="G674" i="9"/>
  <c r="G675" i="9"/>
  <c r="G676" i="9"/>
  <c r="G677" i="9"/>
  <c r="G678" i="9"/>
  <c r="G679" i="9"/>
  <c r="G680" i="9"/>
  <c r="G681" i="9"/>
  <c r="G682" i="9"/>
  <c r="G687" i="9"/>
  <c r="G689" i="9"/>
  <c r="G690" i="9"/>
  <c r="G691" i="9"/>
  <c r="G692" i="9"/>
  <c r="G693" i="9"/>
  <c r="G694" i="9"/>
  <c r="G695" i="9"/>
  <c r="G696" i="9"/>
  <c r="G697" i="9"/>
  <c r="G698" i="9"/>
  <c r="G701" i="9"/>
  <c r="G702" i="9"/>
  <c r="G703" i="9"/>
  <c r="G704" i="9"/>
  <c r="G708" i="9"/>
  <c r="G709" i="9"/>
  <c r="G710" i="9"/>
  <c r="G711" i="9"/>
  <c r="G712" i="9"/>
  <c r="G713" i="9"/>
  <c r="G716" i="9"/>
  <c r="G717" i="9"/>
  <c r="G718" i="9"/>
  <c r="G719" i="9"/>
  <c r="G720" i="9"/>
  <c r="G721" i="9"/>
  <c r="G722" i="9"/>
  <c r="G723" i="9"/>
  <c r="G724" i="9"/>
  <c r="G726" i="9"/>
  <c r="G727" i="9"/>
  <c r="G728" i="9"/>
  <c r="G729" i="9"/>
  <c r="G730" i="9"/>
  <c r="G731" i="9"/>
  <c r="G733" i="9"/>
  <c r="G734" i="9"/>
  <c r="G735" i="9"/>
  <c r="G737" i="9"/>
  <c r="G671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670" i="9"/>
  <c r="G686" i="8"/>
  <c r="G665" i="8"/>
  <c r="G666" i="8"/>
  <c r="G667" i="8"/>
  <c r="G668" i="8"/>
  <c r="G669" i="8"/>
  <c r="G670" i="8"/>
  <c r="G671" i="8"/>
  <c r="G672" i="8"/>
  <c r="G673" i="8"/>
  <c r="G674" i="8"/>
  <c r="G675" i="8"/>
  <c r="G680" i="8"/>
  <c r="G682" i="8"/>
  <c r="G683" i="8"/>
  <c r="G684" i="8"/>
  <c r="G685" i="8"/>
  <c r="G687" i="8"/>
  <c r="G688" i="8"/>
  <c r="G689" i="8"/>
  <c r="G690" i="8"/>
  <c r="G691" i="8"/>
  <c r="G694" i="8"/>
  <c r="G695" i="8"/>
  <c r="G696" i="8"/>
  <c r="G697" i="8"/>
  <c r="G701" i="8"/>
  <c r="G702" i="8"/>
  <c r="G703" i="8"/>
  <c r="G704" i="8"/>
  <c r="G705" i="8"/>
  <c r="G706" i="8"/>
  <c r="G709" i="8"/>
  <c r="G710" i="8"/>
  <c r="G711" i="8"/>
  <c r="G712" i="8"/>
  <c r="G713" i="8"/>
  <c r="G714" i="8"/>
  <c r="G715" i="8"/>
  <c r="G716" i="8"/>
  <c r="G717" i="8"/>
  <c r="G719" i="8"/>
  <c r="G720" i="8"/>
  <c r="G721" i="8"/>
  <c r="G722" i="8"/>
  <c r="G723" i="8"/>
  <c r="G724" i="8"/>
  <c r="G725" i="8"/>
  <c r="G726" i="8"/>
  <c r="G727" i="8"/>
  <c r="G728" i="8"/>
  <c r="G730" i="8"/>
  <c r="G664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663" i="8"/>
  <c r="G655" i="7"/>
  <c r="G656" i="7"/>
  <c r="G657" i="7"/>
  <c r="G658" i="7"/>
  <c r="G659" i="7"/>
  <c r="G660" i="7"/>
  <c r="G661" i="7"/>
  <c r="G662" i="7"/>
  <c r="G663" i="7"/>
  <c r="G664" i="7"/>
  <c r="G665" i="7"/>
  <c r="G666" i="7"/>
  <c r="G671" i="7"/>
  <c r="G673" i="7"/>
  <c r="G674" i="7"/>
  <c r="G675" i="7"/>
  <c r="G676" i="7"/>
  <c r="G678" i="7"/>
  <c r="G679" i="7"/>
  <c r="G680" i="7"/>
  <c r="G681" i="7"/>
  <c r="G682" i="7"/>
  <c r="G685" i="7"/>
  <c r="G686" i="7"/>
  <c r="G687" i="7"/>
  <c r="G688" i="7"/>
  <c r="G689" i="7"/>
  <c r="G692" i="7"/>
  <c r="G693" i="7"/>
  <c r="G694" i="7"/>
  <c r="G695" i="7"/>
  <c r="G696" i="7"/>
  <c r="G697" i="7"/>
  <c r="G700" i="7"/>
  <c r="G701" i="7"/>
  <c r="G702" i="7"/>
  <c r="G703" i="7"/>
  <c r="G704" i="7"/>
  <c r="G705" i="7"/>
  <c r="G706" i="7"/>
  <c r="G707" i="7"/>
  <c r="G708" i="7"/>
  <c r="G710" i="7"/>
  <c r="G711" i="7"/>
  <c r="G712" i="7"/>
  <c r="G713" i="7"/>
  <c r="G714" i="7"/>
  <c r="G715" i="7"/>
  <c r="G716" i="7"/>
  <c r="G717" i="7"/>
  <c r="G718" i="7"/>
  <c r="G719" i="7"/>
  <c r="G721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654" i="7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9" i="6"/>
  <c r="G661" i="6"/>
  <c r="G663" i="6"/>
  <c r="G664" i="6"/>
  <c r="G666" i="6"/>
  <c r="G667" i="6"/>
  <c r="G668" i="6"/>
  <c r="G669" i="6"/>
  <c r="G670" i="6"/>
  <c r="G673" i="6"/>
  <c r="G674" i="6"/>
  <c r="G675" i="6"/>
  <c r="G676" i="6"/>
  <c r="G677" i="6"/>
  <c r="G680" i="6"/>
  <c r="G681" i="6"/>
  <c r="G682" i="6"/>
  <c r="G683" i="6"/>
  <c r="G684" i="6"/>
  <c r="G685" i="6"/>
  <c r="G688" i="6"/>
  <c r="G689" i="6"/>
  <c r="G690" i="6"/>
  <c r="G691" i="6"/>
  <c r="G692" i="6"/>
  <c r="G693" i="6"/>
  <c r="G694" i="6"/>
  <c r="G695" i="6"/>
  <c r="G696" i="6"/>
  <c r="G698" i="6"/>
  <c r="G699" i="6"/>
  <c r="G700" i="6"/>
  <c r="G701" i="6"/>
  <c r="G702" i="6"/>
  <c r="G703" i="6"/>
  <c r="G704" i="6"/>
  <c r="G705" i="6"/>
  <c r="G706" i="6"/>
  <c r="G707" i="6"/>
  <c r="G709" i="6"/>
  <c r="G642" i="6"/>
  <c r="B642" i="6"/>
  <c r="B651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5" i="5"/>
  <c r="G647" i="5"/>
  <c r="G648" i="5"/>
  <c r="G649" i="5"/>
  <c r="G650" i="5"/>
  <c r="G652" i="5"/>
  <c r="G653" i="5"/>
  <c r="G654" i="5"/>
  <c r="G655" i="5"/>
  <c r="G656" i="5"/>
  <c r="G657" i="5"/>
  <c r="G659" i="5"/>
  <c r="G660" i="5"/>
  <c r="G661" i="5"/>
  <c r="G662" i="5"/>
  <c r="G663" i="5"/>
  <c r="G666" i="5"/>
  <c r="G667" i="5"/>
  <c r="G668" i="5"/>
  <c r="G669" i="5"/>
  <c r="G670" i="5"/>
  <c r="G671" i="5"/>
  <c r="G674" i="5"/>
  <c r="G675" i="5"/>
  <c r="G676" i="5"/>
  <c r="G677" i="5"/>
  <c r="G678" i="5"/>
  <c r="G679" i="5"/>
  <c r="G680" i="5"/>
  <c r="G681" i="5"/>
  <c r="G682" i="5"/>
  <c r="G684" i="5"/>
  <c r="G685" i="5"/>
  <c r="G686" i="5"/>
  <c r="G687" i="5"/>
  <c r="G688" i="5"/>
  <c r="G689" i="5"/>
  <c r="G690" i="5"/>
  <c r="G691" i="5"/>
  <c r="G692" i="5"/>
  <c r="G693" i="5"/>
  <c r="G695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G628" i="5"/>
  <c r="B628" i="5"/>
  <c r="G621" i="4"/>
  <c r="G623" i="4"/>
  <c r="G624" i="4"/>
  <c r="G625" i="4"/>
  <c r="G626" i="4"/>
  <c r="G627" i="4"/>
  <c r="G628" i="4"/>
  <c r="G629" i="4"/>
  <c r="G630" i="4"/>
  <c r="G631" i="4"/>
  <c r="G635" i="4"/>
  <c r="G637" i="4"/>
  <c r="G639" i="4"/>
  <c r="G640" i="4"/>
  <c r="G641" i="4"/>
  <c r="G642" i="4"/>
  <c r="G643" i="4"/>
  <c r="G644" i="4"/>
  <c r="G645" i="4"/>
  <c r="G646" i="4"/>
  <c r="G647" i="4"/>
  <c r="G648" i="4"/>
  <c r="G650" i="4"/>
  <c r="G651" i="4"/>
  <c r="G652" i="4"/>
  <c r="G653" i="4"/>
  <c r="G654" i="4"/>
  <c r="G657" i="4"/>
  <c r="G658" i="4"/>
  <c r="G659" i="4"/>
  <c r="G660" i="4"/>
  <c r="G661" i="4"/>
  <c r="G662" i="4"/>
  <c r="G663" i="4"/>
  <c r="G665" i="4"/>
  <c r="G666" i="4"/>
  <c r="G667" i="4"/>
  <c r="G668" i="4"/>
  <c r="G669" i="4"/>
  <c r="G670" i="4"/>
  <c r="G671" i="4"/>
  <c r="G672" i="4"/>
  <c r="G673" i="4"/>
  <c r="G675" i="4"/>
  <c r="G676" i="4"/>
  <c r="G677" i="4"/>
  <c r="G678" i="4"/>
  <c r="G679" i="4"/>
  <c r="G680" i="4"/>
  <c r="G681" i="4"/>
  <c r="G682" i="4"/>
  <c r="G683" i="4"/>
  <c r="G684" i="4"/>
  <c r="G686" i="4"/>
  <c r="G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20" i="4"/>
  <c r="G613" i="3"/>
  <c r="G615" i="3"/>
  <c r="G616" i="3"/>
  <c r="G617" i="3"/>
  <c r="G618" i="3"/>
  <c r="G619" i="3"/>
  <c r="G620" i="3"/>
  <c r="G621" i="3"/>
  <c r="G622" i="3"/>
  <c r="G623" i="3"/>
  <c r="G627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2" i="3"/>
  <c r="G643" i="3"/>
  <c r="G644" i="3"/>
  <c r="G646" i="3"/>
  <c r="G648" i="3"/>
  <c r="G649" i="3"/>
  <c r="G650" i="3"/>
  <c r="G651" i="3"/>
  <c r="G652" i="3"/>
  <c r="G653" i="3"/>
  <c r="G654" i="3"/>
  <c r="G655" i="3"/>
  <c r="G657" i="3"/>
  <c r="G658" i="3"/>
  <c r="G659" i="3"/>
  <c r="G660" i="3"/>
  <c r="G661" i="3"/>
  <c r="G662" i="3"/>
  <c r="G663" i="3"/>
  <c r="G664" i="3"/>
  <c r="G665" i="3"/>
  <c r="G667" i="3"/>
  <c r="G668" i="3"/>
  <c r="G670" i="3"/>
  <c r="G671" i="3"/>
  <c r="G672" i="3"/>
  <c r="G673" i="3"/>
  <c r="G674" i="3"/>
  <c r="G675" i="3"/>
  <c r="G676" i="3"/>
  <c r="G677" i="3"/>
  <c r="G678" i="3"/>
  <c r="G612" i="3"/>
  <c r="B659" i="2"/>
  <c r="B604" i="2"/>
  <c r="B619" i="2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12" i="3"/>
  <c r="G619" i="2"/>
  <c r="G617" i="2"/>
  <c r="G657" i="2"/>
  <c r="G658" i="2"/>
  <c r="G605" i="2"/>
  <c r="G603" i="2"/>
  <c r="G606" i="2"/>
  <c r="G607" i="2"/>
  <c r="G608" i="2"/>
  <c r="G609" i="2"/>
  <c r="G610" i="2"/>
  <c r="G611" i="2"/>
  <c r="G612" i="2"/>
  <c r="G613" i="2"/>
  <c r="G616" i="2"/>
  <c r="G620" i="2"/>
  <c r="G621" i="2"/>
  <c r="G622" i="2"/>
  <c r="G623" i="2"/>
  <c r="G624" i="2"/>
  <c r="G625" i="2"/>
  <c r="G626" i="2"/>
  <c r="G627" i="2"/>
  <c r="G628" i="2"/>
  <c r="G629" i="2"/>
  <c r="G630" i="2"/>
  <c r="G632" i="2"/>
  <c r="G633" i="2"/>
  <c r="G634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60" i="2"/>
  <c r="G662" i="2"/>
  <c r="G663" i="2"/>
  <c r="G664" i="2"/>
  <c r="G665" i="2"/>
  <c r="G666" i="2"/>
  <c r="G667" i="2"/>
  <c r="G668" i="2"/>
  <c r="G602" i="2"/>
  <c r="B603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60" i="2"/>
  <c r="B661" i="2"/>
  <c r="B662" i="2"/>
  <c r="B663" i="2"/>
  <c r="B664" i="2"/>
  <c r="B665" i="2"/>
  <c r="B666" i="2"/>
  <c r="B667" i="2"/>
  <c r="B668" i="2"/>
  <c r="B602" i="2"/>
  <c r="G598" i="21"/>
  <c r="G599" i="21"/>
  <c r="G600" i="21"/>
  <c r="G601" i="21"/>
  <c r="G602" i="21"/>
  <c r="G603" i="21"/>
  <c r="G604" i="21"/>
  <c r="G605" i="21"/>
  <c r="G606" i="21"/>
  <c r="G607" i="21"/>
  <c r="G610" i="21"/>
  <c r="G611" i="21"/>
  <c r="G613" i="21"/>
  <c r="G614" i="21"/>
  <c r="G615" i="21"/>
  <c r="G616" i="21"/>
  <c r="G617" i="21"/>
  <c r="G618" i="21"/>
  <c r="G619" i="21"/>
  <c r="G620" i="21"/>
  <c r="G621" i="21"/>
  <c r="G622" i="21"/>
  <c r="G623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4" i="21"/>
  <c r="G655" i="21"/>
  <c r="G656" i="21"/>
  <c r="G657" i="21"/>
  <c r="G658" i="21"/>
  <c r="G659" i="21"/>
  <c r="G660" i="21"/>
  <c r="B598" i="21"/>
  <c r="B599" i="21"/>
  <c r="B600" i="21"/>
  <c r="B601" i="21"/>
  <c r="B602" i="21"/>
  <c r="B603" i="21"/>
  <c r="B604" i="21"/>
  <c r="B605" i="21"/>
  <c r="B606" i="21"/>
  <c r="B607" i="21"/>
  <c r="B608" i="21"/>
  <c r="B609" i="21"/>
  <c r="B610" i="21"/>
  <c r="B611" i="21"/>
  <c r="B612" i="21"/>
  <c r="B613" i="21"/>
  <c r="B614" i="21"/>
  <c r="B615" i="21"/>
  <c r="B616" i="21"/>
  <c r="B617" i="21"/>
  <c r="B618" i="21"/>
  <c r="B619" i="21"/>
  <c r="B620" i="21"/>
  <c r="B621" i="21"/>
  <c r="B622" i="21"/>
  <c r="B623" i="21"/>
  <c r="B624" i="21"/>
  <c r="B625" i="21"/>
  <c r="B626" i="21"/>
  <c r="B627" i="21"/>
  <c r="B628" i="21"/>
  <c r="B629" i="21"/>
  <c r="B630" i="21"/>
  <c r="B631" i="21"/>
  <c r="B632" i="21"/>
  <c r="B633" i="21"/>
  <c r="B634" i="21"/>
  <c r="B635" i="21"/>
  <c r="B636" i="21"/>
  <c r="B637" i="21"/>
  <c r="B638" i="21"/>
  <c r="B639" i="21"/>
  <c r="B640" i="21"/>
  <c r="B641" i="21"/>
  <c r="B642" i="21"/>
  <c r="B643" i="21"/>
  <c r="B644" i="21"/>
  <c r="B645" i="21"/>
  <c r="B646" i="21"/>
  <c r="B647" i="21"/>
  <c r="B648" i="21"/>
  <c r="B649" i="21"/>
  <c r="B650" i="21"/>
  <c r="B651" i="21"/>
  <c r="B652" i="21"/>
  <c r="B653" i="21"/>
  <c r="B654" i="21"/>
  <c r="B655" i="21"/>
  <c r="B656" i="21"/>
  <c r="B657" i="21"/>
  <c r="B658" i="21"/>
  <c r="B659" i="21"/>
  <c r="B660" i="21"/>
  <c r="C732" i="17" l="1"/>
  <c r="C732" i="16"/>
  <c r="C741" i="15"/>
  <c r="C728" i="14"/>
  <c r="C719" i="13"/>
  <c r="C708" i="12"/>
  <c r="C693" i="11"/>
  <c r="C682" i="10"/>
  <c r="C670" i="9"/>
  <c r="C663" i="8"/>
  <c r="C654" i="7"/>
  <c r="C642" i="6"/>
  <c r="C628" i="5"/>
  <c r="C620" i="4"/>
  <c r="C612" i="3"/>
  <c r="C602" i="2"/>
  <c r="G597" i="21"/>
  <c r="B597" i="21"/>
  <c r="C597" i="21" s="1"/>
  <c r="G731" i="18"/>
  <c r="B731" i="18"/>
  <c r="G730" i="18"/>
  <c r="B730" i="18"/>
  <c r="G729" i="18"/>
  <c r="B729" i="18"/>
  <c r="G728" i="18"/>
  <c r="B728" i="18"/>
  <c r="G727" i="18"/>
  <c r="B727" i="18"/>
  <c r="G726" i="18"/>
  <c r="B726" i="18"/>
  <c r="G725" i="18"/>
  <c r="B725" i="18"/>
  <c r="G724" i="18"/>
  <c r="B724" i="18"/>
  <c r="G723" i="18"/>
  <c r="B723" i="18"/>
  <c r="G722" i="18"/>
  <c r="B722" i="18"/>
  <c r="G721" i="18"/>
  <c r="B721" i="18"/>
  <c r="G731" i="17"/>
  <c r="B731" i="17"/>
  <c r="G730" i="17"/>
  <c r="B730" i="17"/>
  <c r="G729" i="17"/>
  <c r="B729" i="17"/>
  <c r="G728" i="17"/>
  <c r="B728" i="17"/>
  <c r="G727" i="17"/>
  <c r="B727" i="17"/>
  <c r="G726" i="17"/>
  <c r="B726" i="17"/>
  <c r="G725" i="17"/>
  <c r="B725" i="17"/>
  <c r="G724" i="17"/>
  <c r="B724" i="17"/>
  <c r="G723" i="17"/>
  <c r="B723" i="17"/>
  <c r="G722" i="17"/>
  <c r="B722" i="17"/>
  <c r="G721" i="17"/>
  <c r="B721" i="17"/>
  <c r="G722" i="16"/>
  <c r="G723" i="16"/>
  <c r="G724" i="16"/>
  <c r="G725" i="16"/>
  <c r="G726" i="16"/>
  <c r="G727" i="16"/>
  <c r="G728" i="16"/>
  <c r="G729" i="16"/>
  <c r="G730" i="16"/>
  <c r="G731" i="16"/>
  <c r="G721" i="16"/>
  <c r="B722" i="16"/>
  <c r="B723" i="16"/>
  <c r="B724" i="16"/>
  <c r="B725" i="16"/>
  <c r="B726" i="16"/>
  <c r="B727" i="16"/>
  <c r="B728" i="16"/>
  <c r="B729" i="16"/>
  <c r="B730" i="16"/>
  <c r="B731" i="16"/>
  <c r="B721" i="16"/>
  <c r="G731" i="15"/>
  <c r="G732" i="15"/>
  <c r="G733" i="15"/>
  <c r="G734" i="15"/>
  <c r="G735" i="15"/>
  <c r="G736" i="15"/>
  <c r="G737" i="15"/>
  <c r="G738" i="15"/>
  <c r="G739" i="15"/>
  <c r="G740" i="15"/>
  <c r="G730" i="15"/>
  <c r="B731" i="15"/>
  <c r="B732" i="15"/>
  <c r="B733" i="15"/>
  <c r="B734" i="15"/>
  <c r="B735" i="15"/>
  <c r="B736" i="15"/>
  <c r="B737" i="15"/>
  <c r="B738" i="15"/>
  <c r="B739" i="15"/>
  <c r="B740" i="15"/>
  <c r="B730" i="15"/>
  <c r="G718" i="14"/>
  <c r="G719" i="14"/>
  <c r="G720" i="14"/>
  <c r="G721" i="14"/>
  <c r="G722" i="14"/>
  <c r="G723" i="14"/>
  <c r="G724" i="14"/>
  <c r="G725" i="14"/>
  <c r="G726" i="14"/>
  <c r="G727" i="14"/>
  <c r="G717" i="14"/>
  <c r="B718" i="14"/>
  <c r="B719" i="14"/>
  <c r="B720" i="14"/>
  <c r="B721" i="14"/>
  <c r="B722" i="14"/>
  <c r="B723" i="14"/>
  <c r="B724" i="14"/>
  <c r="B725" i="14"/>
  <c r="B726" i="14"/>
  <c r="B727" i="14"/>
  <c r="B717" i="14"/>
  <c r="G709" i="13"/>
  <c r="G710" i="13"/>
  <c r="G711" i="13"/>
  <c r="G712" i="13"/>
  <c r="G713" i="13"/>
  <c r="G714" i="13"/>
  <c r="G715" i="13"/>
  <c r="G716" i="13"/>
  <c r="G717" i="13"/>
  <c r="G718" i="13"/>
  <c r="G708" i="13"/>
  <c r="B709" i="13"/>
  <c r="B710" i="13"/>
  <c r="B711" i="13"/>
  <c r="B712" i="13"/>
  <c r="B713" i="13"/>
  <c r="B714" i="13"/>
  <c r="B715" i="13"/>
  <c r="B716" i="13"/>
  <c r="B717" i="13"/>
  <c r="B718" i="13"/>
  <c r="B708" i="13"/>
  <c r="G698" i="12"/>
  <c r="G699" i="12"/>
  <c r="G700" i="12"/>
  <c r="G701" i="12"/>
  <c r="G702" i="12"/>
  <c r="G703" i="12"/>
  <c r="G704" i="12"/>
  <c r="G705" i="12"/>
  <c r="G706" i="12"/>
  <c r="G707" i="12"/>
  <c r="G697" i="12"/>
  <c r="B698" i="12"/>
  <c r="B699" i="12"/>
  <c r="B700" i="12"/>
  <c r="B701" i="12"/>
  <c r="B702" i="12"/>
  <c r="B703" i="12"/>
  <c r="B704" i="12"/>
  <c r="B705" i="12"/>
  <c r="B706" i="12"/>
  <c r="B707" i="12"/>
  <c r="B697" i="12"/>
  <c r="B683" i="11"/>
  <c r="B684" i="11"/>
  <c r="B685" i="11"/>
  <c r="B686" i="11"/>
  <c r="B687" i="11"/>
  <c r="B688" i="11"/>
  <c r="B689" i="11"/>
  <c r="B690" i="11"/>
  <c r="B691" i="11"/>
  <c r="B692" i="11"/>
  <c r="G683" i="11"/>
  <c r="G684" i="11"/>
  <c r="G685" i="11"/>
  <c r="G686" i="11"/>
  <c r="G687" i="11"/>
  <c r="G688" i="11"/>
  <c r="G689" i="11"/>
  <c r="G690" i="11"/>
  <c r="G691" i="11"/>
  <c r="G692" i="11"/>
  <c r="G682" i="11"/>
  <c r="B682" i="11"/>
  <c r="G672" i="10"/>
  <c r="G673" i="10"/>
  <c r="G675" i="10"/>
  <c r="G676" i="10"/>
  <c r="G677" i="10"/>
  <c r="G678" i="10"/>
  <c r="G679" i="10"/>
  <c r="G680" i="10"/>
  <c r="G681" i="10"/>
  <c r="G671" i="10"/>
  <c r="B672" i="10"/>
  <c r="B673" i="10"/>
  <c r="B674" i="10"/>
  <c r="B675" i="10"/>
  <c r="B676" i="10"/>
  <c r="B677" i="10"/>
  <c r="B678" i="10"/>
  <c r="B679" i="10"/>
  <c r="B680" i="10"/>
  <c r="B681" i="10"/>
  <c r="B671" i="10"/>
  <c r="G660" i="9"/>
  <c r="G661" i="9"/>
  <c r="G663" i="9"/>
  <c r="G664" i="9"/>
  <c r="G665" i="9"/>
  <c r="G666" i="9"/>
  <c r="G667" i="9"/>
  <c r="G668" i="9"/>
  <c r="G669" i="9"/>
  <c r="G659" i="9"/>
  <c r="B660" i="9"/>
  <c r="B661" i="9"/>
  <c r="B662" i="9"/>
  <c r="B663" i="9"/>
  <c r="B664" i="9"/>
  <c r="B665" i="9"/>
  <c r="B666" i="9"/>
  <c r="B667" i="9"/>
  <c r="B668" i="9"/>
  <c r="B669" i="9"/>
  <c r="B659" i="9"/>
  <c r="G653" i="8"/>
  <c r="G654" i="8"/>
  <c r="G656" i="8"/>
  <c r="G657" i="8"/>
  <c r="G658" i="8"/>
  <c r="G659" i="8"/>
  <c r="G660" i="8"/>
  <c r="G661" i="8"/>
  <c r="G662" i="8"/>
  <c r="G652" i="8"/>
  <c r="B653" i="8"/>
  <c r="B654" i="8"/>
  <c r="B655" i="8"/>
  <c r="B656" i="8"/>
  <c r="B657" i="8"/>
  <c r="B658" i="8"/>
  <c r="B659" i="8"/>
  <c r="B660" i="8"/>
  <c r="B661" i="8"/>
  <c r="B662" i="8"/>
  <c r="B652" i="8"/>
  <c r="G644" i="7"/>
  <c r="G645" i="7"/>
  <c r="G647" i="7"/>
  <c r="G648" i="7"/>
  <c r="G649" i="7"/>
  <c r="G650" i="7"/>
  <c r="G651" i="7"/>
  <c r="G652" i="7"/>
  <c r="G653" i="7"/>
  <c r="G643" i="7"/>
  <c r="B644" i="7"/>
  <c r="B645" i="7"/>
  <c r="B646" i="7"/>
  <c r="B647" i="7"/>
  <c r="B648" i="7"/>
  <c r="B649" i="7"/>
  <c r="B650" i="7"/>
  <c r="B651" i="7"/>
  <c r="B652" i="7"/>
  <c r="B653" i="7"/>
  <c r="B643" i="7"/>
  <c r="G632" i="6"/>
  <c r="G633" i="6"/>
  <c r="G635" i="6"/>
  <c r="G636" i="6"/>
  <c r="G637" i="6"/>
  <c r="G638" i="6"/>
  <c r="G639" i="6"/>
  <c r="G640" i="6"/>
  <c r="G641" i="6"/>
  <c r="G631" i="6"/>
  <c r="B632" i="6"/>
  <c r="B633" i="6"/>
  <c r="B634" i="6"/>
  <c r="B635" i="6"/>
  <c r="B636" i="6"/>
  <c r="B637" i="6"/>
  <c r="B638" i="6"/>
  <c r="B639" i="6"/>
  <c r="B640" i="6"/>
  <c r="B641" i="6"/>
  <c r="B631" i="6"/>
  <c r="G627" i="5"/>
  <c r="G618" i="5"/>
  <c r="G619" i="5"/>
  <c r="G621" i="5"/>
  <c r="G622" i="5"/>
  <c r="G623" i="5"/>
  <c r="G624" i="5"/>
  <c r="G625" i="5"/>
  <c r="G626" i="5"/>
  <c r="G617" i="5"/>
  <c r="B618" i="5"/>
  <c r="B619" i="5"/>
  <c r="B620" i="5"/>
  <c r="B621" i="5"/>
  <c r="B622" i="5"/>
  <c r="B623" i="5"/>
  <c r="B624" i="5"/>
  <c r="B625" i="5"/>
  <c r="B626" i="5"/>
  <c r="B627" i="5"/>
  <c r="B617" i="5"/>
  <c r="B610" i="4"/>
  <c r="G610" i="4"/>
  <c r="G611" i="4"/>
  <c r="G613" i="4"/>
  <c r="G614" i="4"/>
  <c r="G615" i="4"/>
  <c r="G616" i="4"/>
  <c r="G617" i="4"/>
  <c r="G618" i="4"/>
  <c r="G619" i="4"/>
  <c r="G609" i="4"/>
  <c r="B611" i="4"/>
  <c r="B612" i="4"/>
  <c r="B613" i="4"/>
  <c r="B614" i="4"/>
  <c r="B615" i="4"/>
  <c r="B616" i="4"/>
  <c r="B617" i="4"/>
  <c r="B618" i="4"/>
  <c r="B619" i="4"/>
  <c r="B609" i="4"/>
  <c r="B603" i="3"/>
  <c r="B604" i="3"/>
  <c r="B605" i="3"/>
  <c r="B606" i="3"/>
  <c r="B607" i="3"/>
  <c r="B608" i="3"/>
  <c r="B609" i="3"/>
  <c r="B610" i="3"/>
  <c r="B611" i="3"/>
  <c r="G603" i="3"/>
  <c r="G605" i="3"/>
  <c r="G606" i="3"/>
  <c r="G607" i="3"/>
  <c r="G608" i="3"/>
  <c r="G609" i="3"/>
  <c r="G610" i="3"/>
  <c r="G611" i="3"/>
  <c r="G602" i="3"/>
  <c r="B602" i="3"/>
  <c r="G593" i="2"/>
  <c r="G594" i="2"/>
  <c r="G595" i="2"/>
  <c r="G596" i="2"/>
  <c r="G597" i="2"/>
  <c r="G598" i="2"/>
  <c r="G599" i="2"/>
  <c r="G600" i="2"/>
  <c r="G601" i="2"/>
  <c r="G592" i="2"/>
  <c r="B593" i="2"/>
  <c r="B594" i="2"/>
  <c r="B595" i="2"/>
  <c r="B596" i="2"/>
  <c r="B597" i="2"/>
  <c r="B598" i="2"/>
  <c r="B599" i="2"/>
  <c r="B600" i="2"/>
  <c r="B601" i="2"/>
  <c r="B592" i="2"/>
  <c r="G588" i="21"/>
  <c r="G589" i="21"/>
  <c r="G590" i="21"/>
  <c r="G591" i="21"/>
  <c r="G592" i="21"/>
  <c r="G593" i="21"/>
  <c r="G594" i="21"/>
  <c r="G595" i="21"/>
  <c r="G596" i="21"/>
  <c r="B588" i="21"/>
  <c r="B589" i="21"/>
  <c r="B590" i="21"/>
  <c r="B591" i="21"/>
  <c r="B592" i="21"/>
  <c r="B593" i="21"/>
  <c r="B594" i="21"/>
  <c r="B595" i="21"/>
  <c r="B596" i="21"/>
  <c r="C721" i="18" l="1"/>
  <c r="C721" i="17"/>
  <c r="C721" i="16"/>
  <c r="C730" i="15"/>
  <c r="C717" i="14"/>
  <c r="C708" i="13"/>
  <c r="C697" i="12"/>
  <c r="C682" i="11"/>
  <c r="C671" i="10"/>
  <c r="C659" i="9"/>
  <c r="C652" i="8"/>
  <c r="C643" i="7"/>
  <c r="C631" i="6"/>
  <c r="C617" i="5"/>
  <c r="C609" i="4"/>
  <c r="C602" i="3"/>
  <c r="C592" i="2"/>
  <c r="G587" i="21"/>
  <c r="B587" i="21"/>
  <c r="C587" i="21" s="1"/>
  <c r="G720" i="18"/>
  <c r="B720" i="18"/>
  <c r="G719" i="18"/>
  <c r="B719" i="18"/>
  <c r="G718" i="18"/>
  <c r="B718" i="18"/>
  <c r="G717" i="18"/>
  <c r="B717" i="18"/>
  <c r="G720" i="17"/>
  <c r="B720" i="17"/>
  <c r="G719" i="17"/>
  <c r="B719" i="17"/>
  <c r="G718" i="17"/>
  <c r="B718" i="17"/>
  <c r="G717" i="17"/>
  <c r="B717" i="17"/>
  <c r="G718" i="16"/>
  <c r="G719" i="16"/>
  <c r="G720" i="16"/>
  <c r="G717" i="16"/>
  <c r="B718" i="16"/>
  <c r="B719" i="16"/>
  <c r="B720" i="16"/>
  <c r="B717" i="16"/>
  <c r="B727" i="15"/>
  <c r="B728" i="15"/>
  <c r="B729" i="15"/>
  <c r="G727" i="15"/>
  <c r="G728" i="15"/>
  <c r="G729" i="15"/>
  <c r="G726" i="15"/>
  <c r="B726" i="15"/>
  <c r="G714" i="14"/>
  <c r="G715" i="14"/>
  <c r="G716" i="14"/>
  <c r="G713" i="14"/>
  <c r="B714" i="14"/>
  <c r="B715" i="14"/>
  <c r="B716" i="14"/>
  <c r="B713" i="14"/>
  <c r="G705" i="13"/>
  <c r="G706" i="13"/>
  <c r="G707" i="13"/>
  <c r="G704" i="13"/>
  <c r="B705" i="13"/>
  <c r="B706" i="13"/>
  <c r="B707" i="13"/>
  <c r="B704" i="13"/>
  <c r="G694" i="12"/>
  <c r="G695" i="12"/>
  <c r="G696" i="12"/>
  <c r="G693" i="12"/>
  <c r="B694" i="12"/>
  <c r="B695" i="12"/>
  <c r="B696" i="12"/>
  <c r="B693" i="12"/>
  <c r="G679" i="11"/>
  <c r="G680" i="11"/>
  <c r="G681" i="11"/>
  <c r="G678" i="11"/>
  <c r="B679" i="11"/>
  <c r="B680" i="11"/>
  <c r="B681" i="11"/>
  <c r="B678" i="11"/>
  <c r="G668" i="10"/>
  <c r="G669" i="10"/>
  <c r="G670" i="10"/>
  <c r="G667" i="10"/>
  <c r="B668" i="10"/>
  <c r="B669" i="10"/>
  <c r="B670" i="10"/>
  <c r="B667" i="10"/>
  <c r="G656" i="9"/>
  <c r="G657" i="9"/>
  <c r="G658" i="9"/>
  <c r="G655" i="9"/>
  <c r="B656" i="9"/>
  <c r="B657" i="9"/>
  <c r="B658" i="9"/>
  <c r="B655" i="9"/>
  <c r="G649" i="8"/>
  <c r="G650" i="8"/>
  <c r="G651" i="8"/>
  <c r="G648" i="8"/>
  <c r="B649" i="8"/>
  <c r="B650" i="8"/>
  <c r="B651" i="8"/>
  <c r="B648" i="8"/>
  <c r="B640" i="7"/>
  <c r="B641" i="7"/>
  <c r="B642" i="7"/>
  <c r="B639" i="7"/>
  <c r="G640" i="7"/>
  <c r="G641" i="7"/>
  <c r="G642" i="7"/>
  <c r="G639" i="7"/>
  <c r="B628" i="6"/>
  <c r="B629" i="6"/>
  <c r="B630" i="6"/>
  <c r="G628" i="6"/>
  <c r="G629" i="6"/>
  <c r="G630" i="6"/>
  <c r="G627" i="6"/>
  <c r="B627" i="6"/>
  <c r="G614" i="5"/>
  <c r="G615" i="5"/>
  <c r="G616" i="5"/>
  <c r="G613" i="5"/>
  <c r="B614" i="5"/>
  <c r="B615" i="5"/>
  <c r="B616" i="5"/>
  <c r="B613" i="5"/>
  <c r="B606" i="4"/>
  <c r="B607" i="4"/>
  <c r="B608" i="4"/>
  <c r="G606" i="4"/>
  <c r="G607" i="4"/>
  <c r="G608" i="4"/>
  <c r="G605" i="4"/>
  <c r="B605" i="4"/>
  <c r="G599" i="3"/>
  <c r="G600" i="3"/>
  <c r="G601" i="3"/>
  <c r="G598" i="3"/>
  <c r="B599" i="3"/>
  <c r="B600" i="3"/>
  <c r="B601" i="3"/>
  <c r="B598" i="3"/>
  <c r="G589" i="2"/>
  <c r="G590" i="2"/>
  <c r="G591" i="2"/>
  <c r="G588" i="2"/>
  <c r="B589" i="2"/>
  <c r="B590" i="2"/>
  <c r="B591" i="2"/>
  <c r="B588" i="2"/>
  <c r="B584" i="21"/>
  <c r="B585" i="21"/>
  <c r="B586" i="21"/>
  <c r="G584" i="21"/>
  <c r="G585" i="21"/>
  <c r="G586" i="21"/>
  <c r="C655" i="9" l="1"/>
  <c r="C678" i="11"/>
  <c r="C717" i="18"/>
  <c r="C717" i="17"/>
  <c r="C717" i="16"/>
  <c r="C726" i="15"/>
  <c r="C713" i="14"/>
  <c r="C704" i="13"/>
  <c r="C693" i="12"/>
  <c r="C667" i="10"/>
  <c r="C648" i="8"/>
  <c r="C639" i="7"/>
  <c r="C627" i="6"/>
  <c r="C613" i="5"/>
  <c r="C605" i="4"/>
  <c r="C598" i="3"/>
  <c r="C588" i="2"/>
  <c r="G583" i="21"/>
  <c r="B583" i="21"/>
  <c r="C583" i="21" s="1"/>
  <c r="G716" i="18"/>
  <c r="B716" i="18"/>
  <c r="G715" i="18"/>
  <c r="B715" i="18"/>
  <c r="G714" i="18"/>
  <c r="B714" i="18"/>
  <c r="G713" i="18"/>
  <c r="B713" i="18"/>
  <c r="G712" i="18"/>
  <c r="B712" i="18"/>
  <c r="G711" i="18"/>
  <c r="B711" i="18"/>
  <c r="G710" i="18"/>
  <c r="B710" i="18"/>
  <c r="B709" i="18"/>
  <c r="B708" i="18"/>
  <c r="G707" i="18"/>
  <c r="B707" i="18"/>
  <c r="G706" i="18"/>
  <c r="B706" i="18"/>
  <c r="G705" i="18"/>
  <c r="B705" i="18"/>
  <c r="G704" i="18"/>
  <c r="B704" i="18"/>
  <c r="G703" i="18"/>
  <c r="B703" i="18"/>
  <c r="G716" i="17"/>
  <c r="B716" i="17"/>
  <c r="G715" i="17"/>
  <c r="B715" i="17"/>
  <c r="G714" i="17"/>
  <c r="B714" i="17"/>
  <c r="G713" i="17"/>
  <c r="B713" i="17"/>
  <c r="G712" i="17"/>
  <c r="B712" i="17"/>
  <c r="G711" i="17"/>
  <c r="B711" i="17"/>
  <c r="G710" i="17"/>
  <c r="B710" i="17"/>
  <c r="B709" i="17"/>
  <c r="B708" i="17"/>
  <c r="G707" i="17"/>
  <c r="B707" i="17"/>
  <c r="G706" i="17"/>
  <c r="B706" i="17"/>
  <c r="G705" i="17"/>
  <c r="B705" i="17"/>
  <c r="G704" i="17"/>
  <c r="B704" i="17"/>
  <c r="G703" i="17"/>
  <c r="B703" i="17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G704" i="16"/>
  <c r="G705" i="16"/>
  <c r="G706" i="16"/>
  <c r="G707" i="16"/>
  <c r="G710" i="16"/>
  <c r="G711" i="16"/>
  <c r="G712" i="16"/>
  <c r="G713" i="16"/>
  <c r="G714" i="16"/>
  <c r="G715" i="16"/>
  <c r="G716" i="16"/>
  <c r="G703" i="16"/>
  <c r="B703" i="16"/>
  <c r="G713" i="15"/>
  <c r="G714" i="15"/>
  <c r="G715" i="15"/>
  <c r="G716" i="15"/>
  <c r="G719" i="15"/>
  <c r="G720" i="15"/>
  <c r="G721" i="15"/>
  <c r="G722" i="15"/>
  <c r="G723" i="15"/>
  <c r="G724" i="15"/>
  <c r="G725" i="15"/>
  <c r="G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12" i="15"/>
  <c r="C703" i="18" l="1"/>
  <c r="C703" i="17"/>
  <c r="C703" i="16"/>
  <c r="C712" i="15"/>
  <c r="G700" i="14"/>
  <c r="G701" i="14"/>
  <c r="G702" i="14"/>
  <c r="G703" i="14"/>
  <c r="G706" i="14"/>
  <c r="G707" i="14"/>
  <c r="G708" i="14"/>
  <c r="G709" i="14"/>
  <c r="G710" i="14"/>
  <c r="G711" i="14"/>
  <c r="G712" i="14"/>
  <c r="G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699" i="14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G691" i="13"/>
  <c r="G692" i="13"/>
  <c r="G693" i="13"/>
  <c r="G694" i="13"/>
  <c r="G697" i="13"/>
  <c r="G698" i="13"/>
  <c r="G699" i="13"/>
  <c r="G700" i="13"/>
  <c r="G702" i="13"/>
  <c r="G703" i="13"/>
  <c r="G690" i="13"/>
  <c r="B690" i="13"/>
  <c r="G680" i="12"/>
  <c r="G681" i="12"/>
  <c r="G682" i="12"/>
  <c r="G683" i="12"/>
  <c r="G686" i="12"/>
  <c r="G687" i="12"/>
  <c r="G688" i="12"/>
  <c r="G689" i="12"/>
  <c r="G691" i="12"/>
  <c r="G692" i="12"/>
  <c r="G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79" i="12"/>
  <c r="B675" i="11"/>
  <c r="G675" i="11"/>
  <c r="G665" i="11"/>
  <c r="G666" i="11"/>
  <c r="G667" i="11"/>
  <c r="G668" i="11"/>
  <c r="G671" i="11"/>
  <c r="G672" i="11"/>
  <c r="G673" i="11"/>
  <c r="G674" i="11"/>
  <c r="G676" i="11"/>
  <c r="G677" i="11"/>
  <c r="G664" i="11"/>
  <c r="B665" i="11"/>
  <c r="B666" i="11"/>
  <c r="B667" i="11"/>
  <c r="B668" i="11"/>
  <c r="B669" i="11"/>
  <c r="B670" i="11"/>
  <c r="B671" i="11"/>
  <c r="B672" i="11"/>
  <c r="B673" i="11"/>
  <c r="B674" i="11"/>
  <c r="B676" i="11"/>
  <c r="B677" i="11"/>
  <c r="B664" i="11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54" i="10"/>
  <c r="G643" i="9"/>
  <c r="G644" i="9"/>
  <c r="G645" i="9"/>
  <c r="G646" i="9"/>
  <c r="G647" i="9"/>
  <c r="G648" i="9"/>
  <c r="G649" i="9"/>
  <c r="G650" i="9"/>
  <c r="G651" i="9"/>
  <c r="G652" i="9"/>
  <c r="G653" i="9"/>
  <c r="G654" i="9"/>
  <c r="G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42" i="9"/>
  <c r="G636" i="8"/>
  <c r="G637" i="8"/>
  <c r="G638" i="8"/>
  <c r="G639" i="8"/>
  <c r="G640" i="8"/>
  <c r="G641" i="8"/>
  <c r="G642" i="8"/>
  <c r="G643" i="8"/>
  <c r="G644" i="8"/>
  <c r="G645" i="8"/>
  <c r="G646" i="8"/>
  <c r="G647" i="8"/>
  <c r="G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35" i="8"/>
  <c r="B627" i="7"/>
  <c r="B628" i="7"/>
  <c r="B629" i="7"/>
  <c r="B630" i="7"/>
  <c r="B631" i="7"/>
  <c r="B632" i="7"/>
  <c r="B633" i="7"/>
  <c r="B634" i="7"/>
  <c r="B635" i="7"/>
  <c r="B636" i="7"/>
  <c r="B637" i="7"/>
  <c r="B638" i="7"/>
  <c r="B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26" i="7"/>
  <c r="B626" i="6"/>
  <c r="B615" i="6"/>
  <c r="B616" i="6"/>
  <c r="B617" i="6"/>
  <c r="B618" i="6"/>
  <c r="B619" i="6"/>
  <c r="B620" i="6"/>
  <c r="B621" i="6"/>
  <c r="B622" i="6"/>
  <c r="B623" i="6"/>
  <c r="B624" i="6"/>
  <c r="B625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14" i="6"/>
  <c r="B614" i="6"/>
  <c r="G601" i="5"/>
  <c r="G602" i="5"/>
  <c r="G603" i="5"/>
  <c r="G604" i="5"/>
  <c r="G605" i="5"/>
  <c r="G606" i="5"/>
  <c r="G607" i="5"/>
  <c r="G608" i="5"/>
  <c r="G609" i="5"/>
  <c r="G610" i="5"/>
  <c r="G611" i="5"/>
  <c r="G612" i="5"/>
  <c r="G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00" i="5"/>
  <c r="G593" i="4"/>
  <c r="G594" i="4"/>
  <c r="G595" i="4"/>
  <c r="G596" i="4"/>
  <c r="G597" i="4"/>
  <c r="G598" i="4"/>
  <c r="G599" i="4"/>
  <c r="G600" i="4"/>
  <c r="G601" i="4"/>
  <c r="G602" i="4"/>
  <c r="G603" i="4"/>
  <c r="G604" i="4"/>
  <c r="G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592" i="4"/>
  <c r="G586" i="3"/>
  <c r="G587" i="3"/>
  <c r="G588" i="3"/>
  <c r="G589" i="3"/>
  <c r="G590" i="3"/>
  <c r="G591" i="3"/>
  <c r="G592" i="3"/>
  <c r="G593" i="3"/>
  <c r="G594" i="3"/>
  <c r="G595" i="3"/>
  <c r="G596" i="3"/>
  <c r="G597" i="3"/>
  <c r="G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85" i="3"/>
  <c r="B576" i="2"/>
  <c r="B577" i="2"/>
  <c r="B578" i="2"/>
  <c r="B579" i="2"/>
  <c r="B580" i="2"/>
  <c r="B581" i="2"/>
  <c r="B582" i="2"/>
  <c r="B583" i="2"/>
  <c r="B584" i="2"/>
  <c r="B585" i="2"/>
  <c r="B586" i="2"/>
  <c r="B587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75" i="2"/>
  <c r="B575" i="2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C699" i="14" l="1"/>
  <c r="C690" i="13"/>
  <c r="C679" i="12"/>
  <c r="C664" i="11"/>
  <c r="C654" i="10"/>
  <c r="C642" i="9"/>
  <c r="C635" i="8"/>
  <c r="C626" i="7"/>
  <c r="C614" i="6"/>
  <c r="C600" i="5"/>
  <c r="C592" i="4"/>
  <c r="C585" i="3"/>
  <c r="C575" i="2"/>
  <c r="G570" i="21"/>
  <c r="B570" i="21"/>
  <c r="C570" i="21" s="1"/>
  <c r="G701" i="18"/>
  <c r="B696" i="18"/>
  <c r="G691" i="18"/>
  <c r="B702" i="18"/>
  <c r="B701" i="18"/>
  <c r="B700" i="18"/>
  <c r="G699" i="18"/>
  <c r="B699" i="18"/>
  <c r="G698" i="18"/>
  <c r="B698" i="18"/>
  <c r="B697" i="18"/>
  <c r="G696" i="18"/>
  <c r="G695" i="18"/>
  <c r="B695" i="18"/>
  <c r="B694" i="18"/>
  <c r="G693" i="18"/>
  <c r="B693" i="18"/>
  <c r="G692" i="18"/>
  <c r="B692" i="18"/>
  <c r="G690" i="18"/>
  <c r="B690" i="18"/>
  <c r="G689" i="18"/>
  <c r="B689" i="18"/>
  <c r="G688" i="18"/>
  <c r="B688" i="18"/>
  <c r="B687" i="18"/>
  <c r="B686" i="18"/>
  <c r="B702" i="17"/>
  <c r="B701" i="17"/>
  <c r="B700" i="17"/>
  <c r="G699" i="17"/>
  <c r="B699" i="17"/>
  <c r="G698" i="17"/>
  <c r="B698" i="17"/>
  <c r="B697" i="17"/>
  <c r="G696" i="17"/>
  <c r="B696" i="17"/>
  <c r="G695" i="17"/>
  <c r="B695" i="17"/>
  <c r="B694" i="17"/>
  <c r="G693" i="17"/>
  <c r="B693" i="17"/>
  <c r="G692" i="17"/>
  <c r="B692" i="17"/>
  <c r="G691" i="17"/>
  <c r="B691" i="17"/>
  <c r="G690" i="17"/>
  <c r="B690" i="17"/>
  <c r="G689" i="17"/>
  <c r="B689" i="17"/>
  <c r="G688" i="17"/>
  <c r="B688" i="17"/>
  <c r="B687" i="17"/>
  <c r="B686" i="17"/>
  <c r="B695" i="16"/>
  <c r="B690" i="16"/>
  <c r="B687" i="16"/>
  <c r="B688" i="16"/>
  <c r="B689" i="16"/>
  <c r="B691" i="16"/>
  <c r="B692" i="16"/>
  <c r="B693" i="16"/>
  <c r="B694" i="16"/>
  <c r="B696" i="16"/>
  <c r="B697" i="16"/>
  <c r="B698" i="16"/>
  <c r="B699" i="16"/>
  <c r="B700" i="16"/>
  <c r="B701" i="16"/>
  <c r="B702" i="16"/>
  <c r="G696" i="16"/>
  <c r="G698" i="16"/>
  <c r="G699" i="16"/>
  <c r="G689" i="16"/>
  <c r="G690" i="16"/>
  <c r="G691" i="16"/>
  <c r="G692" i="16"/>
  <c r="G693" i="16"/>
  <c r="G688" i="16"/>
  <c r="B686" i="16"/>
  <c r="G704" i="15"/>
  <c r="G698" i="15"/>
  <c r="G699" i="15"/>
  <c r="G700" i="15"/>
  <c r="G701" i="15"/>
  <c r="G702" i="15"/>
  <c r="G705" i="15"/>
  <c r="G707" i="15"/>
  <c r="G708" i="15"/>
  <c r="G697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695" i="15"/>
  <c r="G689" i="14"/>
  <c r="B686" i="14"/>
  <c r="G685" i="14"/>
  <c r="B694" i="14"/>
  <c r="G692" i="14"/>
  <c r="G688" i="14"/>
  <c r="G687" i="14"/>
  <c r="G694" i="14"/>
  <c r="G695" i="14"/>
  <c r="G684" i="14"/>
  <c r="B683" i="14"/>
  <c r="B684" i="14"/>
  <c r="B687" i="14"/>
  <c r="B688" i="14"/>
  <c r="B689" i="14"/>
  <c r="B690" i="14"/>
  <c r="B691" i="14"/>
  <c r="B692" i="14"/>
  <c r="B693" i="14"/>
  <c r="B695" i="14"/>
  <c r="B696" i="14"/>
  <c r="B697" i="14"/>
  <c r="B698" i="14"/>
  <c r="B682" i="14"/>
  <c r="F686" i="13"/>
  <c r="B686" i="13" s="1"/>
  <c r="F679" i="13"/>
  <c r="G679" i="13" s="1"/>
  <c r="F677" i="13"/>
  <c r="G677" i="13" s="1"/>
  <c r="F675" i="13"/>
  <c r="B675" i="13" s="1"/>
  <c r="B674" i="13"/>
  <c r="B676" i="13"/>
  <c r="B678" i="13"/>
  <c r="B680" i="13"/>
  <c r="B681" i="13"/>
  <c r="B682" i="13"/>
  <c r="B683" i="13"/>
  <c r="B684" i="13"/>
  <c r="B685" i="13"/>
  <c r="B687" i="13"/>
  <c r="B688" i="13"/>
  <c r="B689" i="13"/>
  <c r="G676" i="13"/>
  <c r="G678" i="13"/>
  <c r="G680" i="13"/>
  <c r="G683" i="13"/>
  <c r="G685" i="13"/>
  <c r="B673" i="13"/>
  <c r="F675" i="12"/>
  <c r="G675" i="12" s="1"/>
  <c r="F668" i="12"/>
  <c r="G668" i="12" s="1"/>
  <c r="F666" i="12"/>
  <c r="B666" i="12" s="1"/>
  <c r="F664" i="12"/>
  <c r="B664" i="12" s="1"/>
  <c r="B671" i="12"/>
  <c r="B663" i="12"/>
  <c r="B665" i="12"/>
  <c r="B670" i="12"/>
  <c r="B667" i="12"/>
  <c r="B669" i="12"/>
  <c r="B672" i="12"/>
  <c r="B673" i="12"/>
  <c r="B674" i="12"/>
  <c r="B676" i="12"/>
  <c r="B677" i="12"/>
  <c r="B678" i="12"/>
  <c r="G667" i="12"/>
  <c r="G669" i="12"/>
  <c r="G672" i="12"/>
  <c r="G674" i="12"/>
  <c r="G676" i="12"/>
  <c r="B662" i="12"/>
  <c r="G661" i="11"/>
  <c r="F655" i="11"/>
  <c r="B655" i="11" s="1"/>
  <c r="F653" i="11"/>
  <c r="B653" i="11" s="1"/>
  <c r="F651" i="11"/>
  <c r="B651" i="11" s="1"/>
  <c r="G654" i="11"/>
  <c r="B654" i="11"/>
  <c r="B652" i="11"/>
  <c r="B656" i="11"/>
  <c r="B657" i="11"/>
  <c r="B658" i="11"/>
  <c r="B659" i="11"/>
  <c r="B660" i="11"/>
  <c r="B661" i="11"/>
  <c r="B662" i="11"/>
  <c r="B663" i="11"/>
  <c r="G652" i="11"/>
  <c r="G656" i="11"/>
  <c r="G657" i="11"/>
  <c r="G659" i="11"/>
  <c r="G660" i="11"/>
  <c r="B650" i="11"/>
  <c r="F645" i="10"/>
  <c r="B645" i="10" s="1"/>
  <c r="F644" i="10"/>
  <c r="B644" i="10" s="1"/>
  <c r="F642" i="10"/>
  <c r="G642" i="10" s="1"/>
  <c r="G643" i="10"/>
  <c r="G646" i="10"/>
  <c r="G647" i="10"/>
  <c r="G649" i="10"/>
  <c r="G650" i="10"/>
  <c r="B643" i="10"/>
  <c r="B646" i="10"/>
  <c r="B647" i="10"/>
  <c r="B648" i="10"/>
  <c r="B649" i="10"/>
  <c r="B650" i="10"/>
  <c r="B651" i="10"/>
  <c r="B652" i="10"/>
  <c r="B653" i="10"/>
  <c r="B641" i="10"/>
  <c r="F633" i="9"/>
  <c r="G633" i="9" s="1"/>
  <c r="F632" i="9"/>
  <c r="G632" i="9" s="1"/>
  <c r="F630" i="9"/>
  <c r="B630" i="9" s="1"/>
  <c r="B631" i="9"/>
  <c r="B634" i="9"/>
  <c r="B635" i="9"/>
  <c r="B636" i="9"/>
  <c r="B637" i="9"/>
  <c r="B638" i="9"/>
  <c r="B639" i="9"/>
  <c r="B640" i="9"/>
  <c r="B641" i="9"/>
  <c r="G631" i="9"/>
  <c r="G634" i="9"/>
  <c r="G635" i="9"/>
  <c r="G637" i="9"/>
  <c r="G638" i="9"/>
  <c r="G630" i="9"/>
  <c r="B629" i="9"/>
  <c r="F626" i="8"/>
  <c r="G626" i="8" s="1"/>
  <c r="F625" i="8"/>
  <c r="B625" i="8" s="1"/>
  <c r="F623" i="8"/>
  <c r="G623" i="8" s="1"/>
  <c r="B632" i="8"/>
  <c r="G624" i="8"/>
  <c r="G627" i="8"/>
  <c r="G628" i="8"/>
  <c r="G630" i="8"/>
  <c r="G631" i="8"/>
  <c r="B624" i="8"/>
  <c r="B627" i="8"/>
  <c r="B628" i="8"/>
  <c r="B629" i="8"/>
  <c r="B630" i="8"/>
  <c r="B631" i="8"/>
  <c r="B633" i="8"/>
  <c r="B634" i="8"/>
  <c r="B622" i="8"/>
  <c r="F617" i="7"/>
  <c r="B617" i="7" s="1"/>
  <c r="F615" i="7"/>
  <c r="B615" i="7" s="1"/>
  <c r="B614" i="7"/>
  <c r="B616" i="7"/>
  <c r="B618" i="7"/>
  <c r="B619" i="7"/>
  <c r="B620" i="7"/>
  <c r="B621" i="7"/>
  <c r="B622" i="7"/>
  <c r="B623" i="7"/>
  <c r="B624" i="7"/>
  <c r="B625" i="7"/>
  <c r="G616" i="7"/>
  <c r="G617" i="7"/>
  <c r="G618" i="7"/>
  <c r="G619" i="7"/>
  <c r="G620" i="7"/>
  <c r="G622" i="7"/>
  <c r="G623" i="7"/>
  <c r="G609" i="6"/>
  <c r="G610" i="6"/>
  <c r="G604" i="6"/>
  <c r="F606" i="6"/>
  <c r="G606" i="6" s="1"/>
  <c r="F605" i="6"/>
  <c r="G605" i="6" s="1"/>
  <c r="F603" i="6"/>
  <c r="G603" i="6" s="1"/>
  <c r="B604" i="6"/>
  <c r="B607" i="6"/>
  <c r="B608" i="6"/>
  <c r="B609" i="6"/>
  <c r="B610" i="6"/>
  <c r="B611" i="6"/>
  <c r="B612" i="6"/>
  <c r="B613" i="6"/>
  <c r="G607" i="6"/>
  <c r="G608" i="6"/>
  <c r="G611" i="6"/>
  <c r="G612" i="6"/>
  <c r="B602" i="6"/>
  <c r="F592" i="5"/>
  <c r="B592" i="5" s="1"/>
  <c r="F591" i="5"/>
  <c r="G591" i="5" s="1"/>
  <c r="F589" i="5"/>
  <c r="G589" i="5" s="1"/>
  <c r="G592" i="5"/>
  <c r="G593" i="5"/>
  <c r="G594" i="5"/>
  <c r="G596" i="5"/>
  <c r="G597" i="5"/>
  <c r="G598" i="5"/>
  <c r="G588" i="5"/>
  <c r="B590" i="5"/>
  <c r="B591" i="5"/>
  <c r="B593" i="5"/>
  <c r="B594" i="5"/>
  <c r="B595" i="5"/>
  <c r="B596" i="5"/>
  <c r="B597" i="5"/>
  <c r="B598" i="5"/>
  <c r="B599" i="5"/>
  <c r="B588" i="5"/>
  <c r="F583" i="4"/>
  <c r="B583" i="4" s="1"/>
  <c r="F581" i="4"/>
  <c r="B581" i="4" s="1"/>
  <c r="G584" i="4"/>
  <c r="G585" i="4"/>
  <c r="G586" i="4"/>
  <c r="G588" i="4"/>
  <c r="G589" i="4"/>
  <c r="G590" i="4"/>
  <c r="G580" i="4"/>
  <c r="B582" i="4"/>
  <c r="B584" i="4"/>
  <c r="B585" i="4"/>
  <c r="B586" i="4"/>
  <c r="B587" i="4"/>
  <c r="B588" i="4"/>
  <c r="B589" i="4"/>
  <c r="B590" i="4"/>
  <c r="B591" i="4"/>
  <c r="B580" i="4"/>
  <c r="G579" i="3"/>
  <c r="G580" i="3"/>
  <c r="G581" i="3"/>
  <c r="G582" i="3"/>
  <c r="G583" i="3"/>
  <c r="G577" i="3"/>
  <c r="F576" i="3"/>
  <c r="G576" i="3" s="1"/>
  <c r="F574" i="3"/>
  <c r="G574" i="3" s="1"/>
  <c r="G578" i="3"/>
  <c r="G573" i="3"/>
  <c r="B575" i="3"/>
  <c r="B576" i="3"/>
  <c r="B577" i="3"/>
  <c r="B578" i="3"/>
  <c r="B579" i="3"/>
  <c r="B580" i="3"/>
  <c r="B581" i="3"/>
  <c r="B582" i="3"/>
  <c r="B583" i="3"/>
  <c r="B584" i="3"/>
  <c r="B573" i="3"/>
  <c r="F566" i="2"/>
  <c r="B566" i="2" s="1"/>
  <c r="F564" i="2"/>
  <c r="G564" i="2" s="1"/>
  <c r="B570" i="2"/>
  <c r="G568" i="2"/>
  <c r="G571" i="2"/>
  <c r="G572" i="2"/>
  <c r="G563" i="2"/>
  <c r="B564" i="2"/>
  <c r="B565" i="2"/>
  <c r="B567" i="2"/>
  <c r="B568" i="2"/>
  <c r="B569" i="2"/>
  <c r="B571" i="2"/>
  <c r="B572" i="2"/>
  <c r="B573" i="2"/>
  <c r="B574" i="2"/>
  <c r="B563" i="2"/>
  <c r="B561" i="21"/>
  <c r="B563" i="21"/>
  <c r="B564" i="21"/>
  <c r="B565" i="21"/>
  <c r="B566" i="21"/>
  <c r="B567" i="21"/>
  <c r="B568" i="21"/>
  <c r="B569" i="21"/>
  <c r="G564" i="21"/>
  <c r="G566" i="21"/>
  <c r="G567" i="21"/>
  <c r="F562" i="21"/>
  <c r="G562" i="21" s="1"/>
  <c r="F560" i="21"/>
  <c r="B560" i="21" s="1"/>
  <c r="G645" i="10" l="1"/>
  <c r="B633" i="9"/>
  <c r="B642" i="10"/>
  <c r="G655" i="11"/>
  <c r="G625" i="8"/>
  <c r="G615" i="7"/>
  <c r="G666" i="12"/>
  <c r="G651" i="11"/>
  <c r="G653" i="11"/>
  <c r="B632" i="9"/>
  <c r="C629" i="9" s="1"/>
  <c r="B589" i="5"/>
  <c r="G560" i="21"/>
  <c r="B562" i="21"/>
  <c r="B675" i="12"/>
  <c r="G664" i="12"/>
  <c r="G583" i="4"/>
  <c r="B626" i="8"/>
  <c r="B677" i="13"/>
  <c r="G686" i="13"/>
  <c r="B679" i="13"/>
  <c r="B668" i="12"/>
  <c r="B623" i="8"/>
  <c r="B603" i="6"/>
  <c r="B606" i="6"/>
  <c r="G581" i="4"/>
  <c r="B574" i="3"/>
  <c r="C573" i="3" s="1"/>
  <c r="B691" i="18"/>
  <c r="C686" i="18" s="1"/>
  <c r="C686" i="17"/>
  <c r="G695" i="16"/>
  <c r="C686" i="16"/>
  <c r="C695" i="15"/>
  <c r="B685" i="14"/>
  <c r="C682" i="14" s="1"/>
  <c r="G686" i="14"/>
  <c r="G675" i="13"/>
  <c r="G665" i="12"/>
  <c r="C650" i="11"/>
  <c r="G644" i="10"/>
  <c r="C641" i="10"/>
  <c r="C614" i="7"/>
  <c r="B605" i="6"/>
  <c r="C588" i="5"/>
  <c r="C580" i="4"/>
  <c r="G566" i="2"/>
  <c r="C563" i="2"/>
  <c r="G559" i="21"/>
  <c r="B559" i="21"/>
  <c r="G684" i="18"/>
  <c r="G685" i="18"/>
  <c r="B685" i="18"/>
  <c r="B684" i="18"/>
  <c r="G683" i="18"/>
  <c r="B683" i="18"/>
  <c r="B682" i="18"/>
  <c r="G681" i="18"/>
  <c r="B681" i="18"/>
  <c r="G680" i="18"/>
  <c r="B680" i="18"/>
  <c r="G679" i="18"/>
  <c r="B679" i="18"/>
  <c r="G678" i="18"/>
  <c r="B678" i="18"/>
  <c r="G677" i="18"/>
  <c r="B677" i="18"/>
  <c r="G676" i="18"/>
  <c r="B676" i="18"/>
  <c r="G675" i="18"/>
  <c r="B675" i="18"/>
  <c r="G674" i="18"/>
  <c r="B674" i="18"/>
  <c r="G673" i="18"/>
  <c r="B673" i="18"/>
  <c r="G672" i="18"/>
  <c r="B672" i="18"/>
  <c r="G671" i="18"/>
  <c r="B671" i="18"/>
  <c r="G670" i="18"/>
  <c r="B670" i="18"/>
  <c r="G669" i="18"/>
  <c r="B669" i="18"/>
  <c r="G668" i="18"/>
  <c r="B668" i="18"/>
  <c r="G678" i="17"/>
  <c r="G673" i="17"/>
  <c r="G685" i="17"/>
  <c r="B685" i="17"/>
  <c r="B684" i="17"/>
  <c r="G683" i="17"/>
  <c r="B683" i="17"/>
  <c r="B682" i="17"/>
  <c r="G681" i="17"/>
  <c r="B681" i="17"/>
  <c r="G680" i="17"/>
  <c r="B680" i="17"/>
  <c r="G679" i="17"/>
  <c r="B679" i="17"/>
  <c r="B678" i="17"/>
  <c r="G677" i="17"/>
  <c r="B677" i="17"/>
  <c r="G676" i="17"/>
  <c r="B676" i="17"/>
  <c r="G675" i="17"/>
  <c r="B675" i="17"/>
  <c r="G674" i="17"/>
  <c r="B674" i="17"/>
  <c r="B673" i="17"/>
  <c r="G672" i="17"/>
  <c r="B672" i="17"/>
  <c r="G671" i="17"/>
  <c r="B671" i="17"/>
  <c r="G670" i="17"/>
  <c r="B670" i="17"/>
  <c r="G669" i="17"/>
  <c r="B669" i="17"/>
  <c r="G668" i="17"/>
  <c r="B668" i="17"/>
  <c r="B685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G669" i="16"/>
  <c r="G670" i="16"/>
  <c r="G671" i="16"/>
  <c r="G672" i="16"/>
  <c r="G674" i="16"/>
  <c r="G675" i="16"/>
  <c r="G676" i="16"/>
  <c r="G677" i="16"/>
  <c r="G679" i="16"/>
  <c r="G680" i="16"/>
  <c r="G681" i="16"/>
  <c r="G683" i="16"/>
  <c r="G685" i="16"/>
  <c r="G668" i="16"/>
  <c r="B668" i="16"/>
  <c r="G678" i="15"/>
  <c r="G679" i="15"/>
  <c r="G680" i="15"/>
  <c r="G681" i="15"/>
  <c r="G683" i="15"/>
  <c r="G684" i="15"/>
  <c r="G685" i="15"/>
  <c r="G686" i="15"/>
  <c r="G688" i="15"/>
  <c r="G689" i="15"/>
  <c r="G690" i="15"/>
  <c r="G692" i="15"/>
  <c r="G694" i="15"/>
  <c r="G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77" i="15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G670" i="14"/>
  <c r="G665" i="14"/>
  <c r="G666" i="14"/>
  <c r="G667" i="14"/>
  <c r="G668" i="14"/>
  <c r="G671" i="14"/>
  <c r="G672" i="14"/>
  <c r="G673" i="14"/>
  <c r="G675" i="14"/>
  <c r="G676" i="14"/>
  <c r="G677" i="14"/>
  <c r="G679" i="14"/>
  <c r="G681" i="14"/>
  <c r="G664" i="14"/>
  <c r="B664" i="14"/>
  <c r="B665" i="13"/>
  <c r="B660" i="13"/>
  <c r="G656" i="13"/>
  <c r="G657" i="13"/>
  <c r="G658" i="13"/>
  <c r="G659" i="13"/>
  <c r="G661" i="13"/>
  <c r="G662" i="13"/>
  <c r="G663" i="13"/>
  <c r="G664" i="13"/>
  <c r="G666" i="13"/>
  <c r="G667" i="13"/>
  <c r="G668" i="13"/>
  <c r="G670" i="13"/>
  <c r="G672" i="13"/>
  <c r="G655" i="13"/>
  <c r="B656" i="13"/>
  <c r="B657" i="13"/>
  <c r="B658" i="13"/>
  <c r="B659" i="13"/>
  <c r="B661" i="13"/>
  <c r="B662" i="13"/>
  <c r="B663" i="13"/>
  <c r="B664" i="13"/>
  <c r="B666" i="13"/>
  <c r="B667" i="13"/>
  <c r="B668" i="13"/>
  <c r="B669" i="13"/>
  <c r="B670" i="13"/>
  <c r="B671" i="13"/>
  <c r="B672" i="13"/>
  <c r="B655" i="13"/>
  <c r="G651" i="12"/>
  <c r="B651" i="12"/>
  <c r="G647" i="12"/>
  <c r="G648" i="12"/>
  <c r="G649" i="12"/>
  <c r="G650" i="12"/>
  <c r="G652" i="12"/>
  <c r="G653" i="12"/>
  <c r="G654" i="12"/>
  <c r="G655" i="12"/>
  <c r="G656" i="12"/>
  <c r="G657" i="12"/>
  <c r="G659" i="12"/>
  <c r="G661" i="12"/>
  <c r="G646" i="12"/>
  <c r="B647" i="12"/>
  <c r="B648" i="12"/>
  <c r="B649" i="12"/>
  <c r="B650" i="12"/>
  <c r="B652" i="12"/>
  <c r="B653" i="12"/>
  <c r="B654" i="12"/>
  <c r="B655" i="12"/>
  <c r="B656" i="12"/>
  <c r="B657" i="12"/>
  <c r="B658" i="12"/>
  <c r="B659" i="12"/>
  <c r="B660" i="12"/>
  <c r="B661" i="12"/>
  <c r="B646" i="12"/>
  <c r="G636" i="11"/>
  <c r="G637" i="11"/>
  <c r="G638" i="11"/>
  <c r="G639" i="11"/>
  <c r="G640" i="11"/>
  <c r="G641" i="11"/>
  <c r="G642" i="11"/>
  <c r="G644" i="11"/>
  <c r="G645" i="11"/>
  <c r="G647" i="11"/>
  <c r="G649" i="11"/>
  <c r="G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35" i="11"/>
  <c r="G636" i="10"/>
  <c r="B634" i="10"/>
  <c r="B627" i="10"/>
  <c r="B628" i="10"/>
  <c r="B629" i="10"/>
  <c r="B630" i="10"/>
  <c r="B631" i="10"/>
  <c r="B632" i="10"/>
  <c r="B633" i="10"/>
  <c r="B635" i="10"/>
  <c r="B636" i="10"/>
  <c r="B637" i="10"/>
  <c r="B638" i="10"/>
  <c r="B639" i="10"/>
  <c r="B640" i="10"/>
  <c r="G627" i="10"/>
  <c r="G628" i="10"/>
  <c r="G629" i="10"/>
  <c r="G630" i="10"/>
  <c r="G631" i="10"/>
  <c r="G632" i="10"/>
  <c r="G633" i="10"/>
  <c r="G635" i="10"/>
  <c r="G638" i="10"/>
  <c r="G640" i="10"/>
  <c r="G626" i="10"/>
  <c r="B626" i="10"/>
  <c r="B621" i="9"/>
  <c r="B616" i="9"/>
  <c r="B617" i="9"/>
  <c r="B618" i="9"/>
  <c r="B619" i="9"/>
  <c r="B620" i="9"/>
  <c r="B622" i="9"/>
  <c r="B623" i="9"/>
  <c r="B624" i="9"/>
  <c r="B625" i="9"/>
  <c r="B626" i="9"/>
  <c r="B627" i="9"/>
  <c r="B628" i="9"/>
  <c r="G616" i="9"/>
  <c r="G617" i="9"/>
  <c r="G618" i="9"/>
  <c r="G619" i="9"/>
  <c r="G620" i="9"/>
  <c r="G622" i="9"/>
  <c r="G623" i="9"/>
  <c r="G626" i="9"/>
  <c r="G628" i="9"/>
  <c r="G615" i="9"/>
  <c r="B615" i="9"/>
  <c r="B610" i="8"/>
  <c r="B611" i="8"/>
  <c r="B612" i="8"/>
  <c r="B613" i="8"/>
  <c r="B614" i="8"/>
  <c r="B615" i="8"/>
  <c r="B616" i="8"/>
  <c r="B617" i="8"/>
  <c r="B618" i="8"/>
  <c r="B619" i="8"/>
  <c r="B620" i="8"/>
  <c r="B621" i="8"/>
  <c r="B609" i="8"/>
  <c r="G610" i="8"/>
  <c r="G611" i="8"/>
  <c r="G612" i="8"/>
  <c r="G613" i="8"/>
  <c r="G614" i="8"/>
  <c r="G615" i="8"/>
  <c r="G616" i="8"/>
  <c r="G619" i="8"/>
  <c r="G621" i="8"/>
  <c r="G609" i="8"/>
  <c r="B602" i="7"/>
  <c r="B603" i="7"/>
  <c r="B604" i="7"/>
  <c r="B605" i="7"/>
  <c r="B606" i="7"/>
  <c r="B607" i="7"/>
  <c r="B608" i="7"/>
  <c r="B609" i="7"/>
  <c r="B610" i="7"/>
  <c r="B611" i="7"/>
  <c r="B612" i="7"/>
  <c r="B613" i="7"/>
  <c r="G602" i="7"/>
  <c r="G603" i="7"/>
  <c r="G604" i="7"/>
  <c r="G605" i="7"/>
  <c r="G606" i="7"/>
  <c r="G607" i="7"/>
  <c r="G608" i="7"/>
  <c r="G611" i="7"/>
  <c r="G613" i="7"/>
  <c r="G601" i="7"/>
  <c r="B601" i="7"/>
  <c r="G590" i="6"/>
  <c r="G591" i="6"/>
  <c r="G592" i="6"/>
  <c r="G593" i="6"/>
  <c r="G594" i="6"/>
  <c r="G595" i="6"/>
  <c r="G596" i="6"/>
  <c r="G599" i="6"/>
  <c r="G601" i="6"/>
  <c r="G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589" i="6"/>
  <c r="B576" i="5"/>
  <c r="B577" i="5"/>
  <c r="B578" i="5"/>
  <c r="B579" i="5"/>
  <c r="B580" i="5"/>
  <c r="B581" i="5"/>
  <c r="B582" i="5"/>
  <c r="B583" i="5"/>
  <c r="B584" i="5"/>
  <c r="B585" i="5"/>
  <c r="B586" i="5"/>
  <c r="B587" i="5"/>
  <c r="G576" i="5"/>
  <c r="G577" i="5"/>
  <c r="G578" i="5"/>
  <c r="G579" i="5"/>
  <c r="G580" i="5"/>
  <c r="G581" i="5"/>
  <c r="G582" i="5"/>
  <c r="G585" i="5"/>
  <c r="G587" i="5"/>
  <c r="G575" i="5"/>
  <c r="B575" i="5"/>
  <c r="G579" i="4"/>
  <c r="B579" i="4"/>
  <c r="G568" i="4"/>
  <c r="G569" i="4"/>
  <c r="G570" i="4"/>
  <c r="G571" i="4"/>
  <c r="G572" i="4"/>
  <c r="G573" i="4"/>
  <c r="G574" i="4"/>
  <c r="G577" i="4"/>
  <c r="G567" i="4"/>
  <c r="B568" i="4"/>
  <c r="B569" i="4"/>
  <c r="B570" i="4"/>
  <c r="B571" i="4"/>
  <c r="B572" i="4"/>
  <c r="B573" i="4"/>
  <c r="B574" i="4"/>
  <c r="B575" i="4"/>
  <c r="B576" i="4"/>
  <c r="B577" i="4"/>
  <c r="B578" i="4"/>
  <c r="B567" i="4"/>
  <c r="G562" i="3"/>
  <c r="G563" i="3"/>
  <c r="G564" i="3"/>
  <c r="G565" i="3"/>
  <c r="G566" i="3"/>
  <c r="G567" i="3"/>
  <c r="G568" i="3"/>
  <c r="G571" i="3"/>
  <c r="G561" i="3"/>
  <c r="B562" i="3"/>
  <c r="B563" i="3"/>
  <c r="B564" i="3"/>
  <c r="B565" i="3"/>
  <c r="B566" i="3"/>
  <c r="B567" i="3"/>
  <c r="B568" i="3"/>
  <c r="B569" i="3"/>
  <c r="B570" i="3"/>
  <c r="B571" i="3"/>
  <c r="B572" i="3"/>
  <c r="B561" i="3"/>
  <c r="B552" i="2"/>
  <c r="B553" i="2"/>
  <c r="B554" i="2"/>
  <c r="B555" i="2"/>
  <c r="B556" i="2"/>
  <c r="B557" i="2"/>
  <c r="B558" i="2"/>
  <c r="B559" i="2"/>
  <c r="B560" i="2"/>
  <c r="B561" i="2"/>
  <c r="B562" i="2"/>
  <c r="G552" i="2"/>
  <c r="G553" i="2"/>
  <c r="G554" i="2"/>
  <c r="G555" i="2"/>
  <c r="G556" i="2"/>
  <c r="G557" i="2"/>
  <c r="G558" i="2"/>
  <c r="G561" i="2"/>
  <c r="G551" i="2"/>
  <c r="B551" i="2"/>
  <c r="G548" i="21"/>
  <c r="G549" i="21"/>
  <c r="G550" i="21"/>
  <c r="G551" i="21"/>
  <c r="G552" i="21"/>
  <c r="G553" i="21"/>
  <c r="G554" i="21"/>
  <c r="G555" i="21"/>
  <c r="G557" i="21"/>
  <c r="G547" i="21"/>
  <c r="B548" i="21"/>
  <c r="B549" i="21"/>
  <c r="B550" i="21"/>
  <c r="B551" i="21"/>
  <c r="B552" i="21"/>
  <c r="B553" i="21"/>
  <c r="B554" i="21"/>
  <c r="B555" i="21"/>
  <c r="B556" i="21"/>
  <c r="B557" i="21"/>
  <c r="B558" i="21"/>
  <c r="B547" i="21"/>
  <c r="C662" i="12" l="1"/>
  <c r="C559" i="21"/>
  <c r="C622" i="8"/>
  <c r="C673" i="13"/>
  <c r="C602" i="6"/>
  <c r="C668" i="18"/>
  <c r="C668" i="17"/>
  <c r="C668" i="16"/>
  <c r="C677" i="15"/>
  <c r="C664" i="14"/>
  <c r="C655" i="13"/>
  <c r="C646" i="12"/>
  <c r="C635" i="11"/>
  <c r="C626" i="10"/>
  <c r="C615" i="9"/>
  <c r="C609" i="8"/>
  <c r="C601" i="7"/>
  <c r="C589" i="6"/>
  <c r="C575" i="5"/>
  <c r="C567" i="4"/>
  <c r="C561" i="3"/>
  <c r="C551" i="2"/>
  <c r="C547" i="21"/>
  <c r="G667" i="18"/>
  <c r="G656" i="18"/>
  <c r="B667" i="18"/>
  <c r="G666" i="18"/>
  <c r="B666" i="18"/>
  <c r="G665" i="18"/>
  <c r="B665" i="18"/>
  <c r="B664" i="18"/>
  <c r="G663" i="18"/>
  <c r="B663" i="18"/>
  <c r="G662" i="18"/>
  <c r="B662" i="18"/>
  <c r="B661" i="18"/>
  <c r="B660" i="18"/>
  <c r="G659" i="18"/>
  <c r="B659" i="18"/>
  <c r="B658" i="18"/>
  <c r="G657" i="18"/>
  <c r="B657" i="18"/>
  <c r="B656" i="18"/>
  <c r="G655" i="18"/>
  <c r="B655" i="18"/>
  <c r="B667" i="17"/>
  <c r="G666" i="17"/>
  <c r="B666" i="17"/>
  <c r="G665" i="17"/>
  <c r="B665" i="17"/>
  <c r="B664" i="17"/>
  <c r="G663" i="17"/>
  <c r="B663" i="17"/>
  <c r="G662" i="17"/>
  <c r="B662" i="17"/>
  <c r="B661" i="17"/>
  <c r="B660" i="17"/>
  <c r="G659" i="17"/>
  <c r="B659" i="17"/>
  <c r="B658" i="17"/>
  <c r="G657" i="17"/>
  <c r="B657" i="17"/>
  <c r="B656" i="17"/>
  <c r="G655" i="17"/>
  <c r="B655" i="17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G656" i="16"/>
  <c r="G657" i="16"/>
  <c r="G659" i="16"/>
  <c r="G662" i="16"/>
  <c r="G663" i="16"/>
  <c r="G665" i="16"/>
  <c r="G666" i="16"/>
  <c r="G667" i="16"/>
  <c r="G655" i="16"/>
  <c r="B655" i="16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G665" i="15"/>
  <c r="G666" i="15"/>
  <c r="G668" i="15"/>
  <c r="G671" i="15"/>
  <c r="G672" i="15"/>
  <c r="G674" i="15"/>
  <c r="G675" i="15"/>
  <c r="G676" i="15"/>
  <c r="G664" i="15"/>
  <c r="B664" i="15"/>
  <c r="G652" i="14"/>
  <c r="G653" i="14"/>
  <c r="G655" i="14"/>
  <c r="G658" i="14"/>
  <c r="G659" i="14"/>
  <c r="G661" i="14"/>
  <c r="G663" i="14"/>
  <c r="G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51" i="14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G644" i="13"/>
  <c r="G646" i="13"/>
  <c r="G649" i="13"/>
  <c r="G650" i="13"/>
  <c r="G652" i="13"/>
  <c r="G654" i="13"/>
  <c r="G643" i="13"/>
  <c r="B642" i="13"/>
  <c r="B635" i="12"/>
  <c r="B636" i="12"/>
  <c r="B637" i="12"/>
  <c r="B638" i="12"/>
  <c r="B639" i="12"/>
  <c r="B640" i="12"/>
  <c r="B641" i="12"/>
  <c r="B642" i="12"/>
  <c r="B643" i="12"/>
  <c r="B644" i="12"/>
  <c r="B645" i="12"/>
  <c r="G636" i="12"/>
  <c r="G638" i="12"/>
  <c r="G640" i="12"/>
  <c r="G641" i="12"/>
  <c r="G643" i="12"/>
  <c r="G635" i="12"/>
  <c r="B634" i="12"/>
  <c r="B626" i="11"/>
  <c r="B627" i="11"/>
  <c r="B628" i="11"/>
  <c r="B629" i="11"/>
  <c r="B630" i="11"/>
  <c r="B631" i="11"/>
  <c r="B632" i="11"/>
  <c r="B633" i="11"/>
  <c r="B634" i="11"/>
  <c r="G627" i="11"/>
  <c r="G629" i="11"/>
  <c r="G631" i="11"/>
  <c r="G632" i="11"/>
  <c r="G626" i="11"/>
  <c r="B625" i="11"/>
  <c r="G618" i="10"/>
  <c r="G619" i="10"/>
  <c r="G621" i="10"/>
  <c r="G623" i="10"/>
  <c r="B618" i="10"/>
  <c r="B619" i="10"/>
  <c r="B620" i="10"/>
  <c r="B621" i="10"/>
  <c r="B622" i="10"/>
  <c r="B623" i="10"/>
  <c r="B624" i="10"/>
  <c r="B625" i="10"/>
  <c r="B617" i="10"/>
  <c r="G608" i="9"/>
  <c r="G610" i="9"/>
  <c r="G612" i="9"/>
  <c r="G607" i="9"/>
  <c r="B608" i="9"/>
  <c r="B609" i="9"/>
  <c r="B610" i="9"/>
  <c r="B611" i="9"/>
  <c r="B612" i="9"/>
  <c r="B613" i="9"/>
  <c r="B614" i="9"/>
  <c r="B607" i="9"/>
  <c r="B602" i="8"/>
  <c r="B603" i="8"/>
  <c r="B604" i="8"/>
  <c r="B605" i="8"/>
  <c r="B606" i="8"/>
  <c r="B607" i="8"/>
  <c r="B608" i="8"/>
  <c r="G602" i="8"/>
  <c r="G604" i="8"/>
  <c r="G606" i="8"/>
  <c r="G601" i="8"/>
  <c r="B601" i="8"/>
  <c r="G593" i="7"/>
  <c r="G596" i="7"/>
  <c r="G598" i="7"/>
  <c r="G594" i="7"/>
  <c r="B594" i="7"/>
  <c r="B595" i="7"/>
  <c r="B596" i="7"/>
  <c r="B597" i="7"/>
  <c r="B598" i="7"/>
  <c r="B599" i="7"/>
  <c r="B600" i="7"/>
  <c r="B593" i="7"/>
  <c r="F585" i="6"/>
  <c r="B585" i="6" s="1"/>
  <c r="B582" i="6"/>
  <c r="B583" i="6"/>
  <c r="B584" i="6"/>
  <c r="B586" i="6"/>
  <c r="B587" i="6"/>
  <c r="B588" i="6"/>
  <c r="G584" i="6"/>
  <c r="G586" i="6"/>
  <c r="G582" i="6"/>
  <c r="B581" i="6"/>
  <c r="F571" i="5"/>
  <c r="G571" i="5" s="1"/>
  <c r="G570" i="5"/>
  <c r="G572" i="5"/>
  <c r="G568" i="5"/>
  <c r="B568" i="5"/>
  <c r="B569" i="5"/>
  <c r="B570" i="5"/>
  <c r="B572" i="5"/>
  <c r="B573" i="5"/>
  <c r="B574" i="5"/>
  <c r="B567" i="5"/>
  <c r="F563" i="4"/>
  <c r="G563" i="4" s="1"/>
  <c r="G560" i="4"/>
  <c r="G562" i="4"/>
  <c r="G564" i="4"/>
  <c r="B560" i="4"/>
  <c r="B561" i="4"/>
  <c r="B562" i="4"/>
  <c r="B564" i="4"/>
  <c r="B565" i="4"/>
  <c r="B566" i="4"/>
  <c r="B559" i="4"/>
  <c r="F557" i="3"/>
  <c r="G557" i="3" s="1"/>
  <c r="B555" i="3"/>
  <c r="B556" i="3"/>
  <c r="B558" i="3"/>
  <c r="B559" i="3"/>
  <c r="B560" i="3"/>
  <c r="G556" i="3"/>
  <c r="G558" i="3"/>
  <c r="G554" i="3"/>
  <c r="B554" i="3"/>
  <c r="F547" i="2"/>
  <c r="G547" i="2" s="1"/>
  <c r="G545" i="2"/>
  <c r="G546" i="2"/>
  <c r="G548" i="2"/>
  <c r="G549" i="2"/>
  <c r="G544" i="2"/>
  <c r="B545" i="2"/>
  <c r="B546" i="2"/>
  <c r="B548" i="2"/>
  <c r="B549" i="2"/>
  <c r="B550" i="2"/>
  <c r="B544" i="2"/>
  <c r="G541" i="21"/>
  <c r="G542" i="21"/>
  <c r="G544" i="21"/>
  <c r="G545" i="21"/>
  <c r="G546" i="21"/>
  <c r="B541" i="21"/>
  <c r="B542" i="21"/>
  <c r="B544" i="21"/>
  <c r="B545" i="21"/>
  <c r="B546" i="21"/>
  <c r="F543" i="21"/>
  <c r="G543" i="21" s="1"/>
  <c r="C655" i="18" l="1"/>
  <c r="B571" i="5"/>
  <c r="C567" i="5" s="1"/>
  <c r="B563" i="4"/>
  <c r="C559" i="4" s="1"/>
  <c r="B557" i="3"/>
  <c r="C554" i="3" s="1"/>
  <c r="C634" i="12"/>
  <c r="B547" i="2"/>
  <c r="C544" i="2" s="1"/>
  <c r="B543" i="21"/>
  <c r="C655" i="17"/>
  <c r="C655" i="16"/>
  <c r="C664" i="15"/>
  <c r="C651" i="14"/>
  <c r="C642" i="13"/>
  <c r="C625" i="11"/>
  <c r="C617" i="10"/>
  <c r="C607" i="9"/>
  <c r="C601" i="8"/>
  <c r="C593" i="7"/>
  <c r="G585" i="6"/>
  <c r="C581" i="6"/>
  <c r="G540" i="21"/>
  <c r="B540" i="21"/>
  <c r="B654" i="18"/>
  <c r="G653" i="18"/>
  <c r="B653" i="18"/>
  <c r="B652" i="18"/>
  <c r="B651" i="18"/>
  <c r="G650" i="18"/>
  <c r="B650" i="18"/>
  <c r="B649" i="18"/>
  <c r="G648" i="18"/>
  <c r="B648" i="18"/>
  <c r="G647" i="18"/>
  <c r="B647" i="18"/>
  <c r="B654" i="17"/>
  <c r="G653" i="17"/>
  <c r="B653" i="17"/>
  <c r="B652" i="17"/>
  <c r="B651" i="17"/>
  <c r="G650" i="17"/>
  <c r="B650" i="17"/>
  <c r="B649" i="17"/>
  <c r="G648" i="17"/>
  <c r="B648" i="17"/>
  <c r="G647" i="17"/>
  <c r="B647" i="17"/>
  <c r="B648" i="16"/>
  <c r="B649" i="16"/>
  <c r="B650" i="16"/>
  <c r="B651" i="16"/>
  <c r="B652" i="16"/>
  <c r="B653" i="16"/>
  <c r="B654" i="16"/>
  <c r="G648" i="16"/>
  <c r="G650" i="16"/>
  <c r="G653" i="16"/>
  <c r="G647" i="16"/>
  <c r="B647" i="16"/>
  <c r="B644" i="14"/>
  <c r="B645" i="14"/>
  <c r="B646" i="14"/>
  <c r="B647" i="14"/>
  <c r="B648" i="14"/>
  <c r="B649" i="14"/>
  <c r="B650" i="14"/>
  <c r="G644" i="14"/>
  <c r="G645" i="14"/>
  <c r="G646" i="14"/>
  <c r="G649" i="14"/>
  <c r="G643" i="14"/>
  <c r="B643" i="14"/>
  <c r="G635" i="13"/>
  <c r="G637" i="13"/>
  <c r="G638" i="13"/>
  <c r="G640" i="13"/>
  <c r="G634" i="13"/>
  <c r="B635" i="13"/>
  <c r="B636" i="13"/>
  <c r="B637" i="13"/>
  <c r="B638" i="13"/>
  <c r="B639" i="13"/>
  <c r="B640" i="13"/>
  <c r="B641" i="13"/>
  <c r="B634" i="13"/>
  <c r="G627" i="12"/>
  <c r="G628" i="12"/>
  <c r="G629" i="12"/>
  <c r="G630" i="12"/>
  <c r="G632" i="12"/>
  <c r="G626" i="12"/>
  <c r="B627" i="12"/>
  <c r="B628" i="12"/>
  <c r="B629" i="12"/>
  <c r="B630" i="12"/>
  <c r="B631" i="12"/>
  <c r="B632" i="12"/>
  <c r="B633" i="12"/>
  <c r="B626" i="12"/>
  <c r="G624" i="11"/>
  <c r="B624" i="11"/>
  <c r="G623" i="11"/>
  <c r="B623" i="11"/>
  <c r="G622" i="11"/>
  <c r="B622" i="11"/>
  <c r="G621" i="11"/>
  <c r="B621" i="11"/>
  <c r="G620" i="11"/>
  <c r="B620" i="11"/>
  <c r="G619" i="11"/>
  <c r="B619" i="11"/>
  <c r="G618" i="11"/>
  <c r="B618" i="11"/>
  <c r="G617" i="11"/>
  <c r="B617" i="11"/>
  <c r="B657" i="15"/>
  <c r="B658" i="15"/>
  <c r="B659" i="15"/>
  <c r="B660" i="15"/>
  <c r="B661" i="15"/>
  <c r="B662" i="15"/>
  <c r="B663" i="15"/>
  <c r="G657" i="15"/>
  <c r="G658" i="15"/>
  <c r="G659" i="15"/>
  <c r="G662" i="15"/>
  <c r="G656" i="15"/>
  <c r="B656" i="15"/>
  <c r="B610" i="10"/>
  <c r="B611" i="10"/>
  <c r="B612" i="10"/>
  <c r="B613" i="10"/>
  <c r="B614" i="10"/>
  <c r="B615" i="10"/>
  <c r="B616" i="10"/>
  <c r="G610" i="10"/>
  <c r="G611" i="10"/>
  <c r="G612" i="10"/>
  <c r="G613" i="10"/>
  <c r="G614" i="10"/>
  <c r="G615" i="10"/>
  <c r="G616" i="10"/>
  <c r="G609" i="10"/>
  <c r="B609" i="10"/>
  <c r="B600" i="9"/>
  <c r="B601" i="9"/>
  <c r="B602" i="9"/>
  <c r="B603" i="9"/>
  <c r="B604" i="9"/>
  <c r="B605" i="9"/>
  <c r="B606" i="9"/>
  <c r="G600" i="9"/>
  <c r="G601" i="9"/>
  <c r="G602" i="9"/>
  <c r="G603" i="9"/>
  <c r="G604" i="9"/>
  <c r="G605" i="9"/>
  <c r="G606" i="9"/>
  <c r="G599" i="9"/>
  <c r="B599" i="9"/>
  <c r="B594" i="8"/>
  <c r="B595" i="8"/>
  <c r="B596" i="8"/>
  <c r="B597" i="8"/>
  <c r="B598" i="8"/>
  <c r="B599" i="8"/>
  <c r="B600" i="8"/>
  <c r="G594" i="8"/>
  <c r="G595" i="8"/>
  <c r="G596" i="8"/>
  <c r="G597" i="8"/>
  <c r="G598" i="8"/>
  <c r="G599" i="8"/>
  <c r="G600" i="8"/>
  <c r="G593" i="8"/>
  <c r="B593" i="8"/>
  <c r="B586" i="7"/>
  <c r="B587" i="7"/>
  <c r="B588" i="7"/>
  <c r="B589" i="7"/>
  <c r="B590" i="7"/>
  <c r="B591" i="7"/>
  <c r="B592" i="7"/>
  <c r="G586" i="7"/>
  <c r="G587" i="7"/>
  <c r="G588" i="7"/>
  <c r="G589" i="7"/>
  <c r="G590" i="7"/>
  <c r="G591" i="7"/>
  <c r="G592" i="7"/>
  <c r="G585" i="7"/>
  <c r="B585" i="7"/>
  <c r="G574" i="6"/>
  <c r="G575" i="6"/>
  <c r="G576" i="6"/>
  <c r="G577" i="6"/>
  <c r="G578" i="6"/>
  <c r="G579" i="6"/>
  <c r="G580" i="6"/>
  <c r="B574" i="6"/>
  <c r="B575" i="6"/>
  <c r="B576" i="6"/>
  <c r="B577" i="6"/>
  <c r="B578" i="6"/>
  <c r="B579" i="6"/>
  <c r="B580" i="6"/>
  <c r="B573" i="6"/>
  <c r="G573" i="6"/>
  <c r="B560" i="5"/>
  <c r="B561" i="5"/>
  <c r="B562" i="5"/>
  <c r="B563" i="5"/>
  <c r="B564" i="5"/>
  <c r="B565" i="5"/>
  <c r="B566" i="5"/>
  <c r="G560" i="5"/>
  <c r="G561" i="5"/>
  <c r="G562" i="5"/>
  <c r="G563" i="5"/>
  <c r="G564" i="5"/>
  <c r="G565" i="5"/>
  <c r="G566" i="5"/>
  <c r="B559" i="5"/>
  <c r="G559" i="5"/>
  <c r="B552" i="4"/>
  <c r="B553" i="4"/>
  <c r="B554" i="4"/>
  <c r="B555" i="4"/>
  <c r="B556" i="4"/>
  <c r="B557" i="4"/>
  <c r="B558" i="4"/>
  <c r="G552" i="4"/>
  <c r="G553" i="4"/>
  <c r="G554" i="4"/>
  <c r="G555" i="4"/>
  <c r="G556" i="4"/>
  <c r="G557" i="4"/>
  <c r="G558" i="4"/>
  <c r="G551" i="4"/>
  <c r="B551" i="4"/>
  <c r="B547" i="3"/>
  <c r="G547" i="3"/>
  <c r="B548" i="3"/>
  <c r="B549" i="3"/>
  <c r="B550" i="3"/>
  <c r="B551" i="3"/>
  <c r="B552" i="3"/>
  <c r="B553" i="3"/>
  <c r="G548" i="3"/>
  <c r="G549" i="3"/>
  <c r="G550" i="3"/>
  <c r="G551" i="3"/>
  <c r="G552" i="3"/>
  <c r="G553" i="3"/>
  <c r="G546" i="3"/>
  <c r="B546" i="3"/>
  <c r="B538" i="2"/>
  <c r="B539" i="2"/>
  <c r="B540" i="2"/>
  <c r="B541" i="2"/>
  <c r="B542" i="2"/>
  <c r="B543" i="2"/>
  <c r="G538" i="2"/>
  <c r="G539" i="2"/>
  <c r="G541" i="2"/>
  <c r="G542" i="2"/>
  <c r="G543" i="2"/>
  <c r="G537" i="2"/>
  <c r="B537" i="2"/>
  <c r="B534" i="21"/>
  <c r="B535" i="21"/>
  <c r="B536" i="21"/>
  <c r="B537" i="21"/>
  <c r="B538" i="21"/>
  <c r="B539" i="21"/>
  <c r="G534" i="21"/>
  <c r="G535" i="21"/>
  <c r="G537" i="21"/>
  <c r="G538" i="21"/>
  <c r="G539" i="21"/>
  <c r="C617" i="11" l="1"/>
  <c r="C537" i="2"/>
  <c r="C540" i="21"/>
  <c r="C647" i="18"/>
  <c r="C647" i="17"/>
  <c r="C647" i="16"/>
  <c r="C643" i="14"/>
  <c r="C634" i="13"/>
  <c r="C626" i="12"/>
  <c r="C656" i="15"/>
  <c r="C609" i="10"/>
  <c r="C599" i="9"/>
  <c r="C593" i="8"/>
  <c r="C585" i="7"/>
  <c r="C573" i="6"/>
  <c r="C559" i="5"/>
  <c r="C551" i="4"/>
  <c r="C546" i="3"/>
  <c r="G533" i="21"/>
  <c r="B533" i="21"/>
  <c r="C533" i="21" s="1"/>
  <c r="B646" i="18"/>
  <c r="B645" i="18"/>
  <c r="G644" i="18"/>
  <c r="B644" i="18"/>
  <c r="G643" i="18"/>
  <c r="B643" i="18"/>
  <c r="B642" i="18"/>
  <c r="G641" i="18"/>
  <c r="B641" i="18"/>
  <c r="G640" i="18"/>
  <c r="B640" i="18"/>
  <c r="B639" i="18"/>
  <c r="G638" i="18"/>
  <c r="B638" i="18"/>
  <c r="G637" i="18"/>
  <c r="B637" i="18"/>
  <c r="B636" i="18"/>
  <c r="B635" i="18"/>
  <c r="G634" i="18"/>
  <c r="B634" i="18"/>
  <c r="B633" i="18"/>
  <c r="B646" i="17"/>
  <c r="B645" i="17"/>
  <c r="G644" i="17"/>
  <c r="B644" i="17"/>
  <c r="G643" i="17"/>
  <c r="B643" i="17"/>
  <c r="B642" i="17"/>
  <c r="G641" i="17"/>
  <c r="B641" i="17"/>
  <c r="G640" i="17"/>
  <c r="B640" i="17"/>
  <c r="B639" i="17"/>
  <c r="G638" i="17"/>
  <c r="B638" i="17"/>
  <c r="G637" i="17"/>
  <c r="B637" i="17"/>
  <c r="B636" i="17"/>
  <c r="B635" i="17"/>
  <c r="G634" i="17"/>
  <c r="B634" i="17"/>
  <c r="B633" i="17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G637" i="16"/>
  <c r="G638" i="16"/>
  <c r="G640" i="16"/>
  <c r="G641" i="16"/>
  <c r="G643" i="16"/>
  <c r="G644" i="16"/>
  <c r="G634" i="16"/>
  <c r="B633" i="16"/>
  <c r="G645" i="15"/>
  <c r="G646" i="15"/>
  <c r="G647" i="15"/>
  <c r="G649" i="15"/>
  <c r="G650" i="15"/>
  <c r="G652" i="15"/>
  <c r="G653" i="15"/>
  <c r="G643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42" i="15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G632" i="14"/>
  <c r="G630" i="14"/>
  <c r="G633" i="14"/>
  <c r="G634" i="14"/>
  <c r="G636" i="14"/>
  <c r="G637" i="14"/>
  <c r="G639" i="14"/>
  <c r="G640" i="14"/>
  <c r="B629" i="14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G621" i="13"/>
  <c r="G623" i="13"/>
  <c r="G624" i="13"/>
  <c r="G625" i="13"/>
  <c r="G627" i="13"/>
  <c r="G628" i="13"/>
  <c r="G630" i="13"/>
  <c r="G631" i="13"/>
  <c r="G620" i="13"/>
  <c r="B620" i="13"/>
  <c r="G613" i="12"/>
  <c r="G615" i="12"/>
  <c r="G616" i="12"/>
  <c r="G617" i="12"/>
  <c r="G619" i="12"/>
  <c r="G620" i="12"/>
  <c r="G622" i="12"/>
  <c r="G623" i="12"/>
  <c r="G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12" i="12"/>
  <c r="G604" i="11"/>
  <c r="G606" i="11"/>
  <c r="G607" i="11"/>
  <c r="G608" i="11"/>
  <c r="G610" i="11"/>
  <c r="G611" i="11"/>
  <c r="G613" i="11"/>
  <c r="G614" i="11"/>
  <c r="G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03" i="11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G596" i="10"/>
  <c r="G598" i="10"/>
  <c r="G599" i="10"/>
  <c r="G600" i="10"/>
  <c r="G602" i="10"/>
  <c r="G603" i="10"/>
  <c r="G604" i="10"/>
  <c r="G605" i="10"/>
  <c r="G606" i="10"/>
  <c r="G595" i="10"/>
  <c r="B595" i="10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G586" i="9"/>
  <c r="G588" i="9"/>
  <c r="G589" i="9"/>
  <c r="G590" i="9"/>
  <c r="G592" i="9"/>
  <c r="G593" i="9"/>
  <c r="G594" i="9"/>
  <c r="G595" i="9"/>
  <c r="G596" i="9"/>
  <c r="G598" i="9"/>
  <c r="G585" i="9"/>
  <c r="B585" i="9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G580" i="8"/>
  <c r="G582" i="8"/>
  <c r="G583" i="8"/>
  <c r="G584" i="8"/>
  <c r="G586" i="8"/>
  <c r="G587" i="8"/>
  <c r="G588" i="8"/>
  <c r="G589" i="8"/>
  <c r="G590" i="8"/>
  <c r="G592" i="8"/>
  <c r="G579" i="8"/>
  <c r="B579" i="8"/>
  <c r="G579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G572" i="7"/>
  <c r="G574" i="7"/>
  <c r="G575" i="7"/>
  <c r="G576" i="7"/>
  <c r="G578" i="7"/>
  <c r="G580" i="7"/>
  <c r="G581" i="7"/>
  <c r="G582" i="7"/>
  <c r="G584" i="7"/>
  <c r="G571" i="7"/>
  <c r="B571" i="7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G560" i="6"/>
  <c r="G561" i="6"/>
  <c r="G562" i="6"/>
  <c r="G563" i="6"/>
  <c r="G564" i="6"/>
  <c r="G566" i="6"/>
  <c r="G568" i="6"/>
  <c r="G569" i="6"/>
  <c r="G570" i="6"/>
  <c r="G572" i="6"/>
  <c r="G559" i="6"/>
  <c r="B559" i="6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G546" i="5"/>
  <c r="G547" i="5"/>
  <c r="G548" i="5"/>
  <c r="G549" i="5"/>
  <c r="G550" i="5"/>
  <c r="G551" i="5"/>
  <c r="G552" i="5"/>
  <c r="G554" i="5"/>
  <c r="G555" i="5"/>
  <c r="G556" i="5"/>
  <c r="G557" i="5"/>
  <c r="G558" i="5"/>
  <c r="G545" i="5"/>
  <c r="B545" i="5"/>
  <c r="G538" i="4"/>
  <c r="G539" i="4"/>
  <c r="G540" i="4"/>
  <c r="G541" i="4"/>
  <c r="G542" i="4"/>
  <c r="G543" i="4"/>
  <c r="G544" i="4"/>
  <c r="G546" i="4"/>
  <c r="G547" i="4"/>
  <c r="G548" i="4"/>
  <c r="G549" i="4"/>
  <c r="G550" i="4"/>
  <c r="G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37" i="4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G533" i="3"/>
  <c r="G534" i="3"/>
  <c r="G535" i="3"/>
  <c r="G536" i="3"/>
  <c r="G537" i="3"/>
  <c r="G538" i="3"/>
  <c r="G539" i="3"/>
  <c r="G541" i="3"/>
  <c r="G542" i="3"/>
  <c r="G543" i="3"/>
  <c r="G544" i="3"/>
  <c r="G545" i="3"/>
  <c r="G532" i="3"/>
  <c r="B532" i="3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G524" i="2"/>
  <c r="G525" i="2"/>
  <c r="G526" i="2"/>
  <c r="G527" i="2"/>
  <c r="G528" i="2"/>
  <c r="G529" i="2"/>
  <c r="G530" i="2"/>
  <c r="G532" i="2"/>
  <c r="G533" i="2"/>
  <c r="G534" i="2"/>
  <c r="G535" i="2"/>
  <c r="G536" i="2"/>
  <c r="G523" i="2"/>
  <c r="B523" i="2"/>
  <c r="G520" i="21"/>
  <c r="G521" i="21"/>
  <c r="G522" i="21"/>
  <c r="G523" i="21"/>
  <c r="G524" i="21"/>
  <c r="G525" i="21"/>
  <c r="G526" i="21"/>
  <c r="G528" i="21"/>
  <c r="G529" i="21"/>
  <c r="G530" i="21"/>
  <c r="G531" i="21"/>
  <c r="G532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C629" i="14" l="1"/>
  <c r="C585" i="9"/>
  <c r="C633" i="18"/>
  <c r="C633" i="17"/>
  <c r="C633" i="16"/>
  <c r="C642" i="15"/>
  <c r="C620" i="13"/>
  <c r="C612" i="12"/>
  <c r="C603" i="11"/>
  <c r="C595" i="10"/>
  <c r="C579" i="8"/>
  <c r="C571" i="7"/>
  <c r="C559" i="6"/>
  <c r="C545" i="5"/>
  <c r="C537" i="4"/>
  <c r="C532" i="3"/>
  <c r="C523" i="2"/>
  <c r="G519" i="21"/>
  <c r="B519" i="21"/>
  <c r="C519" i="21" s="1"/>
  <c r="B632" i="18"/>
  <c r="B631" i="18"/>
  <c r="B630" i="18"/>
  <c r="G629" i="18"/>
  <c r="B629" i="18"/>
  <c r="G628" i="18"/>
  <c r="B628" i="18"/>
  <c r="G627" i="18"/>
  <c r="B627" i="18"/>
  <c r="G626" i="18"/>
  <c r="B626" i="18"/>
  <c r="G625" i="18"/>
  <c r="B625" i="18"/>
  <c r="G624" i="18"/>
  <c r="B624" i="18"/>
  <c r="G623" i="18"/>
  <c r="B623" i="18"/>
  <c r="G622" i="18"/>
  <c r="B622" i="18"/>
  <c r="G621" i="18"/>
  <c r="B621" i="18"/>
  <c r="B620" i="18"/>
  <c r="G619" i="18"/>
  <c r="B619" i="18"/>
  <c r="G618" i="18"/>
  <c r="B618" i="18"/>
  <c r="B618" i="17"/>
  <c r="G618" i="17"/>
  <c r="B619" i="17"/>
  <c r="G619" i="17"/>
  <c r="B620" i="17"/>
  <c r="B621" i="17"/>
  <c r="G621" i="17"/>
  <c r="B622" i="17"/>
  <c r="G622" i="17"/>
  <c r="B623" i="17"/>
  <c r="G623" i="17"/>
  <c r="B624" i="17"/>
  <c r="G624" i="17"/>
  <c r="B625" i="17"/>
  <c r="G625" i="17"/>
  <c r="B626" i="17"/>
  <c r="G626" i="17"/>
  <c r="B627" i="17"/>
  <c r="G627" i="17"/>
  <c r="B628" i="17"/>
  <c r="G628" i="17"/>
  <c r="B629" i="17"/>
  <c r="G629" i="17"/>
  <c r="B630" i="17"/>
  <c r="B631" i="17"/>
  <c r="B632" i="17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G619" i="16"/>
  <c r="G621" i="16"/>
  <c r="G622" i="16"/>
  <c r="G623" i="16"/>
  <c r="G624" i="16"/>
  <c r="G625" i="16"/>
  <c r="G626" i="16"/>
  <c r="G627" i="16"/>
  <c r="G628" i="16"/>
  <c r="G629" i="16"/>
  <c r="G618" i="16"/>
  <c r="B618" i="16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G628" i="15"/>
  <c r="G629" i="15"/>
  <c r="G630" i="15"/>
  <c r="G631" i="15"/>
  <c r="G632" i="15"/>
  <c r="G633" i="15"/>
  <c r="G634" i="15"/>
  <c r="G635" i="15"/>
  <c r="G636" i="15"/>
  <c r="G637" i="15"/>
  <c r="G638" i="15"/>
  <c r="G627" i="15"/>
  <c r="B627" i="15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G615" i="14"/>
  <c r="G616" i="14"/>
  <c r="G617" i="14"/>
  <c r="G618" i="14"/>
  <c r="G619" i="14"/>
  <c r="G620" i="14"/>
  <c r="G621" i="14"/>
  <c r="G622" i="14"/>
  <c r="G623" i="14"/>
  <c r="G624" i="14"/>
  <c r="G625" i="14"/>
  <c r="G614" i="14"/>
  <c r="B614" i="14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G606" i="13"/>
  <c r="G607" i="13"/>
  <c r="G608" i="13"/>
  <c r="G609" i="13"/>
  <c r="G610" i="13"/>
  <c r="G611" i="13"/>
  <c r="G612" i="13"/>
  <c r="G613" i="13"/>
  <c r="G614" i="13"/>
  <c r="G615" i="13"/>
  <c r="G616" i="13"/>
  <c r="G605" i="13"/>
  <c r="B605" i="13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G598" i="12"/>
  <c r="G599" i="12"/>
  <c r="G600" i="12"/>
  <c r="G601" i="12"/>
  <c r="G602" i="12"/>
  <c r="G603" i="12"/>
  <c r="G604" i="12"/>
  <c r="G605" i="12"/>
  <c r="G606" i="12"/>
  <c r="G607" i="12"/>
  <c r="G608" i="12"/>
  <c r="G597" i="12"/>
  <c r="B597" i="12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G589" i="11"/>
  <c r="G590" i="11"/>
  <c r="G591" i="11"/>
  <c r="G592" i="11"/>
  <c r="G593" i="11"/>
  <c r="G594" i="11"/>
  <c r="G595" i="11"/>
  <c r="G596" i="11"/>
  <c r="G597" i="11"/>
  <c r="G598" i="11"/>
  <c r="G599" i="11"/>
  <c r="G588" i="11"/>
  <c r="B588" i="11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G581" i="10"/>
  <c r="G582" i="10"/>
  <c r="G583" i="10"/>
  <c r="G584" i="10"/>
  <c r="G585" i="10"/>
  <c r="G586" i="10"/>
  <c r="G587" i="10"/>
  <c r="G588" i="10"/>
  <c r="G589" i="10"/>
  <c r="G590" i="10"/>
  <c r="G591" i="10"/>
  <c r="G580" i="10"/>
  <c r="B580" i="10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G581" i="9"/>
  <c r="G571" i="9"/>
  <c r="G572" i="9"/>
  <c r="G573" i="9"/>
  <c r="G574" i="9"/>
  <c r="G575" i="9"/>
  <c r="G576" i="9"/>
  <c r="G577" i="9"/>
  <c r="G578" i="9"/>
  <c r="G579" i="9"/>
  <c r="G580" i="9"/>
  <c r="G570" i="9"/>
  <c r="B570" i="9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G565" i="8"/>
  <c r="G566" i="8"/>
  <c r="G567" i="8"/>
  <c r="G568" i="8"/>
  <c r="G569" i="8"/>
  <c r="G570" i="8"/>
  <c r="G571" i="8"/>
  <c r="G572" i="8"/>
  <c r="G573" i="8"/>
  <c r="G574" i="8"/>
  <c r="G575" i="8"/>
  <c r="G564" i="8"/>
  <c r="B564" i="8"/>
  <c r="G557" i="7"/>
  <c r="G558" i="7"/>
  <c r="G559" i="7"/>
  <c r="G560" i="7"/>
  <c r="G561" i="7"/>
  <c r="G562" i="7"/>
  <c r="G563" i="7"/>
  <c r="G564" i="7"/>
  <c r="G565" i="7"/>
  <c r="G566" i="7"/>
  <c r="G567" i="7"/>
  <c r="G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56" i="7"/>
  <c r="G553" i="6"/>
  <c r="B553" i="6"/>
  <c r="B545" i="6"/>
  <c r="B546" i="6"/>
  <c r="B547" i="6"/>
  <c r="B548" i="6"/>
  <c r="B549" i="6"/>
  <c r="B550" i="6"/>
  <c r="B551" i="6"/>
  <c r="B552" i="6"/>
  <c r="B554" i="6"/>
  <c r="B555" i="6"/>
  <c r="B556" i="6"/>
  <c r="B557" i="6"/>
  <c r="B558" i="6"/>
  <c r="G545" i="6"/>
  <c r="G546" i="6"/>
  <c r="G547" i="6"/>
  <c r="G548" i="6"/>
  <c r="G549" i="6"/>
  <c r="G550" i="6"/>
  <c r="G551" i="6"/>
  <c r="G552" i="6"/>
  <c r="G554" i="6"/>
  <c r="G555" i="6"/>
  <c r="G544" i="6"/>
  <c r="B544" i="6"/>
  <c r="G532" i="5"/>
  <c r="G533" i="5"/>
  <c r="G534" i="5"/>
  <c r="G535" i="5"/>
  <c r="G536" i="5"/>
  <c r="G537" i="5"/>
  <c r="G538" i="5"/>
  <c r="G539" i="5"/>
  <c r="G540" i="5"/>
  <c r="G541" i="5"/>
  <c r="G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31" i="5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G524" i="4"/>
  <c r="G525" i="4"/>
  <c r="G526" i="4"/>
  <c r="G527" i="4"/>
  <c r="G528" i="4"/>
  <c r="G529" i="4"/>
  <c r="G530" i="4"/>
  <c r="G531" i="4"/>
  <c r="G532" i="4"/>
  <c r="G533" i="4"/>
  <c r="G523" i="4"/>
  <c r="B523" i="4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G519" i="3"/>
  <c r="G520" i="3"/>
  <c r="G521" i="3"/>
  <c r="G522" i="3"/>
  <c r="G523" i="3"/>
  <c r="G524" i="3"/>
  <c r="G525" i="3"/>
  <c r="G526" i="3"/>
  <c r="G527" i="3"/>
  <c r="G528" i="3"/>
  <c r="G530" i="3"/>
  <c r="G518" i="3"/>
  <c r="B518" i="3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G510" i="2"/>
  <c r="G511" i="2"/>
  <c r="G512" i="2"/>
  <c r="G513" i="2"/>
  <c r="G514" i="2"/>
  <c r="G515" i="2"/>
  <c r="G516" i="2"/>
  <c r="G517" i="2"/>
  <c r="G518" i="2"/>
  <c r="G519" i="2"/>
  <c r="G521" i="2"/>
  <c r="G509" i="2"/>
  <c r="B509" i="2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G506" i="21"/>
  <c r="G507" i="21"/>
  <c r="G508" i="21"/>
  <c r="G509" i="21"/>
  <c r="G510" i="21"/>
  <c r="G511" i="21"/>
  <c r="G512" i="21"/>
  <c r="G513" i="21"/>
  <c r="G514" i="21"/>
  <c r="G515" i="21"/>
  <c r="G517" i="21"/>
  <c r="C580" i="10" l="1"/>
  <c r="C509" i="2"/>
  <c r="C618" i="18"/>
  <c r="C618" i="17"/>
  <c r="C618" i="16"/>
  <c r="C627" i="15"/>
  <c r="C614" i="14"/>
  <c r="C605" i="13"/>
  <c r="C597" i="12"/>
  <c r="C588" i="11"/>
  <c r="C570" i="9"/>
  <c r="C564" i="8"/>
  <c r="C556" i="7"/>
  <c r="C544" i="6"/>
  <c r="C531" i="5"/>
  <c r="C523" i="4"/>
  <c r="C518" i="3"/>
  <c r="G505" i="21"/>
  <c r="B505" i="21"/>
  <c r="C505" i="21" s="1"/>
  <c r="G617" i="18" l="1"/>
  <c r="B617" i="18"/>
  <c r="B616" i="18"/>
  <c r="B615" i="18"/>
  <c r="G614" i="18"/>
  <c r="B614" i="18"/>
  <c r="G613" i="18"/>
  <c r="B613" i="18"/>
  <c r="B612" i="18"/>
  <c r="B611" i="18"/>
  <c r="G610" i="18"/>
  <c r="B610" i="18"/>
  <c r="B609" i="18"/>
  <c r="B608" i="18"/>
  <c r="B607" i="18"/>
  <c r="B606" i="18"/>
  <c r="B605" i="18"/>
  <c r="G604" i="18"/>
  <c r="B604" i="18"/>
  <c r="B603" i="18"/>
  <c r="B602" i="18"/>
  <c r="G601" i="18"/>
  <c r="B601" i="18"/>
  <c r="G600" i="18"/>
  <c r="B600" i="18"/>
  <c r="G617" i="17"/>
  <c r="B617" i="17"/>
  <c r="B616" i="17"/>
  <c r="B615" i="17"/>
  <c r="G614" i="17"/>
  <c r="B614" i="17"/>
  <c r="G613" i="17"/>
  <c r="B613" i="17"/>
  <c r="B612" i="17"/>
  <c r="B611" i="17"/>
  <c r="G610" i="17"/>
  <c r="B610" i="17"/>
  <c r="B609" i="17"/>
  <c r="B608" i="17"/>
  <c r="B607" i="17"/>
  <c r="B606" i="17"/>
  <c r="B605" i="17"/>
  <c r="G604" i="17"/>
  <c r="B604" i="17"/>
  <c r="B603" i="17"/>
  <c r="B602" i="17"/>
  <c r="G601" i="17"/>
  <c r="B601" i="17"/>
  <c r="G600" i="17"/>
  <c r="B600" i="17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G604" i="16"/>
  <c r="G601" i="16"/>
  <c r="G610" i="16"/>
  <c r="G613" i="16"/>
  <c r="G614" i="16"/>
  <c r="G617" i="16"/>
  <c r="G600" i="16"/>
  <c r="B600" i="16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G610" i="15"/>
  <c r="G613" i="15"/>
  <c r="G619" i="15"/>
  <c r="G622" i="15"/>
  <c r="G623" i="15"/>
  <c r="G625" i="15"/>
  <c r="G626" i="15"/>
  <c r="G609" i="15"/>
  <c r="B609" i="15"/>
  <c r="G610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G597" i="14"/>
  <c r="G600" i="14"/>
  <c r="G606" i="14"/>
  <c r="G609" i="14"/>
  <c r="G612" i="14"/>
  <c r="G613" i="14"/>
  <c r="G596" i="14"/>
  <c r="B596" i="14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G588" i="13"/>
  <c r="G591" i="13"/>
  <c r="G597" i="13"/>
  <c r="G600" i="13"/>
  <c r="G602" i="13"/>
  <c r="G603" i="13"/>
  <c r="G604" i="13"/>
  <c r="G587" i="13"/>
  <c r="B587" i="13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G580" i="12"/>
  <c r="G582" i="12"/>
  <c r="G583" i="12"/>
  <c r="G589" i="12"/>
  <c r="G592" i="12"/>
  <c r="G594" i="12"/>
  <c r="G595" i="12"/>
  <c r="G596" i="12"/>
  <c r="G579" i="12"/>
  <c r="B579" i="12"/>
  <c r="G571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G573" i="11"/>
  <c r="G574" i="11"/>
  <c r="G580" i="11"/>
  <c r="G583" i="11"/>
  <c r="G585" i="11"/>
  <c r="G586" i="11"/>
  <c r="G587" i="11"/>
  <c r="G570" i="11"/>
  <c r="B570" i="11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G565" i="10"/>
  <c r="G566" i="10"/>
  <c r="G571" i="10"/>
  <c r="G572" i="10"/>
  <c r="G574" i="10"/>
  <c r="G575" i="10"/>
  <c r="G577" i="10"/>
  <c r="G578" i="10"/>
  <c r="G579" i="10"/>
  <c r="G562" i="10"/>
  <c r="B562" i="10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G553" i="9"/>
  <c r="G555" i="9"/>
  <c r="G556" i="9"/>
  <c r="G561" i="9"/>
  <c r="G562" i="9"/>
  <c r="G563" i="9"/>
  <c r="G564" i="9"/>
  <c r="G565" i="9"/>
  <c r="G567" i="9"/>
  <c r="G568" i="9"/>
  <c r="G569" i="9"/>
  <c r="G552" i="9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G547" i="8"/>
  <c r="G548" i="8"/>
  <c r="G549" i="8"/>
  <c r="G550" i="8"/>
  <c r="G555" i="8"/>
  <c r="G556" i="8"/>
  <c r="G557" i="8"/>
  <c r="G558" i="8"/>
  <c r="G559" i="8"/>
  <c r="G561" i="8"/>
  <c r="G562" i="8"/>
  <c r="G563" i="8"/>
  <c r="G546" i="8"/>
  <c r="B546" i="8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G539" i="7"/>
  <c r="G540" i="7"/>
  <c r="G541" i="7"/>
  <c r="G542" i="7"/>
  <c r="G547" i="7"/>
  <c r="G548" i="7"/>
  <c r="G549" i="7"/>
  <c r="G550" i="7"/>
  <c r="G551" i="7"/>
  <c r="G553" i="7"/>
  <c r="G554" i="7"/>
  <c r="G555" i="7"/>
  <c r="G538" i="7"/>
  <c r="B538" i="7"/>
  <c r="G539" i="6"/>
  <c r="B539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40" i="6"/>
  <c r="B541" i="6"/>
  <c r="B542" i="6"/>
  <c r="B543" i="6"/>
  <c r="G527" i="6"/>
  <c r="G528" i="6"/>
  <c r="G529" i="6"/>
  <c r="G530" i="6"/>
  <c r="G535" i="6"/>
  <c r="G536" i="6"/>
  <c r="G537" i="6"/>
  <c r="G538" i="6"/>
  <c r="G541" i="6"/>
  <c r="G542" i="6"/>
  <c r="G543" i="6"/>
  <c r="G526" i="6"/>
  <c r="B526" i="6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G515" i="5"/>
  <c r="G516" i="5"/>
  <c r="G517" i="5"/>
  <c r="G518" i="5"/>
  <c r="G519" i="5"/>
  <c r="G521" i="5"/>
  <c r="G523" i="5"/>
  <c r="G524" i="5"/>
  <c r="G525" i="5"/>
  <c r="G526" i="5"/>
  <c r="G528" i="5"/>
  <c r="G529" i="5"/>
  <c r="G530" i="5"/>
  <c r="G514" i="5"/>
  <c r="B514" i="5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G507" i="4"/>
  <c r="G508" i="4"/>
  <c r="G509" i="4"/>
  <c r="G510" i="4"/>
  <c r="G511" i="4"/>
  <c r="G513" i="4"/>
  <c r="G515" i="4"/>
  <c r="G516" i="4"/>
  <c r="G517" i="4"/>
  <c r="G518" i="4"/>
  <c r="G520" i="4"/>
  <c r="G521" i="4"/>
  <c r="G522" i="4"/>
  <c r="G506" i="4"/>
  <c r="B506" i="4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G502" i="3"/>
  <c r="G503" i="3"/>
  <c r="G504" i="3"/>
  <c r="G505" i="3"/>
  <c r="G506" i="3"/>
  <c r="G508" i="3"/>
  <c r="G509" i="3"/>
  <c r="G510" i="3"/>
  <c r="G511" i="3"/>
  <c r="G512" i="3"/>
  <c r="G513" i="3"/>
  <c r="G515" i="3"/>
  <c r="G516" i="3"/>
  <c r="G517" i="3"/>
  <c r="G501" i="3"/>
  <c r="B501" i="3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G493" i="2"/>
  <c r="G494" i="2"/>
  <c r="G495" i="2"/>
  <c r="G496" i="2"/>
  <c r="G497" i="2"/>
  <c r="G499" i="2"/>
  <c r="G500" i="2"/>
  <c r="G501" i="2"/>
  <c r="G502" i="2"/>
  <c r="G503" i="2"/>
  <c r="G504" i="2"/>
  <c r="G506" i="2"/>
  <c r="G507" i="2"/>
  <c r="G508" i="2"/>
  <c r="G492" i="2"/>
  <c r="B492" i="2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C609" i="15" l="1"/>
  <c r="C600" i="18"/>
  <c r="C600" i="17"/>
  <c r="C600" i="16"/>
  <c r="C596" i="14"/>
  <c r="C587" i="13"/>
  <c r="C579" i="12"/>
  <c r="C570" i="11"/>
  <c r="C562" i="10"/>
  <c r="C552" i="9"/>
  <c r="C546" i="8"/>
  <c r="C538" i="7"/>
  <c r="C526" i="6"/>
  <c r="C514" i="5"/>
  <c r="C506" i="4"/>
  <c r="C501" i="3"/>
  <c r="C492" i="2"/>
  <c r="B488" i="21"/>
  <c r="C488" i="21" s="1"/>
  <c r="G478" i="21"/>
  <c r="G479" i="21"/>
  <c r="G480" i="21"/>
  <c r="G481" i="21"/>
  <c r="G482" i="21"/>
  <c r="G483" i="21"/>
  <c r="G484" i="21"/>
  <c r="G485" i="21"/>
  <c r="G486" i="21"/>
  <c r="G487" i="21"/>
  <c r="B478" i="21"/>
  <c r="B479" i="21"/>
  <c r="B480" i="21"/>
  <c r="B481" i="21"/>
  <c r="B482" i="21"/>
  <c r="B483" i="21"/>
  <c r="B484" i="21"/>
  <c r="B485" i="21"/>
  <c r="B486" i="21"/>
  <c r="B487" i="21"/>
  <c r="B477" i="21"/>
  <c r="G477" i="21"/>
  <c r="B483" i="2"/>
  <c r="G483" i="2"/>
  <c r="G491" i="2"/>
  <c r="B491" i="2"/>
  <c r="B482" i="2"/>
  <c r="B484" i="2"/>
  <c r="B485" i="2"/>
  <c r="B486" i="2"/>
  <c r="B487" i="2"/>
  <c r="B488" i="2"/>
  <c r="B489" i="2"/>
  <c r="B490" i="2"/>
  <c r="B481" i="2"/>
  <c r="G482" i="2"/>
  <c r="G484" i="2"/>
  <c r="G485" i="2"/>
  <c r="G486" i="2"/>
  <c r="G487" i="2"/>
  <c r="G488" i="2"/>
  <c r="G489" i="2"/>
  <c r="G490" i="2"/>
  <c r="G481" i="2"/>
  <c r="B493" i="3"/>
  <c r="B494" i="3"/>
  <c r="B495" i="3"/>
  <c r="B496" i="3"/>
  <c r="B497" i="3"/>
  <c r="B498" i="3"/>
  <c r="B499" i="3"/>
  <c r="B500" i="3"/>
  <c r="G493" i="3"/>
  <c r="G494" i="3"/>
  <c r="G495" i="3"/>
  <c r="G496" i="3"/>
  <c r="G497" i="3"/>
  <c r="G498" i="3"/>
  <c r="G499" i="3"/>
  <c r="G500" i="3"/>
  <c r="G492" i="3"/>
  <c r="B492" i="3"/>
  <c r="B498" i="4"/>
  <c r="B499" i="4"/>
  <c r="B500" i="4"/>
  <c r="B501" i="4"/>
  <c r="B502" i="4"/>
  <c r="B503" i="4"/>
  <c r="B504" i="4"/>
  <c r="B505" i="4"/>
  <c r="G498" i="4"/>
  <c r="G499" i="4"/>
  <c r="G500" i="4"/>
  <c r="G501" i="4"/>
  <c r="G502" i="4"/>
  <c r="G503" i="4"/>
  <c r="G504" i="4"/>
  <c r="G505" i="4"/>
  <c r="G497" i="4"/>
  <c r="B497" i="4"/>
  <c r="G596" i="17"/>
  <c r="B596" i="17"/>
  <c r="G596" i="16"/>
  <c r="B596" i="16"/>
  <c r="B605" i="15"/>
  <c r="B606" i="15"/>
  <c r="G605" i="15"/>
  <c r="B592" i="14"/>
  <c r="G592" i="14"/>
  <c r="B583" i="13"/>
  <c r="G583" i="13"/>
  <c r="G596" i="18"/>
  <c r="B596" i="18"/>
  <c r="G599" i="18"/>
  <c r="B599" i="18"/>
  <c r="B598" i="18"/>
  <c r="G597" i="18"/>
  <c r="B597" i="18"/>
  <c r="G595" i="18"/>
  <c r="B595" i="18"/>
  <c r="G594" i="18"/>
  <c r="B594" i="18"/>
  <c r="G593" i="18"/>
  <c r="B593" i="18"/>
  <c r="G592" i="18"/>
  <c r="B592" i="18"/>
  <c r="G591" i="18"/>
  <c r="B591" i="18"/>
  <c r="B590" i="18"/>
  <c r="G599" i="17"/>
  <c r="B599" i="17"/>
  <c r="B598" i="17"/>
  <c r="G597" i="17"/>
  <c r="B597" i="17"/>
  <c r="G595" i="17"/>
  <c r="B595" i="17"/>
  <c r="G594" i="17"/>
  <c r="B594" i="17"/>
  <c r="G593" i="17"/>
  <c r="B593" i="17"/>
  <c r="G592" i="17"/>
  <c r="B592" i="17"/>
  <c r="G591" i="17"/>
  <c r="B591" i="17"/>
  <c r="B590" i="17"/>
  <c r="B591" i="16"/>
  <c r="B592" i="16"/>
  <c r="B593" i="16"/>
  <c r="B594" i="16"/>
  <c r="B595" i="16"/>
  <c r="B597" i="16"/>
  <c r="B598" i="16"/>
  <c r="B599" i="16"/>
  <c r="G592" i="16"/>
  <c r="G593" i="16"/>
  <c r="G594" i="16"/>
  <c r="G595" i="16"/>
  <c r="G597" i="16"/>
  <c r="G599" i="16"/>
  <c r="G591" i="16"/>
  <c r="B590" i="16"/>
  <c r="B600" i="15"/>
  <c r="B601" i="15"/>
  <c r="B602" i="15"/>
  <c r="B603" i="15"/>
  <c r="B604" i="15"/>
  <c r="B607" i="15"/>
  <c r="B608" i="15"/>
  <c r="G601" i="15"/>
  <c r="G602" i="15"/>
  <c r="G603" i="15"/>
  <c r="G604" i="15"/>
  <c r="G606" i="15"/>
  <c r="G608" i="15"/>
  <c r="G600" i="15"/>
  <c r="B599" i="15"/>
  <c r="B587" i="14"/>
  <c r="B588" i="14"/>
  <c r="B589" i="14"/>
  <c r="B590" i="14"/>
  <c r="B591" i="14"/>
  <c r="B593" i="14"/>
  <c r="B594" i="14"/>
  <c r="B595" i="14"/>
  <c r="B586" i="14"/>
  <c r="G588" i="14"/>
  <c r="G589" i="14"/>
  <c r="G590" i="14"/>
  <c r="G591" i="14"/>
  <c r="G593" i="14"/>
  <c r="G595" i="14"/>
  <c r="G587" i="14"/>
  <c r="B578" i="13"/>
  <c r="B579" i="13"/>
  <c r="B580" i="13"/>
  <c r="B581" i="13"/>
  <c r="B582" i="13"/>
  <c r="B584" i="13"/>
  <c r="B585" i="13"/>
  <c r="B586" i="13"/>
  <c r="G579" i="13"/>
  <c r="G580" i="13"/>
  <c r="G581" i="13"/>
  <c r="G582" i="13"/>
  <c r="G584" i="13"/>
  <c r="G586" i="13"/>
  <c r="G578" i="13"/>
  <c r="B577" i="13"/>
  <c r="B571" i="12"/>
  <c r="B572" i="12"/>
  <c r="B573" i="12"/>
  <c r="B574" i="12"/>
  <c r="B575" i="12"/>
  <c r="B576" i="12"/>
  <c r="B577" i="12"/>
  <c r="B578" i="12"/>
  <c r="G572" i="12"/>
  <c r="G573" i="12"/>
  <c r="G574" i="12"/>
  <c r="G575" i="12"/>
  <c r="G576" i="12"/>
  <c r="G577" i="12"/>
  <c r="G578" i="12"/>
  <c r="G571" i="12"/>
  <c r="B570" i="12"/>
  <c r="B562" i="11"/>
  <c r="B563" i="11"/>
  <c r="B564" i="11"/>
  <c r="B565" i="11"/>
  <c r="B566" i="11"/>
  <c r="B567" i="11"/>
  <c r="B568" i="11"/>
  <c r="B569" i="11"/>
  <c r="G563" i="11"/>
  <c r="G564" i="11"/>
  <c r="G565" i="11"/>
  <c r="G566" i="11"/>
  <c r="G567" i="11"/>
  <c r="G568" i="11"/>
  <c r="G569" i="11"/>
  <c r="G562" i="11"/>
  <c r="B561" i="11"/>
  <c r="B554" i="10"/>
  <c r="B555" i="10"/>
  <c r="B556" i="10"/>
  <c r="B557" i="10"/>
  <c r="B558" i="10"/>
  <c r="B559" i="10"/>
  <c r="B560" i="10"/>
  <c r="B561" i="10"/>
  <c r="G555" i="10"/>
  <c r="G556" i="10"/>
  <c r="G557" i="10"/>
  <c r="G558" i="10"/>
  <c r="G559" i="10"/>
  <c r="G560" i="10"/>
  <c r="G561" i="10"/>
  <c r="G554" i="10"/>
  <c r="B553" i="10"/>
  <c r="B505" i="5"/>
  <c r="G505" i="5"/>
  <c r="B506" i="5"/>
  <c r="G506" i="5"/>
  <c r="B507" i="5"/>
  <c r="G507" i="5"/>
  <c r="B508" i="5"/>
  <c r="G508" i="5"/>
  <c r="B509" i="5"/>
  <c r="G509" i="5"/>
  <c r="B510" i="5"/>
  <c r="G510" i="5"/>
  <c r="B511" i="5"/>
  <c r="G511" i="5"/>
  <c r="B512" i="5"/>
  <c r="G512" i="5"/>
  <c r="B513" i="5"/>
  <c r="G513" i="5"/>
  <c r="G525" i="6"/>
  <c r="B525" i="6"/>
  <c r="G524" i="6"/>
  <c r="B524" i="6"/>
  <c r="G523" i="6"/>
  <c r="B523" i="6"/>
  <c r="G522" i="6"/>
  <c r="B522" i="6"/>
  <c r="G521" i="6"/>
  <c r="B521" i="6"/>
  <c r="G520" i="6"/>
  <c r="B520" i="6"/>
  <c r="G519" i="6"/>
  <c r="B519" i="6"/>
  <c r="G518" i="6"/>
  <c r="B518" i="6"/>
  <c r="G517" i="6"/>
  <c r="B517" i="6"/>
  <c r="B529" i="7"/>
  <c r="G529" i="7"/>
  <c r="B530" i="7"/>
  <c r="G530" i="7"/>
  <c r="B531" i="7"/>
  <c r="G531" i="7"/>
  <c r="B532" i="7"/>
  <c r="G532" i="7"/>
  <c r="B533" i="7"/>
  <c r="G533" i="7"/>
  <c r="B534" i="7"/>
  <c r="G534" i="7"/>
  <c r="B535" i="7"/>
  <c r="G535" i="7"/>
  <c r="B536" i="7"/>
  <c r="G536" i="7"/>
  <c r="B537" i="7"/>
  <c r="G537" i="7"/>
  <c r="B537" i="8"/>
  <c r="G537" i="8"/>
  <c r="B538" i="8"/>
  <c r="G538" i="8"/>
  <c r="B539" i="8"/>
  <c r="G539" i="8"/>
  <c r="B540" i="8"/>
  <c r="G540" i="8"/>
  <c r="B541" i="8"/>
  <c r="G541" i="8"/>
  <c r="B542" i="8"/>
  <c r="G542" i="8"/>
  <c r="B543" i="8"/>
  <c r="G543" i="8"/>
  <c r="B544" i="8"/>
  <c r="G544" i="8"/>
  <c r="B545" i="8"/>
  <c r="G545" i="8"/>
  <c r="B543" i="9"/>
  <c r="B544" i="9"/>
  <c r="G544" i="9"/>
  <c r="B545" i="9"/>
  <c r="G545" i="9"/>
  <c r="B546" i="9"/>
  <c r="G546" i="9"/>
  <c r="B547" i="9"/>
  <c r="G547" i="9"/>
  <c r="B548" i="9"/>
  <c r="G548" i="9"/>
  <c r="B549" i="9"/>
  <c r="G549" i="9"/>
  <c r="B550" i="9"/>
  <c r="G550" i="9"/>
  <c r="B551" i="9"/>
  <c r="G551" i="9"/>
  <c r="C543" i="9" l="1"/>
  <c r="C517" i="6"/>
  <c r="C529" i="7"/>
  <c r="C505" i="5"/>
  <c r="C477" i="21"/>
  <c r="C537" i="8"/>
  <c r="C492" i="3"/>
  <c r="C481" i="2"/>
  <c r="C497" i="4"/>
  <c r="C590" i="17"/>
  <c r="C590" i="18"/>
  <c r="C590" i="16"/>
  <c r="C599" i="15"/>
  <c r="C586" i="14"/>
  <c r="C577" i="13"/>
  <c r="C570" i="12"/>
  <c r="C561" i="11"/>
  <c r="C553" i="10"/>
  <c r="G589" i="18"/>
  <c r="B589" i="18"/>
  <c r="G588" i="18"/>
  <c r="B588" i="18"/>
  <c r="G587" i="18"/>
  <c r="B587" i="18"/>
  <c r="G586" i="18"/>
  <c r="B586" i="18"/>
  <c r="B585" i="18"/>
  <c r="G584" i="18"/>
  <c r="B584" i="18"/>
  <c r="G583" i="18"/>
  <c r="B583" i="18"/>
  <c r="G582" i="18"/>
  <c r="B582" i="18"/>
  <c r="G581" i="18"/>
  <c r="B581" i="18"/>
  <c r="G580" i="18"/>
  <c r="B580" i="18"/>
  <c r="G579" i="18"/>
  <c r="B579" i="18"/>
  <c r="G578" i="18"/>
  <c r="B578" i="18"/>
  <c r="G577" i="18"/>
  <c r="B577" i="18"/>
  <c r="B576" i="18"/>
  <c r="G575" i="18"/>
  <c r="B575" i="18"/>
  <c r="G574" i="18"/>
  <c r="B574" i="18"/>
  <c r="B573" i="18"/>
  <c r="G572" i="18"/>
  <c r="B572" i="18"/>
  <c r="B571" i="18"/>
  <c r="G570" i="18"/>
  <c r="B570" i="18"/>
  <c r="G569" i="18"/>
  <c r="B569" i="18"/>
  <c r="G568" i="18"/>
  <c r="B568" i="18"/>
  <c r="G567" i="18"/>
  <c r="B567" i="18"/>
  <c r="G566" i="18"/>
  <c r="B566" i="18"/>
  <c r="G565" i="18"/>
  <c r="B565" i="18"/>
  <c r="G564" i="18"/>
  <c r="B564" i="18"/>
  <c r="B563" i="18"/>
  <c r="G562" i="18"/>
  <c r="B562" i="18"/>
  <c r="G561" i="18"/>
  <c r="B561" i="18"/>
  <c r="G560" i="18"/>
  <c r="B560" i="18"/>
  <c r="G559" i="18"/>
  <c r="B559" i="18"/>
  <c r="B558" i="18"/>
  <c r="B557" i="18"/>
  <c r="G556" i="18"/>
  <c r="B556" i="18"/>
  <c r="G555" i="18"/>
  <c r="B555" i="18"/>
  <c r="G554" i="18"/>
  <c r="B554" i="18"/>
  <c r="G553" i="18"/>
  <c r="B553" i="18"/>
  <c r="B552" i="18"/>
  <c r="G551" i="18"/>
  <c r="B551" i="18"/>
  <c r="B550" i="18"/>
  <c r="G549" i="18"/>
  <c r="B549" i="18"/>
  <c r="B548" i="18"/>
  <c r="G547" i="18"/>
  <c r="B547" i="18"/>
  <c r="G546" i="18"/>
  <c r="B546" i="18"/>
  <c r="G545" i="18"/>
  <c r="B545" i="18"/>
  <c r="G544" i="18"/>
  <c r="B544" i="18"/>
  <c r="G543" i="18"/>
  <c r="B543" i="18"/>
  <c r="G542" i="18"/>
  <c r="B542" i="18"/>
  <c r="G541" i="18"/>
  <c r="B541" i="18"/>
  <c r="G540" i="18"/>
  <c r="B540" i="18"/>
  <c r="G539" i="18"/>
  <c r="B539" i="18"/>
  <c r="G538" i="18"/>
  <c r="B538" i="18"/>
  <c r="G537" i="18"/>
  <c r="B537" i="18"/>
  <c r="G536" i="18"/>
  <c r="B536" i="18"/>
  <c r="G535" i="18"/>
  <c r="B535" i="18"/>
  <c r="B534" i="18"/>
  <c r="G589" i="17"/>
  <c r="B589" i="17"/>
  <c r="G588" i="17"/>
  <c r="B588" i="17"/>
  <c r="G587" i="17"/>
  <c r="B587" i="17"/>
  <c r="G586" i="17"/>
  <c r="B586" i="17"/>
  <c r="B585" i="17"/>
  <c r="G584" i="17"/>
  <c r="B584" i="17"/>
  <c r="G583" i="17"/>
  <c r="B583" i="17"/>
  <c r="G582" i="17"/>
  <c r="B582" i="17"/>
  <c r="G581" i="17"/>
  <c r="B581" i="17"/>
  <c r="G580" i="17"/>
  <c r="B580" i="17"/>
  <c r="G579" i="17"/>
  <c r="B579" i="17"/>
  <c r="G578" i="17"/>
  <c r="B578" i="17"/>
  <c r="G577" i="17"/>
  <c r="B577" i="17"/>
  <c r="B576" i="17"/>
  <c r="G575" i="17"/>
  <c r="B575" i="17"/>
  <c r="G574" i="17"/>
  <c r="B574" i="17"/>
  <c r="B573" i="17"/>
  <c r="G572" i="17"/>
  <c r="B572" i="17"/>
  <c r="B571" i="17"/>
  <c r="G570" i="17"/>
  <c r="B570" i="17"/>
  <c r="G569" i="17"/>
  <c r="B569" i="17"/>
  <c r="G568" i="17"/>
  <c r="B568" i="17"/>
  <c r="G567" i="17"/>
  <c r="B567" i="17"/>
  <c r="G566" i="17"/>
  <c r="B566" i="17"/>
  <c r="G565" i="17"/>
  <c r="B565" i="17"/>
  <c r="G564" i="17"/>
  <c r="B564" i="17"/>
  <c r="B563" i="17"/>
  <c r="G562" i="17"/>
  <c r="B562" i="17"/>
  <c r="G561" i="17"/>
  <c r="B561" i="17"/>
  <c r="G560" i="17"/>
  <c r="B560" i="17"/>
  <c r="G559" i="17"/>
  <c r="B559" i="17"/>
  <c r="B558" i="17"/>
  <c r="B557" i="17"/>
  <c r="G556" i="17"/>
  <c r="B556" i="17"/>
  <c r="G555" i="17"/>
  <c r="B555" i="17"/>
  <c r="G554" i="17"/>
  <c r="B554" i="17"/>
  <c r="G553" i="17"/>
  <c r="B553" i="17"/>
  <c r="B552" i="17"/>
  <c r="G551" i="17"/>
  <c r="B551" i="17"/>
  <c r="B550" i="17"/>
  <c r="G549" i="17"/>
  <c r="B549" i="17"/>
  <c r="B548" i="17"/>
  <c r="G547" i="17"/>
  <c r="B547" i="17"/>
  <c r="G546" i="17"/>
  <c r="B546" i="17"/>
  <c r="G545" i="17"/>
  <c r="B545" i="17"/>
  <c r="G544" i="17"/>
  <c r="B544" i="17"/>
  <c r="G543" i="17"/>
  <c r="B543" i="17"/>
  <c r="G542" i="17"/>
  <c r="B542" i="17"/>
  <c r="G541" i="17"/>
  <c r="B541" i="17"/>
  <c r="G540" i="17"/>
  <c r="B540" i="17"/>
  <c r="G539" i="17"/>
  <c r="B539" i="17"/>
  <c r="G538" i="17"/>
  <c r="B538" i="17"/>
  <c r="G537" i="17"/>
  <c r="B537" i="17"/>
  <c r="G536" i="17"/>
  <c r="B536" i="17"/>
  <c r="G535" i="17"/>
  <c r="B535" i="17"/>
  <c r="B534" i="17"/>
  <c r="G542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G536" i="16"/>
  <c r="G537" i="16"/>
  <c r="G538" i="16"/>
  <c r="G539" i="16"/>
  <c r="G540" i="16"/>
  <c r="G541" i="16"/>
  <c r="G543" i="16"/>
  <c r="G544" i="16"/>
  <c r="G545" i="16"/>
  <c r="G546" i="16"/>
  <c r="G547" i="16"/>
  <c r="G549" i="16"/>
  <c r="G551" i="16"/>
  <c r="G553" i="16"/>
  <c r="G554" i="16"/>
  <c r="G555" i="16"/>
  <c r="G556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7" i="16"/>
  <c r="G578" i="16"/>
  <c r="G579" i="16"/>
  <c r="G580" i="16"/>
  <c r="G581" i="16"/>
  <c r="G582" i="16"/>
  <c r="G583" i="16"/>
  <c r="G584" i="16"/>
  <c r="G586" i="16"/>
  <c r="G587" i="16"/>
  <c r="G588" i="16"/>
  <c r="G589" i="16"/>
  <c r="G535" i="16"/>
  <c r="B534" i="16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G584" i="14"/>
  <c r="G545" i="15"/>
  <c r="G546" i="15"/>
  <c r="G547" i="15"/>
  <c r="G548" i="15"/>
  <c r="G549" i="15"/>
  <c r="G550" i="15"/>
  <c r="G552" i="15"/>
  <c r="G553" i="15"/>
  <c r="G554" i="15"/>
  <c r="G555" i="15"/>
  <c r="G556" i="15"/>
  <c r="G558" i="15"/>
  <c r="G560" i="15"/>
  <c r="G562" i="15"/>
  <c r="G563" i="15"/>
  <c r="G564" i="15"/>
  <c r="G565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6" i="15"/>
  <c r="G587" i="15"/>
  <c r="G588" i="15"/>
  <c r="G589" i="15"/>
  <c r="G590" i="15"/>
  <c r="G591" i="15"/>
  <c r="G592" i="15"/>
  <c r="G593" i="15"/>
  <c r="G595" i="15"/>
  <c r="G596" i="15"/>
  <c r="G597" i="15"/>
  <c r="G598" i="15"/>
  <c r="G544" i="15"/>
  <c r="B543" i="15"/>
  <c r="G575" i="14"/>
  <c r="G579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G532" i="14"/>
  <c r="G533" i="14"/>
  <c r="G534" i="14"/>
  <c r="G535" i="14"/>
  <c r="G536" i="14"/>
  <c r="G537" i="14"/>
  <c r="G539" i="14"/>
  <c r="G540" i="14"/>
  <c r="G541" i="14"/>
  <c r="G542" i="14"/>
  <c r="G543" i="14"/>
  <c r="G545" i="14"/>
  <c r="G547" i="14"/>
  <c r="G549" i="14"/>
  <c r="G550" i="14"/>
  <c r="G551" i="14"/>
  <c r="G552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3" i="14"/>
  <c r="G574" i="14"/>
  <c r="G576" i="14"/>
  <c r="G577" i="14"/>
  <c r="G578" i="14"/>
  <c r="G580" i="14"/>
  <c r="G582" i="14"/>
  <c r="G583" i="14"/>
  <c r="G585" i="14"/>
  <c r="G531" i="14"/>
  <c r="B530" i="14"/>
  <c r="G554" i="13"/>
  <c r="B554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G523" i="13"/>
  <c r="G524" i="13"/>
  <c r="G525" i="13"/>
  <c r="G526" i="13"/>
  <c r="G527" i="13"/>
  <c r="G528" i="13"/>
  <c r="G530" i="13"/>
  <c r="G531" i="13"/>
  <c r="G532" i="13"/>
  <c r="G533" i="13"/>
  <c r="G534" i="13"/>
  <c r="G536" i="13"/>
  <c r="G538" i="13"/>
  <c r="G540" i="13"/>
  <c r="G541" i="13"/>
  <c r="G542" i="13"/>
  <c r="G543" i="13"/>
  <c r="G546" i="13"/>
  <c r="G547" i="13"/>
  <c r="G548" i="13"/>
  <c r="G549" i="13"/>
  <c r="G550" i="13"/>
  <c r="G551" i="13"/>
  <c r="G552" i="13"/>
  <c r="G553" i="13"/>
  <c r="G555" i="13"/>
  <c r="G556" i="13"/>
  <c r="G557" i="13"/>
  <c r="G558" i="13"/>
  <c r="G559" i="13"/>
  <c r="G560" i="13"/>
  <c r="G561" i="13"/>
  <c r="G562" i="13"/>
  <c r="G564" i="13"/>
  <c r="G565" i="13"/>
  <c r="G567" i="13"/>
  <c r="G569" i="13"/>
  <c r="G571" i="13"/>
  <c r="G573" i="13"/>
  <c r="G574" i="13"/>
  <c r="G576" i="13"/>
  <c r="G522" i="13"/>
  <c r="B521" i="13"/>
  <c r="G551" i="12"/>
  <c r="G543" i="12"/>
  <c r="B523" i="12"/>
  <c r="B516" i="12"/>
  <c r="B517" i="12"/>
  <c r="B518" i="12"/>
  <c r="B519" i="12"/>
  <c r="B520" i="12"/>
  <c r="B521" i="12"/>
  <c r="B522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G517" i="12"/>
  <c r="G518" i="12"/>
  <c r="G519" i="12"/>
  <c r="G520" i="12"/>
  <c r="G521" i="12"/>
  <c r="G522" i="12"/>
  <c r="G524" i="12"/>
  <c r="G525" i="12"/>
  <c r="G526" i="12"/>
  <c r="G527" i="12"/>
  <c r="G528" i="12"/>
  <c r="G530" i="12"/>
  <c r="G532" i="12"/>
  <c r="G534" i="12"/>
  <c r="G535" i="12"/>
  <c r="G536" i="12"/>
  <c r="G537" i="12"/>
  <c r="G540" i="12"/>
  <c r="G541" i="12"/>
  <c r="G542" i="12"/>
  <c r="G544" i="12"/>
  <c r="G545" i="12"/>
  <c r="G546" i="12"/>
  <c r="G547" i="12"/>
  <c r="G548" i="12"/>
  <c r="G549" i="12"/>
  <c r="G550" i="12"/>
  <c r="G552" i="12"/>
  <c r="G553" i="12"/>
  <c r="G554" i="12"/>
  <c r="G555" i="12"/>
  <c r="G557" i="12"/>
  <c r="G558" i="12"/>
  <c r="G560" i="12"/>
  <c r="G562" i="12"/>
  <c r="G564" i="12"/>
  <c r="G566" i="12"/>
  <c r="G567" i="12"/>
  <c r="G569" i="12"/>
  <c r="G516" i="12"/>
  <c r="B515" i="12"/>
  <c r="G541" i="11"/>
  <c r="B541" i="11"/>
  <c r="G540" i="11"/>
  <c r="G560" i="11"/>
  <c r="G509" i="11"/>
  <c r="G510" i="11"/>
  <c r="G511" i="11"/>
  <c r="G512" i="11"/>
  <c r="G513" i="11"/>
  <c r="G514" i="11"/>
  <c r="G515" i="11"/>
  <c r="G516" i="11"/>
  <c r="G517" i="11"/>
  <c r="G518" i="11"/>
  <c r="G519" i="11"/>
  <c r="G521" i="11"/>
  <c r="G523" i="11"/>
  <c r="G524" i="11"/>
  <c r="G525" i="11"/>
  <c r="G526" i="11"/>
  <c r="G527" i="11"/>
  <c r="G528" i="11"/>
  <c r="G531" i="11"/>
  <c r="G532" i="11"/>
  <c r="G533" i="11"/>
  <c r="G535" i="11"/>
  <c r="G536" i="11"/>
  <c r="G537" i="11"/>
  <c r="G538" i="11"/>
  <c r="G539" i="11"/>
  <c r="G543" i="11"/>
  <c r="G544" i="11"/>
  <c r="G545" i="11"/>
  <c r="G546" i="11"/>
  <c r="G547" i="11"/>
  <c r="G548" i="11"/>
  <c r="G549" i="11"/>
  <c r="G550" i="11"/>
  <c r="G551" i="11"/>
  <c r="G553" i="11"/>
  <c r="G555" i="11"/>
  <c r="G557" i="11"/>
  <c r="G558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G508" i="11"/>
  <c r="B507" i="11"/>
  <c r="G515" i="10"/>
  <c r="B546" i="10"/>
  <c r="B551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7" i="10"/>
  <c r="B548" i="10"/>
  <c r="B549" i="10"/>
  <c r="B550" i="10"/>
  <c r="B552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4" i="10"/>
  <c r="G516" i="10"/>
  <c r="G517" i="10"/>
  <c r="G518" i="10"/>
  <c r="G519" i="10"/>
  <c r="G520" i="10"/>
  <c r="G521" i="10"/>
  <c r="G524" i="10"/>
  <c r="G525" i="10"/>
  <c r="G526" i="10"/>
  <c r="G527" i="10"/>
  <c r="G528" i="10"/>
  <c r="G529" i="10"/>
  <c r="G530" i="10"/>
  <c r="G531" i="10"/>
  <c r="G532" i="10"/>
  <c r="G533" i="10"/>
  <c r="G535" i="10"/>
  <c r="G537" i="10"/>
  <c r="G538" i="10"/>
  <c r="G539" i="10"/>
  <c r="G540" i="10"/>
  <c r="G541" i="10"/>
  <c r="G542" i="10"/>
  <c r="G543" i="10"/>
  <c r="G545" i="10"/>
  <c r="G547" i="10"/>
  <c r="G549" i="10"/>
  <c r="G550" i="10"/>
  <c r="G552" i="10"/>
  <c r="B500" i="10"/>
  <c r="B526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6" i="9"/>
  <c r="G508" i="9"/>
  <c r="G510" i="9"/>
  <c r="G511" i="9"/>
  <c r="G512" i="9"/>
  <c r="G513" i="9"/>
  <c r="G515" i="9"/>
  <c r="G516" i="9"/>
  <c r="G517" i="9"/>
  <c r="G518" i="9"/>
  <c r="G519" i="9"/>
  <c r="G520" i="9"/>
  <c r="G522" i="9"/>
  <c r="G523" i="9"/>
  <c r="G524" i="9"/>
  <c r="G525" i="9"/>
  <c r="G527" i="9"/>
  <c r="G529" i="9"/>
  <c r="G531" i="9"/>
  <c r="G532" i="9"/>
  <c r="G534" i="9"/>
  <c r="G535" i="9"/>
  <c r="G537" i="9"/>
  <c r="G538" i="9"/>
  <c r="G540" i="9"/>
  <c r="G541" i="9"/>
  <c r="G542" i="9"/>
  <c r="G492" i="9"/>
  <c r="B492" i="9"/>
  <c r="G503" i="8"/>
  <c r="G501" i="8"/>
  <c r="B504" i="8"/>
  <c r="G514" i="8"/>
  <c r="G518" i="8"/>
  <c r="G489" i="8"/>
  <c r="B489" i="8"/>
  <c r="B492" i="8"/>
  <c r="B488" i="8"/>
  <c r="B490" i="8"/>
  <c r="B491" i="8"/>
  <c r="B493" i="8"/>
  <c r="B494" i="8"/>
  <c r="B495" i="8"/>
  <c r="B496" i="8"/>
  <c r="B497" i="8"/>
  <c r="B498" i="8"/>
  <c r="B499" i="8"/>
  <c r="B500" i="8"/>
  <c r="B501" i="8"/>
  <c r="B502" i="8"/>
  <c r="B503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G488" i="8"/>
  <c r="G490" i="8"/>
  <c r="G491" i="8"/>
  <c r="G492" i="8"/>
  <c r="G493" i="8"/>
  <c r="G494" i="8"/>
  <c r="G495" i="8"/>
  <c r="G496" i="8"/>
  <c r="G497" i="8"/>
  <c r="G498" i="8"/>
  <c r="G499" i="8"/>
  <c r="G505" i="8"/>
  <c r="G506" i="8"/>
  <c r="G507" i="8"/>
  <c r="G508" i="8"/>
  <c r="G510" i="8"/>
  <c r="G511" i="8"/>
  <c r="G512" i="8"/>
  <c r="G513" i="8"/>
  <c r="G515" i="8"/>
  <c r="G517" i="8"/>
  <c r="G519" i="8"/>
  <c r="G520" i="8"/>
  <c r="G521" i="8"/>
  <c r="G523" i="8"/>
  <c r="G525" i="8"/>
  <c r="G526" i="8"/>
  <c r="G528" i="8"/>
  <c r="G529" i="8"/>
  <c r="G531" i="8"/>
  <c r="G532" i="8"/>
  <c r="G533" i="8"/>
  <c r="G534" i="8"/>
  <c r="G535" i="8"/>
  <c r="G536" i="8"/>
  <c r="G487" i="8"/>
  <c r="B487" i="8"/>
  <c r="G505" i="7"/>
  <c r="B506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7" i="7"/>
  <c r="G498" i="7"/>
  <c r="G499" i="7"/>
  <c r="G500" i="7"/>
  <c r="G502" i="7"/>
  <c r="G503" i="7"/>
  <c r="G504" i="7"/>
  <c r="G507" i="7"/>
  <c r="G509" i="7"/>
  <c r="G511" i="7"/>
  <c r="G512" i="7"/>
  <c r="G513" i="7"/>
  <c r="G515" i="7"/>
  <c r="G517" i="7"/>
  <c r="G518" i="7"/>
  <c r="G519" i="7"/>
  <c r="G520" i="7"/>
  <c r="G521" i="7"/>
  <c r="G523" i="7"/>
  <c r="G524" i="7"/>
  <c r="G525" i="7"/>
  <c r="G526" i="7"/>
  <c r="G527" i="7"/>
  <c r="G528" i="7"/>
  <c r="G481" i="7"/>
  <c r="B481" i="7"/>
  <c r="G497" i="6"/>
  <c r="B495" i="6"/>
  <c r="B502" i="6"/>
  <c r="G495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6" i="6"/>
  <c r="B497" i="6"/>
  <c r="B498" i="6"/>
  <c r="B499" i="6"/>
  <c r="B500" i="6"/>
  <c r="B501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1" i="6"/>
  <c r="G492" i="6"/>
  <c r="G493" i="6"/>
  <c r="G496" i="6"/>
  <c r="G499" i="6"/>
  <c r="G500" i="6"/>
  <c r="G501" i="6"/>
  <c r="G503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470" i="6"/>
  <c r="B470" i="6"/>
  <c r="B487" i="5"/>
  <c r="B492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8" i="5"/>
  <c r="B489" i="5"/>
  <c r="B490" i="5"/>
  <c r="B491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1" i="5"/>
  <c r="G482" i="5"/>
  <c r="G483" i="5"/>
  <c r="G484" i="5"/>
  <c r="G485" i="5"/>
  <c r="G486" i="5"/>
  <c r="G488" i="5"/>
  <c r="G489" i="5"/>
  <c r="G490" i="5"/>
  <c r="G491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460" i="5"/>
  <c r="B460" i="5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54" i="4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49" i="3"/>
  <c r="B449" i="3"/>
  <c r="G439" i="2"/>
  <c r="G440" i="2"/>
  <c r="G441" i="2"/>
  <c r="G442" i="2"/>
  <c r="G443" i="2"/>
  <c r="G444" i="2"/>
  <c r="G445" i="2"/>
  <c r="G446" i="2"/>
  <c r="G447" i="2"/>
  <c r="G448" i="2"/>
  <c r="G450" i="2"/>
  <c r="G451" i="2"/>
  <c r="G452" i="2"/>
  <c r="G453" i="2"/>
  <c r="G454" i="2"/>
  <c r="G455" i="2"/>
  <c r="G456" i="2"/>
  <c r="G457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38" i="2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G434" i="21"/>
  <c r="B434" i="21"/>
  <c r="C534" i="18" l="1"/>
  <c r="C534" i="17"/>
  <c r="C534" i="16"/>
  <c r="C543" i="15"/>
  <c r="C530" i="14"/>
  <c r="C521" i="13"/>
  <c r="C515" i="12"/>
  <c r="C507" i="11"/>
  <c r="C500" i="10"/>
  <c r="C492" i="9"/>
  <c r="C487" i="8"/>
  <c r="C481" i="7"/>
  <c r="C470" i="6"/>
  <c r="C460" i="5"/>
  <c r="C454" i="4"/>
  <c r="C449" i="3"/>
  <c r="C438" i="2"/>
  <c r="C434" i="21"/>
  <c r="G533" i="18"/>
  <c r="B533" i="18"/>
  <c r="G532" i="18"/>
  <c r="B532" i="18"/>
  <c r="G531" i="18"/>
  <c r="B531" i="18"/>
  <c r="G530" i="18"/>
  <c r="B530" i="18"/>
  <c r="G529" i="18"/>
  <c r="B529" i="18"/>
  <c r="G528" i="18"/>
  <c r="B528" i="18"/>
  <c r="G527" i="18"/>
  <c r="B527" i="18"/>
  <c r="G526" i="18"/>
  <c r="B526" i="18"/>
  <c r="G525" i="18"/>
  <c r="B525" i="18"/>
  <c r="G524" i="18"/>
  <c r="B524" i="18"/>
  <c r="B523" i="18"/>
  <c r="G522" i="18"/>
  <c r="B522" i="18"/>
  <c r="G521" i="18"/>
  <c r="B521" i="18"/>
  <c r="G520" i="18"/>
  <c r="B520" i="18"/>
  <c r="G519" i="18"/>
  <c r="B519" i="18"/>
  <c r="G518" i="18"/>
  <c r="B518" i="18"/>
  <c r="G517" i="18"/>
  <c r="B517" i="18"/>
  <c r="G516" i="18"/>
  <c r="B516" i="18"/>
  <c r="G515" i="18"/>
  <c r="B515" i="18"/>
  <c r="G514" i="18"/>
  <c r="B514" i="18"/>
  <c r="G513" i="18"/>
  <c r="B513" i="18"/>
  <c r="G512" i="18"/>
  <c r="B512" i="18"/>
  <c r="B511" i="18"/>
  <c r="G510" i="18"/>
  <c r="B510" i="18"/>
  <c r="G509" i="18"/>
  <c r="B509" i="18"/>
  <c r="G508" i="18"/>
  <c r="B508" i="18"/>
  <c r="G507" i="18"/>
  <c r="B507" i="18"/>
  <c r="G506" i="18"/>
  <c r="B506" i="18"/>
  <c r="B505" i="18"/>
  <c r="G504" i="18"/>
  <c r="B504" i="18"/>
  <c r="G503" i="18"/>
  <c r="B503" i="18"/>
  <c r="B502" i="18"/>
  <c r="G501" i="18"/>
  <c r="B501" i="18"/>
  <c r="G500" i="18"/>
  <c r="B500" i="18"/>
  <c r="B499" i="18"/>
  <c r="G498" i="18"/>
  <c r="B498" i="18"/>
  <c r="G497" i="18"/>
  <c r="B497" i="18"/>
  <c r="G496" i="18"/>
  <c r="B496" i="18"/>
  <c r="B495" i="18"/>
  <c r="G494" i="18"/>
  <c r="B494" i="18"/>
  <c r="G493" i="18"/>
  <c r="B493" i="18"/>
  <c r="B492" i="18"/>
  <c r="G491" i="18"/>
  <c r="B491" i="18"/>
  <c r="G490" i="18"/>
  <c r="B490" i="18"/>
  <c r="B489" i="18"/>
  <c r="G488" i="18"/>
  <c r="B488" i="18"/>
  <c r="G487" i="18"/>
  <c r="B487" i="18"/>
  <c r="G486" i="18"/>
  <c r="B486" i="18"/>
  <c r="G485" i="18"/>
  <c r="B485" i="18"/>
  <c r="G484" i="18"/>
  <c r="B484" i="18"/>
  <c r="G483" i="18"/>
  <c r="B483" i="18"/>
  <c r="G482" i="18"/>
  <c r="B482" i="18"/>
  <c r="G481" i="18"/>
  <c r="B481" i="18"/>
  <c r="G480" i="18"/>
  <c r="B480" i="18"/>
  <c r="G479" i="18"/>
  <c r="B479" i="18"/>
  <c r="G478" i="18"/>
  <c r="B478" i="18"/>
  <c r="G477" i="18"/>
  <c r="B477" i="18"/>
  <c r="G476" i="18"/>
  <c r="B476" i="18"/>
  <c r="G475" i="18"/>
  <c r="B475" i="18"/>
  <c r="G474" i="18"/>
  <c r="B474" i="18"/>
  <c r="G533" i="17"/>
  <c r="B533" i="17"/>
  <c r="G532" i="17"/>
  <c r="B532" i="17"/>
  <c r="G531" i="17"/>
  <c r="B531" i="17"/>
  <c r="G530" i="17"/>
  <c r="B530" i="17"/>
  <c r="G529" i="17"/>
  <c r="B529" i="17"/>
  <c r="G528" i="17"/>
  <c r="B528" i="17"/>
  <c r="G527" i="17"/>
  <c r="B527" i="17"/>
  <c r="G526" i="17"/>
  <c r="B526" i="17"/>
  <c r="G525" i="17"/>
  <c r="B525" i="17"/>
  <c r="G524" i="17"/>
  <c r="B524" i="17"/>
  <c r="B523" i="17"/>
  <c r="G522" i="17"/>
  <c r="B522" i="17"/>
  <c r="G521" i="17"/>
  <c r="B521" i="17"/>
  <c r="G520" i="17"/>
  <c r="B520" i="17"/>
  <c r="G519" i="17"/>
  <c r="B519" i="17"/>
  <c r="G518" i="17"/>
  <c r="B518" i="17"/>
  <c r="G517" i="17"/>
  <c r="B517" i="17"/>
  <c r="G516" i="17"/>
  <c r="B516" i="17"/>
  <c r="G515" i="17"/>
  <c r="B515" i="17"/>
  <c r="G514" i="17"/>
  <c r="B514" i="17"/>
  <c r="G513" i="17"/>
  <c r="B513" i="17"/>
  <c r="G512" i="17"/>
  <c r="B512" i="17"/>
  <c r="B511" i="17"/>
  <c r="G510" i="17"/>
  <c r="B510" i="17"/>
  <c r="G509" i="17"/>
  <c r="B509" i="17"/>
  <c r="G508" i="17"/>
  <c r="B508" i="17"/>
  <c r="G507" i="17"/>
  <c r="B507" i="17"/>
  <c r="G506" i="17"/>
  <c r="B506" i="17"/>
  <c r="B505" i="17"/>
  <c r="G504" i="17"/>
  <c r="B504" i="17"/>
  <c r="G503" i="17"/>
  <c r="B503" i="17"/>
  <c r="B502" i="17"/>
  <c r="G501" i="17"/>
  <c r="B501" i="17"/>
  <c r="G500" i="17"/>
  <c r="B500" i="17"/>
  <c r="B499" i="17"/>
  <c r="G498" i="17"/>
  <c r="B498" i="17"/>
  <c r="G497" i="17"/>
  <c r="B497" i="17"/>
  <c r="G496" i="17"/>
  <c r="B496" i="17"/>
  <c r="B495" i="17"/>
  <c r="G494" i="17"/>
  <c r="B494" i="17"/>
  <c r="G493" i="17"/>
  <c r="B493" i="17"/>
  <c r="B492" i="17"/>
  <c r="G491" i="17"/>
  <c r="B491" i="17"/>
  <c r="G490" i="17"/>
  <c r="B490" i="17"/>
  <c r="B489" i="17"/>
  <c r="G488" i="17"/>
  <c r="B488" i="17"/>
  <c r="G487" i="17"/>
  <c r="B487" i="17"/>
  <c r="G486" i="17"/>
  <c r="B486" i="17"/>
  <c r="G485" i="17"/>
  <c r="B485" i="17"/>
  <c r="G484" i="17"/>
  <c r="B484" i="17"/>
  <c r="G483" i="17"/>
  <c r="B483" i="17"/>
  <c r="G482" i="17"/>
  <c r="B482" i="17"/>
  <c r="G481" i="17"/>
  <c r="B481" i="17"/>
  <c r="G480" i="17"/>
  <c r="B480" i="17"/>
  <c r="G479" i="17"/>
  <c r="B479" i="17"/>
  <c r="G478" i="17"/>
  <c r="B478" i="17"/>
  <c r="G477" i="17"/>
  <c r="B477" i="17"/>
  <c r="G476" i="17"/>
  <c r="B476" i="17"/>
  <c r="G475" i="17"/>
  <c r="B475" i="17"/>
  <c r="G474" i="17"/>
  <c r="B474" i="17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90" i="16"/>
  <c r="G491" i="16"/>
  <c r="G493" i="16"/>
  <c r="G494" i="16"/>
  <c r="G496" i="16"/>
  <c r="G497" i="16"/>
  <c r="G498" i="16"/>
  <c r="G500" i="16"/>
  <c r="G501" i="16"/>
  <c r="G503" i="16"/>
  <c r="G504" i="16"/>
  <c r="G506" i="16"/>
  <c r="G507" i="16"/>
  <c r="G508" i="16"/>
  <c r="G509" i="16"/>
  <c r="G510" i="16"/>
  <c r="G512" i="16"/>
  <c r="G513" i="16"/>
  <c r="G514" i="16"/>
  <c r="G515" i="16"/>
  <c r="G516" i="16"/>
  <c r="G517" i="16"/>
  <c r="G518" i="16"/>
  <c r="G519" i="16"/>
  <c r="G520" i="16"/>
  <c r="G521" i="16"/>
  <c r="G522" i="16"/>
  <c r="G524" i="16"/>
  <c r="G525" i="16"/>
  <c r="G526" i="16"/>
  <c r="G527" i="16"/>
  <c r="G528" i="16"/>
  <c r="G529" i="16"/>
  <c r="G530" i="16"/>
  <c r="G531" i="16"/>
  <c r="G532" i="16"/>
  <c r="G533" i="16"/>
  <c r="G474" i="16"/>
  <c r="B474" i="16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9" i="15"/>
  <c r="G500" i="15"/>
  <c r="G502" i="15"/>
  <c r="G503" i="15"/>
  <c r="G505" i="15"/>
  <c r="G506" i="15"/>
  <c r="G507" i="15"/>
  <c r="G509" i="15"/>
  <c r="G510" i="15"/>
  <c r="G512" i="15"/>
  <c r="G513" i="15"/>
  <c r="G515" i="15"/>
  <c r="G516" i="15"/>
  <c r="G517" i="15"/>
  <c r="G518" i="15"/>
  <c r="G519" i="15"/>
  <c r="G521" i="15"/>
  <c r="G522" i="15"/>
  <c r="G523" i="15"/>
  <c r="G524" i="15"/>
  <c r="G525" i="15"/>
  <c r="G526" i="15"/>
  <c r="G527" i="15"/>
  <c r="G528" i="15"/>
  <c r="G529" i="15"/>
  <c r="G530" i="15"/>
  <c r="G531" i="15"/>
  <c r="G533" i="15"/>
  <c r="G534" i="15"/>
  <c r="G535" i="15"/>
  <c r="G536" i="15"/>
  <c r="G537" i="15"/>
  <c r="G538" i="15"/>
  <c r="G539" i="15"/>
  <c r="G540" i="15"/>
  <c r="G541" i="15"/>
  <c r="G542" i="15"/>
  <c r="G483" i="15"/>
  <c r="B483" i="15"/>
  <c r="G465" i="13"/>
  <c r="G506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6" i="14"/>
  <c r="G487" i="14"/>
  <c r="G489" i="14"/>
  <c r="G490" i="14"/>
  <c r="G492" i="14"/>
  <c r="G493" i="14"/>
  <c r="G494" i="14"/>
  <c r="G495" i="14"/>
  <c r="G496" i="14"/>
  <c r="G497" i="14"/>
  <c r="G499" i="14"/>
  <c r="G500" i="14"/>
  <c r="G502" i="14"/>
  <c r="G503" i="14"/>
  <c r="G504" i="14"/>
  <c r="G505" i="14"/>
  <c r="G508" i="14"/>
  <c r="G509" i="14"/>
  <c r="G510" i="14"/>
  <c r="G511" i="14"/>
  <c r="G512" i="14"/>
  <c r="G513" i="14"/>
  <c r="G514" i="14"/>
  <c r="G515" i="14"/>
  <c r="G516" i="14"/>
  <c r="G517" i="14"/>
  <c r="G518" i="14"/>
  <c r="G520" i="14"/>
  <c r="G521" i="14"/>
  <c r="G522" i="14"/>
  <c r="G523" i="14"/>
  <c r="G524" i="14"/>
  <c r="G525" i="14"/>
  <c r="G526" i="14"/>
  <c r="G527" i="14"/>
  <c r="G528" i="14"/>
  <c r="G529" i="14"/>
  <c r="G470" i="14"/>
  <c r="B470" i="14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G462" i="13"/>
  <c r="G463" i="13"/>
  <c r="G464" i="13"/>
  <c r="G466" i="13"/>
  <c r="G467" i="13"/>
  <c r="G468" i="13"/>
  <c r="G469" i="13"/>
  <c r="G470" i="13"/>
  <c r="G471" i="13"/>
  <c r="G472" i="13"/>
  <c r="G473" i="13"/>
  <c r="G474" i="13"/>
  <c r="G475" i="13"/>
  <c r="G477" i="13"/>
  <c r="G478" i="13"/>
  <c r="G480" i="13"/>
  <c r="G481" i="13"/>
  <c r="G483" i="13"/>
  <c r="G484" i="13"/>
  <c r="G485" i="13"/>
  <c r="G487" i="13"/>
  <c r="G488" i="13"/>
  <c r="G490" i="13"/>
  <c r="G491" i="13"/>
  <c r="G493" i="13"/>
  <c r="G494" i="13"/>
  <c r="G495" i="13"/>
  <c r="G496" i="13"/>
  <c r="G499" i="13"/>
  <c r="G500" i="13"/>
  <c r="G501" i="13"/>
  <c r="G502" i="13"/>
  <c r="G503" i="13"/>
  <c r="G504" i="13"/>
  <c r="G505" i="13"/>
  <c r="G506" i="13"/>
  <c r="G507" i="13"/>
  <c r="G508" i="13"/>
  <c r="G509" i="13"/>
  <c r="G511" i="13"/>
  <c r="G512" i="13"/>
  <c r="G513" i="13"/>
  <c r="G514" i="13"/>
  <c r="G515" i="13"/>
  <c r="G516" i="13"/>
  <c r="G517" i="13"/>
  <c r="G518" i="13"/>
  <c r="G519" i="13"/>
  <c r="G520" i="13"/>
  <c r="G461" i="13"/>
  <c r="B461" i="13"/>
  <c r="G472" i="12"/>
  <c r="G464" i="12"/>
  <c r="G481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G456" i="12"/>
  <c r="G457" i="12"/>
  <c r="G458" i="12"/>
  <c r="G460" i="12"/>
  <c r="G461" i="12"/>
  <c r="G462" i="12"/>
  <c r="G463" i="12"/>
  <c r="G465" i="12"/>
  <c r="G466" i="12"/>
  <c r="G467" i="12"/>
  <c r="G468" i="12"/>
  <c r="G469" i="12"/>
  <c r="G471" i="12"/>
  <c r="G474" i="12"/>
  <c r="G475" i="12"/>
  <c r="G477" i="12"/>
  <c r="G478" i="12"/>
  <c r="G479" i="12"/>
  <c r="G482" i="12"/>
  <c r="G484" i="12"/>
  <c r="G485" i="12"/>
  <c r="G487" i="12"/>
  <c r="G488" i="12"/>
  <c r="G489" i="12"/>
  <c r="G490" i="12"/>
  <c r="G493" i="12"/>
  <c r="G494" i="12"/>
  <c r="G495" i="12"/>
  <c r="G496" i="12"/>
  <c r="G497" i="12"/>
  <c r="G498" i="12"/>
  <c r="G499" i="12"/>
  <c r="G500" i="12"/>
  <c r="G501" i="12"/>
  <c r="G502" i="12"/>
  <c r="G503" i="12"/>
  <c r="G505" i="12"/>
  <c r="G506" i="12"/>
  <c r="G507" i="12"/>
  <c r="G508" i="12"/>
  <c r="G509" i="12"/>
  <c r="G510" i="12"/>
  <c r="G511" i="12"/>
  <c r="G512" i="12"/>
  <c r="G513" i="12"/>
  <c r="G514" i="12"/>
  <c r="G455" i="12"/>
  <c r="B455" i="12"/>
  <c r="G464" i="11"/>
  <c r="G447" i="11"/>
  <c r="G485" i="11"/>
  <c r="B485" i="11"/>
  <c r="B451" i="11"/>
  <c r="B448" i="11"/>
  <c r="B449" i="11"/>
  <c r="B450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G449" i="11"/>
  <c r="G450" i="11"/>
  <c r="G452" i="11"/>
  <c r="G453" i="11"/>
  <c r="G454" i="11"/>
  <c r="G455" i="11"/>
  <c r="G457" i="11"/>
  <c r="G458" i="11"/>
  <c r="G459" i="11"/>
  <c r="G460" i="11"/>
  <c r="G461" i="11"/>
  <c r="G463" i="11"/>
  <c r="G466" i="11"/>
  <c r="G467" i="11"/>
  <c r="G469" i="11"/>
  <c r="G470" i="11"/>
  <c r="G471" i="11"/>
  <c r="G473" i="11"/>
  <c r="G474" i="11"/>
  <c r="G475" i="11"/>
  <c r="G476" i="11"/>
  <c r="G477" i="11"/>
  <c r="G479" i="11"/>
  <c r="G480" i="11"/>
  <c r="G481" i="11"/>
  <c r="G482" i="11"/>
  <c r="G483" i="11"/>
  <c r="G486" i="11"/>
  <c r="G487" i="11"/>
  <c r="G488" i="11"/>
  <c r="G489" i="11"/>
  <c r="G490" i="11"/>
  <c r="G491" i="11"/>
  <c r="G492" i="11"/>
  <c r="G493" i="11"/>
  <c r="G494" i="11"/>
  <c r="G495" i="11"/>
  <c r="G497" i="11"/>
  <c r="G498" i="11"/>
  <c r="G499" i="11"/>
  <c r="G500" i="11"/>
  <c r="G501" i="11"/>
  <c r="G502" i="11"/>
  <c r="G503" i="11"/>
  <c r="G504" i="11"/>
  <c r="G505" i="11"/>
  <c r="G506" i="11"/>
  <c r="G448" i="11"/>
  <c r="B447" i="11"/>
  <c r="G457" i="10"/>
  <c r="G497" i="10"/>
  <c r="B497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8" i="10"/>
  <c r="B499" i="10"/>
  <c r="G499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60" i="10"/>
  <c r="G461" i="10"/>
  <c r="G463" i="10"/>
  <c r="G464" i="10"/>
  <c r="G465" i="10"/>
  <c r="G467" i="10"/>
  <c r="G468" i="10"/>
  <c r="G469" i="10"/>
  <c r="G470" i="10"/>
  <c r="G471" i="10"/>
  <c r="G473" i="10"/>
  <c r="G474" i="10"/>
  <c r="G475" i="10"/>
  <c r="G476" i="10"/>
  <c r="G477" i="10"/>
  <c r="G479" i="10"/>
  <c r="G480" i="10"/>
  <c r="G481" i="10"/>
  <c r="G482" i="10"/>
  <c r="G483" i="10"/>
  <c r="G484" i="10"/>
  <c r="G485" i="10"/>
  <c r="G486" i="10"/>
  <c r="G487" i="10"/>
  <c r="G488" i="10"/>
  <c r="G490" i="10"/>
  <c r="G491" i="10"/>
  <c r="G492" i="10"/>
  <c r="G493" i="10"/>
  <c r="G494" i="10"/>
  <c r="G495" i="10"/>
  <c r="G496" i="10"/>
  <c r="G498" i="10"/>
  <c r="G443" i="10"/>
  <c r="B442" i="10"/>
  <c r="G466" i="9"/>
  <c r="G464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53" i="9"/>
  <c r="G454" i="9"/>
  <c r="G456" i="9"/>
  <c r="G457" i="9"/>
  <c r="G458" i="9"/>
  <c r="G460" i="9"/>
  <c r="G461" i="9"/>
  <c r="G462" i="9"/>
  <c r="G463" i="9"/>
  <c r="G467" i="9"/>
  <c r="G468" i="9"/>
  <c r="G469" i="9"/>
  <c r="G470" i="9"/>
  <c r="G472" i="9"/>
  <c r="G473" i="9"/>
  <c r="G474" i="9"/>
  <c r="G475" i="9"/>
  <c r="G476" i="9"/>
  <c r="G477" i="9"/>
  <c r="G478" i="9"/>
  <c r="G479" i="9"/>
  <c r="G480" i="9"/>
  <c r="G481" i="9"/>
  <c r="G483" i="9"/>
  <c r="G484" i="9"/>
  <c r="G485" i="9"/>
  <c r="G486" i="9"/>
  <c r="G487" i="9"/>
  <c r="G488" i="9"/>
  <c r="G489" i="9"/>
  <c r="G490" i="9"/>
  <c r="G491" i="9"/>
  <c r="G436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35" i="9"/>
  <c r="B446" i="8"/>
  <c r="G457" i="8"/>
  <c r="G458" i="8"/>
  <c r="B46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8" i="8"/>
  <c r="G449" i="8"/>
  <c r="G451" i="8"/>
  <c r="G452" i="8"/>
  <c r="G453" i="8"/>
  <c r="G455" i="8"/>
  <c r="G456" i="8"/>
  <c r="G462" i="8"/>
  <c r="G463" i="8"/>
  <c r="G464" i="8"/>
  <c r="G465" i="8"/>
  <c r="G467" i="8"/>
  <c r="G468" i="8"/>
  <c r="G469" i="8"/>
  <c r="G470" i="8"/>
  <c r="G471" i="8"/>
  <c r="G472" i="8"/>
  <c r="G473" i="8"/>
  <c r="G474" i="8"/>
  <c r="G475" i="8"/>
  <c r="G476" i="8"/>
  <c r="G478" i="8"/>
  <c r="G479" i="8"/>
  <c r="G480" i="8"/>
  <c r="G481" i="8"/>
  <c r="G482" i="8"/>
  <c r="G483" i="8"/>
  <c r="G484" i="8"/>
  <c r="G485" i="8"/>
  <c r="G486" i="8"/>
  <c r="G431" i="8"/>
  <c r="B430" i="8"/>
  <c r="G442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1" i="7"/>
  <c r="G443" i="7"/>
  <c r="G444" i="7"/>
  <c r="G446" i="7"/>
  <c r="G447" i="7"/>
  <c r="G448" i="7"/>
  <c r="G450" i="7"/>
  <c r="G451" i="7"/>
  <c r="G456" i="7"/>
  <c r="G457" i="7"/>
  <c r="G458" i="7"/>
  <c r="G459" i="7"/>
  <c r="G461" i="7"/>
  <c r="G462" i="7"/>
  <c r="G463" i="7"/>
  <c r="G464" i="7"/>
  <c r="G465" i="7"/>
  <c r="G466" i="7"/>
  <c r="G467" i="7"/>
  <c r="G468" i="7"/>
  <c r="G469" i="7"/>
  <c r="G470" i="7"/>
  <c r="G472" i="7"/>
  <c r="G473" i="7"/>
  <c r="G474" i="7"/>
  <c r="G475" i="7"/>
  <c r="G476" i="7"/>
  <c r="G477" i="7"/>
  <c r="G478" i="7"/>
  <c r="G479" i="7"/>
  <c r="G480" i="7"/>
  <c r="G427" i="7"/>
  <c r="B426" i="7"/>
  <c r="G450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30" i="6"/>
  <c r="G432" i="6"/>
  <c r="G433" i="6"/>
  <c r="G435" i="6"/>
  <c r="G436" i="6"/>
  <c r="G437" i="6"/>
  <c r="G439" i="6"/>
  <c r="G440" i="6"/>
  <c r="G443" i="6"/>
  <c r="G445" i="6"/>
  <c r="G446" i="6"/>
  <c r="G447" i="6"/>
  <c r="G448" i="6"/>
  <c r="G451" i="6"/>
  <c r="G452" i="6"/>
  <c r="G453" i="6"/>
  <c r="G454" i="6"/>
  <c r="G455" i="6"/>
  <c r="G456" i="6"/>
  <c r="G457" i="6"/>
  <c r="G458" i="6"/>
  <c r="G459" i="6"/>
  <c r="G461" i="6"/>
  <c r="G462" i="6"/>
  <c r="G463" i="6"/>
  <c r="G464" i="6"/>
  <c r="G465" i="6"/>
  <c r="G466" i="6"/>
  <c r="G467" i="6"/>
  <c r="G468" i="6"/>
  <c r="G469" i="6"/>
  <c r="G416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15" i="6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5" i="5"/>
  <c r="G426" i="5"/>
  <c r="G427" i="5"/>
  <c r="G428" i="5"/>
  <c r="G429" i="5"/>
  <c r="G430" i="5"/>
  <c r="G433" i="5"/>
  <c r="G435" i="5"/>
  <c r="G436" i="5"/>
  <c r="G437" i="5"/>
  <c r="G438" i="5"/>
  <c r="G441" i="5"/>
  <c r="G442" i="5"/>
  <c r="G443" i="5"/>
  <c r="G444" i="5"/>
  <c r="G445" i="5"/>
  <c r="G446" i="5"/>
  <c r="G447" i="5"/>
  <c r="G448" i="5"/>
  <c r="G449" i="5"/>
  <c r="G451" i="5"/>
  <c r="G453" i="5"/>
  <c r="G454" i="5"/>
  <c r="G455" i="5"/>
  <c r="G456" i="5"/>
  <c r="G457" i="5"/>
  <c r="G458" i="5"/>
  <c r="G459" i="5"/>
  <c r="G406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05" i="5"/>
  <c r="G448" i="4"/>
  <c r="B426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399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9" i="4"/>
  <c r="G420" i="4"/>
  <c r="G421" i="4"/>
  <c r="G422" i="4"/>
  <c r="G423" i="4"/>
  <c r="G424" i="4"/>
  <c r="G427" i="4"/>
  <c r="G429" i="4"/>
  <c r="G430" i="4"/>
  <c r="G431" i="4"/>
  <c r="G432" i="4"/>
  <c r="G435" i="4"/>
  <c r="G436" i="4"/>
  <c r="G437" i="4"/>
  <c r="G438" i="4"/>
  <c r="G439" i="4"/>
  <c r="G440" i="4"/>
  <c r="G441" i="4"/>
  <c r="G442" i="4"/>
  <c r="G443" i="4"/>
  <c r="G445" i="4"/>
  <c r="G446" i="4"/>
  <c r="G447" i="4"/>
  <c r="G449" i="4"/>
  <c r="G450" i="4"/>
  <c r="G451" i="4"/>
  <c r="G452" i="4"/>
  <c r="G453" i="4"/>
  <c r="G400" i="4"/>
  <c r="B429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G448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5" i="3"/>
  <c r="G416" i="3"/>
  <c r="G417" i="3"/>
  <c r="G418" i="3"/>
  <c r="G419" i="3"/>
  <c r="G420" i="3"/>
  <c r="G422" i="3"/>
  <c r="G423" i="3"/>
  <c r="G424" i="3"/>
  <c r="G425" i="3"/>
  <c r="G426" i="3"/>
  <c r="G430" i="3"/>
  <c r="G431" i="3"/>
  <c r="G432" i="3"/>
  <c r="G433" i="3"/>
  <c r="G434" i="3"/>
  <c r="G435" i="3"/>
  <c r="G436" i="3"/>
  <c r="G437" i="3"/>
  <c r="G438" i="3"/>
  <c r="G440" i="3"/>
  <c r="G441" i="3"/>
  <c r="G442" i="3"/>
  <c r="G444" i="3"/>
  <c r="G445" i="3"/>
  <c r="G446" i="3"/>
  <c r="G447" i="3"/>
  <c r="B395" i="3"/>
  <c r="B388" i="2"/>
  <c r="B386" i="2"/>
  <c r="B387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G386" i="2"/>
  <c r="G387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5" i="2"/>
  <c r="G406" i="2"/>
  <c r="G407" i="2"/>
  <c r="G408" i="2"/>
  <c r="G409" i="2"/>
  <c r="G410" i="2"/>
  <c r="G412" i="2"/>
  <c r="G413" i="2"/>
  <c r="G414" i="2"/>
  <c r="G415" i="2"/>
  <c r="G416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3" i="2"/>
  <c r="G434" i="2"/>
  <c r="G435" i="2"/>
  <c r="G436" i="2"/>
  <c r="G437" i="2"/>
  <c r="G385" i="2"/>
  <c r="B385" i="2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9" i="21"/>
  <c r="G430" i="21"/>
  <c r="G431" i="21"/>
  <c r="G432" i="21"/>
  <c r="G433" i="21"/>
  <c r="G381" i="21"/>
  <c r="G380" i="21"/>
  <c r="B381" i="21"/>
  <c r="C474" i="18" l="1"/>
  <c r="C474" i="17"/>
  <c r="C474" i="16"/>
  <c r="C483" i="15"/>
  <c r="C470" i="14"/>
  <c r="C461" i="13"/>
  <c r="C455" i="12"/>
  <c r="C447" i="11"/>
  <c r="C442" i="10"/>
  <c r="C435" i="9"/>
  <c r="C430" i="8"/>
  <c r="C426" i="7"/>
  <c r="C415" i="6"/>
  <c r="C405" i="5"/>
  <c r="C399" i="4"/>
  <c r="C395" i="3"/>
  <c r="G388" i="2"/>
  <c r="C385" i="2"/>
  <c r="C381" i="21"/>
  <c r="G469" i="17"/>
  <c r="G473" i="17"/>
  <c r="B473" i="17"/>
  <c r="B472" i="17"/>
  <c r="G471" i="17"/>
  <c r="B471" i="17"/>
  <c r="G470" i="17"/>
  <c r="B470" i="17"/>
  <c r="B469" i="17"/>
  <c r="B468" i="17"/>
  <c r="G467" i="17"/>
  <c r="B467" i="17"/>
  <c r="G466" i="17"/>
  <c r="B466" i="17"/>
  <c r="G465" i="17"/>
  <c r="B465" i="17"/>
  <c r="B464" i="17"/>
  <c r="G463" i="17"/>
  <c r="B463" i="17"/>
  <c r="G462" i="17"/>
  <c r="B462" i="17"/>
  <c r="G461" i="17"/>
  <c r="B461" i="17"/>
  <c r="G460" i="17"/>
  <c r="B460" i="17"/>
  <c r="G459" i="17"/>
  <c r="B459" i="17"/>
  <c r="G458" i="17"/>
  <c r="B458" i="17"/>
  <c r="G457" i="17"/>
  <c r="B457" i="17"/>
  <c r="G456" i="17"/>
  <c r="B456" i="17"/>
  <c r="G455" i="17"/>
  <c r="B455" i="17"/>
  <c r="B454" i="17"/>
  <c r="G453" i="17"/>
  <c r="B453" i="17"/>
  <c r="G452" i="17"/>
  <c r="B452" i="17"/>
  <c r="G451" i="17"/>
  <c r="B451" i="17"/>
  <c r="G450" i="17"/>
  <c r="B450" i="17"/>
  <c r="B449" i="17"/>
  <c r="G448" i="17"/>
  <c r="B448" i="17"/>
  <c r="B447" i="17"/>
  <c r="G446" i="17"/>
  <c r="B446" i="17"/>
  <c r="G445" i="17"/>
  <c r="B445" i="17"/>
  <c r="G444" i="17"/>
  <c r="B444" i="17"/>
  <c r="G443" i="17"/>
  <c r="B443" i="17"/>
  <c r="G442" i="17"/>
  <c r="B442" i="17"/>
  <c r="G441" i="17"/>
  <c r="B441" i="17"/>
  <c r="G440" i="17"/>
  <c r="B440" i="17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5" i="16"/>
  <c r="G456" i="16"/>
  <c r="G457" i="16"/>
  <c r="G458" i="16"/>
  <c r="G459" i="16"/>
  <c r="G460" i="16"/>
  <c r="G461" i="16"/>
  <c r="G462" i="16"/>
  <c r="G463" i="16"/>
  <c r="G465" i="16"/>
  <c r="G466" i="16"/>
  <c r="G467" i="16"/>
  <c r="G470" i="16"/>
  <c r="G471" i="16"/>
  <c r="G473" i="16"/>
  <c r="G440" i="16"/>
  <c r="B440" i="16"/>
  <c r="G480" i="15"/>
  <c r="G470" i="15"/>
  <c r="G466" i="15"/>
  <c r="G461" i="15"/>
  <c r="B482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G450" i="15"/>
  <c r="G451" i="15"/>
  <c r="G452" i="15"/>
  <c r="G453" i="15"/>
  <c r="G454" i="15"/>
  <c r="G455" i="15"/>
  <c r="G456" i="15"/>
  <c r="G457" i="15"/>
  <c r="G458" i="15"/>
  <c r="G459" i="15"/>
  <c r="G460" i="15"/>
  <c r="G462" i="15"/>
  <c r="G463" i="15"/>
  <c r="G464" i="15"/>
  <c r="G465" i="15"/>
  <c r="G467" i="15"/>
  <c r="G468" i="15"/>
  <c r="G469" i="15"/>
  <c r="G471" i="15"/>
  <c r="G472" i="15"/>
  <c r="G474" i="15"/>
  <c r="G475" i="15"/>
  <c r="G476" i="15"/>
  <c r="G479" i="15"/>
  <c r="G482" i="15"/>
  <c r="G449" i="15"/>
  <c r="B449" i="15"/>
  <c r="G445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G437" i="14"/>
  <c r="G438" i="14"/>
  <c r="G439" i="14"/>
  <c r="G440" i="14"/>
  <c r="G441" i="14"/>
  <c r="G442" i="14"/>
  <c r="G443" i="14"/>
  <c r="G444" i="14"/>
  <c r="G446" i="14"/>
  <c r="G447" i="14"/>
  <c r="G449" i="14"/>
  <c r="G450" i="14"/>
  <c r="G451" i="14"/>
  <c r="G452" i="14"/>
  <c r="G454" i="14"/>
  <c r="G455" i="14"/>
  <c r="G456" i="14"/>
  <c r="G458" i="14"/>
  <c r="G459" i="14"/>
  <c r="G461" i="14"/>
  <c r="G463" i="14"/>
  <c r="G466" i="14"/>
  <c r="G468" i="14"/>
  <c r="G469" i="14"/>
  <c r="G436" i="14"/>
  <c r="B436" i="14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G428" i="13"/>
  <c r="G429" i="13"/>
  <c r="G430" i="13"/>
  <c r="G431" i="13"/>
  <c r="G432" i="13"/>
  <c r="G433" i="13"/>
  <c r="G434" i="13"/>
  <c r="G435" i="13"/>
  <c r="G437" i="13"/>
  <c r="G438" i="13"/>
  <c r="G440" i="13"/>
  <c r="G441" i="13"/>
  <c r="G442" i="13"/>
  <c r="G443" i="13"/>
  <c r="G445" i="13"/>
  <c r="G446" i="13"/>
  <c r="G447" i="13"/>
  <c r="G449" i="13"/>
  <c r="G450" i="13"/>
  <c r="G452" i="13"/>
  <c r="G453" i="13"/>
  <c r="G454" i="13"/>
  <c r="G457" i="13"/>
  <c r="G459" i="13"/>
  <c r="G460" i="13"/>
  <c r="G427" i="13"/>
  <c r="B427" i="13"/>
  <c r="B450" i="12"/>
  <c r="B451" i="12"/>
  <c r="B452" i="12"/>
  <c r="B453" i="12"/>
  <c r="B454" i="12"/>
  <c r="G454" i="12"/>
  <c r="G422" i="12"/>
  <c r="G423" i="12"/>
  <c r="G424" i="12"/>
  <c r="G425" i="12"/>
  <c r="G426" i="12"/>
  <c r="G427" i="12"/>
  <c r="G428" i="12"/>
  <c r="G429" i="12"/>
  <c r="G430" i="12"/>
  <c r="G431" i="12"/>
  <c r="G432" i="12"/>
  <c r="G434" i="12"/>
  <c r="G435" i="12"/>
  <c r="G436" i="12"/>
  <c r="G437" i="12"/>
  <c r="G439" i="12"/>
  <c r="G440" i="12"/>
  <c r="G441" i="12"/>
  <c r="G443" i="12"/>
  <c r="G444" i="12"/>
  <c r="G446" i="12"/>
  <c r="G447" i="12"/>
  <c r="G448" i="12"/>
  <c r="G451" i="12"/>
  <c r="G453" i="12"/>
  <c r="G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21" i="12"/>
  <c r="G445" i="11"/>
  <c r="G446" i="11"/>
  <c r="B427" i="11"/>
  <c r="B416" i="11"/>
  <c r="B417" i="11"/>
  <c r="B418" i="11"/>
  <c r="B419" i="11"/>
  <c r="B420" i="11"/>
  <c r="B421" i="11"/>
  <c r="B422" i="11"/>
  <c r="B423" i="11"/>
  <c r="B424" i="11"/>
  <c r="B425" i="11"/>
  <c r="B426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G416" i="11"/>
  <c r="G417" i="11"/>
  <c r="G418" i="11"/>
  <c r="G419" i="11"/>
  <c r="G420" i="11"/>
  <c r="G421" i="11"/>
  <c r="G422" i="11"/>
  <c r="G423" i="11"/>
  <c r="G424" i="11"/>
  <c r="G425" i="11"/>
  <c r="G426" i="11"/>
  <c r="G428" i="11"/>
  <c r="G429" i="11"/>
  <c r="G430" i="11"/>
  <c r="G431" i="11"/>
  <c r="G433" i="11"/>
  <c r="G434" i="11"/>
  <c r="G435" i="11"/>
  <c r="G437" i="11"/>
  <c r="G438" i="11"/>
  <c r="G440" i="11"/>
  <c r="G441" i="11"/>
  <c r="G442" i="11"/>
  <c r="G443" i="11"/>
  <c r="G444" i="11"/>
  <c r="G415" i="11"/>
  <c r="B415" i="11"/>
  <c r="G425" i="10"/>
  <c r="B43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2" i="10"/>
  <c r="B433" i="10"/>
  <c r="B434" i="10"/>
  <c r="B435" i="10"/>
  <c r="B436" i="10"/>
  <c r="B437" i="10"/>
  <c r="B438" i="10"/>
  <c r="B439" i="10"/>
  <c r="B440" i="10"/>
  <c r="B44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6" i="10"/>
  <c r="G428" i="10"/>
  <c r="G429" i="10"/>
  <c r="G430" i="10"/>
  <c r="G432" i="10"/>
  <c r="G433" i="10"/>
  <c r="G435" i="10"/>
  <c r="G436" i="10"/>
  <c r="G437" i="10"/>
  <c r="G438" i="10"/>
  <c r="G439" i="10"/>
  <c r="G441" i="10"/>
  <c r="G411" i="10"/>
  <c r="B411" i="10"/>
  <c r="B421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20" i="9"/>
  <c r="G422" i="9"/>
  <c r="G423" i="9"/>
  <c r="G424" i="9"/>
  <c r="G425" i="9"/>
  <c r="G426" i="9"/>
  <c r="G428" i="9"/>
  <c r="G429" i="9"/>
  <c r="G430" i="9"/>
  <c r="G431" i="9"/>
  <c r="G432" i="9"/>
  <c r="G434" i="9"/>
  <c r="G405" i="9"/>
  <c r="B405" i="9"/>
  <c r="G414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6" i="8"/>
  <c r="G417" i="8"/>
  <c r="G418" i="8"/>
  <c r="G419" i="8"/>
  <c r="G420" i="8"/>
  <c r="G421" i="8"/>
  <c r="G423" i="8"/>
  <c r="G424" i="8"/>
  <c r="G425" i="8"/>
  <c r="G426" i="8"/>
  <c r="G427" i="8"/>
  <c r="G429" i="8"/>
  <c r="G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01" i="8"/>
  <c r="G417" i="7"/>
  <c r="G419" i="7"/>
  <c r="B425" i="7"/>
  <c r="B424" i="7"/>
  <c r="G425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2" i="7"/>
  <c r="G413" i="7"/>
  <c r="G414" i="7"/>
  <c r="G415" i="7"/>
  <c r="G416" i="7"/>
  <c r="G421" i="7"/>
  <c r="G422" i="7"/>
  <c r="G423" i="7"/>
  <c r="G397" i="7"/>
  <c r="B397" i="7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2" i="6"/>
  <c r="G403" i="6"/>
  <c r="G404" i="6"/>
  <c r="G405" i="6"/>
  <c r="G406" i="6"/>
  <c r="G407" i="6"/>
  <c r="G409" i="6"/>
  <c r="G411" i="6"/>
  <c r="G412" i="6"/>
  <c r="G413" i="6"/>
  <c r="G414" i="6"/>
  <c r="G388" i="6"/>
  <c r="G396" i="4"/>
  <c r="G380" i="5"/>
  <c r="G381" i="5"/>
  <c r="G382" i="5"/>
  <c r="G383" i="5"/>
  <c r="G384" i="5"/>
  <c r="G385" i="5"/>
  <c r="G386" i="5"/>
  <c r="G387" i="5"/>
  <c r="G388" i="5"/>
  <c r="G389" i="5"/>
  <c r="G390" i="5"/>
  <c r="G392" i="5"/>
  <c r="G393" i="5"/>
  <c r="G394" i="5"/>
  <c r="G395" i="5"/>
  <c r="G396" i="5"/>
  <c r="G397" i="5"/>
  <c r="G399" i="5"/>
  <c r="G402" i="5"/>
  <c r="G403" i="5"/>
  <c r="G404" i="5"/>
  <c r="G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379" i="5"/>
  <c r="G386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G374" i="4"/>
  <c r="G375" i="4"/>
  <c r="G376" i="4"/>
  <c r="G377" i="4"/>
  <c r="G378" i="4"/>
  <c r="G379" i="4"/>
  <c r="G380" i="4"/>
  <c r="G381" i="4"/>
  <c r="G382" i="4"/>
  <c r="G383" i="4"/>
  <c r="G384" i="4"/>
  <c r="G387" i="4"/>
  <c r="G388" i="4"/>
  <c r="G389" i="4"/>
  <c r="G390" i="4"/>
  <c r="G391" i="4"/>
  <c r="G393" i="4"/>
  <c r="G397" i="4"/>
  <c r="G398" i="4"/>
  <c r="G373" i="4"/>
  <c r="B373" i="4"/>
  <c r="G393" i="3"/>
  <c r="G381" i="3"/>
  <c r="G383" i="3"/>
  <c r="B390" i="3"/>
  <c r="B391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2" i="3"/>
  <c r="B393" i="3"/>
  <c r="B394" i="3"/>
  <c r="G370" i="3"/>
  <c r="G371" i="3"/>
  <c r="G372" i="3"/>
  <c r="G373" i="3"/>
  <c r="G374" i="3"/>
  <c r="G375" i="3"/>
  <c r="G376" i="3"/>
  <c r="G377" i="3"/>
  <c r="G378" i="3"/>
  <c r="G379" i="3"/>
  <c r="G380" i="3"/>
  <c r="G384" i="3"/>
  <c r="G385" i="3"/>
  <c r="G386" i="3"/>
  <c r="G387" i="3"/>
  <c r="G389" i="3"/>
  <c r="G394" i="3"/>
  <c r="G369" i="3"/>
  <c r="B369" i="3"/>
  <c r="G376" i="21"/>
  <c r="B376" i="2"/>
  <c r="B375" i="2"/>
  <c r="G362" i="2"/>
  <c r="G363" i="2"/>
  <c r="G364" i="2"/>
  <c r="G365" i="2"/>
  <c r="G366" i="2"/>
  <c r="G367" i="2"/>
  <c r="G368" i="2"/>
  <c r="G369" i="2"/>
  <c r="G370" i="2"/>
  <c r="G371" i="2"/>
  <c r="G372" i="2"/>
  <c r="G374" i="2"/>
  <c r="G376" i="2"/>
  <c r="G377" i="2"/>
  <c r="G378" i="2"/>
  <c r="G379" i="2"/>
  <c r="G381" i="2"/>
  <c r="G384" i="2"/>
  <c r="G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7" i="2"/>
  <c r="B378" i="2"/>
  <c r="B379" i="2"/>
  <c r="B380" i="2"/>
  <c r="B381" i="2"/>
  <c r="B382" i="2"/>
  <c r="B383" i="2"/>
  <c r="B384" i="2"/>
  <c r="B361" i="2"/>
  <c r="G359" i="21"/>
  <c r="G360" i="21"/>
  <c r="G361" i="21"/>
  <c r="G362" i="21"/>
  <c r="G363" i="21"/>
  <c r="G364" i="21"/>
  <c r="G365" i="21"/>
  <c r="G366" i="21"/>
  <c r="G367" i="21"/>
  <c r="G368" i="21"/>
  <c r="G369" i="21"/>
  <c r="G371" i="21"/>
  <c r="G372" i="21"/>
  <c r="G373" i="21"/>
  <c r="G374" i="21"/>
  <c r="G375" i="21"/>
  <c r="G377" i="21"/>
  <c r="G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58" i="21"/>
  <c r="C388" i="6" l="1"/>
  <c r="C379" i="5"/>
  <c r="C440" i="17"/>
  <c r="C440" i="16"/>
  <c r="C449" i="15"/>
  <c r="C436" i="14"/>
  <c r="C427" i="13"/>
  <c r="C421" i="12"/>
  <c r="C415" i="11"/>
  <c r="C411" i="10"/>
  <c r="C405" i="9"/>
  <c r="C401" i="8"/>
  <c r="C397" i="7"/>
  <c r="C373" i="4"/>
  <c r="C369" i="3"/>
  <c r="C361" i="2"/>
  <c r="C358" i="21"/>
  <c r="G439" i="18"/>
  <c r="B439" i="18"/>
  <c r="G438" i="18"/>
  <c r="B438" i="18"/>
  <c r="G437" i="18"/>
  <c r="B437" i="18"/>
  <c r="G436" i="18"/>
  <c r="B436" i="18"/>
  <c r="G435" i="18"/>
  <c r="B435" i="18"/>
  <c r="G434" i="18"/>
  <c r="B434" i="18"/>
  <c r="G433" i="18"/>
  <c r="B433" i="18"/>
  <c r="G432" i="18"/>
  <c r="B432" i="18"/>
  <c r="B431" i="18"/>
  <c r="G430" i="18"/>
  <c r="B430" i="18"/>
  <c r="G429" i="18"/>
  <c r="B429" i="18"/>
  <c r="G428" i="18"/>
  <c r="B428" i="18"/>
  <c r="B427" i="18"/>
  <c r="G426" i="18"/>
  <c r="B426" i="18"/>
  <c r="G425" i="18"/>
  <c r="B425" i="18"/>
  <c r="G424" i="18"/>
  <c r="B424" i="18"/>
  <c r="G423" i="18"/>
  <c r="B423" i="18"/>
  <c r="G422" i="18"/>
  <c r="B422" i="18"/>
  <c r="G421" i="18"/>
  <c r="B421" i="18"/>
  <c r="G420" i="18"/>
  <c r="B420" i="18"/>
  <c r="G419" i="18"/>
  <c r="B419" i="18"/>
  <c r="G418" i="18"/>
  <c r="B418" i="18"/>
  <c r="G436" i="17"/>
  <c r="G439" i="17"/>
  <c r="B439" i="17"/>
  <c r="G438" i="17"/>
  <c r="B438" i="17"/>
  <c r="G437" i="17"/>
  <c r="B437" i="17"/>
  <c r="B436" i="17"/>
  <c r="G435" i="17"/>
  <c r="B435" i="17"/>
  <c r="G434" i="17"/>
  <c r="B434" i="17"/>
  <c r="G433" i="17"/>
  <c r="B433" i="17"/>
  <c r="G432" i="17"/>
  <c r="B432" i="17"/>
  <c r="B431" i="17"/>
  <c r="G430" i="17"/>
  <c r="B430" i="17"/>
  <c r="G429" i="17"/>
  <c r="B429" i="17"/>
  <c r="G428" i="17"/>
  <c r="B428" i="17"/>
  <c r="B427" i="17"/>
  <c r="G426" i="17"/>
  <c r="B426" i="17"/>
  <c r="G425" i="17"/>
  <c r="B425" i="17"/>
  <c r="G424" i="17"/>
  <c r="B424" i="17"/>
  <c r="G423" i="17"/>
  <c r="B423" i="17"/>
  <c r="G422" i="17"/>
  <c r="B422" i="17"/>
  <c r="G421" i="17"/>
  <c r="B421" i="17"/>
  <c r="G420" i="17"/>
  <c r="B420" i="17"/>
  <c r="G419" i="17"/>
  <c r="B419" i="17"/>
  <c r="G418" i="17"/>
  <c r="B418" i="17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G419" i="16"/>
  <c r="G420" i="16"/>
  <c r="G421" i="16"/>
  <c r="G422" i="16"/>
  <c r="G423" i="16"/>
  <c r="G424" i="16"/>
  <c r="G425" i="16"/>
  <c r="G426" i="16"/>
  <c r="G428" i="16"/>
  <c r="G429" i="16"/>
  <c r="G430" i="16"/>
  <c r="G432" i="16"/>
  <c r="G433" i="16"/>
  <c r="G434" i="16"/>
  <c r="G435" i="16"/>
  <c r="G437" i="16"/>
  <c r="G438" i="16"/>
  <c r="G439" i="16"/>
  <c r="G418" i="16"/>
  <c r="B418" i="16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G428" i="15"/>
  <c r="G429" i="15"/>
  <c r="G430" i="15"/>
  <c r="G431" i="15"/>
  <c r="G432" i="15"/>
  <c r="G433" i="15"/>
  <c r="G434" i="15"/>
  <c r="G435" i="15"/>
  <c r="G437" i="15"/>
  <c r="G438" i="15"/>
  <c r="G439" i="15"/>
  <c r="G441" i="15"/>
  <c r="G442" i="15"/>
  <c r="G443" i="15"/>
  <c r="G444" i="15"/>
  <c r="G447" i="15"/>
  <c r="G448" i="15"/>
  <c r="G427" i="15"/>
  <c r="B427" i="15"/>
  <c r="B435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G415" i="14"/>
  <c r="G416" i="14"/>
  <c r="G417" i="14"/>
  <c r="G418" i="14"/>
  <c r="G419" i="14"/>
  <c r="G420" i="14"/>
  <c r="G421" i="14"/>
  <c r="G422" i="14"/>
  <c r="G424" i="14"/>
  <c r="G425" i="14"/>
  <c r="G426" i="14"/>
  <c r="G429" i="14"/>
  <c r="G430" i="14"/>
  <c r="G431" i="14"/>
  <c r="G434" i="14"/>
  <c r="G435" i="14"/>
  <c r="G414" i="14"/>
  <c r="B414" i="14"/>
  <c r="G415" i="13"/>
  <c r="B423" i="13"/>
  <c r="C418" i="18" l="1"/>
  <c r="C418" i="17"/>
  <c r="C418" i="16"/>
  <c r="C427" i="15"/>
  <c r="C414" i="14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4" i="13"/>
  <c r="B425" i="13"/>
  <c r="B426" i="13"/>
  <c r="G406" i="13"/>
  <c r="G407" i="13"/>
  <c r="G408" i="13"/>
  <c r="G409" i="13"/>
  <c r="G410" i="13"/>
  <c r="G411" i="13"/>
  <c r="G412" i="13"/>
  <c r="G413" i="13"/>
  <c r="G416" i="13"/>
  <c r="G417" i="13"/>
  <c r="G420" i="13"/>
  <c r="G421" i="13"/>
  <c r="G422" i="13"/>
  <c r="G425" i="13"/>
  <c r="G426" i="13"/>
  <c r="G405" i="13"/>
  <c r="B405" i="13"/>
  <c r="B418" i="12"/>
  <c r="G401" i="12"/>
  <c r="G402" i="12"/>
  <c r="G403" i="12"/>
  <c r="G404" i="12"/>
  <c r="G405" i="12"/>
  <c r="G406" i="12"/>
  <c r="G407" i="12"/>
  <c r="G408" i="12"/>
  <c r="G411" i="12"/>
  <c r="G412" i="12"/>
  <c r="G415" i="12"/>
  <c r="G416" i="12"/>
  <c r="G417" i="12"/>
  <c r="G419" i="12"/>
  <c r="G420" i="12"/>
  <c r="G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9" i="12"/>
  <c r="B420" i="12"/>
  <c r="B400" i="12"/>
  <c r="B409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10" i="11"/>
  <c r="B411" i="11"/>
  <c r="B412" i="11"/>
  <c r="B413" i="11"/>
  <c r="B414" i="11"/>
  <c r="G396" i="11"/>
  <c r="G397" i="11"/>
  <c r="G398" i="11"/>
  <c r="G399" i="11"/>
  <c r="G400" i="11"/>
  <c r="G401" i="11"/>
  <c r="G402" i="11"/>
  <c r="G403" i="11"/>
  <c r="G406" i="11"/>
  <c r="G407" i="11"/>
  <c r="G410" i="11"/>
  <c r="G411" i="11"/>
  <c r="G412" i="11"/>
  <c r="G413" i="11"/>
  <c r="G414" i="11"/>
  <c r="G395" i="11"/>
  <c r="B395" i="11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G400" i="10"/>
  <c r="G393" i="10"/>
  <c r="G394" i="10"/>
  <c r="G395" i="10"/>
  <c r="G396" i="10"/>
  <c r="G397" i="10"/>
  <c r="G398" i="10"/>
  <c r="G399" i="10"/>
  <c r="G403" i="10"/>
  <c r="G404" i="10"/>
  <c r="G406" i="10"/>
  <c r="G407" i="10"/>
  <c r="G408" i="10"/>
  <c r="G409" i="10"/>
  <c r="G410" i="10"/>
  <c r="G392" i="10"/>
  <c r="B392" i="10"/>
  <c r="B396" i="9"/>
  <c r="B387" i="9"/>
  <c r="B388" i="9"/>
  <c r="B389" i="9"/>
  <c r="B390" i="9"/>
  <c r="B391" i="9"/>
  <c r="B392" i="9"/>
  <c r="B393" i="9"/>
  <c r="B394" i="9"/>
  <c r="B395" i="9"/>
  <c r="B397" i="9"/>
  <c r="B398" i="9"/>
  <c r="B399" i="9"/>
  <c r="B400" i="9"/>
  <c r="B401" i="9"/>
  <c r="B402" i="9"/>
  <c r="B403" i="9"/>
  <c r="B404" i="9"/>
  <c r="G387" i="9"/>
  <c r="G388" i="9"/>
  <c r="G389" i="9"/>
  <c r="G390" i="9"/>
  <c r="G391" i="9"/>
  <c r="G392" i="9"/>
  <c r="G393" i="9"/>
  <c r="G394" i="9"/>
  <c r="G397" i="9"/>
  <c r="G398" i="9"/>
  <c r="G400" i="9"/>
  <c r="G401" i="9"/>
  <c r="G402" i="9"/>
  <c r="G403" i="9"/>
  <c r="G404" i="9"/>
  <c r="G386" i="9"/>
  <c r="B386" i="9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G384" i="8"/>
  <c r="G385" i="8"/>
  <c r="G386" i="8"/>
  <c r="G387" i="8"/>
  <c r="G388" i="8"/>
  <c r="G389" i="8"/>
  <c r="G390" i="8"/>
  <c r="G391" i="8"/>
  <c r="G393" i="8"/>
  <c r="G394" i="8"/>
  <c r="G396" i="8"/>
  <c r="G397" i="8"/>
  <c r="G398" i="8"/>
  <c r="G399" i="8"/>
  <c r="G400" i="8"/>
  <c r="G383" i="8"/>
  <c r="B383" i="8"/>
  <c r="B387" i="7"/>
  <c r="B388" i="7"/>
  <c r="G387" i="7"/>
  <c r="B380" i="7"/>
  <c r="B381" i="7"/>
  <c r="B382" i="7"/>
  <c r="B383" i="7"/>
  <c r="B384" i="7"/>
  <c r="B385" i="7"/>
  <c r="B386" i="7"/>
  <c r="B389" i="7"/>
  <c r="B390" i="7"/>
  <c r="B391" i="7"/>
  <c r="B392" i="7"/>
  <c r="B393" i="7"/>
  <c r="B394" i="7"/>
  <c r="B395" i="7"/>
  <c r="B396" i="7"/>
  <c r="G380" i="7"/>
  <c r="G381" i="7"/>
  <c r="G382" i="7"/>
  <c r="G383" i="7"/>
  <c r="G384" i="7"/>
  <c r="G385" i="7"/>
  <c r="G386" i="7"/>
  <c r="G389" i="7"/>
  <c r="G390" i="7"/>
  <c r="G392" i="7"/>
  <c r="G393" i="7"/>
  <c r="G394" i="7"/>
  <c r="G395" i="7"/>
  <c r="G396" i="7"/>
  <c r="G379" i="7"/>
  <c r="B379" i="7"/>
  <c r="B378" i="6"/>
  <c r="G378" i="6"/>
  <c r="B383" i="6"/>
  <c r="G383" i="6"/>
  <c r="B372" i="6"/>
  <c r="B373" i="6"/>
  <c r="B374" i="6"/>
  <c r="B375" i="6"/>
  <c r="B376" i="6"/>
  <c r="B377" i="6"/>
  <c r="B379" i="6"/>
  <c r="B380" i="6"/>
  <c r="B381" i="6"/>
  <c r="B382" i="6"/>
  <c r="B384" i="6"/>
  <c r="B385" i="6"/>
  <c r="B386" i="6"/>
  <c r="B387" i="6"/>
  <c r="G372" i="6"/>
  <c r="G373" i="6"/>
  <c r="G374" i="6"/>
  <c r="G375" i="6"/>
  <c r="G376" i="6"/>
  <c r="G377" i="6"/>
  <c r="G380" i="6"/>
  <c r="G381" i="6"/>
  <c r="G384" i="6"/>
  <c r="G385" i="6"/>
  <c r="G386" i="6"/>
  <c r="G387" i="6"/>
  <c r="G371" i="6"/>
  <c r="B371" i="6"/>
  <c r="B378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64" i="5"/>
  <c r="B364" i="5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58" i="4"/>
  <c r="B358" i="4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54" i="3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46" i="2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C364" i="5" l="1"/>
  <c r="C358" i="4"/>
  <c r="C354" i="3"/>
  <c r="C346" i="2"/>
  <c r="C405" i="13"/>
  <c r="C400" i="12"/>
  <c r="C395" i="11"/>
  <c r="C392" i="10"/>
  <c r="C386" i="9"/>
  <c r="C383" i="8"/>
  <c r="C379" i="7"/>
  <c r="C371" i="6"/>
  <c r="G344" i="21"/>
  <c r="B344" i="21"/>
  <c r="C344" i="21" s="1"/>
  <c r="G417" i="18"/>
  <c r="B417" i="18"/>
  <c r="B416" i="18"/>
  <c r="G415" i="18"/>
  <c r="B415" i="18"/>
  <c r="G414" i="18"/>
  <c r="B414" i="18"/>
  <c r="G413" i="18"/>
  <c r="B413" i="18"/>
  <c r="B412" i="18"/>
  <c r="G411" i="18"/>
  <c r="B411" i="18"/>
  <c r="B410" i="18"/>
  <c r="G409" i="18"/>
  <c r="B409" i="18"/>
  <c r="G408" i="18"/>
  <c r="B408" i="18"/>
  <c r="B407" i="18"/>
  <c r="G406" i="18"/>
  <c r="B406" i="18"/>
  <c r="G405" i="18"/>
  <c r="B405" i="18"/>
  <c r="B404" i="18"/>
  <c r="G403" i="18"/>
  <c r="B403" i="18"/>
  <c r="G402" i="18"/>
  <c r="B402" i="18"/>
  <c r="B401" i="18"/>
  <c r="B400" i="18"/>
  <c r="G399" i="18"/>
  <c r="B399" i="18"/>
  <c r="B398" i="18"/>
  <c r="B397" i="18"/>
  <c r="G396" i="18"/>
  <c r="B396" i="18"/>
  <c r="G395" i="18"/>
  <c r="B395" i="18"/>
  <c r="G394" i="18"/>
  <c r="B394" i="18"/>
  <c r="G393" i="18"/>
  <c r="B393" i="18"/>
  <c r="B392" i="18"/>
  <c r="G391" i="18"/>
  <c r="B391" i="18"/>
  <c r="G390" i="18"/>
  <c r="B390" i="18"/>
  <c r="G389" i="18"/>
  <c r="B389" i="18"/>
  <c r="G388" i="18"/>
  <c r="B388" i="18"/>
  <c r="G387" i="18"/>
  <c r="B387" i="18"/>
  <c r="G386" i="18"/>
  <c r="B386" i="18"/>
  <c r="B385" i="18"/>
  <c r="G384" i="18"/>
  <c r="B384" i="18"/>
  <c r="G383" i="18"/>
  <c r="B383" i="18"/>
  <c r="G382" i="18"/>
  <c r="B382" i="18"/>
  <c r="G381" i="18"/>
  <c r="B381" i="18"/>
  <c r="G380" i="18"/>
  <c r="B380" i="18"/>
  <c r="B379" i="18"/>
  <c r="G378" i="18"/>
  <c r="B378" i="18"/>
  <c r="G377" i="18"/>
  <c r="B377" i="18"/>
  <c r="G376" i="18"/>
  <c r="B376" i="18"/>
  <c r="B375" i="18"/>
  <c r="G374" i="18"/>
  <c r="B374" i="18"/>
  <c r="B373" i="18"/>
  <c r="B372" i="18"/>
  <c r="G371" i="18"/>
  <c r="B371" i="18"/>
  <c r="B370" i="18"/>
  <c r="G369" i="18"/>
  <c r="B369" i="18"/>
  <c r="G368" i="18"/>
  <c r="B368" i="18"/>
  <c r="G367" i="18"/>
  <c r="B367" i="18"/>
  <c r="G366" i="18"/>
  <c r="B366" i="18"/>
  <c r="B365" i="18"/>
  <c r="G364" i="18"/>
  <c r="B364" i="18"/>
  <c r="G363" i="18"/>
  <c r="B363" i="18"/>
  <c r="G362" i="18"/>
  <c r="B362" i="18"/>
  <c r="G361" i="18"/>
  <c r="B361" i="18"/>
  <c r="G360" i="18"/>
  <c r="B360" i="18"/>
  <c r="G359" i="18"/>
  <c r="B359" i="18"/>
  <c r="G417" i="17"/>
  <c r="B417" i="17"/>
  <c r="B416" i="17"/>
  <c r="G415" i="17"/>
  <c r="B415" i="17"/>
  <c r="G414" i="17"/>
  <c r="B414" i="17"/>
  <c r="G413" i="17"/>
  <c r="B413" i="17"/>
  <c r="B412" i="17"/>
  <c r="G411" i="17"/>
  <c r="B411" i="17"/>
  <c r="B410" i="17"/>
  <c r="G409" i="17"/>
  <c r="B409" i="17"/>
  <c r="G408" i="17"/>
  <c r="B408" i="17"/>
  <c r="B407" i="17"/>
  <c r="G406" i="17"/>
  <c r="B406" i="17"/>
  <c r="G405" i="17"/>
  <c r="B405" i="17"/>
  <c r="G404" i="17"/>
  <c r="B404" i="17"/>
  <c r="G403" i="17"/>
  <c r="B403" i="17"/>
  <c r="G402" i="17"/>
  <c r="B402" i="17"/>
  <c r="B401" i="17"/>
  <c r="B400" i="17"/>
  <c r="G399" i="17"/>
  <c r="B399" i="17"/>
  <c r="B398" i="17"/>
  <c r="B397" i="17"/>
  <c r="G396" i="17"/>
  <c r="B396" i="17"/>
  <c r="G395" i="17"/>
  <c r="B395" i="17"/>
  <c r="G394" i="17"/>
  <c r="B394" i="17"/>
  <c r="G393" i="17"/>
  <c r="B393" i="17"/>
  <c r="B392" i="17"/>
  <c r="G391" i="17"/>
  <c r="B391" i="17"/>
  <c r="G390" i="17"/>
  <c r="B390" i="17"/>
  <c r="G389" i="17"/>
  <c r="B389" i="17"/>
  <c r="G388" i="17"/>
  <c r="B388" i="17"/>
  <c r="G387" i="17"/>
  <c r="B387" i="17"/>
  <c r="G386" i="17"/>
  <c r="B386" i="17"/>
  <c r="B385" i="17"/>
  <c r="G384" i="17"/>
  <c r="B384" i="17"/>
  <c r="G383" i="17"/>
  <c r="B383" i="17"/>
  <c r="G382" i="17"/>
  <c r="B382" i="17"/>
  <c r="G381" i="17"/>
  <c r="B381" i="17"/>
  <c r="G380" i="17"/>
  <c r="B380" i="17"/>
  <c r="B379" i="17"/>
  <c r="G378" i="17"/>
  <c r="B378" i="17"/>
  <c r="G377" i="17"/>
  <c r="B377" i="17"/>
  <c r="G376" i="17"/>
  <c r="B376" i="17"/>
  <c r="B375" i="17"/>
  <c r="G374" i="17"/>
  <c r="B374" i="17"/>
  <c r="B373" i="17"/>
  <c r="B372" i="17"/>
  <c r="G371" i="17"/>
  <c r="B371" i="17"/>
  <c r="B370" i="17"/>
  <c r="G369" i="17"/>
  <c r="B369" i="17"/>
  <c r="G368" i="17"/>
  <c r="B368" i="17"/>
  <c r="G367" i="17"/>
  <c r="B367" i="17"/>
  <c r="G366" i="17"/>
  <c r="B366" i="17"/>
  <c r="B365" i="17"/>
  <c r="G364" i="17"/>
  <c r="B364" i="17"/>
  <c r="G363" i="17"/>
  <c r="B363" i="17"/>
  <c r="G362" i="17"/>
  <c r="B362" i="17"/>
  <c r="G361" i="17"/>
  <c r="B361" i="17"/>
  <c r="G360" i="17"/>
  <c r="B360" i="17"/>
  <c r="G359" i="17"/>
  <c r="B359" i="17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G360" i="16"/>
  <c r="G361" i="16"/>
  <c r="G362" i="16"/>
  <c r="G363" i="16"/>
  <c r="G364" i="16"/>
  <c r="G366" i="16"/>
  <c r="G367" i="16"/>
  <c r="G368" i="16"/>
  <c r="G369" i="16"/>
  <c r="G371" i="16"/>
  <c r="G374" i="16"/>
  <c r="G376" i="16"/>
  <c r="G377" i="16"/>
  <c r="G378" i="16"/>
  <c r="G380" i="16"/>
  <c r="G381" i="16"/>
  <c r="G382" i="16"/>
  <c r="G383" i="16"/>
  <c r="G384" i="16"/>
  <c r="G386" i="16"/>
  <c r="G387" i="16"/>
  <c r="G388" i="16"/>
  <c r="G389" i="16"/>
  <c r="G390" i="16"/>
  <c r="G391" i="16"/>
  <c r="G393" i="16"/>
  <c r="G394" i="16"/>
  <c r="G395" i="16"/>
  <c r="G396" i="16"/>
  <c r="G399" i="16"/>
  <c r="G402" i="16"/>
  <c r="G403" i="16"/>
  <c r="G404" i="16"/>
  <c r="G405" i="16"/>
  <c r="G406" i="16"/>
  <c r="G408" i="16"/>
  <c r="G409" i="16"/>
  <c r="G411" i="16"/>
  <c r="G413" i="16"/>
  <c r="G414" i="16"/>
  <c r="G415" i="16"/>
  <c r="G417" i="16"/>
  <c r="G359" i="16"/>
  <c r="B359" i="16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G369" i="15"/>
  <c r="G370" i="15"/>
  <c r="G371" i="15"/>
  <c r="G372" i="15"/>
  <c r="G373" i="15"/>
  <c r="G375" i="15"/>
  <c r="G376" i="15"/>
  <c r="G377" i="15"/>
  <c r="G378" i="15"/>
  <c r="G380" i="15"/>
  <c r="G383" i="15"/>
  <c r="G385" i="15"/>
  <c r="G386" i="15"/>
  <c r="G387" i="15"/>
  <c r="G389" i="15"/>
  <c r="G390" i="15"/>
  <c r="G391" i="15"/>
  <c r="G392" i="15"/>
  <c r="G393" i="15"/>
  <c r="G395" i="15"/>
  <c r="G396" i="15"/>
  <c r="G397" i="15"/>
  <c r="G398" i="15"/>
  <c r="G399" i="15"/>
  <c r="G400" i="15"/>
  <c r="G402" i="15"/>
  <c r="G403" i="15"/>
  <c r="G404" i="15"/>
  <c r="G405" i="15"/>
  <c r="G408" i="15"/>
  <c r="G411" i="15"/>
  <c r="G412" i="15"/>
  <c r="G413" i="15"/>
  <c r="G414" i="15"/>
  <c r="G415" i="15"/>
  <c r="G417" i="15"/>
  <c r="G418" i="15"/>
  <c r="G420" i="15"/>
  <c r="G422" i="15"/>
  <c r="G423" i="15"/>
  <c r="G424" i="15"/>
  <c r="G426" i="15"/>
  <c r="G368" i="15"/>
  <c r="B368" i="15"/>
  <c r="G398" i="14"/>
  <c r="G392" i="14"/>
  <c r="G380" i="14"/>
  <c r="G400" i="14"/>
  <c r="B400" i="14"/>
  <c r="C359" i="18" l="1"/>
  <c r="C359" i="17"/>
  <c r="C359" i="16"/>
  <c r="C368" i="15"/>
  <c r="B390" i="12"/>
  <c r="B397" i="13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G356" i="14"/>
  <c r="G357" i="14"/>
  <c r="G358" i="14"/>
  <c r="G359" i="14"/>
  <c r="G360" i="14"/>
  <c r="G362" i="14"/>
  <c r="G363" i="14"/>
  <c r="G364" i="14"/>
  <c r="G365" i="14"/>
  <c r="G367" i="14"/>
  <c r="G370" i="14"/>
  <c r="G372" i="14"/>
  <c r="G373" i="14"/>
  <c r="G374" i="14"/>
  <c r="G376" i="14"/>
  <c r="G377" i="14"/>
  <c r="G378" i="14"/>
  <c r="G379" i="14"/>
  <c r="G382" i="14"/>
  <c r="G383" i="14"/>
  <c r="G384" i="14"/>
  <c r="G385" i="14"/>
  <c r="G386" i="14"/>
  <c r="G387" i="14"/>
  <c r="G389" i="14"/>
  <c r="G390" i="14"/>
  <c r="G391" i="14"/>
  <c r="G395" i="14"/>
  <c r="G399" i="14"/>
  <c r="G401" i="14"/>
  <c r="G402" i="14"/>
  <c r="G404" i="14"/>
  <c r="G405" i="14"/>
  <c r="G407" i="14"/>
  <c r="G409" i="14"/>
  <c r="G410" i="14"/>
  <c r="G411" i="14"/>
  <c r="G413" i="14"/>
  <c r="G355" i="14"/>
  <c r="B355" i="14"/>
  <c r="G350" i="13"/>
  <c r="B398" i="13"/>
  <c r="B403" i="13"/>
  <c r="B404" i="13"/>
  <c r="B402" i="13"/>
  <c r="G404" i="13"/>
  <c r="G398" i="13"/>
  <c r="B384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9" i="13"/>
  <c r="B400" i="13"/>
  <c r="B401" i="13"/>
  <c r="G348" i="13"/>
  <c r="G349" i="13"/>
  <c r="G351" i="13"/>
  <c r="G352" i="13"/>
  <c r="G354" i="13"/>
  <c r="G355" i="13"/>
  <c r="G356" i="13"/>
  <c r="G357" i="13"/>
  <c r="G359" i="13"/>
  <c r="G362" i="13"/>
  <c r="G364" i="13"/>
  <c r="G365" i="13"/>
  <c r="G366" i="13"/>
  <c r="G368" i="13"/>
  <c r="G369" i="13"/>
  <c r="G370" i="13"/>
  <c r="G371" i="13"/>
  <c r="G374" i="13"/>
  <c r="G375" i="13"/>
  <c r="G376" i="13"/>
  <c r="G377" i="13"/>
  <c r="G378" i="13"/>
  <c r="G379" i="13"/>
  <c r="G381" i="13"/>
  <c r="G382" i="13"/>
  <c r="G383" i="13"/>
  <c r="G387" i="13"/>
  <c r="G391" i="13"/>
  <c r="G392" i="13"/>
  <c r="G393" i="13"/>
  <c r="G395" i="13"/>
  <c r="G396" i="13"/>
  <c r="G400" i="13"/>
  <c r="G401" i="13"/>
  <c r="G402" i="13"/>
  <c r="G347" i="13"/>
  <c r="B347" i="13"/>
  <c r="B386" i="12"/>
  <c r="B369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7" i="12"/>
  <c r="B388" i="12"/>
  <c r="B389" i="12"/>
  <c r="B391" i="12"/>
  <c r="B392" i="12"/>
  <c r="B393" i="12"/>
  <c r="B394" i="12"/>
  <c r="B395" i="12"/>
  <c r="B396" i="12"/>
  <c r="B397" i="12"/>
  <c r="B398" i="12"/>
  <c r="B399" i="12"/>
  <c r="G345" i="12"/>
  <c r="G346" i="12"/>
  <c r="G347" i="12"/>
  <c r="G348" i="12"/>
  <c r="G349" i="12"/>
  <c r="G351" i="12"/>
  <c r="G352" i="12"/>
  <c r="G353" i="12"/>
  <c r="G354" i="12"/>
  <c r="G356" i="12"/>
  <c r="G358" i="12"/>
  <c r="G359" i="12"/>
  <c r="G361" i="12"/>
  <c r="G362" i="12"/>
  <c r="G363" i="12"/>
  <c r="G365" i="12"/>
  <c r="G367" i="12"/>
  <c r="G368" i="12"/>
  <c r="G371" i="12"/>
  <c r="G372" i="12"/>
  <c r="G373" i="12"/>
  <c r="G374" i="12"/>
  <c r="G375" i="12"/>
  <c r="G376" i="12"/>
  <c r="G377" i="12"/>
  <c r="G378" i="12"/>
  <c r="G379" i="12"/>
  <c r="G380" i="12"/>
  <c r="G381" i="12"/>
  <c r="G383" i="12"/>
  <c r="G387" i="12"/>
  <c r="G388" i="12"/>
  <c r="G389" i="12"/>
  <c r="G391" i="12"/>
  <c r="G392" i="12"/>
  <c r="G394" i="12"/>
  <c r="G396" i="12"/>
  <c r="G397" i="12"/>
  <c r="G398" i="12"/>
  <c r="G344" i="12"/>
  <c r="B344" i="12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G343" i="11"/>
  <c r="G344" i="11"/>
  <c r="G345" i="11"/>
  <c r="G346" i="11"/>
  <c r="G347" i="11"/>
  <c r="G349" i="11"/>
  <c r="G350" i="11"/>
  <c r="G351" i="11"/>
  <c r="G352" i="11"/>
  <c r="G353" i="11"/>
  <c r="G354" i="11"/>
  <c r="G356" i="11"/>
  <c r="G357" i="11"/>
  <c r="G359" i="11"/>
  <c r="G360" i="11"/>
  <c r="G361" i="11"/>
  <c r="G363" i="11"/>
  <c r="G365" i="11"/>
  <c r="G366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2" i="11"/>
  <c r="G383" i="11"/>
  <c r="G384" i="11"/>
  <c r="G385" i="11"/>
  <c r="G386" i="11"/>
  <c r="G387" i="11"/>
  <c r="G389" i="11"/>
  <c r="G391" i="11"/>
  <c r="G392" i="11"/>
  <c r="G393" i="11"/>
  <c r="G394" i="11"/>
  <c r="G342" i="11"/>
  <c r="B342" i="11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G340" i="10"/>
  <c r="G341" i="10"/>
  <c r="G342" i="10"/>
  <c r="G343" i="10"/>
  <c r="G344" i="10"/>
  <c r="G346" i="10"/>
  <c r="G347" i="10"/>
  <c r="G348" i="10"/>
  <c r="G349" i="10"/>
  <c r="G350" i="10"/>
  <c r="G351" i="10"/>
  <c r="G353" i="10"/>
  <c r="G354" i="10"/>
  <c r="G355" i="10"/>
  <c r="G356" i="10"/>
  <c r="G357" i="10"/>
  <c r="G358" i="10"/>
  <c r="G360" i="10"/>
  <c r="G362" i="10"/>
  <c r="G363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9" i="10"/>
  <c r="G380" i="10"/>
  <c r="G381" i="10"/>
  <c r="G382" i="10"/>
  <c r="G383" i="10"/>
  <c r="G384" i="10"/>
  <c r="G386" i="10"/>
  <c r="G388" i="10"/>
  <c r="G389" i="10"/>
  <c r="G390" i="10"/>
  <c r="G391" i="10"/>
  <c r="G339" i="10"/>
  <c r="B339" i="10"/>
  <c r="B344" i="9"/>
  <c r="G344" i="9"/>
  <c r="G334" i="9"/>
  <c r="G335" i="9"/>
  <c r="G336" i="9"/>
  <c r="G337" i="9"/>
  <c r="G338" i="9"/>
  <c r="G340" i="9"/>
  <c r="G341" i="9"/>
  <c r="G342" i="9"/>
  <c r="G343" i="9"/>
  <c r="G345" i="9"/>
  <c r="G347" i="9"/>
  <c r="G348" i="9"/>
  <c r="G349" i="9"/>
  <c r="G350" i="9"/>
  <c r="G351" i="9"/>
  <c r="G352" i="9"/>
  <c r="G354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3" i="9"/>
  <c r="G374" i="9"/>
  <c r="G375" i="9"/>
  <c r="G376" i="9"/>
  <c r="G377" i="9"/>
  <c r="G378" i="9"/>
  <c r="G380" i="9"/>
  <c r="G382" i="9"/>
  <c r="G383" i="9"/>
  <c r="G384" i="9"/>
  <c r="G385" i="9"/>
  <c r="B334" i="9"/>
  <c r="B335" i="9"/>
  <c r="B336" i="9"/>
  <c r="B337" i="9"/>
  <c r="B338" i="9"/>
  <c r="B339" i="9"/>
  <c r="B340" i="9"/>
  <c r="B341" i="9"/>
  <c r="B342" i="9"/>
  <c r="B343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G333" i="9"/>
  <c r="B333" i="9"/>
  <c r="G332" i="8"/>
  <c r="G333" i="8"/>
  <c r="G334" i="8"/>
  <c r="G335" i="8"/>
  <c r="G336" i="8"/>
  <c r="G338" i="8"/>
  <c r="G339" i="8"/>
  <c r="G340" i="8"/>
  <c r="G341" i="8"/>
  <c r="G342" i="8"/>
  <c r="G344" i="8"/>
  <c r="G345" i="8"/>
  <c r="G346" i="8"/>
  <c r="G347" i="8"/>
  <c r="G348" i="8"/>
  <c r="G349" i="8"/>
  <c r="G351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70" i="8"/>
  <c r="G371" i="8"/>
  <c r="G372" i="8"/>
  <c r="G373" i="8"/>
  <c r="G374" i="8"/>
  <c r="G375" i="8"/>
  <c r="G377" i="8"/>
  <c r="G379" i="8"/>
  <c r="G380" i="8"/>
  <c r="G381" i="8"/>
  <c r="G382" i="8"/>
  <c r="G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31" i="8"/>
  <c r="B355" i="7"/>
  <c r="G355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27" i="7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296" i="21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296" i="2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04" i="3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08" i="4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13" i="5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20" i="6"/>
  <c r="G328" i="7"/>
  <c r="G329" i="7"/>
  <c r="G330" i="7"/>
  <c r="G331" i="7"/>
  <c r="G332" i="7"/>
  <c r="G333" i="7"/>
  <c r="G334" i="7"/>
  <c r="G335" i="7"/>
  <c r="G336" i="7"/>
  <c r="G337" i="7"/>
  <c r="G338" i="7"/>
  <c r="G340" i="7"/>
  <c r="G341" i="7"/>
  <c r="G342" i="7"/>
  <c r="G343" i="7"/>
  <c r="G344" i="7"/>
  <c r="G345" i="7"/>
  <c r="G347" i="7"/>
  <c r="G349" i="7"/>
  <c r="G350" i="7"/>
  <c r="G351" i="7"/>
  <c r="G352" i="7"/>
  <c r="G353" i="7"/>
  <c r="G354" i="7"/>
  <c r="G356" i="7"/>
  <c r="G357" i="7"/>
  <c r="G359" i="7"/>
  <c r="G360" i="7"/>
  <c r="G361" i="7"/>
  <c r="G362" i="7"/>
  <c r="G363" i="7"/>
  <c r="G364" i="7"/>
  <c r="G366" i="7"/>
  <c r="G367" i="7"/>
  <c r="G368" i="7"/>
  <c r="G369" i="7"/>
  <c r="G370" i="7"/>
  <c r="G371" i="7"/>
  <c r="G373" i="7"/>
  <c r="G375" i="7"/>
  <c r="G376" i="7"/>
  <c r="G377" i="7"/>
  <c r="G378" i="7"/>
  <c r="G327" i="7"/>
  <c r="G323" i="6"/>
  <c r="G321" i="6"/>
  <c r="G322" i="6"/>
  <c r="G324" i="6"/>
  <c r="G325" i="6"/>
  <c r="G326" i="6"/>
  <c r="G327" i="6"/>
  <c r="G328" i="6"/>
  <c r="G329" i="6"/>
  <c r="G330" i="6"/>
  <c r="G331" i="6"/>
  <c r="G333" i="6"/>
  <c r="G334" i="6"/>
  <c r="G335" i="6"/>
  <c r="G336" i="6"/>
  <c r="G337" i="6"/>
  <c r="G338" i="6"/>
  <c r="G340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8" i="6"/>
  <c r="G359" i="6"/>
  <c r="G360" i="6"/>
  <c r="G361" i="6"/>
  <c r="G362" i="6"/>
  <c r="G363" i="6"/>
  <c r="G365" i="6"/>
  <c r="G367" i="6"/>
  <c r="G368" i="6"/>
  <c r="G369" i="6"/>
  <c r="G370" i="6"/>
  <c r="G320" i="6"/>
  <c r="G345" i="5"/>
  <c r="G314" i="5"/>
  <c r="G315" i="5"/>
  <c r="G317" i="5"/>
  <c r="G318" i="5"/>
  <c r="G319" i="5"/>
  <c r="G320" i="5"/>
  <c r="G321" i="5"/>
  <c r="G322" i="5"/>
  <c r="G323" i="5"/>
  <c r="G324" i="5"/>
  <c r="G326" i="5"/>
  <c r="G327" i="5"/>
  <c r="G328" i="5"/>
  <c r="G329" i="5"/>
  <c r="G330" i="5"/>
  <c r="G331" i="5"/>
  <c r="G333" i="5"/>
  <c r="G335" i="5"/>
  <c r="G336" i="5"/>
  <c r="G337" i="5"/>
  <c r="G338" i="5"/>
  <c r="G339" i="5"/>
  <c r="G340" i="5"/>
  <c r="G341" i="5"/>
  <c r="G342" i="5"/>
  <c r="G343" i="5"/>
  <c r="G344" i="5"/>
  <c r="G346" i="5"/>
  <c r="G347" i="5"/>
  <c r="G348" i="5"/>
  <c r="G349" i="5"/>
  <c r="G351" i="5"/>
  <c r="G352" i="5"/>
  <c r="G353" i="5"/>
  <c r="G355" i="5"/>
  <c r="G356" i="5"/>
  <c r="G357" i="5"/>
  <c r="G358" i="5"/>
  <c r="G359" i="5"/>
  <c r="G360" i="5"/>
  <c r="G361" i="5"/>
  <c r="G362" i="5"/>
  <c r="G363" i="5"/>
  <c r="G313" i="5"/>
  <c r="G308" i="4"/>
  <c r="G309" i="4"/>
  <c r="G310" i="4"/>
  <c r="G312" i="4"/>
  <c r="G313" i="4"/>
  <c r="G314" i="4"/>
  <c r="G315" i="4"/>
  <c r="G316" i="4"/>
  <c r="G317" i="4"/>
  <c r="G318" i="4"/>
  <c r="G319" i="4"/>
  <c r="G321" i="4"/>
  <c r="G322" i="4"/>
  <c r="G323" i="4"/>
  <c r="G324" i="4"/>
  <c r="G325" i="4"/>
  <c r="G326" i="4"/>
  <c r="G328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5" i="4"/>
  <c r="G346" i="4"/>
  <c r="G347" i="4"/>
  <c r="G349" i="4"/>
  <c r="G350" i="4"/>
  <c r="G351" i="4"/>
  <c r="G352" i="4"/>
  <c r="G353" i="4"/>
  <c r="G354" i="4"/>
  <c r="G355" i="4"/>
  <c r="G356" i="4"/>
  <c r="G357" i="4"/>
  <c r="G340" i="3"/>
  <c r="G305" i="3"/>
  <c r="G306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6" i="3"/>
  <c r="G327" i="3"/>
  <c r="G328" i="3"/>
  <c r="G329" i="3"/>
  <c r="G330" i="3"/>
  <c r="G331" i="3"/>
  <c r="G332" i="3"/>
  <c r="G333" i="3"/>
  <c r="G335" i="3"/>
  <c r="G336" i="3"/>
  <c r="G337" i="3"/>
  <c r="G338" i="3"/>
  <c r="G339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04" i="3"/>
  <c r="G344" i="2"/>
  <c r="G345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8" i="2"/>
  <c r="G319" i="2"/>
  <c r="G320" i="2"/>
  <c r="G321" i="2"/>
  <c r="G322" i="2"/>
  <c r="G323" i="2"/>
  <c r="G324" i="2"/>
  <c r="G325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296" i="2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1" i="21"/>
  <c r="G312" i="21"/>
  <c r="G313" i="21"/>
  <c r="G314" i="21"/>
  <c r="G315" i="21"/>
  <c r="G316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9" i="21"/>
  <c r="G340" i="21"/>
  <c r="G341" i="21"/>
  <c r="G342" i="21"/>
  <c r="G343" i="21"/>
  <c r="G296" i="21"/>
  <c r="C339" i="10" l="1"/>
  <c r="C320" i="6"/>
  <c r="C355" i="14"/>
  <c r="C347" i="13"/>
  <c r="C344" i="12"/>
  <c r="C342" i="11"/>
  <c r="C333" i="9"/>
  <c r="C331" i="8"/>
  <c r="C327" i="7"/>
  <c r="C308" i="4"/>
  <c r="C304" i="3"/>
  <c r="C296" i="21"/>
  <c r="G358" i="17"/>
  <c r="B358" i="17"/>
  <c r="G357" i="17"/>
  <c r="B357" i="17"/>
  <c r="G356" i="17"/>
  <c r="B356" i="17"/>
  <c r="G355" i="17"/>
  <c r="B355" i="17"/>
  <c r="G354" i="17"/>
  <c r="B354" i="17"/>
  <c r="G353" i="17"/>
  <c r="B353" i="17"/>
  <c r="G352" i="17"/>
  <c r="B352" i="17"/>
  <c r="G351" i="17"/>
  <c r="B351" i="17"/>
  <c r="G350" i="17"/>
  <c r="B350" i="17"/>
  <c r="G349" i="17"/>
  <c r="B349" i="17"/>
  <c r="G348" i="17"/>
  <c r="B348" i="17"/>
  <c r="G347" i="17"/>
  <c r="B347" i="17"/>
  <c r="G346" i="17"/>
  <c r="B346" i="17"/>
  <c r="G345" i="17"/>
  <c r="B345" i="17"/>
  <c r="B358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45" i="16"/>
  <c r="B345" i="16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54" i="15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41" i="14"/>
  <c r="B345" i="13"/>
  <c r="B346" i="13"/>
  <c r="G346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33" i="13"/>
  <c r="B334" i="13"/>
  <c r="B335" i="13"/>
  <c r="B336" i="13"/>
  <c r="B337" i="13"/>
  <c r="B338" i="13"/>
  <c r="B339" i="13"/>
  <c r="B340" i="13"/>
  <c r="B341" i="13"/>
  <c r="B342" i="13"/>
  <c r="B343" i="13"/>
  <c r="B344" i="13"/>
  <c r="B333" i="13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31" i="12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29" i="11"/>
  <c r="B329" i="11"/>
  <c r="G337" i="10"/>
  <c r="G338" i="10"/>
  <c r="B337" i="10"/>
  <c r="B338" i="10"/>
  <c r="G327" i="10"/>
  <c r="G328" i="10"/>
  <c r="G329" i="10"/>
  <c r="G330" i="10"/>
  <c r="G331" i="10"/>
  <c r="G332" i="10"/>
  <c r="G333" i="10"/>
  <c r="G334" i="10"/>
  <c r="G335" i="10"/>
  <c r="G336" i="10"/>
  <c r="G326" i="10"/>
  <c r="B327" i="10"/>
  <c r="B328" i="10"/>
  <c r="B329" i="10"/>
  <c r="B330" i="10"/>
  <c r="B331" i="10"/>
  <c r="B332" i="10"/>
  <c r="B333" i="10"/>
  <c r="B334" i="10"/>
  <c r="B335" i="10"/>
  <c r="B336" i="10"/>
  <c r="B326" i="10"/>
  <c r="G323" i="9"/>
  <c r="G324" i="9"/>
  <c r="G325" i="9"/>
  <c r="G326" i="9"/>
  <c r="G327" i="9"/>
  <c r="G328" i="9"/>
  <c r="G329" i="9"/>
  <c r="G330" i="9"/>
  <c r="G331" i="9"/>
  <c r="G332" i="9"/>
  <c r="G322" i="9"/>
  <c r="B323" i="9"/>
  <c r="B324" i="9"/>
  <c r="B325" i="9"/>
  <c r="B326" i="9"/>
  <c r="B327" i="9"/>
  <c r="B328" i="9"/>
  <c r="B329" i="9"/>
  <c r="B330" i="9"/>
  <c r="B331" i="9"/>
  <c r="B332" i="9"/>
  <c r="B322" i="9"/>
  <c r="B321" i="8"/>
  <c r="B322" i="8"/>
  <c r="B323" i="8"/>
  <c r="B324" i="8"/>
  <c r="B325" i="8"/>
  <c r="B326" i="8"/>
  <c r="B327" i="8"/>
  <c r="B328" i="8"/>
  <c r="B329" i="8"/>
  <c r="B330" i="8"/>
  <c r="G321" i="8"/>
  <c r="G322" i="8"/>
  <c r="G323" i="8"/>
  <c r="G324" i="8"/>
  <c r="G325" i="8"/>
  <c r="G326" i="8"/>
  <c r="G327" i="8"/>
  <c r="G328" i="8"/>
  <c r="G329" i="8"/>
  <c r="G330" i="8"/>
  <c r="G320" i="8"/>
  <c r="B320" i="8"/>
  <c r="G317" i="7"/>
  <c r="G318" i="7"/>
  <c r="G319" i="7"/>
  <c r="G320" i="7"/>
  <c r="G321" i="7"/>
  <c r="G322" i="7"/>
  <c r="G323" i="7"/>
  <c r="G324" i="7"/>
  <c r="G325" i="7"/>
  <c r="G326" i="7"/>
  <c r="G316" i="7"/>
  <c r="B317" i="7"/>
  <c r="B318" i="7"/>
  <c r="B319" i="7"/>
  <c r="B320" i="7"/>
  <c r="B321" i="7"/>
  <c r="B322" i="7"/>
  <c r="B323" i="7"/>
  <c r="B324" i="7"/>
  <c r="B325" i="7"/>
  <c r="B326" i="7"/>
  <c r="B316" i="7"/>
  <c r="G310" i="6"/>
  <c r="G311" i="6"/>
  <c r="G312" i="6"/>
  <c r="G313" i="6"/>
  <c r="G314" i="6"/>
  <c r="G315" i="6"/>
  <c r="G316" i="6"/>
  <c r="G317" i="6"/>
  <c r="G318" i="6"/>
  <c r="G319" i="6"/>
  <c r="G309" i="6"/>
  <c r="B310" i="6"/>
  <c r="B311" i="6"/>
  <c r="B312" i="6"/>
  <c r="B313" i="6"/>
  <c r="B314" i="6"/>
  <c r="B315" i="6"/>
  <c r="B316" i="6"/>
  <c r="B317" i="6"/>
  <c r="B318" i="6"/>
  <c r="B319" i="6"/>
  <c r="B309" i="6"/>
  <c r="B303" i="5"/>
  <c r="B304" i="5"/>
  <c r="B305" i="5"/>
  <c r="B306" i="5"/>
  <c r="B307" i="5"/>
  <c r="B308" i="5"/>
  <c r="B309" i="5"/>
  <c r="B310" i="5"/>
  <c r="B311" i="5"/>
  <c r="B312" i="5"/>
  <c r="G303" i="5"/>
  <c r="G304" i="5"/>
  <c r="G305" i="5"/>
  <c r="G306" i="5"/>
  <c r="G307" i="5"/>
  <c r="G308" i="5"/>
  <c r="G309" i="5"/>
  <c r="G310" i="5"/>
  <c r="G311" i="5"/>
  <c r="G312" i="5"/>
  <c r="G302" i="5"/>
  <c r="B302" i="5"/>
  <c r="B298" i="4"/>
  <c r="B299" i="4"/>
  <c r="B300" i="4"/>
  <c r="B301" i="4"/>
  <c r="B302" i="4"/>
  <c r="B303" i="4"/>
  <c r="B304" i="4"/>
  <c r="B305" i="4"/>
  <c r="B306" i="4"/>
  <c r="B307" i="4"/>
  <c r="G298" i="4"/>
  <c r="G299" i="4"/>
  <c r="G300" i="4"/>
  <c r="G301" i="4"/>
  <c r="G302" i="4"/>
  <c r="G303" i="4"/>
  <c r="G304" i="4"/>
  <c r="G305" i="4"/>
  <c r="G306" i="4"/>
  <c r="G307" i="4"/>
  <c r="G297" i="4"/>
  <c r="B297" i="4"/>
  <c r="C326" i="10" l="1"/>
  <c r="C345" i="17"/>
  <c r="C345" i="16"/>
  <c r="C354" i="15"/>
  <c r="C341" i="14"/>
  <c r="C333" i="13"/>
  <c r="C331" i="12"/>
  <c r="C329" i="11"/>
  <c r="C322" i="9"/>
  <c r="C320" i="8"/>
  <c r="C316" i="7"/>
  <c r="C309" i="6"/>
  <c r="C302" i="5"/>
  <c r="C297" i="4"/>
  <c r="B294" i="3"/>
  <c r="B295" i="3"/>
  <c r="B296" i="3"/>
  <c r="B297" i="3"/>
  <c r="B298" i="3"/>
  <c r="B299" i="3"/>
  <c r="B300" i="3"/>
  <c r="B301" i="3"/>
  <c r="B302" i="3"/>
  <c r="B303" i="3"/>
  <c r="G294" i="3"/>
  <c r="G295" i="3"/>
  <c r="G296" i="3"/>
  <c r="G297" i="3"/>
  <c r="G298" i="3"/>
  <c r="G299" i="3"/>
  <c r="G300" i="3"/>
  <c r="G301" i="3"/>
  <c r="G302" i="3"/>
  <c r="G303" i="3"/>
  <c r="G293" i="3"/>
  <c r="B293" i="3"/>
  <c r="G286" i="2"/>
  <c r="G287" i="2"/>
  <c r="G288" i="2"/>
  <c r="G289" i="2"/>
  <c r="G290" i="2"/>
  <c r="G291" i="2"/>
  <c r="G292" i="2"/>
  <c r="G293" i="2"/>
  <c r="G294" i="2"/>
  <c r="G295" i="2"/>
  <c r="G285" i="2"/>
  <c r="B286" i="2"/>
  <c r="B287" i="2"/>
  <c r="B288" i="2"/>
  <c r="B289" i="2"/>
  <c r="B290" i="2"/>
  <c r="B291" i="2"/>
  <c r="B292" i="2"/>
  <c r="B293" i="2"/>
  <c r="B294" i="2"/>
  <c r="B295" i="2"/>
  <c r="B285" i="2"/>
  <c r="B286" i="21"/>
  <c r="B287" i="21"/>
  <c r="B288" i="21"/>
  <c r="B289" i="21"/>
  <c r="B290" i="21"/>
  <c r="B291" i="21"/>
  <c r="B292" i="21"/>
  <c r="B293" i="21"/>
  <c r="B294" i="21"/>
  <c r="B295" i="21"/>
  <c r="G286" i="21"/>
  <c r="G287" i="21"/>
  <c r="G288" i="21"/>
  <c r="G289" i="21"/>
  <c r="G290" i="21"/>
  <c r="G291" i="21"/>
  <c r="G292" i="21"/>
  <c r="G293" i="21"/>
  <c r="G294" i="21"/>
  <c r="G295" i="21"/>
  <c r="G285" i="21"/>
  <c r="B285" i="21"/>
  <c r="B284" i="21"/>
  <c r="C285" i="21" l="1"/>
  <c r="C293" i="3"/>
  <c r="C285" i="2"/>
  <c r="G344" i="18"/>
  <c r="B344" i="18"/>
  <c r="G343" i="18"/>
  <c r="B343" i="18"/>
  <c r="G342" i="18"/>
  <c r="B342" i="18"/>
  <c r="G341" i="18"/>
  <c r="B341" i="18"/>
  <c r="G340" i="18"/>
  <c r="B340" i="18"/>
  <c r="G339" i="18"/>
  <c r="B339" i="18"/>
  <c r="G338" i="18"/>
  <c r="B338" i="18"/>
  <c r="G337" i="18"/>
  <c r="B337" i="18"/>
  <c r="G336" i="18"/>
  <c r="B336" i="18"/>
  <c r="G335" i="18"/>
  <c r="B335" i="18"/>
  <c r="G334" i="18"/>
  <c r="B334" i="18"/>
  <c r="G333" i="18"/>
  <c r="B333" i="18"/>
  <c r="B332" i="18"/>
  <c r="G331" i="18"/>
  <c r="B331" i="18"/>
  <c r="G330" i="18"/>
  <c r="B330" i="18"/>
  <c r="G329" i="18"/>
  <c r="B329" i="18"/>
  <c r="G328" i="18"/>
  <c r="B328" i="18"/>
  <c r="G327" i="18"/>
  <c r="B327" i="18"/>
  <c r="B326" i="18"/>
  <c r="G325" i="18"/>
  <c r="B325" i="18"/>
  <c r="B324" i="18"/>
  <c r="G323" i="18"/>
  <c r="B323" i="18"/>
  <c r="B322" i="18"/>
  <c r="G321" i="18"/>
  <c r="B321" i="18"/>
  <c r="B320" i="18"/>
  <c r="G319" i="18"/>
  <c r="B319" i="18"/>
  <c r="G318" i="18"/>
  <c r="B318" i="18"/>
  <c r="G344" i="17"/>
  <c r="B344" i="17"/>
  <c r="G343" i="17"/>
  <c r="B343" i="17"/>
  <c r="G342" i="17"/>
  <c r="B342" i="17"/>
  <c r="G341" i="17"/>
  <c r="B341" i="17"/>
  <c r="G340" i="17"/>
  <c r="B340" i="17"/>
  <c r="G339" i="17"/>
  <c r="B339" i="17"/>
  <c r="G338" i="17"/>
  <c r="B338" i="17"/>
  <c r="G337" i="17"/>
  <c r="B337" i="17"/>
  <c r="G336" i="17"/>
  <c r="B336" i="17"/>
  <c r="G335" i="17"/>
  <c r="B335" i="17"/>
  <c r="G334" i="17"/>
  <c r="B334" i="17"/>
  <c r="G333" i="17"/>
  <c r="B333" i="17"/>
  <c r="B332" i="17"/>
  <c r="G331" i="17"/>
  <c r="B331" i="17"/>
  <c r="G330" i="17"/>
  <c r="B330" i="17"/>
  <c r="G329" i="17"/>
  <c r="B329" i="17"/>
  <c r="G328" i="17"/>
  <c r="B328" i="17"/>
  <c r="G327" i="17"/>
  <c r="B327" i="17"/>
  <c r="B326" i="17"/>
  <c r="G325" i="17"/>
  <c r="B325" i="17"/>
  <c r="B324" i="17"/>
  <c r="G323" i="17"/>
  <c r="B323" i="17"/>
  <c r="B322" i="17"/>
  <c r="G321" i="17"/>
  <c r="B321" i="17"/>
  <c r="G320" i="17"/>
  <c r="B320" i="17"/>
  <c r="G319" i="17"/>
  <c r="B319" i="17"/>
  <c r="G318" i="17"/>
  <c r="B318" i="17"/>
  <c r="G325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G319" i="16"/>
  <c r="G320" i="16"/>
  <c r="G321" i="16"/>
  <c r="G323" i="16"/>
  <c r="G327" i="16"/>
  <c r="G328" i="16"/>
  <c r="G329" i="16"/>
  <c r="G330" i="16"/>
  <c r="G331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18" i="16"/>
  <c r="B318" i="16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G328" i="15"/>
  <c r="G329" i="15"/>
  <c r="G330" i="15"/>
  <c r="G332" i="15"/>
  <c r="G334" i="15"/>
  <c r="G335" i="15"/>
  <c r="G336" i="15"/>
  <c r="G337" i="15"/>
  <c r="G338" i="15"/>
  <c r="G339" i="15"/>
  <c r="G342" i="15"/>
  <c r="G343" i="15"/>
  <c r="G344" i="15"/>
  <c r="G346" i="15"/>
  <c r="G347" i="15"/>
  <c r="G348" i="15"/>
  <c r="G349" i="15"/>
  <c r="G350" i="15"/>
  <c r="G351" i="15"/>
  <c r="G352" i="15"/>
  <c r="G353" i="15"/>
  <c r="G327" i="15"/>
  <c r="B327" i="15"/>
  <c r="B339" i="14"/>
  <c r="B340" i="14"/>
  <c r="G315" i="14"/>
  <c r="G316" i="14"/>
  <c r="G317" i="14"/>
  <c r="G319" i="14"/>
  <c r="G321" i="14"/>
  <c r="G322" i="14"/>
  <c r="G323" i="14"/>
  <c r="G324" i="14"/>
  <c r="G325" i="14"/>
  <c r="G326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G314" i="14"/>
  <c r="B314" i="14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G309" i="13"/>
  <c r="G310" i="13"/>
  <c r="G311" i="13"/>
  <c r="G313" i="13"/>
  <c r="G315" i="13"/>
  <c r="G316" i="13"/>
  <c r="G317" i="13"/>
  <c r="G319" i="13"/>
  <c r="G320" i="13"/>
  <c r="G322" i="13"/>
  <c r="G323" i="13"/>
  <c r="G324" i="13"/>
  <c r="G325" i="13"/>
  <c r="G326" i="13"/>
  <c r="G327" i="13"/>
  <c r="G328" i="13"/>
  <c r="G329" i="13"/>
  <c r="G330" i="13"/>
  <c r="G331" i="13"/>
  <c r="G332" i="13"/>
  <c r="G308" i="13"/>
  <c r="G307" i="12"/>
  <c r="G308" i="12"/>
  <c r="G309" i="12"/>
  <c r="G311" i="12"/>
  <c r="G313" i="12"/>
  <c r="G314" i="12"/>
  <c r="G315" i="12"/>
  <c r="G317" i="12"/>
  <c r="G318" i="12"/>
  <c r="G320" i="12"/>
  <c r="G321" i="12"/>
  <c r="G322" i="12"/>
  <c r="G323" i="12"/>
  <c r="G324" i="12"/>
  <c r="G325" i="12"/>
  <c r="G326" i="12"/>
  <c r="G327" i="12"/>
  <c r="G328" i="12"/>
  <c r="G329" i="12"/>
  <c r="G330" i="12"/>
  <c r="G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06" i="12"/>
  <c r="G305" i="11"/>
  <c r="G306" i="11"/>
  <c r="G307" i="11"/>
  <c r="G309" i="11"/>
  <c r="G311" i="11"/>
  <c r="G312" i="11"/>
  <c r="G313" i="11"/>
  <c r="G315" i="11"/>
  <c r="G316" i="11"/>
  <c r="G318" i="11"/>
  <c r="G319" i="11"/>
  <c r="G320" i="11"/>
  <c r="G321" i="11"/>
  <c r="G322" i="11"/>
  <c r="G323" i="11"/>
  <c r="G324" i="11"/>
  <c r="G325" i="11"/>
  <c r="G326" i="11"/>
  <c r="G327" i="11"/>
  <c r="G328" i="11"/>
  <c r="G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04" i="11"/>
  <c r="G302" i="10"/>
  <c r="G303" i="10"/>
  <c r="G304" i="10"/>
  <c r="G306" i="10"/>
  <c r="G307" i="10"/>
  <c r="G308" i="10"/>
  <c r="G309" i="10"/>
  <c r="G310" i="10"/>
  <c r="G312" i="10"/>
  <c r="G313" i="10"/>
  <c r="G315" i="10"/>
  <c r="G316" i="10"/>
  <c r="G317" i="10"/>
  <c r="G318" i="10"/>
  <c r="G319" i="10"/>
  <c r="G320" i="10"/>
  <c r="G321" i="10"/>
  <c r="G322" i="10"/>
  <c r="G323" i="10"/>
  <c r="G324" i="10"/>
  <c r="G325" i="10"/>
  <c r="G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01" i="10"/>
  <c r="G298" i="9"/>
  <c r="G299" i="9"/>
  <c r="G300" i="9"/>
  <c r="G301" i="9"/>
  <c r="G302" i="9"/>
  <c r="G303" i="9"/>
  <c r="G304" i="9"/>
  <c r="G305" i="9"/>
  <c r="G306" i="9"/>
  <c r="G308" i="9"/>
  <c r="G309" i="9"/>
  <c r="G311" i="9"/>
  <c r="G312" i="9"/>
  <c r="G313" i="9"/>
  <c r="G314" i="9"/>
  <c r="G315" i="9"/>
  <c r="G316" i="9"/>
  <c r="G317" i="9"/>
  <c r="G318" i="9"/>
  <c r="G320" i="9"/>
  <c r="G321" i="9"/>
  <c r="G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297" i="9"/>
  <c r="G296" i="8"/>
  <c r="G297" i="8"/>
  <c r="G298" i="8"/>
  <c r="G299" i="8"/>
  <c r="G300" i="8"/>
  <c r="G301" i="8"/>
  <c r="G302" i="8"/>
  <c r="G303" i="8"/>
  <c r="G304" i="8"/>
  <c r="G306" i="8"/>
  <c r="G307" i="8"/>
  <c r="G309" i="8"/>
  <c r="G310" i="8"/>
  <c r="G311" i="8"/>
  <c r="G312" i="8"/>
  <c r="G313" i="8"/>
  <c r="G314" i="8"/>
  <c r="G315" i="8"/>
  <c r="G316" i="8"/>
  <c r="G318" i="8"/>
  <c r="G319" i="8"/>
  <c r="G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295" i="8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G292" i="7"/>
  <c r="G293" i="7"/>
  <c r="G294" i="7"/>
  <c r="G295" i="7"/>
  <c r="G296" i="7"/>
  <c r="G297" i="7"/>
  <c r="G298" i="7"/>
  <c r="G299" i="7"/>
  <c r="G300" i="7"/>
  <c r="G302" i="7"/>
  <c r="G303" i="7"/>
  <c r="G305" i="7"/>
  <c r="G306" i="7"/>
  <c r="G307" i="7"/>
  <c r="G308" i="7"/>
  <c r="G309" i="7"/>
  <c r="G310" i="7"/>
  <c r="G311" i="7"/>
  <c r="G312" i="7"/>
  <c r="G313" i="7"/>
  <c r="G314" i="7"/>
  <c r="G315" i="7"/>
  <c r="G291" i="7"/>
  <c r="B291" i="7"/>
  <c r="G292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G285" i="6"/>
  <c r="G286" i="6"/>
  <c r="G287" i="6"/>
  <c r="G288" i="6"/>
  <c r="G289" i="6"/>
  <c r="G290" i="6"/>
  <c r="G291" i="6"/>
  <c r="G293" i="6"/>
  <c r="G294" i="6"/>
  <c r="G295" i="6"/>
  <c r="G296" i="6"/>
  <c r="G298" i="6"/>
  <c r="G299" i="6"/>
  <c r="G300" i="6"/>
  <c r="G301" i="6"/>
  <c r="G302" i="6"/>
  <c r="G303" i="6"/>
  <c r="G304" i="6"/>
  <c r="G305" i="6"/>
  <c r="G307" i="6"/>
  <c r="G308" i="6"/>
  <c r="G284" i="6"/>
  <c r="B284" i="6"/>
  <c r="G278" i="5"/>
  <c r="G279" i="5"/>
  <c r="G280" i="5"/>
  <c r="G281" i="5"/>
  <c r="G282" i="5"/>
  <c r="G283" i="5"/>
  <c r="G284" i="5"/>
  <c r="G286" i="5"/>
  <c r="G288" i="5"/>
  <c r="G289" i="5"/>
  <c r="G291" i="5"/>
  <c r="G292" i="5"/>
  <c r="G293" i="5"/>
  <c r="G294" i="5"/>
  <c r="G295" i="5"/>
  <c r="G296" i="5"/>
  <c r="G297" i="5"/>
  <c r="G298" i="5"/>
  <c r="G300" i="5"/>
  <c r="G301" i="5"/>
  <c r="G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277" i="5"/>
  <c r="G273" i="4"/>
  <c r="G274" i="4"/>
  <c r="G275" i="4"/>
  <c r="G276" i="4"/>
  <c r="G277" i="4"/>
  <c r="G278" i="4"/>
  <c r="G279" i="4"/>
  <c r="G281" i="4"/>
  <c r="G283" i="4"/>
  <c r="G284" i="4"/>
  <c r="G286" i="4"/>
  <c r="G287" i="4"/>
  <c r="G288" i="4"/>
  <c r="G289" i="4"/>
  <c r="G290" i="4"/>
  <c r="G291" i="4"/>
  <c r="G292" i="4"/>
  <c r="G293" i="4"/>
  <c r="G294" i="4"/>
  <c r="G295" i="4"/>
  <c r="G296" i="4"/>
  <c r="G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72" i="4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68" i="3"/>
  <c r="B268" i="3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60" i="2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60" i="21"/>
  <c r="C314" i="14" l="1"/>
  <c r="C260" i="21"/>
  <c r="C284" i="6"/>
  <c r="C313" i="5"/>
  <c r="C296" i="2"/>
  <c r="C318" i="18"/>
  <c r="C318" i="17"/>
  <c r="C318" i="16"/>
  <c r="C327" i="15"/>
  <c r="C308" i="13"/>
  <c r="C306" i="12"/>
  <c r="C304" i="11"/>
  <c r="C301" i="10"/>
  <c r="C297" i="9"/>
  <c r="C295" i="8"/>
  <c r="C291" i="7"/>
  <c r="C277" i="5"/>
  <c r="C272" i="4"/>
  <c r="C268" i="3"/>
  <c r="C260" i="2"/>
  <c r="G279" i="12"/>
  <c r="G277" i="12"/>
  <c r="G287" i="18" l="1"/>
  <c r="B287" i="18"/>
  <c r="G286" i="18"/>
  <c r="B286" i="18"/>
  <c r="G285" i="18"/>
  <c r="B285" i="18"/>
  <c r="G284" i="18"/>
  <c r="B284" i="18"/>
  <c r="G283" i="18"/>
  <c r="B283" i="18"/>
  <c r="G282" i="18"/>
  <c r="B282" i="18"/>
  <c r="G281" i="18"/>
  <c r="B281" i="18"/>
  <c r="G280" i="18"/>
  <c r="B280" i="18"/>
  <c r="G279" i="18"/>
  <c r="B279" i="18"/>
  <c r="G278" i="18"/>
  <c r="B278" i="18"/>
  <c r="G277" i="18"/>
  <c r="B277" i="18"/>
  <c r="G276" i="18"/>
  <c r="B276" i="18"/>
  <c r="G275" i="18"/>
  <c r="B275" i="18"/>
  <c r="G274" i="18"/>
  <c r="B274" i="18"/>
  <c r="G273" i="18"/>
  <c r="B273" i="18"/>
  <c r="G272" i="18"/>
  <c r="B272" i="18"/>
  <c r="G271" i="18"/>
  <c r="B271" i="18"/>
  <c r="G270" i="18"/>
  <c r="B270" i="18"/>
  <c r="B269" i="18"/>
  <c r="G268" i="18"/>
  <c r="B268" i="18"/>
  <c r="G267" i="18"/>
  <c r="B267" i="18"/>
  <c r="G266" i="18"/>
  <c r="B266" i="18"/>
  <c r="G265" i="18"/>
  <c r="B265" i="18"/>
  <c r="B264" i="18"/>
  <c r="G263" i="18"/>
  <c r="B263" i="18"/>
  <c r="G262" i="18"/>
  <c r="B262" i="18"/>
  <c r="G261" i="18"/>
  <c r="B261" i="18"/>
  <c r="G260" i="18"/>
  <c r="B260" i="18"/>
  <c r="G259" i="18"/>
  <c r="B259" i="18"/>
  <c r="G258" i="18"/>
  <c r="B258" i="18"/>
  <c r="G257" i="18"/>
  <c r="B257" i="18"/>
  <c r="G256" i="18"/>
  <c r="B256" i="18"/>
  <c r="G255" i="18"/>
  <c r="B255" i="18"/>
  <c r="G254" i="18"/>
  <c r="B254" i="18"/>
  <c r="G253" i="18"/>
  <c r="B253" i="18"/>
  <c r="G252" i="18"/>
  <c r="B252" i="18"/>
  <c r="G251" i="18"/>
  <c r="B251" i="18"/>
  <c r="G250" i="18"/>
  <c r="B250" i="18"/>
  <c r="G249" i="18"/>
  <c r="B249" i="18"/>
  <c r="G248" i="18"/>
  <c r="B248" i="18"/>
  <c r="G247" i="18"/>
  <c r="B247" i="18"/>
  <c r="B246" i="18"/>
  <c r="G245" i="18"/>
  <c r="B245" i="18"/>
  <c r="G244" i="18"/>
  <c r="B244" i="18"/>
  <c r="G243" i="18"/>
  <c r="B243" i="18"/>
  <c r="G242" i="18"/>
  <c r="B242" i="18"/>
  <c r="G241" i="18"/>
  <c r="B241" i="18"/>
  <c r="G240" i="18"/>
  <c r="B240" i="18"/>
  <c r="G239" i="18"/>
  <c r="B239" i="18"/>
  <c r="G238" i="18"/>
  <c r="B238" i="18"/>
  <c r="G237" i="18"/>
  <c r="B237" i="18"/>
  <c r="G236" i="18"/>
  <c r="B236" i="18"/>
  <c r="G287" i="17"/>
  <c r="B287" i="17"/>
  <c r="G286" i="17"/>
  <c r="B286" i="17"/>
  <c r="G285" i="17"/>
  <c r="B285" i="17"/>
  <c r="G284" i="17"/>
  <c r="B284" i="17"/>
  <c r="G283" i="17"/>
  <c r="B283" i="17"/>
  <c r="G282" i="17"/>
  <c r="B282" i="17"/>
  <c r="G281" i="17"/>
  <c r="B281" i="17"/>
  <c r="G280" i="17"/>
  <c r="B280" i="17"/>
  <c r="G279" i="17"/>
  <c r="B279" i="17"/>
  <c r="G278" i="17"/>
  <c r="B278" i="17"/>
  <c r="G277" i="17"/>
  <c r="B277" i="17"/>
  <c r="G276" i="17"/>
  <c r="B276" i="17"/>
  <c r="G275" i="17"/>
  <c r="B275" i="17"/>
  <c r="G274" i="17"/>
  <c r="B274" i="17"/>
  <c r="G273" i="17"/>
  <c r="B273" i="17"/>
  <c r="G272" i="17"/>
  <c r="B272" i="17"/>
  <c r="G271" i="17"/>
  <c r="B271" i="17"/>
  <c r="G270" i="17"/>
  <c r="B270" i="17"/>
  <c r="B269" i="17"/>
  <c r="G268" i="17"/>
  <c r="B268" i="17"/>
  <c r="G267" i="17"/>
  <c r="B267" i="17"/>
  <c r="G266" i="17"/>
  <c r="B266" i="17"/>
  <c r="G265" i="17"/>
  <c r="B265" i="17"/>
  <c r="B264" i="17"/>
  <c r="G263" i="17"/>
  <c r="B263" i="17"/>
  <c r="G262" i="17"/>
  <c r="B262" i="17"/>
  <c r="G261" i="17"/>
  <c r="B261" i="17"/>
  <c r="G260" i="17"/>
  <c r="B260" i="17"/>
  <c r="G259" i="17"/>
  <c r="B259" i="17"/>
  <c r="G258" i="17"/>
  <c r="B258" i="17"/>
  <c r="G257" i="17"/>
  <c r="B257" i="17"/>
  <c r="G256" i="17"/>
  <c r="B256" i="17"/>
  <c r="G255" i="17"/>
  <c r="B255" i="17"/>
  <c r="G254" i="17"/>
  <c r="B254" i="17"/>
  <c r="G253" i="17"/>
  <c r="B253" i="17"/>
  <c r="G252" i="17"/>
  <c r="B252" i="17"/>
  <c r="G251" i="17"/>
  <c r="B251" i="17"/>
  <c r="G250" i="17"/>
  <c r="B250" i="17"/>
  <c r="G249" i="17"/>
  <c r="B249" i="17"/>
  <c r="G248" i="17"/>
  <c r="B248" i="17"/>
  <c r="G247" i="17"/>
  <c r="B247" i="17"/>
  <c r="B246" i="17"/>
  <c r="G245" i="17"/>
  <c r="B245" i="17"/>
  <c r="G244" i="17"/>
  <c r="B244" i="17"/>
  <c r="G243" i="17"/>
  <c r="B243" i="17"/>
  <c r="G242" i="17"/>
  <c r="B242" i="17"/>
  <c r="G241" i="17"/>
  <c r="B241" i="17"/>
  <c r="G240" i="17"/>
  <c r="B240" i="17"/>
  <c r="G239" i="17"/>
  <c r="B239" i="17"/>
  <c r="G238" i="17"/>
  <c r="B238" i="17"/>
  <c r="G237" i="17"/>
  <c r="B237" i="17"/>
  <c r="G236" i="17"/>
  <c r="B236" i="17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36" i="16"/>
  <c r="G237" i="16"/>
  <c r="G238" i="16"/>
  <c r="G239" i="16"/>
  <c r="G240" i="16"/>
  <c r="G241" i="16"/>
  <c r="G242" i="16"/>
  <c r="G243" i="16"/>
  <c r="G244" i="16"/>
  <c r="G245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5" i="16"/>
  <c r="G266" i="16"/>
  <c r="G267" i="16"/>
  <c r="G268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36" i="16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45" i="15"/>
  <c r="G246" i="15"/>
  <c r="G247" i="15"/>
  <c r="G248" i="15"/>
  <c r="G249" i="15"/>
  <c r="G250" i="15"/>
  <c r="G251" i="15"/>
  <c r="G252" i="15"/>
  <c r="G253" i="15"/>
  <c r="G254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4" i="15"/>
  <c r="G275" i="15"/>
  <c r="G276" i="15"/>
  <c r="G277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45" i="15"/>
  <c r="B286" i="14"/>
  <c r="G236" i="14"/>
  <c r="G237" i="14"/>
  <c r="G238" i="14"/>
  <c r="G239" i="14"/>
  <c r="G240" i="14"/>
  <c r="G241" i="14"/>
  <c r="G242" i="14"/>
  <c r="G243" i="14"/>
  <c r="G244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4" i="14"/>
  <c r="G265" i="14"/>
  <c r="G266" i="14"/>
  <c r="G267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35" i="14"/>
  <c r="G235" i="14"/>
  <c r="B257" i="13"/>
  <c r="G256" i="13"/>
  <c r="G257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G232" i="13"/>
  <c r="G233" i="13"/>
  <c r="G234" i="13"/>
  <c r="G235" i="13"/>
  <c r="G236" i="13"/>
  <c r="G237" i="13"/>
  <c r="G238" i="13"/>
  <c r="G239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9" i="13"/>
  <c r="G260" i="13"/>
  <c r="G261" i="13"/>
  <c r="G262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1" i="13"/>
  <c r="G231" i="13"/>
  <c r="B231" i="13"/>
  <c r="B279" i="12"/>
  <c r="G260" i="12"/>
  <c r="B278" i="12"/>
  <c r="B277" i="12"/>
  <c r="G276" i="12"/>
  <c r="B276" i="12"/>
  <c r="G275" i="12"/>
  <c r="B275" i="12"/>
  <c r="G274" i="12"/>
  <c r="B274" i="12"/>
  <c r="G273" i="12"/>
  <c r="B273" i="12"/>
  <c r="G272" i="12"/>
  <c r="B272" i="12"/>
  <c r="G271" i="12"/>
  <c r="B271" i="12"/>
  <c r="G270" i="12"/>
  <c r="B270" i="12"/>
  <c r="G269" i="12"/>
  <c r="B269" i="12"/>
  <c r="G268" i="12"/>
  <c r="B268" i="12"/>
  <c r="G267" i="12"/>
  <c r="B267" i="12"/>
  <c r="G266" i="12"/>
  <c r="B266" i="12"/>
  <c r="G265" i="12"/>
  <c r="B265" i="12"/>
  <c r="G264" i="12"/>
  <c r="B264" i="12"/>
  <c r="G263" i="12"/>
  <c r="B263" i="12"/>
  <c r="G262" i="12"/>
  <c r="B262" i="12"/>
  <c r="B261" i="12"/>
  <c r="B260" i="12"/>
  <c r="G259" i="12"/>
  <c r="B259" i="12"/>
  <c r="G258" i="12"/>
  <c r="B258" i="12"/>
  <c r="G257" i="12"/>
  <c r="B257" i="12"/>
  <c r="B256" i="12"/>
  <c r="G255" i="12"/>
  <c r="B255" i="12"/>
  <c r="B254" i="12"/>
  <c r="G253" i="12"/>
  <c r="B253" i="12"/>
  <c r="G252" i="12"/>
  <c r="B252" i="12"/>
  <c r="G251" i="12"/>
  <c r="B251" i="12"/>
  <c r="G250" i="12"/>
  <c r="B250" i="12"/>
  <c r="G249" i="12"/>
  <c r="B249" i="12"/>
  <c r="G248" i="12"/>
  <c r="B248" i="12"/>
  <c r="G247" i="12"/>
  <c r="B247" i="12"/>
  <c r="G246" i="12"/>
  <c r="B246" i="12"/>
  <c r="G245" i="12"/>
  <c r="B245" i="12"/>
  <c r="G244" i="12"/>
  <c r="B244" i="12"/>
  <c r="G243" i="12"/>
  <c r="B243" i="12"/>
  <c r="G242" i="12"/>
  <c r="B242" i="12"/>
  <c r="G241" i="12"/>
  <c r="B241" i="12"/>
  <c r="G240" i="12"/>
  <c r="B240" i="12"/>
  <c r="G239" i="12"/>
  <c r="B239" i="12"/>
  <c r="B238" i="12"/>
  <c r="G237" i="12"/>
  <c r="B237" i="12"/>
  <c r="G236" i="12"/>
  <c r="B236" i="12"/>
  <c r="G235" i="12"/>
  <c r="B235" i="12"/>
  <c r="G234" i="12"/>
  <c r="B234" i="12"/>
  <c r="G233" i="12"/>
  <c r="B233" i="12"/>
  <c r="G232" i="12"/>
  <c r="B232" i="12"/>
  <c r="G231" i="12"/>
  <c r="B231" i="12"/>
  <c r="G230" i="12"/>
  <c r="B230" i="12"/>
  <c r="G229" i="12"/>
  <c r="B229" i="12"/>
  <c r="B278" i="11"/>
  <c r="G278" i="11"/>
  <c r="G230" i="11"/>
  <c r="G231" i="11"/>
  <c r="G232" i="11"/>
  <c r="G233" i="11"/>
  <c r="G234" i="11"/>
  <c r="G235" i="11"/>
  <c r="G236" i="11"/>
  <c r="G237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7" i="11"/>
  <c r="G258" i="11"/>
  <c r="G259" i="11"/>
  <c r="G260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G229" i="11"/>
  <c r="B229" i="11"/>
  <c r="G276" i="10"/>
  <c r="B276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28" i="10"/>
  <c r="G229" i="10"/>
  <c r="G230" i="10"/>
  <c r="G231" i="10"/>
  <c r="G232" i="10"/>
  <c r="G233" i="10"/>
  <c r="G234" i="10"/>
  <c r="G235" i="10"/>
  <c r="G236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28" i="10"/>
  <c r="B273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G227" i="9"/>
  <c r="G228" i="9"/>
  <c r="G229" i="9"/>
  <c r="G230" i="9"/>
  <c r="G231" i="9"/>
  <c r="G232" i="9"/>
  <c r="G233" i="9"/>
  <c r="G234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26" i="9"/>
  <c r="B226" i="9"/>
  <c r="B269" i="8"/>
  <c r="B270" i="8"/>
  <c r="B271" i="8"/>
  <c r="B272" i="8"/>
  <c r="G269" i="8"/>
  <c r="G270" i="8"/>
  <c r="G271" i="8"/>
  <c r="G272" i="8"/>
  <c r="G268" i="8"/>
  <c r="B268" i="8"/>
  <c r="G267" i="8"/>
  <c r="B267" i="8"/>
  <c r="G266" i="8"/>
  <c r="B266" i="8"/>
  <c r="G265" i="8"/>
  <c r="B265" i="8"/>
  <c r="G264" i="8"/>
  <c r="B264" i="8"/>
  <c r="G263" i="8"/>
  <c r="B263" i="8"/>
  <c r="G262" i="8"/>
  <c r="B262" i="8"/>
  <c r="G261" i="8"/>
  <c r="B261" i="8"/>
  <c r="G260" i="8"/>
  <c r="B260" i="8"/>
  <c r="G259" i="8"/>
  <c r="B259" i="8"/>
  <c r="G258" i="8"/>
  <c r="B258" i="8"/>
  <c r="G257" i="8"/>
  <c r="B257" i="8"/>
  <c r="G256" i="8"/>
  <c r="B256" i="8"/>
  <c r="G255" i="8"/>
  <c r="B255" i="8"/>
  <c r="G254" i="8"/>
  <c r="B254" i="8"/>
  <c r="G253" i="8"/>
  <c r="B253" i="8"/>
  <c r="G252" i="8"/>
  <c r="B252" i="8"/>
  <c r="G251" i="8"/>
  <c r="B251" i="8"/>
  <c r="G250" i="8"/>
  <c r="B250" i="8"/>
  <c r="G249" i="8"/>
  <c r="B249" i="8"/>
  <c r="G248" i="8"/>
  <c r="B248" i="8"/>
  <c r="G247" i="8"/>
  <c r="B247" i="8"/>
  <c r="G246" i="8"/>
  <c r="B246" i="8"/>
  <c r="G245" i="8"/>
  <c r="B245" i="8"/>
  <c r="G244" i="8"/>
  <c r="B244" i="8"/>
  <c r="G243" i="8"/>
  <c r="B243" i="8"/>
  <c r="G242" i="8"/>
  <c r="B242" i="8"/>
  <c r="G241" i="8"/>
  <c r="B241" i="8"/>
  <c r="G240" i="8"/>
  <c r="B240" i="8"/>
  <c r="G239" i="8"/>
  <c r="B239" i="8"/>
  <c r="G238" i="8"/>
  <c r="B238" i="8"/>
  <c r="G237" i="8"/>
  <c r="B237" i="8"/>
  <c r="G236" i="8"/>
  <c r="B236" i="8"/>
  <c r="G235" i="8"/>
  <c r="B235" i="8"/>
  <c r="B234" i="8"/>
  <c r="G233" i="8"/>
  <c r="B233" i="8"/>
  <c r="G232" i="8"/>
  <c r="B232" i="8"/>
  <c r="G231" i="8"/>
  <c r="B231" i="8"/>
  <c r="G230" i="8"/>
  <c r="B230" i="8"/>
  <c r="G229" i="8"/>
  <c r="B229" i="8"/>
  <c r="G228" i="8"/>
  <c r="B228" i="8"/>
  <c r="G227" i="8"/>
  <c r="B227" i="8"/>
  <c r="G226" i="8"/>
  <c r="B226" i="8"/>
  <c r="G225" i="8"/>
  <c r="B225" i="8"/>
  <c r="B268" i="7"/>
  <c r="B263" i="7"/>
  <c r="B264" i="7"/>
  <c r="B265" i="7"/>
  <c r="B266" i="7"/>
  <c r="B267" i="7"/>
  <c r="G263" i="7"/>
  <c r="G264" i="7"/>
  <c r="G265" i="7"/>
  <c r="G266" i="7"/>
  <c r="G267" i="7"/>
  <c r="G268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25" i="7"/>
  <c r="B259" i="6"/>
  <c r="B260" i="6"/>
  <c r="B261" i="6"/>
  <c r="G259" i="6"/>
  <c r="G260" i="6"/>
  <c r="G261" i="6"/>
  <c r="G225" i="6"/>
  <c r="G226" i="6"/>
  <c r="G227" i="6"/>
  <c r="G229" i="6"/>
  <c r="G230" i="6"/>
  <c r="G231" i="6"/>
  <c r="G232" i="6"/>
  <c r="G233" i="6"/>
  <c r="G234" i="6"/>
  <c r="G235" i="6"/>
  <c r="G236" i="6"/>
  <c r="G237" i="6"/>
  <c r="G238" i="6"/>
  <c r="G239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24" i="6"/>
  <c r="B251" i="5"/>
  <c r="B252" i="5"/>
  <c r="B253" i="5"/>
  <c r="B254" i="5"/>
  <c r="G251" i="5"/>
  <c r="G252" i="5"/>
  <c r="G253" i="5"/>
  <c r="G254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20" i="5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19" i="4"/>
  <c r="B242" i="3"/>
  <c r="B243" i="3"/>
  <c r="B244" i="3"/>
  <c r="B245" i="3"/>
  <c r="B246" i="3"/>
  <c r="G242" i="3"/>
  <c r="G243" i="3"/>
  <c r="G244" i="3"/>
  <c r="G245" i="3"/>
  <c r="G246" i="3"/>
  <c r="G241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16" i="3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14" i="2"/>
  <c r="B214" i="2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14" i="21"/>
  <c r="C236" i="16" l="1"/>
  <c r="C225" i="8"/>
  <c r="C214" i="21"/>
  <c r="C229" i="11"/>
  <c r="C224" i="6"/>
  <c r="C229" i="12"/>
  <c r="C226" i="9"/>
  <c r="C225" i="7"/>
  <c r="C214" i="2"/>
  <c r="C231" i="13"/>
  <c r="C216" i="3"/>
  <c r="C245" i="15"/>
  <c r="C228" i="10"/>
  <c r="C220" i="5"/>
  <c r="C219" i="4"/>
  <c r="C236" i="18"/>
  <c r="C236" i="17"/>
  <c r="C235" i="14"/>
  <c r="G228" i="12"/>
  <c r="B228" i="12"/>
  <c r="G227" i="12"/>
  <c r="B227" i="12"/>
  <c r="G226" i="12"/>
  <c r="B226" i="12"/>
  <c r="G225" i="12"/>
  <c r="B225" i="12"/>
  <c r="G224" i="12"/>
  <c r="B224" i="12"/>
  <c r="G223" i="12"/>
  <c r="B223" i="12"/>
  <c r="G222" i="12"/>
  <c r="B222" i="12"/>
  <c r="G221" i="12"/>
  <c r="B221" i="12"/>
  <c r="G220" i="12"/>
  <c r="B220" i="12"/>
  <c r="G219" i="12"/>
  <c r="B219" i="12"/>
  <c r="G218" i="12"/>
  <c r="B218" i="12"/>
  <c r="G217" i="12"/>
  <c r="B217" i="12"/>
  <c r="G216" i="12"/>
  <c r="B216" i="12"/>
  <c r="G215" i="12"/>
  <c r="B215" i="12"/>
  <c r="G214" i="12"/>
  <c r="B214" i="12"/>
  <c r="G213" i="12"/>
  <c r="B213" i="12"/>
  <c r="G212" i="12"/>
  <c r="B212" i="12"/>
  <c r="G211" i="12"/>
  <c r="B211" i="12"/>
  <c r="G210" i="12"/>
  <c r="B210" i="12"/>
  <c r="G209" i="12"/>
  <c r="B209" i="12"/>
  <c r="G208" i="12"/>
  <c r="B208" i="12"/>
  <c r="G207" i="12"/>
  <c r="B207" i="12"/>
  <c r="G206" i="12"/>
  <c r="B206" i="12"/>
  <c r="G205" i="12"/>
  <c r="B205" i="12"/>
  <c r="G204" i="12"/>
  <c r="B204" i="12"/>
  <c r="G203" i="12"/>
  <c r="B203" i="12"/>
  <c r="G202" i="12"/>
  <c r="B202" i="12"/>
  <c r="G201" i="12"/>
  <c r="B201" i="12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01" i="11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00" i="10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198" i="9"/>
  <c r="G194" i="18"/>
  <c r="B206" i="18"/>
  <c r="B205" i="18"/>
  <c r="B204" i="18"/>
  <c r="B203" i="18"/>
  <c r="G202" i="18"/>
  <c r="B202" i="18"/>
  <c r="G201" i="18"/>
  <c r="B201" i="18"/>
  <c r="G200" i="18"/>
  <c r="B200" i="18"/>
  <c r="G199" i="18"/>
  <c r="B199" i="18"/>
  <c r="G198" i="18"/>
  <c r="B198" i="18"/>
  <c r="G197" i="18"/>
  <c r="B197" i="18"/>
  <c r="G196" i="18"/>
  <c r="B196" i="18"/>
  <c r="G195" i="18"/>
  <c r="B195" i="18"/>
  <c r="B194" i="18"/>
  <c r="G193" i="18"/>
  <c r="B193" i="18"/>
  <c r="G192" i="18"/>
  <c r="B192" i="18"/>
  <c r="G191" i="18"/>
  <c r="B191" i="18"/>
  <c r="G190" i="18"/>
  <c r="B190" i="18"/>
  <c r="G189" i="18"/>
  <c r="B189" i="18"/>
  <c r="G188" i="18"/>
  <c r="B188" i="18"/>
  <c r="G187" i="18"/>
  <c r="B187" i="18"/>
  <c r="G186" i="18"/>
  <c r="B186" i="18"/>
  <c r="G185" i="18"/>
  <c r="B185" i="18"/>
  <c r="G184" i="18"/>
  <c r="B184" i="18"/>
  <c r="B183" i="18"/>
  <c r="G182" i="18"/>
  <c r="B182" i="18"/>
  <c r="G181" i="18"/>
  <c r="B181" i="18"/>
  <c r="G180" i="18"/>
  <c r="B180" i="18"/>
  <c r="G179" i="18"/>
  <c r="B179" i="18"/>
  <c r="G178" i="18"/>
  <c r="B178" i="18"/>
  <c r="G177" i="18"/>
  <c r="B177" i="18"/>
  <c r="G176" i="18"/>
  <c r="B176" i="18"/>
  <c r="G175" i="18"/>
  <c r="B175" i="18"/>
  <c r="B174" i="18"/>
  <c r="G173" i="18"/>
  <c r="B173" i="18"/>
  <c r="G172" i="18"/>
  <c r="B172" i="18"/>
  <c r="G171" i="18"/>
  <c r="B171" i="18"/>
  <c r="G170" i="18"/>
  <c r="B170" i="18"/>
  <c r="B169" i="18"/>
  <c r="G168" i="18"/>
  <c r="B168" i="18"/>
  <c r="G167" i="18"/>
  <c r="B167" i="18"/>
  <c r="B166" i="18"/>
  <c r="B165" i="18"/>
  <c r="G164" i="18"/>
  <c r="B164" i="18"/>
  <c r="G163" i="18"/>
  <c r="B163" i="18"/>
  <c r="G162" i="18"/>
  <c r="B162" i="18"/>
  <c r="B161" i="18"/>
  <c r="C161" i="18" s="1"/>
  <c r="B206" i="17"/>
  <c r="B205" i="17"/>
  <c r="B204" i="17"/>
  <c r="B203" i="17"/>
  <c r="G202" i="17"/>
  <c r="B202" i="17"/>
  <c r="G201" i="17"/>
  <c r="B201" i="17"/>
  <c r="G200" i="17"/>
  <c r="B200" i="17"/>
  <c r="G199" i="17"/>
  <c r="B199" i="17"/>
  <c r="G198" i="17"/>
  <c r="B198" i="17"/>
  <c r="G197" i="17"/>
  <c r="B197" i="17"/>
  <c r="G196" i="17"/>
  <c r="B196" i="17"/>
  <c r="G195" i="17"/>
  <c r="B195" i="17"/>
  <c r="B194" i="17"/>
  <c r="G193" i="17"/>
  <c r="B193" i="17"/>
  <c r="G192" i="17"/>
  <c r="B192" i="17"/>
  <c r="G191" i="17"/>
  <c r="B191" i="17"/>
  <c r="G190" i="17"/>
  <c r="B190" i="17"/>
  <c r="G189" i="17"/>
  <c r="B189" i="17"/>
  <c r="G188" i="17"/>
  <c r="B188" i="17"/>
  <c r="G187" i="17"/>
  <c r="B187" i="17"/>
  <c r="G186" i="17"/>
  <c r="B186" i="17"/>
  <c r="G185" i="17"/>
  <c r="B185" i="17"/>
  <c r="G184" i="17"/>
  <c r="B184" i="17"/>
  <c r="B183" i="17"/>
  <c r="G182" i="17"/>
  <c r="B182" i="17"/>
  <c r="G181" i="17"/>
  <c r="B181" i="17"/>
  <c r="G180" i="17"/>
  <c r="B180" i="17"/>
  <c r="G179" i="17"/>
  <c r="B179" i="17"/>
  <c r="G178" i="17"/>
  <c r="B178" i="17"/>
  <c r="G177" i="17"/>
  <c r="B177" i="17"/>
  <c r="G176" i="17"/>
  <c r="B176" i="17"/>
  <c r="G175" i="17"/>
  <c r="B175" i="17"/>
  <c r="B174" i="17"/>
  <c r="G173" i="17"/>
  <c r="B173" i="17"/>
  <c r="G172" i="17"/>
  <c r="B172" i="17"/>
  <c r="G171" i="17"/>
  <c r="B171" i="17"/>
  <c r="G170" i="17"/>
  <c r="B170" i="17"/>
  <c r="B169" i="17"/>
  <c r="G168" i="17"/>
  <c r="B168" i="17"/>
  <c r="G167" i="17"/>
  <c r="B167" i="17"/>
  <c r="G166" i="17"/>
  <c r="B166" i="17"/>
  <c r="B165" i="17"/>
  <c r="G164" i="17"/>
  <c r="B164" i="17"/>
  <c r="G163" i="17"/>
  <c r="B163" i="17"/>
  <c r="G162" i="17"/>
  <c r="B162" i="17"/>
  <c r="B161" i="17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G163" i="16"/>
  <c r="G164" i="16"/>
  <c r="G166" i="16"/>
  <c r="G167" i="16"/>
  <c r="G168" i="16"/>
  <c r="G170" i="16"/>
  <c r="G171" i="16"/>
  <c r="G172" i="16"/>
  <c r="G173" i="16"/>
  <c r="G175" i="16"/>
  <c r="G176" i="16"/>
  <c r="G177" i="16"/>
  <c r="G178" i="16"/>
  <c r="G179" i="16"/>
  <c r="G180" i="16"/>
  <c r="G181" i="16"/>
  <c r="G182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162" i="16"/>
  <c r="B161" i="16"/>
  <c r="C161" i="16" s="1"/>
  <c r="G179" i="15"/>
  <c r="G193" i="15"/>
  <c r="G172" i="15"/>
  <c r="G173" i="15"/>
  <c r="G175" i="15"/>
  <c r="G176" i="15"/>
  <c r="G177" i="15"/>
  <c r="G180" i="15"/>
  <c r="G181" i="15"/>
  <c r="G182" i="15"/>
  <c r="G184" i="15"/>
  <c r="G185" i="15"/>
  <c r="G186" i="15"/>
  <c r="G187" i="15"/>
  <c r="G188" i="15"/>
  <c r="G189" i="15"/>
  <c r="G190" i="15"/>
  <c r="G191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7" i="15"/>
  <c r="G208" i="15"/>
  <c r="G209" i="15"/>
  <c r="G210" i="15"/>
  <c r="G211" i="15"/>
  <c r="G171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170" i="15"/>
  <c r="B196" i="14"/>
  <c r="G181" i="13"/>
  <c r="G162" i="14"/>
  <c r="G163" i="14"/>
  <c r="G165" i="14"/>
  <c r="G166" i="14"/>
  <c r="G167" i="14"/>
  <c r="G169" i="14"/>
  <c r="G170" i="14"/>
  <c r="G171" i="14"/>
  <c r="G172" i="14"/>
  <c r="G174" i="14"/>
  <c r="G175" i="14"/>
  <c r="G176" i="14"/>
  <c r="G177" i="14"/>
  <c r="G178" i="14"/>
  <c r="G179" i="14"/>
  <c r="G180" i="14"/>
  <c r="G181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7" i="14"/>
  <c r="G198" i="14"/>
  <c r="G199" i="14"/>
  <c r="G200" i="14"/>
  <c r="G201" i="14"/>
  <c r="G161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7" i="14"/>
  <c r="B198" i="14"/>
  <c r="B199" i="14"/>
  <c r="B200" i="14"/>
  <c r="B201" i="14"/>
  <c r="B202" i="14"/>
  <c r="B203" i="14"/>
  <c r="B204" i="14"/>
  <c r="B205" i="14"/>
  <c r="B160" i="14"/>
  <c r="G159" i="13"/>
  <c r="G160" i="13"/>
  <c r="G162" i="13"/>
  <c r="G163" i="13"/>
  <c r="G164" i="13"/>
  <c r="G166" i="13"/>
  <c r="G167" i="13"/>
  <c r="G168" i="13"/>
  <c r="G169" i="13"/>
  <c r="G171" i="13"/>
  <c r="G173" i="13"/>
  <c r="G174" i="13"/>
  <c r="G175" i="13"/>
  <c r="G176" i="13"/>
  <c r="G177" i="13"/>
  <c r="G178" i="13"/>
  <c r="G180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58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157" i="13"/>
  <c r="J156" i="12"/>
  <c r="B200" i="12" s="1"/>
  <c r="J156" i="11"/>
  <c r="G158" i="11" s="1"/>
  <c r="J155" i="10"/>
  <c r="B155" i="10" s="1"/>
  <c r="G173" i="10"/>
  <c r="G183" i="10"/>
  <c r="G194" i="10"/>
  <c r="G197" i="10"/>
  <c r="J154" i="9"/>
  <c r="B197" i="9" s="1"/>
  <c r="J154" i="8"/>
  <c r="B197" i="8" s="1"/>
  <c r="J155" i="7"/>
  <c r="G157" i="7" s="1"/>
  <c r="J154" i="6"/>
  <c r="G156" i="6" s="1"/>
  <c r="J150" i="5"/>
  <c r="G153" i="5" s="1"/>
  <c r="G170" i="5"/>
  <c r="G179" i="5"/>
  <c r="G188" i="5"/>
  <c r="B153" i="5"/>
  <c r="B161" i="5"/>
  <c r="B169" i="5"/>
  <c r="B177" i="5"/>
  <c r="B185" i="5"/>
  <c r="B193" i="5"/>
  <c r="J148" i="21"/>
  <c r="B149" i="21" s="1"/>
  <c r="F158" i="2"/>
  <c r="J149" i="3"/>
  <c r="G164" i="3" s="1"/>
  <c r="J149" i="4"/>
  <c r="G192" i="4" s="1"/>
  <c r="G176" i="3"/>
  <c r="B161" i="3"/>
  <c r="F172" i="2"/>
  <c r="J148" i="2"/>
  <c r="B149" i="2" s="1"/>
  <c r="F172" i="21"/>
  <c r="J159" i="1"/>
  <c r="G2" i="3"/>
  <c r="G95" i="5"/>
  <c r="B95" i="5"/>
  <c r="B108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59" i="5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4" i="7"/>
  <c r="G95" i="7"/>
  <c r="G96" i="7"/>
  <c r="G97" i="7"/>
  <c r="G100" i="7"/>
  <c r="G101" i="7"/>
  <c r="G102" i="7"/>
  <c r="G103" i="7"/>
  <c r="G104" i="7"/>
  <c r="G105" i="7"/>
  <c r="G106" i="7"/>
  <c r="G107" i="7"/>
  <c r="G108" i="7"/>
  <c r="G109" i="7"/>
  <c r="G110" i="7"/>
  <c r="G112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64" i="7"/>
  <c r="B57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9" i="5"/>
  <c r="G90" i="5"/>
  <c r="G91" i="5"/>
  <c r="G92" i="5"/>
  <c r="G93" i="5"/>
  <c r="G96" i="5"/>
  <c r="G97" i="5"/>
  <c r="G98" i="5"/>
  <c r="G99" i="5"/>
  <c r="G100" i="5"/>
  <c r="G101" i="5"/>
  <c r="G102" i="5"/>
  <c r="G103" i="5"/>
  <c r="G104" i="5"/>
  <c r="G105" i="5"/>
  <c r="G107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59" i="5"/>
  <c r="B67" i="18"/>
  <c r="G67" i="18"/>
  <c r="G66" i="18"/>
  <c r="B66" i="18"/>
  <c r="G65" i="18"/>
  <c r="B65" i="18"/>
  <c r="G64" i="18"/>
  <c r="B64" i="18"/>
  <c r="G63" i="18"/>
  <c r="B63" i="18"/>
  <c r="G62" i="18"/>
  <c r="B62" i="18"/>
  <c r="G61" i="18"/>
  <c r="B61" i="18"/>
  <c r="G60" i="18"/>
  <c r="B60" i="18"/>
  <c r="G59" i="18"/>
  <c r="B59" i="18"/>
  <c r="G58" i="18"/>
  <c r="B58" i="18"/>
  <c r="G57" i="18"/>
  <c r="B57" i="18"/>
  <c r="C57" i="18" s="1"/>
  <c r="G67" i="17"/>
  <c r="B67" i="17"/>
  <c r="G66" i="17"/>
  <c r="B66" i="17"/>
  <c r="G65" i="17"/>
  <c r="B65" i="17"/>
  <c r="G64" i="17"/>
  <c r="B64" i="17"/>
  <c r="G63" i="17"/>
  <c r="B63" i="17"/>
  <c r="G62" i="17"/>
  <c r="B62" i="17"/>
  <c r="G61" i="17"/>
  <c r="B61" i="17"/>
  <c r="G60" i="17"/>
  <c r="B60" i="17"/>
  <c r="G59" i="17"/>
  <c r="B59" i="17"/>
  <c r="G58" i="17"/>
  <c r="B58" i="17"/>
  <c r="G57" i="17"/>
  <c r="B57" i="17"/>
  <c r="C57" i="17" s="1"/>
  <c r="G67" i="16"/>
  <c r="B67" i="16"/>
  <c r="G66" i="16"/>
  <c r="B66" i="16"/>
  <c r="G65" i="16"/>
  <c r="B65" i="16"/>
  <c r="G64" i="16"/>
  <c r="B64" i="16"/>
  <c r="G63" i="16"/>
  <c r="B63" i="16"/>
  <c r="G62" i="16"/>
  <c r="B62" i="16"/>
  <c r="G61" i="16"/>
  <c r="B61" i="16"/>
  <c r="G60" i="16"/>
  <c r="B60" i="16"/>
  <c r="G59" i="16"/>
  <c r="B59" i="16"/>
  <c r="G58" i="16"/>
  <c r="B58" i="16"/>
  <c r="G57" i="16"/>
  <c r="B57" i="16"/>
  <c r="G68" i="15"/>
  <c r="G69" i="15"/>
  <c r="G70" i="15"/>
  <c r="G71" i="15"/>
  <c r="G72" i="15"/>
  <c r="G73" i="15"/>
  <c r="G74" i="15"/>
  <c r="G75" i="15"/>
  <c r="G76" i="15"/>
  <c r="G67" i="15"/>
  <c r="G66" i="15"/>
  <c r="B68" i="15"/>
  <c r="B69" i="15"/>
  <c r="B70" i="15"/>
  <c r="B71" i="15"/>
  <c r="B72" i="15"/>
  <c r="B73" i="15"/>
  <c r="B74" i="15"/>
  <c r="B75" i="15"/>
  <c r="B76" i="15"/>
  <c r="B67" i="15"/>
  <c r="B66" i="15"/>
  <c r="G59" i="14"/>
  <c r="G60" i="14"/>
  <c r="G61" i="14"/>
  <c r="G62" i="14"/>
  <c r="G63" i="14"/>
  <c r="G64" i="14"/>
  <c r="G65" i="14"/>
  <c r="G66" i="14"/>
  <c r="G67" i="14"/>
  <c r="G58" i="14"/>
  <c r="G57" i="14"/>
  <c r="B59" i="14"/>
  <c r="B60" i="14"/>
  <c r="B61" i="14"/>
  <c r="B62" i="14"/>
  <c r="B63" i="14"/>
  <c r="B64" i="14"/>
  <c r="B65" i="14"/>
  <c r="B66" i="14"/>
  <c r="B67" i="14"/>
  <c r="B58" i="14"/>
  <c r="B57" i="14"/>
  <c r="G57" i="13"/>
  <c r="G58" i="13"/>
  <c r="G59" i="13"/>
  <c r="G60" i="13"/>
  <c r="G61" i="13"/>
  <c r="G62" i="13"/>
  <c r="G63" i="13"/>
  <c r="G64" i="13"/>
  <c r="G65" i="13"/>
  <c r="G56" i="13"/>
  <c r="G55" i="13"/>
  <c r="B57" i="13"/>
  <c r="B58" i="13"/>
  <c r="B59" i="13"/>
  <c r="B60" i="13"/>
  <c r="B61" i="13"/>
  <c r="B62" i="13"/>
  <c r="B63" i="13"/>
  <c r="B64" i="13"/>
  <c r="B65" i="13"/>
  <c r="B56" i="13"/>
  <c r="B55" i="13"/>
  <c r="G64" i="12"/>
  <c r="B64" i="12"/>
  <c r="G63" i="12"/>
  <c r="B63" i="12"/>
  <c r="G62" i="12"/>
  <c r="B62" i="12"/>
  <c r="G61" i="12"/>
  <c r="B61" i="12"/>
  <c r="G60" i="12"/>
  <c r="B60" i="12"/>
  <c r="G59" i="12"/>
  <c r="B59" i="12"/>
  <c r="G58" i="12"/>
  <c r="B58" i="12"/>
  <c r="G57" i="12"/>
  <c r="B57" i="12"/>
  <c r="G56" i="12"/>
  <c r="B56" i="12"/>
  <c r="G55" i="12"/>
  <c r="B55" i="12"/>
  <c r="G54" i="12"/>
  <c r="B54" i="12"/>
  <c r="G56" i="11"/>
  <c r="G57" i="11"/>
  <c r="G58" i="11"/>
  <c r="G59" i="11"/>
  <c r="G60" i="11"/>
  <c r="G61" i="11"/>
  <c r="G62" i="11"/>
  <c r="G63" i="11"/>
  <c r="G64" i="11"/>
  <c r="G55" i="11"/>
  <c r="G54" i="11"/>
  <c r="B56" i="11"/>
  <c r="B57" i="11"/>
  <c r="B58" i="11"/>
  <c r="B59" i="11"/>
  <c r="B60" i="11"/>
  <c r="B61" i="11"/>
  <c r="B62" i="11"/>
  <c r="B63" i="11"/>
  <c r="B64" i="11"/>
  <c r="B55" i="11"/>
  <c r="B54" i="11"/>
  <c r="G64" i="10"/>
  <c r="B64" i="10"/>
  <c r="G63" i="10"/>
  <c r="B63" i="10"/>
  <c r="G62" i="10"/>
  <c r="B62" i="10"/>
  <c r="G61" i="10"/>
  <c r="B61" i="10"/>
  <c r="G60" i="10"/>
  <c r="B60" i="10"/>
  <c r="G59" i="10"/>
  <c r="B59" i="10"/>
  <c r="G58" i="10"/>
  <c r="B58" i="10"/>
  <c r="G57" i="10"/>
  <c r="B57" i="10"/>
  <c r="G56" i="10"/>
  <c r="B56" i="10"/>
  <c r="G55" i="10"/>
  <c r="B55" i="10"/>
  <c r="G54" i="10"/>
  <c r="B54" i="10"/>
  <c r="G63" i="9"/>
  <c r="B63" i="9"/>
  <c r="G62" i="9"/>
  <c r="B62" i="9"/>
  <c r="G61" i="9"/>
  <c r="B61" i="9"/>
  <c r="G60" i="9"/>
  <c r="B60" i="9"/>
  <c r="G59" i="9"/>
  <c r="B59" i="9"/>
  <c r="G58" i="9"/>
  <c r="B58" i="9"/>
  <c r="G57" i="9"/>
  <c r="B57" i="9"/>
  <c r="G56" i="9"/>
  <c r="B56" i="9"/>
  <c r="G55" i="9"/>
  <c r="B55" i="9"/>
  <c r="G54" i="9"/>
  <c r="B54" i="9"/>
  <c r="G53" i="9"/>
  <c r="B53" i="9"/>
  <c r="G63" i="8"/>
  <c r="B63" i="8"/>
  <c r="G62" i="8"/>
  <c r="B62" i="8"/>
  <c r="G61" i="8"/>
  <c r="B61" i="8"/>
  <c r="G60" i="8"/>
  <c r="B60" i="8"/>
  <c r="G59" i="8"/>
  <c r="B59" i="8"/>
  <c r="G58" i="8"/>
  <c r="B58" i="8"/>
  <c r="G57" i="8"/>
  <c r="B57" i="8"/>
  <c r="G56" i="8"/>
  <c r="B56" i="8"/>
  <c r="G55" i="8"/>
  <c r="B55" i="8"/>
  <c r="G54" i="8"/>
  <c r="B54" i="8"/>
  <c r="G53" i="8"/>
  <c r="B53" i="8"/>
  <c r="G63" i="7"/>
  <c r="B63" i="7"/>
  <c r="G62" i="7"/>
  <c r="B62" i="7"/>
  <c r="G61" i="7"/>
  <c r="B61" i="7"/>
  <c r="G60" i="7"/>
  <c r="B60" i="7"/>
  <c r="G59" i="7"/>
  <c r="B59" i="7"/>
  <c r="G58" i="7"/>
  <c r="B58" i="7"/>
  <c r="G57" i="7"/>
  <c r="B57" i="7"/>
  <c r="G56" i="7"/>
  <c r="B56" i="7"/>
  <c r="G55" i="7"/>
  <c r="B55" i="7"/>
  <c r="G54" i="7"/>
  <c r="B54" i="7"/>
  <c r="G53" i="7"/>
  <c r="B53" i="7"/>
  <c r="G55" i="6"/>
  <c r="G56" i="6"/>
  <c r="G57" i="6"/>
  <c r="G58" i="6"/>
  <c r="G59" i="6"/>
  <c r="G60" i="6"/>
  <c r="G61" i="6"/>
  <c r="G62" i="6"/>
  <c r="G63" i="6"/>
  <c r="G54" i="6"/>
  <c r="G53" i="6"/>
  <c r="B55" i="6"/>
  <c r="B56" i="6"/>
  <c r="B57" i="6"/>
  <c r="B58" i="6"/>
  <c r="B59" i="6"/>
  <c r="B60" i="6"/>
  <c r="B61" i="6"/>
  <c r="B62" i="6"/>
  <c r="B63" i="6"/>
  <c r="B54" i="6"/>
  <c r="B53" i="6"/>
  <c r="G58" i="5"/>
  <c r="B58" i="5"/>
  <c r="G57" i="5"/>
  <c r="G56" i="5"/>
  <c r="B56" i="5"/>
  <c r="G55" i="5"/>
  <c r="B55" i="5"/>
  <c r="G54" i="5"/>
  <c r="B54" i="5"/>
  <c r="G53" i="5"/>
  <c r="B53" i="5"/>
  <c r="G52" i="5"/>
  <c r="B52" i="5"/>
  <c r="G51" i="5"/>
  <c r="B51" i="5"/>
  <c r="G50" i="5"/>
  <c r="B50" i="5"/>
  <c r="G49" i="5"/>
  <c r="B49" i="5"/>
  <c r="G48" i="5"/>
  <c r="B48" i="5"/>
  <c r="G58" i="4"/>
  <c r="B58" i="4"/>
  <c r="G57" i="4"/>
  <c r="B57" i="4"/>
  <c r="G56" i="4"/>
  <c r="B56" i="4"/>
  <c r="G55" i="4"/>
  <c r="B55" i="4"/>
  <c r="G54" i="4"/>
  <c r="B54" i="4"/>
  <c r="G53" i="4"/>
  <c r="B53" i="4"/>
  <c r="G52" i="4"/>
  <c r="B52" i="4"/>
  <c r="G51" i="4"/>
  <c r="B51" i="4"/>
  <c r="G50" i="4"/>
  <c r="B50" i="4"/>
  <c r="G49" i="4"/>
  <c r="B49" i="4"/>
  <c r="G48" i="4"/>
  <c r="B48" i="4"/>
  <c r="G50" i="3"/>
  <c r="G51" i="3"/>
  <c r="G52" i="3"/>
  <c r="G53" i="3"/>
  <c r="G54" i="3"/>
  <c r="G55" i="3"/>
  <c r="G56" i="3"/>
  <c r="G57" i="3"/>
  <c r="G58" i="3"/>
  <c r="G49" i="3"/>
  <c r="G48" i="3"/>
  <c r="B50" i="3"/>
  <c r="B51" i="3"/>
  <c r="B52" i="3"/>
  <c r="B53" i="3"/>
  <c r="B54" i="3"/>
  <c r="B55" i="3"/>
  <c r="B56" i="3"/>
  <c r="B57" i="3"/>
  <c r="B58" i="3"/>
  <c r="B49" i="3"/>
  <c r="B48" i="3"/>
  <c r="G57" i="2"/>
  <c r="B57" i="2"/>
  <c r="G56" i="2"/>
  <c r="B56" i="2"/>
  <c r="G55" i="2"/>
  <c r="B55" i="2"/>
  <c r="G54" i="2"/>
  <c r="B54" i="2"/>
  <c r="G53" i="2"/>
  <c r="B53" i="2"/>
  <c r="G52" i="2"/>
  <c r="B52" i="2"/>
  <c r="G51" i="2"/>
  <c r="B51" i="2"/>
  <c r="G50" i="2"/>
  <c r="B50" i="2"/>
  <c r="G49" i="2"/>
  <c r="B49" i="2"/>
  <c r="G48" i="2"/>
  <c r="B48" i="2"/>
  <c r="G47" i="2"/>
  <c r="B47" i="2"/>
  <c r="G47" i="21"/>
  <c r="G48" i="21"/>
  <c r="G49" i="21"/>
  <c r="G50" i="21"/>
  <c r="G51" i="21"/>
  <c r="G52" i="21"/>
  <c r="G53" i="21"/>
  <c r="G54" i="21"/>
  <c r="G55" i="21"/>
  <c r="G56" i="21"/>
  <c r="G57" i="21"/>
  <c r="B47" i="21"/>
  <c r="B48" i="21"/>
  <c r="B49" i="21"/>
  <c r="B50" i="21"/>
  <c r="B51" i="21"/>
  <c r="B52" i="21"/>
  <c r="B53" i="21"/>
  <c r="B54" i="21"/>
  <c r="B55" i="21"/>
  <c r="B56" i="21"/>
  <c r="B57" i="21"/>
  <c r="G56" i="18"/>
  <c r="B56" i="18"/>
  <c r="G55" i="18"/>
  <c r="B55" i="18"/>
  <c r="G54" i="18"/>
  <c r="B54" i="18"/>
  <c r="G53" i="18"/>
  <c r="B53" i="18"/>
  <c r="G52" i="18"/>
  <c r="B52" i="18"/>
  <c r="G51" i="18"/>
  <c r="B51" i="18"/>
  <c r="G50" i="18"/>
  <c r="B50" i="18"/>
  <c r="G49" i="18"/>
  <c r="B49" i="18"/>
  <c r="G48" i="18"/>
  <c r="B48" i="18"/>
  <c r="C48" i="18" s="1"/>
  <c r="G56" i="17"/>
  <c r="B56" i="17"/>
  <c r="G55" i="17"/>
  <c r="B55" i="17"/>
  <c r="G54" i="17"/>
  <c r="B54" i="17"/>
  <c r="G53" i="17"/>
  <c r="B53" i="17"/>
  <c r="G52" i="17"/>
  <c r="B52" i="17"/>
  <c r="G51" i="17"/>
  <c r="B51" i="17"/>
  <c r="G50" i="17"/>
  <c r="B50" i="17"/>
  <c r="G49" i="17"/>
  <c r="B49" i="17"/>
  <c r="G48" i="17"/>
  <c r="B48" i="17"/>
  <c r="C48" i="17" s="1"/>
  <c r="G61" i="15"/>
  <c r="G56" i="16"/>
  <c r="B56" i="16"/>
  <c r="G55" i="16"/>
  <c r="B55" i="16"/>
  <c r="G54" i="16"/>
  <c r="B54" i="16"/>
  <c r="G53" i="16"/>
  <c r="B53" i="16"/>
  <c r="G52" i="16"/>
  <c r="B52" i="16"/>
  <c r="G51" i="16"/>
  <c r="B51" i="16"/>
  <c r="G50" i="16"/>
  <c r="B50" i="16"/>
  <c r="G49" i="16"/>
  <c r="B49" i="16"/>
  <c r="G48" i="16"/>
  <c r="B48" i="16"/>
  <c r="C48" i="16" s="1"/>
  <c r="G59" i="15"/>
  <c r="G60" i="15"/>
  <c r="G62" i="15"/>
  <c r="G63" i="15"/>
  <c r="G64" i="15"/>
  <c r="G65" i="15"/>
  <c r="G58" i="15"/>
  <c r="G57" i="15"/>
  <c r="B59" i="15"/>
  <c r="B60" i="15"/>
  <c r="B61" i="15"/>
  <c r="B62" i="15"/>
  <c r="B63" i="15"/>
  <c r="B64" i="15"/>
  <c r="B65" i="15"/>
  <c r="B58" i="15"/>
  <c r="B57" i="15"/>
  <c r="G50" i="14"/>
  <c r="G51" i="14"/>
  <c r="G52" i="14"/>
  <c r="G53" i="14"/>
  <c r="G54" i="14"/>
  <c r="G55" i="14"/>
  <c r="G56" i="14"/>
  <c r="G49" i="14"/>
  <c r="G48" i="14"/>
  <c r="B50" i="14"/>
  <c r="B51" i="14"/>
  <c r="B52" i="14"/>
  <c r="B53" i="14"/>
  <c r="B54" i="14"/>
  <c r="B55" i="14"/>
  <c r="B56" i="14"/>
  <c r="B49" i="14"/>
  <c r="B48" i="14"/>
  <c r="G48" i="13"/>
  <c r="G49" i="13"/>
  <c r="G50" i="13"/>
  <c r="G51" i="13"/>
  <c r="G52" i="13"/>
  <c r="G53" i="13"/>
  <c r="G54" i="13"/>
  <c r="G46" i="13"/>
  <c r="G47" i="13"/>
  <c r="B54" i="13"/>
  <c r="B48" i="13"/>
  <c r="B49" i="13"/>
  <c r="B50" i="13"/>
  <c r="B51" i="13"/>
  <c r="B52" i="13"/>
  <c r="B53" i="13"/>
  <c r="B47" i="13"/>
  <c r="B46" i="13"/>
  <c r="G52" i="12"/>
  <c r="B52" i="12"/>
  <c r="G53" i="12"/>
  <c r="B53" i="12"/>
  <c r="G51" i="12"/>
  <c r="B51" i="12"/>
  <c r="G50" i="12"/>
  <c r="B50" i="12"/>
  <c r="G49" i="12"/>
  <c r="B49" i="12"/>
  <c r="G48" i="12"/>
  <c r="B48" i="12"/>
  <c r="G47" i="12"/>
  <c r="B47" i="12"/>
  <c r="G46" i="12"/>
  <c r="B46" i="12"/>
  <c r="G45" i="12"/>
  <c r="B45" i="12"/>
  <c r="G45" i="11"/>
  <c r="G47" i="11"/>
  <c r="G48" i="11"/>
  <c r="G49" i="11"/>
  <c r="G50" i="11"/>
  <c r="G51" i="11"/>
  <c r="G52" i="11"/>
  <c r="G53" i="11"/>
  <c r="G46" i="11"/>
  <c r="B47" i="11"/>
  <c r="B48" i="11"/>
  <c r="B49" i="11"/>
  <c r="B50" i="11"/>
  <c r="B51" i="11"/>
  <c r="B52" i="11"/>
  <c r="B53" i="11"/>
  <c r="B45" i="11"/>
  <c r="B46" i="11"/>
  <c r="G53" i="10"/>
  <c r="B53" i="10"/>
  <c r="G52" i="10"/>
  <c r="B52" i="10"/>
  <c r="G51" i="10"/>
  <c r="B51" i="10"/>
  <c r="G50" i="10"/>
  <c r="B50" i="10"/>
  <c r="G49" i="10"/>
  <c r="B49" i="10"/>
  <c r="G48" i="10"/>
  <c r="B48" i="10"/>
  <c r="G47" i="10"/>
  <c r="B47" i="10"/>
  <c r="G46" i="10"/>
  <c r="B46" i="10"/>
  <c r="G45" i="10"/>
  <c r="B45" i="10"/>
  <c r="G52" i="9"/>
  <c r="B52" i="9"/>
  <c r="G51" i="9"/>
  <c r="B51" i="9"/>
  <c r="G50" i="9"/>
  <c r="B50" i="9"/>
  <c r="G49" i="9"/>
  <c r="B49" i="9"/>
  <c r="G48" i="9"/>
  <c r="B48" i="9"/>
  <c r="G47" i="9"/>
  <c r="B47" i="9"/>
  <c r="G46" i="9"/>
  <c r="B46" i="9"/>
  <c r="G45" i="9"/>
  <c r="B45" i="9"/>
  <c r="G44" i="9"/>
  <c r="B44" i="9"/>
  <c r="G44" i="8"/>
  <c r="G45" i="8"/>
  <c r="G46" i="8"/>
  <c r="G47" i="8"/>
  <c r="G48" i="8"/>
  <c r="G49" i="8"/>
  <c r="G50" i="8"/>
  <c r="G51" i="8"/>
  <c r="G52" i="8"/>
  <c r="B52" i="8"/>
  <c r="B51" i="8"/>
  <c r="B50" i="8"/>
  <c r="B49" i="8"/>
  <c r="B48" i="8"/>
  <c r="B47" i="8"/>
  <c r="B46" i="8"/>
  <c r="B45" i="8"/>
  <c r="B44" i="8"/>
  <c r="G52" i="7"/>
  <c r="B52" i="7"/>
  <c r="G51" i="7"/>
  <c r="B51" i="7"/>
  <c r="G50" i="7"/>
  <c r="B50" i="7"/>
  <c r="G49" i="7"/>
  <c r="B49" i="7"/>
  <c r="G48" i="7"/>
  <c r="B48" i="7"/>
  <c r="G47" i="7"/>
  <c r="B47" i="7"/>
  <c r="G46" i="7"/>
  <c r="B46" i="7"/>
  <c r="G45" i="7"/>
  <c r="B45" i="7"/>
  <c r="G44" i="7"/>
  <c r="B44" i="7"/>
  <c r="G46" i="6"/>
  <c r="G47" i="6"/>
  <c r="G48" i="6"/>
  <c r="G49" i="6"/>
  <c r="G50" i="6"/>
  <c r="G51" i="6"/>
  <c r="G52" i="6"/>
  <c r="G45" i="6"/>
  <c r="G44" i="6"/>
  <c r="B44" i="6"/>
  <c r="B45" i="6"/>
  <c r="B46" i="6"/>
  <c r="B47" i="6"/>
  <c r="B48" i="6"/>
  <c r="B49" i="6"/>
  <c r="B50" i="6"/>
  <c r="B51" i="6"/>
  <c r="B52" i="6"/>
  <c r="G47" i="5"/>
  <c r="B47" i="5"/>
  <c r="G46" i="5"/>
  <c r="B46" i="5"/>
  <c r="G45" i="5"/>
  <c r="B45" i="5"/>
  <c r="G44" i="5"/>
  <c r="B44" i="5"/>
  <c r="G43" i="5"/>
  <c r="B43" i="5"/>
  <c r="G42" i="5"/>
  <c r="B42" i="5"/>
  <c r="G41" i="5"/>
  <c r="B41" i="5"/>
  <c r="G40" i="5"/>
  <c r="B40" i="5"/>
  <c r="G39" i="5"/>
  <c r="B39" i="5"/>
  <c r="G47" i="4"/>
  <c r="B47" i="4"/>
  <c r="G46" i="4"/>
  <c r="B46" i="4"/>
  <c r="G45" i="4"/>
  <c r="B45" i="4"/>
  <c r="G44" i="4"/>
  <c r="B44" i="4"/>
  <c r="G43" i="4"/>
  <c r="B43" i="4"/>
  <c r="G42" i="4"/>
  <c r="B42" i="4"/>
  <c r="G41" i="4"/>
  <c r="B41" i="4"/>
  <c r="G40" i="4"/>
  <c r="B40" i="4"/>
  <c r="G39" i="4"/>
  <c r="B39" i="4"/>
  <c r="G40" i="3"/>
  <c r="B40" i="3"/>
  <c r="G47" i="3"/>
  <c r="B47" i="3"/>
  <c r="G46" i="3"/>
  <c r="B46" i="3"/>
  <c r="G45" i="3"/>
  <c r="B45" i="3"/>
  <c r="G44" i="3"/>
  <c r="B44" i="3"/>
  <c r="G43" i="3"/>
  <c r="B43" i="3"/>
  <c r="G42" i="3"/>
  <c r="B42" i="3"/>
  <c r="G41" i="3"/>
  <c r="B41" i="3"/>
  <c r="G39" i="3"/>
  <c r="B39" i="3"/>
  <c r="F28" i="2"/>
  <c r="J28" i="2" s="1"/>
  <c r="G46" i="2"/>
  <c r="B46" i="2"/>
  <c r="G45" i="2"/>
  <c r="B45" i="2"/>
  <c r="G44" i="2"/>
  <c r="B44" i="2"/>
  <c r="G43" i="2"/>
  <c r="B43" i="2"/>
  <c r="G42" i="2"/>
  <c r="B42" i="2"/>
  <c r="G41" i="2"/>
  <c r="B41" i="2"/>
  <c r="G40" i="2"/>
  <c r="B40" i="2"/>
  <c r="G39" i="2"/>
  <c r="B39" i="2"/>
  <c r="B39" i="21"/>
  <c r="B40" i="21"/>
  <c r="B41" i="21"/>
  <c r="B42" i="21"/>
  <c r="B43" i="21"/>
  <c r="B44" i="21"/>
  <c r="B45" i="21"/>
  <c r="B46" i="21"/>
  <c r="G40" i="21"/>
  <c r="G41" i="21"/>
  <c r="G42" i="21"/>
  <c r="G43" i="21"/>
  <c r="G44" i="21"/>
  <c r="G45" i="21"/>
  <c r="G46" i="21"/>
  <c r="G39" i="21"/>
  <c r="F41" i="18"/>
  <c r="F37" i="18"/>
  <c r="F41" i="17"/>
  <c r="F37" i="17"/>
  <c r="F41" i="16"/>
  <c r="F37" i="16"/>
  <c r="F50" i="15"/>
  <c r="F46" i="15"/>
  <c r="J37" i="18"/>
  <c r="G47" i="18" s="1"/>
  <c r="B45" i="18"/>
  <c r="B44" i="18"/>
  <c r="B43" i="18"/>
  <c r="B42" i="18"/>
  <c r="B41" i="18"/>
  <c r="B40" i="18"/>
  <c r="B39" i="18"/>
  <c r="G38" i="18"/>
  <c r="B38" i="18"/>
  <c r="G37" i="18"/>
  <c r="B37" i="18"/>
  <c r="J37" i="16"/>
  <c r="G47" i="16" s="1"/>
  <c r="F35" i="13"/>
  <c r="F41" i="14"/>
  <c r="F37" i="14"/>
  <c r="F39" i="13"/>
  <c r="F38" i="12"/>
  <c r="F34" i="12"/>
  <c r="F38" i="11"/>
  <c r="F34" i="11"/>
  <c r="F38" i="10"/>
  <c r="F34" i="10"/>
  <c r="F37" i="9"/>
  <c r="F33" i="9"/>
  <c r="F37" i="8"/>
  <c r="F33" i="8"/>
  <c r="F37" i="7"/>
  <c r="F33" i="7"/>
  <c r="F33" i="6"/>
  <c r="F28" i="5"/>
  <c r="J28" i="5" s="1"/>
  <c r="B38" i="5" s="1"/>
  <c r="F28" i="4"/>
  <c r="J28" i="4" s="1"/>
  <c r="F28" i="3"/>
  <c r="J28" i="3" s="1"/>
  <c r="G33" i="11"/>
  <c r="G36" i="18"/>
  <c r="G35" i="18"/>
  <c r="G36" i="17"/>
  <c r="G35" i="17"/>
  <c r="G36" i="16"/>
  <c r="G35" i="16"/>
  <c r="G45" i="15"/>
  <c r="G44" i="15"/>
  <c r="G36" i="14"/>
  <c r="G35" i="14"/>
  <c r="G34" i="13"/>
  <c r="G33" i="13"/>
  <c r="G33" i="12"/>
  <c r="G32" i="12"/>
  <c r="G32" i="11"/>
  <c r="G33" i="10"/>
  <c r="G32" i="10"/>
  <c r="G32" i="9"/>
  <c r="G31" i="9"/>
  <c r="G32" i="8"/>
  <c r="G31" i="8"/>
  <c r="G32" i="7"/>
  <c r="G31" i="7"/>
  <c r="G32" i="6"/>
  <c r="G31" i="6"/>
  <c r="J28" i="21"/>
  <c r="G30" i="21" s="1"/>
  <c r="G27" i="21"/>
  <c r="G26" i="21"/>
  <c r="G27" i="5"/>
  <c r="G26" i="5"/>
  <c r="G27" i="4"/>
  <c r="G26" i="4"/>
  <c r="G27" i="3"/>
  <c r="G26" i="3"/>
  <c r="G27" i="2"/>
  <c r="G26" i="2"/>
  <c r="G10" i="2"/>
  <c r="B26" i="21"/>
  <c r="B27" i="21"/>
  <c r="B36" i="18"/>
  <c r="B35" i="18"/>
  <c r="B36" i="17"/>
  <c r="B35" i="17"/>
  <c r="B36" i="16"/>
  <c r="B35" i="16"/>
  <c r="C35" i="16" s="1"/>
  <c r="B44" i="15"/>
  <c r="B45" i="15"/>
  <c r="G43" i="15"/>
  <c r="B43" i="15"/>
  <c r="G42" i="15"/>
  <c r="B42" i="15"/>
  <c r="G41" i="15"/>
  <c r="B41" i="15"/>
  <c r="G40" i="15"/>
  <c r="B40" i="15"/>
  <c r="G39" i="15"/>
  <c r="B39" i="15"/>
  <c r="G38" i="15"/>
  <c r="B38" i="15"/>
  <c r="G37" i="15"/>
  <c r="B37" i="15"/>
  <c r="G36" i="15"/>
  <c r="B36" i="15"/>
  <c r="G35" i="15"/>
  <c r="B35" i="15"/>
  <c r="G34" i="15"/>
  <c r="B34" i="15"/>
  <c r="G33" i="15"/>
  <c r="B33" i="15"/>
  <c r="G32" i="15"/>
  <c r="B32" i="15"/>
  <c r="G31" i="15"/>
  <c r="B31" i="15"/>
  <c r="G30" i="15"/>
  <c r="B30" i="15"/>
  <c r="G29" i="15"/>
  <c r="B29" i="15"/>
  <c r="G28" i="15"/>
  <c r="B28" i="15"/>
  <c r="G27" i="15"/>
  <c r="B27" i="15"/>
  <c r="G26" i="15"/>
  <c r="B26" i="15"/>
  <c r="G25" i="15"/>
  <c r="B25" i="15"/>
  <c r="G24" i="15"/>
  <c r="B24" i="15"/>
  <c r="G23" i="15"/>
  <c r="B23" i="15"/>
  <c r="G22" i="15"/>
  <c r="B22" i="15"/>
  <c r="G21" i="15"/>
  <c r="B21" i="15"/>
  <c r="G20" i="15"/>
  <c r="B20" i="15"/>
  <c r="G19" i="15"/>
  <c r="B19" i="15"/>
  <c r="G18" i="15"/>
  <c r="B18" i="15"/>
  <c r="G17" i="15"/>
  <c r="B17" i="15"/>
  <c r="G16" i="15"/>
  <c r="B16" i="15"/>
  <c r="G15" i="15"/>
  <c r="B15" i="15"/>
  <c r="G14" i="15"/>
  <c r="B14" i="15"/>
  <c r="G13" i="15"/>
  <c r="B13" i="15"/>
  <c r="G12" i="15"/>
  <c r="B12" i="15"/>
  <c r="G11" i="15"/>
  <c r="B11" i="15"/>
  <c r="B36" i="14"/>
  <c r="B35" i="14"/>
  <c r="B34" i="13"/>
  <c r="B33" i="13"/>
  <c r="B33" i="12"/>
  <c r="B32" i="12"/>
  <c r="B33" i="11"/>
  <c r="B32" i="11"/>
  <c r="B33" i="10"/>
  <c r="B32" i="10"/>
  <c r="B32" i="9"/>
  <c r="B31" i="9"/>
  <c r="C31" i="9" s="1"/>
  <c r="B32" i="8"/>
  <c r="B31" i="8"/>
  <c r="B32" i="7"/>
  <c r="B31" i="7"/>
  <c r="B32" i="6"/>
  <c r="B31" i="6"/>
  <c r="B27" i="5"/>
  <c r="B26" i="5"/>
  <c r="B27" i="4"/>
  <c r="B26" i="4"/>
  <c r="B27" i="3"/>
  <c r="B26" i="3"/>
  <c r="B26" i="2"/>
  <c r="B27" i="2"/>
  <c r="G34" i="18"/>
  <c r="B34" i="18"/>
  <c r="G33" i="18"/>
  <c r="B33" i="18"/>
  <c r="G32" i="18"/>
  <c r="B32" i="18"/>
  <c r="G31" i="18"/>
  <c r="B31" i="18"/>
  <c r="G30" i="18"/>
  <c r="B30" i="18"/>
  <c r="G29" i="18"/>
  <c r="B29" i="18"/>
  <c r="G28" i="18"/>
  <c r="B28" i="18"/>
  <c r="G27" i="18"/>
  <c r="B27" i="18"/>
  <c r="G26" i="18"/>
  <c r="B26" i="18"/>
  <c r="G25" i="18"/>
  <c r="B25" i="18"/>
  <c r="G24" i="18"/>
  <c r="B24" i="18"/>
  <c r="G23" i="18"/>
  <c r="B23" i="18"/>
  <c r="G22" i="18"/>
  <c r="B22" i="18"/>
  <c r="G21" i="18"/>
  <c r="B21" i="18"/>
  <c r="G20" i="18"/>
  <c r="B20" i="18"/>
  <c r="G19" i="18"/>
  <c r="B19" i="18"/>
  <c r="G18" i="18"/>
  <c r="B18" i="18"/>
  <c r="G17" i="18"/>
  <c r="B17" i="18"/>
  <c r="G16" i="18"/>
  <c r="B16" i="18"/>
  <c r="G15" i="18"/>
  <c r="B15" i="18"/>
  <c r="G14" i="18"/>
  <c r="B14" i="18"/>
  <c r="G13" i="18"/>
  <c r="B13" i="18"/>
  <c r="G12" i="18"/>
  <c r="B12" i="18"/>
  <c r="G11" i="18"/>
  <c r="B11" i="18"/>
  <c r="G10" i="18"/>
  <c r="B10" i="18"/>
  <c r="G9" i="18"/>
  <c r="B9" i="18"/>
  <c r="G8" i="18"/>
  <c r="B8" i="18"/>
  <c r="G7" i="18"/>
  <c r="B7" i="18"/>
  <c r="G6" i="18"/>
  <c r="B6" i="18"/>
  <c r="G5" i="18"/>
  <c r="B5" i="18"/>
  <c r="G4" i="18"/>
  <c r="B4" i="18"/>
  <c r="G3" i="18"/>
  <c r="B3" i="18"/>
  <c r="G2" i="18"/>
  <c r="B2" i="18"/>
  <c r="C2" i="18" s="1"/>
  <c r="G34" i="17"/>
  <c r="B34" i="17"/>
  <c r="G33" i="17"/>
  <c r="B33" i="17"/>
  <c r="G32" i="17"/>
  <c r="B32" i="17"/>
  <c r="G31" i="17"/>
  <c r="B31" i="17"/>
  <c r="G30" i="17"/>
  <c r="B30" i="17"/>
  <c r="G29" i="17"/>
  <c r="B29" i="17"/>
  <c r="G28" i="17"/>
  <c r="B28" i="17"/>
  <c r="G27" i="17"/>
  <c r="B27" i="17"/>
  <c r="G26" i="17"/>
  <c r="B26" i="17"/>
  <c r="G25" i="17"/>
  <c r="B25" i="17"/>
  <c r="G24" i="17"/>
  <c r="B24" i="17"/>
  <c r="G23" i="17"/>
  <c r="B23" i="17"/>
  <c r="G22" i="17"/>
  <c r="B22" i="17"/>
  <c r="G21" i="17"/>
  <c r="B21" i="17"/>
  <c r="G20" i="17"/>
  <c r="B20" i="17"/>
  <c r="G19" i="17"/>
  <c r="B19" i="17"/>
  <c r="G18" i="17"/>
  <c r="B18" i="17"/>
  <c r="G17" i="17"/>
  <c r="B17" i="17"/>
  <c r="G16" i="17"/>
  <c r="B16" i="17"/>
  <c r="G15" i="17"/>
  <c r="B15" i="17"/>
  <c r="G14" i="17"/>
  <c r="B14" i="17"/>
  <c r="G13" i="17"/>
  <c r="B13" i="17"/>
  <c r="G12" i="17"/>
  <c r="B12" i="17"/>
  <c r="G11" i="17"/>
  <c r="B11" i="17"/>
  <c r="G10" i="17"/>
  <c r="B10" i="17"/>
  <c r="G9" i="17"/>
  <c r="B9" i="17"/>
  <c r="G8" i="17"/>
  <c r="B8" i="17"/>
  <c r="G7" i="17"/>
  <c r="B7" i="17"/>
  <c r="G6" i="17"/>
  <c r="B6" i="17"/>
  <c r="G5" i="17"/>
  <c r="B5" i="17"/>
  <c r="G4" i="17"/>
  <c r="B4" i="17"/>
  <c r="G3" i="17"/>
  <c r="B3" i="17"/>
  <c r="G2" i="17"/>
  <c r="B2" i="17"/>
  <c r="G34" i="16"/>
  <c r="B34" i="16"/>
  <c r="G33" i="16"/>
  <c r="B33" i="16"/>
  <c r="G32" i="16"/>
  <c r="B32" i="16"/>
  <c r="G31" i="16"/>
  <c r="B31" i="16"/>
  <c r="G30" i="16"/>
  <c r="B30" i="16"/>
  <c r="G29" i="16"/>
  <c r="B29" i="16"/>
  <c r="G28" i="16"/>
  <c r="B28" i="16"/>
  <c r="G27" i="16"/>
  <c r="B27" i="16"/>
  <c r="G26" i="16"/>
  <c r="B26" i="16"/>
  <c r="G25" i="16"/>
  <c r="B25" i="16"/>
  <c r="G24" i="16"/>
  <c r="B24" i="16"/>
  <c r="G23" i="16"/>
  <c r="B23" i="16"/>
  <c r="G22" i="16"/>
  <c r="B22" i="16"/>
  <c r="G21" i="16"/>
  <c r="B21" i="16"/>
  <c r="G20" i="16"/>
  <c r="B20" i="16"/>
  <c r="G19" i="16"/>
  <c r="B19" i="16"/>
  <c r="G18" i="16"/>
  <c r="B18" i="16"/>
  <c r="G17" i="16"/>
  <c r="B17" i="16"/>
  <c r="G16" i="16"/>
  <c r="B16" i="16"/>
  <c r="G15" i="16"/>
  <c r="B15" i="16"/>
  <c r="G14" i="16"/>
  <c r="B14" i="16"/>
  <c r="G13" i="16"/>
  <c r="B13" i="16"/>
  <c r="G12" i="16"/>
  <c r="B12" i="16"/>
  <c r="G11" i="16"/>
  <c r="B11" i="16"/>
  <c r="G10" i="16"/>
  <c r="B10" i="16"/>
  <c r="G9" i="16"/>
  <c r="B9" i="16"/>
  <c r="G8" i="16"/>
  <c r="B8" i="16"/>
  <c r="G7" i="16"/>
  <c r="B7" i="16"/>
  <c r="G6" i="16"/>
  <c r="B6" i="16"/>
  <c r="G5" i="16"/>
  <c r="B5" i="16"/>
  <c r="G4" i="16"/>
  <c r="B4" i="16"/>
  <c r="G3" i="16"/>
  <c r="B3" i="16"/>
  <c r="G2" i="16"/>
  <c r="B2" i="16"/>
  <c r="G9" i="15"/>
  <c r="B9" i="15"/>
  <c r="G8" i="15"/>
  <c r="B8" i="15"/>
  <c r="G7" i="15"/>
  <c r="B7" i="15"/>
  <c r="G6" i="15"/>
  <c r="B6" i="15"/>
  <c r="G5" i="15"/>
  <c r="B5" i="15"/>
  <c r="G4" i="15"/>
  <c r="B4" i="15"/>
  <c r="G3" i="15"/>
  <c r="B3" i="15"/>
  <c r="G2" i="15"/>
  <c r="B2" i="15"/>
  <c r="G19" i="14"/>
  <c r="B19" i="14"/>
  <c r="G28" i="14"/>
  <c r="B28" i="14"/>
  <c r="C2" i="17"/>
  <c r="G34" i="14"/>
  <c r="B34" i="14"/>
  <c r="G33" i="14"/>
  <c r="B33" i="14"/>
  <c r="G32" i="14"/>
  <c r="B32" i="14"/>
  <c r="G31" i="14"/>
  <c r="B31" i="14"/>
  <c r="G30" i="14"/>
  <c r="B30" i="14"/>
  <c r="G29" i="14"/>
  <c r="B29" i="14"/>
  <c r="G27" i="14"/>
  <c r="B27" i="14"/>
  <c r="G26" i="14"/>
  <c r="B26" i="14"/>
  <c r="G25" i="14"/>
  <c r="B25" i="14"/>
  <c r="G24" i="14"/>
  <c r="B24" i="14"/>
  <c r="G23" i="14"/>
  <c r="B23" i="14"/>
  <c r="G22" i="14"/>
  <c r="B22" i="14"/>
  <c r="G21" i="14"/>
  <c r="B21" i="14"/>
  <c r="G20" i="14"/>
  <c r="B20" i="14"/>
  <c r="G18" i="14"/>
  <c r="B18" i="14"/>
  <c r="G17" i="14"/>
  <c r="B17" i="14"/>
  <c r="G16" i="14"/>
  <c r="B16" i="14"/>
  <c r="G15" i="14"/>
  <c r="B15" i="14"/>
  <c r="G14" i="14"/>
  <c r="B14" i="14"/>
  <c r="G13" i="14"/>
  <c r="B13" i="14"/>
  <c r="G12" i="14"/>
  <c r="B12" i="14"/>
  <c r="G11" i="14"/>
  <c r="B11" i="14"/>
  <c r="G10" i="14"/>
  <c r="B10" i="14"/>
  <c r="G9" i="14"/>
  <c r="B9" i="14"/>
  <c r="G8" i="14"/>
  <c r="B8" i="14"/>
  <c r="G7" i="14"/>
  <c r="B7" i="14"/>
  <c r="G6" i="14"/>
  <c r="B6" i="14"/>
  <c r="G5" i="14"/>
  <c r="B5" i="14"/>
  <c r="G4" i="14"/>
  <c r="B4" i="14"/>
  <c r="G3" i="14"/>
  <c r="B3" i="14"/>
  <c r="G2" i="14"/>
  <c r="B2" i="14"/>
  <c r="B24" i="13"/>
  <c r="G24" i="13"/>
  <c r="G32" i="13"/>
  <c r="B32" i="13"/>
  <c r="G31" i="13"/>
  <c r="B31" i="13"/>
  <c r="G30" i="13"/>
  <c r="B30" i="13"/>
  <c r="G29" i="13"/>
  <c r="B29" i="13"/>
  <c r="G28" i="13"/>
  <c r="B28" i="13"/>
  <c r="G27" i="13"/>
  <c r="B27" i="13"/>
  <c r="G26" i="13"/>
  <c r="B26" i="13"/>
  <c r="G25" i="13"/>
  <c r="B25" i="13"/>
  <c r="G23" i="13"/>
  <c r="B23" i="13"/>
  <c r="G22" i="13"/>
  <c r="B22" i="13"/>
  <c r="G21" i="13"/>
  <c r="B21" i="13"/>
  <c r="G20" i="13"/>
  <c r="B20" i="13"/>
  <c r="G19" i="13"/>
  <c r="B19" i="13"/>
  <c r="G18" i="13"/>
  <c r="B18" i="13"/>
  <c r="G17" i="13"/>
  <c r="B17" i="13"/>
  <c r="G16" i="13"/>
  <c r="B16" i="13"/>
  <c r="G15" i="13"/>
  <c r="B15" i="13"/>
  <c r="G14" i="13"/>
  <c r="B14" i="13"/>
  <c r="G13" i="13"/>
  <c r="B13" i="13"/>
  <c r="G12" i="13"/>
  <c r="B12" i="13"/>
  <c r="G11" i="13"/>
  <c r="B11" i="13"/>
  <c r="G10" i="13"/>
  <c r="B10" i="13"/>
  <c r="G9" i="13"/>
  <c r="B9" i="13"/>
  <c r="G8" i="13"/>
  <c r="B8" i="13"/>
  <c r="G7" i="13"/>
  <c r="B7" i="13"/>
  <c r="G6" i="13"/>
  <c r="B6" i="13"/>
  <c r="G5" i="13"/>
  <c r="B5" i="13"/>
  <c r="G4" i="13"/>
  <c r="B4" i="13"/>
  <c r="G3" i="13"/>
  <c r="B3" i="13"/>
  <c r="G2" i="13"/>
  <c r="B2" i="13"/>
  <c r="G31" i="12"/>
  <c r="B31" i="12"/>
  <c r="G30" i="12"/>
  <c r="B30" i="12"/>
  <c r="G29" i="12"/>
  <c r="B29" i="12"/>
  <c r="G28" i="12"/>
  <c r="B28" i="12"/>
  <c r="G27" i="12"/>
  <c r="B27" i="12"/>
  <c r="G26" i="12"/>
  <c r="B26" i="12"/>
  <c r="G25" i="12"/>
  <c r="B25" i="12"/>
  <c r="G24" i="12"/>
  <c r="B24" i="12"/>
  <c r="G23" i="12"/>
  <c r="B23" i="12"/>
  <c r="G22" i="12"/>
  <c r="B22" i="12"/>
  <c r="G21" i="12"/>
  <c r="B21" i="12"/>
  <c r="G20" i="12"/>
  <c r="B20" i="12"/>
  <c r="G19" i="12"/>
  <c r="B19" i="12"/>
  <c r="G18" i="12"/>
  <c r="B18" i="12"/>
  <c r="G17" i="12"/>
  <c r="B17" i="12"/>
  <c r="G16" i="12"/>
  <c r="B16" i="12"/>
  <c r="G15" i="12"/>
  <c r="B15" i="12"/>
  <c r="G14" i="12"/>
  <c r="B14" i="12"/>
  <c r="G13" i="12"/>
  <c r="B13" i="12"/>
  <c r="G12" i="12"/>
  <c r="B12" i="12"/>
  <c r="G11" i="12"/>
  <c r="B11" i="12"/>
  <c r="G10" i="12"/>
  <c r="B10" i="12"/>
  <c r="G9" i="12"/>
  <c r="B9" i="12"/>
  <c r="G8" i="12"/>
  <c r="B8" i="12"/>
  <c r="G7" i="12"/>
  <c r="B7" i="12"/>
  <c r="G6" i="12"/>
  <c r="B6" i="12"/>
  <c r="G5" i="12"/>
  <c r="B5" i="12"/>
  <c r="G4" i="12"/>
  <c r="B4" i="12"/>
  <c r="G3" i="12"/>
  <c r="B3" i="12"/>
  <c r="G2" i="12"/>
  <c r="B2" i="12"/>
  <c r="G7" i="11"/>
  <c r="B7" i="11"/>
  <c r="G31" i="11"/>
  <c r="B31" i="11"/>
  <c r="G30" i="11"/>
  <c r="B30" i="11"/>
  <c r="G29" i="11"/>
  <c r="B29" i="11"/>
  <c r="G28" i="11"/>
  <c r="B28" i="11"/>
  <c r="G27" i="11"/>
  <c r="B27" i="11"/>
  <c r="G26" i="11"/>
  <c r="B26" i="11"/>
  <c r="G25" i="11"/>
  <c r="B25" i="11"/>
  <c r="G24" i="11"/>
  <c r="B24" i="11"/>
  <c r="G23" i="11"/>
  <c r="B23" i="11"/>
  <c r="G22" i="11"/>
  <c r="B22" i="11"/>
  <c r="G21" i="11"/>
  <c r="B21" i="11"/>
  <c r="G20" i="11"/>
  <c r="B20" i="11"/>
  <c r="G19" i="11"/>
  <c r="B19" i="11"/>
  <c r="G18" i="11"/>
  <c r="B18" i="11"/>
  <c r="G17" i="11"/>
  <c r="B17" i="11"/>
  <c r="G16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6" i="11"/>
  <c r="B6" i="11"/>
  <c r="G5" i="11"/>
  <c r="B5" i="11"/>
  <c r="G4" i="11"/>
  <c r="B4" i="11"/>
  <c r="G3" i="11"/>
  <c r="B3" i="11"/>
  <c r="G2" i="11"/>
  <c r="B2" i="11"/>
  <c r="G30" i="10"/>
  <c r="B30" i="10"/>
  <c r="G29" i="10"/>
  <c r="B29" i="10"/>
  <c r="G28" i="10"/>
  <c r="B28" i="10"/>
  <c r="G27" i="10"/>
  <c r="B27" i="10"/>
  <c r="G26" i="10"/>
  <c r="B26" i="10"/>
  <c r="G25" i="10"/>
  <c r="B25" i="10"/>
  <c r="G24" i="10"/>
  <c r="B24" i="10"/>
  <c r="G23" i="10"/>
  <c r="B23" i="10"/>
  <c r="G22" i="10"/>
  <c r="B22" i="10"/>
  <c r="G21" i="10"/>
  <c r="B21" i="10"/>
  <c r="G20" i="10"/>
  <c r="B20" i="10"/>
  <c r="G19" i="10"/>
  <c r="B19" i="10"/>
  <c r="G18" i="10"/>
  <c r="B18" i="10"/>
  <c r="G17" i="10"/>
  <c r="B17" i="10"/>
  <c r="G16" i="10"/>
  <c r="B16" i="10"/>
  <c r="G15" i="10"/>
  <c r="B15" i="10"/>
  <c r="G14" i="10"/>
  <c r="B14" i="10"/>
  <c r="G13" i="10"/>
  <c r="B13" i="10"/>
  <c r="G12" i="10"/>
  <c r="B12" i="10"/>
  <c r="G11" i="10"/>
  <c r="B11" i="10"/>
  <c r="G10" i="10"/>
  <c r="B10" i="10"/>
  <c r="G9" i="10"/>
  <c r="B9" i="10"/>
  <c r="G8" i="10"/>
  <c r="B8" i="10"/>
  <c r="G7" i="10"/>
  <c r="B7" i="10"/>
  <c r="G6" i="10"/>
  <c r="B6" i="10"/>
  <c r="G5" i="10"/>
  <c r="B5" i="10"/>
  <c r="G4" i="10"/>
  <c r="B4" i="10"/>
  <c r="G3" i="10"/>
  <c r="B3" i="10"/>
  <c r="G2" i="10"/>
  <c r="B2" i="10"/>
  <c r="G30" i="9"/>
  <c r="B30" i="9"/>
  <c r="G29" i="9"/>
  <c r="B29" i="9"/>
  <c r="G28" i="9"/>
  <c r="B28" i="9"/>
  <c r="G27" i="9"/>
  <c r="B27" i="9"/>
  <c r="G26" i="9"/>
  <c r="B26" i="9"/>
  <c r="G25" i="9"/>
  <c r="B25" i="9"/>
  <c r="G24" i="9"/>
  <c r="B24" i="9"/>
  <c r="G23" i="9"/>
  <c r="B23" i="9"/>
  <c r="G22" i="9"/>
  <c r="B22" i="9"/>
  <c r="G21" i="9"/>
  <c r="B21" i="9"/>
  <c r="G20" i="9"/>
  <c r="B20" i="9"/>
  <c r="G19" i="9"/>
  <c r="B19" i="9"/>
  <c r="G18" i="9"/>
  <c r="B18" i="9"/>
  <c r="G17" i="9"/>
  <c r="B17" i="9"/>
  <c r="G16" i="9"/>
  <c r="B16" i="9"/>
  <c r="G15" i="9"/>
  <c r="B15" i="9"/>
  <c r="G14" i="9"/>
  <c r="B14" i="9"/>
  <c r="G13" i="9"/>
  <c r="B13" i="9"/>
  <c r="G12" i="9"/>
  <c r="B12" i="9"/>
  <c r="G11" i="9"/>
  <c r="B11" i="9"/>
  <c r="G10" i="9"/>
  <c r="B10" i="9"/>
  <c r="G9" i="9"/>
  <c r="B9" i="9"/>
  <c r="G8" i="9"/>
  <c r="B8" i="9"/>
  <c r="G7" i="9"/>
  <c r="B7" i="9"/>
  <c r="G6" i="9"/>
  <c r="B6" i="9"/>
  <c r="G5" i="9"/>
  <c r="B5" i="9"/>
  <c r="G4" i="9"/>
  <c r="B4" i="9"/>
  <c r="G3" i="9"/>
  <c r="B3" i="9"/>
  <c r="G2" i="9"/>
  <c r="B2" i="9"/>
  <c r="G2" i="8"/>
  <c r="G30" i="8"/>
  <c r="B30" i="8"/>
  <c r="G29" i="8"/>
  <c r="B29" i="8"/>
  <c r="G28" i="8"/>
  <c r="B28" i="8"/>
  <c r="G27" i="8"/>
  <c r="B27" i="8"/>
  <c r="G26" i="8"/>
  <c r="B26" i="8"/>
  <c r="G25" i="8"/>
  <c r="B25" i="8"/>
  <c r="G24" i="8"/>
  <c r="B24" i="8"/>
  <c r="G23" i="8"/>
  <c r="B23" i="8"/>
  <c r="G22" i="8"/>
  <c r="B22" i="8"/>
  <c r="G21" i="8"/>
  <c r="B21" i="8"/>
  <c r="G20" i="8"/>
  <c r="B20" i="8"/>
  <c r="G19" i="8"/>
  <c r="B19" i="8"/>
  <c r="G18" i="8"/>
  <c r="B18" i="8"/>
  <c r="G17" i="8"/>
  <c r="B17" i="8"/>
  <c r="G16" i="8"/>
  <c r="B16" i="8"/>
  <c r="G15" i="8"/>
  <c r="B15" i="8"/>
  <c r="G14" i="8"/>
  <c r="B14" i="8"/>
  <c r="G13" i="8"/>
  <c r="B13" i="8"/>
  <c r="G12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G5" i="8"/>
  <c r="B5" i="8"/>
  <c r="G4" i="8"/>
  <c r="B4" i="8"/>
  <c r="G3" i="8"/>
  <c r="B3" i="8"/>
  <c r="B2" i="8"/>
  <c r="G30" i="7"/>
  <c r="B30" i="7"/>
  <c r="G29" i="7"/>
  <c r="B29" i="7"/>
  <c r="G28" i="7"/>
  <c r="B28" i="7"/>
  <c r="G27" i="7"/>
  <c r="B27" i="7"/>
  <c r="G26" i="7"/>
  <c r="B26" i="7"/>
  <c r="G25" i="7"/>
  <c r="B25" i="7"/>
  <c r="G24" i="7"/>
  <c r="B24" i="7"/>
  <c r="G23" i="7"/>
  <c r="B23" i="7"/>
  <c r="G22" i="7"/>
  <c r="B22" i="7"/>
  <c r="G21" i="7"/>
  <c r="B21" i="7"/>
  <c r="G20" i="7"/>
  <c r="B20" i="7"/>
  <c r="G19" i="7"/>
  <c r="B19" i="7"/>
  <c r="G18" i="7"/>
  <c r="B18" i="7"/>
  <c r="G17" i="7"/>
  <c r="B17" i="7"/>
  <c r="G16" i="7"/>
  <c r="B16" i="7"/>
  <c r="G15" i="7"/>
  <c r="B15" i="7"/>
  <c r="G14" i="7"/>
  <c r="B14" i="7"/>
  <c r="G13" i="7"/>
  <c r="B13" i="7"/>
  <c r="G12" i="7"/>
  <c r="B12" i="7"/>
  <c r="G11" i="7"/>
  <c r="B11" i="7"/>
  <c r="G10" i="7"/>
  <c r="B10" i="7"/>
  <c r="G9" i="7"/>
  <c r="B9" i="7"/>
  <c r="G8" i="7"/>
  <c r="B8" i="7"/>
  <c r="G7" i="7"/>
  <c r="B7" i="7"/>
  <c r="G6" i="7"/>
  <c r="B6" i="7"/>
  <c r="G5" i="7"/>
  <c r="B5" i="7"/>
  <c r="G4" i="7"/>
  <c r="B4" i="7"/>
  <c r="G3" i="7"/>
  <c r="B3" i="7"/>
  <c r="G2" i="7"/>
  <c r="B2" i="7"/>
  <c r="B23" i="6"/>
  <c r="G23" i="6"/>
  <c r="B30" i="6"/>
  <c r="B26" i="6"/>
  <c r="B27" i="6"/>
  <c r="B28" i="6"/>
  <c r="B29" i="6"/>
  <c r="G26" i="6"/>
  <c r="G27" i="6"/>
  <c r="G28" i="6"/>
  <c r="G29" i="6"/>
  <c r="G30" i="6"/>
  <c r="G25" i="6"/>
  <c r="B25" i="6"/>
  <c r="G24" i="6"/>
  <c r="B24" i="6"/>
  <c r="G22" i="6"/>
  <c r="B22" i="6"/>
  <c r="G21" i="6"/>
  <c r="B21" i="6"/>
  <c r="G20" i="6"/>
  <c r="B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G6" i="6"/>
  <c r="B6" i="6"/>
  <c r="G5" i="6"/>
  <c r="B5" i="6"/>
  <c r="G4" i="6"/>
  <c r="B4" i="6"/>
  <c r="G3" i="6"/>
  <c r="B3" i="6"/>
  <c r="G2" i="6"/>
  <c r="B2" i="6"/>
  <c r="G25" i="5"/>
  <c r="B25" i="5"/>
  <c r="G24" i="5"/>
  <c r="B24" i="5"/>
  <c r="G23" i="5"/>
  <c r="B23" i="5"/>
  <c r="G22" i="5"/>
  <c r="B22" i="5"/>
  <c r="G21" i="5"/>
  <c r="B21" i="5"/>
  <c r="G20" i="5"/>
  <c r="B20" i="5"/>
  <c r="G19" i="5"/>
  <c r="B19" i="5"/>
  <c r="G18" i="5"/>
  <c r="B18" i="5"/>
  <c r="G17" i="5"/>
  <c r="B17" i="5"/>
  <c r="G16" i="5"/>
  <c r="B16" i="5"/>
  <c r="G15" i="5"/>
  <c r="B15" i="5"/>
  <c r="G14" i="5"/>
  <c r="B14" i="5"/>
  <c r="G13" i="5"/>
  <c r="B13" i="5"/>
  <c r="G12" i="5"/>
  <c r="B12" i="5"/>
  <c r="G11" i="5"/>
  <c r="B11" i="5"/>
  <c r="G10" i="5"/>
  <c r="B10" i="5"/>
  <c r="G9" i="5"/>
  <c r="B9" i="5"/>
  <c r="G8" i="5"/>
  <c r="B8" i="5"/>
  <c r="G7" i="5"/>
  <c r="B7" i="5"/>
  <c r="G6" i="5"/>
  <c r="B6" i="5"/>
  <c r="G5" i="5"/>
  <c r="B5" i="5"/>
  <c r="G4" i="5"/>
  <c r="B4" i="5"/>
  <c r="G3" i="5"/>
  <c r="B3" i="5"/>
  <c r="G2" i="5"/>
  <c r="B2" i="5"/>
  <c r="G25" i="4"/>
  <c r="B25" i="4"/>
  <c r="G24" i="4"/>
  <c r="B24" i="4"/>
  <c r="G23" i="4"/>
  <c r="B23" i="4"/>
  <c r="G22" i="4"/>
  <c r="B22" i="4"/>
  <c r="G21" i="4"/>
  <c r="B21" i="4"/>
  <c r="G20" i="4"/>
  <c r="B20" i="4"/>
  <c r="G19" i="4"/>
  <c r="B19" i="4"/>
  <c r="G18" i="4"/>
  <c r="B18" i="4"/>
  <c r="G17" i="4"/>
  <c r="B17" i="4"/>
  <c r="G16" i="4"/>
  <c r="B16" i="4"/>
  <c r="G15" i="4"/>
  <c r="B15" i="4"/>
  <c r="G14" i="4"/>
  <c r="B14" i="4"/>
  <c r="G13" i="4"/>
  <c r="B13" i="4"/>
  <c r="G12" i="4"/>
  <c r="B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G2" i="4"/>
  <c r="B2" i="4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9" i="2"/>
  <c r="B20" i="2"/>
  <c r="B21" i="2"/>
  <c r="B22" i="2"/>
  <c r="B23" i="2"/>
  <c r="B24" i="2"/>
  <c r="B25" i="2"/>
  <c r="B18" i="2"/>
  <c r="B3" i="2"/>
  <c r="G20" i="2"/>
  <c r="G21" i="2"/>
  <c r="G22" i="2"/>
  <c r="G23" i="2"/>
  <c r="G24" i="2"/>
  <c r="G25" i="2"/>
  <c r="G19" i="2"/>
  <c r="G18" i="2"/>
  <c r="G17" i="2"/>
  <c r="G16" i="2"/>
  <c r="G3" i="2"/>
  <c r="G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G4" i="2"/>
  <c r="G5" i="2"/>
  <c r="G6" i="2"/>
  <c r="G7" i="2"/>
  <c r="G8" i="2"/>
  <c r="G9" i="2"/>
  <c r="G11" i="2"/>
  <c r="G12" i="2"/>
  <c r="G13" i="2"/>
  <c r="G14" i="2"/>
  <c r="G15" i="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" i="21"/>
  <c r="G46" i="18" l="1"/>
  <c r="G42" i="18"/>
  <c r="B47" i="18"/>
  <c r="C35" i="17"/>
  <c r="B38" i="16"/>
  <c r="G39" i="18"/>
  <c r="G43" i="18"/>
  <c r="C2" i="16"/>
  <c r="C35" i="18"/>
  <c r="G40" i="18"/>
  <c r="G44" i="18"/>
  <c r="C57" i="16"/>
  <c r="G41" i="16"/>
  <c r="J33" i="9"/>
  <c r="G41" i="18"/>
  <c r="B46" i="18"/>
  <c r="C37" i="18" s="1"/>
  <c r="J37" i="17"/>
  <c r="G38" i="17" s="1"/>
  <c r="G45" i="18"/>
  <c r="B45" i="17"/>
  <c r="B39" i="17"/>
  <c r="B46" i="17"/>
  <c r="G39" i="17"/>
  <c r="C161" i="17"/>
  <c r="B40" i="16"/>
  <c r="B42" i="16"/>
  <c r="B44" i="16"/>
  <c r="B46" i="16"/>
  <c r="G38" i="16"/>
  <c r="G40" i="16"/>
  <c r="G42" i="16"/>
  <c r="G44" i="16"/>
  <c r="G46" i="16"/>
  <c r="B37" i="16"/>
  <c r="B39" i="16"/>
  <c r="B41" i="16"/>
  <c r="B43" i="16"/>
  <c r="B45" i="16"/>
  <c r="B47" i="16"/>
  <c r="G37" i="16"/>
  <c r="G39" i="16"/>
  <c r="G43" i="16"/>
  <c r="G45" i="16"/>
  <c r="B158" i="21"/>
  <c r="G171" i="21"/>
  <c r="B185" i="21"/>
  <c r="B156" i="21"/>
  <c r="B186" i="10"/>
  <c r="B193" i="11"/>
  <c r="B185" i="11"/>
  <c r="B177" i="11"/>
  <c r="B156" i="11"/>
  <c r="B169" i="11"/>
  <c r="B199" i="11"/>
  <c r="B191" i="11"/>
  <c r="B183" i="11"/>
  <c r="B175" i="11"/>
  <c r="B167" i="11"/>
  <c r="B197" i="11"/>
  <c r="B189" i="11"/>
  <c r="B181" i="11"/>
  <c r="B173" i="11"/>
  <c r="B165" i="11"/>
  <c r="B195" i="11"/>
  <c r="B187" i="11"/>
  <c r="B179" i="11"/>
  <c r="B171" i="11"/>
  <c r="B159" i="11"/>
  <c r="G186" i="11"/>
  <c r="G196" i="11"/>
  <c r="G177" i="11"/>
  <c r="B163" i="11"/>
  <c r="G194" i="11"/>
  <c r="G175" i="11"/>
  <c r="B161" i="11"/>
  <c r="G188" i="11"/>
  <c r="G167" i="11"/>
  <c r="B177" i="21"/>
  <c r="G179" i="21"/>
  <c r="B189" i="10"/>
  <c r="G176" i="10"/>
  <c r="G164" i="10"/>
  <c r="B170" i="10"/>
  <c r="B192" i="10"/>
  <c r="G179" i="10"/>
  <c r="B167" i="10"/>
  <c r="G170" i="8"/>
  <c r="B35" i="21"/>
  <c r="B31" i="21"/>
  <c r="G161" i="8"/>
  <c r="G179" i="8"/>
  <c r="G168" i="4"/>
  <c r="B159" i="4"/>
  <c r="B171" i="4"/>
  <c r="G150" i="4"/>
  <c r="G161" i="4"/>
  <c r="B174" i="4"/>
  <c r="G156" i="4"/>
  <c r="B153" i="4"/>
  <c r="B166" i="4"/>
  <c r="G178" i="4"/>
  <c r="B157" i="11"/>
  <c r="G192" i="11"/>
  <c r="G184" i="11"/>
  <c r="G173" i="11"/>
  <c r="G200" i="11"/>
  <c r="G190" i="11"/>
  <c r="G181" i="11"/>
  <c r="G170" i="11"/>
  <c r="G155" i="8"/>
  <c r="B164" i="8"/>
  <c r="G172" i="8"/>
  <c r="G181" i="8"/>
  <c r="G157" i="8"/>
  <c r="B166" i="8"/>
  <c r="B175" i="8"/>
  <c r="G183" i="8"/>
  <c r="G159" i="8"/>
  <c r="G168" i="8"/>
  <c r="B177" i="8"/>
  <c r="G185" i="8"/>
  <c r="G187" i="8"/>
  <c r="G189" i="8"/>
  <c r="B192" i="5"/>
  <c r="B184" i="5"/>
  <c r="B176" i="5"/>
  <c r="B168" i="5"/>
  <c r="B160" i="5"/>
  <c r="B152" i="5"/>
  <c r="G187" i="5"/>
  <c r="G178" i="5"/>
  <c r="G169" i="5"/>
  <c r="B189" i="5"/>
  <c r="B181" i="5"/>
  <c r="B173" i="5"/>
  <c r="B165" i="5"/>
  <c r="B157" i="5"/>
  <c r="G193" i="5"/>
  <c r="G184" i="5"/>
  <c r="G175" i="5"/>
  <c r="G166" i="5"/>
  <c r="B188" i="5"/>
  <c r="B180" i="5"/>
  <c r="B172" i="5"/>
  <c r="B164" i="5"/>
  <c r="B156" i="5"/>
  <c r="G192" i="5"/>
  <c r="G183" i="5"/>
  <c r="G174" i="5"/>
  <c r="G165" i="5"/>
  <c r="C26" i="5"/>
  <c r="C39" i="5"/>
  <c r="G160" i="5"/>
  <c r="B152" i="4"/>
  <c r="B155" i="4"/>
  <c r="G157" i="4"/>
  <c r="G160" i="4"/>
  <c r="G164" i="4"/>
  <c r="B167" i="4"/>
  <c r="B170" i="4"/>
  <c r="G172" i="4"/>
  <c r="B175" i="4"/>
  <c r="B184" i="4"/>
  <c r="B150" i="4"/>
  <c r="G152" i="4"/>
  <c r="G155" i="4"/>
  <c r="G158" i="4"/>
  <c r="B161" i="4"/>
  <c r="B165" i="4"/>
  <c r="B168" i="4"/>
  <c r="G170" i="4"/>
  <c r="B173" i="4"/>
  <c r="B176" i="4"/>
  <c r="G186" i="4"/>
  <c r="B151" i="4"/>
  <c r="G154" i="4"/>
  <c r="B157" i="4"/>
  <c r="G159" i="4"/>
  <c r="B164" i="4"/>
  <c r="G166" i="4"/>
  <c r="B169" i="4"/>
  <c r="B172" i="4"/>
  <c r="G174" i="4"/>
  <c r="B181" i="4"/>
  <c r="B177" i="4"/>
  <c r="B180" i="4"/>
  <c r="G182" i="4"/>
  <c r="B185" i="4"/>
  <c r="B188" i="4"/>
  <c r="B178" i="4"/>
  <c r="G180" i="4"/>
  <c r="B183" i="4"/>
  <c r="B186" i="4"/>
  <c r="G188" i="4"/>
  <c r="G176" i="4"/>
  <c r="B179" i="4"/>
  <c r="B182" i="4"/>
  <c r="G184" i="4"/>
  <c r="B187" i="4"/>
  <c r="C26" i="21"/>
  <c r="B37" i="21"/>
  <c r="B33" i="21"/>
  <c r="B29" i="21"/>
  <c r="G38" i="21"/>
  <c r="G162" i="21"/>
  <c r="B172" i="21"/>
  <c r="C2" i="21"/>
  <c r="B38" i="21"/>
  <c r="B34" i="21"/>
  <c r="B30" i="21"/>
  <c r="G28" i="21"/>
  <c r="B36" i="21"/>
  <c r="B32" i="21"/>
  <c r="B28" i="21"/>
  <c r="G32" i="21"/>
  <c r="G188" i="21"/>
  <c r="G151" i="21"/>
  <c r="B165" i="21"/>
  <c r="G35" i="21"/>
  <c r="G182" i="21"/>
  <c r="G174" i="21"/>
  <c r="G165" i="21"/>
  <c r="G156" i="21"/>
  <c r="B188" i="21"/>
  <c r="B180" i="21"/>
  <c r="B166" i="21"/>
  <c r="B157" i="21"/>
  <c r="B148" i="21"/>
  <c r="G186" i="21"/>
  <c r="G178" i="21"/>
  <c r="G170" i="21"/>
  <c r="G160" i="21"/>
  <c r="G149" i="21"/>
  <c r="B184" i="21"/>
  <c r="B176" i="21"/>
  <c r="B170" i="21"/>
  <c r="B162" i="21"/>
  <c r="B153" i="21"/>
  <c r="G37" i="21"/>
  <c r="C47" i="21"/>
  <c r="G183" i="21"/>
  <c r="G175" i="21"/>
  <c r="G166" i="21"/>
  <c r="G157" i="21"/>
  <c r="B189" i="21"/>
  <c r="B181" i="21"/>
  <c r="B173" i="21"/>
  <c r="B169" i="21"/>
  <c r="B161" i="21"/>
  <c r="B151" i="21"/>
  <c r="G165" i="11"/>
  <c r="G162" i="11"/>
  <c r="G160" i="11"/>
  <c r="B189" i="4"/>
  <c r="B192" i="4"/>
  <c r="B191" i="4"/>
  <c r="G191" i="8"/>
  <c r="C44" i="8"/>
  <c r="B156" i="8"/>
  <c r="B158" i="8"/>
  <c r="B160" i="8"/>
  <c r="B162" i="8"/>
  <c r="G164" i="8"/>
  <c r="G166" i="8"/>
  <c r="B169" i="8"/>
  <c r="B171" i="8"/>
  <c r="B173" i="8"/>
  <c r="G175" i="8"/>
  <c r="B178" i="8"/>
  <c r="B180" i="8"/>
  <c r="B182" i="8"/>
  <c r="B184" i="8"/>
  <c r="B186" i="8"/>
  <c r="B188" i="8"/>
  <c r="B190" i="8"/>
  <c r="B192" i="8"/>
  <c r="B194" i="8"/>
  <c r="B154" i="8"/>
  <c r="G156" i="8"/>
  <c r="G158" i="8"/>
  <c r="G160" i="8"/>
  <c r="B163" i="8"/>
  <c r="B165" i="8"/>
  <c r="B167" i="8"/>
  <c r="G169" i="8"/>
  <c r="G171" i="8"/>
  <c r="G173" i="8"/>
  <c r="B176" i="8"/>
  <c r="G178" i="8"/>
  <c r="G180" i="8"/>
  <c r="G182" i="8"/>
  <c r="G184" i="8"/>
  <c r="G186" i="8"/>
  <c r="G188" i="8"/>
  <c r="G190" i="8"/>
  <c r="G192" i="8"/>
  <c r="B195" i="8"/>
  <c r="G193" i="8"/>
  <c r="B155" i="8"/>
  <c r="B157" i="8"/>
  <c r="B159" i="8"/>
  <c r="B161" i="8"/>
  <c r="G163" i="8"/>
  <c r="G165" i="8"/>
  <c r="B168" i="8"/>
  <c r="B170" i="8"/>
  <c r="B172" i="8"/>
  <c r="B174" i="8"/>
  <c r="G176" i="8"/>
  <c r="B179" i="8"/>
  <c r="B181" i="8"/>
  <c r="B183" i="8"/>
  <c r="B185" i="8"/>
  <c r="B187" i="8"/>
  <c r="B189" i="8"/>
  <c r="B191" i="8"/>
  <c r="B193" i="8"/>
  <c r="G197" i="8"/>
  <c r="C39" i="21"/>
  <c r="G190" i="21"/>
  <c r="G185" i="21"/>
  <c r="G181" i="21"/>
  <c r="G177" i="21"/>
  <c r="G173" i="21"/>
  <c r="G168" i="21"/>
  <c r="G164" i="21"/>
  <c r="G159" i="21"/>
  <c r="G155" i="21"/>
  <c r="B187" i="21"/>
  <c r="B183" i="21"/>
  <c r="B179" i="21"/>
  <c r="B175" i="21"/>
  <c r="B168" i="21"/>
  <c r="B164" i="21"/>
  <c r="B160" i="21"/>
  <c r="B155" i="21"/>
  <c r="B150" i="21"/>
  <c r="G169" i="21"/>
  <c r="G36" i="21"/>
  <c r="G189" i="21"/>
  <c r="G184" i="21"/>
  <c r="G180" i="21"/>
  <c r="G176" i="21"/>
  <c r="G172" i="21"/>
  <c r="G167" i="21"/>
  <c r="G163" i="21"/>
  <c r="G158" i="21"/>
  <c r="G154" i="21"/>
  <c r="B190" i="21"/>
  <c r="B186" i="21"/>
  <c r="B182" i="21"/>
  <c r="B178" i="21"/>
  <c r="B174" i="21"/>
  <c r="B171" i="21"/>
  <c r="B167" i="21"/>
  <c r="B163" i="21"/>
  <c r="B159" i="21"/>
  <c r="B154" i="21"/>
  <c r="C45" i="12"/>
  <c r="B161" i="10"/>
  <c r="G175" i="9"/>
  <c r="G161" i="9"/>
  <c r="B180" i="9"/>
  <c r="C53" i="9"/>
  <c r="B166" i="9"/>
  <c r="B184" i="9"/>
  <c r="G157" i="9"/>
  <c r="B171" i="9"/>
  <c r="G188" i="9"/>
  <c r="B158" i="9"/>
  <c r="G166" i="9"/>
  <c r="B176" i="9"/>
  <c r="G184" i="9"/>
  <c r="B189" i="9"/>
  <c r="G155" i="9"/>
  <c r="G159" i="9"/>
  <c r="B164" i="9"/>
  <c r="G168" i="9"/>
  <c r="B173" i="9"/>
  <c r="B178" i="9"/>
  <c r="B182" i="9"/>
  <c r="B186" i="9"/>
  <c r="G190" i="9"/>
  <c r="B195" i="9"/>
  <c r="G192" i="9"/>
  <c r="B162" i="9"/>
  <c r="G171" i="9"/>
  <c r="G180" i="9"/>
  <c r="B193" i="9"/>
  <c r="B156" i="9"/>
  <c r="B160" i="9"/>
  <c r="G164" i="9"/>
  <c r="B169" i="9"/>
  <c r="G173" i="9"/>
  <c r="G178" i="9"/>
  <c r="G182" i="9"/>
  <c r="B187" i="9"/>
  <c r="B191" i="9"/>
  <c r="G197" i="9"/>
  <c r="C198" i="9"/>
  <c r="C31" i="8"/>
  <c r="C2" i="8"/>
  <c r="J33" i="8"/>
  <c r="G42" i="8" s="1"/>
  <c r="C53" i="8"/>
  <c r="G195" i="8"/>
  <c r="B196" i="8"/>
  <c r="G161" i="5"/>
  <c r="G34" i="5"/>
  <c r="G152" i="5"/>
  <c r="G38" i="5"/>
  <c r="G157" i="5"/>
  <c r="G30" i="5"/>
  <c r="G156" i="5"/>
  <c r="B155" i="7"/>
  <c r="B182" i="7"/>
  <c r="B166" i="7"/>
  <c r="G156" i="7"/>
  <c r="G188" i="7"/>
  <c r="C2" i="9"/>
  <c r="B178" i="7"/>
  <c r="G180" i="7"/>
  <c r="G160" i="7"/>
  <c r="G33" i="21"/>
  <c r="G29" i="21"/>
  <c r="G31" i="21"/>
  <c r="G34" i="21"/>
  <c r="B189" i="6"/>
  <c r="C31" i="6"/>
  <c r="B157" i="6"/>
  <c r="B185" i="6"/>
  <c r="G197" i="6"/>
  <c r="B173" i="6"/>
  <c r="G181" i="6"/>
  <c r="B169" i="6"/>
  <c r="G163" i="6"/>
  <c r="C26" i="2"/>
  <c r="C47" i="2"/>
  <c r="G186" i="2"/>
  <c r="G151" i="2"/>
  <c r="G178" i="2"/>
  <c r="B185" i="2"/>
  <c r="G170" i="2"/>
  <c r="B177" i="2"/>
  <c r="G162" i="2"/>
  <c r="B169" i="2"/>
  <c r="C2" i="13"/>
  <c r="C33" i="13"/>
  <c r="J35" i="13"/>
  <c r="G40" i="13" s="1"/>
  <c r="C46" i="13"/>
  <c r="C55" i="13"/>
  <c r="C157" i="13"/>
  <c r="G43" i="9"/>
  <c r="B34" i="9"/>
  <c r="B36" i="9"/>
  <c r="B38" i="9"/>
  <c r="C44" i="9"/>
  <c r="B154" i="9"/>
  <c r="G156" i="9"/>
  <c r="G158" i="9"/>
  <c r="G160" i="9"/>
  <c r="B163" i="9"/>
  <c r="B165" i="9"/>
  <c r="B167" i="9"/>
  <c r="B170" i="9"/>
  <c r="B172" i="9"/>
  <c r="B174" i="9"/>
  <c r="G176" i="9"/>
  <c r="B179" i="9"/>
  <c r="B181" i="9"/>
  <c r="B183" i="9"/>
  <c r="B185" i="9"/>
  <c r="G187" i="9"/>
  <c r="G189" i="9"/>
  <c r="G191" i="9"/>
  <c r="G193" i="9"/>
  <c r="B196" i="9"/>
  <c r="G195" i="9"/>
  <c r="G33" i="9"/>
  <c r="B155" i="9"/>
  <c r="B157" i="9"/>
  <c r="B159" i="9"/>
  <c r="B161" i="9"/>
  <c r="G163" i="9"/>
  <c r="G165" i="9"/>
  <c r="B168" i="9"/>
  <c r="G170" i="9"/>
  <c r="G172" i="9"/>
  <c r="B175" i="9"/>
  <c r="B177" i="9"/>
  <c r="G179" i="9"/>
  <c r="G181" i="9"/>
  <c r="G183" i="9"/>
  <c r="G185" i="9"/>
  <c r="B188" i="9"/>
  <c r="B190" i="9"/>
  <c r="B192" i="9"/>
  <c r="B194" i="9"/>
  <c r="B186" i="7"/>
  <c r="B162" i="7"/>
  <c r="G174" i="7"/>
  <c r="B194" i="7"/>
  <c r="B170" i="7"/>
  <c r="G192" i="7"/>
  <c r="G170" i="7"/>
  <c r="B190" i="7"/>
  <c r="B174" i="7"/>
  <c r="B158" i="7"/>
  <c r="G184" i="7"/>
  <c r="G165" i="7"/>
  <c r="C48" i="5"/>
  <c r="B31" i="5"/>
  <c r="B35" i="5"/>
  <c r="G28" i="5"/>
  <c r="G32" i="5"/>
  <c r="G36" i="5"/>
  <c r="C59" i="5"/>
  <c r="C2" i="5"/>
  <c r="B29" i="5"/>
  <c r="B33" i="5"/>
  <c r="B37" i="5"/>
  <c r="G37" i="2"/>
  <c r="B30" i="2"/>
  <c r="B38" i="2"/>
  <c r="B34" i="2"/>
  <c r="C2" i="2"/>
  <c r="B32" i="2"/>
  <c r="G149" i="2"/>
  <c r="G174" i="2"/>
  <c r="G157" i="2"/>
  <c r="B181" i="2"/>
  <c r="B165" i="2"/>
  <c r="C39" i="2"/>
  <c r="B28" i="2"/>
  <c r="B36" i="2"/>
  <c r="G182" i="2"/>
  <c r="G166" i="2"/>
  <c r="B189" i="2"/>
  <c r="B173" i="2"/>
  <c r="B196" i="10"/>
  <c r="G190" i="10"/>
  <c r="G184" i="10"/>
  <c r="B178" i="10"/>
  <c r="B172" i="10"/>
  <c r="G165" i="10"/>
  <c r="B160" i="10"/>
  <c r="C2" i="10"/>
  <c r="G199" i="10"/>
  <c r="B193" i="10"/>
  <c r="G187" i="10"/>
  <c r="B181" i="10"/>
  <c r="G174" i="10"/>
  <c r="B169" i="10"/>
  <c r="G162" i="10"/>
  <c r="B199" i="10"/>
  <c r="B195" i="10"/>
  <c r="G192" i="10"/>
  <c r="B190" i="10"/>
  <c r="G186" i="10"/>
  <c r="B184" i="10"/>
  <c r="G180" i="10"/>
  <c r="B177" i="10"/>
  <c r="B174" i="10"/>
  <c r="G171" i="10"/>
  <c r="G167" i="10"/>
  <c r="B165" i="10"/>
  <c r="B162" i="10"/>
  <c r="G157" i="10"/>
  <c r="B197" i="10"/>
  <c r="B194" i="10"/>
  <c r="B191" i="10"/>
  <c r="B188" i="10"/>
  <c r="G185" i="10"/>
  <c r="G181" i="10"/>
  <c r="B179" i="10"/>
  <c r="B176" i="10"/>
  <c r="G172" i="10"/>
  <c r="G169" i="10"/>
  <c r="G166" i="10"/>
  <c r="B163" i="10"/>
  <c r="G160" i="10"/>
  <c r="C2" i="14"/>
  <c r="J37" i="14"/>
  <c r="B39" i="14" s="1"/>
  <c r="B175" i="3"/>
  <c r="G154" i="3"/>
  <c r="G184" i="3"/>
  <c r="C2" i="15"/>
  <c r="C44" i="15"/>
  <c r="C170" i="15"/>
  <c r="C11" i="15"/>
  <c r="B40" i="9"/>
  <c r="B42" i="9"/>
  <c r="G34" i="9"/>
  <c r="G40" i="9"/>
  <c r="B33" i="9"/>
  <c r="B35" i="9"/>
  <c r="B37" i="9"/>
  <c r="B39" i="9"/>
  <c r="B41" i="9"/>
  <c r="B43" i="9"/>
  <c r="G36" i="9"/>
  <c r="G38" i="9"/>
  <c r="G42" i="9"/>
  <c r="G35" i="9"/>
  <c r="G37" i="9"/>
  <c r="G39" i="9"/>
  <c r="G41" i="9"/>
  <c r="B183" i="3"/>
  <c r="B157" i="3"/>
  <c r="G172" i="3"/>
  <c r="B179" i="3"/>
  <c r="G150" i="3"/>
  <c r="G157" i="3"/>
  <c r="B161" i="2"/>
  <c r="B153" i="2"/>
  <c r="G28" i="2"/>
  <c r="G30" i="2"/>
  <c r="G32" i="2"/>
  <c r="G34" i="2"/>
  <c r="G36" i="2"/>
  <c r="G38" i="2"/>
  <c r="G190" i="2"/>
  <c r="G185" i="2"/>
  <c r="G181" i="2"/>
  <c r="G177" i="2"/>
  <c r="G173" i="2"/>
  <c r="G169" i="2"/>
  <c r="G165" i="2"/>
  <c r="G160" i="2"/>
  <c r="G156" i="2"/>
  <c r="G150" i="2"/>
  <c r="B188" i="2"/>
  <c r="B184" i="2"/>
  <c r="B180" i="2"/>
  <c r="B176" i="2"/>
  <c r="B172" i="2"/>
  <c r="B168" i="2"/>
  <c r="B164" i="2"/>
  <c r="B160" i="2"/>
  <c r="B156" i="2"/>
  <c r="B151" i="2"/>
  <c r="B29" i="2"/>
  <c r="B31" i="2"/>
  <c r="B33" i="2"/>
  <c r="B35" i="2"/>
  <c r="B37" i="2"/>
  <c r="G189" i="2"/>
  <c r="G184" i="2"/>
  <c r="G180" i="2"/>
  <c r="G176" i="2"/>
  <c r="G172" i="2"/>
  <c r="G168" i="2"/>
  <c r="G164" i="2"/>
  <c r="G159" i="2"/>
  <c r="G155" i="2"/>
  <c r="B148" i="2"/>
  <c r="B187" i="2"/>
  <c r="B183" i="2"/>
  <c r="B179" i="2"/>
  <c r="B175" i="2"/>
  <c r="B171" i="2"/>
  <c r="B167" i="2"/>
  <c r="B163" i="2"/>
  <c r="B159" i="2"/>
  <c r="B155" i="2"/>
  <c r="B150" i="2"/>
  <c r="B157" i="2"/>
  <c r="G29" i="2"/>
  <c r="G31" i="2"/>
  <c r="G33" i="2"/>
  <c r="G35" i="2"/>
  <c r="G188" i="2"/>
  <c r="G183" i="2"/>
  <c r="G179" i="2"/>
  <c r="G175" i="2"/>
  <c r="G171" i="2"/>
  <c r="G167" i="2"/>
  <c r="G163" i="2"/>
  <c r="G158" i="2"/>
  <c r="G154" i="2"/>
  <c r="B190" i="2"/>
  <c r="B186" i="2"/>
  <c r="B182" i="2"/>
  <c r="B178" i="2"/>
  <c r="B174" i="2"/>
  <c r="B170" i="2"/>
  <c r="B166" i="2"/>
  <c r="B162" i="2"/>
  <c r="B158" i="2"/>
  <c r="B154" i="2"/>
  <c r="C66" i="15"/>
  <c r="C57" i="15"/>
  <c r="J46" i="15"/>
  <c r="C2" i="12"/>
  <c r="C32" i="10"/>
  <c r="C54" i="10"/>
  <c r="C45" i="10"/>
  <c r="J34" i="10"/>
  <c r="B37" i="10" s="1"/>
  <c r="B198" i="10"/>
  <c r="G195" i="10"/>
  <c r="G193" i="10"/>
  <c r="G191" i="10"/>
  <c r="G189" i="10"/>
  <c r="B187" i="10"/>
  <c r="B185" i="10"/>
  <c r="B183" i="10"/>
  <c r="B180" i="10"/>
  <c r="G177" i="10"/>
  <c r="B175" i="10"/>
  <c r="B173" i="10"/>
  <c r="B171" i="10"/>
  <c r="B168" i="10"/>
  <c r="B166" i="10"/>
  <c r="B164" i="10"/>
  <c r="G161" i="10"/>
  <c r="G159" i="10"/>
  <c r="G29" i="5"/>
  <c r="G31" i="5"/>
  <c r="G33" i="5"/>
  <c r="G35" i="5"/>
  <c r="G37" i="5"/>
  <c r="B191" i="5"/>
  <c r="B187" i="5"/>
  <c r="B183" i="5"/>
  <c r="B179" i="5"/>
  <c r="B175" i="5"/>
  <c r="B171" i="5"/>
  <c r="B167" i="5"/>
  <c r="B163" i="5"/>
  <c r="B159" i="5"/>
  <c r="B155" i="5"/>
  <c r="B151" i="5"/>
  <c r="G191" i="5"/>
  <c r="G186" i="5"/>
  <c r="G182" i="5"/>
  <c r="G177" i="5"/>
  <c r="G172" i="5"/>
  <c r="G168" i="5"/>
  <c r="G164" i="5"/>
  <c r="G159" i="5"/>
  <c r="G155" i="5"/>
  <c r="B28" i="5"/>
  <c r="B30" i="5"/>
  <c r="B32" i="5"/>
  <c r="B34" i="5"/>
  <c r="B36" i="5"/>
  <c r="B150" i="5"/>
  <c r="B190" i="5"/>
  <c r="B186" i="5"/>
  <c r="B182" i="5"/>
  <c r="B178" i="5"/>
  <c r="B174" i="5"/>
  <c r="B170" i="5"/>
  <c r="B166" i="5"/>
  <c r="B162" i="5"/>
  <c r="B158" i="5"/>
  <c r="B154" i="5"/>
  <c r="G151" i="5"/>
  <c r="G189" i="5"/>
  <c r="G185" i="5"/>
  <c r="G180" i="5"/>
  <c r="G176" i="5"/>
  <c r="G171" i="5"/>
  <c r="G167" i="5"/>
  <c r="G162" i="5"/>
  <c r="G158" i="5"/>
  <c r="G190" i="4"/>
  <c r="B149" i="4"/>
  <c r="G151" i="4"/>
  <c r="B154" i="4"/>
  <c r="B156" i="4"/>
  <c r="B158" i="4"/>
  <c r="B160" i="4"/>
  <c r="B162" i="4"/>
  <c r="G165" i="4"/>
  <c r="G167" i="4"/>
  <c r="G169" i="4"/>
  <c r="G171" i="4"/>
  <c r="G173" i="4"/>
  <c r="G175" i="4"/>
  <c r="G177" i="4"/>
  <c r="G179" i="4"/>
  <c r="G181" i="4"/>
  <c r="G183" i="4"/>
  <c r="G185" i="4"/>
  <c r="G187" i="4"/>
  <c r="B190" i="4"/>
  <c r="B163" i="4"/>
  <c r="C48" i="4"/>
  <c r="C2" i="4"/>
  <c r="G191" i="4"/>
  <c r="G163" i="4"/>
  <c r="C26" i="4"/>
  <c r="B38" i="4"/>
  <c r="G32" i="4"/>
  <c r="G38" i="4"/>
  <c r="G30" i="4"/>
  <c r="G36" i="4"/>
  <c r="G34" i="4"/>
  <c r="G28" i="4"/>
  <c r="C39" i="4"/>
  <c r="B29" i="4"/>
  <c r="B31" i="4"/>
  <c r="B33" i="4"/>
  <c r="B35" i="4"/>
  <c r="B37" i="4"/>
  <c r="G29" i="4"/>
  <c r="G31" i="4"/>
  <c r="G33" i="4"/>
  <c r="G35" i="4"/>
  <c r="G37" i="4"/>
  <c r="B28" i="4"/>
  <c r="B30" i="4"/>
  <c r="B32" i="4"/>
  <c r="B34" i="4"/>
  <c r="B36" i="4"/>
  <c r="C35" i="14"/>
  <c r="C160" i="14"/>
  <c r="C57" i="14"/>
  <c r="C48" i="14"/>
  <c r="G42" i="14"/>
  <c r="B37" i="14"/>
  <c r="B41" i="14"/>
  <c r="B46" i="14"/>
  <c r="G45" i="14"/>
  <c r="G41" i="14"/>
  <c r="B40" i="14"/>
  <c r="G47" i="14"/>
  <c r="G39" i="14"/>
  <c r="G38" i="14"/>
  <c r="G44" i="14"/>
  <c r="G40" i="14"/>
  <c r="B43" i="14"/>
  <c r="B160" i="12"/>
  <c r="C54" i="12"/>
  <c r="G168" i="12"/>
  <c r="G177" i="12"/>
  <c r="B187" i="12"/>
  <c r="B162" i="12"/>
  <c r="B171" i="12"/>
  <c r="B180" i="12"/>
  <c r="B189" i="12"/>
  <c r="B164" i="12"/>
  <c r="G173" i="12"/>
  <c r="G182" i="12"/>
  <c r="B191" i="12"/>
  <c r="C32" i="12"/>
  <c r="J34" i="12"/>
  <c r="B43" i="12" s="1"/>
  <c r="B158" i="12"/>
  <c r="G166" i="12"/>
  <c r="G175" i="12"/>
  <c r="B185" i="12"/>
  <c r="B193" i="12"/>
  <c r="B195" i="12"/>
  <c r="B156" i="12"/>
  <c r="G158" i="12"/>
  <c r="G160" i="12"/>
  <c r="G162" i="12"/>
  <c r="B165" i="12"/>
  <c r="B167" i="12"/>
  <c r="B169" i="12"/>
  <c r="B172" i="12"/>
  <c r="B174" i="12"/>
  <c r="B176" i="12"/>
  <c r="B178" i="12"/>
  <c r="B181" i="12"/>
  <c r="B183" i="12"/>
  <c r="G185" i="12"/>
  <c r="G187" i="12"/>
  <c r="G189" i="12"/>
  <c r="G191" i="12"/>
  <c r="G193" i="12"/>
  <c r="G195" i="12"/>
  <c r="B198" i="12"/>
  <c r="B157" i="12"/>
  <c r="B159" i="12"/>
  <c r="B161" i="12"/>
  <c r="B163" i="12"/>
  <c r="G165" i="12"/>
  <c r="G167" i="12"/>
  <c r="B170" i="12"/>
  <c r="G172" i="12"/>
  <c r="G174" i="12"/>
  <c r="G176" i="12"/>
  <c r="B179" i="12"/>
  <c r="G181" i="12"/>
  <c r="B184" i="12"/>
  <c r="B186" i="12"/>
  <c r="B188" i="12"/>
  <c r="B190" i="12"/>
  <c r="B192" i="12"/>
  <c r="B194" i="12"/>
  <c r="B196" i="12"/>
  <c r="B199" i="12"/>
  <c r="B197" i="12"/>
  <c r="G157" i="12"/>
  <c r="G159" i="12"/>
  <c r="G161" i="12"/>
  <c r="G163" i="12"/>
  <c r="B166" i="12"/>
  <c r="B168" i="12"/>
  <c r="G170" i="12"/>
  <c r="B173" i="12"/>
  <c r="B175" i="12"/>
  <c r="B177" i="12"/>
  <c r="G179" i="12"/>
  <c r="B182" i="12"/>
  <c r="G184" i="12"/>
  <c r="G186" i="12"/>
  <c r="G188" i="12"/>
  <c r="G190" i="12"/>
  <c r="G192" i="12"/>
  <c r="G194" i="12"/>
  <c r="G196" i="12"/>
  <c r="C201" i="12"/>
  <c r="J34" i="11"/>
  <c r="G38" i="11" s="1"/>
  <c r="C45" i="11"/>
  <c r="C54" i="11"/>
  <c r="B198" i="11"/>
  <c r="B194" i="11"/>
  <c r="B190" i="11"/>
  <c r="B186" i="11"/>
  <c r="B182" i="11"/>
  <c r="B178" i="11"/>
  <c r="B174" i="11"/>
  <c r="B170" i="11"/>
  <c r="B166" i="11"/>
  <c r="B162" i="11"/>
  <c r="B158" i="11"/>
  <c r="G198" i="11"/>
  <c r="G193" i="11"/>
  <c r="G189" i="11"/>
  <c r="G185" i="11"/>
  <c r="G179" i="11"/>
  <c r="G174" i="11"/>
  <c r="G168" i="11"/>
  <c r="G163" i="11"/>
  <c r="G159" i="11"/>
  <c r="B200" i="11"/>
  <c r="B196" i="11"/>
  <c r="B192" i="11"/>
  <c r="B188" i="11"/>
  <c r="B184" i="11"/>
  <c r="B180" i="11"/>
  <c r="B176" i="11"/>
  <c r="B172" i="11"/>
  <c r="B168" i="11"/>
  <c r="B164" i="11"/>
  <c r="B160" i="11"/>
  <c r="G157" i="11"/>
  <c r="G195" i="11"/>
  <c r="G191" i="11"/>
  <c r="G187" i="11"/>
  <c r="G182" i="11"/>
  <c r="G176" i="11"/>
  <c r="G172" i="11"/>
  <c r="G166" i="11"/>
  <c r="G161" i="11"/>
  <c r="C201" i="11"/>
  <c r="C2" i="11"/>
  <c r="C32" i="11"/>
  <c r="B159" i="10"/>
  <c r="B157" i="10"/>
  <c r="G158" i="10"/>
  <c r="G156" i="10"/>
  <c r="B158" i="10"/>
  <c r="B156" i="10"/>
  <c r="C200" i="10"/>
  <c r="B42" i="10"/>
  <c r="C44" i="7"/>
  <c r="C31" i="7"/>
  <c r="J33" i="7"/>
  <c r="G43" i="7" s="1"/>
  <c r="C53" i="7"/>
  <c r="C2" i="7"/>
  <c r="C64" i="7"/>
  <c r="B197" i="7"/>
  <c r="B193" i="7"/>
  <c r="B189" i="7"/>
  <c r="B185" i="7"/>
  <c r="B181" i="7"/>
  <c r="B177" i="7"/>
  <c r="B173" i="7"/>
  <c r="B169" i="7"/>
  <c r="B165" i="7"/>
  <c r="B161" i="7"/>
  <c r="B157" i="7"/>
  <c r="G198" i="7"/>
  <c r="G191" i="7"/>
  <c r="G187" i="7"/>
  <c r="G183" i="7"/>
  <c r="G179" i="7"/>
  <c r="G173" i="7"/>
  <c r="G169" i="7"/>
  <c r="G164" i="7"/>
  <c r="G159" i="7"/>
  <c r="G194" i="7"/>
  <c r="B196" i="7"/>
  <c r="B192" i="7"/>
  <c r="B188" i="7"/>
  <c r="B184" i="7"/>
  <c r="B180" i="7"/>
  <c r="B176" i="7"/>
  <c r="B172" i="7"/>
  <c r="B168" i="7"/>
  <c r="B164" i="7"/>
  <c r="B160" i="7"/>
  <c r="B156" i="7"/>
  <c r="G196" i="7"/>
  <c r="G190" i="7"/>
  <c r="G186" i="7"/>
  <c r="G182" i="7"/>
  <c r="G177" i="7"/>
  <c r="G172" i="7"/>
  <c r="G167" i="7"/>
  <c r="G162" i="7"/>
  <c r="G158" i="7"/>
  <c r="B195" i="7"/>
  <c r="B191" i="7"/>
  <c r="B187" i="7"/>
  <c r="B183" i="7"/>
  <c r="B179" i="7"/>
  <c r="B175" i="7"/>
  <c r="B171" i="7"/>
  <c r="B167" i="7"/>
  <c r="B163" i="7"/>
  <c r="B159" i="7"/>
  <c r="B198" i="7"/>
  <c r="G193" i="7"/>
  <c r="G189" i="7"/>
  <c r="G185" i="7"/>
  <c r="G181" i="7"/>
  <c r="G176" i="7"/>
  <c r="G171" i="7"/>
  <c r="G166" i="7"/>
  <c r="G161" i="7"/>
  <c r="B197" i="6"/>
  <c r="B181" i="6"/>
  <c r="B165" i="6"/>
  <c r="G190" i="6"/>
  <c r="G172" i="6"/>
  <c r="G176" i="6"/>
  <c r="B193" i="6"/>
  <c r="B177" i="6"/>
  <c r="B161" i="6"/>
  <c r="G186" i="6"/>
  <c r="G168" i="6"/>
  <c r="C2" i="6"/>
  <c r="B196" i="6"/>
  <c r="B192" i="6"/>
  <c r="B188" i="6"/>
  <c r="B184" i="6"/>
  <c r="B180" i="6"/>
  <c r="B176" i="6"/>
  <c r="B172" i="6"/>
  <c r="B168" i="6"/>
  <c r="B164" i="6"/>
  <c r="B160" i="6"/>
  <c r="B156" i="6"/>
  <c r="G195" i="6"/>
  <c r="G189" i="6"/>
  <c r="G184" i="6"/>
  <c r="G180" i="6"/>
  <c r="G175" i="6"/>
  <c r="G171" i="6"/>
  <c r="G166" i="6"/>
  <c r="G162" i="6"/>
  <c r="G158" i="6"/>
  <c r="G185" i="6"/>
  <c r="C44" i="6"/>
  <c r="G159" i="6"/>
  <c r="C53" i="6"/>
  <c r="B195" i="6"/>
  <c r="B191" i="6"/>
  <c r="B187" i="6"/>
  <c r="B183" i="6"/>
  <c r="B179" i="6"/>
  <c r="B175" i="6"/>
  <c r="B171" i="6"/>
  <c r="B167" i="6"/>
  <c r="B163" i="6"/>
  <c r="B159" i="6"/>
  <c r="B155" i="6"/>
  <c r="G192" i="6"/>
  <c r="G188" i="6"/>
  <c r="G183" i="6"/>
  <c r="G179" i="6"/>
  <c r="G174" i="6"/>
  <c r="G170" i="6"/>
  <c r="G165" i="6"/>
  <c r="G161" i="6"/>
  <c r="G157" i="6"/>
  <c r="B154" i="6"/>
  <c r="B194" i="6"/>
  <c r="B190" i="6"/>
  <c r="B186" i="6"/>
  <c r="B182" i="6"/>
  <c r="B178" i="6"/>
  <c r="B174" i="6"/>
  <c r="B170" i="6"/>
  <c r="B166" i="6"/>
  <c r="B162" i="6"/>
  <c r="B158" i="6"/>
  <c r="G155" i="6"/>
  <c r="G191" i="6"/>
  <c r="G187" i="6"/>
  <c r="G182" i="6"/>
  <c r="G178" i="6"/>
  <c r="G173" i="6"/>
  <c r="G169" i="6"/>
  <c r="G164" i="6"/>
  <c r="G160" i="6"/>
  <c r="J33" i="6"/>
  <c r="G33" i="6" s="1"/>
  <c r="B191" i="3"/>
  <c r="B167" i="3"/>
  <c r="G188" i="3"/>
  <c r="G168" i="3"/>
  <c r="C39" i="3"/>
  <c r="C2" i="3"/>
  <c r="B187" i="3"/>
  <c r="B171" i="3"/>
  <c r="B153" i="3"/>
  <c r="G180" i="3"/>
  <c r="G161" i="3"/>
  <c r="C48" i="3"/>
  <c r="C26" i="3"/>
  <c r="B37" i="3"/>
  <c r="B35" i="3"/>
  <c r="B33" i="3"/>
  <c r="B31" i="3"/>
  <c r="B29" i="3"/>
  <c r="G37" i="3"/>
  <c r="G31" i="3"/>
  <c r="G38" i="3"/>
  <c r="G36" i="3"/>
  <c r="G34" i="3"/>
  <c r="G32" i="3"/>
  <c r="G30" i="3"/>
  <c r="G35" i="3"/>
  <c r="G33" i="3"/>
  <c r="B38" i="3"/>
  <c r="B36" i="3"/>
  <c r="B34" i="3"/>
  <c r="B32" i="3"/>
  <c r="B30" i="3"/>
  <c r="G29" i="3"/>
  <c r="B28" i="3"/>
  <c r="B190" i="3"/>
  <c r="B186" i="3"/>
  <c r="B182" i="3"/>
  <c r="B178" i="3"/>
  <c r="B174" i="3"/>
  <c r="B170" i="3"/>
  <c r="B166" i="3"/>
  <c r="B160" i="3"/>
  <c r="B156" i="3"/>
  <c r="B152" i="3"/>
  <c r="G192" i="3"/>
  <c r="G187" i="3"/>
  <c r="G183" i="3"/>
  <c r="G179" i="3"/>
  <c r="G175" i="3"/>
  <c r="G171" i="3"/>
  <c r="G167" i="3"/>
  <c r="G160" i="3"/>
  <c r="G156" i="3"/>
  <c r="G151" i="3"/>
  <c r="B164" i="3"/>
  <c r="G28" i="3"/>
  <c r="B149" i="3"/>
  <c r="B189" i="3"/>
  <c r="B185" i="3"/>
  <c r="B181" i="3"/>
  <c r="B177" i="3"/>
  <c r="B173" i="3"/>
  <c r="B169" i="3"/>
  <c r="B165" i="3"/>
  <c r="B159" i="3"/>
  <c r="B155" i="3"/>
  <c r="B151" i="3"/>
  <c r="G191" i="3"/>
  <c r="G186" i="3"/>
  <c r="G182" i="3"/>
  <c r="G178" i="3"/>
  <c r="G174" i="3"/>
  <c r="G170" i="3"/>
  <c r="G166" i="3"/>
  <c r="G159" i="3"/>
  <c r="G155" i="3"/>
  <c r="B192" i="3"/>
  <c r="B188" i="3"/>
  <c r="B184" i="3"/>
  <c r="B180" i="3"/>
  <c r="B176" i="3"/>
  <c r="B172" i="3"/>
  <c r="B168" i="3"/>
  <c r="B162" i="3"/>
  <c r="B158" i="3"/>
  <c r="B154" i="3"/>
  <c r="B150" i="3"/>
  <c r="G190" i="3"/>
  <c r="G185" i="3"/>
  <c r="G181" i="3"/>
  <c r="G177" i="3"/>
  <c r="G173" i="3"/>
  <c r="G169" i="3"/>
  <c r="G165" i="3"/>
  <c r="G158" i="3"/>
  <c r="G152" i="3"/>
  <c r="G45" i="17" l="1"/>
  <c r="G37" i="17"/>
  <c r="B40" i="17"/>
  <c r="G40" i="17"/>
  <c r="B42" i="17"/>
  <c r="G42" i="17"/>
  <c r="B37" i="17"/>
  <c r="B44" i="17"/>
  <c r="G44" i="17"/>
  <c r="B43" i="17"/>
  <c r="B47" i="17"/>
  <c r="G46" i="17"/>
  <c r="G41" i="17"/>
  <c r="G43" i="17"/>
  <c r="B41" i="17"/>
  <c r="G47" i="17"/>
  <c r="B38" i="17"/>
  <c r="C37" i="17"/>
  <c r="C37" i="16"/>
  <c r="G43" i="11"/>
  <c r="C28" i="21"/>
  <c r="G41" i="13"/>
  <c r="G35" i="13"/>
  <c r="B35" i="13"/>
  <c r="B38" i="13"/>
  <c r="B45" i="13"/>
  <c r="B39" i="11"/>
  <c r="B41" i="11"/>
  <c r="G44" i="11"/>
  <c r="G36" i="11"/>
  <c r="B42" i="8"/>
  <c r="B43" i="8"/>
  <c r="C148" i="21"/>
  <c r="G39" i="8"/>
  <c r="G38" i="8"/>
  <c r="G33" i="8"/>
  <c r="G40" i="8"/>
  <c r="B36" i="8"/>
  <c r="G35" i="8"/>
  <c r="B37" i="8"/>
  <c r="G34" i="8"/>
  <c r="B35" i="8"/>
  <c r="G36" i="8"/>
  <c r="B40" i="8"/>
  <c r="B34" i="8"/>
  <c r="B41" i="8"/>
  <c r="G37" i="8"/>
  <c r="B33" i="8"/>
  <c r="C154" i="8"/>
  <c r="B39" i="8"/>
  <c r="B38" i="8"/>
  <c r="G43" i="8"/>
  <c r="G41" i="8"/>
  <c r="B44" i="13"/>
  <c r="B36" i="13"/>
  <c r="G42" i="13"/>
  <c r="B37" i="13"/>
  <c r="B40" i="13"/>
  <c r="G43" i="13"/>
  <c r="G36" i="13"/>
  <c r="B41" i="13"/>
  <c r="B43" i="13"/>
  <c r="G39" i="13"/>
  <c r="B42" i="13"/>
  <c r="G38" i="13"/>
  <c r="G45" i="13"/>
  <c r="G44" i="13"/>
  <c r="B39" i="13"/>
  <c r="G37" i="13"/>
  <c r="G38" i="7"/>
  <c r="B38" i="14"/>
  <c r="G43" i="14"/>
  <c r="G46" i="14"/>
  <c r="B38" i="12"/>
  <c r="B40" i="12"/>
  <c r="C154" i="9"/>
  <c r="B41" i="7"/>
  <c r="B35" i="7"/>
  <c r="C28" i="2"/>
  <c r="B47" i="14"/>
  <c r="B42" i="14"/>
  <c r="B44" i="14"/>
  <c r="G37" i="14"/>
  <c r="B45" i="14"/>
  <c r="C33" i="9"/>
  <c r="C148" i="2"/>
  <c r="B54" i="15"/>
  <c r="B46" i="15"/>
  <c r="G51" i="15"/>
  <c r="G55" i="15"/>
  <c r="B49" i="15"/>
  <c r="G54" i="15"/>
  <c r="B51" i="15"/>
  <c r="B55" i="15"/>
  <c r="G48" i="15"/>
  <c r="G52" i="15"/>
  <c r="G56" i="15"/>
  <c r="B47" i="15"/>
  <c r="G46" i="15"/>
  <c r="B48" i="15"/>
  <c r="B52" i="15"/>
  <c r="B56" i="15"/>
  <c r="G49" i="15"/>
  <c r="G53" i="15"/>
  <c r="G47" i="15"/>
  <c r="B53" i="15"/>
  <c r="G50" i="15"/>
  <c r="B50" i="15"/>
  <c r="G34" i="12"/>
  <c r="G44" i="12"/>
  <c r="G35" i="12"/>
  <c r="C156" i="11"/>
  <c r="G36" i="10"/>
  <c r="G44" i="10"/>
  <c r="G41" i="10"/>
  <c r="B39" i="10"/>
  <c r="C155" i="10"/>
  <c r="G34" i="10"/>
  <c r="B36" i="10"/>
  <c r="B44" i="10"/>
  <c r="G38" i="10"/>
  <c r="G35" i="10"/>
  <c r="B41" i="10"/>
  <c r="B34" i="10"/>
  <c r="B38" i="10"/>
  <c r="G39" i="10"/>
  <c r="G40" i="10"/>
  <c r="B35" i="10"/>
  <c r="B43" i="10"/>
  <c r="G37" i="10"/>
  <c r="B40" i="10"/>
  <c r="G43" i="10"/>
  <c r="G42" i="10"/>
  <c r="C150" i="5"/>
  <c r="C28" i="5"/>
  <c r="C149" i="4"/>
  <c r="C28" i="4"/>
  <c r="G37" i="12"/>
  <c r="G36" i="12"/>
  <c r="B37" i="12"/>
  <c r="G41" i="12"/>
  <c r="G38" i="12"/>
  <c r="B39" i="12"/>
  <c r="B34" i="12"/>
  <c r="G43" i="12"/>
  <c r="B42" i="12"/>
  <c r="G40" i="12"/>
  <c r="G39" i="12"/>
  <c r="B41" i="12"/>
  <c r="B36" i="12"/>
  <c r="B44" i="12"/>
  <c r="G42" i="12"/>
  <c r="B35" i="12"/>
  <c r="C156" i="12"/>
  <c r="G41" i="11"/>
  <c r="B37" i="11"/>
  <c r="B44" i="11"/>
  <c r="G39" i="11"/>
  <c r="B35" i="11"/>
  <c r="B42" i="11"/>
  <c r="G37" i="11"/>
  <c r="G34" i="11"/>
  <c r="B40" i="11"/>
  <c r="G35" i="11"/>
  <c r="G42" i="11"/>
  <c r="B38" i="11"/>
  <c r="B34" i="11"/>
  <c r="G40" i="11"/>
  <c r="B36" i="11"/>
  <c r="B43" i="11"/>
  <c r="B34" i="7"/>
  <c r="G37" i="7"/>
  <c r="G40" i="7"/>
  <c r="G39" i="7"/>
  <c r="B33" i="7"/>
  <c r="B42" i="7"/>
  <c r="B43" i="7"/>
  <c r="B40" i="7"/>
  <c r="G35" i="7"/>
  <c r="B39" i="7"/>
  <c r="G36" i="7"/>
  <c r="B38" i="7"/>
  <c r="G41" i="7"/>
  <c r="G33" i="7"/>
  <c r="B37" i="7"/>
  <c r="G42" i="7"/>
  <c r="G34" i="7"/>
  <c r="B36" i="7"/>
  <c r="C155" i="7"/>
  <c r="C154" i="6"/>
  <c r="B35" i="6"/>
  <c r="B39" i="6"/>
  <c r="B43" i="6"/>
  <c r="G36" i="6"/>
  <c r="G40" i="6"/>
  <c r="B36" i="6"/>
  <c r="B40" i="6"/>
  <c r="B33" i="6"/>
  <c r="G37" i="6"/>
  <c r="G41" i="6"/>
  <c r="B37" i="6"/>
  <c r="B41" i="6"/>
  <c r="G34" i="6"/>
  <c r="G38" i="6"/>
  <c r="G42" i="6"/>
  <c r="B34" i="6"/>
  <c r="B38" i="6"/>
  <c r="B42" i="6"/>
  <c r="G35" i="6"/>
  <c r="G39" i="6"/>
  <c r="G43" i="6"/>
  <c r="C149" i="3"/>
  <c r="C28" i="3"/>
  <c r="C35" i="13" l="1"/>
  <c r="C33" i="8"/>
  <c r="C37" i="14"/>
  <c r="C46" i="15"/>
  <c r="C34" i="12"/>
  <c r="C34" i="11"/>
  <c r="C34" i="10"/>
  <c r="C33" i="7"/>
  <c r="C33" i="6"/>
</calcChain>
</file>

<file path=xl/sharedStrings.xml><?xml version="1.0" encoding="utf-8"?>
<sst xmlns="http://schemas.openxmlformats.org/spreadsheetml/2006/main" count="48317" uniqueCount="379">
  <si>
    <t>Element</t>
  </si>
  <si>
    <t>Country</t>
  </si>
  <si>
    <t>Production</t>
  </si>
  <si>
    <t>Al</t>
  </si>
  <si>
    <t>Total World Production</t>
  </si>
  <si>
    <t>Australia</t>
  </si>
  <si>
    <t>Brazil</t>
  </si>
  <si>
    <t>Guinea</t>
  </si>
  <si>
    <t>Guyana</t>
  </si>
  <si>
    <t>India</t>
  </si>
  <si>
    <t>Jamaica</t>
  </si>
  <si>
    <t>Suriname</t>
  </si>
  <si>
    <t>Venezuela</t>
  </si>
  <si>
    <t>Al (Alumina/Bauxite)</t>
  </si>
  <si>
    <t>Notes</t>
  </si>
  <si>
    <t>China</t>
  </si>
  <si>
    <t>Russia</t>
  </si>
  <si>
    <t>Albania</t>
  </si>
  <si>
    <t>Dominican Republic</t>
  </si>
  <si>
    <t>France</t>
  </si>
  <si>
    <t>Ghana</t>
  </si>
  <si>
    <t>Greece</t>
  </si>
  <si>
    <t>Hungary</t>
  </si>
  <si>
    <t>Indonesia</t>
  </si>
  <si>
    <t>Iran</t>
  </si>
  <si>
    <t>Italy</t>
  </si>
  <si>
    <t>Malaysia</t>
  </si>
  <si>
    <t>Mozambique</t>
  </si>
  <si>
    <t>Pakistan</t>
  </si>
  <si>
    <t>Romania</t>
  </si>
  <si>
    <t>Sierra Leone</t>
  </si>
  <si>
    <t>Turkey</t>
  </si>
  <si>
    <t>Spain</t>
  </si>
  <si>
    <t>Croatia</t>
  </si>
  <si>
    <t>Serbia &amp; Montenegro</t>
  </si>
  <si>
    <t>Market Share</t>
  </si>
  <si>
    <t>Kazakhstan</t>
  </si>
  <si>
    <t>Serbia and Montenegro</t>
  </si>
  <si>
    <t>United States</t>
  </si>
  <si>
    <t>Bosnia and Herzegovina</t>
  </si>
  <si>
    <t xml:space="preserve">Iran  </t>
  </si>
  <si>
    <t xml:space="preserve">Kazakhstan  </t>
  </si>
  <si>
    <t xml:space="preserve">Suriname </t>
  </si>
  <si>
    <t>HHI</t>
  </si>
  <si>
    <t xml:space="preserve">HHI </t>
  </si>
  <si>
    <t>Montenegro</t>
  </si>
  <si>
    <t>Tanzania</t>
  </si>
  <si>
    <t>Vietnam</t>
  </si>
  <si>
    <t>-</t>
  </si>
  <si>
    <t>(Began independent records in 2003)</t>
  </si>
  <si>
    <t>Serbia &amp; Montenegro (FRY)</t>
  </si>
  <si>
    <t>(Seperated into loose union in 2003)</t>
  </si>
  <si>
    <t>Fiji</t>
  </si>
  <si>
    <t>Saudia Arabia</t>
  </si>
  <si>
    <t>Saudi Arabia</t>
  </si>
  <si>
    <t>Solomon Islands</t>
  </si>
  <si>
    <t>Mexico</t>
  </si>
  <si>
    <t>(No Public Data Available)</t>
  </si>
  <si>
    <t>HHI-1998</t>
  </si>
  <si>
    <t>HHI-1999</t>
  </si>
  <si>
    <t>HHI-2000</t>
  </si>
  <si>
    <t>HHI-2001</t>
  </si>
  <si>
    <t>HHI-2002</t>
  </si>
  <si>
    <t>HHI-2003</t>
  </si>
  <si>
    <t>HHI-2004</t>
  </si>
  <si>
    <t>HHI-2005</t>
  </si>
  <si>
    <t>HHI-2006</t>
  </si>
  <si>
    <t>HHI-2007</t>
  </si>
  <si>
    <t>HHI-2008</t>
  </si>
  <si>
    <t>HHI-2009</t>
  </si>
  <si>
    <t>HHI-2010</t>
  </si>
  <si>
    <t>HHI-2011</t>
  </si>
  <si>
    <t>HHI-2012</t>
  </si>
  <si>
    <t>HHI-2013</t>
  </si>
  <si>
    <t>HHI-2014</t>
  </si>
  <si>
    <t>HHI-2015</t>
  </si>
  <si>
    <t>HHI Contribution</t>
  </si>
  <si>
    <t>He</t>
  </si>
  <si>
    <t>Rest of World</t>
  </si>
  <si>
    <t>N/A</t>
  </si>
  <si>
    <t>Li</t>
  </si>
  <si>
    <t>Argentina</t>
  </si>
  <si>
    <t>Canada</t>
  </si>
  <si>
    <t>Chile</t>
  </si>
  <si>
    <t>Namibia</t>
  </si>
  <si>
    <t>Portugal</t>
  </si>
  <si>
    <t>Zimbabwe</t>
  </si>
  <si>
    <t>(Information Withheld Most Years)</t>
  </si>
  <si>
    <t>Be</t>
  </si>
  <si>
    <t>Zambia</t>
  </si>
  <si>
    <t>Madagascar</t>
  </si>
  <si>
    <t>B</t>
  </si>
  <si>
    <t>Peru</t>
  </si>
  <si>
    <t>Bolivia</t>
  </si>
  <si>
    <t>Germany</t>
  </si>
  <si>
    <t>(Production figures for US withheld after 2006)</t>
  </si>
  <si>
    <t>N</t>
  </si>
  <si>
    <t>Algeria</t>
  </si>
  <si>
    <t>Bahrain</t>
  </si>
  <si>
    <t>Belarus</t>
  </si>
  <si>
    <t>Belgium</t>
  </si>
  <si>
    <t>Bulgaria</t>
  </si>
  <si>
    <t>Burma</t>
  </si>
  <si>
    <t>Colombia</t>
  </si>
  <si>
    <t>Cubae</t>
  </si>
  <si>
    <t>Czech Republic</t>
  </si>
  <si>
    <t>Egypt</t>
  </si>
  <si>
    <t>Estonia</t>
  </si>
  <si>
    <t>Georgia</t>
  </si>
  <si>
    <t>Iceland</t>
  </si>
  <si>
    <t>Ireland</t>
  </si>
  <si>
    <t>Japan</t>
  </si>
  <si>
    <t>Korea, Republic of</t>
  </si>
  <si>
    <t>Kuwait</t>
  </si>
  <si>
    <t>Libya</t>
  </si>
  <si>
    <t>Lithuania</t>
  </si>
  <si>
    <t>New Zealand</t>
  </si>
  <si>
    <t>Norway</t>
  </si>
  <si>
    <t>Poland</t>
  </si>
  <si>
    <t>Qatar</t>
  </si>
  <si>
    <t>Slovakia</t>
  </si>
  <si>
    <t>South Africa</t>
  </si>
  <si>
    <t>Switzerland</t>
  </si>
  <si>
    <t>Syria</t>
  </si>
  <si>
    <t>Taiwan</t>
  </si>
  <si>
    <t>Trinidad and Tobago</t>
  </si>
  <si>
    <t>Ukraine</t>
  </si>
  <si>
    <t>United Arab Emirates</t>
  </si>
  <si>
    <t>United Kingdom</t>
  </si>
  <si>
    <t>Uzbekistan</t>
  </si>
  <si>
    <t>Afghanistan</t>
  </si>
  <si>
    <t>Austria</t>
  </si>
  <si>
    <t>Bangladesh</t>
  </si>
  <si>
    <t>Denmark</t>
  </si>
  <si>
    <t>Finland</t>
  </si>
  <si>
    <t>Iraq</t>
  </si>
  <si>
    <t>Israel</t>
  </si>
  <si>
    <t>Korea, North</t>
  </si>
  <si>
    <t>Netherlands</t>
  </si>
  <si>
    <t>Nigeria</t>
  </si>
  <si>
    <t>Tajikistan</t>
  </si>
  <si>
    <t>Turkmenistan</t>
  </si>
  <si>
    <t>Cuba</t>
  </si>
  <si>
    <t>Serbia</t>
  </si>
  <si>
    <t>Production figures in thousand metric tons</t>
  </si>
  <si>
    <t>Production figures in metric tons</t>
  </si>
  <si>
    <t>Production figures in million cubic meters</t>
  </si>
  <si>
    <t>Oman</t>
  </si>
  <si>
    <t>(Becomes Serbia alone 2007 and later)</t>
  </si>
  <si>
    <t>K</t>
  </si>
  <si>
    <t>"-" denotes negligible or zero production</t>
  </si>
  <si>
    <t xml:space="preserve">Chile </t>
  </si>
  <si>
    <t xml:space="preserve">France </t>
  </si>
  <si>
    <t>Jordan</t>
  </si>
  <si>
    <t>Laos</t>
  </si>
  <si>
    <t>P</t>
  </si>
  <si>
    <t>Christmas Island</t>
  </si>
  <si>
    <t>Nauru</t>
  </si>
  <si>
    <t>Philippines</t>
  </si>
  <si>
    <t>Senegal</t>
  </si>
  <si>
    <t>Sri Lanka</t>
  </si>
  <si>
    <t>Thailand</t>
  </si>
  <si>
    <t>Togo</t>
  </si>
  <si>
    <t>Luxembourg</t>
  </si>
  <si>
    <t>Finlande</t>
  </si>
  <si>
    <t>Morocco</t>
  </si>
  <si>
    <t>Tunisia</t>
  </si>
  <si>
    <t>Production of P2O5</t>
  </si>
  <si>
    <t>Burkina Faso</t>
  </si>
  <si>
    <t>S</t>
  </si>
  <si>
    <t>South Korea</t>
  </si>
  <si>
    <t>Other</t>
  </si>
  <si>
    <t>Ca</t>
  </si>
  <si>
    <t>Slovenia</t>
  </si>
  <si>
    <t>Sweden</t>
  </si>
  <si>
    <t>Ti</t>
  </si>
  <si>
    <t>Kenya</t>
  </si>
  <si>
    <t>V</t>
  </si>
  <si>
    <t>Some data withheld</t>
  </si>
  <si>
    <t>Cr</t>
  </si>
  <si>
    <t>*</t>
  </si>
  <si>
    <t>Macedonia</t>
  </si>
  <si>
    <t>Sudan</t>
  </si>
  <si>
    <t>Kosovo</t>
  </si>
  <si>
    <t>Papua New Guinea</t>
  </si>
  <si>
    <t>Mn</t>
  </si>
  <si>
    <t>Kazakhstan, crude ore</t>
  </si>
  <si>
    <t>Gabon</t>
  </si>
  <si>
    <t>Fe</t>
  </si>
  <si>
    <t>Are Production figures unavailable?</t>
  </si>
  <si>
    <t>Guatemala</t>
  </si>
  <si>
    <t>Mauritania</t>
  </si>
  <si>
    <t>Azerbaijan</t>
  </si>
  <si>
    <t>Uganda</t>
  </si>
  <si>
    <t>Mongolia</t>
  </si>
  <si>
    <t>Liberia</t>
  </si>
  <si>
    <t>Swaziland</t>
  </si>
  <si>
    <t>Co</t>
  </si>
  <si>
    <t>Production of cobalt content from ore</t>
  </si>
  <si>
    <t>Production of metal content equivalent</t>
  </si>
  <si>
    <t>2015 production not yet available</t>
  </si>
  <si>
    <t>Format of most minor producers switched to "Other" after 2010.</t>
  </si>
  <si>
    <t>Botswana</t>
  </si>
  <si>
    <t>New Caledonia</t>
  </si>
  <si>
    <t>DR of the Congo</t>
  </si>
  <si>
    <t>Phillippines</t>
  </si>
  <si>
    <t>Ni</t>
  </si>
  <si>
    <t>Production of nickel content from ore</t>
  </si>
  <si>
    <t>Cu</t>
  </si>
  <si>
    <t xml:space="preserve">Argentina  </t>
  </si>
  <si>
    <t>Armenia</t>
  </si>
  <si>
    <t xml:space="preserve">Brazil </t>
  </si>
  <si>
    <t xml:space="preserve">Colombia  </t>
  </si>
  <si>
    <t>Congo</t>
  </si>
  <si>
    <t xml:space="preserve">Cuba </t>
  </si>
  <si>
    <t xml:space="preserve">Honduras  </t>
  </si>
  <si>
    <t xml:space="preserve">India </t>
  </si>
  <si>
    <t>Mexico:</t>
  </si>
  <si>
    <t xml:space="preserve">Portugal </t>
  </si>
  <si>
    <t xml:space="preserve">Saudi Arabia </t>
  </si>
  <si>
    <t>North Korea</t>
  </si>
  <si>
    <t>Cyprus</t>
  </si>
  <si>
    <t>Ecuador</t>
  </si>
  <si>
    <t>Production of bauxite</t>
  </si>
  <si>
    <t>Zn</t>
  </si>
  <si>
    <t xml:space="preserve">Algeria </t>
  </si>
  <si>
    <t xml:space="preserve">China  </t>
  </si>
  <si>
    <t>Honduras</t>
  </si>
  <si>
    <t xml:space="preserve">Kazakhstan </t>
  </si>
  <si>
    <t xml:space="preserve">Macedonia  </t>
  </si>
  <si>
    <t xml:space="preserve">Russia </t>
  </si>
  <si>
    <t xml:space="preserve">Saudi Arabia  </t>
  </si>
  <si>
    <t xml:space="preserve">Thailand  </t>
  </si>
  <si>
    <r>
      <t>Serbia and Montenegro</t>
    </r>
    <r>
      <rPr>
        <vertAlign val="superscript"/>
        <sz val="8"/>
        <rFont val="Times New Roman"/>
        <family val="1"/>
      </rPr>
      <t xml:space="preserve"> </t>
    </r>
  </si>
  <si>
    <t>Production of zinc content from ore</t>
  </si>
  <si>
    <t>Ga</t>
  </si>
  <si>
    <t>Ge</t>
  </si>
  <si>
    <t>No detailed production figures provided</t>
  </si>
  <si>
    <t>See Notes</t>
  </si>
  <si>
    <t>As</t>
  </si>
  <si>
    <t>Production of arsenic trioxide</t>
  </si>
  <si>
    <t>Production capacity</t>
  </si>
  <si>
    <t>Production of gross chromite ore</t>
  </si>
  <si>
    <t>Production of minerals and brine</t>
  </si>
  <si>
    <t xml:space="preserve">Belgium    </t>
  </si>
  <si>
    <t xml:space="preserve">Canada </t>
  </si>
  <si>
    <t xml:space="preserve">Chile  </t>
  </si>
  <si>
    <t xml:space="preserve">China </t>
  </si>
  <si>
    <t xml:space="preserve">Georgia </t>
  </si>
  <si>
    <t xml:space="preserve">Germany </t>
  </si>
  <si>
    <t xml:space="preserve">Iran </t>
  </si>
  <si>
    <t xml:space="preserve">Japan </t>
  </si>
  <si>
    <t xml:space="preserve">Namibia </t>
  </si>
  <si>
    <t>Se</t>
  </si>
  <si>
    <t>Production figures in kilograms</t>
  </si>
  <si>
    <t>(Data withheld)</t>
  </si>
  <si>
    <t>(Serbia after 2003)</t>
  </si>
  <si>
    <t>Br</t>
  </si>
  <si>
    <t>(Some data withheld)</t>
  </si>
  <si>
    <t>Rb</t>
  </si>
  <si>
    <t>Sr</t>
  </si>
  <si>
    <t>Production of celestite</t>
  </si>
  <si>
    <t xml:space="preserve">Pakistan </t>
  </si>
  <si>
    <t>Rare Earths</t>
  </si>
  <si>
    <t>Production of rare earth oxide equivalent</t>
  </si>
  <si>
    <t>Commonwealth of Independent States</t>
  </si>
  <si>
    <t>Kyrgyzstan</t>
  </si>
  <si>
    <t>Zr</t>
  </si>
  <si>
    <t xml:space="preserve">Indonesia </t>
  </si>
  <si>
    <t>Nb</t>
  </si>
  <si>
    <t>Nb content of ores containing Nb and Ta</t>
  </si>
  <si>
    <t>Burundi</t>
  </si>
  <si>
    <t>Rwanda</t>
  </si>
  <si>
    <t>Ethiopia</t>
  </si>
  <si>
    <t>Somalia</t>
  </si>
  <si>
    <t>French Guiana</t>
  </si>
  <si>
    <t>Mo</t>
  </si>
  <si>
    <t>Mo content of ores</t>
  </si>
  <si>
    <t xml:space="preserve">Mongolia </t>
  </si>
  <si>
    <t>Platinum Group Metals</t>
  </si>
  <si>
    <t>Pd</t>
  </si>
  <si>
    <t>(Ru, Rh, Os, Ir)</t>
  </si>
  <si>
    <t>Tc</t>
  </si>
  <si>
    <t>Synthetic material, no extraction operations</t>
  </si>
  <si>
    <t>These elements are grouped togther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</si>
  <si>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</si>
  <si>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</si>
  <si>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</si>
  <si>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</si>
  <si>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</si>
  <si>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</si>
  <si>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</si>
  <si>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</si>
  <si>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</si>
  <si>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Lanthanide Series</t>
  </si>
  <si>
    <t>Hf</t>
  </si>
  <si>
    <t>Ta</t>
  </si>
  <si>
    <t>Re</t>
  </si>
  <si>
    <t>Au</t>
  </si>
  <si>
    <t>Pt</t>
  </si>
  <si>
    <t>Hg</t>
  </si>
  <si>
    <t>Tl</t>
  </si>
  <si>
    <t>Pb</t>
  </si>
  <si>
    <t>Production of lead concentrate</t>
  </si>
  <si>
    <t>Production of barite</t>
  </si>
  <si>
    <t>Bi</t>
  </si>
  <si>
    <t>Po</t>
  </si>
  <si>
    <t>At</t>
  </si>
  <si>
    <t>Practically purely synthetic, no extraction operations</t>
  </si>
  <si>
    <t>Fr</t>
  </si>
  <si>
    <t>Ra</t>
  </si>
  <si>
    <t>No detailed foreign production figures exist</t>
  </si>
  <si>
    <t>Transuranics</t>
  </si>
  <si>
    <t>(Uranium under Department of Energy)</t>
  </si>
  <si>
    <t xml:space="preserve">South Africa </t>
  </si>
  <si>
    <t xml:space="preserve">Canada  </t>
  </si>
  <si>
    <t xml:space="preserve">South Africa  </t>
  </si>
  <si>
    <t xml:space="preserve">Zimbabwe </t>
  </si>
  <si>
    <t>2015 Production not yet available</t>
  </si>
  <si>
    <t xml:space="preserve">Colombia </t>
  </si>
  <si>
    <t>El Salvador</t>
  </si>
  <si>
    <t xml:space="preserve">Ghana </t>
  </si>
  <si>
    <t xml:space="preserve">Ireland </t>
  </si>
  <si>
    <t xml:space="preserve">Malaysia </t>
  </si>
  <si>
    <t>Nicaragua</t>
  </si>
  <si>
    <t xml:space="preserve">Oman </t>
  </si>
  <si>
    <t xml:space="preserve">Peru                           </t>
  </si>
  <si>
    <t xml:space="preserve">Serbia and Montenegro </t>
  </si>
  <si>
    <t xml:space="preserve">Solomon Islands </t>
  </si>
  <si>
    <t xml:space="preserve">Tunisia </t>
  </si>
  <si>
    <t xml:space="preserve">Uzbekistan </t>
  </si>
  <si>
    <r>
      <t>Finland</t>
    </r>
    <r>
      <rPr>
        <vertAlign val="superscript"/>
        <sz val="11"/>
        <color theme="1"/>
        <rFont val="Calibri"/>
        <family val="1"/>
        <scheme val="minor"/>
      </rPr>
      <t xml:space="preserve"> </t>
    </r>
  </si>
  <si>
    <t>Costa Rica</t>
  </si>
  <si>
    <t>Mali</t>
  </si>
  <si>
    <t>Panama</t>
  </si>
  <si>
    <r>
      <t>Russia</t>
    </r>
    <r>
      <rPr>
        <vertAlign val="superscript"/>
        <sz val="11"/>
        <color theme="1"/>
        <rFont val="Calibri"/>
        <family val="1"/>
        <scheme val="minor"/>
      </rPr>
      <t>e</t>
    </r>
  </si>
  <si>
    <t>Ac</t>
  </si>
  <si>
    <t>U</t>
  </si>
  <si>
    <t>Th</t>
  </si>
  <si>
    <t>Pa</t>
  </si>
  <si>
    <t>Cote d'Ivoire</t>
  </si>
  <si>
    <t>Uruguay</t>
  </si>
  <si>
    <t>Eritrea</t>
  </si>
  <si>
    <t>Niger</t>
  </si>
  <si>
    <r>
      <t>Russia</t>
    </r>
    <r>
      <rPr>
        <vertAlign val="superscript"/>
        <sz val="8"/>
        <rFont val="Times New Roman"/>
        <family val="1"/>
      </rPr>
      <t>e</t>
    </r>
  </si>
  <si>
    <t xml:space="preserve">Laos </t>
  </si>
  <si>
    <t xml:space="preserve">Mexico </t>
  </si>
  <si>
    <t>Spaine</t>
  </si>
  <si>
    <t xml:space="preserve">Guatemala </t>
  </si>
  <si>
    <t xml:space="preserve">Indonesia  </t>
  </si>
  <si>
    <t>Synthetic materials, no extraction operations</t>
  </si>
  <si>
    <t>(After 2005)</t>
  </si>
  <si>
    <t>W</t>
  </si>
  <si>
    <t xml:space="preserve">Zimbabwe  </t>
  </si>
  <si>
    <t>(Becomes Serbia alone in 2007)</t>
  </si>
  <si>
    <t xml:space="preserve">Burundi  </t>
  </si>
  <si>
    <t xml:space="preserve">Guinea </t>
  </si>
  <si>
    <t xml:space="preserve">Guyana </t>
  </si>
  <si>
    <t xml:space="preserve">Madagascar </t>
  </si>
  <si>
    <t xml:space="preserve">Serbia and Montenegro  </t>
  </si>
  <si>
    <t xml:space="preserve">Sudan </t>
  </si>
  <si>
    <t xml:space="preserve">Sweden </t>
  </si>
  <si>
    <t xml:space="preserve">Taiwan </t>
  </si>
  <si>
    <t xml:space="preserve">Tanzania </t>
  </si>
  <si>
    <t xml:space="preserve">Uzbekistan  </t>
  </si>
  <si>
    <t>Belize</t>
  </si>
  <si>
    <t>Benin</t>
  </si>
  <si>
    <t>Cameroon</t>
  </si>
  <si>
    <t>Central African Republic</t>
  </si>
  <si>
    <t>Equatorial Guinea</t>
  </si>
  <si>
    <t>Chad</t>
  </si>
  <si>
    <t>(Becomes Myanmar in 2012)</t>
  </si>
  <si>
    <t>Bosnia and Herzgovina</t>
  </si>
  <si>
    <t>Production of Monazite concentrate</t>
  </si>
  <si>
    <t>Format of most minor producers switched to "Other" after 2009</t>
  </si>
  <si>
    <t>C</t>
  </si>
  <si>
    <t>No detailed full production figures provided</t>
  </si>
  <si>
    <t>Red=No Price data, Yellow= only partially included on price sheet, Green=on both sheets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</si>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</sst>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0;[Red]0"/>
    <numFmt numFmtId="166" formatCode="0.0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Times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Times New Roman"/>
      <family val="1"/>
    </font>
    <font>
      <sz val="8"/>
      <name val="Book Antiqua"/>
      <family val="1"/>
    </font>
    <font>
      <vertAlign val="superscript"/>
      <sz val="8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9"/>
      <name val="Calibri"/>
      <family val="2"/>
      <scheme val="minor"/>
    </font>
    <font>
      <vertAlign val="superscript"/>
      <sz val="11"/>
      <color theme="1"/>
      <name val="Calibri"/>
      <family val="1"/>
      <scheme val="minor"/>
    </font>
    <font>
      <sz val="11"/>
      <color rgb="FF92D050"/>
      <name val="Calibri"/>
      <family val="2"/>
      <scheme val="minor"/>
    </font>
    <font>
      <sz val="10"/>
      <name val="Times New Roman"/>
      <family val="1"/>
    </font>
    <font>
      <sz val="8"/>
      <name val="Times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107">
    <xf numFmtId="0" fontId="0" fillId="0" borderId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8" applyNumberFormat="0" applyAlignment="0" applyProtection="0"/>
    <xf numFmtId="0" fontId="18" fillId="6" borderId="9" applyNumberFormat="0" applyAlignment="0" applyProtection="0"/>
    <xf numFmtId="0" fontId="19" fillId="6" borderId="8" applyNumberFormat="0" applyAlignment="0" applyProtection="0"/>
    <xf numFmtId="0" fontId="20" fillId="0" borderId="10" applyNumberFormat="0" applyFill="0" applyAlignment="0" applyProtection="0"/>
    <xf numFmtId="0" fontId="21" fillId="7" borderId="11" applyNumberFormat="0" applyAlignment="0" applyProtection="0"/>
    <xf numFmtId="0" fontId="22" fillId="0" borderId="0" applyNumberFormat="0" applyFill="0" applyBorder="0" applyAlignment="0" applyProtection="0"/>
    <xf numFmtId="0" fontId="3" fillId="8" borderId="12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8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25">
    <xf numFmtId="0" fontId="0" fillId="0" borderId="0" xfId="0"/>
    <xf numFmtId="0" fontId="0" fillId="0" borderId="0" xfId="0" applyFont="1"/>
    <xf numFmtId="166" fontId="3" fillId="0" borderId="1" xfId="0" applyNumberFormat="1" applyFont="1" applyBorder="1" applyAlignment="1">
      <alignment wrapText="1"/>
    </xf>
    <xf numFmtId="166" fontId="3" fillId="0" borderId="3" xfId="0" applyNumberFormat="1" applyFont="1" applyBorder="1" applyAlignment="1">
      <alignment wrapText="1"/>
    </xf>
    <xf numFmtId="166" fontId="0" fillId="0" borderId="3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 applyAlignment="1">
      <alignment wrapText="1"/>
    </xf>
    <xf numFmtId="166" fontId="3" fillId="0" borderId="3" xfId="0" applyNumberFormat="1" applyFont="1" applyBorder="1"/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1" xfId="0" applyFill="1" applyBorder="1"/>
    <xf numFmtId="3" fontId="0" fillId="0" borderId="0" xfId="0" applyNumberFormat="1"/>
    <xf numFmtId="3" fontId="4" fillId="0" borderId="0" xfId="3" applyNumberFormat="1" applyFont="1" applyAlignment="1">
      <alignment vertical="center"/>
    </xf>
    <xf numFmtId="0" fontId="4" fillId="0" borderId="0" xfId="3" applyFont="1" applyBorder="1" applyAlignment="1">
      <alignment horizontal="right" vertical="center"/>
    </xf>
    <xf numFmtId="3" fontId="4" fillId="0" borderId="0" xfId="3" applyNumberFormat="1" applyFont="1" applyBorder="1" applyAlignment="1">
      <alignment vertical="center"/>
    </xf>
    <xf numFmtId="10" fontId="0" fillId="0" borderId="0" xfId="0" applyNumberFormat="1"/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3" fillId="0" borderId="1" xfId="0" applyNumberFormat="1" applyFont="1" applyBorder="1"/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10" fontId="0" fillId="0" borderId="1" xfId="0" applyNumberFormat="1" applyBorder="1"/>
    <xf numFmtId="10" fontId="0" fillId="0" borderId="0" xfId="0" applyNumberFormat="1" applyBorder="1"/>
    <xf numFmtId="3" fontId="4" fillId="0" borderId="2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vertical="center"/>
    </xf>
    <xf numFmtId="164" fontId="4" fillId="0" borderId="0" xfId="0" applyNumberFormat="1" applyFont="1" applyBorder="1" applyAlignment="1" applyProtection="1">
      <alignment vertical="center"/>
      <protection locked="0"/>
    </xf>
    <xf numFmtId="164" fontId="4" fillId="0" borderId="0" xfId="0" applyNumberFormat="1" applyFont="1" applyFill="1" applyBorder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vertical="center"/>
      <protection locked="0"/>
    </xf>
    <xf numFmtId="3" fontId="0" fillId="0" borderId="1" xfId="0" applyNumberFormat="1" applyBorder="1"/>
    <xf numFmtId="3" fontId="4" fillId="0" borderId="2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quotePrefix="1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 justifyLastLine="1"/>
    </xf>
    <xf numFmtId="3" fontId="7" fillId="0" borderId="0" xfId="0" applyNumberFormat="1" applyFont="1" applyBorder="1" applyAlignment="1">
      <alignment horizontal="right" vertical="center" justifyLastLine="1"/>
    </xf>
    <xf numFmtId="3" fontId="7" fillId="0" borderId="1" xfId="0" applyNumberFormat="1" applyFont="1" applyBorder="1" applyAlignment="1">
      <alignment vertical="center" justifyLastLine="1"/>
    </xf>
    <xf numFmtId="3" fontId="4" fillId="0" borderId="2" xfId="0" applyNumberFormat="1" applyFont="1" applyBorder="1" applyAlignment="1">
      <alignment justifyLastLine="1"/>
    </xf>
    <xf numFmtId="3" fontId="4" fillId="0" borderId="0" xfId="0" applyNumberFormat="1" applyFont="1" applyBorder="1" applyAlignment="1">
      <alignment justifyLastLine="1"/>
    </xf>
    <xf numFmtId="3" fontId="4" fillId="0" borderId="0" xfId="0" applyNumberFormat="1" applyFont="1" applyBorder="1" applyAlignment="1">
      <alignment horizontal="right" justifyLastLine="1"/>
    </xf>
    <xf numFmtId="3" fontId="4" fillId="0" borderId="1" xfId="0" applyNumberFormat="1" applyFont="1" applyBorder="1" applyAlignment="1">
      <alignment justifyLastLine="1"/>
    </xf>
    <xf numFmtId="164" fontId="4" fillId="0" borderId="0" xfId="0" applyNumberFormat="1" applyFont="1" applyAlignment="1"/>
    <xf numFmtId="164" fontId="4" fillId="0" borderId="0" xfId="0" applyNumberFormat="1" applyFont="1" applyAlignment="1">
      <alignment vertical="center"/>
    </xf>
    <xf numFmtId="164" fontId="4" fillId="0" borderId="0" xfId="0" quotePrefix="1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1" xfId="0" applyFont="1" applyBorder="1"/>
    <xf numFmtId="3" fontId="4" fillId="0" borderId="0" xfId="0" applyNumberFormat="1" applyFont="1" applyFill="1" applyBorder="1" applyAlignment="1">
      <alignment vertical="center"/>
    </xf>
    <xf numFmtId="3" fontId="8" fillId="0" borderId="0" xfId="0" quotePrefix="1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3" fontId="4" fillId="0" borderId="0" xfId="0" applyNumberFormat="1" applyFont="1" applyFill="1" applyAlignment="1"/>
    <xf numFmtId="0" fontId="3" fillId="0" borderId="0" xfId="0" applyFont="1" applyBorder="1" applyAlignment="1">
      <alignment wrapText="1"/>
    </xf>
    <xf numFmtId="3" fontId="4" fillId="0" borderId="0" xfId="0" quotePrefix="1" applyNumberFormat="1" applyFont="1" applyFill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3" xfId="0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vertical="center"/>
      <protection locked="0"/>
    </xf>
    <xf numFmtId="3" fontId="4" fillId="0" borderId="0" xfId="0" applyNumberFormat="1" applyFont="1" applyBorder="1" applyAlignment="1" applyProtection="1">
      <alignment vertical="center"/>
      <protection locked="0"/>
    </xf>
    <xf numFmtId="1" fontId="1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10" fontId="0" fillId="0" borderId="0" xfId="0" applyNumberFormat="1" applyFont="1"/>
    <xf numFmtId="10" fontId="0" fillId="0" borderId="4" xfId="0" applyNumberFormat="1" applyBorder="1"/>
    <xf numFmtId="10" fontId="1" fillId="0" borderId="0" xfId="0" applyNumberFormat="1" applyFont="1"/>
    <xf numFmtId="3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164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Border="1"/>
    <xf numFmtId="164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4" xfId="0" applyNumberFormat="1" applyFont="1" applyBorder="1" applyAlignment="1" applyProtection="1">
      <alignment vertical="center"/>
      <protection locked="0"/>
    </xf>
    <xf numFmtId="1" fontId="0" fillId="0" borderId="4" xfId="0" applyNumberFormat="1" applyBorder="1"/>
    <xf numFmtId="0" fontId="4" fillId="0" borderId="4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3" fontId="4" fillId="0" borderId="0" xfId="0" quotePrefix="1" applyNumberFormat="1" applyFont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165" fontId="4" fillId="0" borderId="4" xfId="0" applyNumberFormat="1" applyFont="1" applyBorder="1" applyAlignment="1">
      <alignment justifyLastLine="1"/>
    </xf>
    <xf numFmtId="164" fontId="4" fillId="0" borderId="0" xfId="0" applyNumberFormat="1" applyFont="1" applyFill="1" applyBorder="1" applyAlignment="1">
      <alignment horizontal="right" justifyLastLine="1"/>
    </xf>
    <xf numFmtId="3" fontId="4" fillId="0" borderId="0" xfId="0" applyNumberFormat="1" applyFont="1" applyBorder="1" applyAlignment="1">
      <alignment horizontal="right" justifyLastLine="1"/>
    </xf>
    <xf numFmtId="164" fontId="4" fillId="0" borderId="0" xfId="0" applyNumberFormat="1" applyFont="1" applyBorder="1" applyAlignment="1">
      <alignment horizontal="right" justifyLastLine="1"/>
    </xf>
    <xf numFmtId="0" fontId="0" fillId="0" borderId="0" xfId="0" quotePrefix="1"/>
    <xf numFmtId="0" fontId="0" fillId="0" borderId="0" xfId="0" quotePrefix="1" applyBorder="1"/>
    <xf numFmtId="0" fontId="4" fillId="0" borderId="1" xfId="0" applyNumberFormat="1" applyFont="1" applyBorder="1" applyAlignment="1" applyProtection="1">
      <alignment vertical="center"/>
      <protection locked="0"/>
    </xf>
    <xf numFmtId="3" fontId="4" fillId="0" borderId="1" xfId="0" applyNumberFormat="1" applyFont="1" applyBorder="1" applyAlignment="1" applyProtection="1">
      <alignment vertical="center"/>
      <protection locked="0"/>
    </xf>
    <xf numFmtId="0" fontId="1" fillId="0" borderId="0" xfId="0" applyFont="1" applyBorder="1"/>
    <xf numFmtId="1" fontId="0" fillId="0" borderId="0" xfId="0" applyNumberFormat="1" applyBorder="1"/>
    <xf numFmtId="0" fontId="0" fillId="0" borderId="0" xfId="0" applyBorder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0" fillId="0" borderId="4" xfId="0" quotePrefix="1" applyBorder="1"/>
    <xf numFmtId="0" fontId="0" fillId="0" borderId="0" xfId="0" quotePrefix="1"/>
    <xf numFmtId="0" fontId="0" fillId="0" borderId="0" xfId="0"/>
    <xf numFmtId="0" fontId="0" fillId="0" borderId="3" xfId="0" applyFill="1" applyBorder="1"/>
    <xf numFmtId="0" fontId="0" fillId="0" borderId="4" xfId="0" applyBorder="1"/>
    <xf numFmtId="0" fontId="0" fillId="0" borderId="0" xfId="0" applyFont="1" applyAlignment="1"/>
    <xf numFmtId="10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/>
    <xf numFmtId="10" fontId="0" fillId="0" borderId="1" xfId="0" applyNumberFormat="1" applyFont="1" applyBorder="1" applyAlignment="1">
      <alignment horizontal="right"/>
    </xf>
    <xf numFmtId="0" fontId="25" fillId="0" borderId="0" xfId="0" applyFont="1" applyAlignment="1">
      <alignment horizontal="right"/>
    </xf>
    <xf numFmtId="10" fontId="25" fillId="0" borderId="0" xfId="0" applyNumberFormat="1" applyFont="1" applyAlignment="1">
      <alignment horizontal="right"/>
    </xf>
    <xf numFmtId="3" fontId="25" fillId="0" borderId="0" xfId="0" applyNumberFormat="1" applyFont="1" applyAlignment="1">
      <alignment horizontal="right"/>
    </xf>
    <xf numFmtId="11" fontId="25" fillId="0" borderId="0" xfId="0" applyNumberFormat="1" applyFont="1" applyAlignment="1">
      <alignment horizontal="right"/>
    </xf>
    <xf numFmtId="0" fontId="25" fillId="0" borderId="0" xfId="0" applyFont="1" applyAlignment="1"/>
    <xf numFmtId="3" fontId="0" fillId="0" borderId="0" xfId="0" applyNumberFormat="1" applyFont="1" applyAlignment="1">
      <alignment horizontal="right"/>
    </xf>
    <xf numFmtId="0" fontId="26" fillId="0" borderId="0" xfId="0" applyFont="1" applyAlignment="1"/>
    <xf numFmtId="0" fontId="0" fillId="0" borderId="0" xfId="0"/>
    <xf numFmtId="10" fontId="0" fillId="0" borderId="1" xfId="0" applyNumberFormat="1" applyFont="1" applyBorder="1"/>
    <xf numFmtId="1" fontId="0" fillId="0" borderId="0" xfId="0" applyNumberFormat="1" applyFont="1"/>
    <xf numFmtId="10" fontId="0" fillId="0" borderId="0" xfId="0" applyNumberFormat="1" applyFont="1" applyBorder="1"/>
    <xf numFmtId="0" fontId="0" fillId="0" borderId="1" xfId="0" applyFont="1" applyBorder="1"/>
    <xf numFmtId="10" fontId="27" fillId="0" borderId="0" xfId="0" applyNumberFormat="1" applyFont="1" applyAlignment="1">
      <alignment horizontal="right"/>
    </xf>
    <xf numFmtId="0" fontId="27" fillId="0" borderId="0" xfId="0" applyFont="1" applyAlignment="1"/>
    <xf numFmtId="10" fontId="26" fillId="0" borderId="0" xfId="0" applyNumberFormat="1" applyFont="1" applyAlignment="1"/>
    <xf numFmtId="3" fontId="26" fillId="0" borderId="0" xfId="0" applyNumberFormat="1" applyFont="1" applyAlignment="1"/>
    <xf numFmtId="11" fontId="26" fillId="0" borderId="0" xfId="0" applyNumberFormat="1" applyFont="1" applyAlignment="1"/>
    <xf numFmtId="3" fontId="25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0" borderId="1" xfId="0" quotePrefix="1" applyBorder="1"/>
    <xf numFmtId="0" fontId="0" fillId="0" borderId="3" xfId="0" applyFont="1" applyBorder="1" applyAlignment="1">
      <alignment horizontal="right"/>
    </xf>
    <xf numFmtId="0" fontId="26" fillId="0" borderId="3" xfId="0" applyFont="1" applyBorder="1" applyAlignment="1"/>
    <xf numFmtId="0" fontId="25" fillId="0" borderId="3" xfId="0" applyFont="1" applyBorder="1" applyAlignment="1">
      <alignment horizontal="right"/>
    </xf>
    <xf numFmtId="10" fontId="26" fillId="0" borderId="1" xfId="0" applyNumberFormat="1" applyFont="1" applyBorder="1" applyAlignment="1"/>
    <xf numFmtId="10" fontId="25" fillId="0" borderId="1" xfId="0" applyNumberFormat="1" applyFont="1" applyBorder="1" applyAlignment="1">
      <alignment horizontal="right"/>
    </xf>
    <xf numFmtId="0" fontId="0" fillId="0" borderId="0" xfId="0"/>
    <xf numFmtId="1" fontId="1" fillId="0" borderId="1" xfId="0" applyNumberFormat="1" applyFont="1" applyBorder="1"/>
    <xf numFmtId="1" fontId="1" fillId="0" borderId="4" xfId="0" applyNumberFormat="1" applyFont="1" applyBorder="1"/>
    <xf numFmtId="3" fontId="1" fillId="0" borderId="14" xfId="0" applyNumberFormat="1" applyFont="1" applyBorder="1" applyAlignme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29" fillId="0" borderId="0" xfId="0" applyFont="1"/>
    <xf numFmtId="0" fontId="28" fillId="0" borderId="1" xfId="0" applyFont="1" applyBorder="1"/>
    <xf numFmtId="10" fontId="1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/>
    <xf numFmtId="0" fontId="30" fillId="0" borderId="0" xfId="0" applyFont="1" applyAlignment="1"/>
    <xf numFmtId="0" fontId="30" fillId="0" borderId="1" xfId="0" applyFont="1" applyBorder="1" applyAlignment="1"/>
    <xf numFmtId="1" fontId="0" fillId="0" borderId="4" xfId="0" applyNumberFormat="1" applyFont="1" applyBorder="1"/>
    <xf numFmtId="1" fontId="0" fillId="0" borderId="1" xfId="0" applyNumberFormat="1" applyFont="1" applyBorder="1"/>
    <xf numFmtId="3" fontId="1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  <xf numFmtId="1" fontId="0" fillId="0" borderId="0" xfId="0" applyNumberFormat="1" applyFont="1" applyBorder="1"/>
    <xf numFmtId="1" fontId="1" fillId="0" borderId="0" xfId="0" applyNumberFormat="1" applyFont="1" applyBorder="1"/>
    <xf numFmtId="3" fontId="1" fillId="0" borderId="0" xfId="0" applyNumberFormat="1" applyFont="1" applyAlignment="1"/>
    <xf numFmtId="10" fontId="25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6" fillId="0" borderId="1" xfId="0" applyFont="1" applyBorder="1" applyAlignment="1"/>
    <xf numFmtId="0" fontId="31" fillId="0" borderId="0" xfId="0" applyFont="1" applyAlignment="1"/>
    <xf numFmtId="3" fontId="31" fillId="0" borderId="0" xfId="0" applyNumberFormat="1" applyFont="1" applyAlignment="1"/>
    <xf numFmtId="10" fontId="32" fillId="0" borderId="0" xfId="0" applyNumberFormat="1" applyFont="1" applyAlignment="1">
      <alignment horizontal="right"/>
    </xf>
    <xf numFmtId="10" fontId="32" fillId="0" borderId="0" xfId="0" applyNumberFormat="1" applyFont="1" applyBorder="1" applyAlignment="1">
      <alignment horizontal="right"/>
    </xf>
    <xf numFmtId="0" fontId="33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0" borderId="0" xfId="0" applyFont="1" applyBorder="1"/>
    <xf numFmtId="3" fontId="27" fillId="0" borderId="0" xfId="0" applyNumberFormat="1" applyFont="1" applyAlignment="1"/>
    <xf numFmtId="0" fontId="27" fillId="0" borderId="1" xfId="0" applyFont="1" applyBorder="1" applyAlignment="1">
      <alignment horizontal="right"/>
    </xf>
    <xf numFmtId="0" fontId="27" fillId="0" borderId="1" xfId="0" applyFont="1" applyBorder="1" applyAlignment="1"/>
    <xf numFmtId="10" fontId="27" fillId="0" borderId="1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1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29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3" xfId="0" applyFont="1" applyFill="1" applyBorder="1"/>
    <xf numFmtId="0" fontId="27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10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/>
    <xf numFmtId="0" fontId="0" fillId="0" borderId="0" xfId="0" applyFont="1"/>
    <xf numFmtId="0" fontId="9" fillId="0" borderId="0" xfId="3" quotePrefix="1"/>
    <xf numFmtId="0" fontId="9" fillId="0" borderId="0" xfId="3"/>
    <xf numFmtId="0" fontId="0" fillId="0" borderId="0" xfId="0" applyFont="1"/>
    <xf numFmtId="0" fontId="0" fillId="0" borderId="1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3" fontId="1" fillId="0" borderId="15" xfId="0" applyNumberFormat="1" applyFont="1" applyBorder="1" applyAlignment="1">
      <alignment horizontal="right"/>
    </xf>
    <xf numFmtId="0" fontId="9" fillId="0" borderId="1" xfId="3" quotePrefix="1" applyFont="1" applyBorder="1"/>
    <xf numFmtId="0" fontId="9" fillId="0" borderId="1" xfId="3" quotePrefix="1" applyBorder="1"/>
    <xf numFmtId="0" fontId="0" fillId="0" borderId="0" xfId="0"/>
    <xf numFmtId="0" fontId="9" fillId="0" borderId="0" xfId="0" applyFont="1"/>
    <xf numFmtId="10" fontId="9" fillId="0" borderId="0" xfId="0" applyNumberFormat="1" applyFont="1"/>
    <xf numFmtId="0" fontId="31" fillId="0" borderId="0" xfId="0" applyFont="1"/>
    <xf numFmtId="0" fontId="0" fillId="0" borderId="0" xfId="0"/>
    <xf numFmtId="10" fontId="0" fillId="0" borderId="1" xfId="0" applyNumberFormat="1" applyFont="1" applyBorder="1" applyAlignment="1"/>
    <xf numFmtId="10" fontId="9" fillId="0" borderId="1" xfId="0" applyNumberFormat="1" applyFont="1" applyBorder="1"/>
    <xf numFmtId="0" fontId="0" fillId="0" borderId="0" xfId="0" applyNumberFormat="1" applyFont="1"/>
    <xf numFmtId="0" fontId="9" fillId="0" borderId="1" xfId="0" applyFont="1" applyBorder="1"/>
    <xf numFmtId="3" fontId="27" fillId="0" borderId="0" xfId="0" applyNumberFormat="1" applyFont="1" applyAlignment="1">
      <alignment horizontal="right"/>
    </xf>
    <xf numFmtId="0" fontId="9" fillId="0" borderId="1" xfId="3" applyBorder="1"/>
    <xf numFmtId="10" fontId="0" fillId="0" borderId="0" xfId="0" applyNumberFormat="1" applyFont="1" applyAlignment="1"/>
    <xf numFmtId="0" fontId="0" fillId="0" borderId="0" xfId="0"/>
    <xf numFmtId="10" fontId="9" fillId="0" borderId="0" xfId="0" applyNumberFormat="1" applyFont="1" applyAlignment="1"/>
    <xf numFmtId="0" fontId="9" fillId="0" borderId="0" xfId="0" applyFont="1" applyAlignment="1"/>
    <xf numFmtId="3" fontId="27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3" fontId="0" fillId="0" borderId="0" xfId="0" applyNumberFormat="1" applyFont="1" applyBorder="1" applyAlignment="1"/>
    <xf numFmtId="0" fontId="0" fillId="0" borderId="0" xfId="0"/>
    <xf numFmtId="0" fontId="9" fillId="0" borderId="1" xfId="0" applyFont="1" applyBorder="1" applyAlignment="1"/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9" fontId="0" fillId="0" borderId="1" xfId="47" applyFont="1" applyBorder="1"/>
    <xf numFmtId="9" fontId="0" fillId="0" borderId="0" xfId="47" applyFont="1" applyBorder="1"/>
    <xf numFmtId="10" fontId="0" fillId="0" borderId="0" xfId="47" applyNumberFormat="1" applyFont="1" applyBorder="1"/>
    <xf numFmtId="10" fontId="0" fillId="0" borderId="1" xfId="47" applyNumberFormat="1" applyFont="1" applyBorder="1"/>
    <xf numFmtId="9" fontId="0" fillId="0" borderId="4" xfId="47" applyFont="1" applyBorder="1"/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 applyFont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10" fontId="1" fillId="0" borderId="0" xfId="0" applyNumberFormat="1" applyFont="1" applyBorder="1"/>
    <xf numFmtId="0" fontId="0" fillId="0" borderId="1" xfId="0" applyFont="1" applyFill="1" applyBorder="1"/>
    <xf numFmtId="0" fontId="0" fillId="0" borderId="0" xfId="0"/>
    <xf numFmtId="0" fontId="0" fillId="0" borderId="0" xfId="0"/>
    <xf numFmtId="164" fontId="37" fillId="0" borderId="16" xfId="0" quotePrefix="1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3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164" fontId="37" fillId="0" borderId="0" xfId="0" applyNumberFormat="1" applyFont="1" applyBorder="1" applyAlignment="1">
      <alignment horizontal="right" vertic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3" fillId="0" borderId="3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164" fontId="0" fillId="0" borderId="0" xfId="0" applyNumberFormat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Border="1" applyAlignment="1" applyProtection="1">
      <alignment vertical="center"/>
      <protection locked="0"/>
    </xf>
    <xf numFmtId="164" fontId="0" fillId="0" borderId="0" xfId="0" quotePrefix="1" applyNumberFormat="1" applyAlignment="1" applyProtection="1">
      <alignment horizontal="right" vertical="center"/>
      <protection locked="0"/>
    </xf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164" fontId="0" fillId="0" borderId="1" xfId="0" applyNumberFormat="1" applyBorder="1" applyAlignment="1" applyProtection="1">
      <alignment vertical="center"/>
      <protection locked="0"/>
    </xf>
    <xf numFmtId="166" fontId="3" fillId="0" borderId="1" xfId="0" applyNumberFormat="1" applyFont="1" applyBorder="1"/>
    <xf numFmtId="0" fontId="1" fillId="0" borderId="3" xfId="0" applyFont="1" applyBorder="1" applyAlignment="1"/>
    <xf numFmtId="0" fontId="0" fillId="0" borderId="0" xfId="0"/>
    <xf numFmtId="9" fontId="3" fillId="0" borderId="1" xfId="47" applyFont="1" applyBorder="1"/>
    <xf numFmtId="0" fontId="0" fillId="0" borderId="0" xfId="0"/>
    <xf numFmtId="0" fontId="0" fillId="0" borderId="0" xfId="0" quotePrefix="1"/>
    <xf numFmtId="0" fontId="0" fillId="0" borderId="0" xfId="0" applyFill="1"/>
    <xf numFmtId="0" fontId="39" fillId="0" borderId="0" xfId="0" applyFont="1" applyFill="1"/>
    <xf numFmtId="0" fontId="22" fillId="0" borderId="0" xfId="0" applyFont="1" applyFill="1"/>
    <xf numFmtId="0" fontId="41" fillId="0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5" borderId="0" xfId="0" applyFont="1" applyFill="1"/>
    <xf numFmtId="0" fontId="0" fillId="0" borderId="0" xfId="0" applyAlignment="1">
      <alignment wrapText="1"/>
    </xf>
    <xf numFmtId="10" fontId="0" fillId="0" borderId="1" xfId="0" applyNumberFormat="1" applyFont="1" applyBorder="1" applyAlignment="1">
      <alignment horizontal="center" wrapText="1"/>
    </xf>
    <xf numFmtId="0" fontId="30" fillId="0" borderId="0" xfId="0" applyFont="1" applyAlignment="1">
      <alignment horizontal="right"/>
    </xf>
    <xf numFmtId="0" fontId="33" fillId="0" borderId="0" xfId="0" applyFont="1" applyAlignment="1"/>
    <xf numFmtId="0" fontId="33" fillId="0" borderId="1" xfId="0" applyFont="1" applyBorder="1" applyAlignment="1"/>
    <xf numFmtId="0" fontId="1" fillId="0" borderId="1" xfId="0" applyFont="1" applyBorder="1" applyAlignment="1">
      <alignment horizontal="left"/>
    </xf>
    <xf numFmtId="0" fontId="31" fillId="0" borderId="1" xfId="0" applyFont="1" applyBorder="1"/>
    <xf numFmtId="0" fontId="0" fillId="0" borderId="0" xfId="0"/>
    <xf numFmtId="10" fontId="0" fillId="0" borderId="0" xfId="0" applyNumberFormat="1" applyFont="1" applyAlignment="1">
      <alignment horizontal="center" wrapText="1"/>
    </xf>
  </cellXfs>
  <cellStyles count="107">
    <cellStyle name="20% - Accent1" xfId="22" builtinId="30" hidden="1"/>
    <cellStyle name="20% - Accent2" xfId="26" builtinId="34" hidden="1"/>
    <cellStyle name="20% - Accent3" xfId="30" builtinId="38" hidden="1"/>
    <cellStyle name="20% - Accent4" xfId="34" builtinId="42" hidden="1"/>
    <cellStyle name="20% - Accent5" xfId="38" builtinId="46" hidden="1"/>
    <cellStyle name="20% - Accent6" xfId="42" builtinId="50" hidden="1"/>
    <cellStyle name="40% - Accent1" xfId="23" builtinId="31" hidden="1"/>
    <cellStyle name="40% - Accent2" xfId="27" builtinId="35" hidden="1"/>
    <cellStyle name="40% - Accent3" xfId="31" builtinId="39" hidden="1"/>
    <cellStyle name="40% - Accent4" xfId="35" builtinId="43" hidden="1"/>
    <cellStyle name="40% - Accent5" xfId="39" builtinId="47" hidden="1"/>
    <cellStyle name="40% - Accent6" xfId="43" builtinId="51" hidden="1"/>
    <cellStyle name="60% - Accent1" xfId="24" builtinId="32" hidden="1"/>
    <cellStyle name="60% - Accent2" xfId="28" builtinId="36" hidden="1"/>
    <cellStyle name="60% - Accent3" xfId="32" builtinId="40" hidden="1"/>
    <cellStyle name="60% - Accent4" xfId="36" builtinId="44" hidden="1"/>
    <cellStyle name="60% - Accent5" xfId="40" builtinId="48" hidden="1"/>
    <cellStyle name="60% - Accent6" xfId="44" builtinId="52" hidden="1"/>
    <cellStyle name="Accent1" xfId="21" builtinId="29" hidden="1"/>
    <cellStyle name="Accent2" xfId="25" builtinId="33" hidden="1"/>
    <cellStyle name="Accent3" xfId="29" builtinId="37" hidden="1"/>
    <cellStyle name="Accent4" xfId="33" builtinId="41" hidden="1"/>
    <cellStyle name="Accent5" xfId="37" builtinId="45" hidden="1"/>
    <cellStyle name="Accent6" xfId="41" builtinId="49" hidden="1"/>
    <cellStyle name="Bad" xfId="10" builtinId="27" hidden="1"/>
    <cellStyle name="Calculation" xfId="14" builtinId="22" hidden="1"/>
    <cellStyle name="Check Cell" xfId="16" builtinId="23" hidden="1"/>
    <cellStyle name="Comma" xfId="1" builtinId="3" hidden="1"/>
    <cellStyle name="Comma" xfId="48" builtinId="3" hidden="1"/>
    <cellStyle name="Comma" xfId="53" builtinId="3" hidden="1"/>
    <cellStyle name="Comma" xfId="54" builtinId="3" hidden="1"/>
    <cellStyle name="Comma" xfId="55" builtinId="3" hidden="1"/>
    <cellStyle name="Comma" xfId="59" builtinId="3" hidden="1"/>
    <cellStyle name="Comma" xfId="60" builtinId="3" hidden="1"/>
    <cellStyle name="Comma" xfId="62" builtinId="3" hidden="1"/>
    <cellStyle name="Comma" xfId="63" builtinId="3" hidden="1"/>
    <cellStyle name="Comma" xfId="64" builtinId="3" hidden="1"/>
    <cellStyle name="Comma" xfId="67" builtinId="3" hidden="1"/>
    <cellStyle name="Comma" xfId="68" builtinId="3" hidden="1"/>
    <cellStyle name="Comma" xfId="71" builtinId="3" hidden="1"/>
    <cellStyle name="Comma" xfId="73" builtinId="3" hidden="1"/>
    <cellStyle name="Comma" xfId="76" builtinId="3" hidden="1"/>
    <cellStyle name="Comma" xfId="77" builtinId="3" hidden="1"/>
    <cellStyle name="Comma" xfId="78" builtinId="3" hidden="1"/>
    <cellStyle name="Comma" xfId="79" builtinId="3" hidden="1"/>
    <cellStyle name="Comma" xfId="81" builtinId="3" hidden="1"/>
    <cellStyle name="Comma" xfId="80" builtinId="3" hidden="1"/>
    <cellStyle name="Comma" xfId="82" builtinId="3" hidden="1"/>
    <cellStyle name="Comma" xfId="83" builtinId="3" hidden="1"/>
    <cellStyle name="Comma" xfId="84" builtinId="3" hidden="1"/>
    <cellStyle name="Comma" xfId="85" builtinId="3" hidden="1"/>
    <cellStyle name="Comma" xfId="88" builtinId="3" hidden="1"/>
    <cellStyle name="Comma" xfId="87" builtinId="3" hidden="1"/>
    <cellStyle name="Comma" xfId="92" builtinId="3" hidden="1"/>
    <cellStyle name="Comma" xfId="93" builtinId="3" hidden="1"/>
    <cellStyle name="Comma" xfId="94" builtinId="3" hidden="1"/>
    <cellStyle name="Comma" xfId="95" builtinId="3" hidden="1"/>
    <cellStyle name="Comma" xfId="98" builtinId="3" hidden="1"/>
    <cellStyle name="Comma" xfId="100" builtinId="3" hidden="1"/>
    <cellStyle name="Comma" xfId="104" builtinId="3" hidden="1"/>
    <cellStyle name="Comma" xfId="105" builtinId="3" hidden="1"/>
    <cellStyle name="Comma [0]" xfId="45" builtinId="6" hidden="1"/>
    <cellStyle name="Comma [0]" xfId="49" builtinId="6" hidden="1"/>
    <cellStyle name="Comma [0]" xfId="2" builtinId="6" hidden="1"/>
    <cellStyle name="Comma [0]" xfId="50" builtinId="6" hidden="1"/>
    <cellStyle name="Comma [0]" xfId="51" builtinId="6" hidden="1"/>
    <cellStyle name="Comma [0]" xfId="52" builtinId="6" hidden="1"/>
    <cellStyle name="Comma [0]" xfId="56" builtinId="6" hidden="1"/>
    <cellStyle name="Comma [0]" xfId="57" builtinId="6" hidden="1"/>
    <cellStyle name="Comma [0]" xfId="58" builtinId="6" hidden="1"/>
    <cellStyle name="Comma [0]" xfId="61" builtinId="6" hidden="1"/>
    <cellStyle name="Comma [0]" xfId="65" builtinId="6" hidden="1"/>
    <cellStyle name="Comma [0]" xfId="66" builtinId="6" hidden="1"/>
    <cellStyle name="Comma [0]" xfId="69" builtinId="6" hidden="1"/>
    <cellStyle name="Comma [0]" xfId="70" builtinId="6" hidden="1"/>
    <cellStyle name="Comma [0]" xfId="72" builtinId="6" hidden="1"/>
    <cellStyle name="Comma [0]" xfId="74" builtinId="6" hidden="1"/>
    <cellStyle name="Comma [0]" xfId="75" builtinId="6" hidden="1"/>
    <cellStyle name="Comma [0]" xfId="86" builtinId="6" hidden="1"/>
    <cellStyle name="Comma [0]" xfId="89" builtinId="6" hidden="1"/>
    <cellStyle name="Comma [0]" xfId="90" builtinId="6" hidden="1"/>
    <cellStyle name="Comma [0]" xfId="91" builtinId="6" hidden="1"/>
    <cellStyle name="Comma [0]" xfId="96" builtinId="6" hidden="1"/>
    <cellStyle name="Comma [0]" xfId="97" builtinId="6" hidden="1"/>
    <cellStyle name="Comma [0]" xfId="99" builtinId="6" hidden="1"/>
    <cellStyle name="Comma [0]" xfId="101" builtinId="6" hidden="1"/>
    <cellStyle name="Comma [0]" xfId="103" builtinId="6" hidden="1"/>
    <cellStyle name="Comma [0]" xfId="102" builtinId="6" hidden="1"/>
    <cellStyle name="Comma 2" xfId="106" xr:uid="{18FBC35D-1F2F-429A-9120-1359D1439399}"/>
    <cellStyle name="Currency [0]" xfId="46" builtinId="7" hidden="1"/>
    <cellStyle name="Explanatory Text" xfId="19" builtinId="53" hidden="1"/>
    <cellStyle name="Good" xfId="9" builtinId="26" hidden="1"/>
    <cellStyle name="Heading 1" xfId="5" builtinId="16" hidden="1"/>
    <cellStyle name="Heading 2" xfId="6" builtinId="17" hidden="1"/>
    <cellStyle name="Heading 3" xfId="7" builtinId="18" hidden="1"/>
    <cellStyle name="Heading 4" xfId="8" builtinId="19" hidden="1"/>
    <cellStyle name="HHI Default" xfId="3" xr:uid="{00000000-0005-0000-0000-000040000000}"/>
    <cellStyle name="Input" xfId="12" builtinId="20" hidden="1"/>
    <cellStyle name="Linked Cell" xfId="15" builtinId="24" hidden="1"/>
    <cellStyle name="Neutral" xfId="11" builtinId="28" hidden="1"/>
    <cellStyle name="Normal" xfId="0" builtinId="0"/>
    <cellStyle name="Note" xfId="18" builtinId="10" hidden="1"/>
    <cellStyle name="Output" xfId="13" builtinId="21" hidden="1"/>
    <cellStyle name="Percent" xfId="47" builtinId="5"/>
    <cellStyle name="Title" xfId="4" builtinId="15" hidden="1"/>
    <cellStyle name="Total" xfId="20" builtinId="25" hidden="1"/>
    <cellStyle name="Warning Text" xfId="17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4.28515625" style="111" bestFit="1" customWidth="1"/>
    <col min="2" max="2" width="32.42578125" style="111" bestFit="1" customWidth="1"/>
    <col min="3" max="3" width="39.5703125" style="111" bestFit="1" customWidth="1"/>
    <col min="4" max="4" width="5" style="111" bestFit="1" customWidth="1"/>
    <col min="5" max="5" width="38.140625" style="111" bestFit="1" customWidth="1"/>
    <col min="6" max="6" width="33.28515625" style="111" bestFit="1" customWidth="1"/>
    <col min="7" max="7" width="58.28515625" style="111" bestFit="1" customWidth="1"/>
    <col min="8" max="9" width="7.140625" style="111" bestFit="1" customWidth="1"/>
    <col min="10" max="10" width="8.42578125" style="111" customWidth="1"/>
    <col min="11" max="11" width="9" style="111" customWidth="1"/>
    <col min="12" max="29" width="7.140625" style="111" bestFit="1" customWidth="1"/>
    <col min="30" max="16384" width="9.140625" style="111"/>
  </cols>
  <sheetData>
    <row r="1" spans="1:9" ht="43.5" customHeight="1" x14ac:dyDescent="0.25">
      <c r="A1" s="316" t="s">
        <v>377</v>
      </c>
      <c r="B1" s="111" t="s">
        <v>0</v>
      </c>
      <c r="C1" s="111" t="s">
        <v>14</v>
      </c>
      <c r="E1" s="111" t="s">
        <v>150</v>
      </c>
      <c r="F1" s="111" t="s">
        <v>189</v>
      </c>
      <c r="G1" s="111" t="s">
        <v>171</v>
      </c>
    </row>
    <row r="2" spans="1:9" x14ac:dyDescent="0.25">
      <c r="A2" s="314"/>
      <c r="B2" s="111" t="s">
        <v>3</v>
      </c>
      <c r="C2" s="111" t="s">
        <v>144</v>
      </c>
      <c r="E2" s="111" t="s">
        <v>223</v>
      </c>
      <c r="H2" s="308"/>
      <c r="I2" s="308"/>
    </row>
    <row r="3" spans="1:9" x14ac:dyDescent="0.25">
      <c r="A3" s="312"/>
      <c r="B3" s="111" t="s">
        <v>77</v>
      </c>
      <c r="C3" s="111" t="s">
        <v>146</v>
      </c>
      <c r="H3" s="308"/>
      <c r="I3" s="308"/>
    </row>
    <row r="4" spans="1:9" x14ac:dyDescent="0.25">
      <c r="A4" s="314"/>
      <c r="B4" s="111" t="s">
        <v>80</v>
      </c>
      <c r="C4" s="111" t="s">
        <v>145</v>
      </c>
      <c r="E4" s="111" t="s">
        <v>243</v>
      </c>
      <c r="H4" s="308"/>
      <c r="I4" s="308"/>
    </row>
    <row r="5" spans="1:9" x14ac:dyDescent="0.25">
      <c r="A5" s="312"/>
      <c r="B5" s="111" t="s">
        <v>88</v>
      </c>
      <c r="C5" s="111" t="s">
        <v>145</v>
      </c>
      <c r="H5" s="308"/>
      <c r="I5" s="308"/>
    </row>
    <row r="6" spans="1:9" x14ac:dyDescent="0.25">
      <c r="A6" s="314"/>
      <c r="B6" s="111" t="s">
        <v>91</v>
      </c>
      <c r="C6" s="111" t="s">
        <v>144</v>
      </c>
      <c r="H6" s="308"/>
      <c r="I6" s="308"/>
    </row>
    <row r="7" spans="1:9" s="306" customFormat="1" x14ac:dyDescent="0.25">
      <c r="A7" s="312"/>
      <c r="B7" s="306" t="s">
        <v>375</v>
      </c>
      <c r="C7" s="306" t="s">
        <v>376</v>
      </c>
      <c r="H7" s="308"/>
      <c r="I7" s="308"/>
    </row>
    <row r="8" spans="1:9" ht="13.5" customHeight="1" x14ac:dyDescent="0.25">
      <c r="A8" s="314"/>
      <c r="B8" s="111" t="s">
        <v>96</v>
      </c>
      <c r="C8" s="111" t="s">
        <v>144</v>
      </c>
      <c r="H8" s="308"/>
      <c r="I8" s="308"/>
    </row>
    <row r="9" spans="1:9" x14ac:dyDescent="0.25">
      <c r="A9" s="314"/>
      <c r="B9" s="111" t="s">
        <v>149</v>
      </c>
      <c r="C9" s="111" t="s">
        <v>144</v>
      </c>
      <c r="H9" s="308"/>
      <c r="I9" s="308"/>
    </row>
    <row r="10" spans="1:9" x14ac:dyDescent="0.25">
      <c r="A10" s="314"/>
      <c r="B10" s="111" t="s">
        <v>155</v>
      </c>
      <c r="C10" s="111" t="s">
        <v>144</v>
      </c>
      <c r="D10" s="111" t="s">
        <v>180</v>
      </c>
      <c r="E10" s="111" t="s">
        <v>167</v>
      </c>
      <c r="H10" s="308"/>
      <c r="I10" s="308"/>
    </row>
    <row r="11" spans="1:9" x14ac:dyDescent="0.25">
      <c r="A11" s="314"/>
      <c r="B11" s="111" t="s">
        <v>169</v>
      </c>
      <c r="C11" s="111" t="s">
        <v>144</v>
      </c>
      <c r="H11" s="308"/>
      <c r="I11" s="308"/>
    </row>
    <row r="12" spans="1:9" x14ac:dyDescent="0.25">
      <c r="A12" s="314"/>
      <c r="B12" s="111" t="s">
        <v>172</v>
      </c>
      <c r="C12" s="111" t="s">
        <v>144</v>
      </c>
      <c r="H12" s="308"/>
      <c r="I12" s="308"/>
    </row>
    <row r="13" spans="1:9" x14ac:dyDescent="0.25">
      <c r="A13" s="314"/>
      <c r="B13" s="111" t="s">
        <v>175</v>
      </c>
      <c r="C13" s="111" t="s">
        <v>145</v>
      </c>
      <c r="F13" s="111" t="s">
        <v>200</v>
      </c>
      <c r="H13" s="308"/>
      <c r="I13" s="308"/>
    </row>
    <row r="14" spans="1:9" x14ac:dyDescent="0.25">
      <c r="A14" s="314"/>
      <c r="B14" s="111" t="s">
        <v>177</v>
      </c>
      <c r="C14" s="111" t="s">
        <v>145</v>
      </c>
      <c r="H14" s="308"/>
      <c r="I14" s="308"/>
    </row>
    <row r="15" spans="1:9" x14ac:dyDescent="0.25">
      <c r="A15" s="314"/>
      <c r="B15" s="111" t="s">
        <v>179</v>
      </c>
      <c r="C15" s="111" t="s">
        <v>144</v>
      </c>
      <c r="D15" s="111" t="s">
        <v>180</v>
      </c>
      <c r="E15" s="111" t="s">
        <v>242</v>
      </c>
      <c r="G15" s="79"/>
      <c r="H15" s="308"/>
      <c r="I15" s="308"/>
    </row>
    <row r="16" spans="1:9" x14ac:dyDescent="0.25">
      <c r="A16" s="314"/>
      <c r="B16" s="111" t="s">
        <v>185</v>
      </c>
      <c r="C16" s="111" t="s">
        <v>144</v>
      </c>
      <c r="E16" s="111" t="s">
        <v>199</v>
      </c>
      <c r="F16" s="111" t="s">
        <v>200</v>
      </c>
      <c r="H16" s="308"/>
      <c r="I16" s="308"/>
    </row>
    <row r="17" spans="1:9" x14ac:dyDescent="0.25">
      <c r="A17" s="314"/>
      <c r="B17" s="111" t="s">
        <v>188</v>
      </c>
      <c r="C17" s="111" t="s">
        <v>144</v>
      </c>
      <c r="E17" s="111" t="s">
        <v>199</v>
      </c>
      <c r="G17" s="111" t="s">
        <v>201</v>
      </c>
      <c r="H17" s="308"/>
      <c r="I17" s="308"/>
    </row>
    <row r="18" spans="1:9" x14ac:dyDescent="0.25">
      <c r="A18" s="314"/>
      <c r="B18" s="111" t="s">
        <v>197</v>
      </c>
      <c r="C18" s="111" t="s">
        <v>145</v>
      </c>
      <c r="E18" s="111" t="s">
        <v>198</v>
      </c>
      <c r="H18" s="308"/>
      <c r="I18" s="308"/>
    </row>
    <row r="19" spans="1:9" x14ac:dyDescent="0.25">
      <c r="A19" s="314"/>
      <c r="B19" s="111" t="s">
        <v>206</v>
      </c>
      <c r="C19" s="111" t="s">
        <v>145</v>
      </c>
      <c r="E19" s="111" t="s">
        <v>207</v>
      </c>
      <c r="F19" s="111" t="s">
        <v>200</v>
      </c>
      <c r="H19" s="308"/>
      <c r="I19" s="308"/>
    </row>
    <row r="20" spans="1:9" ht="15.75" customHeight="1" x14ac:dyDescent="0.25">
      <c r="A20" s="314"/>
      <c r="B20" s="111" t="s">
        <v>208</v>
      </c>
      <c r="C20" s="111" t="s">
        <v>145</v>
      </c>
      <c r="H20" s="308"/>
      <c r="I20" s="308"/>
    </row>
    <row r="21" spans="1:9" ht="15.75" customHeight="1" x14ac:dyDescent="0.25">
      <c r="A21" s="314"/>
      <c r="B21" s="111" t="s">
        <v>224</v>
      </c>
      <c r="C21" s="250" t="s">
        <v>145</v>
      </c>
      <c r="E21" s="111" t="s">
        <v>234</v>
      </c>
      <c r="H21" s="308"/>
      <c r="I21" s="308"/>
    </row>
    <row r="22" spans="1:9" x14ac:dyDescent="0.25">
      <c r="A22" s="314"/>
      <c r="B22" s="111" t="s">
        <v>235</v>
      </c>
      <c r="C22" s="111" t="s">
        <v>145</v>
      </c>
      <c r="E22" s="111" t="s">
        <v>241</v>
      </c>
      <c r="H22" s="308"/>
      <c r="I22" s="308"/>
    </row>
    <row r="23" spans="1:9" x14ac:dyDescent="0.25">
      <c r="A23" s="312"/>
      <c r="B23" s="111" t="s">
        <v>236</v>
      </c>
      <c r="C23" s="111" t="s">
        <v>237</v>
      </c>
      <c r="H23" s="308"/>
      <c r="I23" s="308"/>
    </row>
    <row r="24" spans="1:9" x14ac:dyDescent="0.25">
      <c r="A24" s="314"/>
      <c r="B24" s="111" t="s">
        <v>239</v>
      </c>
      <c r="C24" s="111" t="s">
        <v>145</v>
      </c>
      <c r="E24" s="111" t="s">
        <v>240</v>
      </c>
      <c r="H24" s="308"/>
      <c r="I24" s="308"/>
    </row>
    <row r="25" spans="1:9" x14ac:dyDescent="0.25">
      <c r="A25" s="314"/>
      <c r="B25" s="111" t="s">
        <v>253</v>
      </c>
      <c r="C25" s="111" t="s">
        <v>254</v>
      </c>
      <c r="H25" s="308"/>
      <c r="I25" s="308"/>
    </row>
    <row r="26" spans="1:9" x14ac:dyDescent="0.25">
      <c r="A26" s="312"/>
      <c r="B26" s="111" t="s">
        <v>257</v>
      </c>
      <c r="C26" s="111" t="s">
        <v>145</v>
      </c>
      <c r="H26" s="308"/>
      <c r="I26" s="308"/>
    </row>
    <row r="27" spans="1:9" x14ac:dyDescent="0.25">
      <c r="A27" s="312"/>
      <c r="B27" s="111" t="s">
        <v>259</v>
      </c>
      <c r="C27" s="111" t="s">
        <v>237</v>
      </c>
      <c r="H27" s="308"/>
      <c r="I27" s="308"/>
    </row>
    <row r="28" spans="1:9" x14ac:dyDescent="0.25">
      <c r="A28" s="312"/>
      <c r="B28" s="111" t="s">
        <v>260</v>
      </c>
      <c r="C28" s="111" t="s">
        <v>145</v>
      </c>
      <c r="E28" s="111" t="s">
        <v>261</v>
      </c>
      <c r="H28" s="308"/>
      <c r="I28" s="308"/>
    </row>
    <row r="29" spans="1:9" x14ac:dyDescent="0.25">
      <c r="A29" s="313"/>
      <c r="B29" s="111" t="s">
        <v>263</v>
      </c>
      <c r="C29" s="111" t="s">
        <v>145</v>
      </c>
      <c r="E29" s="111" t="s">
        <v>264</v>
      </c>
      <c r="H29" s="308"/>
      <c r="I29" s="308"/>
    </row>
    <row r="30" spans="1:9" x14ac:dyDescent="0.25">
      <c r="A30" s="314"/>
      <c r="B30" s="111" t="s">
        <v>267</v>
      </c>
      <c r="C30" s="111" t="s">
        <v>145</v>
      </c>
      <c r="H30" s="308"/>
      <c r="I30" s="308"/>
    </row>
    <row r="31" spans="1:9" x14ac:dyDescent="0.25">
      <c r="A31" s="313"/>
      <c r="B31" s="111" t="s">
        <v>269</v>
      </c>
      <c r="C31" s="111" t="s">
        <v>145</v>
      </c>
      <c r="E31" s="111" t="s">
        <v>270</v>
      </c>
      <c r="H31" s="308"/>
      <c r="I31" s="308"/>
    </row>
    <row r="32" spans="1:9" x14ac:dyDescent="0.25">
      <c r="A32" s="314"/>
      <c r="B32" s="111" t="s">
        <v>276</v>
      </c>
      <c r="C32" s="111" t="s">
        <v>145</v>
      </c>
      <c r="E32" s="111" t="s">
        <v>277</v>
      </c>
      <c r="H32" s="308"/>
      <c r="I32" s="308"/>
    </row>
    <row r="33" spans="1:9" s="271" customFormat="1" x14ac:dyDescent="0.25">
      <c r="A33" s="312"/>
      <c r="B33" s="271" t="s">
        <v>282</v>
      </c>
      <c r="C33" s="271" t="s">
        <v>283</v>
      </c>
      <c r="H33" s="308"/>
      <c r="I33" s="308"/>
    </row>
    <row r="34" spans="1:9" x14ac:dyDescent="0.25">
      <c r="A34" s="312" t="s">
        <v>281</v>
      </c>
      <c r="B34" s="111" t="s">
        <v>279</v>
      </c>
      <c r="C34" s="111" t="s">
        <v>254</v>
      </c>
      <c r="E34" s="111" t="s">
        <v>284</v>
      </c>
      <c r="H34" s="308"/>
      <c r="I34" s="308"/>
    </row>
    <row r="35" spans="1:9" x14ac:dyDescent="0.25">
      <c r="A35" s="315"/>
      <c r="B35" s="111" t="s">
        <v>280</v>
      </c>
      <c r="C35" s="111" t="s">
        <v>254</v>
      </c>
      <c r="H35" s="309"/>
      <c r="I35" s="308"/>
    </row>
    <row r="36" spans="1:9" x14ac:dyDescent="0.25">
      <c r="A36" s="314"/>
      <c r="B36" s="111" t="s">
        <v>285</v>
      </c>
      <c r="C36" s="111" t="s">
        <v>145</v>
      </c>
      <c r="F36" s="111" t="s">
        <v>318</v>
      </c>
      <c r="H36" s="308"/>
      <c r="I36" s="308"/>
    </row>
    <row r="37" spans="1:9" x14ac:dyDescent="0.25">
      <c r="A37" s="314"/>
      <c r="B37" s="111" t="s">
        <v>286</v>
      </c>
      <c r="C37" s="111" t="s">
        <v>145</v>
      </c>
      <c r="H37" s="308"/>
      <c r="I37" s="308"/>
    </row>
    <row r="38" spans="1:9" x14ac:dyDescent="0.25">
      <c r="A38" s="312"/>
      <c r="B38" s="111" t="s">
        <v>287</v>
      </c>
      <c r="C38" s="111" t="s">
        <v>237</v>
      </c>
      <c r="H38" s="308"/>
      <c r="I38" s="308"/>
    </row>
    <row r="39" spans="1:9" x14ac:dyDescent="0.25">
      <c r="A39" s="314"/>
      <c r="B39" s="111" t="s">
        <v>288</v>
      </c>
      <c r="C39" s="111" t="s">
        <v>145</v>
      </c>
      <c r="H39" s="308"/>
      <c r="I39" s="308"/>
    </row>
    <row r="40" spans="1:9" x14ac:dyDescent="0.25">
      <c r="A40" s="314"/>
      <c r="B40" s="111" t="s">
        <v>289</v>
      </c>
      <c r="C40" s="111" t="s">
        <v>145</v>
      </c>
      <c r="H40" s="308"/>
      <c r="I40" s="308"/>
    </row>
    <row r="41" spans="1:9" x14ac:dyDescent="0.25">
      <c r="A41" s="314"/>
      <c r="B41" s="111" t="s">
        <v>290</v>
      </c>
      <c r="C41" s="111" t="s">
        <v>254</v>
      </c>
      <c r="H41" s="308"/>
      <c r="I41" s="308"/>
    </row>
    <row r="42" spans="1:9" x14ac:dyDescent="0.25">
      <c r="A42" s="314"/>
      <c r="B42" s="111" t="s">
        <v>291</v>
      </c>
      <c r="C42" s="111" t="s">
        <v>145</v>
      </c>
      <c r="H42" s="308"/>
      <c r="I42" s="308"/>
    </row>
    <row r="43" spans="1:9" x14ac:dyDescent="0.25">
      <c r="A43" s="312"/>
      <c r="B43" s="111" t="s">
        <v>292</v>
      </c>
      <c r="C43" s="111" t="s">
        <v>237</v>
      </c>
      <c r="G43" s="306" t="s">
        <v>374</v>
      </c>
      <c r="H43" s="308"/>
      <c r="I43" s="308"/>
    </row>
    <row r="44" spans="1:9" x14ac:dyDescent="0.25">
      <c r="A44" s="314"/>
      <c r="B44" s="111" t="s">
        <v>293</v>
      </c>
      <c r="C44" s="111" t="s">
        <v>145</v>
      </c>
      <c r="E44" s="111" t="s">
        <v>304</v>
      </c>
      <c r="H44" s="308"/>
      <c r="I44" s="308"/>
    </row>
    <row r="45" spans="1:9" x14ac:dyDescent="0.25">
      <c r="A45" s="312"/>
      <c r="B45" s="111" t="s">
        <v>295</v>
      </c>
      <c r="C45" s="111" t="s">
        <v>237</v>
      </c>
      <c r="H45" s="308"/>
      <c r="I45" s="308"/>
    </row>
    <row r="46" spans="1:9" x14ac:dyDescent="0.25">
      <c r="A46" s="314"/>
      <c r="B46" s="111" t="s">
        <v>296</v>
      </c>
      <c r="C46" s="111" t="s">
        <v>145</v>
      </c>
      <c r="H46" s="308"/>
      <c r="I46" s="308"/>
    </row>
    <row r="47" spans="1:9" s="286" customFormat="1" x14ac:dyDescent="0.25">
      <c r="A47" s="314"/>
      <c r="B47" s="286" t="s">
        <v>352</v>
      </c>
      <c r="C47" s="286" t="s">
        <v>145</v>
      </c>
      <c r="H47" s="308"/>
      <c r="I47" s="308"/>
    </row>
    <row r="48" spans="1:9" x14ac:dyDescent="0.25">
      <c r="A48" s="314"/>
      <c r="B48" s="111" t="s">
        <v>297</v>
      </c>
      <c r="C48" s="111" t="s">
        <v>254</v>
      </c>
      <c r="H48" s="310"/>
      <c r="I48" s="308"/>
    </row>
    <row r="49" spans="1:9" x14ac:dyDescent="0.25">
      <c r="A49" s="314"/>
      <c r="B49" s="111" t="s">
        <v>299</v>
      </c>
      <c r="C49" s="111" t="s">
        <v>254</v>
      </c>
      <c r="H49" s="311"/>
      <c r="I49" s="308"/>
    </row>
    <row r="50" spans="1:9" x14ac:dyDescent="0.25">
      <c r="A50" s="314"/>
      <c r="B50" s="111" t="s">
        <v>298</v>
      </c>
      <c r="C50" s="111" t="s">
        <v>254</v>
      </c>
      <c r="H50" s="308"/>
      <c r="I50" s="308"/>
    </row>
    <row r="51" spans="1:9" x14ac:dyDescent="0.25">
      <c r="A51" s="314"/>
      <c r="B51" s="111" t="s">
        <v>300</v>
      </c>
      <c r="C51" s="111" t="s">
        <v>145</v>
      </c>
      <c r="H51" s="308"/>
      <c r="I51" s="308"/>
    </row>
    <row r="52" spans="1:9" x14ac:dyDescent="0.25">
      <c r="A52" s="312"/>
      <c r="B52" s="111" t="s">
        <v>301</v>
      </c>
      <c r="C52" s="111" t="s">
        <v>237</v>
      </c>
      <c r="H52" s="308"/>
      <c r="I52" s="308"/>
    </row>
    <row r="53" spans="1:9" x14ac:dyDescent="0.25">
      <c r="A53" s="314"/>
      <c r="B53" s="111" t="s">
        <v>302</v>
      </c>
      <c r="C53" s="111" t="s">
        <v>145</v>
      </c>
      <c r="E53" s="111" t="s">
        <v>303</v>
      </c>
      <c r="H53" s="308"/>
      <c r="I53" s="308"/>
    </row>
    <row r="54" spans="1:9" x14ac:dyDescent="0.25">
      <c r="A54" s="314"/>
      <c r="B54" s="273" t="s">
        <v>305</v>
      </c>
      <c r="C54" s="111" t="s">
        <v>145</v>
      </c>
      <c r="H54" s="308"/>
      <c r="I54" s="308"/>
    </row>
    <row r="55" spans="1:9" x14ac:dyDescent="0.25">
      <c r="A55" s="312"/>
      <c r="B55" s="273" t="s">
        <v>306</v>
      </c>
      <c r="C55" s="111" t="s">
        <v>237</v>
      </c>
      <c r="H55" s="308"/>
      <c r="I55" s="308"/>
    </row>
    <row r="56" spans="1:9" x14ac:dyDescent="0.25">
      <c r="A56" s="312"/>
      <c r="B56" s="273" t="s">
        <v>307</v>
      </c>
      <c r="C56" s="111" t="s">
        <v>308</v>
      </c>
      <c r="H56" s="308"/>
      <c r="I56" s="308"/>
    </row>
    <row r="57" spans="1:9" x14ac:dyDescent="0.25">
      <c r="A57" s="312"/>
      <c r="B57" s="273" t="s">
        <v>309</v>
      </c>
      <c r="C57" s="271" t="s">
        <v>308</v>
      </c>
      <c r="H57" s="308"/>
      <c r="I57" s="308"/>
    </row>
    <row r="58" spans="1:9" x14ac:dyDescent="0.25">
      <c r="A58" s="312"/>
      <c r="B58" s="273" t="s">
        <v>310</v>
      </c>
      <c r="C58" s="111" t="s">
        <v>237</v>
      </c>
      <c r="H58" s="308"/>
      <c r="I58" s="308"/>
    </row>
    <row r="59" spans="1:9" x14ac:dyDescent="0.25">
      <c r="A59" s="312"/>
      <c r="B59" s="273" t="s">
        <v>336</v>
      </c>
      <c r="C59" s="271" t="s">
        <v>283</v>
      </c>
      <c r="H59" s="308"/>
      <c r="I59" s="308"/>
    </row>
    <row r="60" spans="1:9" s="271" customFormat="1" x14ac:dyDescent="0.25">
      <c r="A60" s="313"/>
      <c r="B60" s="273" t="s">
        <v>338</v>
      </c>
      <c r="C60" s="271" t="s">
        <v>145</v>
      </c>
      <c r="E60" s="271" t="s">
        <v>373</v>
      </c>
      <c r="H60" s="308"/>
      <c r="I60" s="308"/>
    </row>
    <row r="61" spans="1:9" s="271" customFormat="1" x14ac:dyDescent="0.25">
      <c r="A61" s="312"/>
      <c r="B61" s="273" t="s">
        <v>339</v>
      </c>
      <c r="C61" s="271" t="s">
        <v>308</v>
      </c>
      <c r="H61" s="308"/>
      <c r="I61" s="308"/>
    </row>
    <row r="62" spans="1:9" s="271" customFormat="1" x14ac:dyDescent="0.25">
      <c r="A62" s="312" t="s">
        <v>313</v>
      </c>
      <c r="B62" s="273" t="s">
        <v>337</v>
      </c>
      <c r="C62" s="111" t="s">
        <v>311</v>
      </c>
      <c r="H62" s="308"/>
      <c r="I62" s="308"/>
    </row>
    <row r="63" spans="1:9" x14ac:dyDescent="0.25">
      <c r="A63" s="312"/>
      <c r="B63" s="273" t="s">
        <v>312</v>
      </c>
      <c r="C63" s="111" t="s">
        <v>350</v>
      </c>
      <c r="H63" s="308"/>
      <c r="I63" s="308"/>
    </row>
    <row r="67" spans="2:2" ht="16.5" customHeight="1" x14ac:dyDescent="0.25">
      <c r="B67" s="323"/>
    </row>
    <row r="68" spans="2:2" x14ac:dyDescent="0.25">
      <c r="B68" s="323"/>
    </row>
  </sheetData>
  <mergeCells count="1">
    <mergeCell ref="B67:B6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87"/>
  <sheetViews>
    <sheetView zoomScaleNormal="100" workbookViewId="0">
      <pane ySplit="1" topLeftCell="A58" activePane="bottomLeft" state="frozen"/>
      <selection pane="bottomLeft" activeCell="O272" sqref="O272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1368.1779012345678</v>
      </c>
      <c r="C2" s="11">
        <f>SUM(B2:B30)</f>
        <v>1960.099780734251</v>
      </c>
      <c r="D2" s="22"/>
      <c r="E2" s="26" t="s">
        <v>5</v>
      </c>
      <c r="F2" s="38">
        <v>56593</v>
      </c>
      <c r="G2" s="21">
        <f>(F2/$J$2)</f>
        <v>0.36988888888888888</v>
      </c>
      <c r="J2" s="11">
        <v>153000</v>
      </c>
    </row>
    <row r="3" spans="1:10" x14ac:dyDescent="0.25">
      <c r="A3" s="11" t="s">
        <v>3</v>
      </c>
      <c r="B3">
        <f>POWER((F3/$J$2)*100, 2)</f>
        <v>0.35915970660173435</v>
      </c>
      <c r="D3" s="22"/>
      <c r="E3" s="26" t="s">
        <v>39</v>
      </c>
      <c r="F3" s="39">
        <v>916.928</v>
      </c>
      <c r="G3" s="21">
        <f>(F3/$J$2)</f>
        <v>5.9929934640522873E-3</v>
      </c>
    </row>
    <row r="4" spans="1:10" x14ac:dyDescent="0.25">
      <c r="A4" s="11" t="s">
        <v>3</v>
      </c>
      <c r="B4">
        <f t="shared" ref="B4:B17" si="0">POWER((F4/$J$2)*100, 2)</f>
        <v>187.49305822546887</v>
      </c>
      <c r="D4" s="22"/>
      <c r="E4" s="26" t="s">
        <v>6</v>
      </c>
      <c r="F4" s="39">
        <v>20950</v>
      </c>
      <c r="G4" s="21">
        <f t="shared" ref="G4:G15" si="1">(F4/$J$2)</f>
        <v>0.13692810457516341</v>
      </c>
    </row>
    <row r="5" spans="1:10" x14ac:dyDescent="0.25">
      <c r="A5" s="11" t="s">
        <v>3</v>
      </c>
      <c r="B5">
        <f t="shared" si="0"/>
        <v>123.45679012345678</v>
      </c>
      <c r="D5" s="22"/>
      <c r="E5" s="26" t="s">
        <v>15</v>
      </c>
      <c r="F5" s="39">
        <v>17000</v>
      </c>
      <c r="G5" s="21">
        <f t="shared" si="1"/>
        <v>0.1111111111111111</v>
      </c>
    </row>
    <row r="6" spans="1:10" x14ac:dyDescent="0.25">
      <c r="A6" s="11" t="s">
        <v>3</v>
      </c>
      <c r="B6">
        <f t="shared" si="0"/>
        <v>2.699787263018498E-3</v>
      </c>
      <c r="D6" s="22"/>
      <c r="E6" s="26" t="s">
        <v>18</v>
      </c>
      <c r="F6" s="39">
        <v>79.498000000000005</v>
      </c>
      <c r="G6" s="21">
        <f t="shared" si="1"/>
        <v>5.1959477124183012E-4</v>
      </c>
    </row>
    <row r="7" spans="1:10" x14ac:dyDescent="0.25">
      <c r="A7" s="11" t="s">
        <v>3</v>
      </c>
      <c r="B7">
        <f t="shared" si="0"/>
        <v>0.10596939792387544</v>
      </c>
      <c r="D7" s="22"/>
      <c r="E7" s="26" t="s">
        <v>20</v>
      </c>
      <c r="F7" s="39">
        <v>498.06</v>
      </c>
      <c r="G7" s="21">
        <f t="shared" si="1"/>
        <v>3.2552941176470589E-3</v>
      </c>
    </row>
    <row r="8" spans="1:10" x14ac:dyDescent="0.25">
      <c r="A8" s="11" t="s">
        <v>3</v>
      </c>
      <c r="B8">
        <f t="shared" si="0"/>
        <v>2.5516408219061049</v>
      </c>
      <c r="D8" s="22"/>
      <c r="E8" s="26" t="s">
        <v>21</v>
      </c>
      <c r="F8" s="39">
        <v>2444</v>
      </c>
      <c r="G8" s="21">
        <f t="shared" si="1"/>
        <v>1.5973856209150327E-2</v>
      </c>
    </row>
    <row r="9" spans="1:10" x14ac:dyDescent="0.25">
      <c r="A9" s="11" t="s">
        <v>3</v>
      </c>
      <c r="B9">
        <f t="shared" si="0"/>
        <v>99.399596736298008</v>
      </c>
      <c r="D9" s="22"/>
      <c r="E9" s="26" t="s">
        <v>7</v>
      </c>
      <c r="F9" s="39">
        <v>15254</v>
      </c>
      <c r="G9" s="21">
        <f t="shared" si="1"/>
        <v>9.9699346405228761E-2</v>
      </c>
    </row>
    <row r="10" spans="1:10" x14ac:dyDescent="0.25">
      <c r="A10" s="11" t="s">
        <v>3</v>
      </c>
      <c r="B10">
        <f t="shared" si="0"/>
        <v>0.96887351018838896</v>
      </c>
      <c r="D10" s="22"/>
      <c r="E10" s="26" t="s">
        <v>8</v>
      </c>
      <c r="F10" s="39">
        <v>1506</v>
      </c>
      <c r="G10" s="21">
        <f t="shared" si="1"/>
        <v>9.8431372549019607E-3</v>
      </c>
    </row>
    <row r="11" spans="1:10" x14ac:dyDescent="0.25">
      <c r="A11" s="11" t="s">
        <v>3</v>
      </c>
      <c r="B11">
        <f t="shared" si="0"/>
        <v>0.17882395659788966</v>
      </c>
      <c r="D11" s="22"/>
      <c r="E11" s="26" t="s">
        <v>22</v>
      </c>
      <c r="F11" s="39">
        <v>647</v>
      </c>
      <c r="G11" s="21">
        <f t="shared" si="1"/>
        <v>4.2287581699346401E-3</v>
      </c>
    </row>
    <row r="12" spans="1:10" x14ac:dyDescent="0.25">
      <c r="A12" s="11" t="s">
        <v>3</v>
      </c>
      <c r="B12">
        <f t="shared" si="0"/>
        <v>54.402676321073088</v>
      </c>
      <c r="D12" s="22"/>
      <c r="E12" s="26" t="s">
        <v>9</v>
      </c>
      <c r="F12" s="39">
        <v>11285</v>
      </c>
      <c r="G12" s="21">
        <f t="shared" si="1"/>
        <v>7.3758169934640516E-2</v>
      </c>
    </row>
    <row r="13" spans="1:10" x14ac:dyDescent="0.25">
      <c r="A13" s="11" t="s">
        <v>3</v>
      </c>
      <c r="B13">
        <f t="shared" si="0"/>
        <v>0.75678627878166516</v>
      </c>
      <c r="C13" s="105"/>
      <c r="D13" s="22"/>
      <c r="E13" s="26" t="s">
        <v>23</v>
      </c>
      <c r="F13" s="39">
        <v>1331</v>
      </c>
      <c r="G13" s="21">
        <f t="shared" si="1"/>
        <v>8.6993464052287587E-3</v>
      </c>
    </row>
    <row r="14" spans="1:10" x14ac:dyDescent="0.25">
      <c r="A14" s="11" t="s">
        <v>3</v>
      </c>
      <c r="B14">
        <f t="shared" si="0"/>
        <v>7.5339485678585172E-2</v>
      </c>
      <c r="D14" s="22"/>
      <c r="E14" s="26" t="s">
        <v>24</v>
      </c>
      <c r="F14" s="39">
        <v>419.95499999999998</v>
      </c>
      <c r="G14" s="21">
        <f t="shared" si="1"/>
        <v>2.7448039215686275E-3</v>
      </c>
    </row>
    <row r="15" spans="1:10" x14ac:dyDescent="0.25">
      <c r="A15" s="11" t="s">
        <v>3</v>
      </c>
      <c r="B15">
        <f t="shared" si="0"/>
        <v>75.524972012200848</v>
      </c>
      <c r="D15" s="22"/>
      <c r="E15" s="26" t="s">
        <v>10</v>
      </c>
      <c r="F15" s="39">
        <v>13296.481</v>
      </c>
      <c r="G15" s="21">
        <f t="shared" si="1"/>
        <v>8.69051045751634E-2</v>
      </c>
    </row>
    <row r="16" spans="1:10" x14ac:dyDescent="0.25">
      <c r="A16" s="11" t="s">
        <v>3</v>
      </c>
      <c r="B16">
        <f t="shared" si="0"/>
        <v>9.4582379255841751</v>
      </c>
      <c r="D16" s="22"/>
      <c r="E16" s="26" t="s">
        <v>36</v>
      </c>
      <c r="F16" s="39">
        <v>4705.3999999999996</v>
      </c>
      <c r="G16" s="21">
        <f>(F16/$J$2)</f>
        <v>3.0754248366013068E-2</v>
      </c>
    </row>
    <row r="17" spans="1:10" x14ac:dyDescent="0.25">
      <c r="A17" s="11" t="s">
        <v>3</v>
      </c>
      <c r="B17">
        <f t="shared" si="0"/>
        <v>1.7777777777777777E-6</v>
      </c>
      <c r="D17" s="22"/>
      <c r="E17" s="26" t="s">
        <v>26</v>
      </c>
      <c r="F17" s="39">
        <v>2.04</v>
      </c>
      <c r="G17" s="21">
        <f>(F17/$J$2)</f>
        <v>1.3333333333333333E-5</v>
      </c>
    </row>
    <row r="18" spans="1:10" x14ac:dyDescent="0.25">
      <c r="A18" s="11" t="s">
        <v>3</v>
      </c>
      <c r="B18">
        <f>POWER((F18/$J$2)*100, 2)</f>
        <v>0.15895595711051308</v>
      </c>
      <c r="D18" s="22"/>
      <c r="E18" s="26" t="s">
        <v>45</v>
      </c>
      <c r="F18" s="39">
        <v>610</v>
      </c>
      <c r="G18" s="21">
        <f>(F18/$J$2)</f>
        <v>3.9869281045751635E-3</v>
      </c>
    </row>
    <row r="19" spans="1:10" x14ac:dyDescent="0.25">
      <c r="A19" s="11" t="s">
        <v>3</v>
      </c>
      <c r="B19">
        <f t="shared" ref="B19:B30" si="2">POWER((F19/$J$2)*100, 2)</f>
        <v>1.9308269896193772E-5</v>
      </c>
      <c r="D19" s="22"/>
      <c r="E19" s="26" t="s">
        <v>27</v>
      </c>
      <c r="F19" s="39">
        <v>6.7229999999999999</v>
      </c>
      <c r="G19" s="21">
        <f>(F19/$J$2)</f>
        <v>4.3941176470588236E-5</v>
      </c>
    </row>
    <row r="20" spans="1:10" x14ac:dyDescent="0.25">
      <c r="A20" s="11" t="s">
        <v>3</v>
      </c>
      <c r="B20">
        <f t="shared" si="2"/>
        <v>1.0036058353624679E-5</v>
      </c>
      <c r="D20" s="22"/>
      <c r="E20" s="26" t="s">
        <v>28</v>
      </c>
      <c r="F20" s="39">
        <v>4.8470000000000004</v>
      </c>
      <c r="G20" s="21">
        <f t="shared" ref="G20:G30" si="3">(F20/$J$2)</f>
        <v>3.1679738562091509E-5</v>
      </c>
    </row>
    <row r="21" spans="1:10" x14ac:dyDescent="0.25">
      <c r="A21" s="11" t="s">
        <v>3</v>
      </c>
      <c r="B21">
        <f t="shared" si="2"/>
        <v>0</v>
      </c>
      <c r="D21" s="22"/>
      <c r="E21" s="26" t="s">
        <v>29</v>
      </c>
      <c r="F21" s="39"/>
      <c r="G21" s="21">
        <f t="shared" si="3"/>
        <v>0</v>
      </c>
    </row>
    <row r="22" spans="1:10" x14ac:dyDescent="0.25">
      <c r="A22" s="11" t="s">
        <v>3</v>
      </c>
      <c r="B22">
        <f t="shared" si="2"/>
        <v>15.378700499807765</v>
      </c>
      <c r="D22" s="22"/>
      <c r="E22" s="26" t="s">
        <v>16</v>
      </c>
      <c r="F22" s="39">
        <v>6000</v>
      </c>
      <c r="G22" s="21">
        <f t="shared" si="3"/>
        <v>3.9215686274509803E-2</v>
      </c>
    </row>
    <row r="23" spans="1:10" x14ac:dyDescent="0.25">
      <c r="A23" s="11" t="s">
        <v>3</v>
      </c>
      <c r="B23">
        <f t="shared" si="2"/>
        <v>0</v>
      </c>
      <c r="D23" s="22"/>
      <c r="E23" s="26" t="s">
        <v>34</v>
      </c>
      <c r="F23" s="39"/>
      <c r="G23" s="21">
        <f t="shared" si="3"/>
        <v>0</v>
      </c>
    </row>
    <row r="24" spans="1:10" x14ac:dyDescent="0.25">
      <c r="A24" s="11" t="s">
        <v>3</v>
      </c>
      <c r="B24">
        <f t="shared" si="2"/>
        <v>0</v>
      </c>
      <c r="D24" s="22"/>
      <c r="E24" s="26" t="s">
        <v>30</v>
      </c>
      <c r="F24" s="41"/>
      <c r="G24" s="21">
        <f t="shared" si="3"/>
        <v>0</v>
      </c>
    </row>
    <row r="25" spans="1:10" x14ac:dyDescent="0.25">
      <c r="A25" s="11" t="s">
        <v>3</v>
      </c>
      <c r="B25">
        <f t="shared" si="2"/>
        <v>7.0128040027339917</v>
      </c>
      <c r="D25" s="22"/>
      <c r="E25" s="26" t="s">
        <v>11</v>
      </c>
      <c r="F25" s="39">
        <v>4051.7</v>
      </c>
      <c r="G25" s="21">
        <f t="shared" si="3"/>
        <v>2.6481699346405228E-2</v>
      </c>
    </row>
    <row r="26" spans="1:10" x14ac:dyDescent="0.25">
      <c r="A26" s="11" t="s">
        <v>3</v>
      </c>
      <c r="B26">
        <f t="shared" si="2"/>
        <v>0</v>
      </c>
      <c r="D26" s="22"/>
      <c r="E26" t="s">
        <v>46</v>
      </c>
      <c r="F26" s="41"/>
      <c r="G26" s="21">
        <f t="shared" si="3"/>
        <v>0</v>
      </c>
    </row>
    <row r="27" spans="1:10" x14ac:dyDescent="0.25">
      <c r="A27" s="11" t="s">
        <v>3</v>
      </c>
      <c r="B27">
        <f t="shared" si="2"/>
        <v>5.7172873209449367E-2</v>
      </c>
      <c r="D27" s="22"/>
      <c r="E27" t="s">
        <v>31</v>
      </c>
      <c r="F27" s="39">
        <v>365.83600000000001</v>
      </c>
      <c r="G27" s="21">
        <f t="shared" si="3"/>
        <v>2.3910849673202616E-3</v>
      </c>
    </row>
    <row r="28" spans="1:10" x14ac:dyDescent="0.25">
      <c r="A28" s="11" t="s">
        <v>3</v>
      </c>
      <c r="B28">
        <f t="shared" si="2"/>
        <v>0</v>
      </c>
      <c r="D28" s="22"/>
      <c r="E28" t="s">
        <v>38</v>
      </c>
      <c r="F28" s="41"/>
      <c r="G28" s="21">
        <f t="shared" si="3"/>
        <v>0</v>
      </c>
    </row>
    <row r="29" spans="1:10" x14ac:dyDescent="0.25">
      <c r="A29" s="11" t="s">
        <v>3</v>
      </c>
      <c r="B29">
        <f t="shared" si="2"/>
        <v>14.579419881242259</v>
      </c>
      <c r="D29" s="22"/>
      <c r="E29" t="s">
        <v>12</v>
      </c>
      <c r="F29" s="39">
        <v>5842</v>
      </c>
      <c r="G29" s="21">
        <f t="shared" si="3"/>
        <v>3.8183006535947715E-2</v>
      </c>
    </row>
    <row r="30" spans="1:10" x14ac:dyDescent="0.25">
      <c r="A30" s="150" t="s">
        <v>3</v>
      </c>
      <c r="B30" s="12">
        <f t="shared" si="2"/>
        <v>1.7087444999786412E-4</v>
      </c>
      <c r="C30" s="150"/>
      <c r="D30" s="42"/>
      <c r="E30" s="12" t="s">
        <v>47</v>
      </c>
      <c r="F30" s="43">
        <v>20</v>
      </c>
      <c r="G30" s="27">
        <f t="shared" si="3"/>
        <v>1.3071895424836603E-4</v>
      </c>
      <c r="H30" s="12"/>
      <c r="I30" s="12"/>
      <c r="J30" s="150"/>
    </row>
    <row r="31" spans="1:10" x14ac:dyDescent="0.25">
      <c r="A31" s="11" t="s">
        <v>77</v>
      </c>
      <c r="B31" s="13">
        <f>POWER((F31/$J$31)*100, 2)</f>
        <v>7052.2877812032602</v>
      </c>
      <c r="C31" s="105">
        <f>SUM(B31:B32)</f>
        <v>7308.9954519092826</v>
      </c>
      <c r="D31" s="13"/>
      <c r="E31" s="73" t="s">
        <v>38</v>
      </c>
      <c r="F31" s="34">
        <v>152</v>
      </c>
      <c r="G31" s="28">
        <f>(F31/$J$31)</f>
        <v>0.83977900552486184</v>
      </c>
      <c r="J31" s="11">
        <v>181</v>
      </c>
    </row>
    <row r="32" spans="1:10" x14ac:dyDescent="0.25">
      <c r="A32" s="11" t="s">
        <v>77</v>
      </c>
      <c r="B32" s="13">
        <f>POWER((F32/$J$31)*100, 2)</f>
        <v>256.70767070602244</v>
      </c>
      <c r="E32" s="73" t="s">
        <v>78</v>
      </c>
      <c r="F32" s="34">
        <v>29</v>
      </c>
      <c r="G32" s="28">
        <f>(F32/$J$31)</f>
        <v>0.16022099447513813</v>
      </c>
    </row>
    <row r="33" spans="1:11" x14ac:dyDescent="0.25">
      <c r="A33" s="70" t="s">
        <v>80</v>
      </c>
      <c r="B33" s="69">
        <f>POWER((F33/$J$33)*100, 2)</f>
        <v>18.497131764449847</v>
      </c>
      <c r="C33" s="70">
        <f>SUM(B33:B43)</f>
        <v>2608.5646777244674</v>
      </c>
      <c r="D33" s="69"/>
      <c r="E33" s="89" t="s">
        <v>81</v>
      </c>
      <c r="F33" s="91">
        <f>4961+6315</f>
        <v>11276</v>
      </c>
      <c r="G33" s="80">
        <f>(F33/$J$33)</f>
        <v>4.3008291949866884E-2</v>
      </c>
      <c r="H33" s="69"/>
      <c r="I33" s="69"/>
      <c r="J33" s="148">
        <f>SUM(F33:F43)</f>
        <v>262182</v>
      </c>
      <c r="K33" s="69"/>
    </row>
    <row r="34" spans="1:11" x14ac:dyDescent="0.25">
      <c r="A34" s="11" t="s">
        <v>80</v>
      </c>
      <c r="B34" s="13">
        <f t="shared" ref="B34:B43" si="4">POWER((F34/$J$33)*100, 2)</f>
        <v>2041.1349490359864</v>
      </c>
      <c r="E34" s="74" t="s">
        <v>5</v>
      </c>
      <c r="F34" s="96">
        <v>118451</v>
      </c>
      <c r="G34" s="28">
        <f t="shared" ref="G34:G43" si="5">(F34/$J$33)</f>
        <v>0.4517892151253709</v>
      </c>
      <c r="I34" s="77"/>
    </row>
    <row r="35" spans="1:11" x14ac:dyDescent="0.25">
      <c r="A35" s="11" t="s">
        <v>80</v>
      </c>
      <c r="B35" s="13">
        <f t="shared" si="4"/>
        <v>12.004622480074078</v>
      </c>
      <c r="E35" s="74" t="s">
        <v>6</v>
      </c>
      <c r="F35" s="96">
        <v>9084</v>
      </c>
      <c r="G35" s="28">
        <f t="shared" si="5"/>
        <v>3.4647687484266651E-2</v>
      </c>
      <c r="I35" s="77"/>
    </row>
    <row r="36" spans="1:11" x14ac:dyDescent="0.25">
      <c r="A36" s="11" t="s">
        <v>80</v>
      </c>
      <c r="B36" s="13">
        <f t="shared" si="4"/>
        <v>73.647717571290485</v>
      </c>
      <c r="E36" s="74" t="s">
        <v>82</v>
      </c>
      <c r="F36" s="96">
        <v>22500</v>
      </c>
      <c r="G36" s="28">
        <f t="shared" si="5"/>
        <v>8.5818248392338148E-2</v>
      </c>
      <c r="I36" s="77"/>
    </row>
    <row r="37" spans="1:11" x14ac:dyDescent="0.25">
      <c r="A37" s="11" t="s">
        <v>80</v>
      </c>
      <c r="B37" s="13">
        <f t="shared" si="4"/>
        <v>287.62779318275057</v>
      </c>
      <c r="E37" s="74" t="s">
        <v>83</v>
      </c>
      <c r="F37" s="94">
        <f>43971+494</f>
        <v>44465</v>
      </c>
      <c r="G37" s="28">
        <f t="shared" si="5"/>
        <v>0.16959592954512515</v>
      </c>
      <c r="I37" s="77"/>
    </row>
    <row r="38" spans="1:11" x14ac:dyDescent="0.25">
      <c r="A38" s="11" t="s">
        <v>80</v>
      </c>
      <c r="B38" s="13">
        <f t="shared" si="4"/>
        <v>28.513486704144078</v>
      </c>
      <c r="E38" s="74" t="s">
        <v>15</v>
      </c>
      <c r="F38" s="96">
        <v>14000</v>
      </c>
      <c r="G38" s="28">
        <f t="shared" si="5"/>
        <v>5.3398021221899294E-2</v>
      </c>
      <c r="I38" s="77"/>
    </row>
    <row r="39" spans="1:11" x14ac:dyDescent="0.25">
      <c r="A39" s="11" t="s">
        <v>80</v>
      </c>
      <c r="B39" s="13">
        <f t="shared" si="4"/>
        <v>0</v>
      </c>
      <c r="E39" s="74" t="s">
        <v>84</v>
      </c>
      <c r="F39" s="96"/>
      <c r="G39" s="28">
        <f t="shared" si="5"/>
        <v>0</v>
      </c>
      <c r="I39" s="77"/>
    </row>
    <row r="40" spans="1:11" x14ac:dyDescent="0.25">
      <c r="A40" s="11" t="s">
        <v>80</v>
      </c>
      <c r="B40" s="13">
        <f t="shared" si="4"/>
        <v>119.79452868880074</v>
      </c>
      <c r="E40" s="74" t="s">
        <v>85</v>
      </c>
      <c r="F40" s="96">
        <v>28696</v>
      </c>
      <c r="G40" s="28">
        <f t="shared" si="5"/>
        <v>0.10945068692740158</v>
      </c>
      <c r="I40" s="77"/>
    </row>
    <row r="41" spans="1:11" x14ac:dyDescent="0.25">
      <c r="A41" s="11" t="s">
        <v>80</v>
      </c>
      <c r="B41" s="13">
        <f t="shared" si="4"/>
        <v>0</v>
      </c>
      <c r="E41" s="74" t="s">
        <v>16</v>
      </c>
      <c r="F41" s="96"/>
      <c r="G41" s="28">
        <f t="shared" si="5"/>
        <v>0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38</v>
      </c>
      <c r="F42" s="93"/>
      <c r="G42" s="28">
        <f t="shared" si="5"/>
        <v>0</v>
      </c>
      <c r="I42" s="77"/>
    </row>
    <row r="43" spans="1:11" x14ac:dyDescent="0.25">
      <c r="A43" s="11" t="s">
        <v>80</v>
      </c>
      <c r="B43" s="13">
        <f t="shared" si="4"/>
        <v>27.344448296971457</v>
      </c>
      <c r="E43" s="74" t="s">
        <v>86</v>
      </c>
      <c r="F43" s="96">
        <v>13710</v>
      </c>
      <c r="G43" s="28">
        <f t="shared" si="5"/>
        <v>5.2291919353731377E-2</v>
      </c>
      <c r="I43" s="77"/>
    </row>
    <row r="44" spans="1:11" x14ac:dyDescent="0.25">
      <c r="A44" s="70" t="s">
        <v>88</v>
      </c>
      <c r="B44" s="69">
        <f>POWER((F44/$J$44)*100, 2)</f>
        <v>0</v>
      </c>
      <c r="C44" s="70">
        <f>SUM(B44:B52)</f>
        <v>6645.9991718855135</v>
      </c>
      <c r="D44" s="69"/>
      <c r="E44" s="69" t="s">
        <v>6</v>
      </c>
      <c r="F44" s="109"/>
      <c r="G44" s="80">
        <f>(F44/$J$44)</f>
        <v>0</v>
      </c>
      <c r="H44" s="69"/>
      <c r="I44" s="69"/>
      <c r="J44" s="148">
        <v>2780</v>
      </c>
      <c r="K44" s="69"/>
    </row>
    <row r="45" spans="1:11" x14ac:dyDescent="0.25">
      <c r="A45" s="105" t="s">
        <v>88</v>
      </c>
      <c r="B45" s="13">
        <f>POWER((F45/$J$44)*100, 2)</f>
        <v>323.48222141711085</v>
      </c>
      <c r="C45" s="105"/>
      <c r="D45" s="13"/>
      <c r="E45" s="108" t="s">
        <v>15</v>
      </c>
      <c r="F45" s="13">
        <v>500</v>
      </c>
      <c r="G45" s="28">
        <f>(F45/$J$44)</f>
        <v>0.17985611510791366</v>
      </c>
      <c r="H45" s="13"/>
      <c r="I45" s="13"/>
      <c r="J45" s="167"/>
      <c r="K45" s="13"/>
    </row>
    <row r="46" spans="1:11" x14ac:dyDescent="0.25">
      <c r="A46" s="11" t="s">
        <v>88</v>
      </c>
      <c r="B46" s="13">
        <f t="shared" ref="B46:B52" si="6">POWER((F46/$J$44)*100, 2)</f>
        <v>0</v>
      </c>
      <c r="C46" s="105"/>
      <c r="D46" s="13"/>
      <c r="E46" t="s">
        <v>36</v>
      </c>
      <c r="F46" s="13"/>
      <c r="G46" s="28">
        <f t="shared" ref="G46:G52" si="7">(F46/$J$44)</f>
        <v>0</v>
      </c>
      <c r="J46" s="76"/>
    </row>
    <row r="47" spans="1:11" x14ac:dyDescent="0.25">
      <c r="A47" s="11" t="s">
        <v>88</v>
      </c>
      <c r="B47" s="13">
        <f t="shared" si="6"/>
        <v>0.18632575953625588</v>
      </c>
      <c r="E47" t="s">
        <v>90</v>
      </c>
      <c r="F47" s="13">
        <v>12</v>
      </c>
      <c r="G47" s="28">
        <f t="shared" si="7"/>
        <v>4.3165467625899279E-3</v>
      </c>
      <c r="J47" s="76"/>
    </row>
    <row r="48" spans="1:11" x14ac:dyDescent="0.25">
      <c r="A48" s="11" t="s">
        <v>88</v>
      </c>
      <c r="B48" s="13">
        <f t="shared" si="6"/>
        <v>2.6202059934785984</v>
      </c>
      <c r="E48" t="s">
        <v>27</v>
      </c>
      <c r="F48" s="13">
        <v>45</v>
      </c>
      <c r="G48" s="28">
        <f t="shared" si="7"/>
        <v>1.618705035971223E-2</v>
      </c>
      <c r="J48" s="76"/>
    </row>
    <row r="49" spans="1:11" x14ac:dyDescent="0.25">
      <c r="A49" s="11" t="s">
        <v>88</v>
      </c>
      <c r="B49" s="13">
        <f t="shared" si="6"/>
        <v>3.2348222141711097E-2</v>
      </c>
      <c r="E49" t="s">
        <v>85</v>
      </c>
      <c r="F49" s="13">
        <v>5</v>
      </c>
      <c r="G49" s="28">
        <f t="shared" si="7"/>
        <v>1.7985611510791368E-3</v>
      </c>
      <c r="J49" s="76"/>
    </row>
    <row r="50" spans="1:11" x14ac:dyDescent="0.25">
      <c r="A50" s="11" t="s">
        <v>88</v>
      </c>
      <c r="B50" s="13">
        <f t="shared" si="6"/>
        <v>0</v>
      </c>
      <c r="E50" t="s">
        <v>16</v>
      </c>
      <c r="F50" s="13"/>
      <c r="G50" s="28">
        <f t="shared" si="7"/>
        <v>0</v>
      </c>
      <c r="J50" s="76"/>
    </row>
    <row r="51" spans="1:11" x14ac:dyDescent="0.25">
      <c r="A51" s="11" t="s">
        <v>88</v>
      </c>
      <c r="B51" s="13">
        <f t="shared" si="6"/>
        <v>6319.6780704932462</v>
      </c>
      <c r="E51" t="s">
        <v>38</v>
      </c>
      <c r="F51" s="13">
        <v>2210</v>
      </c>
      <c r="G51" s="28">
        <f t="shared" si="7"/>
        <v>0.79496402877697847</v>
      </c>
      <c r="J51" s="76"/>
    </row>
    <row r="52" spans="1:11" x14ac:dyDescent="0.25">
      <c r="A52" s="150" t="s">
        <v>88</v>
      </c>
      <c r="B52" s="13">
        <f t="shared" si="6"/>
        <v>0</v>
      </c>
      <c r="E52" t="s">
        <v>89</v>
      </c>
      <c r="F52" s="13"/>
      <c r="G52" s="28">
        <f t="shared" si="7"/>
        <v>0</v>
      </c>
      <c r="J52" s="76"/>
    </row>
    <row r="53" spans="1:11" x14ac:dyDescent="0.25">
      <c r="A53" s="70" t="s">
        <v>91</v>
      </c>
      <c r="B53" s="69">
        <f>POWER((F53/$J$53)*100, 2)</f>
        <v>274.00327741325771</v>
      </c>
      <c r="C53" s="70">
        <f>SUM(B53:B63)</f>
        <v>2148.9752628751785</v>
      </c>
      <c r="D53" s="69"/>
      <c r="E53" s="69" t="s">
        <v>81</v>
      </c>
      <c r="F53" s="69">
        <v>821.03100000000006</v>
      </c>
      <c r="G53" s="80">
        <f>(F53/$J$53)</f>
        <v>0.16553044354838711</v>
      </c>
      <c r="H53" s="69"/>
      <c r="I53" s="69"/>
      <c r="J53" s="148">
        <v>4960</v>
      </c>
      <c r="K53" s="69"/>
    </row>
    <row r="54" spans="1:11" x14ac:dyDescent="0.25">
      <c r="A54" s="11" t="s">
        <v>91</v>
      </c>
      <c r="B54" s="13">
        <f>POWER((F54/$J$53)*100, 2)</f>
        <v>1.8812666497300994</v>
      </c>
      <c r="E54" t="s">
        <v>93</v>
      </c>
      <c r="F54" s="13">
        <v>68.031000000000006</v>
      </c>
      <c r="G54" s="28">
        <f>(F54/$J$53)</f>
        <v>1.371592741935484E-2</v>
      </c>
      <c r="J54" s="76"/>
    </row>
    <row r="55" spans="1:11" x14ac:dyDescent="0.25">
      <c r="A55" s="11" t="s">
        <v>91</v>
      </c>
      <c r="B55" s="13">
        <f t="shared" ref="B55:B63" si="8">POWER((F55/$J$53)*100, 2)</f>
        <v>143.51218802069786</v>
      </c>
      <c r="E55" t="s">
        <v>83</v>
      </c>
      <c r="F55" s="13">
        <v>594.19100000000003</v>
      </c>
      <c r="G55" s="28">
        <f t="shared" ref="G55:G63" si="9">(F55/$J$53)</f>
        <v>0.11979657258064516</v>
      </c>
      <c r="J55" s="76"/>
    </row>
    <row r="56" spans="1:11" x14ac:dyDescent="0.25">
      <c r="A56" s="11" t="s">
        <v>91</v>
      </c>
      <c r="B56" s="13">
        <f t="shared" si="8"/>
        <v>7.4080547606659728</v>
      </c>
      <c r="E56" t="s">
        <v>15</v>
      </c>
      <c r="F56" s="13">
        <v>135</v>
      </c>
      <c r="G56" s="28">
        <f t="shared" si="9"/>
        <v>2.7217741935483871E-2</v>
      </c>
      <c r="J56" s="76"/>
    </row>
    <row r="57" spans="1:11" x14ac:dyDescent="0.25">
      <c r="A57" s="11" t="s">
        <v>91</v>
      </c>
      <c r="B57" s="13">
        <f t="shared" si="8"/>
        <v>0</v>
      </c>
      <c r="E57" t="s">
        <v>94</v>
      </c>
      <c r="F57" s="13"/>
      <c r="G57" s="28">
        <f t="shared" si="9"/>
        <v>0</v>
      </c>
      <c r="J57" s="76"/>
    </row>
    <row r="58" spans="1:11" x14ac:dyDescent="0.25">
      <c r="A58" s="11" t="s">
        <v>91</v>
      </c>
      <c r="B58" s="13">
        <f t="shared" si="8"/>
        <v>1.8649860171696148E-3</v>
      </c>
      <c r="E58" t="s">
        <v>24</v>
      </c>
      <c r="F58" s="13">
        <v>2.1419999999999999</v>
      </c>
      <c r="G58" s="28">
        <f t="shared" si="9"/>
        <v>4.3185483870967741E-4</v>
      </c>
      <c r="J58" s="76"/>
    </row>
    <row r="59" spans="1:11" x14ac:dyDescent="0.25">
      <c r="A59" s="11" t="s">
        <v>91</v>
      </c>
      <c r="B59" s="13">
        <f t="shared" si="8"/>
        <v>0.36582986472424561</v>
      </c>
      <c r="E59" t="s">
        <v>36</v>
      </c>
      <c r="F59" s="13">
        <v>30</v>
      </c>
      <c r="G59" s="28">
        <f t="shared" si="9"/>
        <v>6.0483870967741934E-3</v>
      </c>
      <c r="J59" s="76"/>
    </row>
    <row r="60" spans="1:11" x14ac:dyDescent="0.25">
      <c r="A60" s="11" t="s">
        <v>91</v>
      </c>
      <c r="B60" s="13">
        <f t="shared" si="8"/>
        <v>3.7289478733090527E-2</v>
      </c>
      <c r="E60" t="s">
        <v>92</v>
      </c>
      <c r="F60" s="13">
        <v>9.5779999999999994</v>
      </c>
      <c r="G60" s="28">
        <f t="shared" si="9"/>
        <v>1.931048387096774E-3</v>
      </c>
      <c r="J60" s="76"/>
    </row>
    <row r="61" spans="1:11" x14ac:dyDescent="0.25">
      <c r="A61" s="11" t="s">
        <v>91</v>
      </c>
      <c r="B61" s="13">
        <f t="shared" si="8"/>
        <v>101.61940686784598</v>
      </c>
      <c r="E61" t="s">
        <v>16</v>
      </c>
      <c r="F61" s="13">
        <v>500</v>
      </c>
      <c r="G61" s="28">
        <f t="shared" si="9"/>
        <v>0.10080645161290322</v>
      </c>
      <c r="J61" s="76"/>
    </row>
    <row r="62" spans="1:11" x14ac:dyDescent="0.25">
      <c r="A62" s="11" t="s">
        <v>91</v>
      </c>
      <c r="B62" s="13">
        <f t="shared" si="8"/>
        <v>1025.0221904526534</v>
      </c>
      <c r="E62" t="s">
        <v>31</v>
      </c>
      <c r="F62" s="13">
        <v>1587.992</v>
      </c>
      <c r="G62" s="28">
        <f t="shared" si="9"/>
        <v>0.3201596774193548</v>
      </c>
      <c r="J62" s="76"/>
    </row>
    <row r="63" spans="1:11" x14ac:dyDescent="0.25">
      <c r="A63" s="150" t="s">
        <v>91</v>
      </c>
      <c r="B63" s="12">
        <f t="shared" si="8"/>
        <v>595.12389438085324</v>
      </c>
      <c r="C63" s="150"/>
      <c r="D63" s="12"/>
      <c r="E63" s="12" t="s">
        <v>38</v>
      </c>
      <c r="F63" s="12">
        <v>1210</v>
      </c>
      <c r="G63" s="27">
        <f t="shared" si="9"/>
        <v>0.24395161290322581</v>
      </c>
      <c r="H63" s="12"/>
      <c r="I63" s="12"/>
      <c r="J63" s="147"/>
      <c r="K63" s="12"/>
    </row>
    <row r="64" spans="1:11" x14ac:dyDescent="0.25">
      <c r="A64" s="11" t="s">
        <v>96</v>
      </c>
      <c r="B64" s="111">
        <f>POWER((F64/$J$64)*100, 2)</f>
        <v>2.9220542041054868E-4</v>
      </c>
      <c r="C64" s="11">
        <f>SUM(B64:B140)</f>
        <v>1176.1448397546999</v>
      </c>
      <c r="D64" s="111"/>
      <c r="E64" s="114" t="s">
        <v>130</v>
      </c>
      <c r="F64" s="111">
        <v>20</v>
      </c>
      <c r="G64" s="21">
        <f>F64/$J$64</f>
        <v>1.7094017094017094E-4</v>
      </c>
      <c r="H64" s="111"/>
      <c r="I64" s="111"/>
      <c r="J64" s="11">
        <v>117000</v>
      </c>
    </row>
    <row r="65" spans="1:9" x14ac:dyDescent="0.25">
      <c r="A65" s="11" t="s">
        <v>96</v>
      </c>
      <c r="B65" s="111">
        <f t="shared" ref="B65:B128" si="10">POWER((F65/$J$64)*100, 2)</f>
        <v>7.3051355102637171E-5</v>
      </c>
      <c r="D65" s="111"/>
      <c r="E65" s="114" t="s">
        <v>17</v>
      </c>
      <c r="F65" s="111">
        <v>10</v>
      </c>
      <c r="G65" s="21">
        <f t="shared" ref="G65:G128" si="11">F65/$J$64</f>
        <v>8.547008547008547E-5</v>
      </c>
      <c r="H65" s="111"/>
      <c r="I65" s="111"/>
    </row>
    <row r="66" spans="1:9" x14ac:dyDescent="0.25">
      <c r="A66" s="11" t="s">
        <v>96</v>
      </c>
      <c r="B66" s="111">
        <f t="shared" si="10"/>
        <v>0.21523255168383371</v>
      </c>
      <c r="D66" s="111"/>
      <c r="E66" s="114" t="s">
        <v>97</v>
      </c>
      <c r="F66" s="111">
        <v>542.79999999999995</v>
      </c>
      <c r="G66" s="21">
        <f t="shared" si="11"/>
        <v>4.6393162393162388E-3</v>
      </c>
      <c r="H66" s="111"/>
      <c r="I66" s="111"/>
    </row>
    <row r="67" spans="1:9" x14ac:dyDescent="0.25">
      <c r="A67" s="11" t="s">
        <v>96</v>
      </c>
      <c r="B67" s="111">
        <f t="shared" si="10"/>
        <v>0.36341111923734382</v>
      </c>
      <c r="D67" s="111"/>
      <c r="E67" s="114" t="s">
        <v>81</v>
      </c>
      <c r="F67" s="111">
        <v>705.31799999999998</v>
      </c>
      <c r="G67" s="21">
        <f t="shared" si="11"/>
        <v>6.0283589743589739E-3</v>
      </c>
      <c r="H67" s="111"/>
      <c r="I67" s="111"/>
    </row>
    <row r="68" spans="1:9" x14ac:dyDescent="0.25">
      <c r="A68" s="11" t="s">
        <v>96</v>
      </c>
      <c r="B68" s="111">
        <f t="shared" si="10"/>
        <v>0.4559135071955584</v>
      </c>
      <c r="D68" s="111"/>
      <c r="E68" s="114" t="s">
        <v>5</v>
      </c>
      <c r="F68" s="111">
        <v>790</v>
      </c>
      <c r="G68" s="21">
        <f t="shared" si="11"/>
        <v>6.7521367521367519E-3</v>
      </c>
      <c r="H68" s="111"/>
      <c r="I68" s="111"/>
    </row>
    <row r="69" spans="1:9" x14ac:dyDescent="0.25">
      <c r="A69" s="11" t="s">
        <v>96</v>
      </c>
      <c r="B69" s="111">
        <f t="shared" si="10"/>
        <v>0.14142742347870552</v>
      </c>
      <c r="D69" s="111"/>
      <c r="E69" s="114" t="s">
        <v>131</v>
      </c>
      <c r="F69" s="111">
        <v>440</v>
      </c>
      <c r="G69" s="21">
        <f t="shared" si="11"/>
        <v>3.7606837606837607E-3</v>
      </c>
      <c r="H69" s="111"/>
      <c r="I69" s="111"/>
    </row>
    <row r="70" spans="1:9" x14ac:dyDescent="0.25">
      <c r="A70" s="11" t="s">
        <v>96</v>
      </c>
      <c r="B70" s="111">
        <f t="shared" si="10"/>
        <v>7.07923807436628E-2</v>
      </c>
      <c r="D70" s="111"/>
      <c r="E70" s="114" t="s">
        <v>98</v>
      </c>
      <c r="F70" s="111">
        <v>311.3</v>
      </c>
      <c r="G70" s="21">
        <f t="shared" si="11"/>
        <v>2.6606837606837608E-3</v>
      </c>
      <c r="H70" s="111"/>
      <c r="I70" s="111"/>
    </row>
    <row r="71" spans="1:9" x14ac:dyDescent="0.25">
      <c r="A71" s="11" t="s">
        <v>96</v>
      </c>
      <c r="B71" s="111">
        <f t="shared" si="10"/>
        <v>1.3901820805025933</v>
      </c>
      <c r="D71" s="111"/>
      <c r="E71" s="114" t="s">
        <v>132</v>
      </c>
      <c r="F71" s="111">
        <v>1379.5</v>
      </c>
      <c r="G71" s="21">
        <f t="shared" si="11"/>
        <v>1.1790598290598291E-2</v>
      </c>
      <c r="H71" s="111"/>
      <c r="I71" s="111"/>
    </row>
    <row r="72" spans="1:9" x14ac:dyDescent="0.25">
      <c r="A72" s="11" t="s">
        <v>96</v>
      </c>
      <c r="B72" s="111">
        <f t="shared" si="10"/>
        <v>0.42975308641975307</v>
      </c>
      <c r="D72" s="111"/>
      <c r="E72" s="114" t="s">
        <v>99</v>
      </c>
      <c r="F72" s="111">
        <v>767</v>
      </c>
      <c r="G72" s="21">
        <f t="shared" si="11"/>
        <v>6.5555555555555558E-3</v>
      </c>
      <c r="H72" s="111"/>
      <c r="I72" s="111"/>
    </row>
    <row r="73" spans="1:9" x14ac:dyDescent="0.25">
      <c r="A73" s="11" t="s">
        <v>96</v>
      </c>
      <c r="B73" s="111">
        <f t="shared" si="10"/>
        <v>0.53589907955292559</v>
      </c>
      <c r="D73" s="111"/>
      <c r="E73" s="114" t="s">
        <v>100</v>
      </c>
      <c r="F73" s="111">
        <v>856.5</v>
      </c>
      <c r="G73" s="21">
        <f t="shared" si="11"/>
        <v>7.3205128205128204E-3</v>
      </c>
      <c r="H73" s="111"/>
      <c r="I73" s="111"/>
    </row>
    <row r="74" spans="1:9" x14ac:dyDescent="0.25">
      <c r="A74" s="11" t="s">
        <v>96</v>
      </c>
      <c r="B74" s="111">
        <f t="shared" si="10"/>
        <v>1.8262838775659292E-7</v>
      </c>
      <c r="D74" s="111"/>
      <c r="E74" s="114" t="s">
        <v>39</v>
      </c>
      <c r="F74" s="111">
        <v>0.5</v>
      </c>
      <c r="G74" s="21">
        <f t="shared" si="11"/>
        <v>4.2735042735042738E-6</v>
      </c>
      <c r="H74" s="111"/>
      <c r="I74" s="111"/>
    </row>
    <row r="75" spans="1:9" x14ac:dyDescent="0.25">
      <c r="A75" s="11" t="s">
        <v>96</v>
      </c>
      <c r="B75" s="111">
        <f t="shared" si="10"/>
        <v>0.84797338008620082</v>
      </c>
      <c r="D75" s="111"/>
      <c r="E75" s="114" t="s">
        <v>6</v>
      </c>
      <c r="F75" s="111">
        <v>1077.4000000000001</v>
      </c>
      <c r="G75" s="21">
        <f t="shared" si="11"/>
        <v>9.2085470085470095E-3</v>
      </c>
      <c r="H75" s="111"/>
      <c r="I75" s="111"/>
    </row>
    <row r="76" spans="1:9" x14ac:dyDescent="0.25">
      <c r="A76" s="11" t="s">
        <v>96</v>
      </c>
      <c r="B76" s="111">
        <f t="shared" si="10"/>
        <v>7.4804587625100463E-2</v>
      </c>
      <c r="D76" s="111"/>
      <c r="E76" s="114" t="s">
        <v>101</v>
      </c>
      <c r="F76" s="111">
        <v>320</v>
      </c>
      <c r="G76" s="21">
        <f t="shared" si="11"/>
        <v>2.735042735042735E-3</v>
      </c>
      <c r="H76" s="111"/>
      <c r="I76" s="111"/>
    </row>
    <row r="77" spans="1:9" x14ac:dyDescent="0.25">
      <c r="A77" s="11" t="s">
        <v>96</v>
      </c>
      <c r="B77" s="111">
        <f t="shared" si="10"/>
        <v>8.8468113083497698E-4</v>
      </c>
      <c r="D77" s="111"/>
      <c r="E77" s="114" t="s">
        <v>102</v>
      </c>
      <c r="F77" s="111">
        <v>34.799999999999997</v>
      </c>
      <c r="G77" s="21">
        <f t="shared" si="11"/>
        <v>2.9743589743589743E-4</v>
      </c>
      <c r="H77" s="111"/>
      <c r="I77" s="111"/>
    </row>
    <row r="78" spans="1:9" x14ac:dyDescent="0.25">
      <c r="A78" s="11" t="s">
        <v>96</v>
      </c>
      <c r="B78" s="111">
        <f t="shared" si="10"/>
        <v>12.319500007305138</v>
      </c>
      <c r="D78" s="111"/>
      <c r="E78" s="114" t="s">
        <v>82</v>
      </c>
      <c r="F78" s="111">
        <v>4106.6000000000004</v>
      </c>
      <c r="G78" s="21">
        <f t="shared" si="11"/>
        <v>3.5099145299145304E-2</v>
      </c>
      <c r="H78" s="111"/>
      <c r="I78" s="111"/>
    </row>
    <row r="79" spans="1:9" x14ac:dyDescent="0.25">
      <c r="A79" s="11" t="s">
        <v>96</v>
      </c>
      <c r="B79" s="111">
        <f t="shared" si="10"/>
        <v>883.15647600262969</v>
      </c>
      <c r="D79" s="111"/>
      <c r="E79" s="114" t="s">
        <v>15</v>
      </c>
      <c r="F79" s="111">
        <v>34770</v>
      </c>
      <c r="G79" s="21">
        <f t="shared" si="11"/>
        <v>0.29717948717948717</v>
      </c>
      <c r="H79" s="111"/>
      <c r="I79" s="111"/>
    </row>
    <row r="80" spans="1:9" x14ac:dyDescent="0.25">
      <c r="A80" s="11" t="s">
        <v>96</v>
      </c>
      <c r="B80" s="111">
        <f t="shared" si="10"/>
        <v>7.0445174957995491E-3</v>
      </c>
      <c r="D80" s="111"/>
      <c r="E80" s="114" t="s">
        <v>103</v>
      </c>
      <c r="F80" s="111">
        <v>98.2</v>
      </c>
      <c r="G80" s="21">
        <f t="shared" si="11"/>
        <v>8.3931623931623935E-4</v>
      </c>
      <c r="H80" s="111"/>
      <c r="I80" s="111"/>
    </row>
    <row r="81" spans="1:9" x14ac:dyDescent="0.25">
      <c r="A81" s="11" t="s">
        <v>96</v>
      </c>
      <c r="B81" s="111">
        <f t="shared" si="10"/>
        <v>0.11923149974432025</v>
      </c>
      <c r="D81" s="111"/>
      <c r="E81" s="114" t="s">
        <v>33</v>
      </c>
      <c r="F81" s="111">
        <v>404</v>
      </c>
      <c r="G81" s="21">
        <f t="shared" si="11"/>
        <v>3.4529914529914528E-3</v>
      </c>
      <c r="H81" s="111"/>
      <c r="I81" s="111"/>
    </row>
    <row r="82" spans="1:9" x14ac:dyDescent="0.25">
      <c r="A82" s="11" t="s">
        <v>96</v>
      </c>
      <c r="B82" s="111">
        <f t="shared" si="10"/>
        <v>1.9224852071005917E-3</v>
      </c>
      <c r="D82" s="111"/>
      <c r="E82" s="114" t="s">
        <v>142</v>
      </c>
      <c r="F82" s="111">
        <v>51.3</v>
      </c>
      <c r="G82" s="21">
        <f t="shared" si="11"/>
        <v>4.3846153846153845E-4</v>
      </c>
      <c r="H82" s="111"/>
      <c r="I82" s="111"/>
    </row>
    <row r="83" spans="1:9" x14ac:dyDescent="0.25">
      <c r="A83" s="11" t="s">
        <v>96</v>
      </c>
      <c r="B83" s="111">
        <f t="shared" si="10"/>
        <v>3.9795134779750163E-2</v>
      </c>
      <c r="D83" s="111"/>
      <c r="E83" s="114" t="s">
        <v>105</v>
      </c>
      <c r="F83" s="111">
        <v>233.4</v>
      </c>
      <c r="G83" s="21">
        <f t="shared" si="11"/>
        <v>1.9948717948717947E-3</v>
      </c>
      <c r="H83" s="111"/>
      <c r="I83" s="111"/>
    </row>
    <row r="84" spans="1:9" x14ac:dyDescent="0.25">
      <c r="A84" s="11" t="s">
        <v>96</v>
      </c>
      <c r="B84" s="111">
        <f t="shared" si="10"/>
        <v>1.870114690627511E-6</v>
      </c>
      <c r="D84" s="111"/>
      <c r="E84" s="114" t="s">
        <v>133</v>
      </c>
      <c r="F84" s="111">
        <v>1.6</v>
      </c>
      <c r="G84" s="21">
        <f t="shared" si="11"/>
        <v>1.3675213675213676E-5</v>
      </c>
      <c r="H84" s="111"/>
      <c r="I84" s="111"/>
    </row>
    <row r="85" spans="1:9" x14ac:dyDescent="0.25">
      <c r="A85" s="11" t="s">
        <v>96</v>
      </c>
      <c r="B85" s="111">
        <f t="shared" si="10"/>
        <v>2.0500365548980937</v>
      </c>
      <c r="D85" s="111"/>
      <c r="E85" s="114" t="s">
        <v>106</v>
      </c>
      <c r="F85" s="111">
        <v>1675.2</v>
      </c>
      <c r="G85" s="21">
        <f t="shared" si="11"/>
        <v>1.4317948717948718E-2</v>
      </c>
      <c r="H85" s="111"/>
      <c r="I85" s="111"/>
    </row>
    <row r="86" spans="1:9" x14ac:dyDescent="0.25">
      <c r="A86" s="11" t="s">
        <v>96</v>
      </c>
      <c r="B86" s="111">
        <f t="shared" si="10"/>
        <v>2.0130031412082694E-2</v>
      </c>
      <c r="D86" s="111"/>
      <c r="E86" s="114" t="s">
        <v>107</v>
      </c>
      <c r="F86" s="111">
        <v>166</v>
      </c>
      <c r="G86" s="21">
        <f t="shared" si="11"/>
        <v>1.4188034188034188E-3</v>
      </c>
      <c r="H86" s="111"/>
      <c r="I86" s="111"/>
    </row>
    <row r="87" spans="1:9" x14ac:dyDescent="0.25">
      <c r="A87" s="11" t="s">
        <v>96</v>
      </c>
      <c r="B87" s="111">
        <f t="shared" si="10"/>
        <v>2.6827087442472062E-3</v>
      </c>
      <c r="D87" s="111"/>
      <c r="E87" s="114" t="s">
        <v>134</v>
      </c>
      <c r="F87" s="111">
        <v>60.6</v>
      </c>
      <c r="G87" s="21">
        <f t="shared" si="11"/>
        <v>5.1794871794871801E-4</v>
      </c>
      <c r="H87" s="111"/>
      <c r="I87" s="111"/>
    </row>
    <row r="88" spans="1:9" x14ac:dyDescent="0.25">
      <c r="A88" s="11" t="s">
        <v>96</v>
      </c>
      <c r="B88" s="111">
        <f t="shared" si="10"/>
        <v>0.9163561984074805</v>
      </c>
      <c r="D88" s="111"/>
      <c r="E88" s="114" t="s">
        <v>19</v>
      </c>
      <c r="F88" s="111">
        <v>1120</v>
      </c>
      <c r="G88" s="21">
        <f t="shared" si="11"/>
        <v>9.5726495726495726E-3</v>
      </c>
      <c r="H88" s="111"/>
      <c r="I88" s="111"/>
    </row>
    <row r="89" spans="1:9" x14ac:dyDescent="0.25">
      <c r="A89" s="11" t="s">
        <v>96</v>
      </c>
      <c r="B89" s="111">
        <f t="shared" si="10"/>
        <v>1.2345679012345678E-2</v>
      </c>
      <c r="D89" s="111"/>
      <c r="E89" s="114" t="s">
        <v>94</v>
      </c>
      <c r="F89" s="111">
        <v>130</v>
      </c>
      <c r="G89" s="21">
        <f t="shared" si="11"/>
        <v>1.1111111111111111E-3</v>
      </c>
      <c r="H89" s="111"/>
      <c r="I89" s="111"/>
    </row>
    <row r="90" spans="1:9" x14ac:dyDescent="0.25">
      <c r="A90" s="11" t="s">
        <v>96</v>
      </c>
      <c r="B90" s="111">
        <f t="shared" si="10"/>
        <v>5.487278220121266</v>
      </c>
      <c r="D90" s="111"/>
      <c r="E90" s="114" t="s">
        <v>108</v>
      </c>
      <c r="F90" s="111">
        <v>2740.7179999999998</v>
      </c>
      <c r="G90" s="21">
        <f t="shared" si="11"/>
        <v>2.342494017094017E-2</v>
      </c>
      <c r="H90" s="111"/>
      <c r="I90" s="111"/>
    </row>
    <row r="91" spans="1:9" x14ac:dyDescent="0.25">
      <c r="A91" s="11" t="s">
        <v>96</v>
      </c>
      <c r="B91" s="111">
        <f t="shared" si="10"/>
        <v>1.2632222952735774E-2</v>
      </c>
      <c r="D91" s="111"/>
      <c r="E91" s="114" t="s">
        <v>21</v>
      </c>
      <c r="F91" s="111">
        <v>131.5</v>
      </c>
      <c r="G91" s="21">
        <f t="shared" si="11"/>
        <v>1.1239316239316239E-3</v>
      </c>
      <c r="H91" s="111"/>
      <c r="I91" s="111"/>
    </row>
    <row r="92" spans="1:9" x14ac:dyDescent="0.25">
      <c r="A92" s="11" t="s">
        <v>96</v>
      </c>
      <c r="B92" s="111">
        <f t="shared" si="10"/>
        <v>5.4844035356855871E-2</v>
      </c>
      <c r="D92" s="111"/>
      <c r="E92" s="114" t="s">
        <v>22</v>
      </c>
      <c r="F92" s="111">
        <v>274</v>
      </c>
      <c r="G92" s="21">
        <f t="shared" si="11"/>
        <v>2.3418803418803419E-3</v>
      </c>
      <c r="H92" s="111"/>
      <c r="I92" s="111"/>
    </row>
    <row r="93" spans="1:9" x14ac:dyDescent="0.25">
      <c r="A93" s="11" t="s">
        <v>96</v>
      </c>
      <c r="B93" s="111">
        <f t="shared" si="10"/>
        <v>0</v>
      </c>
      <c r="D93" s="111"/>
      <c r="E93" s="114" t="s">
        <v>109</v>
      </c>
      <c r="F93" s="111"/>
      <c r="H93" s="111"/>
      <c r="I93" s="111"/>
    </row>
    <row r="94" spans="1:9" x14ac:dyDescent="0.25">
      <c r="A94" s="11" t="s">
        <v>96</v>
      </c>
      <c r="B94" s="111">
        <f t="shared" si="10"/>
        <v>83.911863364745415</v>
      </c>
      <c r="D94" s="111"/>
      <c r="E94" s="114" t="s">
        <v>9</v>
      </c>
      <c r="F94" s="111">
        <v>10717.6</v>
      </c>
      <c r="G94" s="21">
        <f t="shared" si="11"/>
        <v>9.160341880341881E-2</v>
      </c>
      <c r="H94" s="111"/>
      <c r="I94" s="111"/>
    </row>
    <row r="95" spans="1:9" x14ac:dyDescent="0.25">
      <c r="A95" s="11" t="s">
        <v>96</v>
      </c>
      <c r="B95" s="111">
        <f t="shared" si="10"/>
        <v>12.400029220542043</v>
      </c>
      <c r="D95" s="111"/>
      <c r="E95" s="114" t="s">
        <v>23</v>
      </c>
      <c r="F95" s="111">
        <v>4120</v>
      </c>
      <c r="G95" s="21">
        <f t="shared" si="11"/>
        <v>3.5213675213675216E-2</v>
      </c>
      <c r="H95" s="111"/>
      <c r="I95" s="111"/>
    </row>
    <row r="96" spans="1:9" x14ac:dyDescent="0.25">
      <c r="A96" s="11" t="s">
        <v>96</v>
      </c>
      <c r="B96" s="111">
        <f t="shared" si="10"/>
        <v>0.86426421944627085</v>
      </c>
      <c r="D96" s="111"/>
      <c r="E96" s="114" t="s">
        <v>24</v>
      </c>
      <c r="F96" s="111">
        <v>1087.7</v>
      </c>
      <c r="G96" s="21">
        <f t="shared" si="11"/>
        <v>9.2965811965811974E-3</v>
      </c>
      <c r="H96" s="111"/>
      <c r="I96" s="111"/>
    </row>
    <row r="97" spans="1:9" x14ac:dyDescent="0.25">
      <c r="A97" s="11" t="s">
        <v>96</v>
      </c>
      <c r="B97" s="111">
        <f t="shared" si="10"/>
        <v>6.5746219592373431E-4</v>
      </c>
      <c r="D97" s="111"/>
      <c r="E97" s="114" t="s">
        <v>135</v>
      </c>
      <c r="F97" s="111">
        <v>30</v>
      </c>
      <c r="G97" s="21">
        <f t="shared" si="11"/>
        <v>2.5641025641025641E-4</v>
      </c>
      <c r="H97" s="111"/>
      <c r="I97" s="111"/>
    </row>
    <row r="98" spans="1:9" x14ac:dyDescent="0.25">
      <c r="A98" s="11" t="s">
        <v>96</v>
      </c>
      <c r="B98" s="111">
        <f t="shared" si="10"/>
        <v>0</v>
      </c>
      <c r="D98" s="111"/>
      <c r="E98" s="114" t="s">
        <v>110</v>
      </c>
      <c r="F98" s="111"/>
      <c r="H98" s="111"/>
      <c r="I98" s="111"/>
    </row>
    <row r="99" spans="1:9" x14ac:dyDescent="0.25">
      <c r="A99" s="11" t="s">
        <v>96</v>
      </c>
      <c r="B99" s="111">
        <f t="shared" si="10"/>
        <v>0</v>
      </c>
      <c r="D99" s="111"/>
      <c r="E99" s="114" t="s">
        <v>136</v>
      </c>
      <c r="F99" s="111"/>
      <c r="H99" s="111"/>
      <c r="I99" s="111"/>
    </row>
    <row r="100" spans="1:9" x14ac:dyDescent="0.25">
      <c r="A100" s="11" t="s">
        <v>96</v>
      </c>
      <c r="B100" s="111">
        <f t="shared" si="10"/>
        <v>0.20659744320257142</v>
      </c>
      <c r="D100" s="111"/>
      <c r="E100" s="114" t="s">
        <v>25</v>
      </c>
      <c r="F100" s="111">
        <v>531.79999999999995</v>
      </c>
      <c r="G100" s="21">
        <f t="shared" si="11"/>
        <v>4.5452991452991452E-3</v>
      </c>
      <c r="H100" s="111"/>
      <c r="I100" s="111"/>
    </row>
    <row r="101" spans="1:9" x14ac:dyDescent="0.25">
      <c r="A101" s="11" t="s">
        <v>96</v>
      </c>
      <c r="B101" s="111">
        <f t="shared" si="10"/>
        <v>0.88621464933596317</v>
      </c>
      <c r="D101" s="111"/>
      <c r="E101" s="114" t="s">
        <v>111</v>
      </c>
      <c r="F101" s="111">
        <v>1101.4259999999999</v>
      </c>
      <c r="G101" s="21">
        <f t="shared" si="11"/>
        <v>9.4138974358974354E-3</v>
      </c>
      <c r="H101" s="111"/>
      <c r="I101" s="111"/>
    </row>
    <row r="102" spans="1:9" x14ac:dyDescent="0.25">
      <c r="A102" s="11" t="s">
        <v>96</v>
      </c>
      <c r="B102" s="111">
        <f t="shared" si="10"/>
        <v>7.3051355102637158E-3</v>
      </c>
      <c r="D102" s="111"/>
      <c r="E102" s="114" t="s">
        <v>137</v>
      </c>
      <c r="F102" s="111">
        <v>100</v>
      </c>
      <c r="G102" s="21">
        <f t="shared" si="11"/>
        <v>8.547008547008547E-4</v>
      </c>
      <c r="H102" s="111"/>
      <c r="I102" s="111"/>
    </row>
    <row r="103" spans="1:9" x14ac:dyDescent="0.25">
      <c r="A103" s="11" t="s">
        <v>96</v>
      </c>
      <c r="B103" s="111">
        <f t="shared" si="10"/>
        <v>1.950439038644167E-2</v>
      </c>
      <c r="D103" s="111"/>
      <c r="E103" s="114" t="s">
        <v>112</v>
      </c>
      <c r="F103" s="111">
        <v>163.4</v>
      </c>
      <c r="G103" s="21">
        <f t="shared" si="11"/>
        <v>1.3965811965811967E-3</v>
      </c>
      <c r="H103" s="111"/>
      <c r="I103" s="111"/>
    </row>
    <row r="104" spans="1:9" x14ac:dyDescent="0.25">
      <c r="A104" s="11" t="s">
        <v>96</v>
      </c>
      <c r="B104" s="111">
        <f t="shared" si="10"/>
        <v>0.12484444444444444</v>
      </c>
      <c r="D104" s="111"/>
      <c r="E104" s="114" t="s">
        <v>113</v>
      </c>
      <c r="F104" s="111">
        <v>413.4</v>
      </c>
      <c r="G104" s="21">
        <f t="shared" si="11"/>
        <v>3.5333333333333332E-3</v>
      </c>
      <c r="H104" s="111"/>
      <c r="I104" s="111"/>
    </row>
    <row r="105" spans="1:9" x14ac:dyDescent="0.25">
      <c r="A105" s="11" t="s">
        <v>96</v>
      </c>
      <c r="B105" s="111">
        <f t="shared" si="10"/>
        <v>0.24320914602965882</v>
      </c>
      <c r="D105" s="111"/>
      <c r="E105" s="114" t="s">
        <v>114</v>
      </c>
      <c r="F105" s="111">
        <v>577</v>
      </c>
      <c r="G105" s="21">
        <f t="shared" si="11"/>
        <v>4.9316239316239312E-3</v>
      </c>
      <c r="H105" s="111"/>
      <c r="I105" s="111"/>
    </row>
    <row r="106" spans="1:9" x14ac:dyDescent="0.25">
      <c r="A106" s="11" t="s">
        <v>96</v>
      </c>
      <c r="B106" s="111">
        <f t="shared" si="10"/>
        <v>0.13132880414931697</v>
      </c>
      <c r="D106" s="111"/>
      <c r="E106" s="114" t="s">
        <v>115</v>
      </c>
      <c r="F106" s="111">
        <v>424</v>
      </c>
      <c r="G106" s="21">
        <f t="shared" si="11"/>
        <v>3.6239316239316238E-3</v>
      </c>
      <c r="H106" s="111"/>
      <c r="I106" s="111"/>
    </row>
    <row r="107" spans="1:9" x14ac:dyDescent="0.25">
      <c r="A107" s="11" t="s">
        <v>96</v>
      </c>
      <c r="B107" s="111">
        <f t="shared" si="10"/>
        <v>0.51852308422821247</v>
      </c>
      <c r="D107" s="111"/>
      <c r="E107" s="114" t="s">
        <v>26</v>
      </c>
      <c r="F107" s="111">
        <v>842.5</v>
      </c>
      <c r="G107" s="21">
        <f t="shared" si="11"/>
        <v>7.2008547008547011E-3</v>
      </c>
      <c r="H107" s="111"/>
      <c r="I107" s="111"/>
    </row>
    <row r="108" spans="1:9" x14ac:dyDescent="0.25">
      <c r="A108" s="11" t="s">
        <v>96</v>
      </c>
      <c r="B108" s="111">
        <f t="shared" si="10"/>
        <v>0.22900723938929063</v>
      </c>
      <c r="D108" s="111"/>
      <c r="E108" s="114" t="s">
        <v>56</v>
      </c>
      <c r="F108" s="111">
        <v>559.9</v>
      </c>
      <c r="G108" s="21">
        <f t="shared" si="11"/>
        <v>4.785470085470085E-3</v>
      </c>
      <c r="H108" s="111"/>
      <c r="I108" s="111"/>
    </row>
    <row r="109" spans="1:9" x14ac:dyDescent="0.25">
      <c r="A109" s="11" t="s">
        <v>96</v>
      </c>
      <c r="B109" s="111">
        <f t="shared" si="10"/>
        <v>2.8350500401782446</v>
      </c>
      <c r="D109" s="111"/>
      <c r="E109" s="114" t="s">
        <v>138</v>
      </c>
      <c r="F109" s="111">
        <v>1970</v>
      </c>
      <c r="G109" s="21">
        <f t="shared" si="11"/>
        <v>1.6837606837606836E-2</v>
      </c>
      <c r="H109" s="111"/>
      <c r="I109" s="111"/>
    </row>
    <row r="110" spans="1:9" x14ac:dyDescent="0.25">
      <c r="A110" s="11" t="s">
        <v>96</v>
      </c>
      <c r="B110" s="111">
        <f t="shared" si="10"/>
        <v>1.1286792314997442E-2</v>
      </c>
      <c r="D110" s="111"/>
      <c r="E110" s="114" t="s">
        <v>116</v>
      </c>
      <c r="F110" s="111">
        <v>124.3</v>
      </c>
      <c r="G110" s="21">
        <f t="shared" si="11"/>
        <v>1.0623931623931623E-3</v>
      </c>
      <c r="H110" s="111"/>
      <c r="I110" s="111"/>
    </row>
    <row r="111" spans="1:9" x14ac:dyDescent="0.25">
      <c r="A111" s="11" t="s">
        <v>96</v>
      </c>
      <c r="B111" s="111">
        <f t="shared" si="10"/>
        <v>0</v>
      </c>
      <c r="D111" s="111"/>
      <c r="E111" s="114" t="s">
        <v>139</v>
      </c>
      <c r="F111" s="111"/>
      <c r="H111" s="111"/>
      <c r="I111" s="111"/>
    </row>
    <row r="112" spans="1:9" x14ac:dyDescent="0.25">
      <c r="A112" s="11" t="s">
        <v>96</v>
      </c>
      <c r="B112" s="111">
        <f t="shared" si="10"/>
        <v>0.12886259040105194</v>
      </c>
      <c r="D112" s="111"/>
      <c r="E112" s="114" t="s">
        <v>117</v>
      </c>
      <c r="F112" s="111">
        <v>420</v>
      </c>
      <c r="G112" s="21">
        <f t="shared" si="11"/>
        <v>3.5897435897435897E-3</v>
      </c>
      <c r="H112" s="111"/>
      <c r="I112" s="111"/>
    </row>
    <row r="113" spans="1:9" x14ac:dyDescent="0.25">
      <c r="A113" s="11" t="s">
        <v>96</v>
      </c>
      <c r="B113" s="111">
        <f t="shared" si="10"/>
        <v>0</v>
      </c>
      <c r="D113" s="111"/>
      <c r="E113" s="114" t="s">
        <v>147</v>
      </c>
      <c r="F113" s="111"/>
      <c r="H113" s="111"/>
      <c r="I113" s="111"/>
    </row>
    <row r="114" spans="1:9" x14ac:dyDescent="0.25">
      <c r="A114" s="11" t="s">
        <v>96</v>
      </c>
      <c r="B114" s="111">
        <f t="shared" si="10"/>
        <v>3.2646621374826506</v>
      </c>
      <c r="D114" s="111"/>
      <c r="E114" s="114" t="s">
        <v>28</v>
      </c>
      <c r="F114" s="111">
        <v>2114</v>
      </c>
      <c r="G114" s="21">
        <f t="shared" si="11"/>
        <v>1.8068376068376069E-2</v>
      </c>
      <c r="H114" s="111"/>
      <c r="I114" s="111"/>
    </row>
    <row r="115" spans="1:9" x14ac:dyDescent="0.25">
      <c r="A115" s="11" t="s">
        <v>96</v>
      </c>
      <c r="B115" s="111">
        <f t="shared" si="10"/>
        <v>1.8262838775659293E-5</v>
      </c>
      <c r="D115" s="111"/>
      <c r="E115" s="114" t="s">
        <v>92</v>
      </c>
      <c r="F115" s="111">
        <v>5</v>
      </c>
      <c r="G115" s="21">
        <f t="shared" si="11"/>
        <v>4.2735042735042735E-5</v>
      </c>
      <c r="H115" s="111"/>
      <c r="I115" s="111"/>
    </row>
    <row r="116" spans="1:9" x14ac:dyDescent="0.25">
      <c r="A116" s="11" t="s">
        <v>96</v>
      </c>
      <c r="B116" s="111">
        <f t="shared" si="10"/>
        <v>2.8767465120578559</v>
      </c>
      <c r="D116" s="111"/>
      <c r="E116" s="114" t="s">
        <v>118</v>
      </c>
      <c r="F116" s="111">
        <v>1984.434</v>
      </c>
      <c r="G116" s="21">
        <f t="shared" si="11"/>
        <v>1.6960974358974357E-2</v>
      </c>
      <c r="H116" s="111"/>
      <c r="I116" s="111"/>
    </row>
    <row r="117" spans="1:9" x14ac:dyDescent="0.25">
      <c r="A117" s="11" t="s">
        <v>96</v>
      </c>
      <c r="B117" s="111">
        <f t="shared" si="10"/>
        <v>4.3456213017751488E-2</v>
      </c>
      <c r="D117" s="111"/>
      <c r="E117" s="114" t="s">
        <v>85</v>
      </c>
      <c r="F117" s="111">
        <v>243.9</v>
      </c>
      <c r="G117" s="21">
        <f t="shared" si="11"/>
        <v>2.0846153846153848E-3</v>
      </c>
      <c r="H117" s="111"/>
      <c r="I117" s="111"/>
    </row>
    <row r="118" spans="1:9" x14ac:dyDescent="0.25">
      <c r="A118" s="11" t="s">
        <v>96</v>
      </c>
      <c r="B118" s="111">
        <f t="shared" si="10"/>
        <v>1.4896515450361607</v>
      </c>
      <c r="D118" s="111"/>
      <c r="E118" s="114" t="s">
        <v>119</v>
      </c>
      <c r="F118" s="111">
        <v>1428</v>
      </c>
      <c r="G118" s="21">
        <f t="shared" si="11"/>
        <v>1.2205128205128205E-2</v>
      </c>
      <c r="H118" s="111"/>
      <c r="I118" s="111"/>
    </row>
    <row r="119" spans="1:9" x14ac:dyDescent="0.25">
      <c r="A119" s="11" t="s">
        <v>96</v>
      </c>
      <c r="B119" s="111">
        <f t="shared" si="10"/>
        <v>1.0171670684491196</v>
      </c>
      <c r="D119" s="111"/>
      <c r="E119" s="114" t="s">
        <v>29</v>
      </c>
      <c r="F119" s="111">
        <v>1180</v>
      </c>
      <c r="G119" s="21">
        <f t="shared" si="11"/>
        <v>1.0085470085470085E-2</v>
      </c>
      <c r="H119" s="111"/>
      <c r="I119" s="111"/>
    </row>
    <row r="120" spans="1:9" x14ac:dyDescent="0.25">
      <c r="A120" s="11" t="s">
        <v>96</v>
      </c>
      <c r="B120" s="111">
        <f t="shared" si="10"/>
        <v>70.158521440572699</v>
      </c>
      <c r="D120" s="111"/>
      <c r="E120" s="114" t="s">
        <v>16</v>
      </c>
      <c r="F120" s="111">
        <v>9800</v>
      </c>
      <c r="G120" s="21">
        <f t="shared" si="11"/>
        <v>8.3760683760683755E-2</v>
      </c>
      <c r="H120" s="111"/>
      <c r="I120" s="111"/>
    </row>
    <row r="121" spans="1:9" x14ac:dyDescent="0.25">
      <c r="A121" s="11" t="s">
        <v>96</v>
      </c>
      <c r="B121" s="111">
        <f t="shared" si="10"/>
        <v>2.1767597633136093</v>
      </c>
      <c r="D121" s="111"/>
      <c r="E121" s="114" t="s">
        <v>54</v>
      </c>
      <c r="F121" s="111">
        <v>1726.2</v>
      </c>
      <c r="G121" s="21">
        <f t="shared" si="11"/>
        <v>1.4753846153846154E-2</v>
      </c>
      <c r="H121" s="111"/>
      <c r="I121" s="111"/>
    </row>
    <row r="122" spans="1:9" x14ac:dyDescent="0.25">
      <c r="A122" s="11" t="s">
        <v>96</v>
      </c>
      <c r="B122" s="111">
        <f t="shared" si="10"/>
        <v>1.3911900065746222E-2</v>
      </c>
      <c r="D122" s="111"/>
      <c r="E122" s="114" t="s">
        <v>37</v>
      </c>
      <c r="F122" s="111">
        <v>138</v>
      </c>
      <c r="G122" s="21">
        <f t="shared" si="11"/>
        <v>1.1794871794871796E-3</v>
      </c>
      <c r="H122" s="111"/>
      <c r="I122" s="111"/>
    </row>
    <row r="123" spans="1:9" x14ac:dyDescent="0.25">
      <c r="A123" s="11" t="s">
        <v>96</v>
      </c>
      <c r="B123" s="111">
        <f t="shared" si="10"/>
        <v>5.5334721111111117E-2</v>
      </c>
      <c r="D123" s="111"/>
      <c r="E123" s="114" t="s">
        <v>120</v>
      </c>
      <c r="F123" s="111">
        <v>275.22300000000001</v>
      </c>
      <c r="G123" s="21">
        <f t="shared" si="11"/>
        <v>2.3523333333333334E-3</v>
      </c>
      <c r="H123" s="111"/>
      <c r="I123" s="111"/>
    </row>
    <row r="124" spans="1:9" x14ac:dyDescent="0.25">
      <c r="A124" s="11" t="s">
        <v>96</v>
      </c>
      <c r="B124" s="111">
        <f t="shared" si="10"/>
        <v>0.15397239389290676</v>
      </c>
      <c r="D124" s="111"/>
      <c r="E124" s="114" t="s">
        <v>121</v>
      </c>
      <c r="F124" s="111">
        <v>459.1</v>
      </c>
      <c r="G124" s="21">
        <f t="shared" si="11"/>
        <v>3.9239316239316245E-3</v>
      </c>
      <c r="H124" s="111"/>
      <c r="I124" s="111"/>
    </row>
    <row r="125" spans="1:9" x14ac:dyDescent="0.25">
      <c r="A125" s="11" t="s">
        <v>96</v>
      </c>
      <c r="B125" s="111">
        <f t="shared" si="10"/>
        <v>0.11899551464679671</v>
      </c>
      <c r="D125" s="111"/>
      <c r="E125" s="114" t="s">
        <v>32</v>
      </c>
      <c r="F125" s="111">
        <v>403.6</v>
      </c>
      <c r="G125" s="21">
        <f t="shared" si="11"/>
        <v>3.4495726495726497E-3</v>
      </c>
      <c r="H125" s="111"/>
      <c r="I125" s="111"/>
    </row>
    <row r="126" spans="1:9" x14ac:dyDescent="0.25">
      <c r="A126" s="11" t="s">
        <v>96</v>
      </c>
      <c r="B126" s="111">
        <f t="shared" si="10"/>
        <v>7.6213748265030316E-4</v>
      </c>
      <c r="D126" s="111"/>
      <c r="E126" s="114" t="s">
        <v>122</v>
      </c>
      <c r="F126" s="111">
        <v>32.299999999999997</v>
      </c>
      <c r="G126" s="21">
        <f t="shared" si="11"/>
        <v>2.7606837606837607E-4</v>
      </c>
      <c r="H126" s="111"/>
      <c r="I126" s="111"/>
    </row>
    <row r="127" spans="1:9" x14ac:dyDescent="0.25">
      <c r="A127" s="11" t="s">
        <v>96</v>
      </c>
      <c r="B127" s="111">
        <f t="shared" si="10"/>
        <v>9.694674556213017E-3</v>
      </c>
      <c r="D127" s="111"/>
      <c r="E127" s="114" t="s">
        <v>123</v>
      </c>
      <c r="F127" s="111">
        <v>115.2</v>
      </c>
      <c r="G127" s="21">
        <f t="shared" si="11"/>
        <v>9.8461538461538456E-4</v>
      </c>
      <c r="H127" s="111"/>
      <c r="I127" s="111"/>
    </row>
    <row r="128" spans="1:9" x14ac:dyDescent="0.25">
      <c r="A128" s="11" t="s">
        <v>96</v>
      </c>
      <c r="B128" s="111">
        <f t="shared" si="10"/>
        <v>8.8392139674190945E-5</v>
      </c>
      <c r="D128" s="111"/>
      <c r="E128" s="114" t="s">
        <v>124</v>
      </c>
      <c r="F128" s="111">
        <v>11</v>
      </c>
      <c r="G128" s="21">
        <f t="shared" si="11"/>
        <v>9.4017094017094014E-5</v>
      </c>
      <c r="H128" s="111"/>
      <c r="I128" s="111"/>
    </row>
    <row r="129" spans="1:12" x14ac:dyDescent="0.25">
      <c r="A129" s="11" t="s">
        <v>96</v>
      </c>
      <c r="B129" s="111">
        <f t="shared" ref="B129:B140" si="12">POWER((F129/$J$64)*100, 2)</f>
        <v>1.4727226240046748E-3</v>
      </c>
      <c r="D129" s="111"/>
      <c r="E129" s="114" t="s">
        <v>140</v>
      </c>
      <c r="F129" s="111">
        <v>44.9</v>
      </c>
      <c r="G129" s="21">
        <f t="shared" ref="G129:G140" si="13">F129/$J$64</f>
        <v>3.8376068376068373E-4</v>
      </c>
      <c r="H129" s="111"/>
      <c r="I129" s="111"/>
    </row>
    <row r="130" spans="1:12" x14ac:dyDescent="0.25">
      <c r="A130" s="11" t="s">
        <v>96</v>
      </c>
      <c r="B130" s="111">
        <f t="shared" si="12"/>
        <v>10.970816049382719</v>
      </c>
      <c r="D130" s="111"/>
      <c r="E130" s="114" t="s">
        <v>125</v>
      </c>
      <c r="F130" s="111">
        <v>3875.3</v>
      </c>
      <c r="G130" s="21">
        <f t="shared" si="13"/>
        <v>3.3122222222222227E-2</v>
      </c>
      <c r="H130" s="111"/>
      <c r="I130" s="111"/>
    </row>
    <row r="131" spans="1:12" x14ac:dyDescent="0.25">
      <c r="A131" s="11" t="s">
        <v>96</v>
      </c>
      <c r="B131" s="111">
        <f t="shared" si="12"/>
        <v>7.9263905325443779E-2</v>
      </c>
      <c r="D131" s="111"/>
      <c r="E131" s="114" t="s">
        <v>31</v>
      </c>
      <c r="F131" s="111">
        <v>329.4</v>
      </c>
      <c r="G131" s="21">
        <f t="shared" si="13"/>
        <v>2.815384615384615E-3</v>
      </c>
      <c r="H131" s="111"/>
      <c r="I131" s="111"/>
    </row>
    <row r="132" spans="1:12" x14ac:dyDescent="0.25">
      <c r="A132" s="11" t="s">
        <v>96</v>
      </c>
      <c r="B132" s="111">
        <f t="shared" si="12"/>
        <v>2.9220542041054863E-2</v>
      </c>
      <c r="D132" s="111"/>
      <c r="E132" s="114" t="s">
        <v>141</v>
      </c>
      <c r="F132" s="111">
        <v>200</v>
      </c>
      <c r="G132" s="21">
        <f t="shared" si="13"/>
        <v>1.7094017094017094E-3</v>
      </c>
      <c r="H132" s="111"/>
      <c r="I132" s="111"/>
    </row>
    <row r="133" spans="1:12" x14ac:dyDescent="0.25">
      <c r="A133" s="11" t="s">
        <v>96</v>
      </c>
      <c r="B133" s="111">
        <f t="shared" si="12"/>
        <v>11.111111111111112</v>
      </c>
      <c r="D133" s="111"/>
      <c r="E133" s="114" t="s">
        <v>126</v>
      </c>
      <c r="F133" s="111">
        <v>3900</v>
      </c>
      <c r="G133" s="21">
        <f t="shared" si="13"/>
        <v>3.3333333333333333E-2</v>
      </c>
      <c r="H133" s="111"/>
      <c r="I133" s="111"/>
    </row>
    <row r="134" spans="1:12" x14ac:dyDescent="0.25">
      <c r="A134" s="11" t="s">
        <v>96</v>
      </c>
      <c r="B134" s="111">
        <f t="shared" si="12"/>
        <v>0.10570834976988823</v>
      </c>
      <c r="D134" s="111"/>
      <c r="E134" s="114" t="s">
        <v>127</v>
      </c>
      <c r="F134" s="111">
        <v>380.4</v>
      </c>
      <c r="G134" s="21">
        <f t="shared" si="13"/>
        <v>3.251282051282051E-3</v>
      </c>
      <c r="H134" s="111"/>
      <c r="I134" s="111"/>
    </row>
    <row r="135" spans="1:12" x14ac:dyDescent="0.25">
      <c r="A135" s="11" t="s">
        <v>96</v>
      </c>
      <c r="B135" s="111">
        <f t="shared" si="12"/>
        <v>0.83808547739060535</v>
      </c>
      <c r="D135" s="111"/>
      <c r="E135" s="114" t="s">
        <v>128</v>
      </c>
      <c r="F135" s="111">
        <v>1071.0999999999999</v>
      </c>
      <c r="G135" s="21">
        <f t="shared" si="13"/>
        <v>9.1547008547008535E-3</v>
      </c>
      <c r="H135" s="111"/>
      <c r="I135" s="111"/>
    </row>
    <row r="136" spans="1:12" x14ac:dyDescent="0.25">
      <c r="A136" s="11" t="s">
        <v>96</v>
      </c>
      <c r="B136" s="111">
        <f t="shared" si="12"/>
        <v>59.040178245306443</v>
      </c>
      <c r="D136" s="111"/>
      <c r="E136" s="114" t="s">
        <v>38</v>
      </c>
      <c r="F136" s="111">
        <v>8990</v>
      </c>
      <c r="G136" s="21">
        <f t="shared" si="13"/>
        <v>7.6837606837606834E-2</v>
      </c>
      <c r="H136" s="111"/>
      <c r="I136" s="111"/>
    </row>
    <row r="137" spans="1:12" x14ac:dyDescent="0.25">
      <c r="A137" s="11" t="s">
        <v>96</v>
      </c>
      <c r="B137" s="111">
        <f t="shared" si="12"/>
        <v>0.5596830228650741</v>
      </c>
      <c r="D137" s="111"/>
      <c r="E137" s="114" t="s">
        <v>129</v>
      </c>
      <c r="F137" s="111">
        <v>875.3</v>
      </c>
      <c r="G137" s="21">
        <f t="shared" si="13"/>
        <v>7.4811965811965812E-3</v>
      </c>
      <c r="H137" s="111"/>
      <c r="I137" s="111"/>
    </row>
    <row r="138" spans="1:12" x14ac:dyDescent="0.25">
      <c r="A138" s="11" t="s">
        <v>96</v>
      </c>
      <c r="B138" s="111">
        <f t="shared" si="12"/>
        <v>0.74829893345021559</v>
      </c>
      <c r="D138" s="111"/>
      <c r="E138" s="114" t="s">
        <v>12</v>
      </c>
      <c r="F138" s="111">
        <v>1012.1</v>
      </c>
      <c r="G138" s="21">
        <f t="shared" si="13"/>
        <v>8.6504273504273508E-3</v>
      </c>
      <c r="H138" s="111"/>
      <c r="I138" s="111"/>
    </row>
    <row r="139" spans="1:12" x14ac:dyDescent="0.25">
      <c r="A139" s="11" t="s">
        <v>96</v>
      </c>
      <c r="B139" s="111">
        <f t="shared" si="12"/>
        <v>3.4145985828037101E-2</v>
      </c>
      <c r="D139" s="111"/>
      <c r="E139" s="114" t="s">
        <v>47</v>
      </c>
      <c r="F139" s="111">
        <v>216.2</v>
      </c>
      <c r="G139" s="21">
        <f t="shared" si="13"/>
        <v>1.8478632478632477E-3</v>
      </c>
      <c r="H139" s="111"/>
      <c r="I139" s="111"/>
    </row>
    <row r="140" spans="1:12" x14ac:dyDescent="0.25">
      <c r="A140" s="150" t="s">
        <v>96</v>
      </c>
      <c r="B140" s="12">
        <f t="shared" si="12"/>
        <v>1.648221199503251E-3</v>
      </c>
      <c r="C140" s="150"/>
      <c r="D140" s="12"/>
      <c r="E140" s="153" t="s">
        <v>86</v>
      </c>
      <c r="F140" s="12">
        <v>47.5</v>
      </c>
      <c r="G140" s="27">
        <f t="shared" si="13"/>
        <v>4.0598290598290598E-4</v>
      </c>
      <c r="H140" s="12"/>
      <c r="I140" s="12"/>
      <c r="J140" s="150"/>
    </row>
    <row r="141" spans="1:12" x14ac:dyDescent="0.25">
      <c r="A141" s="11" t="s">
        <v>149</v>
      </c>
      <c r="B141" s="117">
        <v>204.08160000000001</v>
      </c>
      <c r="C141" s="151">
        <v>1798.393</v>
      </c>
      <c r="E141" s="127" t="s">
        <v>99</v>
      </c>
      <c r="F141" s="118">
        <v>4600</v>
      </c>
      <c r="G141" s="115">
        <v>0.1429</v>
      </c>
      <c r="J141" s="168">
        <v>32200</v>
      </c>
      <c r="K141" s="114"/>
    </row>
    <row r="142" spans="1:12" x14ac:dyDescent="0.25">
      <c r="A142" s="11" t="s">
        <v>149</v>
      </c>
      <c r="B142" s="117">
        <v>1.5670059999999999</v>
      </c>
      <c r="E142" s="127" t="s">
        <v>6</v>
      </c>
      <c r="F142" s="114">
        <v>403</v>
      </c>
      <c r="G142" s="115">
        <v>1.2500000000000001E-2</v>
      </c>
      <c r="I142" s="114"/>
      <c r="J142" s="114"/>
      <c r="K142" s="114"/>
      <c r="L142" s="114"/>
    </row>
    <row r="143" spans="1:12" x14ac:dyDescent="0.25">
      <c r="A143" s="11" t="s">
        <v>149</v>
      </c>
      <c r="B143" s="117">
        <v>983.85479999999995</v>
      </c>
      <c r="E143" s="127" t="s">
        <v>82</v>
      </c>
      <c r="F143" s="118">
        <v>10100</v>
      </c>
      <c r="G143" s="115">
        <v>0.31369999999999998</v>
      </c>
      <c r="I143" s="114"/>
      <c r="J143" s="114"/>
      <c r="K143" s="114"/>
      <c r="L143" s="114"/>
    </row>
    <row r="144" spans="1:12" x14ac:dyDescent="0.25">
      <c r="A144" s="11" t="s">
        <v>149</v>
      </c>
      <c r="B144" s="117">
        <v>3.013782</v>
      </c>
      <c r="E144" s="127" t="s">
        <v>151</v>
      </c>
      <c r="F144" s="114">
        <v>559</v>
      </c>
      <c r="G144" s="115">
        <v>1.7399999999999999E-2</v>
      </c>
      <c r="I144" s="114"/>
      <c r="J144" s="114"/>
      <c r="K144" s="114"/>
      <c r="L144" s="114"/>
    </row>
    <row r="145" spans="1:12" x14ac:dyDescent="0.25">
      <c r="A145" s="11" t="s">
        <v>149</v>
      </c>
      <c r="B145" s="117">
        <v>5.7183359999999999</v>
      </c>
      <c r="E145" s="127" t="s">
        <v>15</v>
      </c>
      <c r="F145" s="114">
        <v>770</v>
      </c>
      <c r="G145" s="115">
        <v>2.3900000000000001E-2</v>
      </c>
      <c r="I145" s="114"/>
      <c r="J145" s="114"/>
      <c r="K145" s="114"/>
      <c r="L145" s="114"/>
    </row>
    <row r="146" spans="1:12" x14ac:dyDescent="0.25">
      <c r="A146" s="11" t="s">
        <v>149</v>
      </c>
      <c r="B146" s="117"/>
      <c r="E146" s="127" t="s">
        <v>152</v>
      </c>
      <c r="F146" s="114"/>
      <c r="G146" s="115"/>
      <c r="I146" s="114"/>
      <c r="J146" s="114"/>
      <c r="K146" s="114"/>
      <c r="L146" s="114"/>
    </row>
    <row r="147" spans="1:12" x14ac:dyDescent="0.25">
      <c r="A147" s="11" t="s">
        <v>149</v>
      </c>
      <c r="B147" s="117">
        <v>126.8429</v>
      </c>
      <c r="E147" s="127" t="s">
        <v>94</v>
      </c>
      <c r="F147" s="118">
        <v>3627</v>
      </c>
      <c r="G147" s="115">
        <v>0.11260000000000001</v>
      </c>
      <c r="I147" s="114"/>
      <c r="J147" s="114"/>
      <c r="K147" s="114"/>
      <c r="L147" s="114"/>
    </row>
    <row r="148" spans="1:12" x14ac:dyDescent="0.25">
      <c r="A148" s="11" t="s">
        <v>149</v>
      </c>
      <c r="B148" s="117">
        <v>44.086300000000001</v>
      </c>
      <c r="E148" s="127" t="s">
        <v>136</v>
      </c>
      <c r="F148" s="118">
        <v>2138</v>
      </c>
      <c r="G148" s="115">
        <v>6.6400000000000001E-2</v>
      </c>
      <c r="I148" s="114"/>
      <c r="J148" s="114"/>
      <c r="K148" s="114"/>
      <c r="L148" s="114"/>
    </row>
    <row r="149" spans="1:12" x14ac:dyDescent="0.25">
      <c r="A149" s="11" t="s">
        <v>149</v>
      </c>
      <c r="B149" s="117">
        <v>13.429270000000001</v>
      </c>
      <c r="E149" s="127" t="s">
        <v>153</v>
      </c>
      <c r="F149" s="118">
        <v>1180</v>
      </c>
      <c r="G149" s="115">
        <v>3.6600000000000001E-2</v>
      </c>
      <c r="I149" s="114"/>
      <c r="J149" s="114"/>
      <c r="K149" s="114"/>
      <c r="L149" s="114"/>
    </row>
    <row r="150" spans="1:12" x14ac:dyDescent="0.25">
      <c r="A150" s="11" t="s">
        <v>149</v>
      </c>
      <c r="B150" s="117">
        <v>395.66399999999999</v>
      </c>
      <c r="E150" s="127" t="s">
        <v>16</v>
      </c>
      <c r="F150" s="118">
        <v>6405</v>
      </c>
      <c r="G150" s="115">
        <v>0.19889999999999999</v>
      </c>
      <c r="I150" s="114"/>
      <c r="J150" s="114"/>
      <c r="K150" s="114"/>
      <c r="L150" s="114"/>
    </row>
    <row r="151" spans="1:12" x14ac:dyDescent="0.25">
      <c r="A151" s="11" t="s">
        <v>149</v>
      </c>
      <c r="B151" s="117">
        <v>3.357316</v>
      </c>
      <c r="E151" s="127" t="s">
        <v>32</v>
      </c>
      <c r="F151" s="114">
        <v>590</v>
      </c>
      <c r="G151" s="115">
        <v>1.83E-2</v>
      </c>
      <c r="I151" s="114"/>
      <c r="J151" s="114"/>
      <c r="K151" s="114"/>
      <c r="L151" s="114"/>
    </row>
    <row r="152" spans="1:12" x14ac:dyDescent="0.25">
      <c r="A152" s="11" t="s">
        <v>149</v>
      </c>
      <c r="B152" s="117">
        <v>9.8400000000000007E-4</v>
      </c>
      <c r="E152" s="127" t="s">
        <v>126</v>
      </c>
      <c r="F152" s="114">
        <v>10</v>
      </c>
      <c r="G152" s="115">
        <v>2.9999999999999997E-4</v>
      </c>
      <c r="I152" s="114"/>
      <c r="J152" s="114"/>
      <c r="K152" s="114"/>
      <c r="L152" s="114"/>
    </row>
    <row r="153" spans="1:12" x14ac:dyDescent="0.25">
      <c r="A153" s="11" t="s">
        <v>149</v>
      </c>
      <c r="B153" s="117">
        <v>2.8878889999999999</v>
      </c>
      <c r="E153" s="127" t="s">
        <v>128</v>
      </c>
      <c r="F153" s="114">
        <v>547</v>
      </c>
      <c r="G153" s="115">
        <v>1.7000000000000001E-2</v>
      </c>
      <c r="I153" s="114"/>
      <c r="J153" s="114"/>
      <c r="K153" s="114"/>
      <c r="L153" s="114"/>
    </row>
    <row r="154" spans="1:12" x14ac:dyDescent="0.25">
      <c r="A154" s="150" t="s">
        <v>149</v>
      </c>
      <c r="B154" s="152">
        <v>13.888350000000001</v>
      </c>
      <c r="C154" s="150"/>
      <c r="D154" s="12"/>
      <c r="E154" s="12" t="s">
        <v>38</v>
      </c>
      <c r="F154" s="196">
        <v>1200</v>
      </c>
      <c r="G154" s="119">
        <v>3.73E-2</v>
      </c>
      <c r="H154" s="12"/>
      <c r="I154" s="153"/>
      <c r="J154" s="153"/>
      <c r="K154" s="114"/>
      <c r="L154" s="114"/>
    </row>
    <row r="155" spans="1:12" x14ac:dyDescent="0.25">
      <c r="A155" s="11" t="s">
        <v>155</v>
      </c>
      <c r="B155" s="146">
        <f>POWER((F155/$J$155)*100, 2)</f>
        <v>0</v>
      </c>
      <c r="C155" s="11">
        <f>SUM(B155:B198)</f>
        <v>1375.4101743866891</v>
      </c>
      <c r="D155" s="146"/>
      <c r="E155" s="146" t="s">
        <v>17</v>
      </c>
      <c r="F155" s="110"/>
      <c r="H155" s="146"/>
      <c r="I155" s="146"/>
      <c r="J155" s="146">
        <f>44600+80</f>
        <v>44680</v>
      </c>
    </row>
    <row r="156" spans="1:12" x14ac:dyDescent="0.25">
      <c r="A156" s="11" t="s">
        <v>155</v>
      </c>
      <c r="B156" s="146">
        <f t="shared" ref="B156:B197" si="14">POWER((F156/$J$155)*100, 2)</f>
        <v>0.45083350097660546</v>
      </c>
      <c r="D156" s="146"/>
      <c r="E156" s="146" t="s">
        <v>97</v>
      </c>
      <c r="F156" s="110">
        <v>300</v>
      </c>
      <c r="G156" s="21">
        <f>F156/$J$155</f>
        <v>6.7144136078782449E-3</v>
      </c>
      <c r="H156" s="146"/>
      <c r="I156" s="146"/>
      <c r="J156" s="76"/>
    </row>
    <row r="157" spans="1:12" x14ac:dyDescent="0.25">
      <c r="A157" s="11" t="s">
        <v>155</v>
      </c>
      <c r="B157" s="146">
        <f t="shared" si="14"/>
        <v>2.6694352518937019</v>
      </c>
      <c r="D157" s="146"/>
      <c r="E157" s="146" t="s">
        <v>5</v>
      </c>
      <c r="F157" s="110">
        <v>730</v>
      </c>
      <c r="G157" s="21">
        <f t="shared" ref="G157:G198" si="15">F157/$J$155</f>
        <v>1.6338406445837065E-2</v>
      </c>
      <c r="H157" s="146"/>
      <c r="I157" s="146"/>
      <c r="J157" s="76"/>
    </row>
    <row r="158" spans="1:12" x14ac:dyDescent="0.25">
      <c r="A158" s="11" t="s">
        <v>155</v>
      </c>
      <c r="B158" s="146">
        <f t="shared" si="14"/>
        <v>23.827857943766432</v>
      </c>
      <c r="D158" s="146"/>
      <c r="E158" s="146" t="s">
        <v>6</v>
      </c>
      <c r="F158" s="110">
        <v>2181</v>
      </c>
      <c r="G158" s="21">
        <f t="shared" si="15"/>
        <v>4.8813786929274842E-2</v>
      </c>
      <c r="H158" s="146"/>
      <c r="I158" s="146"/>
      <c r="J158" s="76"/>
    </row>
    <row r="159" spans="1:12" x14ac:dyDescent="0.25">
      <c r="A159" s="11" t="s">
        <v>155</v>
      </c>
      <c r="B159" s="146">
        <f t="shared" si="14"/>
        <v>2.1164128240290656E-6</v>
      </c>
      <c r="D159" s="146"/>
      <c r="E159" s="146" t="s">
        <v>168</v>
      </c>
      <c r="F159" s="110">
        <v>0.65</v>
      </c>
      <c r="G159" s="21">
        <f t="shared" si="15"/>
        <v>1.4547896150402866E-5</v>
      </c>
      <c r="H159" s="146"/>
      <c r="I159" s="146"/>
      <c r="J159" s="76"/>
    </row>
    <row r="160" spans="1:12" x14ac:dyDescent="0.25">
      <c r="A160" s="11" t="s">
        <v>155</v>
      </c>
      <c r="B160" s="146">
        <f t="shared" si="14"/>
        <v>0.68576784759663678</v>
      </c>
      <c r="D160" s="146"/>
      <c r="E160" s="146" t="s">
        <v>82</v>
      </c>
      <c r="F160" s="110">
        <v>370</v>
      </c>
      <c r="G160" s="21">
        <f t="shared" si="15"/>
        <v>8.28111011638317E-3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4"/>
        <v>1.4666576065830504E-4</v>
      </c>
      <c r="D161" s="146"/>
      <c r="E161" s="146" t="s">
        <v>83</v>
      </c>
      <c r="F161" s="110">
        <v>5.4109999999999996</v>
      </c>
      <c r="G161" s="21">
        <f t="shared" si="15"/>
        <v>1.211056401074306E-4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4"/>
        <v>293.15448401003772</v>
      </c>
      <c r="D162" s="146"/>
      <c r="E162" s="146" t="s">
        <v>15</v>
      </c>
      <c r="F162" s="110">
        <v>7650</v>
      </c>
      <c r="G162" s="21">
        <f t="shared" si="15"/>
        <v>0.17121754700089525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4"/>
        <v>0</v>
      </c>
      <c r="D163" s="146"/>
      <c r="E163" s="146" t="s">
        <v>156</v>
      </c>
      <c r="F163" s="110"/>
      <c r="H163" s="146"/>
      <c r="I163" s="146"/>
      <c r="J163" s="76"/>
    </row>
    <row r="164" spans="1:10" x14ac:dyDescent="0.25">
      <c r="A164" s="11" t="s">
        <v>155</v>
      </c>
      <c r="B164" s="146">
        <f t="shared" si="14"/>
        <v>3.2059271180558612E-4</v>
      </c>
      <c r="D164" s="146"/>
      <c r="E164" s="146" t="s">
        <v>103</v>
      </c>
      <c r="F164" s="110">
        <v>8</v>
      </c>
      <c r="G164" s="21">
        <f t="shared" si="15"/>
        <v>1.7905102954341988E-4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4"/>
        <v>4.5208581625709625</v>
      </c>
      <c r="D165" s="146"/>
      <c r="E165" s="146" t="s">
        <v>106</v>
      </c>
      <c r="F165" s="110">
        <v>950</v>
      </c>
      <c r="G165" s="21">
        <f t="shared" si="15"/>
        <v>2.1262309758281112E-2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4"/>
        <v>0.46904717441606042</v>
      </c>
      <c r="D166" s="146"/>
      <c r="E166" s="146" t="s">
        <v>164</v>
      </c>
      <c r="F166" s="110">
        <v>306</v>
      </c>
      <c r="G166" s="21">
        <f t="shared" si="15"/>
        <v>6.8487018800358103E-3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4"/>
        <v>0.61013301391612806</v>
      </c>
      <c r="D167" s="146"/>
      <c r="E167" s="146" t="s">
        <v>9</v>
      </c>
      <c r="F167" s="110">
        <v>349</v>
      </c>
      <c r="G167" s="21">
        <f t="shared" si="15"/>
        <v>7.8111011638316921E-3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4"/>
        <v>0</v>
      </c>
      <c r="D168" s="146"/>
      <c r="E168" s="146" t="s">
        <v>23</v>
      </c>
      <c r="F168" s="110"/>
      <c r="H168" s="146"/>
      <c r="I168" s="146"/>
      <c r="J168" s="76"/>
    </row>
    <row r="169" spans="1:10" x14ac:dyDescent="0.25">
      <c r="A169" s="11" t="s">
        <v>155</v>
      </c>
      <c r="B169" s="146">
        <f t="shared" si="14"/>
        <v>3.9272607196184309E-3</v>
      </c>
      <c r="D169" s="146"/>
      <c r="E169" s="146" t="s">
        <v>24</v>
      </c>
      <c r="F169" s="110">
        <v>28</v>
      </c>
      <c r="G169" s="21">
        <f t="shared" si="15"/>
        <v>6.2667860340196954E-4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4"/>
        <v>5.0092611219622828E-4</v>
      </c>
      <c r="D170" s="146"/>
      <c r="E170" s="146" t="s">
        <v>135</v>
      </c>
      <c r="F170" s="110">
        <v>10</v>
      </c>
      <c r="G170" s="21">
        <f t="shared" si="15"/>
        <v>2.2381378692927484E-4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4"/>
        <v>4.0575015087894499</v>
      </c>
      <c r="D171" s="146"/>
      <c r="E171" s="146" t="s">
        <v>136</v>
      </c>
      <c r="F171" s="110">
        <v>900</v>
      </c>
      <c r="G171" s="21">
        <f t="shared" si="15"/>
        <v>2.0143240823634737E-2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4"/>
        <v>19.63830730254093</v>
      </c>
      <c r="D172" s="146"/>
      <c r="E172" s="146" t="s">
        <v>153</v>
      </c>
      <c r="F172" s="110">
        <v>1980</v>
      </c>
      <c r="G172" s="21">
        <f t="shared" si="15"/>
        <v>4.4315129811996416E-2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4"/>
        <v>1.3545042073786016E-2</v>
      </c>
      <c r="D173" s="146"/>
      <c r="E173" s="146" t="s">
        <v>36</v>
      </c>
      <c r="F173" s="110">
        <v>52</v>
      </c>
      <c r="G173" s="21">
        <f t="shared" si="15"/>
        <v>1.1638316920322292E-3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4"/>
        <v>4.5208581625709607E-2</v>
      </c>
      <c r="D174" s="146"/>
      <c r="E174" s="146" t="s">
        <v>137</v>
      </c>
      <c r="F174" s="110">
        <v>95</v>
      </c>
      <c r="G174" s="21">
        <f t="shared" si="15"/>
        <v>2.1262309758281108E-3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4"/>
        <v>0</v>
      </c>
      <c r="D175" s="146"/>
      <c r="E175" s="146" t="s">
        <v>56</v>
      </c>
      <c r="F175" s="110"/>
      <c r="H175" s="146"/>
      <c r="I175" s="146"/>
      <c r="J175" s="76"/>
    </row>
    <row r="176" spans="1:10" x14ac:dyDescent="0.25">
      <c r="A176" s="11" t="s">
        <v>155</v>
      </c>
      <c r="B176" s="146">
        <f t="shared" si="14"/>
        <v>362.51546358908342</v>
      </c>
      <c r="D176" s="146"/>
      <c r="E176" s="146" t="s">
        <v>165</v>
      </c>
      <c r="F176" s="110">
        <v>8507</v>
      </c>
      <c r="G176" s="21">
        <f t="shared" si="15"/>
        <v>0.1903983885407341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4"/>
        <v>2.4545379497615193E-4</v>
      </c>
      <c r="D177" s="146"/>
      <c r="E177" s="146" t="s">
        <v>157</v>
      </c>
      <c r="F177" s="110">
        <v>7</v>
      </c>
      <c r="G177" s="21">
        <f t="shared" si="15"/>
        <v>1.5666965085049238E-4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4"/>
        <v>3.5345346476565871E-6</v>
      </c>
      <c r="D178" s="146"/>
      <c r="E178" s="146" t="s">
        <v>28</v>
      </c>
      <c r="F178" s="110">
        <v>0.84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4"/>
        <v>9.6366612593362601E-4</v>
      </c>
      <c r="D179" s="146"/>
      <c r="E179" s="146" t="s">
        <v>92</v>
      </c>
      <c r="F179" s="110">
        <v>13.87</v>
      </c>
      <c r="G179" s="21">
        <f t="shared" si="15"/>
        <v>3.1042972247090421E-4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4"/>
        <v>3.2320281862106661E-6</v>
      </c>
      <c r="D180" s="146"/>
      <c r="E180" s="146" t="s">
        <v>158</v>
      </c>
      <c r="F180" s="110">
        <v>0.80325000000000002</v>
      </c>
      <c r="G180" s="21">
        <f t="shared" si="15"/>
        <v>1.7977842435094002E-5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4"/>
        <v>80.148177951396548</v>
      </c>
      <c r="D181" s="146"/>
      <c r="E181" s="146" t="s">
        <v>16</v>
      </c>
      <c r="F181" s="110">
        <v>4000</v>
      </c>
      <c r="G181" s="21">
        <f t="shared" si="15"/>
        <v>8.9525514771709933E-2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4"/>
        <v>1.6218033901076312</v>
      </c>
      <c r="D182" s="146"/>
      <c r="E182" s="146" t="s">
        <v>159</v>
      </c>
      <c r="F182" s="110">
        <v>569</v>
      </c>
      <c r="G182" s="21">
        <f t="shared" si="15"/>
        <v>1.2735004476275739E-2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4"/>
        <v>4.9892441145189244</v>
      </c>
      <c r="D183" s="146"/>
      <c r="E183" s="146" t="s">
        <v>121</v>
      </c>
      <c r="F183" s="110">
        <v>998</v>
      </c>
      <c r="G183" s="21">
        <f t="shared" si="15"/>
        <v>2.2336615935541631E-2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4"/>
        <v>1.0243438068300676E-3</v>
      </c>
      <c r="D184" s="146"/>
      <c r="E184" s="146" t="s">
        <v>160</v>
      </c>
      <c r="F184" s="110">
        <v>14.3</v>
      </c>
      <c r="G184" s="21">
        <f t="shared" si="15"/>
        <v>3.2005371530886302E-4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4"/>
        <v>3.9678357347063251</v>
      </c>
      <c r="D185" s="146"/>
      <c r="E185" s="146" t="s">
        <v>123</v>
      </c>
      <c r="F185" s="110">
        <v>890</v>
      </c>
      <c r="G185" s="21">
        <f t="shared" si="15"/>
        <v>1.9919427036705462E-2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4"/>
        <v>2.0037044487849133E-5</v>
      </c>
      <c r="D186" s="146"/>
      <c r="E186" s="146" t="s">
        <v>46</v>
      </c>
      <c r="F186" s="110">
        <v>2</v>
      </c>
      <c r="G186" s="21">
        <f t="shared" si="15"/>
        <v>4.476275738585497E-5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4"/>
        <v>2.9699909192114386E-6</v>
      </c>
      <c r="D187" s="146"/>
      <c r="E187" s="146" t="s">
        <v>161</v>
      </c>
      <c r="F187" s="110">
        <v>0.77</v>
      </c>
      <c r="G187" s="21">
        <f t="shared" si="15"/>
        <v>1.7233661593554164E-5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4"/>
        <v>0.87523814027373825</v>
      </c>
      <c r="D188" s="146"/>
      <c r="E188" s="146" t="s">
        <v>162</v>
      </c>
      <c r="F188" s="110">
        <v>418</v>
      </c>
      <c r="G188" s="21">
        <f t="shared" si="15"/>
        <v>9.3554162936436893E-3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4"/>
        <v>28.85334406250275</v>
      </c>
      <c r="D189" s="146"/>
      <c r="E189" s="146" t="s">
        <v>166</v>
      </c>
      <c r="F189" s="110">
        <v>2400</v>
      </c>
      <c r="G189" s="21">
        <f t="shared" si="15"/>
        <v>5.371530886302596E-2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4"/>
        <v>541.80168295144074</v>
      </c>
      <c r="D190" s="146"/>
      <c r="E190" s="146" t="s">
        <v>38</v>
      </c>
      <c r="F190" s="110">
        <v>10400</v>
      </c>
      <c r="G190" s="21">
        <f t="shared" si="15"/>
        <v>0.23276633840644584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4"/>
        <v>5.2014213878618792E-2</v>
      </c>
      <c r="D191" s="146"/>
      <c r="E191" s="146" t="s">
        <v>129</v>
      </c>
      <c r="F191" s="110">
        <v>101.9</v>
      </c>
      <c r="G191" s="21">
        <f t="shared" si="15"/>
        <v>2.2806624888093109E-3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4"/>
        <v>3.6191911606177497E-2</v>
      </c>
      <c r="D192" s="146"/>
      <c r="E192" s="146" t="s">
        <v>12</v>
      </c>
      <c r="F192" s="110">
        <v>85</v>
      </c>
      <c r="G192" s="21">
        <f t="shared" si="15"/>
        <v>1.9024171888988362E-3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4"/>
        <v>0.37060517484725758</v>
      </c>
      <c r="D193" s="146"/>
      <c r="E193" s="146" t="s">
        <v>47</v>
      </c>
      <c r="F193" s="110">
        <v>272</v>
      </c>
      <c r="G193" s="21">
        <f t="shared" si="15"/>
        <v>6.0877350044762756E-3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4"/>
        <v>3.567040870160753E-3</v>
      </c>
      <c r="D194" s="146"/>
      <c r="E194" s="146" t="s">
        <v>86</v>
      </c>
      <c r="F194" s="110">
        <v>26.684999999999999</v>
      </c>
      <c r="G194" s="21">
        <f t="shared" si="15"/>
        <v>5.9724709042076991E-4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4"/>
        <v>0</v>
      </c>
      <c r="D195" s="146"/>
      <c r="E195" s="146" t="s">
        <v>81</v>
      </c>
      <c r="F195" s="110"/>
      <c r="H195" s="146"/>
      <c r="I195" s="146"/>
      <c r="J195" s="76"/>
    </row>
    <row r="196" spans="1:10" x14ac:dyDescent="0.25">
      <c r="A196" s="11" t="s">
        <v>155</v>
      </c>
      <c r="B196" s="146">
        <f t="shared" si="14"/>
        <v>3.2059271180558612E-4</v>
      </c>
      <c r="D196" s="146"/>
      <c r="E196" s="146" t="s">
        <v>19</v>
      </c>
      <c r="F196" s="110">
        <v>8</v>
      </c>
      <c r="G196" s="21">
        <f t="shared" si="15"/>
        <v>1.7905102954341988E-4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4"/>
        <v>0</v>
      </c>
      <c r="D197" s="146"/>
      <c r="E197" s="146" t="s">
        <v>94</v>
      </c>
      <c r="F197" s="110"/>
      <c r="H197" s="146"/>
      <c r="I197" s="146"/>
      <c r="J197" s="76"/>
    </row>
    <row r="198" spans="1:10" x14ac:dyDescent="0.25">
      <c r="A198" s="150" t="s">
        <v>155</v>
      </c>
      <c r="B198" s="12">
        <f>POWER((F198/$J$155)*100, 2)</f>
        <v>2.4545379497615191E-2</v>
      </c>
      <c r="C198" s="150"/>
      <c r="D198" s="12"/>
      <c r="E198" s="12" t="s">
        <v>163</v>
      </c>
      <c r="F198" s="140">
        <v>70</v>
      </c>
      <c r="G198" s="27">
        <f t="shared" si="15"/>
        <v>1.5666965085049239E-3</v>
      </c>
      <c r="H198" s="12"/>
      <c r="I198" s="12"/>
      <c r="J198" s="147"/>
    </row>
    <row r="199" spans="1:10" x14ac:dyDescent="0.25">
      <c r="A199" s="11" t="s">
        <v>169</v>
      </c>
      <c r="B199" s="117">
        <v>1.96168711</v>
      </c>
      <c r="C199" s="151">
        <v>813.01620000000003</v>
      </c>
      <c r="D199" s="188"/>
      <c r="E199" s="114" t="s">
        <v>5</v>
      </c>
      <c r="F199" s="114">
        <v>930</v>
      </c>
      <c r="G199" s="115">
        <v>1.401E-2</v>
      </c>
      <c r="J199" s="203">
        <v>66400</v>
      </c>
    </row>
    <row r="200" spans="1:10" x14ac:dyDescent="0.25">
      <c r="A200" s="11" t="s">
        <v>169</v>
      </c>
      <c r="B200" s="117">
        <v>187.8633533</v>
      </c>
      <c r="C200" s="114"/>
      <c r="D200" s="188"/>
      <c r="E200" s="114" t="s">
        <v>82</v>
      </c>
      <c r="F200" s="118">
        <v>9101</v>
      </c>
      <c r="G200" s="115">
        <v>0.13705999999999999</v>
      </c>
      <c r="J200" s="114"/>
    </row>
    <row r="201" spans="1:10" x14ac:dyDescent="0.25">
      <c r="A201" s="11" t="s">
        <v>169</v>
      </c>
      <c r="B201" s="117">
        <v>5.1509857200000004</v>
      </c>
      <c r="C201" s="114"/>
      <c r="D201" s="188"/>
      <c r="E201" s="114" t="s">
        <v>83</v>
      </c>
      <c r="F201" s="118">
        <v>1507</v>
      </c>
      <c r="G201" s="115">
        <v>2.2700000000000001E-2</v>
      </c>
      <c r="J201" s="114"/>
    </row>
    <row r="202" spans="1:10" x14ac:dyDescent="0.25">
      <c r="A202" s="11" t="s">
        <v>169</v>
      </c>
      <c r="B202" s="117">
        <v>115.9513808</v>
      </c>
      <c r="C202" s="114"/>
      <c r="D202" s="188"/>
      <c r="E202" s="114" t="s">
        <v>15</v>
      </c>
      <c r="F202" s="118">
        <v>7150</v>
      </c>
      <c r="G202" s="115">
        <v>0.10768</v>
      </c>
      <c r="J202" s="114"/>
    </row>
    <row r="203" spans="1:10" x14ac:dyDescent="0.25">
      <c r="A203" s="11" t="s">
        <v>169</v>
      </c>
      <c r="B203" s="117">
        <v>1.11773298</v>
      </c>
      <c r="C203" s="114"/>
      <c r="D203" s="188"/>
      <c r="E203" s="114" t="s">
        <v>134</v>
      </c>
      <c r="F203" s="114">
        <v>702</v>
      </c>
      <c r="G203" s="115">
        <v>1.057E-2</v>
      </c>
      <c r="J203" s="114"/>
    </row>
    <row r="204" spans="1:10" x14ac:dyDescent="0.25">
      <c r="A204" s="11" t="s">
        <v>169</v>
      </c>
      <c r="B204" s="117">
        <v>4.4773030370000004</v>
      </c>
      <c r="C204" s="114"/>
      <c r="D204" s="188"/>
      <c r="E204" s="114" t="s">
        <v>19</v>
      </c>
      <c r="F204" s="118">
        <v>1405</v>
      </c>
      <c r="G204" s="115">
        <v>2.1160000000000002E-2</v>
      </c>
      <c r="J204" s="114"/>
    </row>
    <row r="205" spans="1:10" x14ac:dyDescent="0.25">
      <c r="A205" s="11" t="s">
        <v>169</v>
      </c>
      <c r="B205" s="117">
        <v>9.9452841490000008</v>
      </c>
      <c r="C205" s="114"/>
      <c r="D205" s="188"/>
      <c r="E205" s="114" t="s">
        <v>94</v>
      </c>
      <c r="F205" s="118">
        <v>2094</v>
      </c>
      <c r="G205" s="115">
        <v>3.1539999999999999E-2</v>
      </c>
      <c r="J205" s="114"/>
    </row>
    <row r="206" spans="1:10" x14ac:dyDescent="0.25">
      <c r="A206" s="11" t="s">
        <v>169</v>
      </c>
      <c r="B206" s="117">
        <v>2.5967575119999999</v>
      </c>
      <c r="C206" s="114"/>
      <c r="D206" s="188"/>
      <c r="E206" s="114" t="s">
        <v>9</v>
      </c>
      <c r="F206" s="118">
        <v>1070</v>
      </c>
      <c r="G206" s="115">
        <v>1.6109999999999999E-2</v>
      </c>
      <c r="J206" s="114"/>
    </row>
    <row r="207" spans="1:10" x14ac:dyDescent="0.25">
      <c r="A207" s="11" t="s">
        <v>169</v>
      </c>
      <c r="B207" s="117">
        <v>4.8347002469999998</v>
      </c>
      <c r="C207" s="114"/>
      <c r="D207" s="188"/>
      <c r="E207" s="114" t="s">
        <v>24</v>
      </c>
      <c r="F207" s="118">
        <v>1460</v>
      </c>
      <c r="G207" s="115">
        <v>2.1989999999999999E-2</v>
      </c>
      <c r="J207" s="114"/>
    </row>
    <row r="208" spans="1:10" x14ac:dyDescent="0.25">
      <c r="A208" s="11" t="s">
        <v>169</v>
      </c>
      <c r="B208" s="117">
        <v>1.073595587</v>
      </c>
      <c r="C208" s="114"/>
      <c r="D208" s="188"/>
      <c r="E208" s="114" t="s">
        <v>25</v>
      </c>
      <c r="F208" s="114">
        <v>688</v>
      </c>
      <c r="G208" s="115">
        <v>1.0359999999999999E-2</v>
      </c>
      <c r="J208" s="114"/>
    </row>
    <row r="209" spans="1:10" x14ac:dyDescent="0.25">
      <c r="A209" s="11" t="s">
        <v>169</v>
      </c>
      <c r="B209" s="117">
        <v>22.619765210000001</v>
      </c>
      <c r="C209" s="114"/>
      <c r="D209" s="188"/>
      <c r="E209" s="114" t="s">
        <v>111</v>
      </c>
      <c r="F209" s="118">
        <v>3158</v>
      </c>
      <c r="G209" s="115">
        <v>4.7559999999999998E-2</v>
      </c>
      <c r="J209" s="114"/>
    </row>
    <row r="210" spans="1:10" x14ac:dyDescent="0.25">
      <c r="A210" s="11" t="s">
        <v>169</v>
      </c>
      <c r="B210" s="117">
        <v>8.8918928729999998</v>
      </c>
      <c r="C210" s="114"/>
      <c r="D210" s="188"/>
      <c r="E210" s="114" t="s">
        <v>36</v>
      </c>
      <c r="F210" s="118">
        <v>1980</v>
      </c>
      <c r="G210" s="115">
        <v>2.9819999999999999E-2</v>
      </c>
      <c r="J210" s="114"/>
    </row>
    <row r="211" spans="1:10" x14ac:dyDescent="0.25">
      <c r="A211" s="11" t="s">
        <v>169</v>
      </c>
      <c r="B211" s="117">
        <v>6.4015096529999997</v>
      </c>
      <c r="C211" s="114"/>
      <c r="D211" s="188"/>
      <c r="E211" s="114" t="s">
        <v>170</v>
      </c>
      <c r="F211" s="118">
        <v>1680</v>
      </c>
      <c r="G211" s="115">
        <v>2.53E-2</v>
      </c>
      <c r="J211" s="114"/>
    </row>
    <row r="212" spans="1:10" x14ac:dyDescent="0.25">
      <c r="A212" s="11" t="s">
        <v>169</v>
      </c>
      <c r="B212" s="117">
        <v>1.0549517349999999</v>
      </c>
      <c r="C212" s="114"/>
      <c r="D212" s="188"/>
      <c r="E212" s="114" t="s">
        <v>113</v>
      </c>
      <c r="F212" s="114">
        <v>682</v>
      </c>
      <c r="G212" s="115">
        <v>1.027E-2</v>
      </c>
      <c r="J212" s="114"/>
    </row>
    <row r="213" spans="1:10" x14ac:dyDescent="0.25">
      <c r="A213" s="11" t="s">
        <v>169</v>
      </c>
      <c r="B213" s="117">
        <v>7.5542191360000004</v>
      </c>
      <c r="C213" s="114"/>
      <c r="D213" s="188"/>
      <c r="E213" s="114" t="s">
        <v>56</v>
      </c>
      <c r="F213" s="118">
        <v>1825</v>
      </c>
      <c r="G213" s="115">
        <v>2.7480000000000001E-2</v>
      </c>
      <c r="J213" s="114"/>
    </row>
    <row r="214" spans="1:10" x14ac:dyDescent="0.25">
      <c r="A214" s="11" t="s">
        <v>169</v>
      </c>
      <c r="B214" s="117">
        <v>0.67863850000000003</v>
      </c>
      <c r="C214" s="114"/>
      <c r="D214" s="188"/>
      <c r="E214" s="114" t="s">
        <v>138</v>
      </c>
      <c r="F214" s="114">
        <v>547</v>
      </c>
      <c r="G214" s="115">
        <v>8.2400000000000008E-3</v>
      </c>
      <c r="J214" s="114"/>
    </row>
    <row r="215" spans="1:10" x14ac:dyDescent="0.25">
      <c r="A215" s="11" t="s">
        <v>169</v>
      </c>
      <c r="B215" s="117">
        <v>3.7743594859999998</v>
      </c>
      <c r="C215" s="114"/>
      <c r="D215" s="188"/>
      <c r="E215" s="114" t="s">
        <v>118</v>
      </c>
      <c r="F215" s="118">
        <v>1290</v>
      </c>
      <c r="G215" s="115">
        <v>1.9429999999999999E-2</v>
      </c>
      <c r="J215" s="114"/>
    </row>
    <row r="216" spans="1:10" x14ac:dyDescent="0.25">
      <c r="A216" s="11" t="s">
        <v>169</v>
      </c>
      <c r="B216" s="117">
        <v>108.6115547</v>
      </c>
      <c r="C216" s="114"/>
      <c r="D216" s="188"/>
      <c r="E216" s="114" t="s">
        <v>16</v>
      </c>
      <c r="F216" s="118">
        <v>6920</v>
      </c>
      <c r="G216" s="115">
        <v>0.10421999999999999</v>
      </c>
      <c r="J216" s="114"/>
    </row>
    <row r="217" spans="1:10" x14ac:dyDescent="0.25">
      <c r="A217" s="11" t="s">
        <v>169</v>
      </c>
      <c r="B217" s="117">
        <v>11.47209546</v>
      </c>
      <c r="C217" s="114"/>
      <c r="D217" s="188"/>
      <c r="E217" s="114" t="s">
        <v>54</v>
      </c>
      <c r="F217" s="118">
        <v>2249</v>
      </c>
      <c r="G217" s="115">
        <v>3.3869999999999997E-2</v>
      </c>
      <c r="J217" s="114"/>
    </row>
    <row r="218" spans="1:10" x14ac:dyDescent="0.25">
      <c r="A218" s="11" t="s">
        <v>169</v>
      </c>
      <c r="B218" s="117">
        <v>0.90880615799999998</v>
      </c>
      <c r="C218" s="114"/>
      <c r="D218" s="188"/>
      <c r="E218" s="114" t="s">
        <v>121</v>
      </c>
      <c r="F218" s="114">
        <v>633</v>
      </c>
      <c r="G218" s="115">
        <v>9.5300000000000003E-3</v>
      </c>
      <c r="J218" s="114"/>
    </row>
    <row r="219" spans="1:10" x14ac:dyDescent="0.25">
      <c r="A219" s="11" t="s">
        <v>169</v>
      </c>
      <c r="B219" s="117">
        <v>0.961226684</v>
      </c>
      <c r="C219" s="114"/>
      <c r="D219" s="188"/>
      <c r="E219" s="114" t="s">
        <v>32</v>
      </c>
      <c r="F219" s="114">
        <v>651</v>
      </c>
      <c r="G219" s="115">
        <v>9.7999999999999997E-3</v>
      </c>
      <c r="J219" s="114"/>
    </row>
    <row r="220" spans="1:10" x14ac:dyDescent="0.25">
      <c r="A220" s="11" t="s">
        <v>169</v>
      </c>
      <c r="B220" s="117">
        <v>8.4484776460000006</v>
      </c>
      <c r="C220" s="114"/>
      <c r="D220" s="188"/>
      <c r="E220" s="114" t="s">
        <v>127</v>
      </c>
      <c r="F220" s="118">
        <v>1930</v>
      </c>
      <c r="G220" s="115">
        <v>2.9069999999999999E-2</v>
      </c>
      <c r="J220" s="114"/>
    </row>
    <row r="221" spans="1:10" x14ac:dyDescent="0.25">
      <c r="A221" s="11" t="s">
        <v>169</v>
      </c>
      <c r="B221" s="117">
        <v>231.36975609999999</v>
      </c>
      <c r="C221" s="114"/>
      <c r="D221" s="188"/>
      <c r="E221" s="114" t="s">
        <v>38</v>
      </c>
      <c r="F221" s="118">
        <v>10100</v>
      </c>
      <c r="G221" s="115">
        <v>0.15211</v>
      </c>
      <c r="J221" s="114"/>
    </row>
    <row r="222" spans="1:10" x14ac:dyDescent="0.25">
      <c r="A222" s="11" t="s">
        <v>169</v>
      </c>
      <c r="B222" s="117">
        <v>0.61329655999999999</v>
      </c>
      <c r="C222" s="114"/>
      <c r="D222" s="188"/>
      <c r="E222" s="114" t="s">
        <v>129</v>
      </c>
      <c r="F222" s="114">
        <v>520</v>
      </c>
      <c r="G222" s="115">
        <v>7.8300000000000002E-3</v>
      </c>
      <c r="J222" s="114"/>
    </row>
    <row r="223" spans="1:10" x14ac:dyDescent="0.25">
      <c r="A223" s="11" t="s">
        <v>169</v>
      </c>
      <c r="B223" s="117">
        <v>1.4515894899999999</v>
      </c>
      <c r="C223" s="114"/>
      <c r="D223" s="188"/>
      <c r="E223" s="114" t="s">
        <v>12</v>
      </c>
      <c r="F223" s="114">
        <v>800</v>
      </c>
      <c r="G223" s="115">
        <v>1.205E-2</v>
      </c>
      <c r="J223" s="114"/>
    </row>
    <row r="224" spans="1:10" x14ac:dyDescent="0.25">
      <c r="A224" s="150" t="s">
        <v>169</v>
      </c>
      <c r="B224" s="152">
        <v>63.231238210000001</v>
      </c>
      <c r="C224" s="153"/>
      <c r="D224" s="12"/>
      <c r="E224" s="153" t="s">
        <v>171</v>
      </c>
      <c r="F224" s="196">
        <v>5280</v>
      </c>
      <c r="G224" s="119">
        <v>7.9519999999999993E-2</v>
      </c>
      <c r="H224" s="12"/>
      <c r="I224" s="12"/>
      <c r="J224" s="153"/>
    </row>
    <row r="225" spans="1:10" x14ac:dyDescent="0.25">
      <c r="A225" s="11" t="s">
        <v>172</v>
      </c>
      <c r="B225" s="206">
        <f>POWER((F225/$J$225)*100, 2)</f>
        <v>0.35713718829859847</v>
      </c>
      <c r="C225" s="11">
        <f>SUM(B225:B268)</f>
        <v>3240.2482046051027</v>
      </c>
      <c r="D225" s="206"/>
      <c r="E225" s="206" t="s">
        <v>5</v>
      </c>
      <c r="F225" s="206">
        <v>1500</v>
      </c>
      <c r="G225" s="21">
        <f>F225/$J$225</f>
        <v>5.9760956175298804E-3</v>
      </c>
      <c r="H225" s="206"/>
      <c r="I225" s="206"/>
      <c r="J225" s="76">
        <v>251000</v>
      </c>
    </row>
    <row r="226" spans="1:10" x14ac:dyDescent="0.25">
      <c r="A226" s="11" t="s">
        <v>172</v>
      </c>
      <c r="B226" s="206">
        <f t="shared" ref="B226:B268" si="16">POWER((F226/$J$225)*100, 2)</f>
        <v>0.63491055697528609</v>
      </c>
      <c r="D226" s="206"/>
      <c r="E226" s="206" t="s">
        <v>131</v>
      </c>
      <c r="F226" s="206">
        <v>2000</v>
      </c>
      <c r="G226" s="21">
        <f t="shared" ref="G226:G268" si="17">F226/$J$225</f>
        <v>7.9681274900398405E-3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6"/>
        <v>0.91427120204441181</v>
      </c>
      <c r="D227" s="206"/>
      <c r="E227" s="206" t="s">
        <v>100</v>
      </c>
      <c r="F227" s="206">
        <v>2400</v>
      </c>
      <c r="G227" s="21">
        <f t="shared" si="17"/>
        <v>9.5617529880478083E-3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6"/>
        <v>7.5570229043983419</v>
      </c>
      <c r="D228" s="206"/>
      <c r="E228" s="206" t="s">
        <v>6</v>
      </c>
      <c r="F228" s="206">
        <v>6900</v>
      </c>
      <c r="G228" s="21">
        <f t="shared" si="17"/>
        <v>2.7490039840637449E-2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6"/>
        <v>0.26372930588403348</v>
      </c>
      <c r="D229" s="206"/>
      <c r="E229" s="206" t="s">
        <v>101</v>
      </c>
      <c r="F229" s="206">
        <v>1289</v>
      </c>
      <c r="G229" s="21">
        <f t="shared" si="17"/>
        <v>5.135458167330677E-3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6"/>
        <v>0.9036358153045192</v>
      </c>
      <c r="D230" s="206"/>
      <c r="E230" s="206" t="s">
        <v>82</v>
      </c>
      <c r="F230" s="206">
        <v>2386</v>
      </c>
      <c r="G230" s="21">
        <f t="shared" si="17"/>
        <v>9.5059760956175306E-3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6"/>
        <v>4.6284979603498373E-2</v>
      </c>
      <c r="D231" s="206"/>
      <c r="E231" s="206" t="s">
        <v>83</v>
      </c>
      <c r="F231" s="206">
        <v>540</v>
      </c>
      <c r="G231" s="21">
        <f t="shared" si="17"/>
        <v>2.1513944223107572E-3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6"/>
        <v>3111.0617291789013</v>
      </c>
      <c r="D232" s="206"/>
      <c r="E232" s="206" t="s">
        <v>15</v>
      </c>
      <c r="F232" s="206">
        <v>140000</v>
      </c>
      <c r="G232" s="21">
        <f t="shared" si="17"/>
        <v>0.55776892430278879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6"/>
        <v>0.26824971032205835</v>
      </c>
      <c r="D233" s="206"/>
      <c r="E233" s="206" t="s">
        <v>103</v>
      </c>
      <c r="F233" s="206">
        <v>1300</v>
      </c>
      <c r="G233" s="21">
        <f t="shared" si="17"/>
        <v>5.1792828685258965E-3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6"/>
        <v>9.9204774527388451E-3</v>
      </c>
      <c r="D234" s="206"/>
      <c r="E234" s="206" t="s">
        <v>33</v>
      </c>
      <c r="F234" s="206">
        <v>250</v>
      </c>
      <c r="G234" s="21">
        <f t="shared" si="17"/>
        <v>9.9601593625498006E-4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6"/>
        <v>0.25359851430929659</v>
      </c>
      <c r="D235" s="206"/>
      <c r="E235" s="206" t="s">
        <v>105</v>
      </c>
      <c r="F235" s="206">
        <v>1264</v>
      </c>
      <c r="G235" s="21">
        <f t="shared" si="17"/>
        <v>5.0358565737051789E-3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6"/>
        <v>0.10158568911604578</v>
      </c>
      <c r="D236" s="206"/>
      <c r="E236" s="206" t="s">
        <v>106</v>
      </c>
      <c r="F236" s="206">
        <v>800</v>
      </c>
      <c r="G236" s="21">
        <f t="shared" si="17"/>
        <v>3.1872509960159364E-3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6"/>
        <v>2.9622386946238952E-2</v>
      </c>
      <c r="D237" s="206"/>
      <c r="E237" s="206" t="s">
        <v>134</v>
      </c>
      <c r="F237" s="206">
        <v>432</v>
      </c>
      <c r="G237" s="21">
        <f t="shared" si="17"/>
        <v>1.7211155378486056E-3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6"/>
        <v>2.057110204599927</v>
      </c>
      <c r="D238" s="206"/>
      <c r="E238" s="206" t="s">
        <v>19</v>
      </c>
      <c r="F238" s="206">
        <v>3600</v>
      </c>
      <c r="G238" s="21">
        <f t="shared" si="17"/>
        <v>1.4342629482071713E-2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6"/>
        <v>7.660324280566976</v>
      </c>
      <c r="D239" s="206"/>
      <c r="E239" s="206" t="s">
        <v>94</v>
      </c>
      <c r="F239" s="206">
        <v>6947</v>
      </c>
      <c r="G239" s="21">
        <f t="shared" si="17"/>
        <v>2.7677290836653386E-2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6"/>
        <v>3.9681909810955381E-2</v>
      </c>
      <c r="D240" s="206"/>
      <c r="E240" s="206" t="s">
        <v>22</v>
      </c>
      <c r="F240" s="206">
        <v>500</v>
      </c>
      <c r="G240" s="21">
        <f t="shared" si="17"/>
        <v>1.9920318725099601E-3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6"/>
        <v>0.12856938778749544</v>
      </c>
      <c r="D241" s="206"/>
      <c r="E241" s="206" t="s">
        <v>9</v>
      </c>
      <c r="F241" s="206">
        <v>900</v>
      </c>
      <c r="G241" s="21">
        <f t="shared" si="17"/>
        <v>3.5856573705179283E-3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6"/>
        <v>0.99204774527388451</v>
      </c>
      <c r="D242" s="206"/>
      <c r="E242" s="206" t="s">
        <v>24</v>
      </c>
      <c r="F242" s="206">
        <v>2500</v>
      </c>
      <c r="G242" s="21">
        <f t="shared" si="17"/>
        <v>9.9601593625498006E-3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6"/>
        <v>0</v>
      </c>
      <c r="D243" s="206"/>
      <c r="E243" s="206" t="s">
        <v>136</v>
      </c>
      <c r="F243" s="206"/>
      <c r="G243" s="21">
        <f t="shared" si="17"/>
        <v>0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6"/>
        <v>5.9062554562625991</v>
      </c>
      <c r="D244" s="206"/>
      <c r="E244" s="206" t="s">
        <v>25</v>
      </c>
      <c r="F244" s="206">
        <v>6100</v>
      </c>
      <c r="G244" s="21">
        <f t="shared" si="17"/>
        <v>2.4302788844621514E-2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6"/>
        <v>11.486808967711788</v>
      </c>
      <c r="D245" s="206"/>
      <c r="E245" s="206" t="s">
        <v>10</v>
      </c>
      <c r="F245" s="206">
        <v>8506.9410000000007</v>
      </c>
      <c r="G245" s="21">
        <f t="shared" si="17"/>
        <v>3.3892195219123511E-2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6"/>
        <v>0</v>
      </c>
      <c r="D246" s="206"/>
      <c r="E246" s="206" t="s">
        <v>111</v>
      </c>
      <c r="F246" s="206"/>
      <c r="G246" s="21">
        <f t="shared" si="17"/>
        <v>0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6"/>
        <v>6.1817015578165442E-2</v>
      </c>
      <c r="D247" s="206"/>
      <c r="E247" s="206" t="s">
        <v>36</v>
      </c>
      <c r="F247" s="206">
        <v>624.06200000000001</v>
      </c>
      <c r="G247" s="21">
        <f t="shared" si="17"/>
        <v>2.4863027888446217E-3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6"/>
        <v>2.0275036904176127</v>
      </c>
      <c r="D248" s="206"/>
      <c r="E248" s="206" t="s">
        <v>170</v>
      </c>
      <c r="F248" s="206">
        <v>3574</v>
      </c>
      <c r="G248" s="21">
        <f t="shared" si="17"/>
        <v>1.4239043824701196E-2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6"/>
        <v>6.7062427580514594</v>
      </c>
      <c r="D249" s="206"/>
      <c r="E249" s="206" t="s">
        <v>56</v>
      </c>
      <c r="F249" s="206">
        <v>6500</v>
      </c>
      <c r="G249" s="21">
        <f t="shared" si="17"/>
        <v>2.5896414342629483E-2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6"/>
        <v>0</v>
      </c>
      <c r="D250" s="206"/>
      <c r="E250" s="206" t="s">
        <v>92</v>
      </c>
      <c r="F250" s="206"/>
      <c r="G250" s="21">
        <f t="shared" si="17"/>
        <v>0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6"/>
        <v>0.60356184822463133</v>
      </c>
      <c r="D251" s="206"/>
      <c r="E251" s="206" t="s">
        <v>118</v>
      </c>
      <c r="F251" s="206">
        <v>1950</v>
      </c>
      <c r="G251" s="21">
        <f t="shared" si="17"/>
        <v>7.7689243027888443E-3</v>
      </c>
      <c r="H251" s="206"/>
      <c r="I251" s="206"/>
    </row>
    <row r="252" spans="1:10" x14ac:dyDescent="0.25">
      <c r="A252" s="11" t="s">
        <v>172</v>
      </c>
      <c r="B252" s="206">
        <f t="shared" si="16"/>
        <v>0.62101934889922394</v>
      </c>
      <c r="D252" s="206"/>
      <c r="E252" s="206" t="s">
        <v>29</v>
      </c>
      <c r="F252" s="206">
        <v>1978</v>
      </c>
      <c r="G252" s="21">
        <f t="shared" si="17"/>
        <v>7.8804780876494031E-3</v>
      </c>
      <c r="H252" s="206"/>
      <c r="I252" s="206"/>
    </row>
    <row r="253" spans="1:10" x14ac:dyDescent="0.25">
      <c r="A253" s="11" t="s">
        <v>172</v>
      </c>
      <c r="B253" s="206">
        <f t="shared" si="16"/>
        <v>10.672846462754562</v>
      </c>
      <c r="D253" s="206"/>
      <c r="E253" s="206" t="s">
        <v>16</v>
      </c>
      <c r="F253" s="206">
        <v>8200</v>
      </c>
      <c r="G253" s="21">
        <f t="shared" si="17"/>
        <v>3.2669322709163347E-2</v>
      </c>
      <c r="H253" s="206"/>
      <c r="I253" s="206"/>
    </row>
    <row r="254" spans="1:10" x14ac:dyDescent="0.25">
      <c r="A254" s="11" t="s">
        <v>172</v>
      </c>
      <c r="B254" s="206">
        <f t="shared" si="16"/>
        <v>1.9444135807368142E-2</v>
      </c>
      <c r="D254" s="206"/>
      <c r="E254" s="206" t="s">
        <v>54</v>
      </c>
      <c r="F254" s="206">
        <v>350</v>
      </c>
      <c r="G254" s="21">
        <f t="shared" si="17"/>
        <v>1.3944223107569722E-3</v>
      </c>
      <c r="H254" s="206"/>
      <c r="I254" s="206"/>
    </row>
    <row r="255" spans="1:10" x14ac:dyDescent="0.25">
      <c r="A255" s="11" t="s">
        <v>172</v>
      </c>
      <c r="B255" s="206">
        <f t="shared" si="16"/>
        <v>2.5396422279011444E-2</v>
      </c>
      <c r="D255" s="206"/>
      <c r="E255" s="206" t="s">
        <v>143</v>
      </c>
      <c r="F255" s="206">
        <v>400</v>
      </c>
      <c r="G255" s="21">
        <f t="shared" si="17"/>
        <v>1.5936254980079682E-3</v>
      </c>
      <c r="H255" s="206"/>
      <c r="I255" s="206"/>
    </row>
    <row r="256" spans="1:10" x14ac:dyDescent="0.25">
      <c r="A256" s="11" t="s">
        <v>172</v>
      </c>
      <c r="B256" s="206">
        <f t="shared" si="16"/>
        <v>0.14658830812209331</v>
      </c>
      <c r="D256" s="206"/>
      <c r="E256" s="206" t="s">
        <v>120</v>
      </c>
      <c r="F256" s="206">
        <v>961</v>
      </c>
      <c r="G256" s="21">
        <f t="shared" si="17"/>
        <v>3.8286852589641436E-3</v>
      </c>
      <c r="H256" s="206"/>
      <c r="I256" s="206"/>
    </row>
    <row r="257" spans="1:10" x14ac:dyDescent="0.25">
      <c r="A257" s="11" t="s">
        <v>172</v>
      </c>
      <c r="B257" s="206">
        <f t="shared" si="16"/>
        <v>0.35713718829859847</v>
      </c>
      <c r="D257" s="206"/>
      <c r="E257" s="206" t="s">
        <v>173</v>
      </c>
      <c r="F257" s="206">
        <v>1500</v>
      </c>
      <c r="G257" s="21">
        <f t="shared" si="17"/>
        <v>5.9760956175298804E-3</v>
      </c>
      <c r="H257" s="206"/>
      <c r="I257" s="206"/>
    </row>
    <row r="258" spans="1:10" x14ac:dyDescent="0.25">
      <c r="A258" s="11" t="s">
        <v>172</v>
      </c>
      <c r="B258" s="206">
        <f t="shared" si="16"/>
        <v>0.47945969111601405</v>
      </c>
      <c r="D258" s="206"/>
      <c r="E258" s="206" t="s">
        <v>121</v>
      </c>
      <c r="F258" s="206">
        <v>1738</v>
      </c>
      <c r="G258" s="21">
        <f t="shared" si="17"/>
        <v>6.9243027888446218E-3</v>
      </c>
      <c r="H258" s="206"/>
      <c r="I258" s="206"/>
    </row>
    <row r="259" spans="1:10" x14ac:dyDescent="0.25">
      <c r="A259" s="11" t="s">
        <v>172</v>
      </c>
      <c r="B259" s="206">
        <f t="shared" si="16"/>
        <v>0.51427755114998175</v>
      </c>
      <c r="D259" s="206"/>
      <c r="E259" s="206" t="s">
        <v>32</v>
      </c>
      <c r="F259" s="206">
        <v>1800</v>
      </c>
      <c r="G259" s="21">
        <f t="shared" si="17"/>
        <v>7.1713147410358566E-3</v>
      </c>
      <c r="H259" s="206"/>
      <c r="I259" s="206"/>
    </row>
    <row r="260" spans="1:10" x14ac:dyDescent="0.25">
      <c r="A260" s="11" t="s">
        <v>172</v>
      </c>
      <c r="B260" s="206">
        <f t="shared" si="16"/>
        <v>5.5253091220774264E-2</v>
      </c>
      <c r="D260" s="206"/>
      <c r="E260" s="206" t="s">
        <v>174</v>
      </c>
      <c r="F260" s="206">
        <v>590</v>
      </c>
      <c r="G260" s="21">
        <f t="shared" si="17"/>
        <v>2.3505976095617529E-3</v>
      </c>
      <c r="H260" s="206"/>
      <c r="I260" s="206"/>
    </row>
    <row r="261" spans="1:10" x14ac:dyDescent="0.25">
      <c r="A261" s="11" t="s">
        <v>172</v>
      </c>
      <c r="B261" s="206">
        <f t="shared" si="16"/>
        <v>3.869339776971794E-2</v>
      </c>
      <c r="D261" s="206"/>
      <c r="E261" s="206" t="s">
        <v>124</v>
      </c>
      <c r="F261" s="206">
        <v>493.733</v>
      </c>
      <c r="G261" s="21">
        <f t="shared" si="17"/>
        <v>1.9670637450199201E-3</v>
      </c>
      <c r="H261" s="206"/>
      <c r="I261" s="206"/>
    </row>
    <row r="262" spans="1:10" x14ac:dyDescent="0.25">
      <c r="A262" s="11" t="s">
        <v>172</v>
      </c>
      <c r="B262" s="206">
        <f t="shared" si="16"/>
        <v>3.5963873589308096E-2</v>
      </c>
      <c r="D262" s="206"/>
      <c r="E262" s="206" t="s">
        <v>166</v>
      </c>
      <c r="F262" s="206">
        <v>476</v>
      </c>
      <c r="G262" s="21">
        <f t="shared" si="17"/>
        <v>1.896414342629482E-3</v>
      </c>
      <c r="H262" s="206"/>
      <c r="I262" s="206"/>
    </row>
    <row r="263" spans="1:10" x14ac:dyDescent="0.25">
      <c r="A263" s="11" t="s">
        <v>172</v>
      </c>
      <c r="B263" s="206">
        <f t="shared" si="16"/>
        <v>1.8348915096585765</v>
      </c>
      <c r="D263" s="206"/>
      <c r="E263" s="206" t="s">
        <v>31</v>
      </c>
      <c r="F263" s="206">
        <v>3400</v>
      </c>
      <c r="G263" s="21">
        <f t="shared" si="17"/>
        <v>1.3545816733067729E-2</v>
      </c>
    </row>
    <row r="264" spans="1:10" x14ac:dyDescent="0.25">
      <c r="A264" s="11" t="s">
        <v>172</v>
      </c>
      <c r="B264" s="206">
        <f t="shared" si="16"/>
        <v>0.63491055697528609</v>
      </c>
      <c r="D264" s="206"/>
      <c r="E264" s="206" t="s">
        <v>128</v>
      </c>
      <c r="F264" s="206">
        <v>2000</v>
      </c>
      <c r="G264" s="21">
        <f t="shared" si="17"/>
        <v>7.9681274900398405E-3</v>
      </c>
    </row>
    <row r="265" spans="1:10" x14ac:dyDescent="0.25">
      <c r="A265" s="11" t="s">
        <v>172</v>
      </c>
      <c r="B265" s="206">
        <f t="shared" si="16"/>
        <v>63.491055697528608</v>
      </c>
      <c r="D265" s="206"/>
      <c r="E265" s="206" t="s">
        <v>38</v>
      </c>
      <c r="F265" s="206">
        <v>20000</v>
      </c>
      <c r="G265" s="21">
        <f t="shared" si="17"/>
        <v>7.9681274900398405E-2</v>
      </c>
    </row>
    <row r="266" spans="1:10" x14ac:dyDescent="0.25">
      <c r="A266" s="11" t="s">
        <v>172</v>
      </c>
      <c r="B266" s="206">
        <f t="shared" si="16"/>
        <v>2.5396422279011444E-2</v>
      </c>
      <c r="D266" s="206"/>
      <c r="E266" s="206" t="s">
        <v>12</v>
      </c>
      <c r="F266" s="206">
        <v>400</v>
      </c>
      <c r="G266" s="21">
        <f t="shared" si="17"/>
        <v>1.5936254980079682E-3</v>
      </c>
    </row>
    <row r="267" spans="1:10" x14ac:dyDescent="0.25">
      <c r="A267" s="11" t="s">
        <v>172</v>
      </c>
      <c r="B267" s="206">
        <f t="shared" si="16"/>
        <v>0.34020031428072567</v>
      </c>
      <c r="D267" s="206"/>
      <c r="E267" s="206" t="s">
        <v>47</v>
      </c>
      <c r="F267" s="206">
        <v>1464</v>
      </c>
      <c r="G267" s="21">
        <f t="shared" si="17"/>
        <v>5.8326693227091636E-3</v>
      </c>
    </row>
    <row r="268" spans="1:10" x14ac:dyDescent="0.25">
      <c r="A268" s="150" t="s">
        <v>172</v>
      </c>
      <c r="B268" s="12">
        <f t="shared" si="16"/>
        <v>0.88404945953238823</v>
      </c>
      <c r="C268" s="150"/>
      <c r="D268" s="12"/>
      <c r="E268" s="12" t="s">
        <v>171</v>
      </c>
      <c r="F268" s="12">
        <v>2360</v>
      </c>
      <c r="G268" s="27">
        <f t="shared" si="17"/>
        <v>9.4023904382470117E-3</v>
      </c>
      <c r="H268" s="12"/>
      <c r="I268" s="12"/>
      <c r="J268" s="150"/>
    </row>
    <row r="269" spans="1:10" x14ac:dyDescent="0.25">
      <c r="A269" s="11" t="s">
        <v>175</v>
      </c>
      <c r="B269" s="117">
        <v>691.04241730000001</v>
      </c>
      <c r="C269" s="11">
        <v>1397.425</v>
      </c>
      <c r="D269" s="210"/>
      <c r="E269" s="210" t="s">
        <v>5</v>
      </c>
      <c r="F269" s="118">
        <v>2127000</v>
      </c>
      <c r="G269" s="115">
        <v>0.26290000000000002</v>
      </c>
      <c r="J269" s="168">
        <v>8091241</v>
      </c>
    </row>
    <row r="270" spans="1:10" x14ac:dyDescent="0.25">
      <c r="A270" s="11" t="s">
        <v>175</v>
      </c>
      <c r="B270" s="117">
        <v>0.91743040899999995</v>
      </c>
      <c r="C270"/>
      <c r="D270" s="114"/>
      <c r="E270" s="210" t="s">
        <v>6</v>
      </c>
      <c r="F270" s="118">
        <v>77500</v>
      </c>
      <c r="G270" s="115">
        <v>9.5999999999999992E-3</v>
      </c>
      <c r="J270" s="114"/>
    </row>
    <row r="271" spans="1:10" x14ac:dyDescent="0.25">
      <c r="A271" s="11" t="s">
        <v>175</v>
      </c>
      <c r="B271" s="117">
        <v>113.7604542</v>
      </c>
      <c r="C271"/>
      <c r="D271" s="114"/>
      <c r="E271" s="210" t="s">
        <v>82</v>
      </c>
      <c r="F271" s="125">
        <v>863000</v>
      </c>
      <c r="G271" s="115">
        <v>0.1067</v>
      </c>
      <c r="J271" s="114"/>
    </row>
    <row r="272" spans="1:10" x14ac:dyDescent="0.25">
      <c r="A272" s="11" t="s">
        <v>175</v>
      </c>
      <c r="B272" s="117">
        <v>107.77754779999999</v>
      </c>
      <c r="C272"/>
      <c r="D272" s="114"/>
      <c r="E272" s="210" t="s">
        <v>15</v>
      </c>
      <c r="F272" s="118">
        <v>840000</v>
      </c>
      <c r="G272" s="115">
        <v>0.1038</v>
      </c>
    </row>
    <row r="273" spans="1:10" x14ac:dyDescent="0.25">
      <c r="A273" s="11" t="s">
        <v>175</v>
      </c>
      <c r="B273" s="117">
        <v>0</v>
      </c>
      <c r="C273"/>
      <c r="D273" s="114"/>
      <c r="E273" s="210" t="s">
        <v>106</v>
      </c>
      <c r="J273" s="114"/>
    </row>
    <row r="274" spans="1:10" x14ac:dyDescent="0.25">
      <c r="A274" s="11" t="s">
        <v>175</v>
      </c>
      <c r="B274" s="117">
        <v>62.682108200000002</v>
      </c>
      <c r="C274"/>
      <c r="D274" s="114"/>
      <c r="E274" s="210" t="s">
        <v>9</v>
      </c>
      <c r="F274" s="118">
        <v>640600</v>
      </c>
      <c r="G274" s="115">
        <v>7.9200000000000007E-2</v>
      </c>
      <c r="J274" s="114"/>
    </row>
    <row r="275" spans="1:10" x14ac:dyDescent="0.25">
      <c r="A275" s="11" t="s">
        <v>175</v>
      </c>
      <c r="B275" s="117">
        <v>2.0802304000000001E-2</v>
      </c>
      <c r="C275"/>
      <c r="D275" s="114"/>
      <c r="E275" s="210" t="s">
        <v>36</v>
      </c>
      <c r="F275" s="118">
        <v>11670</v>
      </c>
      <c r="G275" s="115">
        <v>1.4E-3</v>
      </c>
      <c r="J275" s="114"/>
    </row>
    <row r="276" spans="1:10" x14ac:dyDescent="0.25">
      <c r="A276" s="11" t="s">
        <v>175</v>
      </c>
      <c r="B276" s="117">
        <v>0.57717868299999997</v>
      </c>
      <c r="C276"/>
      <c r="D276" s="114"/>
      <c r="E276" s="210" t="s">
        <v>26</v>
      </c>
      <c r="F276" s="118">
        <v>61471</v>
      </c>
      <c r="G276" s="115">
        <v>7.6E-3</v>
      </c>
      <c r="J276" s="114"/>
    </row>
    <row r="277" spans="1:10" x14ac:dyDescent="0.25">
      <c r="A277" s="11" t="s">
        <v>175</v>
      </c>
      <c r="B277" s="117">
        <v>112.97091039999999</v>
      </c>
      <c r="C277"/>
      <c r="D277" s="114"/>
      <c r="E277" s="210" t="s">
        <v>117</v>
      </c>
      <c r="F277" s="118">
        <v>860000</v>
      </c>
      <c r="G277" s="115">
        <v>0.10630000000000001</v>
      </c>
      <c r="J277" s="114"/>
    </row>
    <row r="278" spans="1:10" x14ac:dyDescent="0.25">
      <c r="A278" s="11" t="s">
        <v>175</v>
      </c>
      <c r="B278" s="117">
        <v>0</v>
      </c>
      <c r="C278"/>
      <c r="D278" s="114"/>
      <c r="E278" s="210" t="s">
        <v>121</v>
      </c>
      <c r="F278" s="125">
        <v>1130000</v>
      </c>
      <c r="G278" s="115">
        <v>0.13969999999999999</v>
      </c>
      <c r="J278" s="114"/>
    </row>
    <row r="279" spans="1:10" x14ac:dyDescent="0.25">
      <c r="A279" s="11" t="s">
        <v>175</v>
      </c>
      <c r="B279" s="117">
        <v>195.0413135</v>
      </c>
      <c r="C279"/>
      <c r="D279" s="114"/>
      <c r="E279" t="s">
        <v>160</v>
      </c>
      <c r="J279" s="114"/>
    </row>
    <row r="280" spans="1:10" x14ac:dyDescent="0.25">
      <c r="A280" s="11" t="s">
        <v>175</v>
      </c>
      <c r="B280" s="117">
        <v>28.242727599999998</v>
      </c>
      <c r="C280"/>
      <c r="D280" s="114"/>
      <c r="E280" s="210" t="s">
        <v>126</v>
      </c>
      <c r="F280" s="118">
        <v>430000</v>
      </c>
      <c r="G280" s="115">
        <v>5.3100000000000001E-2</v>
      </c>
      <c r="J280" s="114"/>
    </row>
    <row r="281" spans="1:10" x14ac:dyDescent="0.25">
      <c r="A281" s="11" t="s">
        <v>175</v>
      </c>
      <c r="B281" s="117">
        <v>38.186489450000003</v>
      </c>
      <c r="C281"/>
      <c r="D281" s="114"/>
      <c r="E281" s="210" t="s">
        <v>38</v>
      </c>
      <c r="F281" s="118">
        <v>500000</v>
      </c>
      <c r="G281" s="115">
        <v>6.1800000000000001E-2</v>
      </c>
      <c r="J281" s="114"/>
    </row>
    <row r="282" spans="1:10" x14ac:dyDescent="0.25">
      <c r="A282" s="150" t="s">
        <v>175</v>
      </c>
      <c r="B282" s="152">
        <v>46.205652229999998</v>
      </c>
      <c r="C282" s="12"/>
      <c r="D282" s="153"/>
      <c r="E282" s="12" t="s">
        <v>47</v>
      </c>
      <c r="F282" s="196">
        <v>550000</v>
      </c>
      <c r="G282" s="119">
        <v>6.8000000000000005E-2</v>
      </c>
      <c r="H282" s="12"/>
      <c r="I282" s="12"/>
      <c r="J282" s="153"/>
    </row>
    <row r="283" spans="1:10" x14ac:dyDescent="0.25">
      <c r="A283" s="11" t="s">
        <v>177</v>
      </c>
      <c r="B283" s="117">
        <v>8.3531022999999996E-2</v>
      </c>
      <c r="C283" s="11">
        <v>3412.2579999999998</v>
      </c>
      <c r="D283" s="218"/>
      <c r="E283" s="14" t="s">
        <v>5</v>
      </c>
      <c r="F283" s="114">
        <v>150</v>
      </c>
      <c r="G283" s="115">
        <v>2.8999999999999998E-3</v>
      </c>
      <c r="J283" s="173">
        <v>51900</v>
      </c>
    </row>
    <row r="284" spans="1:10" x14ac:dyDescent="0.25">
      <c r="A284" s="11" t="s">
        <v>177</v>
      </c>
      <c r="B284" s="117">
        <v>950.39742200000001</v>
      </c>
      <c r="C284" s="114"/>
      <c r="D284" s="218"/>
      <c r="E284" s="79" t="s">
        <v>15</v>
      </c>
      <c r="F284" s="118">
        <v>16000</v>
      </c>
      <c r="G284" s="115">
        <v>0.30830000000000002</v>
      </c>
      <c r="J284" s="114"/>
    </row>
    <row r="285" spans="1:10" x14ac:dyDescent="0.25">
      <c r="A285" s="11" t="s">
        <v>177</v>
      </c>
      <c r="B285" s="117"/>
      <c r="C285" s="114"/>
      <c r="D285" s="218"/>
      <c r="E285" s="79" t="s">
        <v>22</v>
      </c>
      <c r="F285" s="118"/>
      <c r="G285" s="115"/>
      <c r="J285" s="114"/>
    </row>
    <row r="286" spans="1:10" x14ac:dyDescent="0.25">
      <c r="A286" s="11" t="s">
        <v>177</v>
      </c>
      <c r="B286" s="117">
        <v>3.7124899299999998</v>
      </c>
      <c r="C286" s="114"/>
      <c r="D286" s="218"/>
      <c r="E286" s="79" t="s">
        <v>36</v>
      </c>
      <c r="F286" s="118">
        <v>1000</v>
      </c>
      <c r="G286" s="115">
        <v>1.9300000000000001E-2</v>
      </c>
      <c r="J286" s="114"/>
    </row>
    <row r="287" spans="1:10" x14ac:dyDescent="0.25">
      <c r="A287" s="11" t="s">
        <v>177</v>
      </c>
      <c r="B287" s="117">
        <v>441.08092859999999</v>
      </c>
      <c r="C287" s="114"/>
      <c r="D287" s="218"/>
      <c r="E287" s="79" t="s">
        <v>16</v>
      </c>
      <c r="F287" s="118">
        <v>10900</v>
      </c>
      <c r="G287" s="115">
        <v>0.21</v>
      </c>
      <c r="J287" s="114"/>
    </row>
    <row r="288" spans="1:10" x14ac:dyDescent="0.25">
      <c r="A288" s="11" t="s">
        <v>177</v>
      </c>
      <c r="B288" s="117">
        <v>2015.819677</v>
      </c>
      <c r="C288" s="114"/>
      <c r="D288" s="218"/>
      <c r="E288" s="79" t="s">
        <v>121</v>
      </c>
      <c r="F288" s="118">
        <v>23302</v>
      </c>
      <c r="G288" s="115">
        <v>0.44900000000000001</v>
      </c>
      <c r="J288" s="114"/>
    </row>
    <row r="289" spans="1:10" x14ac:dyDescent="0.25">
      <c r="A289" s="11" t="s">
        <v>177</v>
      </c>
      <c r="B289" s="117">
        <v>1.164236842</v>
      </c>
      <c r="C289" s="114"/>
      <c r="D289" s="218"/>
      <c r="E289" s="79" t="s">
        <v>111</v>
      </c>
      <c r="F289" s="118">
        <v>560</v>
      </c>
      <c r="G289" s="115">
        <v>1.0800000000000001E-2</v>
      </c>
      <c r="J289" s="114"/>
    </row>
    <row r="290" spans="1:10" x14ac:dyDescent="0.25">
      <c r="A290" s="150" t="s">
        <v>177</v>
      </c>
      <c r="B290" s="171">
        <v>0</v>
      </c>
      <c r="C290" s="150"/>
      <c r="D290" s="12"/>
      <c r="E290" s="128" t="s">
        <v>38</v>
      </c>
      <c r="F290" s="12"/>
      <c r="G290" s="27"/>
      <c r="H290" s="12"/>
      <c r="I290" s="12"/>
      <c r="J290" s="150"/>
    </row>
    <row r="291" spans="1:10" x14ac:dyDescent="0.25">
      <c r="A291" s="11" t="s">
        <v>179</v>
      </c>
      <c r="B291" s="231">
        <f>POWER((F291/$J$291)*100, 2)</f>
        <v>1.359508130208171E-3</v>
      </c>
      <c r="C291" s="11">
        <f>SUM(B291:B315)</f>
        <v>2499.6811006181456</v>
      </c>
      <c r="D291" s="231"/>
      <c r="E291" s="231" t="s">
        <v>130</v>
      </c>
      <c r="F291" s="233">
        <v>6600</v>
      </c>
      <c r="G291" s="21">
        <f>F291/$J$291</f>
        <v>3.6871508379888269E-4</v>
      </c>
      <c r="H291" s="231"/>
      <c r="I291" s="231"/>
      <c r="J291" s="76">
        <v>17900000</v>
      </c>
    </row>
    <row r="292" spans="1:10" x14ac:dyDescent="0.25">
      <c r="A292" s="11" t="s">
        <v>179</v>
      </c>
      <c r="B292" s="231">
        <f t="shared" ref="B292:B315" si="18">POWER((F292/$J$291)*100, 2)</f>
        <v>0.80197528167035992</v>
      </c>
      <c r="D292" s="231"/>
      <c r="E292" s="231" t="s">
        <v>17</v>
      </c>
      <c r="F292" s="231">
        <v>160300</v>
      </c>
      <c r="G292" s="21">
        <f t="shared" ref="G292:G315" si="19">F292/$J$291</f>
        <v>8.9553072625698331E-3</v>
      </c>
      <c r="H292" s="231"/>
      <c r="I292" s="231"/>
      <c r="J292" s="76"/>
    </row>
    <row r="293" spans="1:10" x14ac:dyDescent="0.25">
      <c r="A293" s="11" t="s">
        <v>179</v>
      </c>
      <c r="B293" s="231">
        <f t="shared" si="18"/>
        <v>2.2080797780656036</v>
      </c>
      <c r="D293" s="231"/>
      <c r="E293" s="231" t="s">
        <v>5</v>
      </c>
      <c r="F293" s="231">
        <v>265987</v>
      </c>
      <c r="G293" s="21">
        <f t="shared" si="19"/>
        <v>1.4859608938547486E-2</v>
      </c>
      <c r="H293" s="231"/>
      <c r="I293" s="231"/>
      <c r="J293" s="76"/>
    </row>
    <row r="294" spans="1:10" x14ac:dyDescent="0.25">
      <c r="A294" s="11" t="s">
        <v>179</v>
      </c>
      <c r="B294" s="231">
        <f t="shared" si="18"/>
        <v>10.992595817109329</v>
      </c>
      <c r="D294" s="231"/>
      <c r="E294" s="231" t="s">
        <v>6</v>
      </c>
      <c r="F294" s="231">
        <v>593476</v>
      </c>
      <c r="G294" s="21">
        <f t="shared" si="19"/>
        <v>3.3155083798882684E-2</v>
      </c>
      <c r="H294" s="231"/>
      <c r="I294" s="231"/>
      <c r="J294" s="76"/>
    </row>
    <row r="295" spans="1:10" x14ac:dyDescent="0.25">
      <c r="A295" s="11" t="s">
        <v>179</v>
      </c>
      <c r="B295" s="231">
        <f t="shared" si="18"/>
        <v>4.044817577478856E-6</v>
      </c>
      <c r="D295" s="231"/>
      <c r="E295" s="231" t="s">
        <v>102</v>
      </c>
      <c r="F295" s="231">
        <v>360</v>
      </c>
      <c r="G295" s="21">
        <f t="shared" si="19"/>
        <v>2.011173184357542E-5</v>
      </c>
      <c r="H295" s="231"/>
      <c r="I295" s="231"/>
      <c r="J295" s="76"/>
    </row>
    <row r="296" spans="1:10" x14ac:dyDescent="0.25">
      <c r="A296" s="11" t="s">
        <v>179</v>
      </c>
      <c r="B296" s="231">
        <f t="shared" si="18"/>
        <v>1.2484004868761898</v>
      </c>
      <c r="D296" s="231"/>
      <c r="E296" s="231" t="s">
        <v>15</v>
      </c>
      <c r="F296" s="231">
        <v>200000</v>
      </c>
      <c r="G296" s="21">
        <f t="shared" si="19"/>
        <v>1.11731843575419E-2</v>
      </c>
      <c r="H296" s="231"/>
      <c r="I296" s="231"/>
      <c r="J296" s="76"/>
    </row>
    <row r="297" spans="1:10" x14ac:dyDescent="0.25">
      <c r="A297" s="11" t="s">
        <v>179</v>
      </c>
      <c r="B297" s="231">
        <f t="shared" si="18"/>
        <v>5.0687868668268771E-2</v>
      </c>
      <c r="D297" s="231"/>
      <c r="E297" s="231" t="s">
        <v>142</v>
      </c>
      <c r="F297" s="231">
        <v>40300</v>
      </c>
      <c r="G297" s="21">
        <f t="shared" si="19"/>
        <v>2.2513966480446927E-3</v>
      </c>
      <c r="H297" s="231"/>
      <c r="I297" s="231"/>
      <c r="J297" s="76"/>
    </row>
    <row r="298" spans="1:10" x14ac:dyDescent="0.25">
      <c r="A298" s="11" t="s">
        <v>179</v>
      </c>
      <c r="B298" s="231">
        <f t="shared" si="18"/>
        <v>10.491084810087075</v>
      </c>
      <c r="D298" s="231"/>
      <c r="E298" s="231" t="s">
        <v>134</v>
      </c>
      <c r="F298" s="231">
        <v>579780</v>
      </c>
      <c r="G298" s="21">
        <f t="shared" si="19"/>
        <v>3.2389944134078211E-2</v>
      </c>
      <c r="H298" s="231"/>
      <c r="I298" s="231"/>
      <c r="J298" s="76"/>
    </row>
    <row r="299" spans="1:10" x14ac:dyDescent="0.25">
      <c r="A299" s="11" t="s">
        <v>179</v>
      </c>
      <c r="B299" s="231">
        <f t="shared" si="18"/>
        <v>7.9897631160076173E-5</v>
      </c>
      <c r="D299" s="231"/>
      <c r="E299" s="231" t="s">
        <v>21</v>
      </c>
      <c r="F299" s="231">
        <v>1600</v>
      </c>
      <c r="G299" s="21">
        <f t="shared" si="19"/>
        <v>8.9385474860335202E-5</v>
      </c>
      <c r="H299" s="231"/>
      <c r="I299" s="231"/>
      <c r="J299" s="76"/>
    </row>
    <row r="300" spans="1:10" x14ac:dyDescent="0.25">
      <c r="A300" s="11" t="s">
        <v>179</v>
      </c>
      <c r="B300" s="231">
        <f t="shared" si="18"/>
        <v>271.41071486957333</v>
      </c>
      <c r="D300" s="231"/>
      <c r="E300" s="231" t="s">
        <v>9</v>
      </c>
      <c r="F300" s="231">
        <v>2948944</v>
      </c>
      <c r="G300" s="21">
        <f t="shared" si="19"/>
        <v>0.16474547486033519</v>
      </c>
      <c r="H300" s="231"/>
      <c r="I300" s="231"/>
      <c r="J300" s="76"/>
    </row>
    <row r="301" spans="1:10" x14ac:dyDescent="0.25">
      <c r="A301" s="11" t="s">
        <v>179</v>
      </c>
      <c r="B301" s="231">
        <f t="shared" si="18"/>
        <v>0</v>
      </c>
      <c r="D301" s="231"/>
      <c r="E301" s="231" t="s">
        <v>23</v>
      </c>
      <c r="F301" s="231"/>
      <c r="H301" s="231"/>
      <c r="I301" s="231"/>
      <c r="J301" s="76"/>
    </row>
    <row r="302" spans="1:10" x14ac:dyDescent="0.25">
      <c r="A302" s="11" t="s">
        <v>179</v>
      </c>
      <c r="B302" s="231">
        <f t="shared" si="18"/>
        <v>0.6010580389188851</v>
      </c>
      <c r="D302" s="231"/>
      <c r="E302" s="231" t="s">
        <v>24</v>
      </c>
      <c r="F302" s="231">
        <v>138775</v>
      </c>
      <c r="G302" s="21">
        <f t="shared" si="19"/>
        <v>7.7527932960893857E-3</v>
      </c>
      <c r="H302" s="231"/>
      <c r="I302" s="231"/>
      <c r="J302" s="76"/>
    </row>
    <row r="303" spans="1:10" x14ac:dyDescent="0.25">
      <c r="A303" s="11" t="s">
        <v>179</v>
      </c>
      <c r="B303" s="231">
        <f t="shared" si="18"/>
        <v>337.22500577385227</v>
      </c>
      <c r="D303" s="231"/>
      <c r="E303" s="231" t="s">
        <v>36</v>
      </c>
      <c r="F303" s="231">
        <v>3287100</v>
      </c>
      <c r="G303" s="21">
        <f t="shared" si="19"/>
        <v>0.1836368715083799</v>
      </c>
      <c r="H303" s="231"/>
      <c r="I303" s="231"/>
      <c r="J303" s="76"/>
    </row>
    <row r="304" spans="1:10" x14ac:dyDescent="0.25">
      <c r="A304" s="11" t="s">
        <v>179</v>
      </c>
      <c r="B304" s="231">
        <f t="shared" si="18"/>
        <v>0</v>
      </c>
      <c r="D304" s="231"/>
      <c r="E304" s="231" t="s">
        <v>181</v>
      </c>
      <c r="F304" s="231"/>
      <c r="H304" s="231"/>
      <c r="I304" s="231"/>
      <c r="J304" s="76"/>
    </row>
    <row r="305" spans="1:10" x14ac:dyDescent="0.25">
      <c r="A305" s="11" t="s">
        <v>179</v>
      </c>
      <c r="B305" s="231">
        <f t="shared" si="18"/>
        <v>0.18690406029774354</v>
      </c>
      <c r="D305" s="231"/>
      <c r="E305" s="231" t="s">
        <v>90</v>
      </c>
      <c r="F305" s="231">
        <v>77386</v>
      </c>
      <c r="G305" s="21">
        <f t="shared" si="19"/>
        <v>4.3232402234636876E-3</v>
      </c>
      <c r="H305" s="231"/>
      <c r="I305" s="231"/>
      <c r="J305" s="76"/>
    </row>
    <row r="306" spans="1:10" x14ac:dyDescent="0.25">
      <c r="A306" s="11" t="s">
        <v>179</v>
      </c>
      <c r="B306" s="231">
        <f t="shared" si="18"/>
        <v>2.2082956212352917E-2</v>
      </c>
      <c r="D306" s="231"/>
      <c r="E306" s="231" t="s">
        <v>147</v>
      </c>
      <c r="F306" s="231">
        <v>26600</v>
      </c>
      <c r="G306" s="21">
        <f t="shared" si="19"/>
        <v>1.4860335195530725E-3</v>
      </c>
      <c r="H306" s="231"/>
      <c r="I306" s="231"/>
      <c r="J306" s="76"/>
    </row>
    <row r="307" spans="1:10" x14ac:dyDescent="0.25">
      <c r="A307" s="11" t="s">
        <v>179</v>
      </c>
      <c r="B307" s="231">
        <f t="shared" si="18"/>
        <v>0.52339970662588553</v>
      </c>
      <c r="D307" s="231"/>
      <c r="E307" s="231" t="s">
        <v>28</v>
      </c>
      <c r="F307" s="231">
        <v>129500</v>
      </c>
      <c r="G307" s="21">
        <f t="shared" si="19"/>
        <v>7.2346368715083802E-3</v>
      </c>
      <c r="H307" s="231"/>
      <c r="I307" s="231"/>
      <c r="J307" s="76"/>
    </row>
    <row r="308" spans="1:10" x14ac:dyDescent="0.25">
      <c r="A308" s="11" t="s">
        <v>179</v>
      </c>
      <c r="B308" s="231">
        <f t="shared" si="18"/>
        <v>5.5422102930620144E-2</v>
      </c>
      <c r="D308" s="231"/>
      <c r="E308" s="231" t="s">
        <v>158</v>
      </c>
      <c r="F308" s="231">
        <v>42140</v>
      </c>
      <c r="G308" s="21">
        <f t="shared" si="19"/>
        <v>2.3541899441340782E-3</v>
      </c>
      <c r="H308" s="231"/>
      <c r="I308" s="231"/>
      <c r="J308" s="76"/>
    </row>
    <row r="309" spans="1:10" x14ac:dyDescent="0.25">
      <c r="A309" s="11" t="s">
        <v>179</v>
      </c>
      <c r="B309" s="231">
        <f t="shared" si="18"/>
        <v>3.1999013763615367</v>
      </c>
      <c r="D309" s="231"/>
      <c r="E309" s="231" t="s">
        <v>16</v>
      </c>
      <c r="F309" s="231">
        <v>320200</v>
      </c>
      <c r="G309" s="21">
        <f t="shared" si="19"/>
        <v>1.788826815642458E-2</v>
      </c>
      <c r="H309" s="231"/>
      <c r="I309" s="231"/>
      <c r="J309" s="76"/>
    </row>
    <row r="310" spans="1:10" x14ac:dyDescent="0.25">
      <c r="A310" s="11" t="s">
        <v>179</v>
      </c>
      <c r="B310" s="231">
        <f t="shared" si="18"/>
        <v>1839.4035454573827</v>
      </c>
      <c r="D310" s="231"/>
      <c r="E310" s="231" t="s">
        <v>121</v>
      </c>
      <c r="F310" s="231">
        <v>7677000</v>
      </c>
      <c r="G310" s="21">
        <f t="shared" si="19"/>
        <v>0.4288826815642458</v>
      </c>
      <c r="H310" s="231"/>
      <c r="I310" s="231"/>
      <c r="J310" s="76"/>
    </row>
    <row r="311" spans="1:10" x14ac:dyDescent="0.25">
      <c r="A311" s="11" t="s">
        <v>179</v>
      </c>
      <c r="B311" s="231">
        <f t="shared" si="18"/>
        <v>2.1097968228207614E-2</v>
      </c>
      <c r="D311" s="231"/>
      <c r="E311" s="231" t="s">
        <v>182</v>
      </c>
      <c r="F311" s="231">
        <v>26000</v>
      </c>
      <c r="G311" s="21">
        <f t="shared" si="19"/>
        <v>1.452513966480447E-3</v>
      </c>
      <c r="H311" s="231"/>
      <c r="I311" s="231"/>
      <c r="J311" s="76"/>
    </row>
    <row r="312" spans="1:10" x14ac:dyDescent="0.25">
      <c r="A312" s="11" t="s">
        <v>179</v>
      </c>
      <c r="B312" s="231">
        <f t="shared" si="18"/>
        <v>8.0041892962454355</v>
      </c>
      <c r="D312" s="231"/>
      <c r="E312" s="231" t="s">
        <v>31</v>
      </c>
      <c r="F312" s="231">
        <v>506421</v>
      </c>
      <c r="G312" s="21">
        <f t="shared" si="19"/>
        <v>2.829167597765363E-2</v>
      </c>
      <c r="H312" s="231"/>
      <c r="I312" s="231"/>
      <c r="J312" s="76"/>
    </row>
    <row r="313" spans="1:10" x14ac:dyDescent="0.25">
      <c r="A313" s="11" t="s">
        <v>179</v>
      </c>
      <c r="B313" s="231">
        <f t="shared" si="18"/>
        <v>1.5684254860959394E-3</v>
      </c>
      <c r="D313" s="231"/>
      <c r="E313" s="231" t="s">
        <v>127</v>
      </c>
      <c r="F313" s="233">
        <v>7089</v>
      </c>
      <c r="G313" s="21">
        <f t="shared" si="19"/>
        <v>3.9603351955307261E-4</v>
      </c>
      <c r="H313" s="231"/>
      <c r="I313" s="231"/>
      <c r="J313" s="76"/>
    </row>
    <row r="314" spans="1:10" x14ac:dyDescent="0.25">
      <c r="A314" s="11" t="s">
        <v>179</v>
      </c>
      <c r="B314" s="231">
        <f t="shared" si="18"/>
        <v>1.1856533279548083</v>
      </c>
      <c r="D314" s="231"/>
      <c r="E314" s="231" t="s">
        <v>47</v>
      </c>
      <c r="F314" s="231">
        <v>194909</v>
      </c>
      <c r="G314" s="21">
        <f t="shared" si="19"/>
        <v>1.0888770949720671E-2</v>
      </c>
      <c r="H314" s="231"/>
      <c r="I314" s="231"/>
      <c r="J314" s="76"/>
    </row>
    <row r="315" spans="1:10" x14ac:dyDescent="0.25">
      <c r="A315" s="150" t="s">
        <v>179</v>
      </c>
      <c r="B315" s="12">
        <f t="shared" si="18"/>
        <v>12.046289765019822</v>
      </c>
      <c r="C315" s="150"/>
      <c r="D315" s="12"/>
      <c r="E315" s="12" t="s">
        <v>86</v>
      </c>
      <c r="F315" s="12">
        <v>621269</v>
      </c>
      <c r="G315" s="27">
        <f t="shared" si="19"/>
        <v>3.4707765363128494E-2</v>
      </c>
      <c r="H315" s="12"/>
      <c r="I315" s="12"/>
      <c r="J315" s="147"/>
    </row>
    <row r="316" spans="1:10" x14ac:dyDescent="0.25">
      <c r="A316" s="11" t="s">
        <v>185</v>
      </c>
      <c r="B316" s="178">
        <f>POWER((F316/$J$316)*100, 2)</f>
        <v>250.98744400920089</v>
      </c>
      <c r="C316" s="11">
        <f>SUM(B316:B326)</f>
        <v>1226.9176130079902</v>
      </c>
      <c r="D316" s="235"/>
      <c r="E316" s="235" t="s">
        <v>5</v>
      </c>
      <c r="F316" s="235">
        <v>1570</v>
      </c>
      <c r="G316" s="21">
        <f>F316/$J$316</f>
        <v>0.15842583249243189</v>
      </c>
      <c r="H316" s="235"/>
      <c r="I316" s="235"/>
      <c r="J316" s="76">
        <v>9910</v>
      </c>
    </row>
    <row r="317" spans="1:10" x14ac:dyDescent="0.25">
      <c r="A317" s="11" t="s">
        <v>185</v>
      </c>
      <c r="B317" s="178">
        <f t="shared" ref="B317:B326" si="20">POWER((F317/$J$316)*100, 2)</f>
        <v>184.47724780338891</v>
      </c>
      <c r="D317" s="235"/>
      <c r="E317" s="235" t="s">
        <v>6</v>
      </c>
      <c r="F317" s="235">
        <v>1346</v>
      </c>
      <c r="G317" s="21">
        <f t="shared" ref="G317:G326" si="21">F317/$J$316</f>
        <v>0.13582240161453077</v>
      </c>
      <c r="H317" s="235"/>
      <c r="I317" s="235"/>
      <c r="J317" s="76"/>
    </row>
    <row r="318" spans="1:10" x14ac:dyDescent="0.25">
      <c r="A318" s="11" t="s">
        <v>185</v>
      </c>
      <c r="B318" s="178">
        <f t="shared" si="20"/>
        <v>123.20775984872935</v>
      </c>
      <c r="D318" s="235"/>
      <c r="E318" s="235" t="s">
        <v>15</v>
      </c>
      <c r="F318" s="235">
        <v>1100</v>
      </c>
      <c r="G318" s="21">
        <f t="shared" si="21"/>
        <v>0.11099899091826437</v>
      </c>
      <c r="H318" s="235"/>
      <c r="I318" s="235"/>
      <c r="J318" s="76"/>
    </row>
    <row r="319" spans="1:10" x14ac:dyDescent="0.25">
      <c r="A319" s="11" t="s">
        <v>185</v>
      </c>
      <c r="B319" s="178">
        <f t="shared" si="20"/>
        <v>120.97780122006229</v>
      </c>
      <c r="D319" s="235"/>
      <c r="E319" s="235" t="s">
        <v>187</v>
      </c>
      <c r="F319" s="235">
        <v>1090</v>
      </c>
      <c r="G319" s="21">
        <f t="shared" si="21"/>
        <v>0.1099899091826438</v>
      </c>
      <c r="H319" s="235"/>
      <c r="I319" s="235"/>
      <c r="J319" s="76"/>
    </row>
    <row r="320" spans="1:10" x14ac:dyDescent="0.25">
      <c r="A320" s="11" t="s">
        <v>185</v>
      </c>
      <c r="B320" s="178">
        <f t="shared" si="20"/>
        <v>31.818251244041992</v>
      </c>
      <c r="D320" s="235"/>
      <c r="E320" s="235" t="s">
        <v>20</v>
      </c>
      <c r="F320" s="235">
        <v>559</v>
      </c>
      <c r="G320" s="21">
        <f t="shared" si="21"/>
        <v>5.6407669021190716E-2</v>
      </c>
      <c r="H320" s="235"/>
      <c r="I320" s="235"/>
      <c r="J320" s="76"/>
    </row>
    <row r="321" spans="1:10" x14ac:dyDescent="0.25">
      <c r="A321" s="11" t="s">
        <v>185</v>
      </c>
      <c r="B321" s="178">
        <f t="shared" si="20"/>
        <v>40.414181722281562</v>
      </c>
      <c r="D321" s="235"/>
      <c r="E321" s="235" t="s">
        <v>9</v>
      </c>
      <c r="F321" s="235">
        <v>630</v>
      </c>
      <c r="G321" s="21">
        <f t="shared" si="21"/>
        <v>6.357214934409687E-2</v>
      </c>
      <c r="H321" s="235"/>
      <c r="I321" s="235"/>
      <c r="J321" s="76"/>
    </row>
    <row r="322" spans="1:10" x14ac:dyDescent="0.25">
      <c r="A322" s="11" t="s">
        <v>185</v>
      </c>
      <c r="B322" s="178">
        <f t="shared" si="20"/>
        <v>33.082810888307584</v>
      </c>
      <c r="D322" s="235"/>
      <c r="E322" s="235" t="s">
        <v>186</v>
      </c>
      <c r="F322" s="235">
        <v>570</v>
      </c>
      <c r="G322" s="21">
        <f t="shared" si="21"/>
        <v>5.7517658930373361E-2</v>
      </c>
      <c r="H322" s="235"/>
      <c r="I322" s="235"/>
      <c r="J322" s="76"/>
    </row>
    <row r="323" spans="1:10" x14ac:dyDescent="0.25">
      <c r="A323" s="11" t="s">
        <v>185</v>
      </c>
      <c r="B323" s="178">
        <f t="shared" si="20"/>
        <v>1.8803853703513256</v>
      </c>
      <c r="D323" s="235"/>
      <c r="E323" s="235" t="s">
        <v>56</v>
      </c>
      <c r="F323" s="235">
        <v>135.893</v>
      </c>
      <c r="G323" s="21">
        <f t="shared" si="21"/>
        <v>1.371271442986882E-2</v>
      </c>
      <c r="H323" s="235"/>
      <c r="I323" s="235"/>
      <c r="J323" s="76"/>
    </row>
    <row r="324" spans="1:10" x14ac:dyDescent="0.25">
      <c r="A324" s="11" t="s">
        <v>185</v>
      </c>
      <c r="B324" s="178">
        <f t="shared" si="20"/>
        <v>369.52400056614482</v>
      </c>
      <c r="D324" s="235"/>
      <c r="E324" s="235" t="s">
        <v>121</v>
      </c>
      <c r="F324" s="235">
        <v>1905</v>
      </c>
      <c r="G324" s="21">
        <f t="shared" si="21"/>
        <v>0.19223007063572151</v>
      </c>
      <c r="H324" s="235"/>
      <c r="I324" s="235"/>
      <c r="J324" s="76"/>
    </row>
    <row r="325" spans="1:10" x14ac:dyDescent="0.25">
      <c r="A325" s="11" t="s">
        <v>185</v>
      </c>
      <c r="B325" s="178">
        <f t="shared" si="20"/>
        <v>66.8071167245879</v>
      </c>
      <c r="D325" s="235"/>
      <c r="E325" s="235" t="s">
        <v>126</v>
      </c>
      <c r="F325" s="235">
        <v>810</v>
      </c>
      <c r="G325" s="21">
        <f t="shared" si="21"/>
        <v>8.1735620585267413E-2</v>
      </c>
      <c r="H325" s="235"/>
      <c r="I325" s="235"/>
      <c r="J325" s="76"/>
    </row>
    <row r="326" spans="1:10" x14ac:dyDescent="0.25">
      <c r="A326" s="150" t="s">
        <v>185</v>
      </c>
      <c r="B326" s="131">
        <f t="shared" si="20"/>
        <v>3.7406136108936026</v>
      </c>
      <c r="C326" s="150"/>
      <c r="D326" s="12"/>
      <c r="E326" s="12" t="s">
        <v>171</v>
      </c>
      <c r="F326" s="12">
        <v>191.666</v>
      </c>
      <c r="G326" s="27">
        <f t="shared" si="21"/>
        <v>1.9340665993945509E-2</v>
      </c>
      <c r="H326" s="12"/>
      <c r="I326" s="12"/>
      <c r="J326" s="147"/>
    </row>
    <row r="327" spans="1:10" x14ac:dyDescent="0.25">
      <c r="A327" s="11" t="s">
        <v>188</v>
      </c>
      <c r="B327" s="178">
        <f>POWER((F327/$J$327)*100, 2)</f>
        <v>1.0758544590312355E-2</v>
      </c>
      <c r="C327" s="11">
        <f>SUM(B327:B378)</f>
        <v>1335.3686526492452</v>
      </c>
      <c r="D327" s="236"/>
      <c r="E327" s="236" t="s">
        <v>97</v>
      </c>
      <c r="F327" s="236">
        <v>780</v>
      </c>
      <c r="G327" s="238">
        <f>F327/$J$327</f>
        <v>1.0372340425531914E-3</v>
      </c>
      <c r="H327" s="236"/>
      <c r="I327" s="236"/>
      <c r="J327" s="76">
        <v>752000</v>
      </c>
    </row>
    <row r="328" spans="1:10" x14ac:dyDescent="0.25">
      <c r="A328" s="11" t="s">
        <v>188</v>
      </c>
      <c r="B328" s="178">
        <f t="shared" ref="B328:B353" si="22">POWER((F328/$J$327)*100, 2)</f>
        <v>371.79224196468988</v>
      </c>
      <c r="D328" s="236"/>
      <c r="E328" s="236" t="s">
        <v>5</v>
      </c>
      <c r="F328" s="236">
        <v>145000</v>
      </c>
      <c r="G328" s="238">
        <f t="shared" ref="G328:G378" si="23">F328/$J$327</f>
        <v>0.19281914893617022</v>
      </c>
      <c r="H328" s="236"/>
      <c r="I328" s="236"/>
      <c r="J328" s="76"/>
    </row>
    <row r="329" spans="1:10" x14ac:dyDescent="0.25">
      <c r="A329" s="11" t="s">
        <v>188</v>
      </c>
      <c r="B329" s="178">
        <f t="shared" si="22"/>
        <v>6.9518341161158908E-3</v>
      </c>
      <c r="D329" s="236"/>
      <c r="E329" s="236" t="s">
        <v>131</v>
      </c>
      <c r="F329" s="236">
        <v>627</v>
      </c>
      <c r="G329" s="238">
        <f t="shared" si="23"/>
        <v>8.3377659574468085E-4</v>
      </c>
      <c r="H329" s="236"/>
      <c r="I329" s="236"/>
      <c r="J329" s="76"/>
    </row>
    <row r="330" spans="1:10" x14ac:dyDescent="0.25">
      <c r="A330" s="11" t="s">
        <v>188</v>
      </c>
      <c r="B330" s="178">
        <f t="shared" si="22"/>
        <v>1.6127648964463565E-6</v>
      </c>
      <c r="D330" s="236"/>
      <c r="E330" s="236" t="s">
        <v>192</v>
      </c>
      <c r="F330" s="236">
        <v>9.5500000000000007</v>
      </c>
      <c r="G330" s="238">
        <f t="shared" si="23"/>
        <v>1.2699468085106384E-5</v>
      </c>
      <c r="H330" s="236"/>
      <c r="I330" s="236"/>
      <c r="J330" s="76"/>
    </row>
    <row r="331" spans="1:10" x14ac:dyDescent="0.25">
      <c r="A331" s="11" t="s">
        <v>188</v>
      </c>
      <c r="B331" s="178">
        <f t="shared" si="22"/>
        <v>3.465934812132186E-4</v>
      </c>
      <c r="D331" s="236"/>
      <c r="E331" s="236" t="s">
        <v>39</v>
      </c>
      <c r="F331" s="236">
        <v>140</v>
      </c>
      <c r="G331" s="238">
        <f t="shared" si="23"/>
        <v>1.8617021276595746E-4</v>
      </c>
      <c r="H331" s="236"/>
      <c r="I331" s="236"/>
      <c r="J331" s="76"/>
    </row>
    <row r="332" spans="1:10" x14ac:dyDescent="0.25">
      <c r="A332" s="11" t="s">
        <v>188</v>
      </c>
      <c r="B332" s="178">
        <f t="shared" si="22"/>
        <v>533.8557729741965</v>
      </c>
      <c r="D332" s="236"/>
      <c r="E332" s="236" t="s">
        <v>6</v>
      </c>
      <c r="F332" s="236">
        <v>173752</v>
      </c>
      <c r="G332" s="238">
        <f t="shared" si="23"/>
        <v>0.23105319148936171</v>
      </c>
      <c r="H332" s="236"/>
      <c r="I332" s="236"/>
      <c r="J332" s="76"/>
    </row>
    <row r="333" spans="1:10" x14ac:dyDescent="0.25">
      <c r="A333" s="11" t="s">
        <v>188</v>
      </c>
      <c r="B333" s="178">
        <f t="shared" si="22"/>
        <v>1.2891155500226347E-5</v>
      </c>
      <c r="D333" s="236"/>
      <c r="E333" s="236" t="s">
        <v>101</v>
      </c>
      <c r="F333" s="236">
        <v>27</v>
      </c>
      <c r="G333" s="238">
        <f t="shared" si="23"/>
        <v>3.5904255319148934E-5</v>
      </c>
      <c r="H333" s="236"/>
      <c r="I333" s="236"/>
      <c r="J333" s="76"/>
    </row>
    <row r="334" spans="1:10" x14ac:dyDescent="0.25">
      <c r="A334" s="11" t="s">
        <v>188</v>
      </c>
      <c r="B334" s="178">
        <f t="shared" si="22"/>
        <v>5.6034192684755553</v>
      </c>
      <c r="D334" s="236"/>
      <c r="E334" s="236" t="s">
        <v>82</v>
      </c>
      <c r="F334" s="236">
        <v>17801</v>
      </c>
      <c r="G334" s="238">
        <f t="shared" si="23"/>
        <v>2.3671542553191489E-2</v>
      </c>
      <c r="H334" s="236"/>
      <c r="I334" s="236"/>
      <c r="J334" s="76"/>
    </row>
    <row r="335" spans="1:10" x14ac:dyDescent="0.25">
      <c r="A335" s="11" t="s">
        <v>188</v>
      </c>
      <c r="B335" s="178">
        <f t="shared" si="22"/>
        <v>0.41593545960566142</v>
      </c>
      <c r="D335" s="236"/>
      <c r="E335" s="236" t="s">
        <v>83</v>
      </c>
      <c r="F335" s="236">
        <v>4849.8779999999997</v>
      </c>
      <c r="G335" s="238">
        <f t="shared" si="23"/>
        <v>6.4493058510638294E-3</v>
      </c>
      <c r="H335" s="236"/>
      <c r="I335" s="236"/>
      <c r="J335" s="76"/>
    </row>
    <row r="336" spans="1:10" x14ac:dyDescent="0.25">
      <c r="A336" s="11" t="s">
        <v>188</v>
      </c>
      <c r="B336" s="178">
        <f t="shared" si="22"/>
        <v>194.95883318243546</v>
      </c>
      <c r="D336" s="236"/>
      <c r="E336" s="236" t="s">
        <v>15</v>
      </c>
      <c r="F336" s="236">
        <v>105000</v>
      </c>
      <c r="G336" s="238">
        <f t="shared" si="23"/>
        <v>0.13962765957446807</v>
      </c>
      <c r="H336" s="236"/>
      <c r="I336" s="236"/>
      <c r="J336" s="76"/>
    </row>
    <row r="337" spans="1:10" x14ac:dyDescent="0.25">
      <c r="A337" s="11" t="s">
        <v>188</v>
      </c>
      <c r="B337" s="178">
        <f t="shared" si="22"/>
        <v>1.7657876867360795E-3</v>
      </c>
      <c r="D337" s="236"/>
      <c r="E337" s="236" t="s">
        <v>103</v>
      </c>
      <c r="F337" s="236">
        <v>316</v>
      </c>
      <c r="G337" s="238">
        <f t="shared" si="23"/>
        <v>4.2021276595744682E-4</v>
      </c>
      <c r="H337" s="236"/>
      <c r="I337" s="236"/>
      <c r="J337" s="76"/>
    </row>
    <row r="338" spans="1:10" x14ac:dyDescent="0.25">
      <c r="A338" s="11" t="s">
        <v>188</v>
      </c>
      <c r="B338" s="178">
        <f t="shared" si="22"/>
        <v>2.5464010864644629E-2</v>
      </c>
      <c r="D338" s="236"/>
      <c r="E338" s="236" t="s">
        <v>106</v>
      </c>
      <c r="F338" s="236">
        <v>1200</v>
      </c>
      <c r="G338" s="238">
        <f t="shared" si="23"/>
        <v>1.5957446808510637E-3</v>
      </c>
      <c r="H338" s="236"/>
      <c r="I338" s="236"/>
      <c r="J338" s="76"/>
    </row>
    <row r="339" spans="1:10" x14ac:dyDescent="0.25">
      <c r="A339" s="11" t="s">
        <v>188</v>
      </c>
      <c r="B339" s="178">
        <f t="shared" si="22"/>
        <v>0</v>
      </c>
      <c r="D339" s="236"/>
      <c r="E339" s="236" t="s">
        <v>19</v>
      </c>
      <c r="F339" s="236"/>
      <c r="G339" s="238"/>
      <c r="H339" s="236"/>
      <c r="I339" s="236"/>
      <c r="J339" s="76"/>
    </row>
    <row r="340" spans="1:10" x14ac:dyDescent="0.25">
      <c r="A340" s="11" t="s">
        <v>188</v>
      </c>
      <c r="B340" s="178">
        <f t="shared" si="22"/>
        <v>3.3154318979176089E-5</v>
      </c>
      <c r="D340" s="236"/>
      <c r="E340" s="236" t="s">
        <v>94</v>
      </c>
      <c r="F340" s="236">
        <v>43.3</v>
      </c>
      <c r="G340" s="238">
        <f t="shared" si="23"/>
        <v>5.7579787234042547E-5</v>
      </c>
      <c r="H340" s="236"/>
      <c r="I340" s="236"/>
      <c r="J340" s="76"/>
    </row>
    <row r="341" spans="1:10" x14ac:dyDescent="0.25">
      <c r="A341" s="11" t="s">
        <v>188</v>
      </c>
      <c r="B341" s="178">
        <f t="shared" si="22"/>
        <v>5.8465545778632862E-3</v>
      </c>
      <c r="D341" s="236"/>
      <c r="E341" s="236" t="s">
        <v>21</v>
      </c>
      <c r="F341" s="236">
        <v>575</v>
      </c>
      <c r="G341" s="238">
        <f t="shared" si="23"/>
        <v>7.646276595744681E-4</v>
      </c>
      <c r="H341" s="236"/>
      <c r="I341" s="236"/>
      <c r="J341" s="76"/>
    </row>
    <row r="342" spans="1:10" x14ac:dyDescent="0.25">
      <c r="A342" s="11" t="s">
        <v>188</v>
      </c>
      <c r="B342" s="178">
        <f t="shared" si="22"/>
        <v>6.8627277614305095E-8</v>
      </c>
      <c r="D342" s="236"/>
      <c r="E342" s="236" t="s">
        <v>190</v>
      </c>
      <c r="F342" s="236">
        <v>1.97</v>
      </c>
      <c r="G342" s="238">
        <f t="shared" si="23"/>
        <v>2.6196808510638296E-6</v>
      </c>
      <c r="H342" s="236"/>
      <c r="I342" s="236"/>
      <c r="J342" s="76"/>
    </row>
    <row r="343" spans="1:10" x14ac:dyDescent="0.25">
      <c r="A343" s="11" t="s">
        <v>188</v>
      </c>
      <c r="B343" s="178">
        <f t="shared" si="22"/>
        <v>105.38988229968311</v>
      </c>
      <c r="D343" s="236"/>
      <c r="E343" s="236" t="s">
        <v>9</v>
      </c>
      <c r="F343" s="236">
        <v>77200</v>
      </c>
      <c r="G343" s="238">
        <f t="shared" si="23"/>
        <v>0.1026595744680851</v>
      </c>
      <c r="H343" s="236"/>
      <c r="I343" s="236"/>
      <c r="J343" s="76"/>
    </row>
    <row r="344" spans="1:10" x14ac:dyDescent="0.25">
      <c r="A344" s="11" t="s">
        <v>188</v>
      </c>
      <c r="B344" s="178">
        <f t="shared" si="22"/>
        <v>4.5994369624264363E-5</v>
      </c>
      <c r="D344" s="236"/>
      <c r="E344" s="236" t="s">
        <v>23</v>
      </c>
      <c r="F344" s="236">
        <v>51</v>
      </c>
      <c r="G344" s="238">
        <f t="shared" si="23"/>
        <v>6.7819148936170209E-5</v>
      </c>
      <c r="H344" s="236"/>
      <c r="I344" s="236"/>
      <c r="J344" s="76"/>
    </row>
    <row r="345" spans="1:10" x14ac:dyDescent="0.25">
      <c r="A345" s="11" t="s">
        <v>188</v>
      </c>
      <c r="B345" s="178">
        <f t="shared" si="22"/>
        <v>1.4006974309642373</v>
      </c>
      <c r="D345" s="236"/>
      <c r="E345" s="236" t="s">
        <v>24</v>
      </c>
      <c r="F345" s="236">
        <v>8900</v>
      </c>
      <c r="G345" s="238">
        <f t="shared" si="23"/>
        <v>1.1835106382978723E-2</v>
      </c>
      <c r="H345" s="236"/>
      <c r="I345" s="236"/>
      <c r="J345" s="76"/>
    </row>
    <row r="346" spans="1:10" x14ac:dyDescent="0.25">
      <c r="A346" s="11" t="s">
        <v>188</v>
      </c>
      <c r="B346" s="178">
        <f t="shared" si="22"/>
        <v>0</v>
      </c>
      <c r="D346" s="236"/>
      <c r="E346" s="236" t="s">
        <v>111</v>
      </c>
      <c r="F346" s="236"/>
      <c r="G346" s="238"/>
      <c r="H346" s="236"/>
      <c r="I346" s="236"/>
      <c r="J346" s="76"/>
    </row>
    <row r="347" spans="1:10" x14ac:dyDescent="0.25">
      <c r="A347" s="11" t="s">
        <v>188</v>
      </c>
      <c r="B347" s="178">
        <f t="shared" si="22"/>
        <v>2.3794703485740154</v>
      </c>
      <c r="D347" s="236"/>
      <c r="E347" s="236" t="s">
        <v>36</v>
      </c>
      <c r="F347" s="236">
        <v>11600</v>
      </c>
      <c r="G347" s="238">
        <f t="shared" si="23"/>
        <v>1.5425531914893617E-2</v>
      </c>
      <c r="H347" s="236"/>
      <c r="I347" s="236"/>
      <c r="J347" s="76"/>
    </row>
    <row r="348" spans="1:10" x14ac:dyDescent="0.25">
      <c r="A348" s="11" t="s">
        <v>188</v>
      </c>
      <c r="B348" s="178">
        <f t="shared" si="22"/>
        <v>0</v>
      </c>
      <c r="D348" s="236"/>
      <c r="E348" s="236" t="s">
        <v>176</v>
      </c>
      <c r="F348" s="234"/>
      <c r="G348" s="238"/>
      <c r="H348" s="236"/>
      <c r="I348" s="236"/>
      <c r="J348" s="76"/>
    </row>
    <row r="349" spans="1:10" x14ac:dyDescent="0.25">
      <c r="A349" s="11" t="s">
        <v>188</v>
      </c>
      <c r="B349" s="178">
        <f t="shared" si="22"/>
        <v>2.988484608420099E-2</v>
      </c>
      <c r="D349" s="236"/>
      <c r="E349" s="236" t="s">
        <v>137</v>
      </c>
      <c r="F349" s="236">
        <v>1300</v>
      </c>
      <c r="G349" s="238">
        <f t="shared" si="23"/>
        <v>1.728723404255319E-3</v>
      </c>
      <c r="H349" s="236"/>
      <c r="I349" s="236"/>
      <c r="J349" s="76"/>
    </row>
    <row r="350" spans="1:10" x14ac:dyDescent="0.25">
      <c r="A350" s="11" t="s">
        <v>188</v>
      </c>
      <c r="B350" s="178">
        <f t="shared" si="22"/>
        <v>2.8521460502489813E-4</v>
      </c>
      <c r="D350" s="236"/>
      <c r="E350" s="236" t="s">
        <v>112</v>
      </c>
      <c r="F350" s="236">
        <v>127</v>
      </c>
      <c r="G350" s="238">
        <f t="shared" si="23"/>
        <v>1.6888297872340424E-4</v>
      </c>
      <c r="H350" s="236"/>
      <c r="I350" s="236"/>
      <c r="J350" s="76"/>
    </row>
    <row r="351" spans="1:10" x14ac:dyDescent="0.25">
      <c r="A351" s="11" t="s">
        <v>188</v>
      </c>
      <c r="B351" s="178">
        <f t="shared" si="22"/>
        <v>6.3660027161611578E-7</v>
      </c>
      <c r="D351" s="236"/>
      <c r="E351" s="236" t="s">
        <v>181</v>
      </c>
      <c r="F351" s="236">
        <v>6</v>
      </c>
      <c r="G351" s="238">
        <f t="shared" si="23"/>
        <v>7.9787234042553187E-6</v>
      </c>
      <c r="H351" s="236"/>
      <c r="I351" s="236"/>
      <c r="J351" s="76"/>
    </row>
    <row r="352" spans="1:10" x14ac:dyDescent="0.25">
      <c r="A352" s="11" t="s">
        <v>188</v>
      </c>
      <c r="B352" s="178">
        <f t="shared" si="22"/>
        <v>2.5266664780443644E-3</v>
      </c>
      <c r="D352" s="236"/>
      <c r="E352" s="236" t="s">
        <v>26</v>
      </c>
      <c r="F352" s="236">
        <v>378</v>
      </c>
      <c r="G352" s="238">
        <f t="shared" si="23"/>
        <v>5.0265957446808511E-4</v>
      </c>
      <c r="H352" s="236"/>
      <c r="I352" s="236"/>
      <c r="J352" s="76"/>
    </row>
    <row r="353" spans="1:11" x14ac:dyDescent="0.25">
      <c r="A353" s="11" t="s">
        <v>188</v>
      </c>
      <c r="B353" s="178">
        <f t="shared" si="22"/>
        <v>0.84190385921231314</v>
      </c>
      <c r="D353" s="236"/>
      <c r="E353" s="236" t="s">
        <v>191</v>
      </c>
      <c r="F353" s="236">
        <v>6900</v>
      </c>
      <c r="G353" s="238">
        <f t="shared" si="23"/>
        <v>9.1755319148936164E-3</v>
      </c>
      <c r="H353" s="236"/>
      <c r="I353" s="236"/>
      <c r="J353" s="76"/>
    </row>
    <row r="354" spans="1:11" x14ac:dyDescent="0.25">
      <c r="A354" s="11" t="s">
        <v>188</v>
      </c>
      <c r="B354" s="178">
        <f t="shared" ref="B354:B378" si="24">POWER((F354/$J$327)*100, 2)</f>
        <v>0.83946532650520611</v>
      </c>
      <c r="D354" s="236"/>
      <c r="E354" s="236" t="s">
        <v>56</v>
      </c>
      <c r="F354" s="236">
        <v>6890</v>
      </c>
      <c r="G354" s="238">
        <f t="shared" si="23"/>
        <v>9.1622340425531919E-3</v>
      </c>
      <c r="H354" s="236"/>
      <c r="I354" s="236"/>
      <c r="J354" s="76"/>
    </row>
    <row r="355" spans="1:11" s="236" customFormat="1" x14ac:dyDescent="0.25">
      <c r="A355" s="11" t="s">
        <v>188</v>
      </c>
      <c r="B355" s="178">
        <f t="shared" si="24"/>
        <v>7.7983533272974182E-6</v>
      </c>
      <c r="C355" s="11"/>
      <c r="E355" s="236" t="s">
        <v>194</v>
      </c>
      <c r="F355" s="236">
        <v>21</v>
      </c>
      <c r="G355" s="238">
        <f t="shared" si="23"/>
        <v>2.7925531914893616E-5</v>
      </c>
      <c r="J355" s="76"/>
    </row>
    <row r="356" spans="1:11" x14ac:dyDescent="0.25">
      <c r="A356" s="11" t="s">
        <v>188</v>
      </c>
      <c r="B356" s="178">
        <f t="shared" si="24"/>
        <v>4.9672504526935261E-7</v>
      </c>
      <c r="D356" s="236"/>
      <c r="E356" s="236" t="s">
        <v>165</v>
      </c>
      <c r="F356" s="236">
        <v>5.3</v>
      </c>
      <c r="G356" s="238">
        <f t="shared" si="23"/>
        <v>7.0478723404255315E-6</v>
      </c>
      <c r="H356" s="236"/>
      <c r="I356" s="236"/>
      <c r="J356" s="76"/>
    </row>
    <row r="357" spans="1:11" x14ac:dyDescent="0.25">
      <c r="A357" s="11" t="s">
        <v>188</v>
      </c>
      <c r="B357" s="178">
        <f t="shared" si="24"/>
        <v>3.0811453146220011E-2</v>
      </c>
      <c r="D357" s="236"/>
      <c r="E357" s="236" t="s">
        <v>116</v>
      </c>
      <c r="F357" s="236">
        <v>1320</v>
      </c>
      <c r="G357" s="238">
        <f t="shared" si="23"/>
        <v>1.7553191489361702E-3</v>
      </c>
      <c r="H357" s="236"/>
      <c r="I357" s="236"/>
      <c r="J357" s="76"/>
      <c r="K357" s="236"/>
    </row>
    <row r="358" spans="1:11" x14ac:dyDescent="0.25">
      <c r="A358" s="11" t="s">
        <v>188</v>
      </c>
      <c r="B358" s="178">
        <f t="shared" si="24"/>
        <v>0</v>
      </c>
      <c r="D358" s="236"/>
      <c r="E358" s="236" t="s">
        <v>139</v>
      </c>
      <c r="F358" s="236"/>
      <c r="G358" s="238"/>
      <c r="H358" s="236"/>
      <c r="I358" s="236"/>
      <c r="J358" s="76"/>
    </row>
    <row r="359" spans="1:11" x14ac:dyDescent="0.25">
      <c r="A359" s="11" t="s">
        <v>188</v>
      </c>
      <c r="B359" s="178">
        <f t="shared" si="24"/>
        <v>2.9436396559529192E-3</v>
      </c>
      <c r="D359" s="236"/>
      <c r="E359" s="236" t="s">
        <v>117</v>
      </c>
      <c r="F359" s="236">
        <v>408</v>
      </c>
      <c r="G359" s="238">
        <f t="shared" si="23"/>
        <v>5.4255319148936167E-4</v>
      </c>
      <c r="H359" s="236"/>
      <c r="I359" s="236"/>
      <c r="J359" s="76"/>
    </row>
    <row r="360" spans="1:11" x14ac:dyDescent="0.25">
      <c r="A360" s="11" t="s">
        <v>188</v>
      </c>
      <c r="B360" s="178">
        <f t="shared" si="24"/>
        <v>1.10520880488909E-5</v>
      </c>
      <c r="D360" s="236"/>
      <c r="E360" s="236" t="s">
        <v>28</v>
      </c>
      <c r="F360" s="236">
        <v>25</v>
      </c>
      <c r="G360" s="238">
        <f t="shared" si="23"/>
        <v>3.324468085106383E-5</v>
      </c>
      <c r="H360" s="236"/>
      <c r="I360" s="236"/>
      <c r="J360" s="76"/>
    </row>
    <row r="361" spans="1:11" x14ac:dyDescent="0.25">
      <c r="A361" s="11" t="s">
        <v>188</v>
      </c>
      <c r="B361" s="178">
        <f t="shared" si="24"/>
        <v>0.32925010256337706</v>
      </c>
      <c r="D361" s="236"/>
      <c r="E361" s="236" t="s">
        <v>92</v>
      </c>
      <c r="F361" s="236">
        <v>4315</v>
      </c>
      <c r="G361" s="238">
        <f t="shared" si="23"/>
        <v>5.7380319148936168E-3</v>
      </c>
      <c r="H361" s="236"/>
      <c r="I361" s="236"/>
      <c r="J361" s="76"/>
    </row>
    <row r="362" spans="1:11" x14ac:dyDescent="0.25">
      <c r="A362" s="11" t="s">
        <v>188</v>
      </c>
      <c r="B362" s="178">
        <f t="shared" si="24"/>
        <v>1.7683340878225441E-6</v>
      </c>
      <c r="D362" s="236"/>
      <c r="E362" s="236" t="s">
        <v>85</v>
      </c>
      <c r="F362" s="236">
        <v>10</v>
      </c>
      <c r="G362" s="238">
        <f t="shared" si="23"/>
        <v>1.3297872340425532E-5</v>
      </c>
      <c r="H362" s="236"/>
      <c r="I362" s="236"/>
      <c r="J362" s="76"/>
    </row>
    <row r="363" spans="1:11" x14ac:dyDescent="0.25">
      <c r="A363" s="11" t="s">
        <v>188</v>
      </c>
      <c r="B363" s="178">
        <f t="shared" si="24"/>
        <v>9.7702183556614997E-5</v>
      </c>
      <c r="D363" s="236"/>
      <c r="E363" s="236" t="s">
        <v>29</v>
      </c>
      <c r="F363" s="236">
        <v>74.331000000000003</v>
      </c>
      <c r="G363" s="238">
        <f t="shared" si="23"/>
        <v>9.8844414893617025E-5</v>
      </c>
      <c r="H363" s="236"/>
      <c r="I363" s="236"/>
      <c r="J363" s="76"/>
    </row>
    <row r="364" spans="1:11" x14ac:dyDescent="0.25">
      <c r="A364" s="11" t="s">
        <v>188</v>
      </c>
      <c r="B364" s="178">
        <f t="shared" si="24"/>
        <v>55.85177116342237</v>
      </c>
      <c r="D364" s="236"/>
      <c r="E364" s="236" t="s">
        <v>16</v>
      </c>
      <c r="F364" s="236">
        <v>56200</v>
      </c>
      <c r="G364" s="238">
        <f t="shared" si="23"/>
        <v>7.4734042553191493E-2</v>
      </c>
      <c r="H364" s="236"/>
      <c r="I364" s="236"/>
      <c r="J364" s="76"/>
    </row>
    <row r="365" spans="1:11" x14ac:dyDescent="0.25">
      <c r="A365" s="11" t="s">
        <v>188</v>
      </c>
      <c r="B365" s="178">
        <f t="shared" si="24"/>
        <v>0</v>
      </c>
      <c r="D365" s="236"/>
      <c r="E365" s="236" t="s">
        <v>37</v>
      </c>
      <c r="F365" s="236"/>
      <c r="G365" s="238"/>
      <c r="H365" s="236"/>
      <c r="I365" s="236"/>
      <c r="J365" s="76"/>
    </row>
    <row r="366" spans="1:11" x14ac:dyDescent="0.25">
      <c r="A366" s="11" t="s">
        <v>188</v>
      </c>
      <c r="B366" s="178">
        <f t="shared" si="24"/>
        <v>8.7150577184246273E-4</v>
      </c>
      <c r="D366" s="236"/>
      <c r="E366" s="236" t="s">
        <v>120</v>
      </c>
      <c r="F366" s="236">
        <v>222</v>
      </c>
      <c r="G366" s="238">
        <f t="shared" si="23"/>
        <v>2.9521276595744682E-4</v>
      </c>
      <c r="H366" s="236"/>
      <c r="I366" s="236"/>
      <c r="J366" s="76"/>
    </row>
    <row r="367" spans="1:11" x14ac:dyDescent="0.25">
      <c r="A367" s="11" t="s">
        <v>188</v>
      </c>
      <c r="B367" s="178">
        <f t="shared" si="24"/>
        <v>10.875961973743774</v>
      </c>
      <c r="D367" s="236"/>
      <c r="E367" s="236" t="s">
        <v>121</v>
      </c>
      <c r="F367" s="236">
        <v>24800</v>
      </c>
      <c r="G367" s="238">
        <f t="shared" si="23"/>
        <v>3.2978723404255318E-2</v>
      </c>
      <c r="H367" s="236"/>
      <c r="I367" s="236"/>
      <c r="J367" s="76"/>
    </row>
    <row r="368" spans="1:11" x14ac:dyDescent="0.25">
      <c r="A368" s="11" t="s">
        <v>188</v>
      </c>
      <c r="B368" s="178">
        <f t="shared" si="24"/>
        <v>3.8211931303757356</v>
      </c>
      <c r="D368" s="236"/>
      <c r="E368" s="236" t="s">
        <v>174</v>
      </c>
      <c r="F368" s="236">
        <v>14700</v>
      </c>
      <c r="G368" s="238">
        <f t="shared" si="23"/>
        <v>1.9547872340425532E-2</v>
      </c>
      <c r="H368" s="236"/>
      <c r="I368" s="236"/>
      <c r="J368" s="76"/>
    </row>
    <row r="369" spans="1:10" x14ac:dyDescent="0.25">
      <c r="A369" s="11" t="s">
        <v>188</v>
      </c>
      <c r="B369" s="178">
        <f t="shared" si="24"/>
        <v>8.1767768220914432E-5</v>
      </c>
      <c r="D369" s="236"/>
      <c r="E369" s="236" t="s">
        <v>161</v>
      </c>
      <c r="F369" s="236">
        <v>68</v>
      </c>
      <c r="G369" s="238">
        <f t="shared" si="23"/>
        <v>9.0425531914893617E-5</v>
      </c>
      <c r="H369" s="236"/>
      <c r="I369" s="236"/>
      <c r="J369" s="76"/>
    </row>
    <row r="370" spans="1:10" x14ac:dyDescent="0.25">
      <c r="A370" s="11" t="s">
        <v>188</v>
      </c>
      <c r="B370" s="178">
        <f t="shared" si="24"/>
        <v>3.1752206880941605E-4</v>
      </c>
      <c r="D370" s="236"/>
      <c r="E370" s="236" t="s">
        <v>166</v>
      </c>
      <c r="F370" s="236">
        <v>134</v>
      </c>
      <c r="G370" s="238">
        <f t="shared" si="23"/>
        <v>1.7819148936170214E-4</v>
      </c>
      <c r="H370" s="236"/>
      <c r="I370" s="236"/>
      <c r="J370" s="76"/>
    </row>
    <row r="371" spans="1:10" x14ac:dyDescent="0.25">
      <c r="A371" s="11" t="s">
        <v>188</v>
      </c>
      <c r="B371" s="178">
        <f t="shared" si="24"/>
        <v>8.5587369850611134E-2</v>
      </c>
      <c r="D371" s="236"/>
      <c r="E371" s="236" t="s">
        <v>31</v>
      </c>
      <c r="F371" s="236">
        <v>2200</v>
      </c>
      <c r="G371" s="238">
        <f t="shared" si="23"/>
        <v>2.9255319148936169E-3</v>
      </c>
      <c r="H371" s="236"/>
      <c r="I371" s="236"/>
      <c r="J371" s="76"/>
    </row>
    <row r="372" spans="1:10" x14ac:dyDescent="0.25">
      <c r="A372" s="11" t="s">
        <v>188</v>
      </c>
      <c r="B372" s="178">
        <f t="shared" si="24"/>
        <v>0</v>
      </c>
      <c r="D372" s="236"/>
      <c r="E372" s="236" t="s">
        <v>193</v>
      </c>
      <c r="F372" s="236"/>
      <c r="G372" s="238"/>
      <c r="H372" s="236"/>
      <c r="I372" s="236"/>
      <c r="J372" s="76"/>
    </row>
    <row r="373" spans="1:10" x14ac:dyDescent="0.25">
      <c r="A373" s="11" t="s">
        <v>188</v>
      </c>
      <c r="B373" s="178">
        <f t="shared" si="24"/>
        <v>22.917609778180175</v>
      </c>
      <c r="D373" s="236"/>
      <c r="E373" s="236" t="s">
        <v>126</v>
      </c>
      <c r="F373" s="236">
        <v>36000</v>
      </c>
      <c r="G373" s="238">
        <f t="shared" si="23"/>
        <v>4.7872340425531915E-2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4"/>
        <v>0</v>
      </c>
      <c r="D374" s="236"/>
      <c r="E374" s="236" t="s">
        <v>128</v>
      </c>
      <c r="F374" s="234"/>
      <c r="G374" s="238"/>
      <c r="H374" s="236"/>
      <c r="I374" s="236"/>
      <c r="J374" s="76"/>
    </row>
    <row r="375" spans="1:10" x14ac:dyDescent="0.25">
      <c r="A375" s="11" t="s">
        <v>188</v>
      </c>
      <c r="B375" s="178">
        <f t="shared" si="24"/>
        <v>21.047596480307828</v>
      </c>
      <c r="D375" s="236"/>
      <c r="E375" s="236" t="s">
        <v>38</v>
      </c>
      <c r="F375" s="236">
        <v>34500</v>
      </c>
      <c r="G375" s="238">
        <f t="shared" si="23"/>
        <v>4.5877659574468085E-2</v>
      </c>
      <c r="H375" s="236"/>
      <c r="I375" s="236"/>
      <c r="J375" s="76"/>
    </row>
    <row r="376" spans="1:10" x14ac:dyDescent="0.25">
      <c r="A376" s="11" t="s">
        <v>188</v>
      </c>
      <c r="B376" s="178">
        <f t="shared" si="24"/>
        <v>2.8382391813320504</v>
      </c>
      <c r="D376" s="236"/>
      <c r="E376" s="236" t="s">
        <v>12</v>
      </c>
      <c r="F376" s="236">
        <v>12669</v>
      </c>
      <c r="G376" s="238">
        <f t="shared" si="23"/>
        <v>1.6847074468085105E-2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4"/>
        <v>4.3328605986871884E-3</v>
      </c>
      <c r="D377" s="236"/>
      <c r="E377" s="236" t="s">
        <v>47</v>
      </c>
      <c r="F377" s="236">
        <v>495</v>
      </c>
      <c r="G377" s="238">
        <f t="shared" si="23"/>
        <v>6.5824468085106378E-4</v>
      </c>
      <c r="H377" s="236"/>
      <c r="I377" s="236"/>
    </row>
    <row r="378" spans="1:10" x14ac:dyDescent="0.25">
      <c r="A378" s="150" t="s">
        <v>188</v>
      </c>
      <c r="B378" s="131">
        <f t="shared" si="24"/>
        <v>4.1937811226799452E-4</v>
      </c>
      <c r="C378" s="150"/>
      <c r="D378" s="12"/>
      <c r="E378" s="12" t="s">
        <v>86</v>
      </c>
      <c r="F378" s="12">
        <v>154</v>
      </c>
      <c r="G378" s="237">
        <f t="shared" si="23"/>
        <v>2.0478723404255319E-4</v>
      </c>
      <c r="H378" s="12"/>
      <c r="I378" s="12"/>
      <c r="J378" s="150"/>
    </row>
    <row r="379" spans="1:10" x14ac:dyDescent="0.25">
      <c r="A379" s="11" t="s">
        <v>197</v>
      </c>
      <c r="B379" s="178">
        <f>POWER((F379/$J$379)*100, 2)</f>
        <v>86.246490048376117</v>
      </c>
      <c r="C379" s="11">
        <f>SUM(B379:B396)</f>
        <v>1742.0212948524374</v>
      </c>
      <c r="D379" s="236"/>
      <c r="E379" s="236" t="s">
        <v>5</v>
      </c>
      <c r="F379" s="236">
        <v>5600</v>
      </c>
      <c r="G379" s="238">
        <f>F379/$J$379</f>
        <v>9.2868988391376445E-2</v>
      </c>
      <c r="H379" s="236"/>
      <c r="I379" s="236"/>
      <c r="J379" s="76">
        <v>60300</v>
      </c>
    </row>
    <row r="380" spans="1:10" x14ac:dyDescent="0.25">
      <c r="A380" s="11" t="s">
        <v>197</v>
      </c>
      <c r="B380" s="178">
        <f t="shared" ref="B380:B396" si="25">POWER((F380/$J$379)*100, 2)</f>
        <v>0.13676504156937808</v>
      </c>
      <c r="D380" s="236"/>
      <c r="E380" s="236" t="s">
        <v>202</v>
      </c>
      <c r="F380" s="236">
        <v>223</v>
      </c>
      <c r="G380" s="238">
        <f t="shared" ref="G380:G396" si="26">F380/$J$379</f>
        <v>3.6981757877280266E-3</v>
      </c>
      <c r="H380" s="236"/>
      <c r="I380" s="236"/>
      <c r="J380" s="76"/>
    </row>
    <row r="381" spans="1:10" x14ac:dyDescent="0.25">
      <c r="A381" s="11" t="s">
        <v>197</v>
      </c>
      <c r="B381" s="178">
        <f t="shared" si="25"/>
        <v>5.3904056280235073</v>
      </c>
      <c r="D381" s="236"/>
      <c r="E381" s="236" t="s">
        <v>6</v>
      </c>
      <c r="F381" s="236">
        <v>1400</v>
      </c>
      <c r="G381" s="238">
        <f t="shared" si="26"/>
        <v>2.3217247097844111E-2</v>
      </c>
      <c r="H381" s="236"/>
      <c r="I381" s="236"/>
      <c r="J381" s="76"/>
    </row>
    <row r="382" spans="1:10" x14ac:dyDescent="0.25">
      <c r="A382" s="11" t="s">
        <v>197</v>
      </c>
      <c r="B382" s="178">
        <f t="shared" si="25"/>
        <v>70.415198743705474</v>
      </c>
      <c r="D382" s="236"/>
      <c r="E382" s="236" t="s">
        <v>82</v>
      </c>
      <c r="F382" s="236">
        <v>5060</v>
      </c>
      <c r="G382" s="238">
        <f t="shared" si="26"/>
        <v>8.3913764510779434E-2</v>
      </c>
      <c r="H382" s="236"/>
      <c r="I382" s="236"/>
      <c r="J382" s="76"/>
    </row>
    <row r="383" spans="1:10" x14ac:dyDescent="0.25">
      <c r="A383" s="11" t="s">
        <v>197</v>
      </c>
      <c r="B383" s="178">
        <f t="shared" si="25"/>
        <v>4.366228558699043</v>
      </c>
      <c r="D383" s="236"/>
      <c r="E383" s="236" t="s">
        <v>15</v>
      </c>
      <c r="F383" s="236">
        <v>1260</v>
      </c>
      <c r="G383" s="238">
        <f t="shared" si="26"/>
        <v>2.0895522388059702E-2</v>
      </c>
      <c r="H383" s="236"/>
      <c r="I383" s="236"/>
      <c r="J383" s="76"/>
    </row>
    <row r="384" spans="1:10" x14ac:dyDescent="0.25">
      <c r="A384" s="11" t="s">
        <v>197</v>
      </c>
      <c r="B384" s="178">
        <f t="shared" si="25"/>
        <v>1122.194445131996</v>
      </c>
      <c r="D384" s="236"/>
      <c r="E384" s="236" t="s">
        <v>204</v>
      </c>
      <c r="F384" s="236">
        <v>20200</v>
      </c>
      <c r="G384" s="238">
        <f t="shared" si="26"/>
        <v>0.33499170812603646</v>
      </c>
      <c r="H384" s="236"/>
      <c r="I384" s="236"/>
      <c r="J384" s="76"/>
    </row>
    <row r="385" spans="1:10" x14ac:dyDescent="0.25">
      <c r="A385" s="11" t="s">
        <v>197</v>
      </c>
      <c r="B385" s="178">
        <f t="shared" si="25"/>
        <v>34.737633006883776</v>
      </c>
      <c r="D385" s="236"/>
      <c r="E385" s="236" t="s">
        <v>142</v>
      </c>
      <c r="F385" s="236">
        <v>3554</v>
      </c>
      <c r="G385" s="238">
        <f t="shared" si="26"/>
        <v>5.8938640132669987E-2</v>
      </c>
      <c r="H385" s="236"/>
      <c r="I385" s="236"/>
      <c r="J385" s="76"/>
    </row>
    <row r="386" spans="1:10" x14ac:dyDescent="0.25">
      <c r="A386" s="11" t="s">
        <v>197</v>
      </c>
      <c r="B386" s="178">
        <f t="shared" si="25"/>
        <v>2.7502069530732184E-2</v>
      </c>
      <c r="D386" s="236"/>
      <c r="E386" s="236" t="s">
        <v>134</v>
      </c>
      <c r="F386" s="236">
        <v>100</v>
      </c>
      <c r="G386" s="238">
        <f t="shared" si="26"/>
        <v>1.658374792703151E-3</v>
      </c>
      <c r="H386" s="236"/>
      <c r="I386" s="236"/>
      <c r="J386" s="76"/>
    </row>
    <row r="387" spans="1:10" x14ac:dyDescent="0.25">
      <c r="A387" s="11" t="s">
        <v>197</v>
      </c>
      <c r="B387" s="178">
        <f>POWER((F387/$J$379)*100, 2)</f>
        <v>7.9480980943816029</v>
      </c>
      <c r="D387" s="236"/>
      <c r="E387" s="236" t="s">
        <v>23</v>
      </c>
      <c r="F387" s="236">
        <v>1700</v>
      </c>
      <c r="G387" s="238">
        <f>F387/$J$379</f>
        <v>2.8192371475953566E-2</v>
      </c>
      <c r="H387" s="236"/>
      <c r="I387" s="236"/>
      <c r="J387" s="76"/>
    </row>
    <row r="388" spans="1:10" s="236" customFormat="1" x14ac:dyDescent="0.25">
      <c r="A388" s="11" t="s">
        <v>197</v>
      </c>
      <c r="B388" s="178">
        <f>POWER((F387/$J$379)*100, 2)</f>
        <v>7.9480980943816029</v>
      </c>
      <c r="C388" s="11"/>
      <c r="E388" s="236" t="s">
        <v>36</v>
      </c>
      <c r="J388" s="76"/>
    </row>
    <row r="389" spans="1:10" x14ac:dyDescent="0.25">
      <c r="A389" s="11" t="s">
        <v>197</v>
      </c>
      <c r="B389" s="178">
        <f t="shared" si="25"/>
        <v>7.0405297998674392</v>
      </c>
      <c r="D389" s="236"/>
      <c r="E389" s="236" t="s">
        <v>165</v>
      </c>
      <c r="F389" s="236">
        <v>1600</v>
      </c>
      <c r="G389" s="238">
        <f t="shared" si="26"/>
        <v>2.6533996683250415E-2</v>
      </c>
      <c r="H389" s="236"/>
      <c r="I389" s="236"/>
      <c r="J389" s="76"/>
    </row>
    <row r="390" spans="1:10" x14ac:dyDescent="0.25">
      <c r="A390" s="11" t="s">
        <v>197</v>
      </c>
      <c r="B390" s="178">
        <f t="shared" si="25"/>
        <v>20.436996884015525</v>
      </c>
      <c r="D390" s="236"/>
      <c r="E390" s="236" t="s">
        <v>203</v>
      </c>
      <c r="F390" s="236">
        <v>2726</v>
      </c>
      <c r="G390" s="238">
        <f t="shared" si="26"/>
        <v>4.5207296849087891E-2</v>
      </c>
      <c r="H390" s="236"/>
      <c r="I390" s="236"/>
      <c r="J390" s="76"/>
    </row>
    <row r="391" spans="1:10" x14ac:dyDescent="0.25">
      <c r="A391" s="11" t="s">
        <v>197</v>
      </c>
      <c r="B391" s="178">
        <f t="shared" si="25"/>
        <v>0</v>
      </c>
      <c r="D391" s="236"/>
      <c r="E391" s="236" t="s">
        <v>117</v>
      </c>
      <c r="F391" s="236"/>
      <c r="G391" s="238"/>
      <c r="H391" s="236"/>
      <c r="I391" s="236"/>
      <c r="J391" s="76"/>
    </row>
    <row r="392" spans="1:10" x14ac:dyDescent="0.25">
      <c r="A392" s="11" t="s">
        <v>197</v>
      </c>
      <c r="B392" s="178">
        <f t="shared" si="25"/>
        <v>2.7502069530732184E-2</v>
      </c>
      <c r="D392" s="236"/>
      <c r="E392" s="236" t="s">
        <v>158</v>
      </c>
      <c r="F392" s="236">
        <v>100</v>
      </c>
      <c r="G392" s="238">
        <f t="shared" si="26"/>
        <v>1.658374792703151E-3</v>
      </c>
      <c r="H392" s="236"/>
      <c r="I392" s="236"/>
      <c r="J392" s="76"/>
    </row>
    <row r="393" spans="1:10" x14ac:dyDescent="0.25">
      <c r="A393" s="11" t="s">
        <v>197</v>
      </c>
      <c r="B393" s="178">
        <f t="shared" si="25"/>
        <v>99.007450310635889</v>
      </c>
      <c r="D393" s="236"/>
      <c r="E393" s="236" t="s">
        <v>16</v>
      </c>
      <c r="F393" s="236">
        <v>6000</v>
      </c>
      <c r="G393" s="238">
        <f t="shared" si="26"/>
        <v>9.950248756218906E-2</v>
      </c>
      <c r="H393" s="236"/>
      <c r="I393" s="236"/>
      <c r="J393" s="76"/>
    </row>
    <row r="394" spans="1:10" x14ac:dyDescent="0.25">
      <c r="A394" s="11" t="s">
        <v>197</v>
      </c>
      <c r="B394" s="178">
        <f t="shared" si="25"/>
        <v>1.0233520072385445</v>
      </c>
      <c r="D394" s="236"/>
      <c r="E394" s="236" t="s">
        <v>121</v>
      </c>
      <c r="F394" s="236">
        <v>610</v>
      </c>
      <c r="G394" s="238">
        <f t="shared" si="26"/>
        <v>1.011608623548922E-2</v>
      </c>
      <c r="H394" s="236"/>
      <c r="I394" s="236"/>
      <c r="J394" s="76"/>
    </row>
    <row r="395" spans="1:10" x14ac:dyDescent="0.25">
      <c r="A395" s="11" t="s">
        <v>197</v>
      </c>
      <c r="B395" s="178">
        <f t="shared" si="25"/>
        <v>275.02069530732189</v>
      </c>
      <c r="D395" s="236"/>
      <c r="E395" s="236" t="s">
        <v>89</v>
      </c>
      <c r="F395" s="236">
        <v>10000</v>
      </c>
      <c r="G395" s="238">
        <f t="shared" si="26"/>
        <v>0.16583747927031509</v>
      </c>
      <c r="H395" s="236"/>
      <c r="I395" s="236"/>
      <c r="J395" s="76"/>
    </row>
    <row r="396" spans="1:10" x14ac:dyDescent="0.25">
      <c r="A396" s="150" t="s">
        <v>197</v>
      </c>
      <c r="B396" s="131">
        <f t="shared" si="25"/>
        <v>5.3904056280235084E-2</v>
      </c>
      <c r="C396" s="150"/>
      <c r="D396" s="12"/>
      <c r="E396" s="12" t="s">
        <v>86</v>
      </c>
      <c r="F396" s="12">
        <v>140</v>
      </c>
      <c r="G396" s="237">
        <f t="shared" si="26"/>
        <v>2.3217247097844112E-3</v>
      </c>
      <c r="H396" s="12"/>
      <c r="I396" s="12"/>
      <c r="J396" s="150"/>
    </row>
    <row r="397" spans="1:10" x14ac:dyDescent="0.25">
      <c r="A397" s="11" t="s">
        <v>206</v>
      </c>
      <c r="B397" s="178">
        <f>POWER((F397/$J$397)*100,2)</f>
        <v>1.9180563695455268E-3</v>
      </c>
      <c r="C397" s="11">
        <f>SUM(B397:B425)</f>
        <v>1061.2350673717301</v>
      </c>
      <c r="D397" s="242"/>
      <c r="E397" s="14" t="s">
        <v>17</v>
      </c>
      <c r="F397" s="242">
        <v>600</v>
      </c>
      <c r="G397" s="238">
        <f>F397/$J$397</f>
        <v>4.3795620437956203E-4</v>
      </c>
      <c r="H397" s="232"/>
      <c r="I397" s="232"/>
      <c r="J397" s="105">
        <v>1370000</v>
      </c>
    </row>
    <row r="398" spans="1:10" x14ac:dyDescent="0.25">
      <c r="A398" s="11" t="s">
        <v>206</v>
      </c>
      <c r="B398" s="178">
        <f t="shared" ref="B398:B425" si="27">POWER((F398/$J$397)*100,2)</f>
        <v>185.91422025680643</v>
      </c>
      <c r="D398" s="242"/>
      <c r="E398" s="242" t="s">
        <v>5</v>
      </c>
      <c r="F398" s="242">
        <v>186800</v>
      </c>
      <c r="G398" s="238">
        <f t="shared" ref="G398:G425" si="28">F398/$J$397</f>
        <v>0.13635036496350364</v>
      </c>
      <c r="H398" s="242"/>
      <c r="I398" s="242"/>
      <c r="J398" s="76"/>
    </row>
    <row r="399" spans="1:10" x14ac:dyDescent="0.25">
      <c r="A399" s="11" t="s">
        <v>206</v>
      </c>
      <c r="B399" s="178">
        <f t="shared" si="27"/>
        <v>6.5876528797485214</v>
      </c>
      <c r="D399" s="242"/>
      <c r="E399" s="242" t="s">
        <v>202</v>
      </c>
      <c r="F399" s="242">
        <v>35163</v>
      </c>
      <c r="G399" s="238">
        <f t="shared" si="28"/>
        <v>2.5666423357664232E-2</v>
      </c>
      <c r="H399" s="242"/>
      <c r="I399" s="242"/>
      <c r="J399" s="76"/>
    </row>
    <row r="400" spans="1:10" x14ac:dyDescent="0.25">
      <c r="A400" s="11" t="s">
        <v>206</v>
      </c>
      <c r="B400" s="178">
        <f t="shared" si="27"/>
        <v>10.754569684053491</v>
      </c>
      <c r="D400" s="242"/>
      <c r="E400" s="242" t="s">
        <v>6</v>
      </c>
      <c r="F400" s="242">
        <v>44928</v>
      </c>
      <c r="G400" s="238">
        <f t="shared" si="28"/>
        <v>3.2794160583941606E-2</v>
      </c>
      <c r="H400" s="242"/>
      <c r="I400" s="242"/>
      <c r="J400" s="76"/>
    </row>
    <row r="401" spans="1:10" x14ac:dyDescent="0.25">
      <c r="A401" s="11" t="s">
        <v>206</v>
      </c>
      <c r="B401" s="178">
        <f t="shared" si="27"/>
        <v>5.3279343598486873E-7</v>
      </c>
      <c r="D401" s="242"/>
      <c r="E401" s="242" t="s">
        <v>102</v>
      </c>
      <c r="F401" s="242">
        <v>10</v>
      </c>
      <c r="G401" s="238">
        <f t="shared" si="28"/>
        <v>7.299270072992701E-6</v>
      </c>
      <c r="H401" s="242"/>
      <c r="I401" s="242"/>
      <c r="J401" s="76"/>
    </row>
    <row r="402" spans="1:10" x14ac:dyDescent="0.25">
      <c r="A402" s="11" t="s">
        <v>206</v>
      </c>
      <c r="B402" s="178">
        <f t="shared" si="27"/>
        <v>185.70328539613192</v>
      </c>
      <c r="D402" s="242"/>
      <c r="E402" s="242" t="s">
        <v>82</v>
      </c>
      <c r="F402" s="242">
        <v>186694</v>
      </c>
      <c r="G402" s="238">
        <f t="shared" si="28"/>
        <v>0.13627299270072993</v>
      </c>
      <c r="H402" s="242"/>
      <c r="I402" s="242"/>
      <c r="J402" s="76"/>
    </row>
    <row r="403" spans="1:10" x14ac:dyDescent="0.25">
      <c r="A403" s="11" t="s">
        <v>206</v>
      </c>
      <c r="B403" s="178">
        <f t="shared" si="27"/>
        <v>30.451062922904789</v>
      </c>
      <c r="D403" s="242"/>
      <c r="E403" s="242" t="s">
        <v>15</v>
      </c>
      <c r="F403" s="242">
        <v>75600</v>
      </c>
      <c r="G403" s="238">
        <f t="shared" si="28"/>
        <v>5.5182481751824816E-2</v>
      </c>
      <c r="H403" s="242"/>
      <c r="I403" s="242"/>
      <c r="J403" s="76"/>
    </row>
    <row r="404" spans="1:10" x14ac:dyDescent="0.25">
      <c r="A404" s="11" t="s">
        <v>206</v>
      </c>
      <c r="B404" s="178">
        <f t="shared" si="27"/>
        <v>29.995210314880921</v>
      </c>
      <c r="D404" s="242"/>
      <c r="E404" s="242" t="s">
        <v>103</v>
      </c>
      <c r="F404" s="242">
        <v>75032</v>
      </c>
      <c r="G404" s="238">
        <f t="shared" si="28"/>
        <v>5.4767883211678831E-2</v>
      </c>
      <c r="H404" s="242"/>
      <c r="I404" s="242"/>
      <c r="J404" s="76"/>
    </row>
    <row r="405" spans="1:10" x14ac:dyDescent="0.25">
      <c r="A405" s="11" t="s">
        <v>206</v>
      </c>
      <c r="B405" s="178">
        <f t="shared" si="27"/>
        <v>27.577830598327026</v>
      </c>
      <c r="D405" s="242"/>
      <c r="E405" s="242" t="s">
        <v>142</v>
      </c>
      <c r="F405" s="242">
        <v>71945</v>
      </c>
      <c r="G405" s="238">
        <f t="shared" si="28"/>
        <v>5.2514598540145986E-2</v>
      </c>
      <c r="H405" s="242"/>
      <c r="I405" s="242"/>
      <c r="J405" s="76"/>
    </row>
    <row r="406" spans="1:10" x14ac:dyDescent="0.25">
      <c r="A406" s="11" t="s">
        <v>206</v>
      </c>
      <c r="B406" s="178">
        <f t="shared" si="27"/>
        <v>11.273909105439824</v>
      </c>
      <c r="D406" s="242"/>
      <c r="E406" s="242" t="s">
        <v>18</v>
      </c>
      <c r="F406" s="242">
        <v>46000</v>
      </c>
      <c r="G406" s="238">
        <f t="shared" si="28"/>
        <v>3.3576642335766425E-2</v>
      </c>
      <c r="H406" s="242"/>
      <c r="I406" s="242"/>
      <c r="J406" s="76"/>
    </row>
    <row r="407" spans="1:10" x14ac:dyDescent="0.25">
      <c r="A407" s="11" t="s">
        <v>206</v>
      </c>
      <c r="B407" s="178">
        <f t="shared" si="27"/>
        <v>7.2939421386328529E-2</v>
      </c>
      <c r="D407" s="242"/>
      <c r="E407" s="242" t="s">
        <v>134</v>
      </c>
      <c r="F407" s="242">
        <v>3700</v>
      </c>
      <c r="G407" s="238">
        <f t="shared" si="28"/>
        <v>2.7007299270072993E-3</v>
      </c>
      <c r="H407" s="242"/>
      <c r="I407" s="242"/>
      <c r="J407" s="76"/>
    </row>
    <row r="408" spans="1:10" x14ac:dyDescent="0.25">
      <c r="A408" s="11" t="s">
        <v>206</v>
      </c>
      <c r="B408" s="178">
        <f t="shared" si="27"/>
        <v>2.5088710107091479</v>
      </c>
      <c r="D408" s="242"/>
      <c r="E408" s="242" t="s">
        <v>21</v>
      </c>
      <c r="F408" s="242">
        <v>21700</v>
      </c>
      <c r="G408" s="238">
        <f t="shared" si="28"/>
        <v>1.583941605839416E-2</v>
      </c>
      <c r="H408" s="242"/>
      <c r="I408" s="242"/>
      <c r="J408" s="76"/>
    </row>
    <row r="409" spans="1:10" x14ac:dyDescent="0.25">
      <c r="A409" s="11" t="s">
        <v>206</v>
      </c>
      <c r="B409" s="178">
        <f t="shared" si="27"/>
        <v>98.545473919761321</v>
      </c>
      <c r="D409" s="242"/>
      <c r="E409" s="242" t="s">
        <v>23</v>
      </c>
      <c r="F409" s="242">
        <v>136000</v>
      </c>
      <c r="G409" s="238">
        <f t="shared" si="28"/>
        <v>9.9270072992700728E-2</v>
      </c>
      <c r="H409" s="242"/>
      <c r="I409" s="242"/>
      <c r="J409" s="76"/>
    </row>
    <row r="410" spans="1:10" x14ac:dyDescent="0.25">
      <c r="A410" s="11" t="s">
        <v>206</v>
      </c>
      <c r="B410" s="178">
        <f t="shared" si="27"/>
        <v>0</v>
      </c>
      <c r="D410" s="242"/>
      <c r="E410" s="242" t="s">
        <v>36</v>
      </c>
      <c r="F410" s="234"/>
      <c r="G410" s="238"/>
      <c r="H410" s="242"/>
      <c r="I410" s="242"/>
      <c r="J410" s="76"/>
    </row>
    <row r="411" spans="1:10" x14ac:dyDescent="0.25">
      <c r="A411" s="11" t="s">
        <v>206</v>
      </c>
      <c r="B411" s="178">
        <f t="shared" si="27"/>
        <v>0</v>
      </c>
      <c r="D411" s="242"/>
      <c r="E411" s="242" t="s">
        <v>183</v>
      </c>
      <c r="F411" s="234"/>
      <c r="G411" s="238"/>
      <c r="H411" s="242"/>
      <c r="I411" s="242"/>
      <c r="J411" s="76"/>
    </row>
    <row r="412" spans="1:10" x14ac:dyDescent="0.25">
      <c r="A412" s="11" t="s">
        <v>206</v>
      </c>
      <c r="B412" s="178">
        <f t="shared" si="27"/>
        <v>0.14966167616814963</v>
      </c>
      <c r="D412" s="242"/>
      <c r="E412" s="242" t="s">
        <v>181</v>
      </c>
      <c r="F412" s="234">
        <v>5300</v>
      </c>
      <c r="G412" s="238">
        <f t="shared" si="28"/>
        <v>3.8686131386861315E-3</v>
      </c>
      <c r="H412" s="242"/>
      <c r="I412" s="242"/>
      <c r="J412" s="76"/>
    </row>
    <row r="413" spans="1:10" x14ac:dyDescent="0.25">
      <c r="A413" s="11" t="s">
        <v>206</v>
      </c>
      <c r="B413" s="178">
        <f t="shared" si="27"/>
        <v>9.0042090681442826E-5</v>
      </c>
      <c r="D413" s="242"/>
      <c r="E413" s="242" t="s">
        <v>165</v>
      </c>
      <c r="F413" s="234">
        <v>130</v>
      </c>
      <c r="G413" s="238">
        <f t="shared" si="28"/>
        <v>9.4890510948905115E-5</v>
      </c>
      <c r="H413" s="242"/>
      <c r="I413" s="242"/>
      <c r="J413" s="76"/>
    </row>
    <row r="414" spans="1:10" x14ac:dyDescent="0.25">
      <c r="A414" s="11" t="s">
        <v>206</v>
      </c>
      <c r="B414" s="178">
        <f t="shared" si="27"/>
        <v>74.537385268261502</v>
      </c>
      <c r="D414" s="242"/>
      <c r="E414" s="242" t="s">
        <v>203</v>
      </c>
      <c r="F414" s="242">
        <v>118279</v>
      </c>
      <c r="G414" s="238">
        <f t="shared" si="28"/>
        <v>8.6335036496350367E-2</v>
      </c>
      <c r="H414" s="242"/>
      <c r="I414" s="242"/>
      <c r="J414" s="76"/>
    </row>
    <row r="415" spans="1:10" x14ac:dyDescent="0.25">
      <c r="A415" s="11" t="s">
        <v>206</v>
      </c>
      <c r="B415" s="178">
        <f t="shared" si="27"/>
        <v>1.7454845756300282E-4</v>
      </c>
      <c r="D415" s="242"/>
      <c r="E415" s="242" t="s">
        <v>117</v>
      </c>
      <c r="F415" s="234">
        <v>181</v>
      </c>
      <c r="G415" s="238">
        <f t="shared" si="28"/>
        <v>1.3211678832116789E-4</v>
      </c>
      <c r="H415" s="242"/>
      <c r="I415" s="242"/>
      <c r="J415" s="76"/>
    </row>
    <row r="416" spans="1:10" x14ac:dyDescent="0.25">
      <c r="A416" s="11" t="s">
        <v>206</v>
      </c>
      <c r="B416" s="178">
        <f t="shared" si="27"/>
        <v>1.5348858703180777</v>
      </c>
      <c r="D416" s="242"/>
      <c r="E416" s="242" t="s">
        <v>158</v>
      </c>
      <c r="F416" s="234">
        <v>16973</v>
      </c>
      <c r="G416" s="238">
        <f t="shared" si="28"/>
        <v>1.238905109489051E-2</v>
      </c>
      <c r="H416" s="242"/>
      <c r="I416" s="242"/>
      <c r="J416" s="76"/>
    </row>
    <row r="417" spans="1:10" x14ac:dyDescent="0.25">
      <c r="A417" s="11" t="s">
        <v>206</v>
      </c>
      <c r="B417" s="178">
        <f t="shared" si="27"/>
        <v>384.23153617667435</v>
      </c>
      <c r="D417" s="242"/>
      <c r="E417" s="242" t="s">
        <v>16</v>
      </c>
      <c r="F417" s="234">
        <v>268545</v>
      </c>
      <c r="G417" s="238">
        <f t="shared" si="28"/>
        <v>0.19601824817518249</v>
      </c>
      <c r="H417" s="242"/>
      <c r="I417" s="242"/>
      <c r="J417" s="76"/>
    </row>
    <row r="418" spans="1:10" x14ac:dyDescent="0.25">
      <c r="A418" s="11" t="s">
        <v>206</v>
      </c>
      <c r="B418" s="178">
        <f t="shared" si="27"/>
        <v>0</v>
      </c>
      <c r="D418" s="242"/>
      <c r="E418" s="242" t="s">
        <v>37</v>
      </c>
      <c r="F418" s="234"/>
      <c r="G418" s="238"/>
      <c r="H418" s="242"/>
      <c r="I418" s="242"/>
      <c r="J418" s="76"/>
    </row>
    <row r="419" spans="1:10" x14ac:dyDescent="0.25">
      <c r="A419" s="11" t="s">
        <v>206</v>
      </c>
      <c r="B419" s="178">
        <f t="shared" si="27"/>
        <v>8.4613042836592243</v>
      </c>
      <c r="D419" s="242"/>
      <c r="E419" s="242" t="s">
        <v>121</v>
      </c>
      <c r="F419" s="242">
        <v>39851</v>
      </c>
      <c r="G419" s="238">
        <f t="shared" si="28"/>
        <v>2.9088321167883211E-2</v>
      </c>
      <c r="H419" s="242"/>
      <c r="I419" s="242"/>
      <c r="J419" s="76"/>
    </row>
    <row r="420" spans="1:10" x14ac:dyDescent="0.25">
      <c r="A420" s="11" t="s">
        <v>206</v>
      </c>
      <c r="B420" s="178">
        <f t="shared" si="27"/>
        <v>0</v>
      </c>
      <c r="D420" s="242"/>
      <c r="E420" s="242" t="s">
        <v>32</v>
      </c>
      <c r="F420" s="234"/>
      <c r="G420" s="238"/>
      <c r="H420" s="242"/>
      <c r="I420" s="242"/>
      <c r="J420" s="76"/>
    </row>
    <row r="421" spans="1:10" x14ac:dyDescent="0.25">
      <c r="A421" s="11" t="s">
        <v>206</v>
      </c>
      <c r="B421" s="178">
        <f t="shared" si="27"/>
        <v>8.5246949757578996E-6</v>
      </c>
      <c r="D421" s="242"/>
      <c r="E421" s="242" t="s">
        <v>31</v>
      </c>
      <c r="F421" s="234">
        <v>40</v>
      </c>
      <c r="G421" s="238">
        <f t="shared" si="28"/>
        <v>2.9197080291970804E-5</v>
      </c>
      <c r="H421" s="242"/>
      <c r="I421" s="242"/>
      <c r="J421" s="76"/>
    </row>
    <row r="422" spans="1:10" x14ac:dyDescent="0.25">
      <c r="A422" s="11" t="s">
        <v>206</v>
      </c>
      <c r="B422" s="178">
        <f t="shared" si="27"/>
        <v>0.19180563695455274</v>
      </c>
      <c r="D422" s="242"/>
      <c r="E422" s="242" t="s">
        <v>126</v>
      </c>
      <c r="F422" s="242">
        <v>6000</v>
      </c>
      <c r="G422" s="238">
        <f t="shared" si="28"/>
        <v>4.3795620437956208E-3</v>
      </c>
      <c r="H422" s="242"/>
      <c r="I422" s="242"/>
      <c r="J422" s="76"/>
    </row>
    <row r="423" spans="1:10" x14ac:dyDescent="0.25">
      <c r="A423" s="11" t="s">
        <v>206</v>
      </c>
      <c r="B423" s="178">
        <f t="shared" si="27"/>
        <v>2.2320796206510738</v>
      </c>
      <c r="D423" s="242"/>
      <c r="E423" s="242" t="s">
        <v>12</v>
      </c>
      <c r="F423" s="242">
        <v>20468</v>
      </c>
      <c r="G423" s="238">
        <f t="shared" si="28"/>
        <v>1.494014598540146E-2</v>
      </c>
      <c r="H423" s="242"/>
      <c r="I423" s="242"/>
      <c r="J423" s="76"/>
    </row>
    <row r="424" spans="1:10" x14ac:dyDescent="0.25">
      <c r="A424" s="11" t="s">
        <v>206</v>
      </c>
      <c r="B424" s="178">
        <f t="shared" si="27"/>
        <v>0</v>
      </c>
      <c r="D424" s="242"/>
      <c r="E424" s="242" t="s">
        <v>89</v>
      </c>
      <c r="F424" s="234"/>
      <c r="G424" s="238"/>
    </row>
    <row r="425" spans="1:10" x14ac:dyDescent="0.25">
      <c r="A425" s="150" t="s">
        <v>206</v>
      </c>
      <c r="B425" s="131">
        <f t="shared" si="27"/>
        <v>0.50919162448718636</v>
      </c>
      <c r="C425" s="150"/>
      <c r="D425" s="12"/>
      <c r="E425" s="12" t="s">
        <v>86</v>
      </c>
      <c r="F425" s="12">
        <v>9776</v>
      </c>
      <c r="G425" s="237">
        <f t="shared" si="28"/>
        <v>7.135766423357664E-3</v>
      </c>
      <c r="H425" s="12"/>
      <c r="I425" s="12"/>
      <c r="J425" s="150"/>
    </row>
    <row r="426" spans="1:10" x14ac:dyDescent="0.25">
      <c r="A426" s="11" t="s">
        <v>208</v>
      </c>
      <c r="B426" s="178">
        <f>POWER((F426/$J$426)*100, 2)</f>
        <v>0</v>
      </c>
      <c r="C426" s="11">
        <f>SUM(B426:B480)</f>
        <v>1641.8755186516264</v>
      </c>
      <c r="D426" s="243"/>
      <c r="E426" s="243" t="s">
        <v>17</v>
      </c>
      <c r="F426" s="243"/>
      <c r="G426" s="238"/>
      <c r="H426" s="243"/>
      <c r="I426" s="243"/>
      <c r="J426" s="76">
        <v>14700000</v>
      </c>
    </row>
    <row r="427" spans="1:10" x14ac:dyDescent="0.25">
      <c r="A427" s="11" t="s">
        <v>208</v>
      </c>
      <c r="B427" s="178">
        <f t="shared" ref="B427:B480" si="29">POWER((F427/$J$426)*100, 2)</f>
        <v>1.4521561594243142</v>
      </c>
      <c r="D427" s="243"/>
      <c r="E427" s="243" t="s">
        <v>209</v>
      </c>
      <c r="F427" s="243">
        <v>177143</v>
      </c>
      <c r="G427" s="238">
        <f>F427/$J$426</f>
        <v>1.2050544217687075E-2</v>
      </c>
      <c r="H427" s="243"/>
      <c r="I427" s="243"/>
      <c r="J427" s="76"/>
    </row>
    <row r="428" spans="1:10" x14ac:dyDescent="0.25">
      <c r="A428" s="11" t="s">
        <v>208</v>
      </c>
      <c r="B428" s="178">
        <f t="shared" si="29"/>
        <v>1.4498125780924619E-2</v>
      </c>
      <c r="D428" s="243"/>
      <c r="E428" s="243" t="s">
        <v>210</v>
      </c>
      <c r="F428" s="243">
        <v>17700</v>
      </c>
      <c r="G428" s="238">
        <f t="shared" ref="G428:G480" si="30">F428/$J$426</f>
        <v>1.2040816326530613E-3</v>
      </c>
      <c r="H428" s="243"/>
      <c r="I428" s="243"/>
      <c r="J428" s="76"/>
    </row>
    <row r="429" spans="1:10" x14ac:dyDescent="0.25">
      <c r="A429" s="11" t="s">
        <v>208</v>
      </c>
      <c r="B429" s="178">
        <f t="shared" si="29"/>
        <v>33.758471470220741</v>
      </c>
      <c r="D429" s="243"/>
      <c r="E429" s="243" t="s">
        <v>5</v>
      </c>
      <c r="F429" s="243">
        <v>854100</v>
      </c>
      <c r="G429" s="238">
        <f t="shared" si="30"/>
        <v>5.8102040816326528E-2</v>
      </c>
      <c r="H429" s="243"/>
      <c r="I429" s="243"/>
      <c r="J429" s="76"/>
    </row>
    <row r="430" spans="1:10" x14ac:dyDescent="0.25">
      <c r="A430" s="11" t="s">
        <v>208</v>
      </c>
      <c r="B430" s="178">
        <f t="shared" si="29"/>
        <v>1.5353602665556017E-5</v>
      </c>
      <c r="D430" s="243"/>
      <c r="E430" s="243" t="s">
        <v>93</v>
      </c>
      <c r="F430" s="243">
        <v>576</v>
      </c>
      <c r="G430" s="238">
        <f t="shared" si="30"/>
        <v>3.9183673469387755E-5</v>
      </c>
      <c r="H430" s="243"/>
      <c r="I430" s="243"/>
      <c r="J430" s="76"/>
    </row>
    <row r="431" spans="1:10" x14ac:dyDescent="0.25">
      <c r="A431" s="11" t="s">
        <v>208</v>
      </c>
      <c r="B431" s="178">
        <f t="shared" si="29"/>
        <v>2.3427738442315701E-2</v>
      </c>
      <c r="D431" s="243"/>
      <c r="E431" s="243" t="s">
        <v>202</v>
      </c>
      <c r="F431" s="243">
        <v>22500</v>
      </c>
      <c r="G431" s="238">
        <f t="shared" si="30"/>
        <v>1.5306122448979591E-3</v>
      </c>
      <c r="H431" s="243"/>
      <c r="I431" s="243"/>
      <c r="J431" s="76"/>
    </row>
    <row r="432" spans="1:10" x14ac:dyDescent="0.25">
      <c r="A432" s="11" t="s">
        <v>208</v>
      </c>
      <c r="B432" s="178">
        <f t="shared" si="29"/>
        <v>0.4924124859549262</v>
      </c>
      <c r="D432" s="243"/>
      <c r="E432" s="243" t="s">
        <v>211</v>
      </c>
      <c r="F432" s="243">
        <v>103153</v>
      </c>
      <c r="G432" s="238">
        <f t="shared" si="30"/>
        <v>7.0172108843537416E-3</v>
      </c>
      <c r="H432" s="243"/>
      <c r="I432" s="243"/>
      <c r="J432" s="76"/>
    </row>
    <row r="433" spans="1:10" x14ac:dyDescent="0.25">
      <c r="A433" s="11" t="s">
        <v>208</v>
      </c>
      <c r="B433" s="178">
        <f t="shared" si="29"/>
        <v>0.4089036975334352</v>
      </c>
      <c r="D433" s="243"/>
      <c r="E433" s="243" t="s">
        <v>101</v>
      </c>
      <c r="F433" s="243">
        <v>94000</v>
      </c>
      <c r="G433" s="238">
        <f t="shared" si="30"/>
        <v>6.3945578231292518E-3</v>
      </c>
      <c r="H433" s="243"/>
      <c r="I433" s="243"/>
      <c r="J433" s="76"/>
    </row>
    <row r="434" spans="1:10" x14ac:dyDescent="0.25">
      <c r="A434" s="11" t="s">
        <v>208</v>
      </c>
      <c r="B434" s="178">
        <f t="shared" si="29"/>
        <v>4.6667755842473048E-2</v>
      </c>
      <c r="D434" s="243"/>
      <c r="E434" s="243" t="s">
        <v>102</v>
      </c>
      <c r="F434" s="243">
        <v>31756</v>
      </c>
      <c r="G434" s="238">
        <f t="shared" si="30"/>
        <v>2.1602721088435375E-3</v>
      </c>
      <c r="H434" s="243"/>
      <c r="I434" s="243"/>
      <c r="J434" s="76"/>
    </row>
    <row r="435" spans="1:10" x14ac:dyDescent="0.25">
      <c r="A435" s="11" t="s">
        <v>208</v>
      </c>
      <c r="B435" s="178">
        <f t="shared" si="29"/>
        <v>14.657698737794437</v>
      </c>
      <c r="D435" s="243"/>
      <c r="E435" s="243" t="s">
        <v>82</v>
      </c>
      <c r="F435" s="243">
        <v>562795</v>
      </c>
      <c r="G435" s="238">
        <f t="shared" si="30"/>
        <v>3.8285374149659865E-2</v>
      </c>
      <c r="H435" s="243"/>
      <c r="I435" s="243"/>
      <c r="J435" s="76"/>
    </row>
    <row r="436" spans="1:10" x14ac:dyDescent="0.25">
      <c r="A436" s="11" t="s">
        <v>208</v>
      </c>
      <c r="B436" s="178">
        <f t="shared" si="29"/>
        <v>1355.6923619788049</v>
      </c>
      <c r="D436" s="243"/>
      <c r="E436" s="243" t="s">
        <v>83</v>
      </c>
      <c r="F436" s="243">
        <v>5412500</v>
      </c>
      <c r="G436" s="238">
        <f t="shared" si="30"/>
        <v>0.36819727891156462</v>
      </c>
      <c r="H436" s="243"/>
      <c r="I436" s="243"/>
      <c r="J436" s="76"/>
    </row>
    <row r="437" spans="1:10" x14ac:dyDescent="0.25">
      <c r="A437" s="11" t="s">
        <v>208</v>
      </c>
      <c r="B437" s="178">
        <f t="shared" si="29"/>
        <v>26.169836642139853</v>
      </c>
      <c r="D437" s="243"/>
      <c r="E437" s="243" t="s">
        <v>15</v>
      </c>
      <c r="F437" s="243">
        <v>752000</v>
      </c>
      <c r="G437" s="238">
        <f t="shared" si="30"/>
        <v>5.1156462585034014E-2</v>
      </c>
      <c r="H437" s="243"/>
      <c r="I437" s="243"/>
      <c r="J437" s="76"/>
    </row>
    <row r="438" spans="1:10" x14ac:dyDescent="0.25">
      <c r="A438" s="11" t="s">
        <v>208</v>
      </c>
      <c r="B438" s="178">
        <f t="shared" si="29"/>
        <v>1.3389795918367347E-4</v>
      </c>
      <c r="D438" s="243"/>
      <c r="E438" s="243" t="s">
        <v>212</v>
      </c>
      <c r="F438" s="243">
        <v>1701</v>
      </c>
      <c r="G438" s="238">
        <f t="shared" si="30"/>
        <v>1.1571428571428571E-4</v>
      </c>
      <c r="H438" s="243"/>
      <c r="I438" s="243"/>
      <c r="J438" s="76"/>
    </row>
    <row r="439" spans="1:10" x14ac:dyDescent="0.25">
      <c r="A439" s="11" t="s">
        <v>208</v>
      </c>
      <c r="B439" s="178">
        <f t="shared" si="29"/>
        <v>0.24895347845804985</v>
      </c>
      <c r="D439" s="243"/>
      <c r="E439" s="243" t="s">
        <v>213</v>
      </c>
      <c r="F439" s="243">
        <v>73346</v>
      </c>
      <c r="G439" s="238">
        <f t="shared" si="30"/>
        <v>4.9895238095238091E-3</v>
      </c>
      <c r="H439" s="243"/>
      <c r="I439" s="243"/>
      <c r="J439" s="76"/>
    </row>
    <row r="440" spans="1:10" x14ac:dyDescent="0.25">
      <c r="A440" s="11" t="s">
        <v>208</v>
      </c>
      <c r="B440" s="178">
        <f t="shared" si="29"/>
        <v>0</v>
      </c>
      <c r="D440" s="243"/>
      <c r="E440" s="243" t="s">
        <v>214</v>
      </c>
      <c r="F440" s="243"/>
      <c r="G440" s="238"/>
      <c r="H440" s="243"/>
      <c r="I440" s="243"/>
      <c r="J440" s="76"/>
    </row>
    <row r="441" spans="1:10" x14ac:dyDescent="0.25">
      <c r="A441" s="11" t="s">
        <v>208</v>
      </c>
      <c r="B441" s="178">
        <f t="shared" si="29"/>
        <v>7.115553704474989E-5</v>
      </c>
      <c r="D441" s="243"/>
      <c r="E441" s="243" t="s">
        <v>221</v>
      </c>
      <c r="F441" s="243">
        <v>1240</v>
      </c>
      <c r="G441" s="238">
        <f t="shared" si="30"/>
        <v>8.4353741496598643E-5</v>
      </c>
      <c r="H441" s="243"/>
      <c r="I441" s="243"/>
      <c r="J441" s="76"/>
    </row>
    <row r="442" spans="1:10" x14ac:dyDescent="0.25">
      <c r="A442" s="11" t="s">
        <v>208</v>
      </c>
      <c r="B442" s="178">
        <f t="shared" si="29"/>
        <v>2.7101670600212883E-6</v>
      </c>
      <c r="D442" s="243"/>
      <c r="E442" s="243" t="s">
        <v>222</v>
      </c>
      <c r="F442" s="243">
        <v>242</v>
      </c>
      <c r="G442" s="238">
        <f t="shared" si="30"/>
        <v>1.6462585034013607E-5</v>
      </c>
      <c r="H442" s="243"/>
      <c r="I442" s="243"/>
      <c r="J442" s="76"/>
    </row>
    <row r="443" spans="1:10" x14ac:dyDescent="0.25">
      <c r="A443" s="11" t="s">
        <v>208</v>
      </c>
      <c r="B443" s="178">
        <f t="shared" si="29"/>
        <v>1.1118052663242166E-2</v>
      </c>
      <c r="D443" s="243"/>
      <c r="E443" s="243" t="s">
        <v>134</v>
      </c>
      <c r="F443" s="243">
        <v>15500</v>
      </c>
      <c r="G443" s="238">
        <f t="shared" si="30"/>
        <v>1.0544217687074829E-3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9"/>
        <v>6.6638900458142452E-3</v>
      </c>
      <c r="D444" s="243"/>
      <c r="E444" s="243" t="s">
        <v>108</v>
      </c>
      <c r="F444" s="243">
        <v>12000</v>
      </c>
      <c r="G444" s="238">
        <f t="shared" si="30"/>
        <v>8.1632653061224493E-4</v>
      </c>
      <c r="H444" s="243"/>
      <c r="I444" s="243"/>
      <c r="J444" s="76"/>
    </row>
    <row r="445" spans="1:10" x14ac:dyDescent="0.25">
      <c r="A445" s="11" t="s">
        <v>208</v>
      </c>
      <c r="B445" s="178">
        <f t="shared" si="29"/>
        <v>0</v>
      </c>
      <c r="D445" s="243"/>
      <c r="E445" s="243" t="s">
        <v>215</v>
      </c>
      <c r="F445" s="243"/>
      <c r="G445" s="238"/>
      <c r="H445" s="243"/>
      <c r="I445" s="243"/>
      <c r="J445" s="76"/>
    </row>
    <row r="446" spans="1:10" x14ac:dyDescent="0.25">
      <c r="A446" s="11" t="s">
        <v>208</v>
      </c>
      <c r="B446" s="178">
        <f t="shared" si="29"/>
        <v>4.0272571613679482E-2</v>
      </c>
      <c r="D446" s="243"/>
      <c r="E446" s="243" t="s">
        <v>216</v>
      </c>
      <c r="F446" s="243">
        <v>29500</v>
      </c>
      <c r="G446" s="238">
        <f t="shared" si="30"/>
        <v>2.0068027210884353E-3</v>
      </c>
      <c r="H446" s="243"/>
      <c r="I446" s="243"/>
      <c r="J446" s="76"/>
    </row>
    <row r="447" spans="1:10" x14ac:dyDescent="0.25">
      <c r="A447" s="11" t="s">
        <v>208</v>
      </c>
      <c r="B447" s="178">
        <f t="shared" si="29"/>
        <v>32.677788936276549</v>
      </c>
      <c r="D447" s="243"/>
      <c r="E447" s="243" t="s">
        <v>23</v>
      </c>
      <c r="F447" s="243">
        <v>840318</v>
      </c>
      <c r="G447" s="238">
        <f t="shared" si="30"/>
        <v>5.7164489795918365E-2</v>
      </c>
      <c r="H447" s="243"/>
      <c r="I447" s="243"/>
      <c r="J447" s="76"/>
    </row>
    <row r="448" spans="1:10" x14ac:dyDescent="0.25">
      <c r="A448" s="11" t="s">
        <v>208</v>
      </c>
      <c r="B448" s="178">
        <f t="shared" si="29"/>
        <v>1.0551622009347958</v>
      </c>
      <c r="D448" s="243"/>
      <c r="E448" s="243" t="s">
        <v>24</v>
      </c>
      <c r="F448" s="243">
        <v>151000</v>
      </c>
      <c r="G448" s="238">
        <f t="shared" si="30"/>
        <v>1.0272108843537416E-2</v>
      </c>
      <c r="H448" s="243"/>
      <c r="I448" s="243"/>
      <c r="J448" s="76"/>
    </row>
    <row r="449" spans="1:10" x14ac:dyDescent="0.25">
      <c r="A449" s="11" t="s">
        <v>208</v>
      </c>
      <c r="B449" s="178">
        <f t="shared" si="29"/>
        <v>0</v>
      </c>
      <c r="D449" s="243"/>
      <c r="E449" s="243" t="s">
        <v>111</v>
      </c>
      <c r="F449" s="243"/>
      <c r="G449" s="238"/>
      <c r="H449" s="243"/>
      <c r="I449" s="243"/>
      <c r="J449" s="76"/>
    </row>
    <row r="450" spans="1:10" x14ac:dyDescent="0.25">
      <c r="A450" s="11" t="s">
        <v>208</v>
      </c>
      <c r="B450" s="178">
        <f t="shared" si="29"/>
        <v>9.8818274792910348</v>
      </c>
      <c r="D450" s="243"/>
      <c r="E450" s="243" t="s">
        <v>41</v>
      </c>
      <c r="F450" s="243">
        <v>462100</v>
      </c>
      <c r="G450" s="238">
        <f t="shared" si="30"/>
        <v>3.1435374149659863E-2</v>
      </c>
      <c r="H450" s="243"/>
      <c r="I450" s="243"/>
      <c r="J450" s="76"/>
    </row>
    <row r="451" spans="1:10" x14ac:dyDescent="0.25">
      <c r="A451" s="11" t="s">
        <v>208</v>
      </c>
      <c r="B451" s="178">
        <f t="shared" si="29"/>
        <v>6.6638900458142452E-3</v>
      </c>
      <c r="D451" s="243"/>
      <c r="E451" s="243" t="s">
        <v>220</v>
      </c>
      <c r="F451" s="243">
        <v>12000</v>
      </c>
      <c r="G451" s="238">
        <f t="shared" si="30"/>
        <v>8.1632653061224493E-4</v>
      </c>
      <c r="H451" s="243"/>
      <c r="I451" s="243"/>
      <c r="J451" s="76"/>
    </row>
    <row r="452" spans="1:10" x14ac:dyDescent="0.25">
      <c r="A452" s="11" t="s">
        <v>208</v>
      </c>
      <c r="B452" s="178">
        <f t="shared" si="29"/>
        <v>0</v>
      </c>
      <c r="D452" s="243"/>
      <c r="E452" s="243" t="s">
        <v>170</v>
      </c>
      <c r="F452" s="243"/>
      <c r="G452" s="238"/>
      <c r="H452" s="243"/>
      <c r="I452" s="243"/>
      <c r="J452" s="76"/>
    </row>
    <row r="453" spans="1:10" x14ac:dyDescent="0.25">
      <c r="A453" s="11" t="s">
        <v>208</v>
      </c>
      <c r="B453" s="178">
        <f t="shared" si="29"/>
        <v>0</v>
      </c>
      <c r="D453" s="243"/>
      <c r="E453" s="243" t="s">
        <v>154</v>
      </c>
      <c r="F453" s="234"/>
      <c r="G453" s="238"/>
      <c r="H453" s="243"/>
      <c r="I453" s="243"/>
      <c r="J453" s="76"/>
    </row>
    <row r="454" spans="1:10" x14ac:dyDescent="0.25">
      <c r="A454" s="11" t="s">
        <v>208</v>
      </c>
      <c r="B454" s="178">
        <f t="shared" si="29"/>
        <v>0</v>
      </c>
      <c r="D454" s="243"/>
      <c r="E454" s="243" t="s">
        <v>181</v>
      </c>
      <c r="F454" s="234"/>
      <c r="G454" s="238"/>
      <c r="H454" s="243"/>
      <c r="I454" s="243"/>
      <c r="J454" s="76"/>
    </row>
    <row r="455" spans="1:10" x14ac:dyDescent="0.25">
      <c r="A455" s="11" t="s">
        <v>208</v>
      </c>
      <c r="B455" s="178">
        <f t="shared" si="29"/>
        <v>0</v>
      </c>
      <c r="D455" s="243"/>
      <c r="E455" s="243" t="s">
        <v>26</v>
      </c>
      <c r="F455" s="234"/>
      <c r="G455" s="238"/>
      <c r="H455" s="243"/>
      <c r="I455" s="243"/>
      <c r="J455" s="76"/>
    </row>
    <row r="456" spans="1:10" x14ac:dyDescent="0.25">
      <c r="A456" s="11" t="s">
        <v>208</v>
      </c>
      <c r="B456" s="178">
        <f t="shared" si="29"/>
        <v>7.6108423157017908</v>
      </c>
      <c r="D456" s="243"/>
      <c r="E456" s="243" t="s">
        <v>217</v>
      </c>
      <c r="F456" s="243">
        <v>405540</v>
      </c>
      <c r="G456" s="238">
        <f t="shared" si="30"/>
        <v>2.7587755102040815E-2</v>
      </c>
      <c r="H456" s="243"/>
      <c r="I456" s="243"/>
      <c r="J456" s="76"/>
    </row>
    <row r="457" spans="1:10" x14ac:dyDescent="0.25">
      <c r="A457" s="11" t="s">
        <v>208</v>
      </c>
      <c r="B457" s="178">
        <f t="shared" si="29"/>
        <v>0.80633069554352355</v>
      </c>
      <c r="D457" s="243"/>
      <c r="E457" s="243" t="s">
        <v>194</v>
      </c>
      <c r="F457" s="243">
        <v>132000</v>
      </c>
      <c r="G457" s="238">
        <f t="shared" si="30"/>
        <v>8.979591836734694E-3</v>
      </c>
      <c r="H457" s="243"/>
      <c r="I457" s="243"/>
      <c r="J457" s="76"/>
    </row>
    <row r="458" spans="1:10" x14ac:dyDescent="0.25">
      <c r="A458" s="11" t="s">
        <v>208</v>
      </c>
      <c r="B458" s="178">
        <f t="shared" si="29"/>
        <v>8.9592299504835942E-4</v>
      </c>
      <c r="D458" s="243"/>
      <c r="E458" s="243" t="s">
        <v>165</v>
      </c>
      <c r="F458" s="243">
        <v>4400</v>
      </c>
      <c r="G458" s="238">
        <f t="shared" si="30"/>
        <v>2.9931972789115646E-4</v>
      </c>
      <c r="H458" s="243"/>
      <c r="I458" s="243"/>
      <c r="J458" s="76"/>
    </row>
    <row r="459" spans="1:10" x14ac:dyDescent="0.25">
      <c r="A459" s="11" t="s">
        <v>208</v>
      </c>
      <c r="B459" s="178">
        <f t="shared" si="29"/>
        <v>5.7780682123189419E-3</v>
      </c>
      <c r="D459" s="243"/>
      <c r="E459" s="243" t="s">
        <v>84</v>
      </c>
      <c r="F459" s="243">
        <v>11174</v>
      </c>
      <c r="G459" s="238">
        <f t="shared" si="30"/>
        <v>7.6013605442176876E-4</v>
      </c>
      <c r="H459" s="243"/>
      <c r="I459" s="243"/>
      <c r="J459" s="76"/>
    </row>
    <row r="460" spans="1:10" x14ac:dyDescent="0.25">
      <c r="A460" s="11" t="s">
        <v>208</v>
      </c>
      <c r="B460" s="178">
        <f t="shared" si="29"/>
        <v>0</v>
      </c>
      <c r="D460" s="243"/>
      <c r="E460" s="243" t="s">
        <v>117</v>
      </c>
      <c r="F460" s="243"/>
      <c r="G460" s="238"/>
      <c r="H460" s="243"/>
      <c r="I460" s="243"/>
      <c r="J460" s="76"/>
    </row>
    <row r="461" spans="1:10" x14ac:dyDescent="0.25">
      <c r="A461" s="11" t="s">
        <v>208</v>
      </c>
      <c r="B461" s="178">
        <f t="shared" si="29"/>
        <v>1.0412328196584757E-2</v>
      </c>
      <c r="D461" s="243"/>
      <c r="E461" s="243" t="s">
        <v>28</v>
      </c>
      <c r="F461" s="243">
        <v>15000</v>
      </c>
      <c r="G461" s="238">
        <f t="shared" si="30"/>
        <v>1.0204081632653062E-3</v>
      </c>
      <c r="H461" s="243"/>
      <c r="I461" s="243"/>
      <c r="J461" s="76"/>
    </row>
    <row r="462" spans="1:10" x14ac:dyDescent="0.25">
      <c r="A462" s="11" t="s">
        <v>208</v>
      </c>
      <c r="B462" s="178">
        <f t="shared" si="29"/>
        <v>1.3909554768846315</v>
      </c>
      <c r="D462" s="243"/>
      <c r="E462" s="243" t="s">
        <v>184</v>
      </c>
      <c r="F462" s="243">
        <v>173370</v>
      </c>
      <c r="G462" s="238">
        <f t="shared" si="30"/>
        <v>1.1793877551020408E-2</v>
      </c>
      <c r="H462" s="243"/>
      <c r="I462" s="243"/>
      <c r="J462" s="76"/>
    </row>
    <row r="463" spans="1:10" x14ac:dyDescent="0.25">
      <c r="A463" s="11" t="s">
        <v>208</v>
      </c>
      <c r="B463" s="178">
        <f t="shared" si="29"/>
        <v>49.628095213846073</v>
      </c>
      <c r="D463" s="243"/>
      <c r="E463" s="243" t="s">
        <v>92</v>
      </c>
      <c r="F463" s="243">
        <v>1035574</v>
      </c>
      <c r="G463" s="238">
        <f t="shared" si="30"/>
        <v>7.0447210884353739E-2</v>
      </c>
      <c r="H463" s="243"/>
      <c r="I463" s="243"/>
      <c r="J463" s="76"/>
    </row>
    <row r="464" spans="1:10" x14ac:dyDescent="0.25">
      <c r="A464" s="11" t="s">
        <v>208</v>
      </c>
      <c r="B464" s="178">
        <f t="shared" si="29"/>
        <v>1.1823233652644729E-2</v>
      </c>
      <c r="D464" s="243"/>
      <c r="E464" s="243" t="s">
        <v>158</v>
      </c>
      <c r="F464" s="243">
        <v>15984</v>
      </c>
      <c r="G464" s="238">
        <f t="shared" si="30"/>
        <v>1.0873469387755101E-3</v>
      </c>
      <c r="H464" s="243"/>
      <c r="I464" s="243"/>
      <c r="J464" s="76"/>
    </row>
    <row r="465" spans="1:10" x14ac:dyDescent="0.25">
      <c r="A465" s="11" t="s">
        <v>208</v>
      </c>
      <c r="B465" s="178">
        <f t="shared" si="29"/>
        <v>13.048313202832155</v>
      </c>
      <c r="D465" s="243"/>
      <c r="E465" s="243" t="s">
        <v>118</v>
      </c>
      <c r="F465" s="243">
        <v>531000</v>
      </c>
      <c r="G465" s="238">
        <f t="shared" si="30"/>
        <v>3.612244897959184E-2</v>
      </c>
      <c r="H465" s="243"/>
      <c r="I465" s="243"/>
      <c r="J465" s="76"/>
    </row>
    <row r="466" spans="1:10" x14ac:dyDescent="0.25">
      <c r="A466" s="11" t="s">
        <v>208</v>
      </c>
      <c r="B466" s="178">
        <f t="shared" si="29"/>
        <v>0.42420852649359059</v>
      </c>
      <c r="D466" s="243"/>
      <c r="E466" s="243" t="s">
        <v>218</v>
      </c>
      <c r="F466" s="243">
        <v>95743</v>
      </c>
      <c r="G466" s="238">
        <f t="shared" si="30"/>
        <v>6.5131292517006806E-3</v>
      </c>
      <c r="H466" s="243"/>
      <c r="I466" s="243"/>
      <c r="J466" s="76"/>
    </row>
    <row r="467" spans="1:10" x14ac:dyDescent="0.25">
      <c r="A467" s="11" t="s">
        <v>208</v>
      </c>
      <c r="B467" s="178">
        <f t="shared" si="29"/>
        <v>1.6298777777777773E-2</v>
      </c>
      <c r="D467" s="243"/>
      <c r="E467" s="243" t="s">
        <v>29</v>
      </c>
      <c r="F467" s="243">
        <v>18767</v>
      </c>
      <c r="G467" s="238">
        <f t="shared" si="30"/>
        <v>1.2766666666666666E-3</v>
      </c>
      <c r="H467" s="243"/>
      <c r="I467" s="243"/>
      <c r="J467" s="76"/>
    </row>
    <row r="468" spans="1:10" x14ac:dyDescent="0.25">
      <c r="A468" s="11" t="s">
        <v>208</v>
      </c>
      <c r="B468" s="178">
        <f t="shared" si="29"/>
        <v>21.084964598084134</v>
      </c>
      <c r="D468" s="243"/>
      <c r="E468" s="243" t="s">
        <v>16</v>
      </c>
      <c r="F468" s="243">
        <v>675000</v>
      </c>
      <c r="G468" s="238">
        <f t="shared" si="30"/>
        <v>4.5918367346938778E-2</v>
      </c>
      <c r="H468" s="243"/>
      <c r="I468" s="243"/>
      <c r="J468" s="76"/>
    </row>
    <row r="469" spans="1:10" x14ac:dyDescent="0.25">
      <c r="A469" s="11" t="s">
        <v>208</v>
      </c>
      <c r="B469" s="178">
        <f t="shared" si="29"/>
        <v>1.9672543847470961E-5</v>
      </c>
      <c r="D469" s="243"/>
      <c r="E469" s="243" t="s">
        <v>219</v>
      </c>
      <c r="F469" s="243">
        <v>652</v>
      </c>
      <c r="G469" s="238">
        <f t="shared" si="30"/>
        <v>4.435374149659864E-5</v>
      </c>
      <c r="H469" s="243"/>
      <c r="I469" s="243"/>
      <c r="J469" s="76"/>
    </row>
    <row r="470" spans="1:10" x14ac:dyDescent="0.25">
      <c r="A470" s="11" t="s">
        <v>208</v>
      </c>
      <c r="B470" s="178">
        <f t="shared" si="29"/>
        <v>6.6638900458142452E-3</v>
      </c>
      <c r="D470" s="243"/>
      <c r="E470" s="243" t="s">
        <v>37</v>
      </c>
      <c r="F470" s="243">
        <v>12000</v>
      </c>
      <c r="G470" s="238">
        <f t="shared" si="30"/>
        <v>8.1632653061224493E-4</v>
      </c>
      <c r="H470" s="243"/>
      <c r="I470" s="243"/>
      <c r="J470" s="76"/>
    </row>
    <row r="471" spans="1:10" x14ac:dyDescent="0.25">
      <c r="A471" s="11" t="s">
        <v>208</v>
      </c>
      <c r="B471" s="178">
        <f t="shared" si="29"/>
        <v>0</v>
      </c>
      <c r="D471" s="243"/>
      <c r="E471" s="243" t="s">
        <v>120</v>
      </c>
      <c r="F471" s="243"/>
      <c r="G471" s="238"/>
      <c r="H471" s="243"/>
      <c r="I471" s="243"/>
      <c r="J471" s="76"/>
    </row>
    <row r="472" spans="1:10" x14ac:dyDescent="0.25">
      <c r="A472" s="11" t="s">
        <v>208</v>
      </c>
      <c r="B472" s="178">
        <f t="shared" si="29"/>
        <v>0.3502707205331112</v>
      </c>
      <c r="D472" s="243"/>
      <c r="E472" s="243" t="s">
        <v>121</v>
      </c>
      <c r="F472" s="243">
        <v>87000</v>
      </c>
      <c r="G472" s="238">
        <f t="shared" si="30"/>
        <v>5.9183673469387754E-3</v>
      </c>
      <c r="H472" s="243"/>
      <c r="I472" s="243"/>
      <c r="J472" s="76"/>
    </row>
    <row r="473" spans="1:10" x14ac:dyDescent="0.25">
      <c r="A473" s="11" t="s">
        <v>208</v>
      </c>
      <c r="B473" s="178">
        <f t="shared" si="29"/>
        <v>9.7029200795964649E-5</v>
      </c>
      <c r="D473" s="243"/>
      <c r="E473" s="243" t="s">
        <v>32</v>
      </c>
      <c r="F473" s="243">
        <v>1448</v>
      </c>
      <c r="G473" s="238">
        <f t="shared" si="30"/>
        <v>9.8503401360544221E-5</v>
      </c>
      <c r="H473" s="243"/>
      <c r="I473" s="243"/>
      <c r="J473" s="76"/>
    </row>
    <row r="474" spans="1:10" x14ac:dyDescent="0.25">
      <c r="A474" s="11" t="s">
        <v>208</v>
      </c>
      <c r="B474" s="178">
        <f t="shared" si="29"/>
        <v>0.37985839233652641</v>
      </c>
      <c r="D474" s="243"/>
      <c r="E474" s="243" t="s">
        <v>174</v>
      </c>
      <c r="F474" s="243">
        <v>90600</v>
      </c>
      <c r="G474" s="238">
        <f t="shared" si="30"/>
        <v>6.1632653061224488E-3</v>
      </c>
      <c r="H474" s="243"/>
      <c r="I474" s="243"/>
      <c r="J474" s="76"/>
    </row>
    <row r="475" spans="1:10" x14ac:dyDescent="0.25">
      <c r="A475" s="11" t="s">
        <v>208</v>
      </c>
      <c r="B475" s="178">
        <f t="shared" si="29"/>
        <v>8.3194965060854264E-4</v>
      </c>
      <c r="D475" s="243"/>
      <c r="E475" s="243" t="s">
        <v>46</v>
      </c>
      <c r="F475" s="243">
        <v>4240</v>
      </c>
      <c r="G475" s="238">
        <f t="shared" si="30"/>
        <v>2.8843537414965985E-4</v>
      </c>
      <c r="H475" s="243"/>
      <c r="I475" s="243"/>
      <c r="J475" s="76"/>
    </row>
    <row r="476" spans="1:10" x14ac:dyDescent="0.25">
      <c r="A476" s="11" t="s">
        <v>208</v>
      </c>
      <c r="B476" s="178">
        <f t="shared" si="29"/>
        <v>0.11111111111111113</v>
      </c>
      <c r="D476" s="243"/>
      <c r="E476" s="243" t="s">
        <v>31</v>
      </c>
      <c r="F476" s="243">
        <v>49000</v>
      </c>
      <c r="G476" s="238">
        <f t="shared" si="30"/>
        <v>3.3333333333333335E-3</v>
      </c>
      <c r="H476" s="243"/>
      <c r="I476" s="243"/>
      <c r="J476" s="76"/>
    </row>
    <row r="477" spans="1:10" x14ac:dyDescent="0.25">
      <c r="A477" s="11" t="s">
        <v>208</v>
      </c>
      <c r="B477" s="178">
        <f t="shared" si="29"/>
        <v>62.270350316997529</v>
      </c>
      <c r="D477" s="243"/>
      <c r="E477" s="243" t="s">
        <v>38</v>
      </c>
      <c r="F477" s="243">
        <v>1160000</v>
      </c>
      <c r="G477" s="238">
        <f t="shared" si="30"/>
        <v>7.8911564625850333E-2</v>
      </c>
      <c r="H477" s="243"/>
      <c r="I477" s="243"/>
      <c r="J477" s="76"/>
    </row>
    <row r="478" spans="1:10" x14ac:dyDescent="0.25">
      <c r="A478" s="11" t="s">
        <v>208</v>
      </c>
      <c r="B478" s="178">
        <f t="shared" si="29"/>
        <v>0.55995187190522455</v>
      </c>
      <c r="D478" s="243"/>
      <c r="E478" s="243" t="s">
        <v>129</v>
      </c>
      <c r="F478" s="243">
        <v>110000</v>
      </c>
      <c r="G478" s="238">
        <f t="shared" si="30"/>
        <v>7.4829931972789114E-3</v>
      </c>
      <c r="H478" s="243"/>
      <c r="I478" s="243"/>
      <c r="J478" s="76"/>
    </row>
    <row r="479" spans="1:10" x14ac:dyDescent="0.25">
      <c r="A479" s="11" t="s">
        <v>208</v>
      </c>
      <c r="B479" s="178">
        <f t="shared" si="29"/>
        <v>7.5120741357767606</v>
      </c>
      <c r="D479" s="243"/>
      <c r="E479" s="243" t="s">
        <v>89</v>
      </c>
      <c r="F479" s="243">
        <v>402900</v>
      </c>
      <c r="G479" s="238">
        <f t="shared" si="30"/>
        <v>2.7408163265306124E-2</v>
      </c>
      <c r="H479" s="243"/>
      <c r="I479" s="243"/>
      <c r="J479" s="76"/>
    </row>
    <row r="480" spans="1:10" x14ac:dyDescent="0.25">
      <c r="A480" s="150" t="s">
        <v>208</v>
      </c>
      <c r="B480" s="131">
        <f t="shared" si="29"/>
        <v>2.6279277153038084E-4</v>
      </c>
      <c r="C480" s="150"/>
      <c r="D480" s="12"/>
      <c r="E480" s="12" t="s">
        <v>86</v>
      </c>
      <c r="F480" s="12">
        <v>2383</v>
      </c>
      <c r="G480" s="237">
        <f t="shared" si="30"/>
        <v>1.6210884353741497E-4</v>
      </c>
      <c r="H480" s="12"/>
      <c r="I480" s="12"/>
      <c r="J480" s="147"/>
    </row>
    <row r="481" spans="1:10" x14ac:dyDescent="0.25">
      <c r="A481" s="11" t="s">
        <v>224</v>
      </c>
      <c r="B481" s="178">
        <f>POWER((F481/$J$481)*100, 2)</f>
        <v>5.7779953027597637E-6</v>
      </c>
      <c r="C481" s="11">
        <f>SUM(B481:B528)</f>
        <v>1183.3920329037455</v>
      </c>
      <c r="D481" s="250"/>
      <c r="E481" s="250" t="s">
        <v>225</v>
      </c>
      <c r="F481" s="250">
        <v>231</v>
      </c>
      <c r="G481" s="238">
        <f>F481/$J$481</f>
        <v>2.4037460978147764E-5</v>
      </c>
      <c r="H481" s="250"/>
      <c r="I481" s="250"/>
      <c r="J481" s="76">
        <v>9610000</v>
      </c>
    </row>
    <row r="482" spans="1:10" x14ac:dyDescent="0.25">
      <c r="A482" s="11" t="s">
        <v>224</v>
      </c>
      <c r="B482" s="178">
        <f t="shared" ref="B482:B528" si="31">POWER((F482/$J$481)*100, 2)</f>
        <v>8.022864666856519E-2</v>
      </c>
      <c r="D482" s="250"/>
      <c r="E482" s="250" t="s">
        <v>81</v>
      </c>
      <c r="F482" s="250">
        <v>27220</v>
      </c>
      <c r="G482" s="238">
        <f t="shared" ref="G482:G528" si="32">F482/$J$481</f>
        <v>2.8324661810613942E-3</v>
      </c>
      <c r="H482" s="250"/>
      <c r="I482" s="250"/>
      <c r="J482" s="76"/>
    </row>
    <row r="483" spans="1:10" x14ac:dyDescent="0.25">
      <c r="A483" s="11" t="s">
        <v>224</v>
      </c>
      <c r="B483" s="178">
        <f t="shared" si="31"/>
        <v>9.7453116929663742E-4</v>
      </c>
      <c r="D483" s="250"/>
      <c r="E483" s="250" t="s">
        <v>5</v>
      </c>
      <c r="F483" s="250">
        <v>3000</v>
      </c>
      <c r="G483" s="238">
        <f t="shared" si="32"/>
        <v>3.1217481789802288E-4</v>
      </c>
      <c r="H483" s="250"/>
      <c r="I483" s="250"/>
      <c r="J483" s="76"/>
    </row>
    <row r="484" spans="1:10" x14ac:dyDescent="0.25">
      <c r="A484" s="11" t="s">
        <v>224</v>
      </c>
      <c r="B484" s="178">
        <f t="shared" si="31"/>
        <v>192.69253216764969</v>
      </c>
      <c r="D484" s="250"/>
      <c r="E484" s="250" t="s">
        <v>93</v>
      </c>
      <c r="F484" s="250">
        <v>1334000</v>
      </c>
      <c r="G484" s="238">
        <f t="shared" si="32"/>
        <v>0.13881373569198752</v>
      </c>
      <c r="H484" s="250"/>
      <c r="I484" s="250"/>
      <c r="J484" s="76"/>
    </row>
    <row r="485" spans="1:10" x14ac:dyDescent="0.25">
      <c r="A485" s="11" t="s">
        <v>224</v>
      </c>
      <c r="B485" s="178">
        <f t="shared" si="31"/>
        <v>2.3535582731740803</v>
      </c>
      <c r="D485" s="250"/>
      <c r="E485" s="250" t="s">
        <v>39</v>
      </c>
      <c r="F485" s="250">
        <v>147430</v>
      </c>
      <c r="G485" s="238">
        <f t="shared" si="32"/>
        <v>1.5341311134235171E-2</v>
      </c>
      <c r="H485" s="250"/>
      <c r="I485" s="250"/>
      <c r="J485" s="76"/>
    </row>
    <row r="486" spans="1:10" x14ac:dyDescent="0.25">
      <c r="A486" s="11" t="s">
        <v>224</v>
      </c>
      <c r="B486" s="178">
        <f t="shared" si="31"/>
        <v>1.0828124103295973E-4</v>
      </c>
      <c r="D486" s="250"/>
      <c r="E486" s="250" t="s">
        <v>6</v>
      </c>
      <c r="F486" s="250">
        <v>1000</v>
      </c>
      <c r="G486" s="238">
        <f t="shared" si="32"/>
        <v>1.040582726326743E-4</v>
      </c>
      <c r="H486" s="250"/>
      <c r="I486" s="250"/>
      <c r="J486" s="76"/>
    </row>
    <row r="487" spans="1:10" x14ac:dyDescent="0.25">
      <c r="A487" s="11" t="s">
        <v>224</v>
      </c>
      <c r="B487" s="178">
        <f t="shared" si="31"/>
        <v>2.736149740395724</v>
      </c>
      <c r="D487" s="250"/>
      <c r="E487" s="250" t="s">
        <v>101</v>
      </c>
      <c r="F487" s="250">
        <v>158962</v>
      </c>
      <c r="G487" s="238">
        <f t="shared" si="32"/>
        <v>1.6541311134235171E-2</v>
      </c>
      <c r="H487" s="250"/>
      <c r="I487" s="250"/>
      <c r="J487" s="76"/>
    </row>
    <row r="488" spans="1:10" x14ac:dyDescent="0.25">
      <c r="A488" s="11" t="s">
        <v>224</v>
      </c>
      <c r="B488" s="178">
        <f t="shared" si="31"/>
        <v>2.6014568158168574E-2</v>
      </c>
      <c r="D488" s="250"/>
      <c r="E488" s="250" t="s">
        <v>102</v>
      </c>
      <c r="F488" s="250">
        <v>15500</v>
      </c>
      <c r="G488" s="238">
        <f t="shared" si="32"/>
        <v>1.6129032258064516E-3</v>
      </c>
      <c r="H488" s="250"/>
      <c r="I488" s="250"/>
      <c r="J488" s="76"/>
    </row>
    <row r="489" spans="1:10" x14ac:dyDescent="0.25">
      <c r="A489" s="11" t="s">
        <v>224</v>
      </c>
      <c r="B489" s="178">
        <f t="shared" si="31"/>
        <v>4.1597321555221814E-6</v>
      </c>
      <c r="D489" s="250"/>
      <c r="E489" s="250" t="s">
        <v>82</v>
      </c>
      <c r="F489" s="250">
        <v>196</v>
      </c>
      <c r="G489" s="238">
        <f t="shared" si="32"/>
        <v>2.0395421436004164E-5</v>
      </c>
      <c r="H489" s="250"/>
      <c r="I489" s="250"/>
      <c r="J489" s="76"/>
    </row>
    <row r="490" spans="1:10" x14ac:dyDescent="0.25">
      <c r="A490" s="11" t="s">
        <v>224</v>
      </c>
      <c r="B490" s="178">
        <f t="shared" si="31"/>
        <v>67.813425480200237</v>
      </c>
      <c r="D490" s="250"/>
      <c r="E490" s="250" t="s">
        <v>151</v>
      </c>
      <c r="F490" s="250">
        <v>791373</v>
      </c>
      <c r="G490" s="238">
        <f t="shared" si="32"/>
        <v>8.2348907388137355E-2</v>
      </c>
      <c r="H490" s="250"/>
      <c r="I490" s="250"/>
      <c r="J490" s="76"/>
    </row>
    <row r="491" spans="1:10" x14ac:dyDescent="0.25">
      <c r="A491" s="11" t="s">
        <v>224</v>
      </c>
      <c r="B491" s="178">
        <f t="shared" si="31"/>
        <v>8.2693650171463351E-2</v>
      </c>
      <c r="D491" s="250"/>
      <c r="E491" s="250" t="s">
        <v>226</v>
      </c>
      <c r="F491" s="250">
        <v>27635</v>
      </c>
      <c r="G491" s="238">
        <f t="shared" si="32"/>
        <v>2.8756503642039543E-3</v>
      </c>
      <c r="H491" s="250"/>
      <c r="I491" s="250"/>
      <c r="J491" s="76"/>
    </row>
    <row r="492" spans="1:10" x14ac:dyDescent="0.25">
      <c r="A492" s="11" t="s">
        <v>224</v>
      </c>
      <c r="B492" s="178">
        <f t="shared" si="31"/>
        <v>618.51327690436938</v>
      </c>
      <c r="D492" s="250"/>
      <c r="E492" s="250" t="s">
        <v>213</v>
      </c>
      <c r="F492" s="250">
        <v>2390000</v>
      </c>
      <c r="G492" s="238">
        <f t="shared" si="32"/>
        <v>0.24869927159209157</v>
      </c>
      <c r="H492" s="250"/>
      <c r="I492" s="250"/>
      <c r="J492" s="76"/>
    </row>
    <row r="493" spans="1:10" x14ac:dyDescent="0.25">
      <c r="A493" s="11" t="s">
        <v>224</v>
      </c>
      <c r="B493" s="178">
        <f t="shared" si="31"/>
        <v>6.9768558592603726E-3</v>
      </c>
      <c r="D493" s="250"/>
      <c r="E493" s="250" t="s">
        <v>222</v>
      </c>
      <c r="F493" s="250">
        <v>8027</v>
      </c>
      <c r="G493" s="238">
        <f t="shared" si="32"/>
        <v>8.3527575442247654E-4</v>
      </c>
      <c r="H493" s="250"/>
      <c r="I493" s="250"/>
      <c r="J493" s="76"/>
    </row>
    <row r="494" spans="1:10" x14ac:dyDescent="0.25">
      <c r="A494" s="11" t="s">
        <v>224</v>
      </c>
      <c r="B494" s="178">
        <f t="shared" si="31"/>
        <v>0.14984391259105098</v>
      </c>
      <c r="D494" s="250"/>
      <c r="E494" s="250" t="s">
        <v>134</v>
      </c>
      <c r="F494" s="250">
        <v>37200</v>
      </c>
      <c r="G494" s="238">
        <f t="shared" si="32"/>
        <v>3.8709677419354839E-3</v>
      </c>
      <c r="H494" s="250"/>
      <c r="I494" s="250"/>
      <c r="J494" s="76"/>
    </row>
    <row r="495" spans="1:10" x14ac:dyDescent="0.25">
      <c r="A495" s="11" t="s">
        <v>224</v>
      </c>
      <c r="B495" s="178">
        <f t="shared" si="31"/>
        <v>1.7324998565273559E-5</v>
      </c>
      <c r="D495" s="250"/>
      <c r="E495" s="250" t="s">
        <v>108</v>
      </c>
      <c r="F495" s="250">
        <v>400</v>
      </c>
      <c r="G495" s="238">
        <f t="shared" si="32"/>
        <v>4.1623309053069721E-5</v>
      </c>
      <c r="H495" s="250"/>
      <c r="I495" s="250"/>
      <c r="J495" s="76"/>
    </row>
    <row r="496" spans="1:10" x14ac:dyDescent="0.25">
      <c r="A496" s="11" t="s">
        <v>224</v>
      </c>
      <c r="B496" s="178">
        <f t="shared" si="31"/>
        <v>0</v>
      </c>
      <c r="D496" s="250"/>
      <c r="E496" s="250" t="s">
        <v>21</v>
      </c>
      <c r="F496" s="251"/>
      <c r="G496" s="238"/>
      <c r="H496" s="250"/>
      <c r="I496" s="250"/>
      <c r="J496" s="76"/>
    </row>
    <row r="497" spans="1:10" x14ac:dyDescent="0.25">
      <c r="A497" s="11" t="s">
        <v>224</v>
      </c>
      <c r="B497" s="178">
        <f t="shared" si="31"/>
        <v>0.18570628810822926</v>
      </c>
      <c r="D497" s="250"/>
      <c r="E497" s="250" t="s">
        <v>227</v>
      </c>
      <c r="F497" s="250">
        <v>41413</v>
      </c>
      <c r="G497" s="238">
        <f t="shared" si="32"/>
        <v>4.3093652445369409E-3</v>
      </c>
      <c r="H497" s="250"/>
      <c r="I497" s="250"/>
      <c r="J497" s="76"/>
    </row>
    <row r="498" spans="1:10" x14ac:dyDescent="0.25">
      <c r="A498" s="11" t="s">
        <v>224</v>
      </c>
      <c r="B498" s="178">
        <f t="shared" si="31"/>
        <v>12.517311463410142</v>
      </c>
      <c r="D498" s="250"/>
      <c r="E498" s="250" t="s">
        <v>9</v>
      </c>
      <c r="F498" s="250">
        <v>340000</v>
      </c>
      <c r="G498" s="238">
        <f t="shared" si="32"/>
        <v>3.5379812695109258E-2</v>
      </c>
      <c r="H498" s="250"/>
      <c r="I498" s="250"/>
      <c r="J498" s="76"/>
    </row>
    <row r="499" spans="1:10" x14ac:dyDescent="0.25">
      <c r="A499" s="11" t="s">
        <v>224</v>
      </c>
      <c r="B499" s="178">
        <f t="shared" si="31"/>
        <v>1.5853456499635632</v>
      </c>
      <c r="D499" s="250"/>
      <c r="E499" s="250" t="s">
        <v>24</v>
      </c>
      <c r="F499" s="250">
        <v>121000</v>
      </c>
      <c r="G499" s="238">
        <f t="shared" si="32"/>
        <v>1.2591050988553589E-2</v>
      </c>
      <c r="H499" s="250"/>
      <c r="I499" s="250"/>
      <c r="J499" s="76"/>
    </row>
    <row r="500" spans="1:10" x14ac:dyDescent="0.25">
      <c r="A500" s="11" t="s">
        <v>224</v>
      </c>
      <c r="B500" s="178">
        <f t="shared" si="31"/>
        <v>20.802331821799395</v>
      </c>
      <c r="D500" s="250"/>
      <c r="E500" s="250" t="s">
        <v>110</v>
      </c>
      <c r="F500" s="250">
        <v>438308</v>
      </c>
      <c r="G500" s="238">
        <f t="shared" si="32"/>
        <v>4.5609573361082206E-2</v>
      </c>
      <c r="H500" s="250"/>
      <c r="I500" s="250"/>
      <c r="J500" s="76"/>
    </row>
    <row r="501" spans="1:10" x14ac:dyDescent="0.25">
      <c r="A501" s="11" t="s">
        <v>224</v>
      </c>
      <c r="B501" s="178">
        <f t="shared" si="31"/>
        <v>0</v>
      </c>
      <c r="D501" s="250"/>
      <c r="E501" s="250" t="s">
        <v>25</v>
      </c>
      <c r="F501" s="250"/>
      <c r="G501" s="238"/>
      <c r="H501" s="250"/>
      <c r="I501" s="250"/>
      <c r="J501" s="76"/>
    </row>
    <row r="502" spans="1:10" x14ac:dyDescent="0.25">
      <c r="A502" s="11" t="s">
        <v>224</v>
      </c>
      <c r="B502" s="178">
        <f t="shared" si="31"/>
        <v>0.2472086678050634</v>
      </c>
      <c r="D502" s="250"/>
      <c r="E502" s="250" t="s">
        <v>111</v>
      </c>
      <c r="F502" s="250">
        <v>47781</v>
      </c>
      <c r="G502" s="238">
        <f t="shared" si="32"/>
        <v>4.9720083246618104E-3</v>
      </c>
      <c r="H502" s="250"/>
      <c r="I502" s="250"/>
      <c r="J502" s="76"/>
    </row>
    <row r="503" spans="1:10" x14ac:dyDescent="0.25">
      <c r="A503" s="11" t="s">
        <v>224</v>
      </c>
      <c r="B503" s="178">
        <f t="shared" si="31"/>
        <v>14.142608560065225</v>
      </c>
      <c r="D503" s="250"/>
      <c r="E503" s="250" t="s">
        <v>228</v>
      </c>
      <c r="F503" s="250">
        <v>361400</v>
      </c>
      <c r="G503" s="238">
        <f t="shared" si="32"/>
        <v>3.7606659729448488E-2</v>
      </c>
      <c r="H503" s="250"/>
      <c r="I503" s="250"/>
      <c r="J503" s="76"/>
    </row>
    <row r="504" spans="1:10" x14ac:dyDescent="0.25">
      <c r="A504" s="11" t="s">
        <v>224</v>
      </c>
      <c r="B504" s="178">
        <f t="shared" si="31"/>
        <v>0.41623309053069718</v>
      </c>
      <c r="D504" s="250"/>
      <c r="E504" s="250" t="s">
        <v>220</v>
      </c>
      <c r="F504" s="250">
        <v>62000</v>
      </c>
      <c r="G504" s="238">
        <f t="shared" si="32"/>
        <v>6.4516129032258064E-3</v>
      </c>
      <c r="H504" s="250"/>
      <c r="I504" s="250"/>
      <c r="J504" s="76"/>
    </row>
    <row r="505" spans="1:10" x14ac:dyDescent="0.25">
      <c r="A505" s="11" t="s">
        <v>224</v>
      </c>
      <c r="B505" s="178">
        <f t="shared" si="31"/>
        <v>2.1223123242460108E-8</v>
      </c>
      <c r="D505" s="250"/>
      <c r="E505" s="250" t="s">
        <v>170</v>
      </c>
      <c r="F505" s="250">
        <v>14</v>
      </c>
      <c r="G505" s="238">
        <f t="shared" si="32"/>
        <v>1.4568158168574402E-6</v>
      </c>
      <c r="H505" s="250"/>
      <c r="I505" s="250"/>
      <c r="J505" s="76"/>
    </row>
    <row r="506" spans="1:10" s="250" customFormat="1" x14ac:dyDescent="0.25">
      <c r="A506" s="11" t="s">
        <v>224</v>
      </c>
      <c r="B506" s="178">
        <f t="shared" si="31"/>
        <v>0</v>
      </c>
      <c r="C506" s="11"/>
      <c r="E506" s="250" t="s">
        <v>183</v>
      </c>
      <c r="F506" s="251"/>
      <c r="G506" s="238"/>
      <c r="J506" s="76"/>
    </row>
    <row r="507" spans="1:10" x14ac:dyDescent="0.25">
      <c r="A507" s="11" t="s">
        <v>224</v>
      </c>
      <c r="B507" s="178">
        <f t="shared" si="31"/>
        <v>9.7723820032246154E-5</v>
      </c>
      <c r="D507" s="250"/>
      <c r="E507" s="250" t="s">
        <v>154</v>
      </c>
      <c r="F507" s="250">
        <v>950</v>
      </c>
      <c r="G507" s="238">
        <f t="shared" si="32"/>
        <v>9.885535900104058E-5</v>
      </c>
      <c r="H507" s="250"/>
      <c r="I507" s="250"/>
      <c r="J507" s="76"/>
    </row>
    <row r="508" spans="1:10" x14ac:dyDescent="0.25">
      <c r="A508" s="11" t="s">
        <v>224</v>
      </c>
      <c r="B508" s="178">
        <f t="shared" si="31"/>
        <v>0</v>
      </c>
      <c r="D508" s="250"/>
      <c r="E508" s="250" t="s">
        <v>229</v>
      </c>
      <c r="F508" s="251"/>
      <c r="G508" s="238"/>
      <c r="H508" s="250"/>
      <c r="I508" s="250"/>
      <c r="J508" s="76"/>
    </row>
    <row r="509" spans="1:10" x14ac:dyDescent="0.25">
      <c r="A509" s="11" t="s">
        <v>224</v>
      </c>
      <c r="B509" s="178">
        <f t="shared" si="31"/>
        <v>19.683672553195862</v>
      </c>
      <c r="D509" s="250"/>
      <c r="E509" s="250" t="s">
        <v>56</v>
      </c>
      <c r="F509" s="250">
        <v>426360</v>
      </c>
      <c r="G509" s="238">
        <f t="shared" si="32"/>
        <v>4.4366285119667011E-2</v>
      </c>
      <c r="H509" s="250"/>
      <c r="I509" s="250"/>
      <c r="J509" s="76"/>
    </row>
    <row r="510" spans="1:10" x14ac:dyDescent="0.25">
      <c r="A510" s="11" t="s">
        <v>224</v>
      </c>
      <c r="B510" s="178">
        <f t="shared" si="31"/>
        <v>0</v>
      </c>
      <c r="D510" s="250"/>
      <c r="E510" s="250" t="s">
        <v>194</v>
      </c>
      <c r="F510" s="251"/>
      <c r="G510" s="238"/>
      <c r="H510" s="250"/>
      <c r="I510" s="250"/>
      <c r="J510" s="76"/>
    </row>
    <row r="511" spans="1:10" x14ac:dyDescent="0.25">
      <c r="A511" s="11" t="s">
        <v>224</v>
      </c>
      <c r="B511" s="178">
        <f t="shared" si="31"/>
        <v>0.81958071337847227</v>
      </c>
      <c r="D511" s="250"/>
      <c r="E511" s="250" t="s">
        <v>165</v>
      </c>
      <c r="F511" s="250">
        <v>87000</v>
      </c>
      <c r="G511" s="238">
        <f t="shared" si="32"/>
        <v>9.0530697190426643E-3</v>
      </c>
      <c r="H511" s="250"/>
      <c r="I511" s="250"/>
      <c r="J511" s="76"/>
    </row>
    <row r="512" spans="1:10" x14ac:dyDescent="0.25">
      <c r="A512" s="11" t="s">
        <v>224</v>
      </c>
      <c r="B512" s="178">
        <f t="shared" si="31"/>
        <v>0.47207337829892332</v>
      </c>
      <c r="D512" s="250"/>
      <c r="E512" s="250" t="s">
        <v>84</v>
      </c>
      <c r="F512" s="250">
        <v>66028</v>
      </c>
      <c r="G512" s="238">
        <f t="shared" si="32"/>
        <v>6.8707596253902185E-3</v>
      </c>
      <c r="H512" s="250"/>
      <c r="I512" s="250"/>
      <c r="J512" s="76"/>
    </row>
    <row r="513" spans="1:10" x14ac:dyDescent="0.25">
      <c r="A513" s="11" t="s">
        <v>224</v>
      </c>
      <c r="B513" s="178">
        <f t="shared" si="31"/>
        <v>158.27420362244064</v>
      </c>
      <c r="D513" s="250"/>
      <c r="E513" s="250" t="s">
        <v>92</v>
      </c>
      <c r="F513" s="250">
        <v>1209006</v>
      </c>
      <c r="G513" s="238">
        <f t="shared" si="32"/>
        <v>0.12580707596253901</v>
      </c>
      <c r="H513" s="250"/>
      <c r="I513" s="250"/>
      <c r="J513" s="76"/>
    </row>
    <row r="514" spans="1:10" x14ac:dyDescent="0.25">
      <c r="A514" s="11" t="s">
        <v>224</v>
      </c>
      <c r="B514" s="178">
        <f t="shared" si="31"/>
        <v>0</v>
      </c>
      <c r="D514" s="250"/>
      <c r="E514" s="250" t="s">
        <v>158</v>
      </c>
      <c r="F514" s="251"/>
      <c r="G514" s="238"/>
      <c r="H514" s="250"/>
      <c r="I514" s="250"/>
      <c r="J514" s="76"/>
    </row>
    <row r="515" spans="1:10" x14ac:dyDescent="0.25">
      <c r="A515" s="11" t="s">
        <v>224</v>
      </c>
      <c r="B515" s="178">
        <f t="shared" si="31"/>
        <v>2.131417693804472</v>
      </c>
      <c r="D515" s="250"/>
      <c r="E515" s="250" t="s">
        <v>118</v>
      </c>
      <c r="F515" s="250">
        <v>140300</v>
      </c>
      <c r="G515" s="238">
        <f t="shared" si="32"/>
        <v>1.4599375650364205E-2</v>
      </c>
      <c r="H515" s="250"/>
      <c r="I515" s="250"/>
      <c r="J515" s="76"/>
    </row>
    <row r="516" spans="1:10" x14ac:dyDescent="0.25">
      <c r="A516" s="11" t="s">
        <v>224</v>
      </c>
      <c r="B516" s="178">
        <f t="shared" si="31"/>
        <v>0</v>
      </c>
      <c r="D516" s="250"/>
      <c r="E516" s="250" t="s">
        <v>85</v>
      </c>
      <c r="F516" s="251"/>
      <c r="G516" s="238"/>
      <c r="H516" s="250"/>
      <c r="I516" s="250"/>
      <c r="J516" s="76"/>
    </row>
    <row r="517" spans="1:10" x14ac:dyDescent="0.25">
      <c r="A517" s="11" t="s">
        <v>224</v>
      </c>
      <c r="B517" s="178">
        <f t="shared" si="31"/>
        <v>6.0303209239421729E-2</v>
      </c>
      <c r="D517" s="250"/>
      <c r="E517" s="250" t="s">
        <v>29</v>
      </c>
      <c r="F517" s="250">
        <v>23599</v>
      </c>
      <c r="G517" s="238">
        <f t="shared" si="32"/>
        <v>2.4556711758584805E-3</v>
      </c>
      <c r="H517" s="250"/>
      <c r="I517" s="250"/>
      <c r="J517" s="76"/>
    </row>
    <row r="518" spans="1:10" x14ac:dyDescent="0.25">
      <c r="A518" s="11" t="s">
        <v>224</v>
      </c>
      <c r="B518" s="178">
        <f t="shared" si="31"/>
        <v>3.4694392439370625</v>
      </c>
      <c r="D518" s="250"/>
      <c r="E518" s="250" t="s">
        <v>230</v>
      </c>
      <c r="F518" s="250">
        <v>179000</v>
      </c>
      <c r="G518" s="238">
        <f t="shared" si="32"/>
        <v>1.8626430801248699E-2</v>
      </c>
      <c r="H518" s="250"/>
      <c r="I518" s="250"/>
      <c r="J518" s="76"/>
    </row>
    <row r="519" spans="1:10" x14ac:dyDescent="0.25">
      <c r="A519" s="11" t="s">
        <v>224</v>
      </c>
      <c r="B519" s="178">
        <f t="shared" si="31"/>
        <v>2.4363279232415935E-4</v>
      </c>
      <c r="D519" s="250"/>
      <c r="E519" s="250" t="s">
        <v>231</v>
      </c>
      <c r="F519" s="250">
        <v>1500</v>
      </c>
      <c r="G519" s="238">
        <f t="shared" si="32"/>
        <v>1.5608740894901144E-4</v>
      </c>
      <c r="H519" s="250"/>
      <c r="I519" s="250"/>
      <c r="J519" s="76"/>
    </row>
    <row r="520" spans="1:10" x14ac:dyDescent="0.25">
      <c r="A520" s="11" t="s">
        <v>224</v>
      </c>
      <c r="B520" s="178">
        <f t="shared" si="31"/>
        <v>1.0828124103295973E-4</v>
      </c>
      <c r="D520" s="250"/>
      <c r="E520" s="250" t="s">
        <v>233</v>
      </c>
      <c r="F520" s="250">
        <v>1000</v>
      </c>
      <c r="G520" s="238">
        <f t="shared" si="32"/>
        <v>1.040582726326743E-4</v>
      </c>
      <c r="H520" s="250"/>
      <c r="I520" s="250"/>
      <c r="J520" s="76"/>
    </row>
    <row r="521" spans="1:10" x14ac:dyDescent="0.25">
      <c r="A521" s="11" t="s">
        <v>224</v>
      </c>
      <c r="B521" s="178">
        <f t="shared" si="31"/>
        <v>0.11088692092545814</v>
      </c>
      <c r="D521" s="250"/>
      <c r="E521" s="250" t="s">
        <v>121</v>
      </c>
      <c r="F521" s="250">
        <v>32001</v>
      </c>
      <c r="G521" s="238">
        <f t="shared" si="32"/>
        <v>3.3299687825182104E-3</v>
      </c>
      <c r="H521" s="250"/>
      <c r="I521" s="250"/>
      <c r="J521" s="76"/>
    </row>
    <row r="522" spans="1:10" x14ac:dyDescent="0.25">
      <c r="A522" s="11" t="s">
        <v>224</v>
      </c>
      <c r="B522" s="178">
        <f t="shared" si="31"/>
        <v>0</v>
      </c>
      <c r="D522" s="250"/>
      <c r="E522" s="250" t="s">
        <v>32</v>
      </c>
      <c r="F522" s="250"/>
      <c r="G522" s="238"/>
      <c r="H522" s="250"/>
      <c r="I522" s="250"/>
      <c r="J522" s="76"/>
    </row>
    <row r="523" spans="1:10" x14ac:dyDescent="0.25">
      <c r="A523" s="11" t="s">
        <v>224</v>
      </c>
      <c r="B523" s="178">
        <f t="shared" si="31"/>
        <v>4.203737343926127</v>
      </c>
      <c r="D523" s="250"/>
      <c r="E523" s="250" t="s">
        <v>174</v>
      </c>
      <c r="F523" s="250">
        <v>197034</v>
      </c>
      <c r="G523" s="238">
        <f t="shared" si="32"/>
        <v>2.0503017689906349E-2</v>
      </c>
      <c r="H523" s="250"/>
      <c r="I523" s="250"/>
      <c r="J523" s="76"/>
    </row>
    <row r="524" spans="1:10" x14ac:dyDescent="0.25">
      <c r="A524" s="11" t="s">
        <v>224</v>
      </c>
      <c r="B524" s="178">
        <f t="shared" si="31"/>
        <v>0.20395421436004166</v>
      </c>
      <c r="D524" s="250"/>
      <c r="E524" s="250" t="s">
        <v>232</v>
      </c>
      <c r="F524" s="250">
        <v>43400</v>
      </c>
      <c r="G524" s="238">
        <f t="shared" si="32"/>
        <v>4.5161290322580649E-3</v>
      </c>
      <c r="H524" s="250"/>
      <c r="I524" s="250"/>
      <c r="J524" s="76"/>
    </row>
    <row r="525" spans="1:10" x14ac:dyDescent="0.25">
      <c r="A525" s="11" t="s">
        <v>224</v>
      </c>
      <c r="B525" s="178">
        <f t="shared" si="31"/>
        <v>9.1133620242528343E-2</v>
      </c>
      <c r="D525" s="250"/>
      <c r="E525" s="250" t="s">
        <v>166</v>
      </c>
      <c r="F525" s="250">
        <v>29011</v>
      </c>
      <c r="G525" s="238">
        <f t="shared" si="32"/>
        <v>3.0188345473465142E-3</v>
      </c>
      <c r="H525" s="250"/>
      <c r="I525" s="250"/>
      <c r="J525" s="76"/>
    </row>
    <row r="526" spans="1:10" x14ac:dyDescent="0.25">
      <c r="A526" s="11" t="s">
        <v>224</v>
      </c>
      <c r="B526" s="178">
        <f t="shared" si="31"/>
        <v>0.16469576761113172</v>
      </c>
      <c r="D526" s="250"/>
      <c r="E526" s="250" t="s">
        <v>31</v>
      </c>
      <c r="F526" s="250">
        <v>39000</v>
      </c>
      <c r="G526" s="238">
        <f t="shared" si="32"/>
        <v>4.0582726326742974E-3</v>
      </c>
      <c r="H526" s="250"/>
      <c r="I526" s="250"/>
      <c r="J526" s="76"/>
    </row>
    <row r="527" spans="1:10" x14ac:dyDescent="0.25">
      <c r="A527" s="11" t="s">
        <v>224</v>
      </c>
      <c r="B527" s="178">
        <f t="shared" si="31"/>
        <v>59.13465963416099</v>
      </c>
      <c r="D527" s="250"/>
      <c r="E527" s="250" t="s">
        <v>38</v>
      </c>
      <c r="F527" s="250">
        <v>739000</v>
      </c>
      <c r="G527" s="238">
        <f t="shared" si="32"/>
        <v>7.68990634755463E-2</v>
      </c>
      <c r="H527" s="250"/>
      <c r="I527" s="250"/>
      <c r="J527" s="76"/>
    </row>
    <row r="528" spans="1:10" x14ac:dyDescent="0.25">
      <c r="A528" s="150" t="s">
        <v>224</v>
      </c>
      <c r="B528" s="131">
        <f t="shared" si="31"/>
        <v>0.21926951309174345</v>
      </c>
      <c r="C528" s="150"/>
      <c r="D528" s="12"/>
      <c r="E528" s="12" t="s">
        <v>47</v>
      </c>
      <c r="F528" s="12">
        <v>45000</v>
      </c>
      <c r="G528" s="237">
        <f t="shared" si="32"/>
        <v>4.6826222684703432E-3</v>
      </c>
      <c r="H528" s="12"/>
      <c r="I528" s="12"/>
      <c r="J528" s="147"/>
    </row>
    <row r="529" spans="1:10" x14ac:dyDescent="0.25">
      <c r="A529" s="11" t="s">
        <v>235</v>
      </c>
      <c r="B529" s="178">
        <f t="shared" ref="B529:B537" si="33">POWER((F529/$J$529)*100, 2)</f>
        <v>566.89342403628109</v>
      </c>
      <c r="C529" s="11">
        <f>SUM(B529:B537)</f>
        <v>1639.9092970521547</v>
      </c>
      <c r="D529" s="252"/>
      <c r="E529" s="252" t="s">
        <v>5</v>
      </c>
      <c r="F529" s="252">
        <v>50</v>
      </c>
      <c r="G529" s="238">
        <f t="shared" ref="G529:G537" si="34">F529/$J$529</f>
        <v>0.23809523809523808</v>
      </c>
      <c r="H529" s="252"/>
      <c r="I529" s="252"/>
      <c r="J529" s="76">
        <v>210</v>
      </c>
    </row>
    <row r="530" spans="1:10" x14ac:dyDescent="0.25">
      <c r="A530" s="11" t="s">
        <v>235</v>
      </c>
      <c r="B530" s="178">
        <f t="shared" si="33"/>
        <v>500.90702947845813</v>
      </c>
      <c r="D530" s="252"/>
      <c r="E530" s="252" t="s">
        <v>15</v>
      </c>
      <c r="F530" s="252">
        <v>47</v>
      </c>
      <c r="G530" s="238">
        <f t="shared" si="34"/>
        <v>0.22380952380952382</v>
      </c>
      <c r="H530" s="252"/>
      <c r="I530" s="252"/>
      <c r="J530" s="76"/>
    </row>
    <row r="531" spans="1:10" x14ac:dyDescent="0.25">
      <c r="A531" s="11" t="s">
        <v>235</v>
      </c>
      <c r="B531" s="178">
        <f t="shared" si="33"/>
        <v>277.77777777777771</v>
      </c>
      <c r="D531" s="252"/>
      <c r="E531" s="252" t="s">
        <v>94</v>
      </c>
      <c r="F531" s="252">
        <v>35</v>
      </c>
      <c r="G531" s="238">
        <f t="shared" si="34"/>
        <v>0.16666666666666666</v>
      </c>
      <c r="H531" s="252"/>
      <c r="I531" s="252"/>
      <c r="J531" s="76"/>
    </row>
    <row r="532" spans="1:10" x14ac:dyDescent="0.25">
      <c r="A532" s="11" t="s">
        <v>235</v>
      </c>
      <c r="B532" s="178">
        <f t="shared" si="33"/>
        <v>14.512471655328801</v>
      </c>
      <c r="D532" s="252"/>
      <c r="E532" s="252" t="s">
        <v>22</v>
      </c>
      <c r="F532" s="252">
        <v>8</v>
      </c>
      <c r="G532" s="238">
        <f t="shared" si="34"/>
        <v>3.8095238095238099E-2</v>
      </c>
      <c r="H532" s="252"/>
      <c r="I532" s="252"/>
      <c r="J532" s="76"/>
    </row>
    <row r="533" spans="1:10" x14ac:dyDescent="0.25">
      <c r="A533" s="11" t="s">
        <v>235</v>
      </c>
      <c r="B533" s="178">
        <f t="shared" si="33"/>
        <v>90.702947845804985</v>
      </c>
      <c r="D533" s="252"/>
      <c r="E533" s="252" t="s">
        <v>111</v>
      </c>
      <c r="F533" s="252">
        <v>20</v>
      </c>
      <c r="G533" s="238">
        <f t="shared" si="34"/>
        <v>9.5238095238095233E-2</v>
      </c>
      <c r="H533" s="252"/>
      <c r="I533" s="252"/>
      <c r="J533" s="76"/>
    </row>
    <row r="534" spans="1:10" x14ac:dyDescent="0.25">
      <c r="A534" s="11" t="s">
        <v>235</v>
      </c>
      <c r="B534" s="178">
        <f t="shared" si="33"/>
        <v>90.702947845804985</v>
      </c>
      <c r="D534" s="252"/>
      <c r="E534" s="252" t="s">
        <v>36</v>
      </c>
      <c r="F534" s="252">
        <v>20</v>
      </c>
      <c r="G534" s="238">
        <f t="shared" si="34"/>
        <v>9.5238095238095233E-2</v>
      </c>
      <c r="H534" s="252"/>
      <c r="I534" s="252"/>
      <c r="J534" s="76"/>
    </row>
    <row r="535" spans="1:10" x14ac:dyDescent="0.25">
      <c r="A535" s="11" t="s">
        <v>235</v>
      </c>
      <c r="B535" s="178">
        <f t="shared" si="33"/>
        <v>81.859410430839006</v>
      </c>
      <c r="D535" s="252"/>
      <c r="E535" s="252" t="s">
        <v>16</v>
      </c>
      <c r="F535" s="252">
        <v>19</v>
      </c>
      <c r="G535" s="238">
        <f t="shared" si="34"/>
        <v>9.0476190476190474E-2</v>
      </c>
      <c r="H535" s="252"/>
      <c r="I535" s="252"/>
      <c r="J535" s="76"/>
    </row>
    <row r="536" spans="1:10" x14ac:dyDescent="0.25">
      <c r="A536" s="11" t="s">
        <v>235</v>
      </c>
      <c r="B536" s="178">
        <f t="shared" si="33"/>
        <v>14.512471655328801</v>
      </c>
      <c r="D536" s="252"/>
      <c r="E536" s="252" t="s">
        <v>120</v>
      </c>
      <c r="F536" s="252">
        <v>8</v>
      </c>
      <c r="G536" s="238">
        <f t="shared" si="34"/>
        <v>3.8095238095238099E-2</v>
      </c>
      <c r="H536" s="252"/>
      <c r="I536" s="252"/>
      <c r="J536" s="76"/>
    </row>
    <row r="537" spans="1:10" x14ac:dyDescent="0.25">
      <c r="A537" s="150" t="s">
        <v>235</v>
      </c>
      <c r="B537" s="131">
        <f t="shared" si="33"/>
        <v>2.0408163265306123</v>
      </c>
      <c r="C537" s="150"/>
      <c r="D537" s="12"/>
      <c r="E537" s="12" t="s">
        <v>126</v>
      </c>
      <c r="F537" s="12">
        <v>3</v>
      </c>
      <c r="G537" s="237">
        <f t="shared" si="34"/>
        <v>1.4285714285714285E-2</v>
      </c>
      <c r="H537" s="12"/>
      <c r="I537" s="12"/>
      <c r="J537" s="147"/>
    </row>
    <row r="538" spans="1:10" x14ac:dyDescent="0.25">
      <c r="A538" s="11" t="s">
        <v>239</v>
      </c>
      <c r="B538" s="178">
        <f>POWER((F538/$J$538)*100, 2)</f>
        <v>2.9932591803259063</v>
      </c>
      <c r="C538" s="11">
        <f>SUM(B538:B555)</f>
        <v>3285.2846469750116</v>
      </c>
      <c r="D538" s="254"/>
      <c r="E538" s="254" t="s">
        <v>244</v>
      </c>
      <c r="F538" s="254">
        <v>1000</v>
      </c>
      <c r="G538" s="238">
        <f>F538/$J$538</f>
        <v>1.7301038062283738E-2</v>
      </c>
      <c r="H538" s="254"/>
      <c r="I538" s="254"/>
      <c r="J538" s="76">
        <v>57800</v>
      </c>
    </row>
    <row r="539" spans="1:10" x14ac:dyDescent="0.25">
      <c r="A539" s="11" t="s">
        <v>239</v>
      </c>
      <c r="B539" s="178">
        <f t="shared" ref="B539:B555" si="35">POWER((F539/$J$538)*100, 2)</f>
        <v>8.4481747105518382E-2</v>
      </c>
      <c r="D539" s="254"/>
      <c r="E539" s="254" t="s">
        <v>93</v>
      </c>
      <c r="F539" s="254">
        <v>168</v>
      </c>
      <c r="G539" s="238">
        <f t="shared" ref="G539:G555" si="36">F539/$J$538</f>
        <v>2.9065743944636678E-3</v>
      </c>
      <c r="H539" s="254"/>
      <c r="I539" s="254"/>
      <c r="J539" s="76"/>
    </row>
    <row r="540" spans="1:10" x14ac:dyDescent="0.25">
      <c r="A540" s="11" t="s">
        <v>239</v>
      </c>
      <c r="B540" s="178">
        <f t="shared" si="35"/>
        <v>0.18707869877036915</v>
      </c>
      <c r="D540" s="254"/>
      <c r="E540" s="254" t="s">
        <v>245</v>
      </c>
      <c r="F540" s="254">
        <v>250</v>
      </c>
      <c r="G540" s="238">
        <f t="shared" si="36"/>
        <v>4.3252595155709346E-3</v>
      </c>
      <c r="H540" s="254"/>
      <c r="I540" s="254"/>
      <c r="J540" s="76"/>
    </row>
    <row r="541" spans="1:10" x14ac:dyDescent="0.25">
      <c r="A541" s="11" t="s">
        <v>239</v>
      </c>
      <c r="B541" s="178">
        <f t="shared" si="35"/>
        <v>395.85852659810109</v>
      </c>
      <c r="D541" s="254"/>
      <c r="E541" s="254" t="s">
        <v>246</v>
      </c>
      <c r="F541" s="254">
        <v>11500</v>
      </c>
      <c r="G541" s="238">
        <f t="shared" si="36"/>
        <v>0.19896193771626297</v>
      </c>
      <c r="H541" s="254"/>
      <c r="I541" s="254"/>
      <c r="J541" s="76"/>
    </row>
    <row r="542" spans="1:10" x14ac:dyDescent="0.25">
      <c r="A542" s="11" t="s">
        <v>239</v>
      </c>
      <c r="B542" s="178">
        <f t="shared" si="35"/>
        <v>2693.9332622933148</v>
      </c>
      <c r="D542" s="254"/>
      <c r="E542" s="254" t="s">
        <v>247</v>
      </c>
      <c r="F542" s="254">
        <v>30000</v>
      </c>
      <c r="G542" s="238">
        <f t="shared" si="36"/>
        <v>0.51903114186851207</v>
      </c>
      <c r="H542" s="254"/>
      <c r="I542" s="254"/>
      <c r="J542" s="76"/>
    </row>
    <row r="543" spans="1:10" x14ac:dyDescent="0.25">
      <c r="A543" s="11" t="s">
        <v>239</v>
      </c>
      <c r="B543" s="178">
        <f t="shared" si="35"/>
        <v>0</v>
      </c>
      <c r="D543" s="254"/>
      <c r="E543" s="254" t="s">
        <v>19</v>
      </c>
      <c r="F543" s="254"/>
      <c r="G543" s="238"/>
      <c r="H543" s="254"/>
      <c r="I543" s="254"/>
      <c r="J543" s="76"/>
    </row>
    <row r="544" spans="1:10" x14ac:dyDescent="0.25">
      <c r="A544" s="11" t="s">
        <v>239</v>
      </c>
      <c r="B544" s="178">
        <f t="shared" si="35"/>
        <v>0</v>
      </c>
      <c r="D544" s="254"/>
      <c r="E544" s="254" t="s">
        <v>248</v>
      </c>
      <c r="F544" s="254"/>
      <c r="G544" s="238"/>
      <c r="H544" s="254"/>
      <c r="I544" s="254"/>
      <c r="J544" s="76"/>
    </row>
    <row r="545" spans="1:10" x14ac:dyDescent="0.25">
      <c r="A545" s="11" t="s">
        <v>239</v>
      </c>
      <c r="B545" s="178">
        <f t="shared" si="35"/>
        <v>0</v>
      </c>
      <c r="D545" s="254"/>
      <c r="E545" s="254" t="s">
        <v>249</v>
      </c>
      <c r="F545" s="254"/>
      <c r="G545" s="238"/>
      <c r="H545" s="254"/>
      <c r="I545" s="254"/>
      <c r="J545" s="76"/>
    </row>
    <row r="546" spans="1:10" x14ac:dyDescent="0.25">
      <c r="A546" s="11" t="s">
        <v>239</v>
      </c>
      <c r="B546" s="178">
        <f t="shared" si="35"/>
        <v>0</v>
      </c>
      <c r="D546" s="254"/>
      <c r="E546" s="254" t="s">
        <v>20</v>
      </c>
      <c r="F546" s="254"/>
      <c r="G546" s="238"/>
      <c r="H546" s="254"/>
      <c r="I546" s="254"/>
      <c r="J546" s="76"/>
    </row>
    <row r="547" spans="1:10" x14ac:dyDescent="0.25">
      <c r="A547" s="11" t="s">
        <v>239</v>
      </c>
      <c r="B547" s="178">
        <f t="shared" si="35"/>
        <v>2.3709605967361502E-2</v>
      </c>
      <c r="D547" s="254"/>
      <c r="E547" s="254" t="s">
        <v>250</v>
      </c>
      <c r="F547" s="254">
        <v>89</v>
      </c>
      <c r="G547" s="238">
        <f t="shared" si="36"/>
        <v>1.5397923875432526E-3</v>
      </c>
      <c r="H547" s="254"/>
      <c r="I547" s="254"/>
      <c r="J547" s="76"/>
    </row>
    <row r="548" spans="1:10" x14ac:dyDescent="0.25">
      <c r="A548" s="11" t="s">
        <v>239</v>
      </c>
      <c r="B548" s="178">
        <f t="shared" si="35"/>
        <v>4.7892146885214482E-3</v>
      </c>
      <c r="D548" s="254"/>
      <c r="E548" s="254" t="s">
        <v>251</v>
      </c>
      <c r="F548" s="254">
        <v>40</v>
      </c>
      <c r="G548" s="238">
        <f t="shared" si="36"/>
        <v>6.9204152249134946E-4</v>
      </c>
      <c r="H548" s="254"/>
      <c r="I548" s="254"/>
      <c r="J548" s="76"/>
    </row>
    <row r="549" spans="1:10" x14ac:dyDescent="0.25">
      <c r="A549" s="11" t="s">
        <v>239</v>
      </c>
      <c r="B549" s="178">
        <f t="shared" si="35"/>
        <v>6.7348331557332877</v>
      </c>
      <c r="D549" s="254"/>
      <c r="E549" s="254" t="s">
        <v>228</v>
      </c>
      <c r="F549" s="254">
        <v>1500</v>
      </c>
      <c r="G549" s="238">
        <f t="shared" si="36"/>
        <v>2.5951557093425604E-2</v>
      </c>
      <c r="H549" s="254"/>
      <c r="I549" s="254"/>
      <c r="J549" s="76"/>
    </row>
    <row r="550" spans="1:10" x14ac:dyDescent="0.25">
      <c r="A550" s="11" t="s">
        <v>239</v>
      </c>
      <c r="B550" s="178">
        <f t="shared" si="35"/>
        <v>10.013173333652617</v>
      </c>
      <c r="D550" s="254"/>
      <c r="E550" s="254" t="s">
        <v>56</v>
      </c>
      <c r="F550" s="254">
        <v>1829</v>
      </c>
      <c r="G550" s="238">
        <f t="shared" si="36"/>
        <v>3.1643598615916958E-2</v>
      </c>
      <c r="H550" s="254"/>
      <c r="I550" s="254"/>
      <c r="J550" s="76"/>
    </row>
    <row r="551" spans="1:10" x14ac:dyDescent="0.25">
      <c r="A551" s="11" t="s">
        <v>239</v>
      </c>
      <c r="B551" s="178">
        <f t="shared" si="35"/>
        <v>141.10809257551992</v>
      </c>
      <c r="D551" s="254"/>
      <c r="E551" s="254" t="s">
        <v>165</v>
      </c>
      <c r="F551" s="254">
        <v>6866</v>
      </c>
      <c r="G551" s="238">
        <f t="shared" si="36"/>
        <v>0.11878892733564014</v>
      </c>
      <c r="H551" s="254"/>
      <c r="I551" s="254"/>
      <c r="J551" s="76"/>
    </row>
    <row r="552" spans="1:10" x14ac:dyDescent="0.25">
      <c r="A552" s="11" t="s">
        <v>239</v>
      </c>
      <c r="B552" s="178">
        <f t="shared" si="35"/>
        <v>0</v>
      </c>
      <c r="D552" s="254"/>
      <c r="E552" s="254" t="s">
        <v>252</v>
      </c>
      <c r="F552" s="254"/>
      <c r="G552" s="238"/>
      <c r="H552" s="254"/>
      <c r="I552" s="254"/>
      <c r="J552" s="76"/>
    </row>
    <row r="553" spans="1:10" x14ac:dyDescent="0.25">
      <c r="A553" s="11" t="s">
        <v>239</v>
      </c>
      <c r="B553" s="178">
        <f t="shared" si="35"/>
        <v>27.607933932783368</v>
      </c>
      <c r="D553" s="254"/>
      <c r="E553" s="254" t="s">
        <v>92</v>
      </c>
      <c r="F553" s="254">
        <v>3037</v>
      </c>
      <c r="G553" s="238">
        <f t="shared" si="36"/>
        <v>5.2543252595155708E-2</v>
      </c>
      <c r="H553" s="254"/>
      <c r="I553" s="254"/>
      <c r="J553" s="76"/>
    </row>
    <row r="554" spans="1:10" x14ac:dyDescent="0.25">
      <c r="A554" s="11" t="s">
        <v>239</v>
      </c>
      <c r="B554" s="178">
        <f t="shared" si="35"/>
        <v>6.7348331557332897E-4</v>
      </c>
      <c r="D554" s="254"/>
      <c r="E554" s="254" t="s">
        <v>218</v>
      </c>
      <c r="F554" s="254">
        <v>15</v>
      </c>
      <c r="G554" s="238">
        <f t="shared" si="36"/>
        <v>2.5951557093425607E-4</v>
      </c>
      <c r="H554" s="254"/>
      <c r="I554" s="254"/>
      <c r="J554" s="76"/>
    </row>
    <row r="555" spans="1:10" x14ac:dyDescent="0.25">
      <c r="A555" s="150" t="s">
        <v>239</v>
      </c>
      <c r="B555" s="131">
        <f t="shared" si="35"/>
        <v>6.7348331557332877</v>
      </c>
      <c r="C555" s="150"/>
      <c r="D555" s="12"/>
      <c r="E555" s="12" t="s">
        <v>230</v>
      </c>
      <c r="F555" s="12">
        <v>1500</v>
      </c>
      <c r="G555" s="237">
        <f t="shared" si="36"/>
        <v>2.5951557093425604E-2</v>
      </c>
      <c r="H555" s="12"/>
      <c r="I555" s="12"/>
      <c r="J555" s="147"/>
    </row>
    <row r="556" spans="1:10" x14ac:dyDescent="0.25">
      <c r="A556" s="11" t="s">
        <v>253</v>
      </c>
      <c r="B556" s="178">
        <f>POWER((F556/$J$556)*100, 2)</f>
        <v>192.90123456790124</v>
      </c>
      <c r="C556" s="11">
        <f>SUM(B556:B570)</f>
        <v>2390.7981127748853</v>
      </c>
      <c r="D556" s="258"/>
      <c r="E556" s="258" t="s">
        <v>100</v>
      </c>
      <c r="F556" s="258">
        <v>200000</v>
      </c>
      <c r="G556" s="238">
        <f>F556/$J$556</f>
        <v>0.1388888888888889</v>
      </c>
      <c r="H556" s="258"/>
      <c r="I556" s="258"/>
      <c r="J556" s="76">
        <v>1440000</v>
      </c>
    </row>
    <row r="557" spans="1:10" x14ac:dyDescent="0.25">
      <c r="A557" s="11" t="s">
        <v>253</v>
      </c>
      <c r="B557" s="178">
        <f t="shared" ref="B557:B570" si="37">POWER((F557/$J$556)*100, 2)</f>
        <v>354.36232315297065</v>
      </c>
      <c r="D557" s="258"/>
      <c r="E557" s="258" t="s">
        <v>82</v>
      </c>
      <c r="F557" s="258">
        <v>271073</v>
      </c>
      <c r="G557" s="238">
        <f t="shared" ref="G557:G567" si="38">F557/$J$556</f>
        <v>0.18824513888888889</v>
      </c>
      <c r="H557" s="258"/>
      <c r="I557" s="258"/>
      <c r="J557" s="76"/>
    </row>
    <row r="558" spans="1:10" x14ac:dyDescent="0.25">
      <c r="A558" s="11" t="s">
        <v>253</v>
      </c>
      <c r="B558" s="178">
        <f t="shared" si="37"/>
        <v>32.426697530864203</v>
      </c>
      <c r="D558" s="258"/>
      <c r="E558" s="258" t="s">
        <v>83</v>
      </c>
      <c r="F558" s="258">
        <v>82000</v>
      </c>
      <c r="G558" s="238">
        <f t="shared" si="38"/>
        <v>5.6944444444444443E-2</v>
      </c>
      <c r="H558" s="258"/>
      <c r="I558" s="258"/>
      <c r="J558" s="76"/>
    </row>
    <row r="559" spans="1:10" x14ac:dyDescent="0.25">
      <c r="A559" s="11" t="s">
        <v>253</v>
      </c>
      <c r="B559" s="178">
        <f t="shared" si="37"/>
        <v>18.095570679012344</v>
      </c>
      <c r="D559" s="258"/>
      <c r="E559" s="258" t="s">
        <v>134</v>
      </c>
      <c r="F559" s="258">
        <v>61256</v>
      </c>
      <c r="G559" s="238">
        <f t="shared" si="38"/>
        <v>4.253888888888889E-2</v>
      </c>
      <c r="H559" s="258"/>
      <c r="I559" s="258"/>
      <c r="J559" s="76"/>
    </row>
    <row r="560" spans="1:10" x14ac:dyDescent="0.25">
      <c r="A560" s="11" t="s">
        <v>253</v>
      </c>
      <c r="B560" s="178">
        <f t="shared" si="37"/>
        <v>4.8225308641975315E-3</v>
      </c>
      <c r="D560" s="258"/>
      <c r="E560" s="258" t="s">
        <v>94</v>
      </c>
      <c r="F560" s="258">
        <v>1000</v>
      </c>
      <c r="G560" s="238">
        <f t="shared" si="38"/>
        <v>6.9444444444444447E-4</v>
      </c>
      <c r="H560" s="258"/>
      <c r="I560" s="258"/>
      <c r="J560" s="76"/>
    </row>
    <row r="561" spans="1:10" x14ac:dyDescent="0.25">
      <c r="A561" s="11" t="s">
        <v>253</v>
      </c>
      <c r="B561" s="178">
        <f t="shared" si="37"/>
        <v>0.69444444444444453</v>
      </c>
      <c r="D561" s="258"/>
      <c r="E561" s="258" t="s">
        <v>9</v>
      </c>
      <c r="F561" s="258">
        <v>12000</v>
      </c>
      <c r="G561" s="238">
        <f t="shared" si="38"/>
        <v>8.3333333333333332E-3</v>
      </c>
      <c r="H561" s="258"/>
      <c r="I561" s="258"/>
      <c r="J561" s="76"/>
    </row>
    <row r="562" spans="1:10" x14ac:dyDescent="0.25">
      <c r="A562" s="11" t="s">
        <v>253</v>
      </c>
      <c r="B562" s="178">
        <f t="shared" si="37"/>
        <v>1731.3111926118831</v>
      </c>
      <c r="D562" s="258"/>
      <c r="E562" s="258" t="s">
        <v>111</v>
      </c>
      <c r="F562" s="258">
        <v>599170</v>
      </c>
      <c r="G562" s="238">
        <f t="shared" si="38"/>
        <v>0.41609027777777779</v>
      </c>
      <c r="H562" s="258"/>
      <c r="I562" s="258"/>
      <c r="J562" s="76"/>
    </row>
    <row r="563" spans="1:10" x14ac:dyDescent="0.25">
      <c r="A563" s="11" t="s">
        <v>253</v>
      </c>
      <c r="B563" s="178">
        <f t="shared" si="37"/>
        <v>12.990017361111111</v>
      </c>
      <c r="D563" s="258"/>
      <c r="E563" s="258" t="s">
        <v>92</v>
      </c>
      <c r="F563" s="258">
        <v>51900</v>
      </c>
      <c r="G563" s="238">
        <f t="shared" si="38"/>
        <v>3.6041666666666666E-2</v>
      </c>
      <c r="H563" s="258"/>
      <c r="I563" s="258"/>
      <c r="J563" s="76"/>
    </row>
    <row r="564" spans="1:10" x14ac:dyDescent="0.25">
      <c r="A564" s="11" t="s">
        <v>253</v>
      </c>
      <c r="B564" s="178">
        <f t="shared" si="37"/>
        <v>11.111111111111112</v>
      </c>
      <c r="D564" s="258"/>
      <c r="E564" s="258" t="s">
        <v>158</v>
      </c>
      <c r="F564" s="258">
        <v>48000</v>
      </c>
      <c r="G564" s="238">
        <f t="shared" si="38"/>
        <v>3.3333333333333333E-2</v>
      </c>
      <c r="H564" s="258"/>
      <c r="I564" s="258"/>
      <c r="J564" s="76"/>
    </row>
    <row r="565" spans="1:10" x14ac:dyDescent="0.25">
      <c r="A565" s="11" t="s">
        <v>253</v>
      </c>
      <c r="B565" s="178">
        <f t="shared" si="37"/>
        <v>34.842785493827158</v>
      </c>
      <c r="D565" s="258"/>
      <c r="E565" s="258" t="s">
        <v>16</v>
      </c>
      <c r="F565" s="258">
        <v>85000</v>
      </c>
      <c r="G565" s="238">
        <f t="shared" si="38"/>
        <v>5.9027777777777776E-2</v>
      </c>
      <c r="H565" s="258"/>
      <c r="I565" s="258"/>
      <c r="J565" s="76"/>
    </row>
    <row r="566" spans="1:10" x14ac:dyDescent="0.25">
      <c r="A566" s="11" t="s">
        <v>253</v>
      </c>
      <c r="B566" s="178">
        <f t="shared" si="37"/>
        <v>0.12890094521604939</v>
      </c>
      <c r="D566" s="258"/>
      <c r="E566" s="258" t="s">
        <v>37</v>
      </c>
      <c r="F566" s="258">
        <v>5170</v>
      </c>
      <c r="G566" s="238">
        <f t="shared" si="38"/>
        <v>3.5902777777777777E-3</v>
      </c>
      <c r="H566" s="258"/>
      <c r="I566" s="258"/>
      <c r="J566" s="76"/>
    </row>
    <row r="567" spans="1:10" x14ac:dyDescent="0.25">
      <c r="A567" s="11" t="s">
        <v>253</v>
      </c>
      <c r="B567" s="178">
        <f t="shared" si="37"/>
        <v>1.9290123456790123</v>
      </c>
      <c r="D567" s="258"/>
      <c r="E567" s="258" t="s">
        <v>174</v>
      </c>
      <c r="F567" s="258">
        <v>20000</v>
      </c>
      <c r="G567" s="238">
        <f t="shared" si="38"/>
        <v>1.3888888888888888E-2</v>
      </c>
      <c r="H567" s="258"/>
      <c r="I567" s="258"/>
      <c r="J567" s="76"/>
    </row>
    <row r="568" spans="1:10" x14ac:dyDescent="0.25">
      <c r="A568" s="11" t="s">
        <v>253</v>
      </c>
      <c r="B568" s="178">
        <f t="shared" si="37"/>
        <v>0</v>
      </c>
      <c r="D568" s="258"/>
      <c r="E568" s="258" t="s">
        <v>38</v>
      </c>
      <c r="F568" s="253"/>
      <c r="G568" s="238"/>
      <c r="H568" s="258"/>
      <c r="I568" s="258"/>
      <c r="J568" s="76"/>
    </row>
    <row r="569" spans="1:10" x14ac:dyDescent="0.25">
      <c r="A569" s="11" t="s">
        <v>253</v>
      </c>
      <c r="B569" s="178">
        <f t="shared" si="37"/>
        <v>0</v>
      </c>
      <c r="D569" s="258"/>
      <c r="E569" s="258" t="s">
        <v>89</v>
      </c>
      <c r="F569" s="253"/>
      <c r="G569" s="238"/>
      <c r="H569" s="258"/>
      <c r="I569" s="258"/>
      <c r="J569" s="76"/>
    </row>
    <row r="570" spans="1:10" x14ac:dyDescent="0.25">
      <c r="A570" s="150" t="s">
        <v>253</v>
      </c>
      <c r="B570" s="131">
        <f t="shared" si="37"/>
        <v>0</v>
      </c>
      <c r="C570" s="150"/>
      <c r="D570" s="12"/>
      <c r="E570" s="12" t="s">
        <v>86</v>
      </c>
      <c r="F570" s="140"/>
      <c r="G570" s="237"/>
      <c r="H570" s="12"/>
      <c r="I570" s="12"/>
      <c r="J570" s="147"/>
    </row>
    <row r="571" spans="1:10" x14ac:dyDescent="0.25">
      <c r="A571" s="11" t="s">
        <v>257</v>
      </c>
      <c r="B571" s="178">
        <f>POWER((F571/$J$571)*100, 2)</f>
        <v>0.12014573677871256</v>
      </c>
      <c r="C571" s="11">
        <f>SUM(B571:B584)</f>
        <v>2975.1282383030616</v>
      </c>
      <c r="D571" s="260"/>
      <c r="E571" s="260" t="s">
        <v>192</v>
      </c>
      <c r="F571" s="260">
        <v>2000</v>
      </c>
      <c r="G571" s="238">
        <f>F571/$J$571</f>
        <v>3.4662045060658577E-3</v>
      </c>
      <c r="H571" s="260"/>
      <c r="I571" s="260"/>
      <c r="J571" s="76">
        <v>577000</v>
      </c>
    </row>
    <row r="572" spans="1:10" x14ac:dyDescent="0.25">
      <c r="A572" s="11" t="s">
        <v>257</v>
      </c>
      <c r="B572" s="178">
        <f t="shared" ref="B572:B584" si="39">POWER((F572/$J$571)*100, 2)</f>
        <v>192.23317884594013</v>
      </c>
      <c r="D572" s="260"/>
      <c r="E572" s="260" t="s">
        <v>15</v>
      </c>
      <c r="F572" s="260">
        <v>80000</v>
      </c>
      <c r="G572" s="238">
        <f t="shared" ref="G572:G584" si="40">F572/$J$571</f>
        <v>0.13864818024263431</v>
      </c>
      <c r="H572" s="260"/>
      <c r="I572" s="260"/>
      <c r="J572" s="76"/>
    </row>
    <row r="573" spans="1:10" x14ac:dyDescent="0.25">
      <c r="A573" s="11" t="s">
        <v>257</v>
      </c>
      <c r="B573" s="178">
        <f t="shared" si="39"/>
        <v>0</v>
      </c>
      <c r="D573" s="260"/>
      <c r="E573" s="260" t="s">
        <v>19</v>
      </c>
      <c r="F573" s="260"/>
      <c r="G573" s="238"/>
      <c r="H573" s="260"/>
      <c r="I573" s="260"/>
      <c r="J573" s="76"/>
    </row>
    <row r="574" spans="1:10" x14ac:dyDescent="0.25">
      <c r="A574" s="11" t="s">
        <v>257</v>
      </c>
      <c r="B574" s="178">
        <f t="shared" si="39"/>
        <v>1.8473608487094848E-3</v>
      </c>
      <c r="D574" s="260"/>
      <c r="E574" s="260" t="s">
        <v>94</v>
      </c>
      <c r="F574" s="260">
        <v>248</v>
      </c>
      <c r="G574" s="238">
        <f t="shared" si="40"/>
        <v>4.2980935875216639E-4</v>
      </c>
      <c r="H574" s="260"/>
      <c r="I574" s="260"/>
      <c r="J574" s="76"/>
    </row>
    <row r="575" spans="1:10" x14ac:dyDescent="0.25">
      <c r="A575" s="11" t="s">
        <v>257</v>
      </c>
      <c r="B575" s="178">
        <f t="shared" si="39"/>
        <v>6.7581976938025839E-2</v>
      </c>
      <c r="D575" s="260"/>
      <c r="E575" s="260" t="s">
        <v>9</v>
      </c>
      <c r="F575" s="260">
        <v>1500</v>
      </c>
      <c r="G575" s="238">
        <f t="shared" si="40"/>
        <v>2.5996533795493936E-3</v>
      </c>
      <c r="H575" s="260"/>
      <c r="I575" s="260"/>
      <c r="J575" s="76"/>
    </row>
    <row r="576" spans="1:10" x14ac:dyDescent="0.25">
      <c r="A576" s="11" t="s">
        <v>257</v>
      </c>
      <c r="B576" s="178">
        <f t="shared" si="39"/>
        <v>1225.6066608796471</v>
      </c>
      <c r="D576" s="260"/>
      <c r="E576" s="260" t="s">
        <v>136</v>
      </c>
      <c r="F576" s="260">
        <v>202000</v>
      </c>
      <c r="G576" s="238">
        <f t="shared" si="40"/>
        <v>0.35008665511265163</v>
      </c>
      <c r="H576" s="260"/>
      <c r="I576" s="260"/>
      <c r="J576" s="76"/>
    </row>
    <row r="577" spans="1:10" x14ac:dyDescent="0.25">
      <c r="A577" s="11" t="s">
        <v>257</v>
      </c>
      <c r="B577" s="178">
        <f t="shared" si="39"/>
        <v>0</v>
      </c>
      <c r="D577" s="260"/>
      <c r="E577" s="260" t="s">
        <v>25</v>
      </c>
      <c r="F577" s="260"/>
      <c r="G577" s="238"/>
      <c r="H577" s="260"/>
      <c r="I577" s="260"/>
      <c r="J577" s="76"/>
    </row>
    <row r="578" spans="1:10" x14ac:dyDescent="0.25">
      <c r="A578" s="11" t="s">
        <v>257</v>
      </c>
      <c r="B578" s="178">
        <f t="shared" si="39"/>
        <v>12.014573677871258</v>
      </c>
      <c r="D578" s="260"/>
      <c r="E578" s="260" t="s">
        <v>111</v>
      </c>
      <c r="F578" s="260">
        <v>20000</v>
      </c>
      <c r="G578" s="238">
        <f t="shared" si="40"/>
        <v>3.4662045060658578E-2</v>
      </c>
      <c r="H578" s="260"/>
      <c r="I578" s="260"/>
      <c r="J578" s="76"/>
    </row>
    <row r="579" spans="1:10" x14ac:dyDescent="0.25">
      <c r="A579" s="11" t="s">
        <v>257</v>
      </c>
      <c r="B579" s="178">
        <f t="shared" si="39"/>
        <v>64.497322882656647</v>
      </c>
      <c r="D579" s="260"/>
      <c r="E579" s="260" t="s">
        <v>153</v>
      </c>
      <c r="F579" s="260">
        <v>46339</v>
      </c>
      <c r="G579" s="238">
        <f t="shared" si="40"/>
        <v>8.031022530329289E-2</v>
      </c>
      <c r="H579" s="260"/>
      <c r="I579" s="260"/>
      <c r="J579" s="76"/>
    </row>
    <row r="580" spans="1:10" x14ac:dyDescent="0.25">
      <c r="A580" s="11" t="s">
        <v>257</v>
      </c>
      <c r="B580" s="178">
        <f t="shared" si="39"/>
        <v>3.0036434194678145E-4</v>
      </c>
      <c r="D580" s="260"/>
      <c r="E580" s="260" t="s">
        <v>32</v>
      </c>
      <c r="F580" s="260">
        <v>100</v>
      </c>
      <c r="G580" s="238">
        <f t="shared" si="40"/>
        <v>1.733102253032929E-4</v>
      </c>
      <c r="H580" s="260"/>
      <c r="I580" s="260"/>
      <c r="J580" s="76"/>
    </row>
    <row r="581" spans="1:10" x14ac:dyDescent="0.25">
      <c r="A581" s="11" t="s">
        <v>257</v>
      </c>
      <c r="B581" s="178">
        <f t="shared" si="39"/>
        <v>6.7581976938025821E-4</v>
      </c>
      <c r="D581" s="260"/>
      <c r="E581" s="260" t="s">
        <v>141</v>
      </c>
      <c r="F581" s="260">
        <v>150</v>
      </c>
      <c r="G581" s="238">
        <f t="shared" si="40"/>
        <v>2.5996533795493934E-4</v>
      </c>
      <c r="H581" s="260"/>
      <c r="I581" s="260"/>
      <c r="J581" s="76"/>
    </row>
    <row r="582" spans="1:10" x14ac:dyDescent="0.25">
      <c r="A582" s="11" t="s">
        <v>257</v>
      </c>
      <c r="B582" s="178">
        <f t="shared" si="39"/>
        <v>0.27032790775210336</v>
      </c>
      <c r="D582" s="260"/>
      <c r="E582" s="260" t="s">
        <v>126</v>
      </c>
      <c r="F582" s="260">
        <v>3000</v>
      </c>
      <c r="G582" s="238">
        <f t="shared" si="40"/>
        <v>5.1993067590987872E-3</v>
      </c>
      <c r="H582" s="260"/>
      <c r="I582" s="260"/>
      <c r="J582" s="76"/>
    </row>
    <row r="583" spans="1:10" x14ac:dyDescent="0.25">
      <c r="A583" s="11" t="s">
        <v>257</v>
      </c>
      <c r="B583" s="178">
        <f t="shared" si="39"/>
        <v>0</v>
      </c>
      <c r="D583" s="260"/>
      <c r="E583" s="260" t="s">
        <v>128</v>
      </c>
      <c r="F583" s="260"/>
      <c r="G583" s="238"/>
      <c r="H583" s="260"/>
      <c r="I583" s="260"/>
      <c r="J583" s="76"/>
    </row>
    <row r="584" spans="1:10" x14ac:dyDescent="0.25">
      <c r="A584" s="150" t="s">
        <v>257</v>
      </c>
      <c r="B584" s="131">
        <f t="shared" si="39"/>
        <v>1480.3156228505177</v>
      </c>
      <c r="C584" s="150"/>
      <c r="D584" s="12"/>
      <c r="E584" s="12" t="s">
        <v>38</v>
      </c>
      <c r="F584" s="12">
        <v>222000</v>
      </c>
      <c r="G584" s="237">
        <f t="shared" si="40"/>
        <v>0.3847487001733102</v>
      </c>
      <c r="H584" s="12"/>
      <c r="I584" s="12"/>
      <c r="J584" s="147"/>
    </row>
    <row r="585" spans="1:10" x14ac:dyDescent="0.25">
      <c r="A585" s="11" t="s">
        <v>260</v>
      </c>
      <c r="B585" s="178">
        <f>POWER((F585/$J$585)*100, 2)</f>
        <v>1.6418151111111108</v>
      </c>
      <c r="C585" s="11">
        <f>SUM(B585:B592)</f>
        <v>2664.4923237732428</v>
      </c>
      <c r="D585" s="261"/>
      <c r="E585" s="261" t="s">
        <v>81</v>
      </c>
      <c r="F585" s="261">
        <v>6727</v>
      </c>
      <c r="G585" s="238">
        <f>F585/$J$585</f>
        <v>1.2813333333333333E-2</v>
      </c>
      <c r="H585" s="261"/>
      <c r="I585" s="261"/>
      <c r="J585" s="76">
        <v>525000</v>
      </c>
    </row>
    <row r="586" spans="1:10" x14ac:dyDescent="0.25">
      <c r="A586" s="11" t="s">
        <v>260</v>
      </c>
      <c r="B586" s="178">
        <f t="shared" ref="B586:B592" si="41">POWER((F586/$J$585)*100, 2)</f>
        <v>816.32653061224482</v>
      </c>
      <c r="D586" s="261"/>
      <c r="E586" s="261" t="s">
        <v>15</v>
      </c>
      <c r="F586" s="261">
        <v>150000</v>
      </c>
      <c r="G586" s="238">
        <f t="shared" ref="G586:G592" si="42">F586/$J$585</f>
        <v>0.2857142857142857</v>
      </c>
      <c r="H586" s="261"/>
      <c r="I586" s="261"/>
      <c r="J586" s="76"/>
    </row>
    <row r="587" spans="1:10" x14ac:dyDescent="0.25">
      <c r="A587" s="11" t="s">
        <v>260</v>
      </c>
      <c r="B587" s="178">
        <f t="shared" si="41"/>
        <v>2.0408163265306123</v>
      </c>
      <c r="D587" s="261"/>
      <c r="E587" s="261" t="s">
        <v>24</v>
      </c>
      <c r="F587" s="261">
        <v>7500</v>
      </c>
      <c r="G587" s="238">
        <f t="shared" si="42"/>
        <v>1.4285714285714285E-2</v>
      </c>
      <c r="H587" s="261"/>
      <c r="I587" s="261"/>
      <c r="J587" s="76"/>
    </row>
    <row r="588" spans="1:10" x14ac:dyDescent="0.25">
      <c r="A588" s="11" t="s">
        <v>260</v>
      </c>
      <c r="B588" s="178">
        <f t="shared" si="41"/>
        <v>278.47027232653068</v>
      </c>
      <c r="D588" s="261"/>
      <c r="E588" s="261" t="s">
        <v>56</v>
      </c>
      <c r="F588" s="261">
        <v>87609</v>
      </c>
      <c r="G588" s="238">
        <f t="shared" si="42"/>
        <v>0.16687428571428572</v>
      </c>
      <c r="H588" s="261"/>
      <c r="I588" s="261"/>
      <c r="J588" s="76"/>
    </row>
    <row r="589" spans="1:10" x14ac:dyDescent="0.25">
      <c r="A589" s="11" t="s">
        <v>260</v>
      </c>
      <c r="B589" s="178">
        <f t="shared" si="41"/>
        <v>0.2644897959183673</v>
      </c>
      <c r="D589" s="261"/>
      <c r="E589" s="261" t="s">
        <v>165</v>
      </c>
      <c r="F589" s="261">
        <v>2700</v>
      </c>
      <c r="G589" s="238">
        <f t="shared" si="42"/>
        <v>5.1428571428571426E-3</v>
      </c>
      <c r="H589" s="261"/>
      <c r="I589" s="261"/>
      <c r="J589" s="76"/>
    </row>
    <row r="590" spans="1:10" x14ac:dyDescent="0.25">
      <c r="A590" s="11" t="s">
        <v>260</v>
      </c>
      <c r="B590" s="178">
        <f t="shared" si="41"/>
        <v>1.1787755102040819E-2</v>
      </c>
      <c r="D590" s="261"/>
      <c r="E590" s="261" t="s">
        <v>262</v>
      </c>
      <c r="F590" s="261">
        <v>570</v>
      </c>
      <c r="G590" s="238">
        <f t="shared" si="42"/>
        <v>1.0857142857142858E-3</v>
      </c>
      <c r="H590" s="261"/>
      <c r="I590" s="261"/>
      <c r="J590" s="76"/>
    </row>
    <row r="591" spans="1:10" x14ac:dyDescent="0.25">
      <c r="A591" s="11" t="s">
        <v>260</v>
      </c>
      <c r="B591" s="178">
        <f t="shared" si="41"/>
        <v>1350.6255007346938</v>
      </c>
      <c r="D591" s="261"/>
      <c r="E591" s="261" t="s">
        <v>32</v>
      </c>
      <c r="F591" s="261">
        <v>192942</v>
      </c>
      <c r="G591" s="238">
        <f t="shared" si="42"/>
        <v>0.36750857142857141</v>
      </c>
      <c r="H591" s="261"/>
      <c r="I591" s="261"/>
      <c r="J591" s="76"/>
    </row>
    <row r="592" spans="1:10" x14ac:dyDescent="0.25">
      <c r="A592" s="150" t="s">
        <v>260</v>
      </c>
      <c r="B592" s="131">
        <f t="shared" si="41"/>
        <v>215.11111111111109</v>
      </c>
      <c r="C592" s="150"/>
      <c r="D592" s="12"/>
      <c r="E592" s="12" t="s">
        <v>31</v>
      </c>
      <c r="F592" s="12">
        <v>77000</v>
      </c>
      <c r="G592" s="237">
        <f t="shared" si="42"/>
        <v>0.14666666666666667</v>
      </c>
      <c r="H592" s="12"/>
      <c r="I592" s="12"/>
      <c r="J592" s="147"/>
    </row>
    <row r="593" spans="1:10" x14ac:dyDescent="0.25">
      <c r="A593" s="11" t="s">
        <v>263</v>
      </c>
      <c r="B593" s="178">
        <f>POWER((F593/$J$593)*100, 2)</f>
        <v>0.15532871972318338</v>
      </c>
      <c r="C593" s="105">
        <f>SUM(B593:B600)</f>
        <v>9238.8423721645504</v>
      </c>
      <c r="D593" s="232"/>
      <c r="E593" s="14" t="s">
        <v>6</v>
      </c>
      <c r="F593" s="263">
        <v>402</v>
      </c>
      <c r="G593" s="238">
        <f>F593/$J$593</f>
        <v>3.9411764705882353E-3</v>
      </c>
      <c r="H593" s="232"/>
      <c r="I593" s="232"/>
      <c r="J593" s="167">
        <v>102000</v>
      </c>
    </row>
    <row r="594" spans="1:10" x14ac:dyDescent="0.25">
      <c r="A594" s="11" t="s">
        <v>263</v>
      </c>
      <c r="B594" s="178">
        <f t="shared" ref="B594:B600" si="43">POWER((F594/$J$593)*100, 2)</f>
        <v>9231.0649750096109</v>
      </c>
      <c r="D594" s="263"/>
      <c r="E594" s="263" t="s">
        <v>15</v>
      </c>
      <c r="F594" s="263">
        <v>98000</v>
      </c>
      <c r="G594" s="238">
        <f>F594/$J$593</f>
        <v>0.96078431372549022</v>
      </c>
      <c r="H594" s="263"/>
      <c r="I594" s="263"/>
      <c r="J594" s="76"/>
    </row>
    <row r="595" spans="1:10" x14ac:dyDescent="0.25">
      <c r="A595" s="11" t="s">
        <v>263</v>
      </c>
      <c r="B595" s="178">
        <f t="shared" si="43"/>
        <v>0</v>
      </c>
      <c r="D595" s="263"/>
      <c r="E595" s="263" t="s">
        <v>265</v>
      </c>
      <c r="F595" s="263"/>
      <c r="G595" s="238"/>
      <c r="H595" s="263"/>
      <c r="I595" s="263"/>
      <c r="J595" s="76"/>
    </row>
    <row r="596" spans="1:10" x14ac:dyDescent="0.25">
      <c r="A596" s="11" t="s">
        <v>263</v>
      </c>
      <c r="B596" s="178">
        <f t="shared" si="43"/>
        <v>7.0069204152249132</v>
      </c>
      <c r="D596" s="263"/>
      <c r="E596" s="263" t="s">
        <v>9</v>
      </c>
      <c r="F596" s="263">
        <v>2700</v>
      </c>
      <c r="G596" s="238">
        <f t="shared" ref="G596:G598" si="44">F596/$J$593</f>
        <v>2.6470588235294117E-2</v>
      </c>
      <c r="H596" s="263"/>
      <c r="I596" s="263"/>
      <c r="J596" s="76"/>
    </row>
    <row r="597" spans="1:10" x14ac:dyDescent="0.25">
      <c r="A597" s="11" t="s">
        <v>263</v>
      </c>
      <c r="B597" s="178">
        <f t="shared" si="43"/>
        <v>0</v>
      </c>
      <c r="D597" s="263"/>
      <c r="E597" s="263" t="s">
        <v>266</v>
      </c>
      <c r="F597" s="263"/>
      <c r="G597" s="238"/>
      <c r="H597" s="263"/>
      <c r="I597" s="263"/>
      <c r="J597" s="76"/>
    </row>
    <row r="598" spans="1:10" x14ac:dyDescent="0.25">
      <c r="A598" s="11" t="s">
        <v>263</v>
      </c>
      <c r="B598" s="178">
        <f t="shared" si="43"/>
        <v>0.61514801999231061</v>
      </c>
      <c r="D598" s="263"/>
      <c r="E598" s="263" t="s">
        <v>26</v>
      </c>
      <c r="F598" s="263">
        <v>800</v>
      </c>
      <c r="G598" s="238">
        <f t="shared" si="44"/>
        <v>7.8431372549019607E-3</v>
      </c>
      <c r="H598" s="263"/>
      <c r="I598" s="263"/>
      <c r="J598" s="76"/>
    </row>
    <row r="599" spans="1:10" x14ac:dyDescent="0.25">
      <c r="A599" s="11" t="s">
        <v>263</v>
      </c>
      <c r="B599" s="178">
        <f t="shared" si="43"/>
        <v>0</v>
      </c>
      <c r="D599" s="263"/>
      <c r="E599" s="263" t="s">
        <v>160</v>
      </c>
      <c r="F599" s="263"/>
      <c r="G599" s="238"/>
      <c r="H599" s="263"/>
      <c r="I599" s="263"/>
      <c r="J599" s="76"/>
    </row>
    <row r="600" spans="1:10" x14ac:dyDescent="0.25">
      <c r="A600" s="150" t="s">
        <v>263</v>
      </c>
      <c r="B600" s="131">
        <f t="shared" si="43"/>
        <v>0</v>
      </c>
      <c r="C600" s="150"/>
      <c r="D600" s="12"/>
      <c r="E600" s="12" t="s">
        <v>38</v>
      </c>
      <c r="F600" s="12"/>
      <c r="G600" s="237"/>
      <c r="H600" s="12"/>
      <c r="I600" s="12"/>
      <c r="J600" s="147"/>
    </row>
    <row r="601" spans="1:10" x14ac:dyDescent="0.25">
      <c r="A601" s="11" t="s">
        <v>267</v>
      </c>
      <c r="B601" s="178">
        <f>POWER((F601/$J$601)*100, 2)</f>
        <v>1698.6723731330246</v>
      </c>
      <c r="C601" s="11">
        <f>SUM(B601:B613)</f>
        <v>3043.4418391562581</v>
      </c>
      <c r="D601" s="264"/>
      <c r="E601" s="264" t="s">
        <v>5</v>
      </c>
      <c r="F601" s="264">
        <v>441000</v>
      </c>
      <c r="G601" s="238">
        <f>F601/$J$601</f>
        <v>0.41214953271028038</v>
      </c>
      <c r="H601" s="264"/>
      <c r="I601" s="264"/>
      <c r="J601" s="76">
        <v>1070000</v>
      </c>
    </row>
    <row r="602" spans="1:10" x14ac:dyDescent="0.25">
      <c r="A602" s="11" t="s">
        <v>267</v>
      </c>
      <c r="B602" s="178">
        <f t="shared" ref="B602:B613" si="45">POWER((F602/$J$601)*100, 2)</f>
        <v>5.5744533933094598</v>
      </c>
      <c r="D602" s="264"/>
      <c r="E602" s="264" t="s">
        <v>6</v>
      </c>
      <c r="F602" s="264">
        <v>25263</v>
      </c>
      <c r="G602" s="238">
        <f t="shared" ref="G602:G613" si="46">F602/$J$601</f>
        <v>2.3610280373831775E-2</v>
      </c>
      <c r="H602" s="264"/>
      <c r="I602" s="264"/>
      <c r="J602" s="76"/>
    </row>
    <row r="603" spans="1:10" x14ac:dyDescent="0.25">
      <c r="A603" s="11" t="s">
        <v>267</v>
      </c>
      <c r="B603" s="178">
        <f t="shared" si="45"/>
        <v>125.77517687134247</v>
      </c>
      <c r="D603" s="264"/>
      <c r="E603" s="264" t="s">
        <v>15</v>
      </c>
      <c r="F603" s="264">
        <v>120000</v>
      </c>
      <c r="G603" s="238">
        <f t="shared" si="46"/>
        <v>0.11214953271028037</v>
      </c>
      <c r="H603" s="264"/>
      <c r="I603" s="264"/>
      <c r="J603" s="76"/>
    </row>
    <row r="604" spans="1:10" x14ac:dyDescent="0.25">
      <c r="A604" s="11" t="s">
        <v>267</v>
      </c>
      <c r="B604" s="178">
        <f t="shared" si="45"/>
        <v>5.6350772993274525</v>
      </c>
      <c r="D604" s="264"/>
      <c r="E604" s="264" t="s">
        <v>9</v>
      </c>
      <c r="F604" s="264">
        <v>25400</v>
      </c>
      <c r="G604" s="238">
        <f t="shared" si="46"/>
        <v>2.3738317757009346E-2</v>
      </c>
      <c r="H604" s="264"/>
      <c r="I604" s="264"/>
      <c r="J604" s="76"/>
    </row>
    <row r="605" spans="1:10" x14ac:dyDescent="0.25">
      <c r="A605" s="11" t="s">
        <v>267</v>
      </c>
      <c r="B605" s="178">
        <f t="shared" si="45"/>
        <v>2.1835968206830297E-3</v>
      </c>
      <c r="D605" s="264"/>
      <c r="E605" s="264" t="s">
        <v>268</v>
      </c>
      <c r="F605" s="264">
        <v>500</v>
      </c>
      <c r="G605" s="238">
        <f t="shared" si="46"/>
        <v>4.6728971962616824E-4</v>
      </c>
      <c r="H605" s="264"/>
      <c r="I605" s="264"/>
      <c r="J605" s="76"/>
    </row>
    <row r="606" spans="1:10" x14ac:dyDescent="0.25">
      <c r="A606" s="11" t="s">
        <v>267</v>
      </c>
      <c r="B606" s="178">
        <f t="shared" si="45"/>
        <v>0.41415840684775967</v>
      </c>
      <c r="D606" s="264"/>
      <c r="E606" s="264" t="s">
        <v>26</v>
      </c>
      <c r="F606" s="264">
        <v>6886</v>
      </c>
      <c r="G606" s="238">
        <f t="shared" si="46"/>
        <v>6.4355140186915889E-3</v>
      </c>
      <c r="H606" s="264"/>
      <c r="I606" s="264"/>
      <c r="J606" s="76"/>
    </row>
    <row r="607" spans="1:10" x14ac:dyDescent="0.25">
      <c r="A607" s="11" t="s">
        <v>267</v>
      </c>
      <c r="B607" s="178">
        <f t="shared" si="45"/>
        <v>0.26421521530264658</v>
      </c>
      <c r="D607" s="264"/>
      <c r="E607" s="264" t="s">
        <v>16</v>
      </c>
      <c r="F607" s="264">
        <v>5500</v>
      </c>
      <c r="G607" s="238">
        <f t="shared" si="46"/>
        <v>5.1401869158878505E-3</v>
      </c>
      <c r="H607" s="264"/>
      <c r="I607" s="264"/>
      <c r="J607" s="76"/>
    </row>
    <row r="608" spans="1:10" x14ac:dyDescent="0.25">
      <c r="A608" s="11" t="s">
        <v>267</v>
      </c>
      <c r="B608" s="178">
        <f t="shared" si="45"/>
        <v>1182.8456633767141</v>
      </c>
      <c r="D608" s="264"/>
      <c r="E608" s="264" t="s">
        <v>121</v>
      </c>
      <c r="F608" s="264">
        <v>368000</v>
      </c>
      <c r="G608" s="238">
        <f t="shared" si="46"/>
        <v>0.34392523364485983</v>
      </c>
      <c r="H608" s="264"/>
      <c r="I608" s="264"/>
      <c r="J608" s="76"/>
    </row>
    <row r="609" spans="1:10" x14ac:dyDescent="0.25">
      <c r="A609" s="11" t="s">
        <v>267</v>
      </c>
      <c r="B609" s="178">
        <f t="shared" si="45"/>
        <v>0</v>
      </c>
      <c r="D609" s="264"/>
      <c r="E609" s="264" t="s">
        <v>160</v>
      </c>
      <c r="F609" s="264"/>
      <c r="G609" s="238"/>
      <c r="H609" s="264"/>
      <c r="I609" s="264"/>
      <c r="J609" s="76"/>
    </row>
    <row r="610" spans="1:10" x14ac:dyDescent="0.25">
      <c r="A610" s="11" t="s">
        <v>267</v>
      </c>
      <c r="B610" s="178">
        <f t="shared" si="45"/>
        <v>0</v>
      </c>
      <c r="D610" s="264"/>
      <c r="E610" s="264" t="s">
        <v>161</v>
      </c>
      <c r="F610" s="264"/>
      <c r="G610" s="238"/>
      <c r="H610" s="264"/>
      <c r="I610" s="264"/>
      <c r="J610" s="76"/>
    </row>
    <row r="611" spans="1:10" x14ac:dyDescent="0.25">
      <c r="A611" s="11" t="s">
        <v>267</v>
      </c>
      <c r="B611" s="178">
        <f t="shared" si="45"/>
        <v>10.69962442134684</v>
      </c>
      <c r="D611" s="264"/>
      <c r="E611" s="264" t="s">
        <v>126</v>
      </c>
      <c r="F611" s="264">
        <v>35000</v>
      </c>
      <c r="G611" s="238">
        <f t="shared" si="46"/>
        <v>3.2710280373831772E-2</v>
      </c>
      <c r="H611" s="264"/>
      <c r="I611" s="264"/>
      <c r="J611" s="76"/>
    </row>
    <row r="612" spans="1:10" x14ac:dyDescent="0.25">
      <c r="A612" s="11" t="s">
        <v>267</v>
      </c>
      <c r="B612" s="178">
        <f t="shared" si="45"/>
        <v>0</v>
      </c>
      <c r="D612" s="264"/>
      <c r="E612" s="264" t="s">
        <v>38</v>
      </c>
      <c r="F612" s="253"/>
      <c r="G612" s="238"/>
      <c r="H612" s="264"/>
      <c r="I612" s="264"/>
      <c r="J612" s="76"/>
    </row>
    <row r="613" spans="1:10" x14ac:dyDescent="0.25">
      <c r="A613" s="150" t="s">
        <v>267</v>
      </c>
      <c r="B613" s="131">
        <f t="shared" si="45"/>
        <v>13.558913442222027</v>
      </c>
      <c r="C613" s="12"/>
      <c r="D613" s="12"/>
      <c r="E613" s="12" t="s">
        <v>47</v>
      </c>
      <c r="F613" s="140">
        <v>39400</v>
      </c>
      <c r="G613" s="237">
        <f t="shared" si="46"/>
        <v>3.6822429906542054E-2</v>
      </c>
      <c r="H613" s="12"/>
      <c r="I613" s="12"/>
      <c r="J613" s="12"/>
    </row>
    <row r="614" spans="1:10" x14ac:dyDescent="0.25">
      <c r="A614" s="11" t="s">
        <v>269</v>
      </c>
      <c r="B614" s="178">
        <f>POWER((F614/$J$614)*100, 2)</f>
        <v>0</v>
      </c>
      <c r="C614" s="11">
        <f>SUM(B614:B625)</f>
        <v>7593.0523465606475</v>
      </c>
      <c r="D614" s="265"/>
      <c r="E614" s="265" t="s">
        <v>5</v>
      </c>
      <c r="F614" s="253"/>
      <c r="G614" s="238"/>
      <c r="H614" s="265"/>
      <c r="I614" s="265"/>
      <c r="J614" s="76">
        <v>27600</v>
      </c>
    </row>
    <row r="615" spans="1:10" x14ac:dyDescent="0.25">
      <c r="A615" s="11" t="s">
        <v>269</v>
      </c>
      <c r="B615" s="178">
        <f t="shared" ref="B615:B625" si="47">POWER((F615/$J$614)*100, 2)</f>
        <v>7422.8213741860936</v>
      </c>
      <c r="D615" s="265"/>
      <c r="E615" s="265" t="s">
        <v>6</v>
      </c>
      <c r="F615" s="265">
        <f>23779</f>
        <v>23779</v>
      </c>
      <c r="G615" s="238">
        <f>F615/$J$614</f>
        <v>0.86155797101449272</v>
      </c>
      <c r="H615" s="265"/>
      <c r="I615" s="265"/>
      <c r="J615" s="76"/>
    </row>
    <row r="616" spans="1:10" x14ac:dyDescent="0.25">
      <c r="A616" s="11" t="s">
        <v>269</v>
      </c>
      <c r="B616" s="178">
        <f t="shared" si="47"/>
        <v>2.7753628439403485E-4</v>
      </c>
      <c r="D616" s="265"/>
      <c r="E616" s="265" t="s">
        <v>271</v>
      </c>
      <c r="F616" s="253">
        <v>4.5979999999999999</v>
      </c>
      <c r="G616" s="238">
        <f t="shared" ref="G616:G623" si="48">F616/$J$614</f>
        <v>1.6659420289855071E-4</v>
      </c>
      <c r="H616" s="265"/>
      <c r="I616" s="265"/>
      <c r="J616" s="76"/>
    </row>
    <row r="617" spans="1:10" x14ac:dyDescent="0.25">
      <c r="A617" s="11" t="s">
        <v>269</v>
      </c>
      <c r="B617" s="178">
        <f t="shared" si="47"/>
        <v>170.0378203108591</v>
      </c>
      <c r="D617" s="265"/>
      <c r="E617" s="265" t="s">
        <v>82</v>
      </c>
      <c r="F617" s="265">
        <f>3599</f>
        <v>3599</v>
      </c>
      <c r="G617" s="238">
        <f t="shared" si="48"/>
        <v>0.13039855072463769</v>
      </c>
      <c r="H617" s="265"/>
      <c r="I617" s="265"/>
      <c r="J617" s="76"/>
    </row>
    <row r="618" spans="1:10" x14ac:dyDescent="0.25">
      <c r="A618" s="11" t="s">
        <v>269</v>
      </c>
      <c r="B618" s="178">
        <f t="shared" si="47"/>
        <v>3.7938458307078338E-3</v>
      </c>
      <c r="D618" s="265"/>
      <c r="E618" s="265" t="s">
        <v>213</v>
      </c>
      <c r="F618" s="253">
        <v>17</v>
      </c>
      <c r="G618" s="238">
        <f t="shared" si="48"/>
        <v>6.1594202898550721E-4</v>
      </c>
      <c r="H618" s="265"/>
      <c r="I618" s="265"/>
      <c r="J618" s="76"/>
    </row>
    <row r="619" spans="1:10" x14ac:dyDescent="0.25">
      <c r="A619" s="11" t="s">
        <v>269</v>
      </c>
      <c r="B619" s="178">
        <f t="shared" si="47"/>
        <v>6.6175698382692704E-4</v>
      </c>
      <c r="D619" s="265"/>
      <c r="E619" s="265" t="s">
        <v>273</v>
      </c>
      <c r="F619" s="253">
        <v>7.1</v>
      </c>
      <c r="G619" s="238">
        <f t="shared" si="48"/>
        <v>2.5724637681159417E-4</v>
      </c>
      <c r="H619" s="265"/>
      <c r="I619" s="265"/>
      <c r="J619" s="76"/>
    </row>
    <row r="620" spans="1:10" x14ac:dyDescent="0.25">
      <c r="A620" s="11" t="s">
        <v>269</v>
      </c>
      <c r="B620" s="178">
        <f t="shared" si="47"/>
        <v>9.9362003780718341E-2</v>
      </c>
      <c r="D620" s="265"/>
      <c r="E620" s="265" t="s">
        <v>27</v>
      </c>
      <c r="F620" s="253">
        <v>87</v>
      </c>
      <c r="G620" s="238">
        <f t="shared" si="48"/>
        <v>3.1521739130434784E-3</v>
      </c>
      <c r="H620" s="265"/>
      <c r="I620" s="265"/>
      <c r="J620" s="76"/>
    </row>
    <row r="621" spans="1:10" x14ac:dyDescent="0.25">
      <c r="A621" s="11" t="s">
        <v>269</v>
      </c>
      <c r="B621" s="178">
        <f t="shared" si="47"/>
        <v>0</v>
      </c>
      <c r="D621" s="265"/>
      <c r="E621" s="265" t="s">
        <v>84</v>
      </c>
      <c r="F621" s="253"/>
      <c r="G621" s="238"/>
      <c r="H621" s="265"/>
      <c r="I621" s="265"/>
      <c r="J621" s="76"/>
    </row>
    <row r="622" spans="1:10" x14ac:dyDescent="0.25">
      <c r="A622" s="11" t="s">
        <v>269</v>
      </c>
      <c r="B622" s="178">
        <f t="shared" si="47"/>
        <v>2.1003990758244068E-2</v>
      </c>
      <c r="D622" s="265"/>
      <c r="E622" s="265" t="s">
        <v>139</v>
      </c>
      <c r="F622" s="253">
        <v>40</v>
      </c>
      <c r="G622" s="238">
        <f t="shared" si="48"/>
        <v>1.4492753623188406E-3</v>
      </c>
      <c r="H622" s="265"/>
      <c r="I622" s="265"/>
      <c r="J622" s="76"/>
    </row>
    <row r="623" spans="1:10" x14ac:dyDescent="0.25">
      <c r="A623" s="11" t="s">
        <v>269</v>
      </c>
      <c r="B623" s="178">
        <f t="shared" si="47"/>
        <v>6.80529300567108E-2</v>
      </c>
      <c r="D623" s="265"/>
      <c r="E623" s="265" t="s">
        <v>272</v>
      </c>
      <c r="F623" s="253">
        <v>72</v>
      </c>
      <c r="G623" s="238">
        <f t="shared" si="48"/>
        <v>2.6086956521739132E-3</v>
      </c>
      <c r="H623" s="265"/>
      <c r="I623" s="265"/>
      <c r="J623" s="76"/>
    </row>
    <row r="624" spans="1:10" x14ac:dyDescent="0.25">
      <c r="A624" s="11" t="s">
        <v>269</v>
      </c>
      <c r="B624" s="178">
        <f t="shared" si="47"/>
        <v>0</v>
      </c>
      <c r="D624" s="265"/>
      <c r="E624" s="265" t="s">
        <v>193</v>
      </c>
      <c r="F624" s="253"/>
      <c r="G624" s="238"/>
      <c r="H624" s="265"/>
      <c r="I624" s="265"/>
      <c r="J624" s="76"/>
    </row>
    <row r="625" spans="1:10" x14ac:dyDescent="0.25">
      <c r="A625" s="150" t="s">
        <v>269</v>
      </c>
      <c r="B625" s="131">
        <f t="shared" si="47"/>
        <v>0</v>
      </c>
      <c r="C625" s="150"/>
      <c r="D625" s="12"/>
      <c r="E625" s="12" t="s">
        <v>86</v>
      </c>
      <c r="F625" s="140"/>
      <c r="G625" s="27"/>
      <c r="H625" s="12"/>
      <c r="I625" s="12"/>
      <c r="J625" s="147"/>
    </row>
    <row r="626" spans="1:10" x14ac:dyDescent="0.25">
      <c r="A626" s="11" t="s">
        <v>276</v>
      </c>
      <c r="B626" s="178">
        <f>POWER((F626/$J$626)*100, 2)</f>
        <v>3.4423084529884105</v>
      </c>
      <c r="C626" s="11">
        <f>SUM(B626:B638)</f>
        <v>2091.7599173292197</v>
      </c>
      <c r="D626" s="271"/>
      <c r="E626" s="271" t="s">
        <v>210</v>
      </c>
      <c r="F626" s="271">
        <v>2950</v>
      </c>
      <c r="G626" s="238">
        <f>F626/$J$626</f>
        <v>1.8553459119496855E-2</v>
      </c>
      <c r="H626" s="271"/>
      <c r="I626" s="271"/>
      <c r="J626" s="76">
        <v>159000</v>
      </c>
    </row>
    <row r="627" spans="1:10" x14ac:dyDescent="0.25">
      <c r="A627" s="11" t="s">
        <v>276</v>
      </c>
      <c r="B627" s="178">
        <f t="shared" ref="B627:B638" si="49">POWER((F627/$J$626)*100, 2)</f>
        <v>35.841683873264508</v>
      </c>
      <c r="D627" s="271"/>
      <c r="E627" s="271" t="s">
        <v>82</v>
      </c>
      <c r="F627" s="271">
        <v>9519</v>
      </c>
      <c r="G627" s="238">
        <f t="shared" ref="G627:G638" si="50">F627/$J$626</f>
        <v>5.9867924528301884E-2</v>
      </c>
      <c r="H627" s="271"/>
      <c r="I627" s="271"/>
      <c r="J627" s="76"/>
    </row>
    <row r="628" spans="1:10" x14ac:dyDescent="0.25">
      <c r="A628" s="11" t="s">
        <v>276</v>
      </c>
      <c r="B628" s="178">
        <f t="shared" si="49"/>
        <v>693.87511925952288</v>
      </c>
      <c r="D628" s="271"/>
      <c r="E628" s="271" t="s">
        <v>83</v>
      </c>
      <c r="F628" s="271">
        <v>41883</v>
      </c>
      <c r="G628" s="238">
        <f t="shared" si="50"/>
        <v>0.26341509433962262</v>
      </c>
      <c r="H628" s="271"/>
      <c r="I628" s="271"/>
      <c r="J628" s="76"/>
    </row>
    <row r="629" spans="1:10" x14ac:dyDescent="0.25">
      <c r="A629" s="11" t="s">
        <v>276</v>
      </c>
      <c r="B629" s="178">
        <f t="shared" si="49"/>
        <v>586.30987698271429</v>
      </c>
      <c r="D629" s="271"/>
      <c r="E629" s="271" t="s">
        <v>15</v>
      </c>
      <c r="F629" s="271">
        <v>38500</v>
      </c>
      <c r="G629" s="238">
        <f t="shared" si="50"/>
        <v>0.24213836477987422</v>
      </c>
      <c r="H629" s="271"/>
      <c r="I629" s="271"/>
      <c r="J629" s="76"/>
    </row>
    <row r="630" spans="1:10" x14ac:dyDescent="0.25">
      <c r="A630" s="11" t="s">
        <v>276</v>
      </c>
      <c r="B630" s="178">
        <f t="shared" si="49"/>
        <v>1.2815948736205054</v>
      </c>
      <c r="D630" s="271"/>
      <c r="E630" s="271" t="s">
        <v>24</v>
      </c>
      <c r="F630" s="271">
        <v>1800</v>
      </c>
      <c r="G630" s="238">
        <f t="shared" si="50"/>
        <v>1.1320754716981131E-2</v>
      </c>
      <c r="H630" s="271"/>
      <c r="I630" s="271"/>
      <c r="J630" s="76"/>
    </row>
    <row r="631" spans="1:10" x14ac:dyDescent="0.25">
      <c r="A631" s="11" t="s">
        <v>276</v>
      </c>
      <c r="B631" s="178">
        <f t="shared" si="49"/>
        <v>2.092480518966813E-2</v>
      </c>
      <c r="D631" s="271"/>
      <c r="E631" s="271" t="s">
        <v>228</v>
      </c>
      <c r="F631" s="271">
        <v>230</v>
      </c>
      <c r="G631" s="238">
        <f t="shared" si="50"/>
        <v>1.4465408805031446E-3</v>
      </c>
      <c r="H631" s="271"/>
      <c r="I631" s="271"/>
      <c r="J631" s="76"/>
    </row>
    <row r="632" spans="1:10" x14ac:dyDescent="0.25">
      <c r="A632" s="11" t="s">
        <v>276</v>
      </c>
      <c r="B632" s="178">
        <f t="shared" si="49"/>
        <v>2.4722123333728894E-2</v>
      </c>
      <c r="D632" s="271"/>
      <c r="E632" s="271" t="s">
        <v>266</v>
      </c>
      <c r="F632" s="271">
        <v>250</v>
      </c>
      <c r="G632" s="238">
        <f t="shared" si="50"/>
        <v>1.5723270440251573E-3</v>
      </c>
      <c r="H632" s="271"/>
      <c r="I632" s="271"/>
      <c r="J632" s="76"/>
    </row>
    <row r="633" spans="1:10" x14ac:dyDescent="0.25">
      <c r="A633" s="11" t="s">
        <v>276</v>
      </c>
      <c r="B633" s="178">
        <f t="shared" si="49"/>
        <v>5.5033028756773872</v>
      </c>
      <c r="D633" s="271"/>
      <c r="E633" s="271" t="s">
        <v>56</v>
      </c>
      <c r="F633" s="271">
        <v>3730</v>
      </c>
      <c r="G633" s="238">
        <f t="shared" si="50"/>
        <v>2.3459119496855346E-2</v>
      </c>
      <c r="H633" s="271"/>
      <c r="I633" s="271"/>
      <c r="J633" s="76"/>
    </row>
    <row r="634" spans="1:10" x14ac:dyDescent="0.25">
      <c r="A634" s="11" t="s">
        <v>276</v>
      </c>
      <c r="B634" s="178">
        <f t="shared" si="49"/>
        <v>0.51496420236541274</v>
      </c>
      <c r="D634" s="271"/>
      <c r="E634" s="271" t="s">
        <v>278</v>
      </c>
      <c r="F634" s="271">
        <v>1141</v>
      </c>
      <c r="G634" s="238">
        <f t="shared" si="50"/>
        <v>7.1761006289308175E-3</v>
      </c>
      <c r="H634" s="271"/>
      <c r="I634" s="271"/>
      <c r="J634" s="76"/>
    </row>
    <row r="635" spans="1:10" x14ac:dyDescent="0.25">
      <c r="A635" s="11" t="s">
        <v>276</v>
      </c>
      <c r="B635" s="178">
        <f t="shared" si="49"/>
        <v>80.277091887188007</v>
      </c>
      <c r="D635" s="271"/>
      <c r="E635" s="271" t="s">
        <v>92</v>
      </c>
      <c r="F635" s="271">
        <v>14246</v>
      </c>
      <c r="G635" s="238">
        <f t="shared" si="50"/>
        <v>8.9597484276729561E-2</v>
      </c>
      <c r="H635" s="271"/>
      <c r="I635" s="271"/>
      <c r="J635" s="76"/>
    </row>
    <row r="636" spans="1:10" x14ac:dyDescent="0.25">
      <c r="A636" s="11" t="s">
        <v>276</v>
      </c>
      <c r="B636" s="178">
        <f t="shared" si="49"/>
        <v>3.3266089157865593</v>
      </c>
      <c r="D636" s="271"/>
      <c r="E636" s="271" t="s">
        <v>16</v>
      </c>
      <c r="F636" s="271">
        <v>2900</v>
      </c>
      <c r="G636" s="238">
        <f t="shared" si="50"/>
        <v>1.8238993710691823E-2</v>
      </c>
      <c r="H636" s="271"/>
      <c r="I636" s="271"/>
      <c r="J636" s="76"/>
    </row>
    <row r="637" spans="1:10" x14ac:dyDescent="0.25">
      <c r="A637" s="11" t="s">
        <v>276</v>
      </c>
      <c r="B637" s="178">
        <f t="shared" si="49"/>
        <v>681.24283058423316</v>
      </c>
      <c r="D637" s="271"/>
      <c r="E637" s="271" t="s">
        <v>38</v>
      </c>
      <c r="F637" s="271">
        <v>41500</v>
      </c>
      <c r="G637" s="238">
        <f t="shared" si="50"/>
        <v>0.2610062893081761</v>
      </c>
      <c r="H637" s="271"/>
      <c r="I637" s="271"/>
      <c r="J637" s="76"/>
    </row>
    <row r="638" spans="1:10" x14ac:dyDescent="0.25">
      <c r="A638" s="150" t="s">
        <v>276</v>
      </c>
      <c r="B638" s="131">
        <f t="shared" si="49"/>
        <v>9.8888493334915575E-2</v>
      </c>
      <c r="C638" s="150"/>
      <c r="D638" s="12"/>
      <c r="E638" s="12" t="s">
        <v>129</v>
      </c>
      <c r="F638" s="12">
        <v>500</v>
      </c>
      <c r="G638" s="237">
        <f t="shared" si="50"/>
        <v>3.1446540880503146E-3</v>
      </c>
      <c r="H638" s="12"/>
      <c r="I638" s="12"/>
      <c r="J638" s="147"/>
    </row>
    <row r="639" spans="1:10" x14ac:dyDescent="0.25">
      <c r="A639" s="81" t="s">
        <v>279</v>
      </c>
      <c r="B639" s="178">
        <f>POWER((F639/$J$639)*100, 2)</f>
        <v>36.072108144180213</v>
      </c>
      <c r="C639" s="11">
        <f>SUM(B639:B642)</f>
        <v>5474.0744393041705</v>
      </c>
      <c r="D639" s="272"/>
      <c r="E639" s="272" t="s">
        <v>82</v>
      </c>
      <c r="F639" s="272">
        <v>4000</v>
      </c>
      <c r="G639" s="238">
        <f>F639/$J$639</f>
        <v>6.006006006006006E-2</v>
      </c>
      <c r="H639" s="272"/>
      <c r="I639" s="272"/>
      <c r="J639" s="76">
        <v>66600</v>
      </c>
    </row>
    <row r="640" spans="1:10" x14ac:dyDescent="0.25">
      <c r="A640" s="81" t="s">
        <v>279</v>
      </c>
      <c r="B640" s="178">
        <f t="shared" ref="B640:B642" si="51">POWER((F640/$J$639)*100, 2)</f>
        <v>507.26402077753426</v>
      </c>
      <c r="D640" s="272"/>
      <c r="E640" s="272" t="s">
        <v>16</v>
      </c>
      <c r="F640" s="272">
        <v>15000</v>
      </c>
      <c r="G640" s="238">
        <f t="shared" ref="G640:G642" si="52">F640/$J$639</f>
        <v>0.22522522522522523</v>
      </c>
      <c r="H640" s="272"/>
      <c r="I640" s="272"/>
      <c r="J640" s="76"/>
    </row>
    <row r="641" spans="1:10" x14ac:dyDescent="0.25">
      <c r="A641" s="81" t="s">
        <v>279</v>
      </c>
      <c r="B641" s="178">
        <f t="shared" si="51"/>
        <v>4929.262778544311</v>
      </c>
      <c r="D641" s="272"/>
      <c r="E641" s="272" t="s">
        <v>314</v>
      </c>
      <c r="F641" s="272">
        <v>46759</v>
      </c>
      <c r="G641" s="238">
        <f t="shared" si="52"/>
        <v>0.70208708708708711</v>
      </c>
      <c r="H641" s="272"/>
      <c r="I641" s="272"/>
      <c r="J641" s="76"/>
    </row>
    <row r="642" spans="1:10" x14ac:dyDescent="0.25">
      <c r="A642" s="156" t="s">
        <v>279</v>
      </c>
      <c r="B642" s="131">
        <f t="shared" si="51"/>
        <v>1.4755318381444511</v>
      </c>
      <c r="C642" s="150"/>
      <c r="D642" s="12"/>
      <c r="E642" s="12" t="s">
        <v>86</v>
      </c>
      <c r="F642" s="12">
        <v>809</v>
      </c>
      <c r="G642" s="237">
        <f t="shared" si="52"/>
        <v>1.2147147147147147E-2</v>
      </c>
      <c r="H642" s="12"/>
      <c r="I642" s="12"/>
      <c r="J642" s="147"/>
    </row>
    <row r="643" spans="1:10" x14ac:dyDescent="0.25">
      <c r="A643" s="11" t="s">
        <v>280</v>
      </c>
      <c r="B643" s="178">
        <f>POWER((F643/$J$643)*100, 2)</f>
        <v>0.14375238651422925</v>
      </c>
      <c r="C643" s="11">
        <f>SUM(B643:B653)</f>
        <v>3509.7574102109115</v>
      </c>
      <c r="D643" s="274"/>
      <c r="E643" s="274" t="s">
        <v>5</v>
      </c>
      <c r="F643" s="274">
        <v>800</v>
      </c>
      <c r="G643" s="238">
        <f>F643/$J$643</f>
        <v>3.7914691943127963E-3</v>
      </c>
      <c r="H643" s="274"/>
      <c r="I643" s="274"/>
      <c r="J643" s="76">
        <v>211000</v>
      </c>
    </row>
    <row r="644" spans="1:10" x14ac:dyDescent="0.25">
      <c r="A644" s="11" t="s">
        <v>280</v>
      </c>
      <c r="B644" s="178">
        <f t="shared" ref="B644:B653" si="53">POWER((F644/$J$643)*100, 2)</f>
        <v>1.4038318995530199</v>
      </c>
      <c r="D644" s="274"/>
      <c r="E644" s="274" t="s">
        <v>202</v>
      </c>
      <c r="F644" s="274">
        <v>2500</v>
      </c>
      <c r="G644" s="238">
        <f t="shared" ref="G644:G653" si="54">F644/$J$643</f>
        <v>1.1848341232227487E-2</v>
      </c>
      <c r="H644" s="274"/>
      <c r="I644" s="274"/>
      <c r="J644" s="76"/>
    </row>
    <row r="645" spans="1:10" x14ac:dyDescent="0.25">
      <c r="A645" s="11" t="s">
        <v>280</v>
      </c>
      <c r="B645" s="178">
        <f t="shared" si="53"/>
        <v>32.344286965701578</v>
      </c>
      <c r="D645" s="274"/>
      <c r="E645" s="274" t="s">
        <v>315</v>
      </c>
      <c r="F645" s="274">
        <v>12000</v>
      </c>
      <c r="G645" s="238">
        <f t="shared" si="54"/>
        <v>5.6872037914691941E-2</v>
      </c>
      <c r="H645" s="274"/>
      <c r="I645" s="274"/>
      <c r="J645" s="76"/>
    </row>
    <row r="646" spans="1:10" x14ac:dyDescent="0.25">
      <c r="A646" s="11" t="s">
        <v>280</v>
      </c>
      <c r="B646" s="178">
        <f t="shared" si="53"/>
        <v>0</v>
      </c>
      <c r="D646" s="274"/>
      <c r="E646" s="274" t="s">
        <v>134</v>
      </c>
      <c r="F646" s="274"/>
      <c r="G646" s="238"/>
      <c r="H646" s="274"/>
      <c r="I646" s="274"/>
      <c r="J646" s="76"/>
    </row>
    <row r="647" spans="1:10" x14ac:dyDescent="0.25">
      <c r="A647" s="11" t="s">
        <v>280</v>
      </c>
      <c r="B647" s="178">
        <f t="shared" si="53"/>
        <v>6.3093820893510921</v>
      </c>
      <c r="D647" s="274"/>
      <c r="E647" s="274" t="s">
        <v>111</v>
      </c>
      <c r="F647" s="274">
        <v>5300</v>
      </c>
      <c r="G647" s="238">
        <f t="shared" si="54"/>
        <v>2.5118483412322274E-2</v>
      </c>
      <c r="H647" s="274"/>
      <c r="I647" s="274"/>
      <c r="J647" s="76"/>
    </row>
    <row r="648" spans="1:10" x14ac:dyDescent="0.25">
      <c r="A648" s="11" t="s">
        <v>280</v>
      </c>
      <c r="B648" s="178">
        <f t="shared" si="53"/>
        <v>2.2461310392848313E-5</v>
      </c>
      <c r="D648" s="274"/>
      <c r="E648" s="274" t="s">
        <v>118</v>
      </c>
      <c r="F648" s="274">
        <v>10</v>
      </c>
      <c r="G648" s="238">
        <f t="shared" si="54"/>
        <v>4.7393364928909951E-5</v>
      </c>
      <c r="H648" s="274"/>
      <c r="I648" s="274"/>
      <c r="J648" s="76"/>
    </row>
    <row r="649" spans="1:10" x14ac:dyDescent="0.25">
      <c r="A649" s="11" t="s">
        <v>280</v>
      </c>
      <c r="B649" s="178">
        <f t="shared" si="53"/>
        <v>2113.384694863098</v>
      </c>
      <c r="D649" s="274"/>
      <c r="E649" s="274" t="s">
        <v>16</v>
      </c>
      <c r="F649" s="274">
        <v>97000</v>
      </c>
      <c r="G649" s="238">
        <f t="shared" si="54"/>
        <v>0.45971563981042651</v>
      </c>
      <c r="H649" s="274"/>
      <c r="I649" s="274"/>
      <c r="J649" s="76"/>
    </row>
    <row r="650" spans="1:10" x14ac:dyDescent="0.25">
      <c r="A650" s="11" t="s">
        <v>280</v>
      </c>
      <c r="B650" s="178">
        <f t="shared" si="53"/>
        <v>8.1085330518182444E-5</v>
      </c>
      <c r="D650" s="274"/>
      <c r="E650" s="274" t="s">
        <v>37</v>
      </c>
      <c r="F650" s="274">
        <v>19</v>
      </c>
      <c r="G650" s="238">
        <f t="shared" si="54"/>
        <v>9.0047393364928914E-5</v>
      </c>
      <c r="H650" s="274"/>
      <c r="I650" s="274"/>
      <c r="J650" s="76"/>
    </row>
    <row r="651" spans="1:10" x14ac:dyDescent="0.25">
      <c r="A651" s="11" t="s">
        <v>280</v>
      </c>
      <c r="B651" s="178">
        <f t="shared" si="53"/>
        <v>1311.1606677747579</v>
      </c>
      <c r="D651" s="274"/>
      <c r="E651" s="274" t="s">
        <v>316</v>
      </c>
      <c r="F651" s="274">
        <v>76403</v>
      </c>
      <c r="G651" s="238">
        <f t="shared" si="54"/>
        <v>0.36209952606635071</v>
      </c>
      <c r="H651" s="274"/>
      <c r="I651" s="274"/>
      <c r="J651" s="76"/>
    </row>
    <row r="652" spans="1:10" x14ac:dyDescent="0.25">
      <c r="A652" s="11" t="s">
        <v>280</v>
      </c>
      <c r="B652" s="178">
        <f t="shared" si="53"/>
        <v>42.157633476337018</v>
      </c>
      <c r="D652" s="274"/>
      <c r="E652" s="274" t="s">
        <v>38</v>
      </c>
      <c r="F652" s="274">
        <v>13700</v>
      </c>
      <c r="G652" s="238">
        <f t="shared" si="54"/>
        <v>6.4928909952606639E-2</v>
      </c>
      <c r="H652" s="274"/>
      <c r="I652" s="274"/>
      <c r="J652" s="76"/>
    </row>
    <row r="653" spans="1:10" x14ac:dyDescent="0.25">
      <c r="A653" s="150" t="s">
        <v>280</v>
      </c>
      <c r="B653" s="131">
        <f t="shared" si="53"/>
        <v>2.8530572089575701</v>
      </c>
      <c r="C653" s="150"/>
      <c r="D653" s="12"/>
      <c r="E653" s="12" t="s">
        <v>317</v>
      </c>
      <c r="F653" s="12">
        <v>3564</v>
      </c>
      <c r="G653" s="237">
        <f t="shared" si="54"/>
        <v>1.6890995260663507E-2</v>
      </c>
      <c r="H653" s="12"/>
      <c r="I653" s="12"/>
      <c r="J653" s="147"/>
    </row>
    <row r="654" spans="1:10" x14ac:dyDescent="0.25">
      <c r="A654" s="11" t="s">
        <v>285</v>
      </c>
      <c r="B654" s="275">
        <f>POWER((F654/$J$654)*100, 2)</f>
        <v>0</v>
      </c>
      <c r="C654" s="11">
        <f>SUM(B654:B721)</f>
        <v>918.37343207514971</v>
      </c>
      <c r="D654" s="275"/>
      <c r="E654" s="275" t="s">
        <v>97</v>
      </c>
      <c r="F654" s="270"/>
      <c r="G654" s="238"/>
      <c r="H654" s="275"/>
      <c r="I654" s="275"/>
      <c r="J654" s="76">
        <v>20000</v>
      </c>
    </row>
    <row r="655" spans="1:10" x14ac:dyDescent="0.25">
      <c r="A655" s="11" t="s">
        <v>285</v>
      </c>
      <c r="B655" s="275">
        <f t="shared" ref="B655:B718" si="55">POWER((F655/$J$654)*100, 2)</f>
        <v>0.74293194422499997</v>
      </c>
      <c r="D655" s="275"/>
      <c r="E655" s="275" t="s">
        <v>81</v>
      </c>
      <c r="F655" s="275">
        <v>172.387</v>
      </c>
      <c r="G655" s="238">
        <f t="shared" ref="G655:G718" si="56">F655/$J$654</f>
        <v>8.6193499999999996E-3</v>
      </c>
      <c r="H655" s="275"/>
      <c r="I655" s="275"/>
      <c r="J655" s="76"/>
    </row>
    <row r="656" spans="1:10" x14ac:dyDescent="0.25">
      <c r="A656" s="11" t="s">
        <v>285</v>
      </c>
      <c r="B656" s="275">
        <f t="shared" si="55"/>
        <v>4.0000000000000002E-4</v>
      </c>
      <c r="D656" s="275"/>
      <c r="E656" s="275" t="s">
        <v>210</v>
      </c>
      <c r="F656" s="275">
        <v>4</v>
      </c>
      <c r="G656" s="238">
        <f t="shared" si="56"/>
        <v>2.0000000000000001E-4</v>
      </c>
      <c r="H656" s="275"/>
      <c r="I656" s="275"/>
      <c r="J656" s="76"/>
    </row>
    <row r="657" spans="1:10" x14ac:dyDescent="0.25">
      <c r="A657" s="11" t="s">
        <v>285</v>
      </c>
      <c r="B657" s="275">
        <f t="shared" si="55"/>
        <v>123.65439999999998</v>
      </c>
      <c r="D657" s="275"/>
      <c r="E657" s="275" t="s">
        <v>5</v>
      </c>
      <c r="F657" s="275">
        <v>2224</v>
      </c>
      <c r="G657" s="238">
        <f t="shared" si="56"/>
        <v>0.11119999999999999</v>
      </c>
      <c r="H657" s="275"/>
      <c r="I657" s="275"/>
      <c r="J657" s="76"/>
    </row>
    <row r="658" spans="1:10" x14ac:dyDescent="0.25">
      <c r="A658" s="11" t="s">
        <v>285</v>
      </c>
      <c r="B658" s="275">
        <f t="shared" si="55"/>
        <v>4.1396988906250005</v>
      </c>
      <c r="D658" s="275"/>
      <c r="E658" s="275" t="s">
        <v>93</v>
      </c>
      <c r="F658" s="275">
        <v>406.92500000000001</v>
      </c>
      <c r="G658" s="238">
        <f t="shared" si="56"/>
        <v>2.034625E-2</v>
      </c>
      <c r="H658" s="275"/>
      <c r="I658" s="275"/>
      <c r="J658" s="76"/>
    </row>
    <row r="659" spans="1:10" x14ac:dyDescent="0.25">
      <c r="A659" s="11" t="s">
        <v>285</v>
      </c>
      <c r="B659" s="275">
        <f t="shared" si="55"/>
        <v>3.1500925225000004E-2</v>
      </c>
      <c r="D659" s="275"/>
      <c r="E659" s="275" t="s">
        <v>6</v>
      </c>
      <c r="F659" s="275">
        <v>35.497</v>
      </c>
      <c r="G659" s="238">
        <f t="shared" si="56"/>
        <v>1.7748499999999999E-3</v>
      </c>
      <c r="H659" s="275"/>
      <c r="I659" s="275"/>
      <c r="J659" s="76"/>
    </row>
    <row r="660" spans="1:10" x14ac:dyDescent="0.25">
      <c r="A660" s="11" t="s">
        <v>285</v>
      </c>
      <c r="B660" s="275">
        <f t="shared" si="55"/>
        <v>5.0624999999999989E-2</v>
      </c>
      <c r="D660" s="275"/>
      <c r="E660" s="275" t="s">
        <v>101</v>
      </c>
      <c r="F660" s="275">
        <v>45</v>
      </c>
      <c r="G660" s="238">
        <f t="shared" si="56"/>
        <v>2.2499999999999998E-3</v>
      </c>
      <c r="H660" s="275"/>
      <c r="I660" s="275"/>
      <c r="J660" s="76"/>
    </row>
    <row r="661" spans="1:10" x14ac:dyDescent="0.25">
      <c r="A661" s="11" t="s">
        <v>285</v>
      </c>
      <c r="B661" s="275">
        <f t="shared" si="55"/>
        <v>3.1360000000000011E-5</v>
      </c>
      <c r="D661" s="275"/>
      <c r="E661" s="275" t="s">
        <v>102</v>
      </c>
      <c r="F661" s="275">
        <v>1.1200000000000001</v>
      </c>
      <c r="G661" s="238">
        <f t="shared" si="56"/>
        <v>5.6000000000000006E-5</v>
      </c>
      <c r="H661" s="275"/>
      <c r="I661" s="275"/>
      <c r="J661" s="76"/>
    </row>
    <row r="662" spans="1:10" x14ac:dyDescent="0.25">
      <c r="A662" s="11" t="s">
        <v>285</v>
      </c>
      <c r="B662" s="275">
        <f t="shared" si="55"/>
        <v>44.720315655624994</v>
      </c>
      <c r="D662" s="275"/>
      <c r="E662" s="275" t="s">
        <v>245</v>
      </c>
      <c r="F662" s="275">
        <v>1337.4649999999999</v>
      </c>
      <c r="G662" s="238">
        <f t="shared" si="56"/>
        <v>6.6873249999999995E-2</v>
      </c>
      <c r="H662" s="275"/>
      <c r="I662" s="275"/>
      <c r="J662" s="76"/>
    </row>
    <row r="663" spans="1:10" x14ac:dyDescent="0.25">
      <c r="A663" s="11" t="s">
        <v>285</v>
      </c>
      <c r="B663" s="275">
        <f t="shared" si="55"/>
        <v>46.249588497024995</v>
      </c>
      <c r="D663" s="275"/>
      <c r="E663" s="275" t="s">
        <v>83</v>
      </c>
      <c r="F663" s="275">
        <v>1360.1410000000001</v>
      </c>
      <c r="G663" s="238">
        <f t="shared" si="56"/>
        <v>6.8007049999999999E-2</v>
      </c>
      <c r="H663" s="275"/>
      <c r="I663" s="275"/>
      <c r="J663" s="76"/>
    </row>
    <row r="664" spans="1:10" x14ac:dyDescent="0.25">
      <c r="A664" s="11" t="s">
        <v>285</v>
      </c>
      <c r="B664" s="275">
        <f t="shared" si="55"/>
        <v>150.0625</v>
      </c>
      <c r="D664" s="275"/>
      <c r="E664" s="275" t="s">
        <v>15</v>
      </c>
      <c r="F664" s="275">
        <v>2450</v>
      </c>
      <c r="G664" s="238">
        <f t="shared" si="56"/>
        <v>0.1225</v>
      </c>
      <c r="H664" s="275"/>
      <c r="I664" s="275"/>
      <c r="J664" s="76"/>
    </row>
    <row r="665" spans="1:10" x14ac:dyDescent="0.25">
      <c r="A665" s="11" t="s">
        <v>285</v>
      </c>
      <c r="B665" s="275">
        <f t="shared" si="55"/>
        <v>1.8241440999999998E-3</v>
      </c>
      <c r="D665" s="275"/>
      <c r="E665" s="275" t="s">
        <v>319</v>
      </c>
      <c r="F665" s="275">
        <v>8.5419999999999998</v>
      </c>
      <c r="G665" s="238">
        <f t="shared" si="56"/>
        <v>4.2709999999999997E-4</v>
      </c>
      <c r="H665" s="275"/>
      <c r="I665" s="275"/>
      <c r="J665" s="76"/>
    </row>
    <row r="666" spans="1:10" x14ac:dyDescent="0.25">
      <c r="A666" s="11" t="s">
        <v>285</v>
      </c>
      <c r="B666" s="275">
        <f t="shared" si="55"/>
        <v>2.7145857599999997E-2</v>
      </c>
      <c r="D666" s="275"/>
      <c r="E666" s="275" t="s">
        <v>213</v>
      </c>
      <c r="F666" s="275">
        <v>32.951999999999998</v>
      </c>
      <c r="G666" s="238">
        <f t="shared" si="56"/>
        <v>1.6475999999999999E-3</v>
      </c>
      <c r="H666" s="275"/>
      <c r="I666" s="275"/>
      <c r="J666" s="76"/>
    </row>
    <row r="667" spans="1:10" x14ac:dyDescent="0.25">
      <c r="A667" s="11" t="s">
        <v>285</v>
      </c>
      <c r="B667" s="275">
        <f t="shared" si="55"/>
        <v>0</v>
      </c>
      <c r="D667" s="275"/>
      <c r="E667" s="275" t="s">
        <v>332</v>
      </c>
      <c r="F667" s="270"/>
      <c r="G667" s="238"/>
      <c r="H667" s="275"/>
      <c r="I667" s="275"/>
      <c r="J667" s="76"/>
    </row>
    <row r="668" spans="1:10" x14ac:dyDescent="0.25">
      <c r="A668" s="11" t="s">
        <v>285</v>
      </c>
      <c r="B668" s="275">
        <f t="shared" si="55"/>
        <v>0</v>
      </c>
      <c r="D668" s="275"/>
      <c r="E668" s="275" t="s">
        <v>18</v>
      </c>
      <c r="F668" s="270"/>
      <c r="G668" s="238"/>
      <c r="H668" s="275"/>
      <c r="I668" s="275"/>
      <c r="J668" s="76"/>
    </row>
    <row r="669" spans="1:10" x14ac:dyDescent="0.25">
      <c r="A669" s="11" t="s">
        <v>285</v>
      </c>
      <c r="B669" s="275">
        <f t="shared" si="55"/>
        <v>0</v>
      </c>
      <c r="D669" s="275"/>
      <c r="E669" s="275" t="s">
        <v>222</v>
      </c>
      <c r="F669" s="270"/>
      <c r="G669" s="238"/>
      <c r="H669" s="275"/>
      <c r="I669" s="275"/>
      <c r="J669" s="76"/>
    </row>
    <row r="670" spans="1:10" x14ac:dyDescent="0.25">
      <c r="A670" s="11" t="s">
        <v>285</v>
      </c>
      <c r="B670" s="275">
        <f t="shared" si="55"/>
        <v>0</v>
      </c>
      <c r="D670" s="275"/>
      <c r="E670" s="275" t="s">
        <v>320</v>
      </c>
      <c r="F670" s="270"/>
      <c r="G670" s="238"/>
      <c r="H670" s="275"/>
      <c r="I670" s="275"/>
      <c r="J670" s="76"/>
    </row>
    <row r="671" spans="1:10" x14ac:dyDescent="0.25">
      <c r="A671" s="11" t="s">
        <v>285</v>
      </c>
      <c r="B671" s="275">
        <f t="shared" si="55"/>
        <v>3.2092224999999999E-5</v>
      </c>
      <c r="D671" s="275"/>
      <c r="E671" s="275" t="s">
        <v>273</v>
      </c>
      <c r="F671" s="275">
        <v>1.133</v>
      </c>
      <c r="G671" s="238">
        <f t="shared" si="56"/>
        <v>5.6650000000000001E-5</v>
      </c>
      <c r="H671" s="275"/>
      <c r="I671" s="275"/>
      <c r="J671" s="76"/>
    </row>
    <row r="672" spans="1:10" x14ac:dyDescent="0.25">
      <c r="A672" s="11" t="s">
        <v>285</v>
      </c>
      <c r="B672" s="275">
        <f t="shared" si="55"/>
        <v>0</v>
      </c>
      <c r="D672" s="275"/>
      <c r="E672" s="275" t="s">
        <v>52</v>
      </c>
      <c r="F672" s="275"/>
      <c r="G672" s="238"/>
      <c r="H672" s="275"/>
      <c r="I672" s="275"/>
      <c r="J672" s="76"/>
    </row>
    <row r="673" spans="1:10" ht="17.25" x14ac:dyDescent="0.25">
      <c r="A673" s="11" t="s">
        <v>285</v>
      </c>
      <c r="B673" s="275">
        <f t="shared" si="55"/>
        <v>3.4993314224999995E-2</v>
      </c>
      <c r="D673" s="275"/>
      <c r="E673" s="275" t="s">
        <v>331</v>
      </c>
      <c r="F673" s="275">
        <v>37.412999999999997</v>
      </c>
      <c r="G673" s="238">
        <f t="shared" si="56"/>
        <v>1.8706499999999997E-3</v>
      </c>
      <c r="H673" s="275"/>
      <c r="I673" s="275"/>
      <c r="J673" s="76"/>
    </row>
    <row r="674" spans="1:10" x14ac:dyDescent="0.25">
      <c r="A674" s="11" t="s">
        <v>285</v>
      </c>
      <c r="B674" s="275">
        <f t="shared" si="55"/>
        <v>1.1628100000000001E-5</v>
      </c>
      <c r="D674" s="275"/>
      <c r="E674" s="275" t="s">
        <v>19</v>
      </c>
      <c r="F674" s="275">
        <v>0.68200000000000005</v>
      </c>
      <c r="G674" s="238">
        <f t="shared" si="56"/>
        <v>3.4100000000000002E-5</v>
      </c>
      <c r="H674" s="275"/>
      <c r="I674" s="275"/>
      <c r="J674" s="76"/>
    </row>
    <row r="675" spans="1:10" x14ac:dyDescent="0.25">
      <c r="A675" s="11" t="s">
        <v>285</v>
      </c>
      <c r="B675" s="275">
        <f t="shared" si="55"/>
        <v>2.7705602499999998E-4</v>
      </c>
      <c r="D675" s="275"/>
      <c r="E675" s="275" t="s">
        <v>321</v>
      </c>
      <c r="F675" s="275">
        <v>3.3290000000000002</v>
      </c>
      <c r="G675" s="238">
        <f t="shared" si="56"/>
        <v>1.6645000000000001E-4</v>
      </c>
      <c r="H675" s="275"/>
      <c r="I675" s="275"/>
      <c r="J675" s="76"/>
    </row>
    <row r="676" spans="1:10" x14ac:dyDescent="0.25">
      <c r="A676" s="11" t="s">
        <v>285</v>
      </c>
      <c r="B676" s="275">
        <f t="shared" si="55"/>
        <v>0.15681600000000001</v>
      </c>
      <c r="D676" s="275"/>
      <c r="E676" s="275" t="s">
        <v>21</v>
      </c>
      <c r="F676" s="275">
        <v>79.2</v>
      </c>
      <c r="G676" s="238">
        <f t="shared" si="56"/>
        <v>3.96E-3</v>
      </c>
      <c r="H676" s="275"/>
      <c r="I676" s="275"/>
      <c r="J676" s="76"/>
    </row>
    <row r="677" spans="1:10" x14ac:dyDescent="0.25">
      <c r="A677" s="11" t="s">
        <v>285</v>
      </c>
      <c r="B677" s="275">
        <f t="shared" si="55"/>
        <v>0</v>
      </c>
      <c r="D677" s="275"/>
      <c r="E677" s="275" t="s">
        <v>190</v>
      </c>
      <c r="F677" s="275"/>
      <c r="G677" s="238"/>
      <c r="H677" s="275"/>
      <c r="I677" s="275"/>
      <c r="J677" s="76"/>
    </row>
    <row r="678" spans="1:10" x14ac:dyDescent="0.25">
      <c r="A678" s="11" t="s">
        <v>285</v>
      </c>
      <c r="B678" s="275">
        <f t="shared" si="55"/>
        <v>5.81243881E-2</v>
      </c>
      <c r="D678" s="275"/>
      <c r="E678" s="275" t="s">
        <v>227</v>
      </c>
      <c r="F678" s="275">
        <v>48.218000000000004</v>
      </c>
      <c r="G678" s="238">
        <f t="shared" si="56"/>
        <v>2.4109000000000001E-3</v>
      </c>
      <c r="H678" s="275"/>
      <c r="I678" s="275"/>
      <c r="J678" s="76"/>
    </row>
    <row r="679" spans="1:10" x14ac:dyDescent="0.25">
      <c r="A679" s="11" t="s">
        <v>285</v>
      </c>
      <c r="B679" s="275">
        <f t="shared" si="55"/>
        <v>5.2562499999999996E-3</v>
      </c>
      <c r="D679" s="275"/>
      <c r="E679" s="275" t="s">
        <v>9</v>
      </c>
      <c r="F679" s="275">
        <v>14.5</v>
      </c>
      <c r="G679" s="238">
        <f t="shared" si="56"/>
        <v>7.2499999999999995E-4</v>
      </c>
      <c r="H679" s="275"/>
      <c r="I679" s="275"/>
      <c r="J679" s="76"/>
    </row>
    <row r="680" spans="1:10" x14ac:dyDescent="0.25">
      <c r="A680" s="11" t="s">
        <v>285</v>
      </c>
      <c r="B680" s="275">
        <f t="shared" si="55"/>
        <v>1.7155760399999995</v>
      </c>
      <c r="D680" s="275"/>
      <c r="E680" s="275" t="s">
        <v>23</v>
      </c>
      <c r="F680" s="275">
        <v>261.95999999999998</v>
      </c>
      <c r="G680" s="238">
        <f t="shared" si="56"/>
        <v>1.3097999999999999E-2</v>
      </c>
      <c r="H680" s="275"/>
      <c r="I680" s="275"/>
      <c r="J680" s="76"/>
    </row>
    <row r="681" spans="1:10" x14ac:dyDescent="0.25">
      <c r="A681" s="11" t="s">
        <v>285</v>
      </c>
      <c r="B681" s="275">
        <f t="shared" si="55"/>
        <v>1.5625E-2</v>
      </c>
      <c r="D681" s="275"/>
      <c r="E681" s="275" t="s">
        <v>24</v>
      </c>
      <c r="F681" s="275">
        <v>25</v>
      </c>
      <c r="G681" s="238">
        <f t="shared" si="56"/>
        <v>1.25E-3</v>
      </c>
      <c r="H681" s="275"/>
      <c r="I681" s="275"/>
      <c r="J681" s="76"/>
    </row>
    <row r="682" spans="1:10" x14ac:dyDescent="0.25">
      <c r="A682" s="11" t="s">
        <v>285</v>
      </c>
      <c r="B682" s="275">
        <f t="shared" si="55"/>
        <v>1.0562500000000001E-3</v>
      </c>
      <c r="D682" s="275"/>
      <c r="E682" s="275" t="s">
        <v>322</v>
      </c>
      <c r="F682" s="275">
        <v>6.5</v>
      </c>
      <c r="G682" s="238">
        <f t="shared" si="56"/>
        <v>3.2499999999999999E-4</v>
      </c>
      <c r="H682" s="275"/>
      <c r="I682" s="275"/>
      <c r="J682" s="76"/>
    </row>
    <row r="683" spans="1:10" x14ac:dyDescent="0.25">
      <c r="A683" s="11" t="s">
        <v>285</v>
      </c>
      <c r="B683" s="275">
        <f t="shared" si="55"/>
        <v>0</v>
      </c>
      <c r="D683" s="275"/>
      <c r="E683" s="275" t="s">
        <v>25</v>
      </c>
      <c r="F683" s="270"/>
      <c r="G683" s="238"/>
      <c r="H683" s="275"/>
      <c r="I683" s="275"/>
      <c r="J683" s="76"/>
    </row>
    <row r="684" spans="1:10" x14ac:dyDescent="0.25">
      <c r="A684" s="11" t="s">
        <v>285</v>
      </c>
      <c r="B684" s="275">
        <f t="shared" si="55"/>
        <v>0</v>
      </c>
      <c r="D684" s="275"/>
      <c r="E684" s="275" t="s">
        <v>10</v>
      </c>
      <c r="F684" s="270"/>
      <c r="G684" s="238"/>
      <c r="H684" s="275"/>
      <c r="I684" s="275"/>
      <c r="J684" s="76"/>
    </row>
    <row r="685" spans="1:10" x14ac:dyDescent="0.25">
      <c r="A685" s="11" t="s">
        <v>285</v>
      </c>
      <c r="B685" s="275">
        <f t="shared" si="55"/>
        <v>0.15479896802499998</v>
      </c>
      <c r="D685" s="275"/>
      <c r="E685" s="275" t="s">
        <v>111</v>
      </c>
      <c r="F685" s="275">
        <v>78.688999999999993</v>
      </c>
      <c r="G685" s="238">
        <f t="shared" si="56"/>
        <v>3.9344499999999999E-3</v>
      </c>
      <c r="H685" s="275"/>
      <c r="I685" s="275"/>
      <c r="J685" s="76"/>
    </row>
    <row r="686" spans="1:10" x14ac:dyDescent="0.25">
      <c r="A686" s="11" t="s">
        <v>285</v>
      </c>
      <c r="B686" s="275">
        <f t="shared" si="55"/>
        <v>13.432225000000001</v>
      </c>
      <c r="D686" s="275"/>
      <c r="E686" s="275" t="s">
        <v>228</v>
      </c>
      <c r="F686" s="275">
        <v>733</v>
      </c>
      <c r="G686" s="238">
        <f t="shared" si="56"/>
        <v>3.6650000000000002E-2</v>
      </c>
      <c r="H686" s="275"/>
      <c r="I686" s="275"/>
      <c r="J686" s="76"/>
    </row>
    <row r="687" spans="1:10" x14ac:dyDescent="0.25">
      <c r="A687" s="11" t="s">
        <v>285</v>
      </c>
      <c r="B687" s="275">
        <f t="shared" si="55"/>
        <v>1.0000000000000002E-2</v>
      </c>
      <c r="D687" s="275"/>
      <c r="E687" s="275" t="s">
        <v>220</v>
      </c>
      <c r="F687" s="275">
        <v>20</v>
      </c>
      <c r="G687" s="238">
        <f t="shared" si="56"/>
        <v>1E-3</v>
      </c>
      <c r="H687" s="275"/>
      <c r="I687" s="275"/>
      <c r="J687" s="76"/>
    </row>
    <row r="688" spans="1:10" x14ac:dyDescent="0.25">
      <c r="A688" s="11" t="s">
        <v>285</v>
      </c>
      <c r="B688" s="275">
        <f t="shared" si="55"/>
        <v>6.3983702499999988E-4</v>
      </c>
      <c r="D688" s="275"/>
      <c r="E688" s="275" t="s">
        <v>170</v>
      </c>
      <c r="F688" s="275">
        <v>5.0590000000000002</v>
      </c>
      <c r="G688" s="238">
        <f t="shared" si="56"/>
        <v>2.5295E-4</v>
      </c>
      <c r="H688" s="275"/>
      <c r="I688" s="275"/>
      <c r="J688" s="76"/>
    </row>
    <row r="689" spans="1:10" x14ac:dyDescent="0.25">
      <c r="A689" s="11" t="s">
        <v>285</v>
      </c>
      <c r="B689" s="275">
        <f t="shared" si="55"/>
        <v>2.5000000000000005E-3</v>
      </c>
      <c r="D689" s="275"/>
      <c r="E689" s="275" t="s">
        <v>181</v>
      </c>
      <c r="F689" s="275">
        <v>10</v>
      </c>
      <c r="G689" s="238">
        <f t="shared" si="56"/>
        <v>5.0000000000000001E-4</v>
      </c>
      <c r="H689" s="275"/>
      <c r="I689" s="275"/>
      <c r="J689" s="76"/>
    </row>
    <row r="690" spans="1:10" x14ac:dyDescent="0.25">
      <c r="A690" s="11" t="s">
        <v>285</v>
      </c>
      <c r="B690" s="275">
        <f t="shared" si="55"/>
        <v>0</v>
      </c>
      <c r="D690" s="275"/>
      <c r="E690" s="275" t="s">
        <v>323</v>
      </c>
      <c r="F690" s="270"/>
      <c r="G690" s="238"/>
      <c r="H690" s="275"/>
      <c r="I690" s="275"/>
      <c r="J690" s="76"/>
    </row>
    <row r="691" spans="1:10" x14ac:dyDescent="0.25">
      <c r="A691" s="11" t="s">
        <v>285</v>
      </c>
      <c r="B691" s="275">
        <f t="shared" si="55"/>
        <v>0</v>
      </c>
      <c r="D691" s="275"/>
      <c r="E691" s="275" t="s">
        <v>333</v>
      </c>
      <c r="F691" s="270"/>
      <c r="G691" s="238"/>
      <c r="H691" s="275"/>
      <c r="I691" s="275"/>
      <c r="J691" s="76"/>
    </row>
    <row r="692" spans="1:10" x14ac:dyDescent="0.25">
      <c r="A692" s="11" t="s">
        <v>285</v>
      </c>
      <c r="B692" s="275">
        <f t="shared" si="55"/>
        <v>165.05542981210002</v>
      </c>
      <c r="D692" s="275"/>
      <c r="E692" s="275" t="s">
        <v>56</v>
      </c>
      <c r="F692" s="275">
        <v>2569.4780000000001</v>
      </c>
      <c r="G692" s="238">
        <f t="shared" si="56"/>
        <v>0.1284739</v>
      </c>
      <c r="H692" s="275"/>
      <c r="I692" s="275"/>
      <c r="J692" s="76"/>
    </row>
    <row r="693" spans="1:10" x14ac:dyDescent="0.25">
      <c r="A693" s="11" t="s">
        <v>285</v>
      </c>
      <c r="B693" s="275">
        <f t="shared" si="55"/>
        <v>1.9599999999999996E-2</v>
      </c>
      <c r="D693" s="275"/>
      <c r="E693" s="275" t="s">
        <v>194</v>
      </c>
      <c r="F693" s="275">
        <v>28</v>
      </c>
      <c r="G693" s="238">
        <f t="shared" si="56"/>
        <v>1.4E-3</v>
      </c>
      <c r="H693" s="275"/>
      <c r="I693" s="275"/>
      <c r="J693" s="76"/>
    </row>
    <row r="694" spans="1:10" x14ac:dyDescent="0.25">
      <c r="A694" s="11" t="s">
        <v>285</v>
      </c>
      <c r="B694" s="275">
        <f t="shared" si="55"/>
        <v>0.95992965759999993</v>
      </c>
      <c r="D694" s="275"/>
      <c r="E694" s="275" t="s">
        <v>165</v>
      </c>
      <c r="F694" s="275">
        <v>195.952</v>
      </c>
      <c r="G694" s="238">
        <f t="shared" si="56"/>
        <v>9.7976000000000001E-3</v>
      </c>
      <c r="H694" s="275"/>
      <c r="I694" s="275"/>
      <c r="J694" s="76"/>
    </row>
    <row r="695" spans="1:10" x14ac:dyDescent="0.25">
      <c r="A695" s="11" t="s">
        <v>285</v>
      </c>
      <c r="B695" s="275">
        <f t="shared" si="55"/>
        <v>1.8432135225E-2</v>
      </c>
      <c r="D695" s="275"/>
      <c r="E695" s="275" t="s">
        <v>84</v>
      </c>
      <c r="F695" s="275">
        <v>27.152999999999999</v>
      </c>
      <c r="G695" s="238">
        <f t="shared" si="56"/>
        <v>1.35765E-3</v>
      </c>
      <c r="H695" s="275"/>
      <c r="I695" s="275"/>
      <c r="J695" s="76"/>
    </row>
    <row r="696" spans="1:10" x14ac:dyDescent="0.25">
      <c r="A696" s="11" t="s">
        <v>285</v>
      </c>
      <c r="B696" s="275">
        <f t="shared" si="55"/>
        <v>2.26261764E-2</v>
      </c>
      <c r="D696" s="275"/>
      <c r="E696" s="275" t="s">
        <v>116</v>
      </c>
      <c r="F696" s="275">
        <v>30.084</v>
      </c>
      <c r="G696" s="238">
        <f t="shared" si="56"/>
        <v>1.5042E-3</v>
      </c>
      <c r="H696" s="275"/>
      <c r="I696" s="275"/>
      <c r="J696" s="76"/>
    </row>
    <row r="697" spans="1:10" x14ac:dyDescent="0.25">
      <c r="A697" s="11" t="s">
        <v>285</v>
      </c>
      <c r="B697" s="275">
        <f t="shared" si="55"/>
        <v>2.1756250000000004E-4</v>
      </c>
      <c r="D697" s="275"/>
      <c r="E697" s="275" t="s">
        <v>324</v>
      </c>
      <c r="F697" s="275">
        <v>2.95</v>
      </c>
      <c r="G697" s="238">
        <f t="shared" si="56"/>
        <v>1.4750000000000001E-4</v>
      </c>
      <c r="H697" s="275"/>
      <c r="I697" s="275"/>
      <c r="J697" s="76"/>
    </row>
    <row r="698" spans="1:10" x14ac:dyDescent="0.25">
      <c r="A698" s="11" t="s">
        <v>285</v>
      </c>
      <c r="B698" s="275">
        <f t="shared" si="55"/>
        <v>0</v>
      </c>
      <c r="D698" s="275"/>
      <c r="E698" s="275" t="s">
        <v>325</v>
      </c>
      <c r="F698" s="270"/>
      <c r="G698" s="238"/>
      <c r="H698" s="275"/>
      <c r="I698" s="275"/>
      <c r="J698" s="76"/>
    </row>
    <row r="699" spans="1:10" x14ac:dyDescent="0.25">
      <c r="A699" s="11" t="s">
        <v>285</v>
      </c>
      <c r="B699" s="275">
        <f t="shared" si="55"/>
        <v>0</v>
      </c>
      <c r="D699" s="275"/>
      <c r="E699" s="275" t="s">
        <v>334</v>
      </c>
      <c r="F699" s="270"/>
      <c r="G699" s="238"/>
      <c r="H699" s="275"/>
      <c r="I699" s="275"/>
      <c r="J699" s="76"/>
    </row>
    <row r="700" spans="1:10" x14ac:dyDescent="0.25">
      <c r="A700" s="11" t="s">
        <v>285</v>
      </c>
      <c r="B700" s="275">
        <f t="shared" si="55"/>
        <v>7.7283999999999978E-2</v>
      </c>
      <c r="D700" s="275"/>
      <c r="E700" s="275" t="s">
        <v>184</v>
      </c>
      <c r="F700" s="275">
        <v>55.6</v>
      </c>
      <c r="G700" s="238">
        <f t="shared" si="56"/>
        <v>2.7799999999999999E-3</v>
      </c>
      <c r="H700" s="275"/>
      <c r="I700" s="275"/>
      <c r="J700" s="76"/>
    </row>
    <row r="701" spans="1:10" x14ac:dyDescent="0.25">
      <c r="A701" s="11" t="s">
        <v>285</v>
      </c>
      <c r="B701" s="275">
        <f t="shared" si="55"/>
        <v>234.08999999999997</v>
      </c>
      <c r="D701" s="275"/>
      <c r="E701" s="275" t="s">
        <v>326</v>
      </c>
      <c r="F701" s="275">
        <v>3060</v>
      </c>
      <c r="G701" s="238">
        <f t="shared" si="56"/>
        <v>0.153</v>
      </c>
      <c r="H701" s="275"/>
      <c r="I701" s="275"/>
      <c r="J701" s="76"/>
    </row>
    <row r="702" spans="1:10" x14ac:dyDescent="0.25">
      <c r="A702" s="11" t="s">
        <v>285</v>
      </c>
      <c r="B702" s="275">
        <f t="shared" si="55"/>
        <v>2.169230625E-3</v>
      </c>
      <c r="D702" s="275"/>
      <c r="E702" s="275" t="s">
        <v>158</v>
      </c>
      <c r="F702" s="275">
        <v>9.3149999999999995</v>
      </c>
      <c r="G702" s="238">
        <f t="shared" si="56"/>
        <v>4.6574999999999996E-4</v>
      </c>
      <c r="H702" s="275"/>
      <c r="I702" s="275"/>
      <c r="J702" s="76"/>
    </row>
    <row r="703" spans="1:10" x14ac:dyDescent="0.25">
      <c r="A703" s="11" t="s">
        <v>285</v>
      </c>
      <c r="B703" s="275">
        <f t="shared" si="55"/>
        <v>50.339024999999999</v>
      </c>
      <c r="D703" s="275"/>
      <c r="E703" s="275" t="s">
        <v>118</v>
      </c>
      <c r="F703" s="275">
        <v>1419</v>
      </c>
      <c r="G703" s="238">
        <f t="shared" si="56"/>
        <v>7.0949999999999999E-2</v>
      </c>
      <c r="H703" s="275"/>
      <c r="I703" s="275"/>
      <c r="J703" s="76"/>
    </row>
    <row r="704" spans="1:10" x14ac:dyDescent="0.25">
      <c r="A704" s="11" t="s">
        <v>285</v>
      </c>
      <c r="B704" s="275">
        <f t="shared" si="55"/>
        <v>1.4884E-2</v>
      </c>
      <c r="D704" s="275"/>
      <c r="E704" s="275" t="s">
        <v>85</v>
      </c>
      <c r="F704" s="275">
        <v>24.4</v>
      </c>
      <c r="G704" s="238">
        <f t="shared" si="56"/>
        <v>1.2199999999999999E-3</v>
      </c>
      <c r="H704" s="275"/>
      <c r="I704" s="275"/>
      <c r="J704" s="76"/>
    </row>
    <row r="705" spans="1:10" x14ac:dyDescent="0.25">
      <c r="A705" s="11" t="s">
        <v>285</v>
      </c>
      <c r="B705" s="275">
        <f t="shared" si="55"/>
        <v>8.0999999999999996E-3</v>
      </c>
      <c r="D705" s="275"/>
      <c r="E705" s="275" t="s">
        <v>29</v>
      </c>
      <c r="F705" s="275">
        <v>18</v>
      </c>
      <c r="G705" s="238">
        <f t="shared" si="56"/>
        <v>8.9999999999999998E-4</v>
      </c>
      <c r="H705" s="275"/>
      <c r="I705" s="275"/>
      <c r="J705" s="76"/>
    </row>
    <row r="706" spans="1:10" ht="17.25" x14ac:dyDescent="0.25">
      <c r="A706" s="11" t="s">
        <v>285</v>
      </c>
      <c r="B706" s="275">
        <f t="shared" si="55"/>
        <v>40.761840249999999</v>
      </c>
      <c r="D706" s="275"/>
      <c r="E706" s="275" t="s">
        <v>335</v>
      </c>
      <c r="F706" s="275">
        <v>1276.9000000000001</v>
      </c>
      <c r="G706" s="238">
        <f t="shared" si="56"/>
        <v>6.3844999999999999E-2</v>
      </c>
      <c r="H706" s="275"/>
      <c r="I706" s="275"/>
      <c r="J706" s="76"/>
    </row>
    <row r="707" spans="1:10" x14ac:dyDescent="0.25">
      <c r="A707" s="11" t="s">
        <v>285</v>
      </c>
      <c r="B707" s="275">
        <f t="shared" si="55"/>
        <v>5.2519009000000011E-3</v>
      </c>
      <c r="D707" s="275"/>
      <c r="E707" s="275" t="s">
        <v>54</v>
      </c>
      <c r="F707" s="275">
        <v>14.494</v>
      </c>
      <c r="G707" s="238">
        <f t="shared" si="56"/>
        <v>7.247E-4</v>
      </c>
      <c r="H707" s="275"/>
      <c r="I707" s="275"/>
      <c r="J707" s="76"/>
    </row>
    <row r="708" spans="1:10" x14ac:dyDescent="0.25">
      <c r="A708" s="11" t="s">
        <v>285</v>
      </c>
      <c r="B708" s="275">
        <f t="shared" si="55"/>
        <v>2.6832399999999997E-5</v>
      </c>
      <c r="D708" s="275"/>
      <c r="E708" s="275" t="s">
        <v>327</v>
      </c>
      <c r="F708" s="275">
        <v>1.036</v>
      </c>
      <c r="G708" s="238">
        <f t="shared" si="56"/>
        <v>5.1799999999999999E-5</v>
      </c>
      <c r="H708" s="275"/>
      <c r="I708" s="275"/>
      <c r="J708" s="76"/>
    </row>
    <row r="709" spans="1:10" x14ac:dyDescent="0.25">
      <c r="A709" s="11" t="s">
        <v>285</v>
      </c>
      <c r="B709" s="275">
        <f t="shared" si="55"/>
        <v>0</v>
      </c>
      <c r="D709" s="275"/>
      <c r="E709" s="275" t="s">
        <v>328</v>
      </c>
      <c r="F709" s="275"/>
      <c r="G709" s="238"/>
      <c r="H709" s="275"/>
      <c r="I709" s="275"/>
      <c r="J709" s="76"/>
    </row>
    <row r="710" spans="1:10" x14ac:dyDescent="0.25">
      <c r="A710" s="11" t="s">
        <v>285</v>
      </c>
      <c r="B710" s="275">
        <f t="shared" si="55"/>
        <v>0.125716339225</v>
      </c>
      <c r="D710" s="275"/>
      <c r="E710" s="275" t="s">
        <v>121</v>
      </c>
      <c r="F710" s="275">
        <v>70.912999999999997</v>
      </c>
      <c r="G710" s="238">
        <f t="shared" si="56"/>
        <v>3.54565E-3</v>
      </c>
      <c r="H710" s="275"/>
      <c r="I710" s="275"/>
      <c r="J710" s="76"/>
    </row>
    <row r="711" spans="1:10" x14ac:dyDescent="0.25">
      <c r="A711" s="11" t="s">
        <v>285</v>
      </c>
      <c r="B711" s="275">
        <f t="shared" si="55"/>
        <v>3.20947225E-4</v>
      </c>
      <c r="D711" s="275"/>
      <c r="E711" s="275" t="s">
        <v>32</v>
      </c>
      <c r="F711" s="275">
        <v>3.5830000000000002</v>
      </c>
      <c r="G711" s="238">
        <f t="shared" si="56"/>
        <v>1.7915000000000002E-4</v>
      </c>
      <c r="H711" s="275"/>
      <c r="I711" s="275"/>
      <c r="J711" s="76"/>
    </row>
    <row r="712" spans="1:10" x14ac:dyDescent="0.25">
      <c r="A712" s="11" t="s">
        <v>285</v>
      </c>
      <c r="B712" s="275">
        <f t="shared" si="55"/>
        <v>1.9599999999999997E-4</v>
      </c>
      <c r="D712" s="275"/>
      <c r="E712" s="275" t="s">
        <v>182</v>
      </c>
      <c r="F712" s="275">
        <v>2.8</v>
      </c>
      <c r="G712" s="238">
        <f t="shared" si="56"/>
        <v>1.3999999999999999E-4</v>
      </c>
      <c r="H712" s="275"/>
      <c r="I712" s="275"/>
      <c r="J712" s="76"/>
    </row>
    <row r="713" spans="1:10" x14ac:dyDescent="0.25">
      <c r="A713" s="11" t="s">
        <v>285</v>
      </c>
      <c r="B713" s="275">
        <f t="shared" si="55"/>
        <v>2.1403690000000002</v>
      </c>
      <c r="D713" s="275"/>
      <c r="E713" s="275" t="s">
        <v>174</v>
      </c>
      <c r="F713" s="275">
        <v>292.60000000000002</v>
      </c>
      <c r="G713" s="238">
        <f t="shared" si="56"/>
        <v>1.4630000000000001E-2</v>
      </c>
      <c r="H713" s="275"/>
      <c r="I713" s="275"/>
      <c r="J713" s="76"/>
    </row>
    <row r="714" spans="1:10" x14ac:dyDescent="0.25">
      <c r="A714" s="11" t="s">
        <v>285</v>
      </c>
      <c r="B714" s="275">
        <f t="shared" si="55"/>
        <v>6.2500000000000012E-4</v>
      </c>
      <c r="D714" s="275"/>
      <c r="E714" s="275" t="s">
        <v>46</v>
      </c>
      <c r="F714" s="275">
        <v>5</v>
      </c>
      <c r="G714" s="238">
        <f t="shared" si="56"/>
        <v>2.5000000000000001E-4</v>
      </c>
      <c r="H714" s="275"/>
      <c r="I714" s="275"/>
      <c r="J714" s="76"/>
    </row>
    <row r="715" spans="1:10" x14ac:dyDescent="0.25">
      <c r="A715" s="11" t="s">
        <v>285</v>
      </c>
      <c r="B715" s="275">
        <f t="shared" si="55"/>
        <v>4.3665663999999998E-3</v>
      </c>
      <c r="D715" s="275"/>
      <c r="E715" s="275" t="s">
        <v>140</v>
      </c>
      <c r="F715" s="275">
        <v>13.215999999999999</v>
      </c>
      <c r="G715" s="238">
        <f t="shared" si="56"/>
        <v>6.6080000000000002E-4</v>
      </c>
      <c r="H715" s="275"/>
      <c r="I715" s="275"/>
      <c r="J715" s="76"/>
    </row>
    <row r="716" spans="1:10" x14ac:dyDescent="0.25">
      <c r="A716" s="11" t="s">
        <v>285</v>
      </c>
      <c r="B716" s="275">
        <f t="shared" si="55"/>
        <v>1.4399999999999998E-4</v>
      </c>
      <c r="D716" s="275"/>
      <c r="E716" s="275" t="s">
        <v>329</v>
      </c>
      <c r="F716" s="275">
        <v>2.4</v>
      </c>
      <c r="G716" s="238">
        <f t="shared" si="56"/>
        <v>1.1999999999999999E-4</v>
      </c>
      <c r="H716" s="275"/>
      <c r="I716" s="275"/>
      <c r="J716" s="76"/>
    </row>
    <row r="717" spans="1:10" x14ac:dyDescent="0.25">
      <c r="A717" s="11" t="s">
        <v>285</v>
      </c>
      <c r="B717" s="275">
        <f t="shared" si="55"/>
        <v>0.23522499999999999</v>
      </c>
      <c r="D717" s="275"/>
      <c r="E717" s="275" t="s">
        <v>31</v>
      </c>
      <c r="F717" s="275">
        <v>97</v>
      </c>
      <c r="G717" s="238">
        <f t="shared" si="56"/>
        <v>4.8500000000000001E-3</v>
      </c>
      <c r="H717" s="275"/>
      <c r="I717" s="275"/>
      <c r="J717" s="76"/>
    </row>
    <row r="718" spans="1:10" x14ac:dyDescent="0.25">
      <c r="A718" s="11" t="s">
        <v>285</v>
      </c>
      <c r="B718" s="275">
        <f t="shared" si="55"/>
        <v>39.0625</v>
      </c>
      <c r="D718" s="275"/>
      <c r="E718" s="275" t="s">
        <v>38</v>
      </c>
      <c r="F718" s="275">
        <v>1250</v>
      </c>
      <c r="G718" s="238">
        <f t="shared" si="56"/>
        <v>6.25E-2</v>
      </c>
      <c r="H718" s="275"/>
      <c r="I718" s="275"/>
      <c r="J718" s="76"/>
    </row>
    <row r="719" spans="1:10" x14ac:dyDescent="0.25">
      <c r="A719" s="11" t="s">
        <v>285</v>
      </c>
      <c r="B719" s="275">
        <f t="shared" ref="B719:B721" si="57">POWER((F719/$J$654)*100, 2)</f>
        <v>0.16000000000000003</v>
      </c>
      <c r="D719" s="275"/>
      <c r="E719" s="275" t="s">
        <v>330</v>
      </c>
      <c r="F719" s="275">
        <v>80</v>
      </c>
      <c r="G719" s="238">
        <f t="shared" ref="G719:G721" si="58">F719/$J$654</f>
        <v>4.0000000000000001E-3</v>
      </c>
      <c r="H719" s="275"/>
      <c r="I719" s="275"/>
      <c r="J719" s="76"/>
    </row>
    <row r="720" spans="1:10" x14ac:dyDescent="0.25">
      <c r="A720" s="11" t="s">
        <v>285</v>
      </c>
      <c r="B720" s="275">
        <f t="shared" si="57"/>
        <v>0</v>
      </c>
      <c r="D720" s="275"/>
      <c r="E720" s="275" t="s">
        <v>89</v>
      </c>
      <c r="F720" s="275"/>
      <c r="G720" s="238"/>
      <c r="H720" s="275"/>
      <c r="I720" s="275"/>
      <c r="J720" s="76"/>
    </row>
    <row r="721" spans="1:10" x14ac:dyDescent="0.25">
      <c r="A721" s="150" t="s">
        <v>285</v>
      </c>
      <c r="B721" s="12">
        <f t="shared" si="57"/>
        <v>2.5856640000000003E-4</v>
      </c>
      <c r="C721" s="150"/>
      <c r="D721" s="12"/>
      <c r="E721" s="12" t="s">
        <v>86</v>
      </c>
      <c r="F721" s="12">
        <v>3.2160000000000002</v>
      </c>
      <c r="G721" s="237">
        <f t="shared" si="58"/>
        <v>1.6080000000000001E-4</v>
      </c>
      <c r="H721" s="12"/>
      <c r="I721" s="12"/>
      <c r="J721" s="147"/>
    </row>
    <row r="722" spans="1:10" x14ac:dyDescent="0.25">
      <c r="A722" s="11" t="s">
        <v>286</v>
      </c>
      <c r="B722" s="178">
        <f t="shared" ref="B722:B752" si="59">POWER((F722/$J$722)*100, 2)</f>
        <v>0</v>
      </c>
      <c r="C722" s="11">
        <f>SUM(B722:B752)</f>
        <v>932.97355185570598</v>
      </c>
      <c r="D722" s="277"/>
      <c r="E722" s="277" t="s">
        <v>97</v>
      </c>
      <c r="F722" s="277"/>
      <c r="G722" s="238"/>
      <c r="H722" s="277"/>
      <c r="I722" s="277"/>
      <c r="J722" s="76">
        <v>18600</v>
      </c>
    </row>
    <row r="723" spans="1:10" x14ac:dyDescent="0.25">
      <c r="A723" s="11" t="s">
        <v>286</v>
      </c>
      <c r="B723" s="178">
        <f t="shared" si="59"/>
        <v>4.3964620187304883E-2</v>
      </c>
      <c r="D723" s="277"/>
      <c r="E723" s="277" t="s">
        <v>81</v>
      </c>
      <c r="F723" s="276">
        <v>39</v>
      </c>
      <c r="G723" s="238">
        <f>F723/$J$722</f>
        <v>2.096774193548387E-3</v>
      </c>
      <c r="H723" s="277"/>
      <c r="I723" s="277"/>
      <c r="J723" s="76"/>
    </row>
    <row r="724" spans="1:10" x14ac:dyDescent="0.25">
      <c r="A724" s="11" t="s">
        <v>286</v>
      </c>
      <c r="B724" s="178">
        <f t="shared" si="59"/>
        <v>3.4804312637299115</v>
      </c>
      <c r="D724" s="277"/>
      <c r="E724" s="277" t="s">
        <v>5</v>
      </c>
      <c r="F724" s="277">
        <v>347</v>
      </c>
      <c r="G724" s="238">
        <f>F724/$J$722</f>
        <v>1.8655913978494625E-2</v>
      </c>
      <c r="H724" s="277"/>
      <c r="I724" s="277"/>
      <c r="J724" s="76"/>
    </row>
    <row r="725" spans="1:10" x14ac:dyDescent="0.25">
      <c r="A725" s="11" t="s">
        <v>286</v>
      </c>
      <c r="B725" s="178">
        <f t="shared" si="59"/>
        <v>0</v>
      </c>
      <c r="D725" s="277"/>
      <c r="E725" s="277" t="s">
        <v>100</v>
      </c>
      <c r="F725" s="277"/>
      <c r="G725" s="238"/>
      <c r="H725" s="277"/>
      <c r="I725" s="277"/>
      <c r="J725" s="76"/>
    </row>
    <row r="726" spans="1:10" x14ac:dyDescent="0.25">
      <c r="A726" s="11" t="s">
        <v>286</v>
      </c>
      <c r="B726" s="178">
        <f t="shared" si="59"/>
        <v>1.0107815932477744</v>
      </c>
      <c r="D726" s="277"/>
      <c r="E726" s="277" t="s">
        <v>6</v>
      </c>
      <c r="F726" s="277">
        <v>187</v>
      </c>
      <c r="G726" s="238">
        <f>F726/$J$722</f>
        <v>1.0053763440860215E-2</v>
      </c>
      <c r="H726" s="277"/>
      <c r="I726" s="277"/>
      <c r="J726" s="76"/>
    </row>
    <row r="727" spans="1:10" x14ac:dyDescent="0.25">
      <c r="A727" s="11" t="s">
        <v>286</v>
      </c>
      <c r="B727" s="178">
        <f t="shared" si="59"/>
        <v>3.6633136778818356</v>
      </c>
      <c r="D727" s="277"/>
      <c r="E727" s="277" t="s">
        <v>101</v>
      </c>
      <c r="F727" s="277">
        <v>356</v>
      </c>
      <c r="G727" s="238">
        <f>F727/$J$722</f>
        <v>1.9139784946236558E-2</v>
      </c>
      <c r="H727" s="277"/>
      <c r="I727" s="277"/>
      <c r="J727" s="76"/>
    </row>
    <row r="728" spans="1:10" x14ac:dyDescent="0.25">
      <c r="A728" s="11" t="s">
        <v>286</v>
      </c>
      <c r="B728" s="178">
        <f t="shared" si="59"/>
        <v>102.16209966470112</v>
      </c>
      <c r="D728" s="277"/>
      <c r="E728" s="277" t="s">
        <v>82</v>
      </c>
      <c r="F728" s="276">
        <v>1880</v>
      </c>
      <c r="G728" s="238">
        <f>F728/$J$722</f>
        <v>0.1010752688172043</v>
      </c>
      <c r="H728" s="277"/>
      <c r="I728" s="277"/>
      <c r="J728" s="76"/>
    </row>
    <row r="729" spans="1:10" x14ac:dyDescent="0.25">
      <c r="A729" s="11" t="s">
        <v>286</v>
      </c>
      <c r="B729" s="178">
        <f t="shared" si="59"/>
        <v>226.6157937333796</v>
      </c>
      <c r="D729" s="277"/>
      <c r="E729" s="277" t="s">
        <v>15</v>
      </c>
      <c r="F729" s="277">
        <v>2800</v>
      </c>
      <c r="G729" s="238">
        <f>F729/$J$722</f>
        <v>0.15053763440860216</v>
      </c>
      <c r="H729" s="277"/>
      <c r="I729" s="277"/>
      <c r="J729" s="76"/>
    </row>
    <row r="730" spans="1:10" x14ac:dyDescent="0.25">
      <c r="A730" s="11" t="s">
        <v>286</v>
      </c>
      <c r="B730" s="178">
        <f t="shared" si="59"/>
        <v>0</v>
      </c>
      <c r="D730" s="277"/>
      <c r="E730" s="277" t="s">
        <v>134</v>
      </c>
      <c r="F730" s="277"/>
      <c r="G730" s="238"/>
      <c r="H730" s="277"/>
      <c r="I730" s="277"/>
      <c r="J730" s="76"/>
    </row>
    <row r="731" spans="1:10" x14ac:dyDescent="0.25">
      <c r="A731" s="11" t="s">
        <v>286</v>
      </c>
      <c r="B731" s="178">
        <f t="shared" si="59"/>
        <v>0</v>
      </c>
      <c r="D731" s="277"/>
      <c r="E731" s="277" t="s">
        <v>19</v>
      </c>
      <c r="F731" s="277"/>
      <c r="G731" s="238"/>
      <c r="H731" s="277"/>
      <c r="I731" s="277"/>
      <c r="J731" s="76"/>
    </row>
    <row r="732" spans="1:10" x14ac:dyDescent="0.25">
      <c r="A732" s="11" t="s">
        <v>286</v>
      </c>
      <c r="B732" s="178">
        <f t="shared" si="59"/>
        <v>11.839519019539832</v>
      </c>
      <c r="D732" s="277"/>
      <c r="E732" s="277" t="s">
        <v>94</v>
      </c>
      <c r="F732" s="277">
        <v>640</v>
      </c>
      <c r="G732" s="238">
        <f t="shared" ref="G732:G738" si="60">F732/$J$722</f>
        <v>3.4408602150537634E-2</v>
      </c>
      <c r="H732" s="277"/>
      <c r="I732" s="277"/>
      <c r="J732" s="76"/>
    </row>
    <row r="733" spans="1:10" x14ac:dyDescent="0.25">
      <c r="A733" s="11" t="s">
        <v>286</v>
      </c>
      <c r="B733" s="178">
        <f t="shared" si="59"/>
        <v>6.9118106139438078</v>
      </c>
      <c r="D733" s="277"/>
      <c r="E733" s="277" t="s">
        <v>9</v>
      </c>
      <c r="F733" s="277">
        <v>489</v>
      </c>
      <c r="G733" s="238">
        <f t="shared" si="60"/>
        <v>2.6290322580645162E-2</v>
      </c>
      <c r="H733" s="277"/>
      <c r="I733" s="277"/>
      <c r="J733" s="76"/>
    </row>
    <row r="734" spans="1:10" x14ac:dyDescent="0.25">
      <c r="A734" s="11" t="s">
        <v>286</v>
      </c>
      <c r="B734" s="178">
        <f t="shared" si="59"/>
        <v>2.8905075731298418E-3</v>
      </c>
      <c r="D734" s="277"/>
      <c r="E734" s="277" t="s">
        <v>25</v>
      </c>
      <c r="F734" s="277">
        <v>10</v>
      </c>
      <c r="G734" s="238">
        <f t="shared" si="60"/>
        <v>5.3763440860215054E-4</v>
      </c>
      <c r="H734" s="277"/>
      <c r="I734" s="277"/>
      <c r="J734" s="76"/>
    </row>
    <row r="735" spans="1:10" x14ac:dyDescent="0.25">
      <c r="A735" s="11" t="s">
        <v>286</v>
      </c>
      <c r="B735" s="178">
        <f t="shared" si="59"/>
        <v>144.12906116314025</v>
      </c>
      <c r="D735" s="277"/>
      <c r="E735" s="277" t="s">
        <v>111</v>
      </c>
      <c r="F735" s="277">
        <v>2233</v>
      </c>
      <c r="G735" s="238">
        <f t="shared" si="60"/>
        <v>0.12005376344086022</v>
      </c>
      <c r="H735" s="277"/>
      <c r="I735" s="277"/>
      <c r="J735" s="76"/>
    </row>
    <row r="736" spans="1:10" x14ac:dyDescent="0.25">
      <c r="A736" s="11" t="s">
        <v>286</v>
      </c>
      <c r="B736" s="178">
        <f t="shared" si="59"/>
        <v>104.34732338998728</v>
      </c>
      <c r="D736" s="277"/>
      <c r="E736" s="277" t="s">
        <v>36</v>
      </c>
      <c r="F736" s="277">
        <v>1900</v>
      </c>
      <c r="G736" s="238">
        <f t="shared" si="60"/>
        <v>0.10215053763440861</v>
      </c>
      <c r="H736" s="277"/>
      <c r="I736" s="277"/>
      <c r="J736" s="76"/>
    </row>
    <row r="737" spans="1:10" x14ac:dyDescent="0.25">
      <c r="A737" s="11" t="s">
        <v>286</v>
      </c>
      <c r="B737" s="178">
        <f t="shared" si="59"/>
        <v>1.156203029251937</v>
      </c>
      <c r="D737" s="277"/>
      <c r="E737" s="277" t="s">
        <v>220</v>
      </c>
      <c r="F737" s="277">
        <v>200</v>
      </c>
      <c r="G737" s="238">
        <f t="shared" si="60"/>
        <v>1.0752688172043012E-2</v>
      </c>
      <c r="H737" s="277"/>
      <c r="I737" s="277"/>
      <c r="J737" s="76"/>
    </row>
    <row r="738" spans="1:10" x14ac:dyDescent="0.25">
      <c r="A738" s="11" t="s">
        <v>286</v>
      </c>
      <c r="B738" s="178">
        <f t="shared" si="59"/>
        <v>161.26268932824604</v>
      </c>
      <c r="D738" s="277"/>
      <c r="E738" s="277" t="s">
        <v>170</v>
      </c>
      <c r="F738" s="277">
        <v>2362</v>
      </c>
      <c r="G738" s="238">
        <f t="shared" si="60"/>
        <v>0.12698924731182795</v>
      </c>
      <c r="H738" s="277"/>
      <c r="I738" s="277"/>
      <c r="J738" s="76"/>
    </row>
    <row r="739" spans="1:10" x14ac:dyDescent="0.25">
      <c r="A739" s="11" t="s">
        <v>286</v>
      </c>
      <c r="B739" s="178">
        <f t="shared" si="59"/>
        <v>0</v>
      </c>
      <c r="D739" s="277"/>
      <c r="E739" s="277" t="s">
        <v>181</v>
      </c>
      <c r="F739" s="277"/>
      <c r="G739" s="238"/>
      <c r="H739" s="277"/>
      <c r="I739" s="277"/>
      <c r="J739" s="76"/>
    </row>
    <row r="740" spans="1:10" x14ac:dyDescent="0.25">
      <c r="A740" s="11" t="s">
        <v>286</v>
      </c>
      <c r="B740" s="178">
        <f t="shared" si="59"/>
        <v>75.390941149265799</v>
      </c>
      <c r="D740" s="277"/>
      <c r="E740" s="277" t="s">
        <v>56</v>
      </c>
      <c r="F740" s="277">
        <v>1615</v>
      </c>
      <c r="G740" s="238">
        <f t="shared" ref="G740:G745" si="61">F740/$J$722</f>
        <v>8.6827956989247307E-2</v>
      </c>
      <c r="H740" s="277"/>
      <c r="I740" s="277"/>
      <c r="J740" s="76"/>
    </row>
    <row r="741" spans="1:10" x14ac:dyDescent="0.25">
      <c r="A741" s="11" t="s">
        <v>286</v>
      </c>
      <c r="B741" s="178">
        <f t="shared" si="59"/>
        <v>7.0253497514163481</v>
      </c>
      <c r="D741" s="277"/>
      <c r="E741" s="277" t="s">
        <v>138</v>
      </c>
      <c r="F741" s="277">
        <v>493</v>
      </c>
      <c r="G741" s="238">
        <f t="shared" si="61"/>
        <v>2.6505376344086021E-2</v>
      </c>
      <c r="H741" s="277"/>
      <c r="I741" s="277"/>
      <c r="J741" s="76"/>
    </row>
    <row r="742" spans="1:10" x14ac:dyDescent="0.25">
      <c r="A742" s="11" t="s">
        <v>286</v>
      </c>
      <c r="B742" s="178">
        <f t="shared" si="59"/>
        <v>0.57466181061394384</v>
      </c>
      <c r="D742" s="277"/>
      <c r="E742" s="277" t="s">
        <v>117</v>
      </c>
      <c r="F742" s="277">
        <v>141</v>
      </c>
      <c r="G742" s="238">
        <f t="shared" si="61"/>
        <v>7.5806451612903227E-3</v>
      </c>
      <c r="H742" s="277"/>
      <c r="I742" s="277"/>
      <c r="J742" s="76"/>
    </row>
    <row r="743" spans="1:10" x14ac:dyDescent="0.25">
      <c r="A743" s="11" t="s">
        <v>286</v>
      </c>
      <c r="B743" s="178">
        <f t="shared" si="59"/>
        <v>8.1808301537750037</v>
      </c>
      <c r="D743" s="277"/>
      <c r="E743" s="277" t="s">
        <v>92</v>
      </c>
      <c r="F743" s="277">
        <v>532</v>
      </c>
      <c r="G743" s="238">
        <f t="shared" si="61"/>
        <v>2.8602150537634409E-2</v>
      </c>
      <c r="H743" s="277"/>
      <c r="I743" s="277"/>
      <c r="J743" s="76"/>
    </row>
    <row r="744" spans="1:10" x14ac:dyDescent="0.25">
      <c r="A744" s="11" t="s">
        <v>286</v>
      </c>
      <c r="B744" s="178">
        <f t="shared" si="59"/>
        <v>3.6633136778818356</v>
      </c>
      <c r="D744" s="277"/>
      <c r="E744" s="277" t="s">
        <v>118</v>
      </c>
      <c r="F744" s="277">
        <v>356</v>
      </c>
      <c r="G744" s="238">
        <f t="shared" si="61"/>
        <v>1.9139784946236558E-2</v>
      </c>
      <c r="H744" s="277"/>
      <c r="I744" s="277"/>
      <c r="J744" s="76"/>
    </row>
    <row r="745" spans="1:10" x14ac:dyDescent="0.25">
      <c r="A745" s="11" t="s">
        <v>286</v>
      </c>
      <c r="B745" s="178">
        <f t="shared" si="59"/>
        <v>8.1808301537750037</v>
      </c>
      <c r="D745" s="277"/>
      <c r="E745" s="277" t="s">
        <v>344</v>
      </c>
      <c r="F745" s="277">
        <v>532</v>
      </c>
      <c r="G745" s="238">
        <f t="shared" si="61"/>
        <v>2.8602150537634409E-2</v>
      </c>
      <c r="H745" s="277"/>
      <c r="I745" s="277"/>
      <c r="J745" s="76"/>
    </row>
    <row r="746" spans="1:10" x14ac:dyDescent="0.25">
      <c r="A746" s="11" t="s">
        <v>286</v>
      </c>
      <c r="B746" s="178">
        <f t="shared" si="59"/>
        <v>0</v>
      </c>
      <c r="D746" s="277"/>
      <c r="E746" s="277" t="s">
        <v>37</v>
      </c>
      <c r="F746" s="277"/>
      <c r="G746" s="238"/>
      <c r="H746" s="277"/>
      <c r="I746" s="277"/>
      <c r="J746" s="76"/>
    </row>
    <row r="747" spans="1:10" x14ac:dyDescent="0.25">
      <c r="A747" s="11" t="s">
        <v>286</v>
      </c>
      <c r="B747" s="178">
        <f t="shared" si="59"/>
        <v>0</v>
      </c>
      <c r="D747" s="277"/>
      <c r="E747" s="277" t="s">
        <v>32</v>
      </c>
      <c r="F747" s="277"/>
      <c r="G747" s="238"/>
      <c r="H747" s="277"/>
      <c r="I747" s="277"/>
      <c r="J747" s="76"/>
    </row>
    <row r="748" spans="1:10" x14ac:dyDescent="0.25">
      <c r="A748" s="11" t="s">
        <v>286</v>
      </c>
      <c r="B748" s="178">
        <f t="shared" si="59"/>
        <v>0</v>
      </c>
      <c r="D748" s="277"/>
      <c r="E748" s="277" t="s">
        <v>161</v>
      </c>
      <c r="F748" s="277"/>
      <c r="G748" s="238"/>
      <c r="H748" s="277"/>
      <c r="I748" s="277"/>
      <c r="J748" s="76"/>
    </row>
    <row r="749" spans="1:10" x14ac:dyDescent="0.25">
      <c r="A749" s="11" t="s">
        <v>286</v>
      </c>
      <c r="B749" s="178">
        <f t="shared" si="59"/>
        <v>0</v>
      </c>
      <c r="D749" s="277"/>
      <c r="E749" s="277" t="s">
        <v>31</v>
      </c>
      <c r="F749" s="277"/>
      <c r="G749" s="238"/>
      <c r="H749" s="277"/>
      <c r="I749" s="277"/>
      <c r="J749" s="76"/>
    </row>
    <row r="750" spans="1:10" x14ac:dyDescent="0.25">
      <c r="A750" s="11" t="s">
        <v>286</v>
      </c>
      <c r="B750" s="178">
        <f t="shared" si="59"/>
        <v>1.8065672332061515E-2</v>
      </c>
      <c r="D750" s="277"/>
      <c r="E750" s="277" t="s">
        <v>126</v>
      </c>
      <c r="F750" s="277">
        <v>25</v>
      </c>
      <c r="G750" s="238">
        <f>F750/$J$722</f>
        <v>1.3440860215053765E-3</v>
      </c>
      <c r="H750" s="277"/>
      <c r="I750" s="277"/>
      <c r="J750" s="76"/>
    </row>
    <row r="751" spans="1:10" x14ac:dyDescent="0.25">
      <c r="A751" s="11" t="s">
        <v>286</v>
      </c>
      <c r="B751" s="178">
        <f t="shared" si="59"/>
        <v>0</v>
      </c>
      <c r="D751" s="277"/>
      <c r="E751" s="277" t="s">
        <v>128</v>
      </c>
      <c r="F751" s="277"/>
      <c r="G751" s="238"/>
      <c r="H751" s="277"/>
      <c r="I751" s="277"/>
      <c r="J751" s="76"/>
    </row>
    <row r="752" spans="1:10" x14ac:dyDescent="0.25">
      <c r="A752" s="150" t="s">
        <v>286</v>
      </c>
      <c r="B752" s="131">
        <f t="shared" si="59"/>
        <v>63.31367788183605</v>
      </c>
      <c r="C752" s="150"/>
      <c r="D752" s="12"/>
      <c r="E752" s="12" t="s">
        <v>38</v>
      </c>
      <c r="F752" s="12">
        <v>1480</v>
      </c>
      <c r="G752" s="237">
        <f>F752/$J$722</f>
        <v>7.9569892473118284E-2</v>
      </c>
      <c r="H752" s="12"/>
      <c r="I752" s="12"/>
      <c r="J752" s="147"/>
    </row>
    <row r="753" spans="1:10" x14ac:dyDescent="0.25">
      <c r="A753" s="11" t="s">
        <v>288</v>
      </c>
      <c r="B753" s="178">
        <f>POWER((F753/$J$753)*100, 2)</f>
        <v>0.15683698083417397</v>
      </c>
      <c r="C753" s="11">
        <f>SUM(B753:B778)</f>
        <v>2560.2412650760925</v>
      </c>
      <c r="D753" s="280"/>
      <c r="E753" s="280" t="s">
        <v>5</v>
      </c>
      <c r="F753" s="280">
        <v>1196</v>
      </c>
      <c r="G753" s="238">
        <f>F753/$J$753</f>
        <v>3.960264900662252E-3</v>
      </c>
      <c r="H753" s="280"/>
      <c r="I753" s="280"/>
      <c r="J753" s="76">
        <v>302000</v>
      </c>
    </row>
    <row r="754" spans="1:10" x14ac:dyDescent="0.25">
      <c r="A754" s="11" t="s">
        <v>288</v>
      </c>
      <c r="B754" s="178">
        <f t="shared" ref="B754:B778" si="62">POWER((F754/$J$753)*100, 2)</f>
        <v>33.843884149817995</v>
      </c>
      <c r="D754" s="280"/>
      <c r="E754" s="280" t="s">
        <v>93</v>
      </c>
      <c r="F754" s="280">
        <v>17569</v>
      </c>
      <c r="G754" s="238">
        <f t="shared" ref="G754:G777" si="63">F754/$J$753</f>
        <v>5.8175496688741724E-2</v>
      </c>
      <c r="H754" s="280"/>
      <c r="I754" s="280"/>
      <c r="J754" s="76"/>
    </row>
    <row r="755" spans="1:10" x14ac:dyDescent="0.25">
      <c r="A755" s="11" t="s">
        <v>288</v>
      </c>
      <c r="B755" s="178">
        <f t="shared" si="62"/>
        <v>16.324810753914299</v>
      </c>
      <c r="D755" s="280"/>
      <c r="E755" s="280" t="s">
        <v>6</v>
      </c>
      <c r="F755" s="280">
        <v>12202</v>
      </c>
      <c r="G755" s="238">
        <f t="shared" si="63"/>
        <v>4.0403973509933772E-2</v>
      </c>
      <c r="H755" s="280"/>
      <c r="I755" s="280"/>
      <c r="J755" s="76"/>
    </row>
    <row r="756" spans="1:10" x14ac:dyDescent="0.25">
      <c r="A756" s="11" t="s">
        <v>288</v>
      </c>
      <c r="B756" s="178">
        <f t="shared" si="62"/>
        <v>3.0335950177623791E-2</v>
      </c>
      <c r="D756" s="280"/>
      <c r="E756" s="280" t="s">
        <v>102</v>
      </c>
      <c r="F756" s="280">
        <v>526</v>
      </c>
      <c r="G756" s="238">
        <f t="shared" si="63"/>
        <v>1.7417218543046358E-3</v>
      </c>
      <c r="H756" s="280"/>
      <c r="I756" s="280"/>
      <c r="J756" s="76"/>
    </row>
    <row r="757" spans="1:10" x14ac:dyDescent="0.25">
      <c r="A757" s="11" t="s">
        <v>288</v>
      </c>
      <c r="B757" s="178">
        <f t="shared" si="62"/>
        <v>8.8811894215165989E-6</v>
      </c>
      <c r="D757" s="280"/>
      <c r="E757" s="280" t="s">
        <v>271</v>
      </c>
      <c r="F757" s="280">
        <v>9</v>
      </c>
      <c r="G757" s="238">
        <f t="shared" si="63"/>
        <v>2.9801324503311258E-5</v>
      </c>
      <c r="H757" s="280"/>
      <c r="I757" s="280"/>
      <c r="J757" s="76"/>
    </row>
    <row r="758" spans="1:10" x14ac:dyDescent="0.25">
      <c r="A758" s="11" t="s">
        <v>288</v>
      </c>
      <c r="B758" s="178">
        <f t="shared" si="62"/>
        <v>1526.6874259900881</v>
      </c>
      <c r="D758" s="280"/>
      <c r="E758" s="280" t="s">
        <v>15</v>
      </c>
      <c r="F758" s="280">
        <v>118000</v>
      </c>
      <c r="G758" s="238">
        <f t="shared" si="63"/>
        <v>0.39072847682119205</v>
      </c>
      <c r="H758" s="280"/>
      <c r="I758" s="280"/>
      <c r="J758" s="76"/>
    </row>
    <row r="759" spans="1:10" x14ac:dyDescent="0.25">
      <c r="A759" s="11" t="s">
        <v>288</v>
      </c>
      <c r="B759" s="178">
        <f t="shared" si="62"/>
        <v>2.6325599754396731</v>
      </c>
      <c r="D759" s="280"/>
      <c r="E759" s="280" t="s">
        <v>213</v>
      </c>
      <c r="F759" s="280">
        <v>4900</v>
      </c>
      <c r="G759" s="238">
        <f t="shared" si="63"/>
        <v>1.6225165562913906E-2</v>
      </c>
      <c r="H759" s="280"/>
      <c r="I759" s="280"/>
      <c r="J759" s="76"/>
    </row>
    <row r="760" spans="1:10" x14ac:dyDescent="0.25">
      <c r="A760" s="11" t="s">
        <v>288</v>
      </c>
      <c r="B760" s="178">
        <f t="shared" si="62"/>
        <v>474.31647559317571</v>
      </c>
      <c r="D760" s="280"/>
      <c r="E760" s="280" t="s">
        <v>268</v>
      </c>
      <c r="F760" s="280">
        <v>65772</v>
      </c>
      <c r="G760" s="238">
        <f t="shared" si="63"/>
        <v>0.21778807947019868</v>
      </c>
      <c r="H760" s="280"/>
      <c r="I760" s="280"/>
      <c r="J760" s="76"/>
    </row>
    <row r="761" spans="1:10" x14ac:dyDescent="0.25">
      <c r="A761" s="11" t="s">
        <v>288</v>
      </c>
      <c r="B761" s="178">
        <f t="shared" si="62"/>
        <v>0</v>
      </c>
      <c r="D761" s="280"/>
      <c r="E761" s="280" t="s">
        <v>266</v>
      </c>
      <c r="F761" s="280"/>
      <c r="G761" s="238"/>
      <c r="H761" s="280"/>
      <c r="I761" s="280"/>
      <c r="J761" s="76"/>
    </row>
    <row r="762" spans="1:10" x14ac:dyDescent="0.25">
      <c r="A762" s="11" t="s">
        <v>288</v>
      </c>
      <c r="B762" s="178">
        <f t="shared" si="62"/>
        <v>1.7543090215341436E-2</v>
      </c>
      <c r="D762" s="280"/>
      <c r="E762" s="280" t="s">
        <v>345</v>
      </c>
      <c r="F762" s="280">
        <v>400</v>
      </c>
      <c r="G762" s="238">
        <f t="shared" si="63"/>
        <v>1.3245033112582781E-3</v>
      </c>
      <c r="H762" s="280"/>
      <c r="I762" s="280"/>
      <c r="J762" s="76"/>
    </row>
    <row r="763" spans="1:10" x14ac:dyDescent="0.25">
      <c r="A763" s="11" t="s">
        <v>288</v>
      </c>
      <c r="B763" s="178">
        <f t="shared" si="62"/>
        <v>0.82617264593658157</v>
      </c>
      <c r="D763" s="280"/>
      <c r="E763" s="280" t="s">
        <v>26</v>
      </c>
      <c r="F763" s="280">
        <v>2745</v>
      </c>
      <c r="G763" s="238">
        <f t="shared" si="63"/>
        <v>9.0894039735099335E-3</v>
      </c>
      <c r="H763" s="280"/>
      <c r="I763" s="280"/>
      <c r="J763" s="76"/>
    </row>
    <row r="764" spans="1:10" x14ac:dyDescent="0.25">
      <c r="A764" s="11" t="s">
        <v>288</v>
      </c>
      <c r="B764" s="178">
        <f t="shared" si="62"/>
        <v>6.3155124775229158E-5</v>
      </c>
      <c r="D764" s="280"/>
      <c r="E764" s="280" t="s">
        <v>346</v>
      </c>
      <c r="F764" s="280">
        <v>24</v>
      </c>
      <c r="G764" s="238">
        <f t="shared" si="63"/>
        <v>7.9470198675496691E-5</v>
      </c>
      <c r="H764" s="280"/>
      <c r="I764" s="280"/>
      <c r="J764" s="76"/>
    </row>
    <row r="765" spans="1:10" x14ac:dyDescent="0.25">
      <c r="A765" s="11" t="s">
        <v>288</v>
      </c>
      <c r="B765" s="178">
        <f t="shared" si="62"/>
        <v>0</v>
      </c>
      <c r="D765" s="280"/>
      <c r="E765" s="280" t="s">
        <v>278</v>
      </c>
      <c r="F765" s="280"/>
      <c r="G765" s="238"/>
      <c r="H765" s="280"/>
      <c r="I765" s="280"/>
      <c r="J765" s="76"/>
    </row>
    <row r="766" spans="1:10" x14ac:dyDescent="0.25">
      <c r="A766" s="11" t="s">
        <v>288</v>
      </c>
      <c r="B766" s="178">
        <f t="shared" si="62"/>
        <v>2.466997061532389E-5</v>
      </c>
      <c r="D766" s="280"/>
      <c r="E766" s="280" t="s">
        <v>84</v>
      </c>
      <c r="F766" s="280">
        <v>15</v>
      </c>
      <c r="G766" s="238">
        <f t="shared" si="63"/>
        <v>4.966887417218543E-5</v>
      </c>
      <c r="H766" s="280"/>
      <c r="I766" s="280"/>
      <c r="J766" s="76"/>
    </row>
    <row r="767" spans="1:10" x14ac:dyDescent="0.25">
      <c r="A767" s="11" t="s">
        <v>288</v>
      </c>
      <c r="B767" s="178">
        <f t="shared" si="62"/>
        <v>1.0536818560589447</v>
      </c>
      <c r="D767" s="280"/>
      <c r="E767" s="280" t="s">
        <v>343</v>
      </c>
      <c r="F767" s="280">
        <v>3100</v>
      </c>
      <c r="G767" s="238">
        <f t="shared" si="63"/>
        <v>1.0264900662251655E-2</v>
      </c>
      <c r="H767" s="280"/>
      <c r="I767" s="280"/>
      <c r="J767" s="76"/>
    </row>
    <row r="768" spans="1:10" x14ac:dyDescent="0.25">
      <c r="A768" s="11" t="s">
        <v>288</v>
      </c>
      <c r="B768" s="178">
        <f t="shared" si="62"/>
        <v>0.10964431384588397</v>
      </c>
      <c r="D768" s="280"/>
      <c r="E768" s="280" t="s">
        <v>139</v>
      </c>
      <c r="F768" s="280">
        <v>1000</v>
      </c>
      <c r="G768" s="238">
        <f t="shared" si="63"/>
        <v>3.3112582781456954E-3</v>
      </c>
      <c r="H768" s="280"/>
      <c r="I768" s="280"/>
      <c r="J768" s="76"/>
    </row>
    <row r="769" spans="1:10" x14ac:dyDescent="0.25">
      <c r="A769" s="11" t="s">
        <v>288</v>
      </c>
      <c r="B769" s="178">
        <f t="shared" si="62"/>
        <v>502.16060973202923</v>
      </c>
      <c r="D769" s="280"/>
      <c r="E769" s="280" t="s">
        <v>92</v>
      </c>
      <c r="F769" s="280">
        <v>67675</v>
      </c>
      <c r="G769" s="238">
        <f t="shared" si="63"/>
        <v>0.22408940397350993</v>
      </c>
      <c r="H769" s="280"/>
      <c r="I769" s="280"/>
      <c r="J769" s="76"/>
    </row>
    <row r="770" spans="1:10" x14ac:dyDescent="0.25">
      <c r="A770" s="11" t="s">
        <v>288</v>
      </c>
      <c r="B770" s="178">
        <f t="shared" si="62"/>
        <v>5.3067847901407828E-3</v>
      </c>
      <c r="D770" s="280"/>
      <c r="E770" s="280" t="s">
        <v>218</v>
      </c>
      <c r="F770" s="280">
        <v>220</v>
      </c>
      <c r="G770" s="238">
        <f t="shared" si="63"/>
        <v>7.2847682119205298E-4</v>
      </c>
      <c r="H770" s="280"/>
      <c r="I770" s="280"/>
      <c r="J770" s="76"/>
    </row>
    <row r="771" spans="1:10" x14ac:dyDescent="0.25">
      <c r="A771" s="11" t="s">
        <v>288</v>
      </c>
      <c r="B771" s="178">
        <f t="shared" si="62"/>
        <v>0.68527696153677475</v>
      </c>
      <c r="D771" s="280"/>
      <c r="E771" s="280" t="s">
        <v>16</v>
      </c>
      <c r="F771" s="280">
        <v>2500</v>
      </c>
      <c r="G771" s="238">
        <f t="shared" si="63"/>
        <v>8.2781456953642391E-3</v>
      </c>
      <c r="H771" s="280"/>
      <c r="I771" s="280"/>
      <c r="J771" s="76"/>
    </row>
    <row r="772" spans="1:10" x14ac:dyDescent="0.25">
      <c r="A772" s="11" t="s">
        <v>288</v>
      </c>
      <c r="B772" s="178">
        <f t="shared" si="62"/>
        <v>3.9581597298364111E-3</v>
      </c>
      <c r="D772" s="280"/>
      <c r="E772" s="280" t="s">
        <v>272</v>
      </c>
      <c r="F772" s="280">
        <v>190</v>
      </c>
      <c r="G772" s="238">
        <f t="shared" si="63"/>
        <v>6.2913907284768212E-4</v>
      </c>
      <c r="H772" s="280"/>
      <c r="I772" s="280"/>
      <c r="J772" s="76"/>
    </row>
    <row r="773" spans="1:10" x14ac:dyDescent="0.25">
      <c r="A773" s="11" t="s">
        <v>288</v>
      </c>
      <c r="B773" s="178">
        <f t="shared" si="62"/>
        <v>5.8507302311302132E-3</v>
      </c>
      <c r="D773" s="280"/>
      <c r="E773" s="280" t="s">
        <v>32</v>
      </c>
      <c r="F773" s="280">
        <v>231</v>
      </c>
      <c r="G773" s="238">
        <f t="shared" si="63"/>
        <v>7.6490066225165564E-4</v>
      </c>
      <c r="H773" s="280"/>
      <c r="I773" s="280"/>
      <c r="J773" s="76"/>
    </row>
    <row r="774" spans="1:10" x14ac:dyDescent="0.25">
      <c r="A774" s="11" t="s">
        <v>288</v>
      </c>
      <c r="B774" s="178">
        <f t="shared" si="62"/>
        <v>3.765141879742117E-2</v>
      </c>
      <c r="D774" s="280"/>
      <c r="E774" s="280" t="s">
        <v>161</v>
      </c>
      <c r="F774" s="280">
        <v>586</v>
      </c>
      <c r="G774" s="238">
        <f t="shared" si="63"/>
        <v>1.9403973509933775E-3</v>
      </c>
      <c r="H774" s="280"/>
      <c r="I774" s="280"/>
      <c r="J774" s="76"/>
    </row>
    <row r="775" spans="1:10" x14ac:dyDescent="0.25">
      <c r="A775" s="11" t="s">
        <v>288</v>
      </c>
      <c r="B775" s="178">
        <f t="shared" si="62"/>
        <v>4.3857725538353583E-7</v>
      </c>
      <c r="D775" s="280"/>
      <c r="E775" s="280" t="s">
        <v>193</v>
      </c>
      <c r="F775" s="280">
        <v>2</v>
      </c>
      <c r="G775" s="238">
        <f t="shared" si="63"/>
        <v>6.6225165562913904E-6</v>
      </c>
      <c r="H775" s="280"/>
      <c r="I775" s="280"/>
      <c r="J775" s="76"/>
    </row>
    <row r="776" spans="1:10" x14ac:dyDescent="0.25">
      <c r="A776" s="11" t="s">
        <v>288</v>
      </c>
      <c r="B776" s="178">
        <f t="shared" si="62"/>
        <v>0</v>
      </c>
      <c r="D776" s="280"/>
      <c r="E776" s="280" t="s">
        <v>128</v>
      </c>
      <c r="F776" s="280"/>
      <c r="G776" s="238"/>
      <c r="H776" s="280"/>
      <c r="I776" s="280"/>
      <c r="J776" s="76"/>
    </row>
    <row r="777" spans="1:10" x14ac:dyDescent="0.25">
      <c r="A777" s="11" t="s">
        <v>288</v>
      </c>
      <c r="B777" s="178">
        <f t="shared" si="62"/>
        <v>1.3431428446120783</v>
      </c>
      <c r="D777" s="280"/>
      <c r="E777" s="280" t="s">
        <v>47</v>
      </c>
      <c r="F777" s="280">
        <v>3500</v>
      </c>
      <c r="G777" s="238">
        <f t="shared" si="63"/>
        <v>1.1589403973509934E-2</v>
      </c>
      <c r="H777" s="280"/>
      <c r="I777" s="280"/>
      <c r="J777" s="76"/>
    </row>
    <row r="778" spans="1:10" x14ac:dyDescent="0.25">
      <c r="A778" s="150" t="s">
        <v>288</v>
      </c>
      <c r="B778" s="131">
        <f t="shared" si="62"/>
        <v>0</v>
      </c>
      <c r="C778" s="150"/>
      <c r="D778" s="12"/>
      <c r="E778" s="12" t="s">
        <v>86</v>
      </c>
      <c r="F778" s="12"/>
      <c r="G778" s="237"/>
      <c r="H778" s="12"/>
      <c r="I778" s="12"/>
      <c r="J778" s="147"/>
    </row>
    <row r="779" spans="1:10" x14ac:dyDescent="0.25">
      <c r="A779" s="11" t="s">
        <v>289</v>
      </c>
      <c r="B779" s="178">
        <f>POWER((F779/$J$779)*100, 2)</f>
        <v>7.1414401904384044E-3</v>
      </c>
      <c r="C779" s="11">
        <f>SUM(B779:B793)</f>
        <v>7774.9753808768119</v>
      </c>
      <c r="D779" s="281"/>
      <c r="E779" s="281" t="s">
        <v>5</v>
      </c>
      <c r="F779" s="281">
        <v>120</v>
      </c>
      <c r="G779" s="238">
        <f>F779/$J$779</f>
        <v>8.4507042253521131E-4</v>
      </c>
      <c r="H779" s="281"/>
      <c r="I779" s="281"/>
      <c r="J779" s="76">
        <v>142000</v>
      </c>
    </row>
    <row r="780" spans="1:10" x14ac:dyDescent="0.25">
      <c r="A780" s="11" t="s">
        <v>289</v>
      </c>
      <c r="B780" s="178">
        <f t="shared" ref="B780:B793" si="64">POWER((F780/$J$779)*100, 2)</f>
        <v>3.4381516564173777</v>
      </c>
      <c r="D780" s="281"/>
      <c r="E780" s="281" t="s">
        <v>93</v>
      </c>
      <c r="F780" s="281">
        <v>2633</v>
      </c>
      <c r="G780" s="238">
        <f t="shared" ref="G780:G792" si="65">F780/$J$779</f>
        <v>1.8542253521126761E-2</v>
      </c>
      <c r="H780" s="281"/>
      <c r="I780" s="281"/>
      <c r="J780" s="76"/>
    </row>
    <row r="781" spans="1:10" x14ac:dyDescent="0.25">
      <c r="A781" s="11" t="s">
        <v>289</v>
      </c>
      <c r="B781" s="178">
        <f t="shared" si="64"/>
        <v>3.8405078357468757E-3</v>
      </c>
      <c r="D781" s="281"/>
      <c r="E781" s="281" t="s">
        <v>82</v>
      </c>
      <c r="F781" s="281">
        <v>88</v>
      </c>
      <c r="G781" s="238">
        <f t="shared" si="65"/>
        <v>6.1971830985915494E-4</v>
      </c>
      <c r="H781" s="281"/>
      <c r="I781" s="281"/>
      <c r="J781" s="76"/>
    </row>
    <row r="782" spans="1:10" x14ac:dyDescent="0.25">
      <c r="A782" s="11" t="s">
        <v>289</v>
      </c>
      <c r="B782" s="178">
        <f t="shared" si="64"/>
        <v>7748.9585399722282</v>
      </c>
      <c r="D782" s="281"/>
      <c r="E782" s="281" t="s">
        <v>15</v>
      </c>
      <c r="F782" s="281">
        <v>125000</v>
      </c>
      <c r="G782" s="238">
        <f t="shared" si="65"/>
        <v>0.88028169014084512</v>
      </c>
      <c r="H782" s="281"/>
      <c r="I782" s="281"/>
      <c r="J782" s="76"/>
    </row>
    <row r="783" spans="1:10" x14ac:dyDescent="0.25">
      <c r="A783" s="11" t="s">
        <v>289</v>
      </c>
      <c r="B783" s="178">
        <f t="shared" si="64"/>
        <v>3.5779587383455662</v>
      </c>
      <c r="D783" s="281"/>
      <c r="E783" s="281" t="s">
        <v>348</v>
      </c>
      <c r="F783" s="281">
        <v>2686</v>
      </c>
      <c r="G783" s="238">
        <f t="shared" si="65"/>
        <v>1.8915492957746478E-2</v>
      </c>
      <c r="H783" s="281"/>
      <c r="I783" s="281"/>
      <c r="J783" s="76"/>
    </row>
    <row r="784" spans="1:10" x14ac:dyDescent="0.25">
      <c r="A784" s="11" t="s">
        <v>289</v>
      </c>
      <c r="B784" s="178">
        <f t="shared" si="64"/>
        <v>1.9837333862328903E-4</v>
      </c>
      <c r="D784" s="281"/>
      <c r="E784" s="281" t="s">
        <v>266</v>
      </c>
      <c r="F784" s="281">
        <v>20</v>
      </c>
      <c r="G784" s="238">
        <f t="shared" si="65"/>
        <v>1.4084507042253522E-4</v>
      </c>
      <c r="H784" s="281"/>
      <c r="I784" s="281"/>
      <c r="J784" s="76"/>
    </row>
    <row r="785" spans="1:10" x14ac:dyDescent="0.25">
      <c r="A785" s="11" t="s">
        <v>289</v>
      </c>
      <c r="B785" s="178">
        <f t="shared" si="64"/>
        <v>0</v>
      </c>
      <c r="D785" s="281"/>
      <c r="E785" s="281" t="s">
        <v>56</v>
      </c>
      <c r="F785" s="281"/>
      <c r="G785" s="238"/>
      <c r="H785" s="281"/>
      <c r="I785" s="281"/>
      <c r="J785" s="76"/>
    </row>
    <row r="786" spans="1:10" x14ac:dyDescent="0.25">
      <c r="A786" s="11" t="s">
        <v>289</v>
      </c>
      <c r="B786" s="178">
        <f t="shared" si="64"/>
        <v>0</v>
      </c>
      <c r="D786" s="281"/>
      <c r="E786" s="281" t="s">
        <v>165</v>
      </c>
      <c r="F786" s="281"/>
      <c r="G786" s="238"/>
      <c r="H786" s="281"/>
      <c r="I786" s="281"/>
      <c r="J786" s="76"/>
    </row>
    <row r="787" spans="1:10" x14ac:dyDescent="0.25">
      <c r="A787" s="11" t="s">
        <v>289</v>
      </c>
      <c r="B787" s="178">
        <f t="shared" si="64"/>
        <v>6.2852608609402894E-2</v>
      </c>
      <c r="D787" s="281"/>
      <c r="E787" s="281" t="s">
        <v>92</v>
      </c>
      <c r="F787" s="281">
        <v>356</v>
      </c>
      <c r="G787" s="238">
        <f t="shared" si="65"/>
        <v>2.507042253521127E-3</v>
      </c>
      <c r="H787" s="281"/>
      <c r="I787" s="281"/>
      <c r="J787" s="76"/>
    </row>
    <row r="788" spans="1:10" x14ac:dyDescent="0.25">
      <c r="A788" s="11" t="s">
        <v>289</v>
      </c>
      <c r="B788" s="178">
        <f t="shared" si="64"/>
        <v>4.4634001190240022</v>
      </c>
      <c r="D788" s="281"/>
      <c r="E788" s="281" t="s">
        <v>16</v>
      </c>
      <c r="F788" s="281">
        <v>3000</v>
      </c>
      <c r="G788" s="238">
        <f t="shared" si="65"/>
        <v>2.1126760563380281E-2</v>
      </c>
      <c r="H788" s="281"/>
      <c r="I788" s="281"/>
      <c r="J788" s="76"/>
    </row>
    <row r="789" spans="1:10" x14ac:dyDescent="0.25">
      <c r="A789" s="11" t="s">
        <v>289</v>
      </c>
      <c r="B789" s="178">
        <f t="shared" si="64"/>
        <v>12.23521573100575</v>
      </c>
      <c r="D789" s="281"/>
      <c r="E789" s="281" t="s">
        <v>121</v>
      </c>
      <c r="F789" s="281">
        <v>4967</v>
      </c>
      <c r="G789" s="238">
        <f t="shared" si="65"/>
        <v>3.4978873239436617E-2</v>
      </c>
      <c r="H789" s="281"/>
      <c r="I789" s="281"/>
      <c r="J789" s="76"/>
    </row>
    <row r="790" spans="1:10" x14ac:dyDescent="0.25">
      <c r="A790" s="11" t="s">
        <v>289</v>
      </c>
      <c r="B790" s="178">
        <f t="shared" si="64"/>
        <v>1.9837333862328907</v>
      </c>
      <c r="D790" s="281"/>
      <c r="E790" s="281" t="s">
        <v>140</v>
      </c>
      <c r="F790" s="281">
        <v>2000</v>
      </c>
      <c r="G790" s="238">
        <f t="shared" si="65"/>
        <v>1.4084507042253521E-2</v>
      </c>
      <c r="H790" s="281"/>
      <c r="I790" s="281"/>
      <c r="J790" s="76"/>
    </row>
    <row r="791" spans="1:10" x14ac:dyDescent="0.25">
      <c r="A791" s="11" t="s">
        <v>289</v>
      </c>
      <c r="B791" s="178">
        <f t="shared" si="64"/>
        <v>1.3410037690934338E-3</v>
      </c>
      <c r="D791" s="281"/>
      <c r="E791" s="281" t="s">
        <v>161</v>
      </c>
      <c r="F791" s="281">
        <v>52</v>
      </c>
      <c r="G791" s="238">
        <f t="shared" si="65"/>
        <v>3.6619718309859154E-4</v>
      </c>
      <c r="H791" s="281"/>
      <c r="I791" s="281"/>
      <c r="J791" s="76"/>
    </row>
    <row r="792" spans="1:10" x14ac:dyDescent="0.25">
      <c r="A792" s="11" t="s">
        <v>289</v>
      </c>
      <c r="B792" s="178">
        <f t="shared" si="64"/>
        <v>0.24300733981352907</v>
      </c>
      <c r="D792" s="281"/>
      <c r="E792" s="281" t="s">
        <v>31</v>
      </c>
      <c r="F792" s="281">
        <v>700</v>
      </c>
      <c r="G792" s="238">
        <f t="shared" si="65"/>
        <v>4.9295774647887328E-3</v>
      </c>
      <c r="H792" s="281"/>
      <c r="I792" s="281"/>
      <c r="J792" s="76"/>
    </row>
    <row r="793" spans="1:10" x14ac:dyDescent="0.25">
      <c r="A793" s="150" t="s">
        <v>289</v>
      </c>
      <c r="B793" s="131">
        <f t="shared" si="64"/>
        <v>0</v>
      </c>
      <c r="C793" s="150"/>
      <c r="D793" s="12"/>
      <c r="E793" s="12" t="s">
        <v>38</v>
      </c>
      <c r="F793" s="12"/>
      <c r="G793" s="237"/>
      <c r="H793" s="12"/>
      <c r="I793" s="12"/>
      <c r="J793" s="147"/>
    </row>
    <row r="794" spans="1:10" x14ac:dyDescent="0.25">
      <c r="A794" s="11" t="s">
        <v>290</v>
      </c>
      <c r="B794" s="178">
        <f>POWER((F794/$J$794)*100, 2)</f>
        <v>2500</v>
      </c>
      <c r="C794" s="11">
        <f>SUM(B794:B797)</f>
        <v>3800</v>
      </c>
      <c r="D794" s="282"/>
      <c r="E794" s="282" t="s">
        <v>82</v>
      </c>
      <c r="F794" s="276">
        <v>55000</v>
      </c>
      <c r="G794" s="238">
        <f>F794/$J$794</f>
        <v>0.5</v>
      </c>
      <c r="H794" s="282"/>
      <c r="I794" s="282"/>
      <c r="J794" s="76">
        <v>110000</v>
      </c>
    </row>
    <row r="795" spans="1:10" x14ac:dyDescent="0.25">
      <c r="A795" s="11" t="s">
        <v>290</v>
      </c>
      <c r="B795" s="178">
        <f t="shared" ref="B795:B797" si="66">POWER((F795/$J$794)*100, 2)</f>
        <v>900</v>
      </c>
      <c r="D795" s="282"/>
      <c r="E795" s="282" t="s">
        <v>111</v>
      </c>
      <c r="F795" s="276">
        <v>33000</v>
      </c>
      <c r="G795" s="238">
        <f t="shared" ref="G795:G796" si="67">F795/$J$794</f>
        <v>0.3</v>
      </c>
      <c r="H795" s="282"/>
      <c r="I795" s="282"/>
      <c r="J795" s="76"/>
    </row>
    <row r="796" spans="1:10" x14ac:dyDescent="0.25">
      <c r="A796" s="11" t="s">
        <v>290</v>
      </c>
      <c r="B796" s="178">
        <f t="shared" si="66"/>
        <v>400</v>
      </c>
      <c r="D796" s="282"/>
      <c r="E796" s="282" t="s">
        <v>92</v>
      </c>
      <c r="F796" s="276">
        <v>22000</v>
      </c>
      <c r="G796" s="238">
        <f t="shared" si="67"/>
        <v>0.2</v>
      </c>
      <c r="H796" s="282"/>
      <c r="I796" s="282"/>
      <c r="J796" s="76"/>
    </row>
    <row r="797" spans="1:10" x14ac:dyDescent="0.25">
      <c r="A797" s="150" t="s">
        <v>290</v>
      </c>
      <c r="B797" s="131">
        <f t="shared" si="66"/>
        <v>0</v>
      </c>
      <c r="C797" s="150"/>
      <c r="D797" s="12"/>
      <c r="E797" s="12" t="s">
        <v>38</v>
      </c>
      <c r="F797" s="12"/>
      <c r="G797" s="237"/>
      <c r="H797" s="12"/>
      <c r="I797" s="12"/>
      <c r="J797" s="147"/>
    </row>
    <row r="798" spans="1:10" x14ac:dyDescent="0.25">
      <c r="A798" s="11" t="s">
        <v>291</v>
      </c>
      <c r="B798" s="178">
        <f>POWER((F798/$J$798)*100, 2)</f>
        <v>1.4633194588969825</v>
      </c>
      <c r="C798" s="11">
        <f>SUM(B798:B806)</f>
        <v>4512.3416292940292</v>
      </c>
      <c r="D798" s="283"/>
      <c r="E798" s="283" t="s">
        <v>192</v>
      </c>
      <c r="F798" s="283">
        <v>300</v>
      </c>
      <c r="G798" s="238">
        <f>F798/$J$798</f>
        <v>1.2096774193548387E-2</v>
      </c>
      <c r="H798" s="283"/>
      <c r="I798" s="283"/>
      <c r="J798" s="76">
        <v>24800</v>
      </c>
    </row>
    <row r="799" spans="1:10" x14ac:dyDescent="0.25">
      <c r="A799" s="11" t="s">
        <v>291</v>
      </c>
      <c r="B799" s="178">
        <f t="shared" ref="B799:B806" si="68">POWER((F799/$J$798)*100, 2)</f>
        <v>3624.7197092872007</v>
      </c>
      <c r="D799" s="283"/>
      <c r="E799" s="283" t="s">
        <v>83</v>
      </c>
      <c r="F799" s="283">
        <v>14931</v>
      </c>
      <c r="G799" s="238">
        <f t="shared" ref="G799:G806" si="69">F799/$J$798</f>
        <v>0.60205645161290322</v>
      </c>
      <c r="H799" s="283"/>
      <c r="I799" s="283"/>
      <c r="J799" s="76"/>
    </row>
    <row r="800" spans="1:10" x14ac:dyDescent="0.25">
      <c r="A800" s="11" t="s">
        <v>291</v>
      </c>
      <c r="B800" s="178">
        <f t="shared" si="68"/>
        <v>4.9183792924037464</v>
      </c>
      <c r="D800" s="283"/>
      <c r="E800" s="283" t="s">
        <v>15</v>
      </c>
      <c r="F800" s="283">
        <v>550</v>
      </c>
      <c r="G800" s="238">
        <f t="shared" si="69"/>
        <v>2.2177419354838711E-2</v>
      </c>
      <c r="H800" s="283"/>
      <c r="I800" s="283"/>
      <c r="J800" s="76"/>
    </row>
    <row r="801" spans="1:10" x14ac:dyDescent="0.25">
      <c r="A801" s="11" t="s">
        <v>291</v>
      </c>
      <c r="B801" s="178">
        <f t="shared" si="68"/>
        <v>9.1457466181061403E-2</v>
      </c>
      <c r="D801" s="283"/>
      <c r="E801" s="283" t="s">
        <v>349</v>
      </c>
      <c r="F801" s="283">
        <v>75</v>
      </c>
      <c r="G801" s="238">
        <f t="shared" si="69"/>
        <v>3.0241935483870967E-3</v>
      </c>
      <c r="H801" s="283"/>
      <c r="I801" s="283"/>
      <c r="J801" s="76"/>
    </row>
    <row r="802" spans="1:10" x14ac:dyDescent="0.25">
      <c r="A802" s="11" t="s">
        <v>291</v>
      </c>
      <c r="B802" s="178">
        <f t="shared" si="68"/>
        <v>857.92299687825175</v>
      </c>
      <c r="D802" s="283"/>
      <c r="E802" s="283" t="s">
        <v>111</v>
      </c>
      <c r="F802" s="283">
        <v>7264</v>
      </c>
      <c r="G802" s="238">
        <f t="shared" si="69"/>
        <v>0.29290322580645162</v>
      </c>
      <c r="H802" s="283"/>
      <c r="I802" s="283"/>
      <c r="J802" s="76"/>
    </row>
    <row r="803" spans="1:10" x14ac:dyDescent="0.25">
      <c r="A803" s="11" t="s">
        <v>291</v>
      </c>
      <c r="B803" s="178">
        <f t="shared" si="68"/>
        <v>1.4633194588969825</v>
      </c>
      <c r="D803" s="283"/>
      <c r="E803" s="283" t="s">
        <v>16</v>
      </c>
      <c r="F803" s="283">
        <v>300</v>
      </c>
      <c r="G803" s="238">
        <f t="shared" si="69"/>
        <v>1.2096774193548387E-2</v>
      </c>
      <c r="H803" s="283"/>
      <c r="I803" s="283"/>
      <c r="J803" s="76"/>
    </row>
    <row r="804" spans="1:10" x14ac:dyDescent="0.25">
      <c r="A804" s="11" t="s">
        <v>291</v>
      </c>
      <c r="B804" s="178">
        <f t="shared" si="68"/>
        <v>1.0161940686784598</v>
      </c>
      <c r="D804" s="283"/>
      <c r="E804" s="283" t="s">
        <v>141</v>
      </c>
      <c r="F804" s="283">
        <v>250</v>
      </c>
      <c r="G804" s="238">
        <f t="shared" si="69"/>
        <v>1.0080645161290322E-2</v>
      </c>
      <c r="H804" s="283"/>
      <c r="I804" s="283"/>
      <c r="J804" s="76"/>
    </row>
    <row r="805" spans="1:10" x14ac:dyDescent="0.25">
      <c r="A805" s="11" t="s">
        <v>291</v>
      </c>
      <c r="B805" s="178">
        <f t="shared" si="68"/>
        <v>20.746188347099366</v>
      </c>
      <c r="D805" s="283"/>
      <c r="E805" s="283" t="s">
        <v>38</v>
      </c>
      <c r="F805" s="283">
        <v>1129.5899999999999</v>
      </c>
      <c r="G805" s="238">
        <f t="shared" si="69"/>
        <v>4.5547983870967736E-2</v>
      </c>
      <c r="H805" s="283"/>
      <c r="I805" s="283"/>
      <c r="J805" s="76"/>
    </row>
    <row r="806" spans="1:10" x14ac:dyDescent="0.25">
      <c r="A806" s="150" t="s">
        <v>291</v>
      </c>
      <c r="B806" s="131">
        <f t="shared" si="68"/>
        <v>6.5036420395421429E-5</v>
      </c>
      <c r="C806" s="150"/>
      <c r="D806" s="12"/>
      <c r="E806" s="12" t="s">
        <v>129</v>
      </c>
      <c r="F806" s="12">
        <v>2</v>
      </c>
      <c r="G806" s="237">
        <f t="shared" si="69"/>
        <v>8.0645161290322581E-5</v>
      </c>
      <c r="H806" s="12"/>
      <c r="I806" s="12"/>
      <c r="J806" s="147"/>
    </row>
    <row r="807" spans="1:10" x14ac:dyDescent="0.25">
      <c r="A807" s="11" t="s">
        <v>293</v>
      </c>
      <c r="B807" s="178">
        <f>POWER((F807/$J$807)*100, 2)</f>
        <v>6.7993792166775181E-4</v>
      </c>
      <c r="C807" s="11">
        <f>SUM(B807:B854)</f>
        <v>2906.0327073293902</v>
      </c>
      <c r="D807" s="283"/>
      <c r="E807" s="283" t="s">
        <v>130</v>
      </c>
      <c r="F807" s="283">
        <v>2000</v>
      </c>
      <c r="G807" s="238">
        <f>F807/$J$807</f>
        <v>2.6075619295958278E-4</v>
      </c>
      <c r="H807" s="283"/>
      <c r="I807" s="283"/>
      <c r="J807" s="76">
        <v>7670000</v>
      </c>
    </row>
    <row r="808" spans="1:10" x14ac:dyDescent="0.25">
      <c r="A808" s="11" t="s">
        <v>293</v>
      </c>
      <c r="B808" s="178">
        <f t="shared" ref="B808:B854" si="70">POWER((F808/$J$807)*100, 2)</f>
        <v>0.39074723902707675</v>
      </c>
      <c r="D808" s="283"/>
      <c r="E808" s="283" t="s">
        <v>97</v>
      </c>
      <c r="F808" s="283">
        <v>47945</v>
      </c>
      <c r="G808" s="238">
        <f t="shared" ref="G808:G854" si="71">F808/$J$807</f>
        <v>6.2509778357235984E-3</v>
      </c>
      <c r="H808" s="283"/>
      <c r="I808" s="283"/>
      <c r="J808" s="76"/>
    </row>
    <row r="809" spans="1:10" x14ac:dyDescent="0.25">
      <c r="A809" s="11" t="s">
        <v>293</v>
      </c>
      <c r="B809" s="178">
        <f t="shared" si="70"/>
        <v>1.296751086625791E-3</v>
      </c>
      <c r="D809" s="283"/>
      <c r="E809" s="283" t="s">
        <v>81</v>
      </c>
      <c r="F809" s="283">
        <v>2762</v>
      </c>
      <c r="G809" s="238">
        <f t="shared" si="71"/>
        <v>3.6010430247718385E-4</v>
      </c>
      <c r="H809" s="283"/>
      <c r="I809" s="283"/>
      <c r="J809" s="76"/>
    </row>
    <row r="810" spans="1:10" x14ac:dyDescent="0.25">
      <c r="A810" s="11" t="s">
        <v>293</v>
      </c>
      <c r="B810" s="178">
        <f t="shared" si="70"/>
        <v>6.7993792166775174E-2</v>
      </c>
      <c r="D810" s="283"/>
      <c r="E810" s="283" t="s">
        <v>5</v>
      </c>
      <c r="F810" s="283">
        <v>20000</v>
      </c>
      <c r="G810" s="238">
        <f t="shared" si="71"/>
        <v>2.6075619295958278E-3</v>
      </c>
      <c r="H810" s="283"/>
      <c r="I810" s="283"/>
      <c r="J810" s="76"/>
    </row>
    <row r="811" spans="1:10" x14ac:dyDescent="0.25">
      <c r="A811" s="11" t="s">
        <v>293</v>
      </c>
      <c r="B811" s="178">
        <f t="shared" si="70"/>
        <v>0</v>
      </c>
      <c r="D811" s="283"/>
      <c r="E811" s="283" t="s">
        <v>100</v>
      </c>
      <c r="F811" s="283"/>
      <c r="G811" s="238"/>
      <c r="H811" s="283"/>
      <c r="I811" s="283"/>
      <c r="J811" s="76"/>
    </row>
    <row r="812" spans="1:10" x14ac:dyDescent="0.25">
      <c r="A812" s="11" t="s">
        <v>293</v>
      </c>
      <c r="B812" s="178">
        <f t="shared" si="70"/>
        <v>5.6671255114408049E-3</v>
      </c>
      <c r="D812" s="283"/>
      <c r="E812" s="283" t="s">
        <v>93</v>
      </c>
      <c r="F812" s="283">
        <v>5774</v>
      </c>
      <c r="G812" s="238">
        <f t="shared" si="71"/>
        <v>7.5280312907431549E-4</v>
      </c>
      <c r="H812" s="283"/>
      <c r="I812" s="283"/>
      <c r="J812" s="76"/>
    </row>
    <row r="813" spans="1:10" x14ac:dyDescent="0.25">
      <c r="A813" s="11" t="s">
        <v>293</v>
      </c>
      <c r="B813" s="178">
        <f t="shared" si="70"/>
        <v>7.1818442976156268E-7</v>
      </c>
      <c r="D813" s="283"/>
      <c r="E813" s="283" t="s">
        <v>39</v>
      </c>
      <c r="F813" s="283">
        <v>65</v>
      </c>
      <c r="G813" s="238">
        <f t="shared" si="71"/>
        <v>8.4745762711864406E-6</v>
      </c>
      <c r="H813" s="283"/>
      <c r="I813" s="283"/>
      <c r="J813" s="76"/>
    </row>
    <row r="814" spans="1:10" x14ac:dyDescent="0.25">
      <c r="A814" s="11" t="s">
        <v>293</v>
      </c>
      <c r="B814" s="178">
        <f t="shared" si="70"/>
        <v>0.40889938720594809</v>
      </c>
      <c r="D814" s="283"/>
      <c r="E814" s="283" t="s">
        <v>6</v>
      </c>
      <c r="F814" s="283">
        <v>49046</v>
      </c>
      <c r="G814" s="238">
        <f t="shared" si="71"/>
        <v>6.3945241199478489E-3</v>
      </c>
      <c r="H814" s="283"/>
      <c r="I814" s="283"/>
      <c r="J814" s="76"/>
    </row>
    <row r="815" spans="1:10" x14ac:dyDescent="0.25">
      <c r="A815" s="11" t="s">
        <v>293</v>
      </c>
      <c r="B815" s="178">
        <f t="shared" si="70"/>
        <v>0.96638896868715873</v>
      </c>
      <c r="D815" s="283"/>
      <c r="E815" s="283" t="s">
        <v>101</v>
      </c>
      <c r="F815" s="283">
        <v>75400</v>
      </c>
      <c r="G815" s="238">
        <f t="shared" si="71"/>
        <v>9.8305084745762706E-3</v>
      </c>
      <c r="H815" s="283"/>
      <c r="I815" s="283"/>
      <c r="J815" s="76"/>
    </row>
    <row r="816" spans="1:10" x14ac:dyDescent="0.25">
      <c r="A816" s="11" t="s">
        <v>293</v>
      </c>
      <c r="B816" s="178">
        <f t="shared" si="70"/>
        <v>8.407731574107284E-4</v>
      </c>
      <c r="D816" s="283"/>
      <c r="E816" s="283" t="s">
        <v>102</v>
      </c>
      <c r="F816" s="283">
        <v>2224</v>
      </c>
      <c r="G816" s="238">
        <f t="shared" si="71"/>
        <v>2.8996088657105607E-4</v>
      </c>
      <c r="H816" s="283"/>
      <c r="I816" s="283"/>
      <c r="J816" s="76"/>
    </row>
    <row r="817" spans="1:10" x14ac:dyDescent="0.25">
      <c r="A817" s="11" t="s">
        <v>293</v>
      </c>
      <c r="B817" s="178">
        <f t="shared" si="70"/>
        <v>7.2141617640309422E-2</v>
      </c>
      <c r="D817" s="283"/>
      <c r="E817" s="283" t="s">
        <v>82</v>
      </c>
      <c r="F817" s="283">
        <v>20601</v>
      </c>
      <c r="G817" s="238">
        <f t="shared" si="71"/>
        <v>2.6859191655801825E-3</v>
      </c>
      <c r="H817" s="283"/>
      <c r="I817" s="283"/>
      <c r="J817" s="76"/>
    </row>
    <row r="818" spans="1:10" x14ac:dyDescent="0.25">
      <c r="A818" s="11" t="s">
        <v>293</v>
      </c>
      <c r="B818" s="178">
        <f t="shared" si="70"/>
        <v>1.6335508568067733E-7</v>
      </c>
      <c r="D818" s="283"/>
      <c r="E818" s="283" t="s">
        <v>83</v>
      </c>
      <c r="F818" s="283">
        <v>31</v>
      </c>
      <c r="G818" s="238">
        <f t="shared" si="71"/>
        <v>4.0417209908735331E-6</v>
      </c>
      <c r="H818" s="283"/>
      <c r="I818" s="283"/>
      <c r="J818" s="76"/>
    </row>
    <row r="819" spans="1:10" x14ac:dyDescent="0.25">
      <c r="A819" s="11" t="s">
        <v>293</v>
      </c>
      <c r="B819" s="178">
        <f t="shared" si="70"/>
        <v>2585.4639471416258</v>
      </c>
      <c r="D819" s="283"/>
      <c r="E819" s="283" t="s">
        <v>15</v>
      </c>
      <c r="F819" s="283">
        <v>3900000</v>
      </c>
      <c r="G819" s="238">
        <f t="shared" si="71"/>
        <v>0.50847457627118642</v>
      </c>
      <c r="H819" s="283"/>
      <c r="I819" s="283"/>
      <c r="J819" s="76"/>
    </row>
    <row r="820" spans="1:10" x14ac:dyDescent="0.25">
      <c r="A820" s="11" t="s">
        <v>293</v>
      </c>
      <c r="B820" s="178">
        <f t="shared" si="70"/>
        <v>6.1194412950097671E-5</v>
      </c>
      <c r="D820" s="283"/>
      <c r="E820" s="283" t="s">
        <v>103</v>
      </c>
      <c r="F820" s="283">
        <v>600</v>
      </c>
      <c r="G820" s="238">
        <f t="shared" si="71"/>
        <v>7.822685788787484E-5</v>
      </c>
      <c r="H820" s="283"/>
      <c r="I820" s="283"/>
      <c r="J820" s="76"/>
    </row>
    <row r="821" spans="1:10" x14ac:dyDescent="0.25">
      <c r="A821" s="11" t="s">
        <v>293</v>
      </c>
      <c r="B821" s="178">
        <f t="shared" si="70"/>
        <v>2.3208023607444637E-3</v>
      </c>
      <c r="D821" s="283"/>
      <c r="E821" s="283" t="s">
        <v>222</v>
      </c>
      <c r="F821" s="283">
        <v>3695</v>
      </c>
      <c r="G821" s="238">
        <f t="shared" si="71"/>
        <v>4.8174706649282918E-4</v>
      </c>
      <c r="H821" s="283"/>
      <c r="I821" s="283"/>
      <c r="J821" s="76"/>
    </row>
    <row r="822" spans="1:10" x14ac:dyDescent="0.25">
      <c r="A822" s="11" t="s">
        <v>293</v>
      </c>
      <c r="B822" s="178">
        <f t="shared" si="70"/>
        <v>4.2496120104234488E-5</v>
      </c>
      <c r="D822" s="283"/>
      <c r="E822" s="283" t="s">
        <v>106</v>
      </c>
      <c r="F822" s="283">
        <v>500</v>
      </c>
      <c r="G822" s="238">
        <f t="shared" si="71"/>
        <v>6.5189048239895696E-5</v>
      </c>
      <c r="H822" s="283"/>
      <c r="I822" s="283"/>
      <c r="J822" s="76"/>
    </row>
    <row r="823" spans="1:10" x14ac:dyDescent="0.25">
      <c r="A823" s="11" t="s">
        <v>293</v>
      </c>
      <c r="B823" s="178">
        <f t="shared" si="70"/>
        <v>1.142975646323491</v>
      </c>
      <c r="D823" s="283"/>
      <c r="E823" s="283" t="s">
        <v>152</v>
      </c>
      <c r="F823" s="283">
        <v>82000</v>
      </c>
      <c r="G823" s="238">
        <f t="shared" si="71"/>
        <v>1.0691003911342895E-2</v>
      </c>
      <c r="H823" s="283"/>
      <c r="I823" s="283"/>
      <c r="J823" s="76"/>
    </row>
    <row r="824" spans="1:10" x14ac:dyDescent="0.25">
      <c r="A824" s="11" t="s">
        <v>293</v>
      </c>
      <c r="B824" s="178">
        <f t="shared" si="70"/>
        <v>0</v>
      </c>
      <c r="D824" s="283"/>
      <c r="E824" s="283" t="s">
        <v>108</v>
      </c>
      <c r="F824" s="283"/>
      <c r="G824" s="238"/>
      <c r="H824" s="283"/>
      <c r="I824" s="283"/>
      <c r="J824" s="76"/>
    </row>
    <row r="825" spans="1:10" x14ac:dyDescent="0.25">
      <c r="A825" s="11" t="s">
        <v>293</v>
      </c>
      <c r="B825" s="178">
        <f t="shared" si="70"/>
        <v>1.4899910377382544</v>
      </c>
      <c r="D825" s="283"/>
      <c r="E825" s="283" t="s">
        <v>94</v>
      </c>
      <c r="F825" s="283">
        <v>93624</v>
      </c>
      <c r="G825" s="238">
        <f t="shared" si="71"/>
        <v>1.220651890482399E-2</v>
      </c>
      <c r="H825" s="283"/>
      <c r="I825" s="283"/>
      <c r="J825" s="76"/>
    </row>
    <row r="826" spans="1:10" x14ac:dyDescent="0.25">
      <c r="A826" s="11" t="s">
        <v>293</v>
      </c>
      <c r="B826" s="178">
        <f t="shared" si="70"/>
        <v>0</v>
      </c>
      <c r="D826" s="283"/>
      <c r="E826" s="283" t="s">
        <v>21</v>
      </c>
      <c r="F826" s="283"/>
      <c r="G826" s="238"/>
      <c r="H826" s="283"/>
      <c r="I826" s="283"/>
      <c r="J826" s="76"/>
    </row>
    <row r="827" spans="1:10" x14ac:dyDescent="0.25">
      <c r="A827" s="11" t="s">
        <v>293</v>
      </c>
      <c r="B827" s="178">
        <f t="shared" si="70"/>
        <v>8.3292395404299578E-7</v>
      </c>
      <c r="D827" s="283"/>
      <c r="E827" s="283" t="s">
        <v>190</v>
      </c>
      <c r="F827" s="283">
        <v>70</v>
      </c>
      <c r="G827" s="238">
        <f t="shared" si="71"/>
        <v>9.1264667535853978E-6</v>
      </c>
      <c r="H827" s="283"/>
      <c r="I827" s="283"/>
      <c r="J827" s="76"/>
    </row>
    <row r="828" spans="1:10" x14ac:dyDescent="0.25">
      <c r="A828" s="11" t="s">
        <v>293</v>
      </c>
      <c r="B828" s="178">
        <f t="shared" si="70"/>
        <v>205.68122130449487</v>
      </c>
      <c r="D828" s="283"/>
      <c r="E828" s="283" t="s">
        <v>9</v>
      </c>
      <c r="F828" s="283">
        <v>1100000</v>
      </c>
      <c r="G828" s="238">
        <f t="shared" si="71"/>
        <v>0.14341590612777053</v>
      </c>
      <c r="H828" s="283"/>
      <c r="I828" s="283"/>
      <c r="J828" s="76"/>
    </row>
    <row r="829" spans="1:10" x14ac:dyDescent="0.25">
      <c r="A829" s="11" t="s">
        <v>293</v>
      </c>
      <c r="B829" s="178">
        <f t="shared" si="70"/>
        <v>12.911888280929952</v>
      </c>
      <c r="D829" s="283"/>
      <c r="E829" s="283" t="s">
        <v>24</v>
      </c>
      <c r="F829" s="283">
        <v>275607</v>
      </c>
      <c r="G829" s="238">
        <f t="shared" si="71"/>
        <v>3.5933116036505869E-2</v>
      </c>
      <c r="H829" s="283"/>
      <c r="I829" s="283"/>
      <c r="J829" s="76"/>
    </row>
    <row r="830" spans="1:10" x14ac:dyDescent="0.25">
      <c r="A830" s="11" t="s">
        <v>293</v>
      </c>
      <c r="B830" s="178">
        <f t="shared" si="70"/>
        <v>1.5987245044527434E-2</v>
      </c>
      <c r="D830" s="283"/>
      <c r="E830" s="283" t="s">
        <v>25</v>
      </c>
      <c r="F830" s="283">
        <v>9698</v>
      </c>
      <c r="G830" s="238">
        <f t="shared" si="71"/>
        <v>1.264406779661017E-3</v>
      </c>
      <c r="H830" s="283"/>
      <c r="I830" s="283"/>
      <c r="J830" s="76"/>
    </row>
    <row r="831" spans="1:10" x14ac:dyDescent="0.25">
      <c r="A831" s="11" t="s">
        <v>293</v>
      </c>
      <c r="B831" s="178">
        <f t="shared" si="70"/>
        <v>2.2480447535140042</v>
      </c>
      <c r="D831" s="283"/>
      <c r="E831" s="283" t="s">
        <v>36</v>
      </c>
      <c r="F831" s="283">
        <v>115000</v>
      </c>
      <c r="G831" s="238">
        <f t="shared" si="71"/>
        <v>1.4993481095176011E-2</v>
      </c>
      <c r="H831" s="283"/>
      <c r="I831" s="283"/>
      <c r="J831" s="76"/>
    </row>
    <row r="832" spans="1:10" x14ac:dyDescent="0.25">
      <c r="A832" s="11" t="s">
        <v>293</v>
      </c>
      <c r="B832" s="178">
        <f t="shared" si="70"/>
        <v>0</v>
      </c>
      <c r="D832" s="283"/>
      <c r="E832" s="283" t="s">
        <v>176</v>
      </c>
      <c r="F832" s="283"/>
      <c r="G832" s="238"/>
      <c r="H832" s="283"/>
      <c r="I832" s="283"/>
      <c r="J832" s="76"/>
    </row>
    <row r="833" spans="1:10" x14ac:dyDescent="0.25">
      <c r="A833" s="11" t="s">
        <v>293</v>
      </c>
      <c r="B833" s="178">
        <f t="shared" si="70"/>
        <v>0</v>
      </c>
      <c r="D833" s="283"/>
      <c r="E833" s="283" t="s">
        <v>220</v>
      </c>
      <c r="F833" s="283"/>
      <c r="G833" s="238"/>
      <c r="H833" s="283"/>
      <c r="I833" s="283"/>
      <c r="J833" s="76"/>
    </row>
    <row r="834" spans="1:10" x14ac:dyDescent="0.25">
      <c r="A834" s="11" t="s">
        <v>293</v>
      </c>
      <c r="B834" s="178">
        <f t="shared" si="70"/>
        <v>4.249612010423448E-7</v>
      </c>
      <c r="D834" s="283"/>
      <c r="E834" s="283" t="s">
        <v>170</v>
      </c>
      <c r="F834" s="283">
        <v>50</v>
      </c>
      <c r="G834" s="238">
        <f t="shared" si="71"/>
        <v>6.5189048239895697E-6</v>
      </c>
      <c r="H834" s="283"/>
      <c r="I834" s="283"/>
      <c r="J834" s="76"/>
    </row>
    <row r="835" spans="1:10" x14ac:dyDescent="0.25">
      <c r="A835" s="11" t="s">
        <v>293</v>
      </c>
      <c r="B835" s="178">
        <f t="shared" si="70"/>
        <v>1.8633851729337111E-2</v>
      </c>
      <c r="D835" s="283"/>
      <c r="E835" s="283" t="s">
        <v>154</v>
      </c>
      <c r="F835" s="283">
        <v>10470</v>
      </c>
      <c r="G835" s="238">
        <f t="shared" si="71"/>
        <v>1.365058670143416E-3</v>
      </c>
      <c r="H835" s="283"/>
      <c r="I835" s="283"/>
      <c r="J835" s="76"/>
    </row>
    <row r="836" spans="1:10" x14ac:dyDescent="0.25">
      <c r="A836" s="11" t="s">
        <v>293</v>
      </c>
      <c r="B836" s="178">
        <f t="shared" si="70"/>
        <v>0</v>
      </c>
      <c r="D836" s="283"/>
      <c r="E836" s="283" t="s">
        <v>26</v>
      </c>
      <c r="F836" s="283"/>
      <c r="G836" s="238"/>
      <c r="H836" s="283"/>
      <c r="I836" s="283"/>
      <c r="J836" s="76"/>
    </row>
    <row r="837" spans="1:10" x14ac:dyDescent="0.25">
      <c r="A837" s="11" t="s">
        <v>293</v>
      </c>
      <c r="B837" s="178">
        <f t="shared" si="70"/>
        <v>15.986235034821322</v>
      </c>
      <c r="D837" s="283"/>
      <c r="E837" s="283" t="s">
        <v>56</v>
      </c>
      <c r="F837" s="283">
        <v>306668</v>
      </c>
      <c r="G837" s="238">
        <f t="shared" si="71"/>
        <v>3.9982790091264667E-2</v>
      </c>
      <c r="H837" s="283"/>
      <c r="I837" s="283"/>
      <c r="J837" s="76"/>
    </row>
    <row r="838" spans="1:10" x14ac:dyDescent="0.25">
      <c r="A838" s="11" t="s">
        <v>293</v>
      </c>
      <c r="B838" s="178">
        <f t="shared" si="70"/>
        <v>16.653209561966992</v>
      </c>
      <c r="D838" s="283"/>
      <c r="E838" s="283" t="s">
        <v>165</v>
      </c>
      <c r="F838" s="283">
        <v>313000</v>
      </c>
      <c r="G838" s="238">
        <f t="shared" si="71"/>
        <v>4.0808344198174709E-2</v>
      </c>
      <c r="H838" s="283"/>
      <c r="I838" s="283"/>
      <c r="J838" s="76"/>
    </row>
    <row r="839" spans="1:10" x14ac:dyDescent="0.25">
      <c r="A839" s="11" t="s">
        <v>293</v>
      </c>
      <c r="B839" s="178">
        <f t="shared" si="70"/>
        <v>6.1194412950097664E-3</v>
      </c>
      <c r="D839" s="283"/>
      <c r="E839" s="283" t="s">
        <v>139</v>
      </c>
      <c r="F839" s="283">
        <v>6000</v>
      </c>
      <c r="G839" s="238">
        <f t="shared" si="71"/>
        <v>7.8226857887874835E-4</v>
      </c>
      <c r="H839" s="283"/>
      <c r="I839" s="283"/>
      <c r="J839" s="76"/>
    </row>
    <row r="840" spans="1:10" x14ac:dyDescent="0.25">
      <c r="A840" s="11" t="s">
        <v>293</v>
      </c>
      <c r="B840" s="178">
        <f t="shared" si="70"/>
        <v>0.33219367504746816</v>
      </c>
      <c r="D840" s="283"/>
      <c r="E840" s="283" t="s">
        <v>28</v>
      </c>
      <c r="F840" s="283">
        <v>44207</v>
      </c>
      <c r="G840" s="238">
        <f t="shared" si="71"/>
        <v>5.7636245110821386E-3</v>
      </c>
      <c r="H840" s="283"/>
      <c r="I840" s="283"/>
      <c r="J840" s="76"/>
    </row>
    <row r="841" spans="1:10" x14ac:dyDescent="0.25">
      <c r="A841" s="11" t="s">
        <v>293</v>
      </c>
      <c r="B841" s="178">
        <f t="shared" si="70"/>
        <v>2.2103483151988223E-3</v>
      </c>
      <c r="D841" s="283"/>
      <c r="E841" s="283" t="s">
        <v>92</v>
      </c>
      <c r="F841" s="283">
        <v>3606</v>
      </c>
      <c r="G841" s="238">
        <f t="shared" si="71"/>
        <v>4.7014341590612775E-4</v>
      </c>
      <c r="H841" s="283"/>
      <c r="I841" s="283"/>
      <c r="J841" s="76"/>
    </row>
    <row r="842" spans="1:10" x14ac:dyDescent="0.25">
      <c r="A842" s="11" t="s">
        <v>293</v>
      </c>
      <c r="B842" s="178">
        <f t="shared" si="70"/>
        <v>1.7221958935149221E-3</v>
      </c>
      <c r="D842" s="283"/>
      <c r="E842" s="283" t="s">
        <v>118</v>
      </c>
      <c r="F842" s="283">
        <v>3183</v>
      </c>
      <c r="G842" s="238">
        <f t="shared" si="71"/>
        <v>4.1499348109517602E-4</v>
      </c>
      <c r="H842" s="283"/>
      <c r="I842" s="283"/>
      <c r="J842" s="76"/>
    </row>
    <row r="843" spans="1:10" x14ac:dyDescent="0.25">
      <c r="A843" s="11" t="s">
        <v>293</v>
      </c>
      <c r="B843" s="178">
        <f t="shared" si="70"/>
        <v>0</v>
      </c>
      <c r="D843" s="283"/>
      <c r="E843" s="283" t="s">
        <v>29</v>
      </c>
      <c r="F843" s="283"/>
      <c r="G843" s="238"/>
      <c r="H843" s="283"/>
      <c r="I843" s="283"/>
      <c r="J843" s="76"/>
    </row>
    <row r="844" spans="1:10" x14ac:dyDescent="0.25">
      <c r="A844" s="11" t="s">
        <v>293</v>
      </c>
      <c r="B844" s="178">
        <f t="shared" si="70"/>
        <v>0.67466840277482665</v>
      </c>
      <c r="D844" s="283"/>
      <c r="E844" s="283" t="s">
        <v>16</v>
      </c>
      <c r="F844" s="283">
        <v>63000</v>
      </c>
      <c r="G844" s="238">
        <f t="shared" si="71"/>
        <v>8.2138200782268574E-3</v>
      </c>
      <c r="H844" s="283"/>
      <c r="I844" s="283"/>
      <c r="J844" s="76"/>
    </row>
    <row r="845" spans="1:10" x14ac:dyDescent="0.25">
      <c r="A845" s="11" t="s">
        <v>293</v>
      </c>
      <c r="B845" s="178">
        <f t="shared" si="70"/>
        <v>3.8246508093811041E-2</v>
      </c>
      <c r="D845" s="283"/>
      <c r="E845" s="283" t="s">
        <v>54</v>
      </c>
      <c r="F845" s="283">
        <v>15000</v>
      </c>
      <c r="G845" s="238">
        <f t="shared" si="71"/>
        <v>1.9556714471968711E-3</v>
      </c>
      <c r="H845" s="283"/>
      <c r="I845" s="283"/>
      <c r="J845" s="76"/>
    </row>
    <row r="846" spans="1:10" x14ac:dyDescent="0.25">
      <c r="A846" s="11" t="s">
        <v>293</v>
      </c>
      <c r="B846" s="178">
        <f t="shared" si="70"/>
        <v>2.4477765180039066E-2</v>
      </c>
      <c r="D846" s="283"/>
      <c r="E846" s="283" t="s">
        <v>120</v>
      </c>
      <c r="F846" s="283">
        <v>12000</v>
      </c>
      <c r="G846" s="238">
        <f t="shared" si="71"/>
        <v>1.5645371577574967E-3</v>
      </c>
      <c r="H846" s="283"/>
      <c r="I846" s="283"/>
      <c r="J846" s="76"/>
    </row>
    <row r="847" spans="1:10" x14ac:dyDescent="0.25">
      <c r="A847" s="11" t="s">
        <v>293</v>
      </c>
      <c r="B847" s="178">
        <f t="shared" si="70"/>
        <v>0</v>
      </c>
      <c r="D847" s="283"/>
      <c r="E847" s="283" t="s">
        <v>121</v>
      </c>
      <c r="F847" s="283"/>
      <c r="G847" s="238"/>
      <c r="H847" s="283"/>
      <c r="I847" s="283"/>
      <c r="J847" s="76"/>
    </row>
    <row r="848" spans="1:10" x14ac:dyDescent="0.25">
      <c r="A848" s="11" t="s">
        <v>293</v>
      </c>
      <c r="B848" s="178">
        <f t="shared" si="70"/>
        <v>0.2826301657858637</v>
      </c>
      <c r="D848" s="283"/>
      <c r="E848" s="283" t="s">
        <v>32</v>
      </c>
      <c r="F848" s="283">
        <v>40776</v>
      </c>
      <c r="G848" s="238">
        <f t="shared" si="71"/>
        <v>5.3162972620599738E-3</v>
      </c>
      <c r="H848" s="283"/>
      <c r="I848" s="283"/>
      <c r="J848" s="76"/>
    </row>
    <row r="849" spans="1:10" x14ac:dyDescent="0.25">
      <c r="A849" s="11" t="s">
        <v>293</v>
      </c>
      <c r="B849" s="178">
        <f t="shared" si="70"/>
        <v>7.5878340890276723</v>
      </c>
      <c r="D849" s="283"/>
      <c r="E849" s="283" t="s">
        <v>161</v>
      </c>
      <c r="F849" s="283">
        <v>211278</v>
      </c>
      <c r="G849" s="238">
        <f t="shared" si="71"/>
        <v>2.7546023468057367E-2</v>
      </c>
      <c r="H849" s="283"/>
      <c r="I849" s="283"/>
      <c r="J849" s="76"/>
    </row>
    <row r="850" spans="1:10" x14ac:dyDescent="0.25">
      <c r="A850" s="11" t="s">
        <v>293</v>
      </c>
      <c r="B850" s="178">
        <f t="shared" si="70"/>
        <v>5.5873371761158209E-4</v>
      </c>
      <c r="D850" s="283"/>
      <c r="E850" s="283" t="s">
        <v>166</v>
      </c>
      <c r="F850" s="283">
        <v>1813</v>
      </c>
      <c r="G850" s="238">
        <f t="shared" si="71"/>
        <v>2.363754889178618E-4</v>
      </c>
      <c r="H850" s="283"/>
      <c r="I850" s="283"/>
      <c r="J850" s="76"/>
    </row>
    <row r="851" spans="1:10" x14ac:dyDescent="0.25">
      <c r="A851" s="11" t="s">
        <v>293</v>
      </c>
      <c r="B851" s="178">
        <f t="shared" si="70"/>
        <v>3.0752446528831916</v>
      </c>
      <c r="D851" s="283"/>
      <c r="E851" s="283" t="s">
        <v>31</v>
      </c>
      <c r="F851" s="283">
        <v>134504</v>
      </c>
      <c r="G851" s="238">
        <f t="shared" si="71"/>
        <v>1.7536375488917861E-2</v>
      </c>
      <c r="H851" s="283"/>
      <c r="I851" s="283"/>
      <c r="J851" s="76"/>
    </row>
    <row r="852" spans="1:10" x14ac:dyDescent="0.25">
      <c r="A852" s="11" t="s">
        <v>293</v>
      </c>
      <c r="B852" s="178">
        <f t="shared" si="70"/>
        <v>0.63251225163142621</v>
      </c>
      <c r="D852" s="283"/>
      <c r="E852" s="283" t="s">
        <v>128</v>
      </c>
      <c r="F852" s="283">
        <v>61000</v>
      </c>
      <c r="G852" s="238">
        <f t="shared" si="71"/>
        <v>7.953063885267276E-3</v>
      </c>
      <c r="H852" s="283"/>
      <c r="I852" s="283"/>
      <c r="J852" s="76"/>
    </row>
    <row r="853" spans="1:10" x14ac:dyDescent="0.25">
      <c r="A853" s="11" t="s">
        <v>293</v>
      </c>
      <c r="B853" s="178">
        <f t="shared" si="70"/>
        <v>48.109687585523439</v>
      </c>
      <c r="D853" s="283"/>
      <c r="E853" s="283" t="s">
        <v>38</v>
      </c>
      <c r="F853" s="283">
        <v>532000</v>
      </c>
      <c r="G853" s="238">
        <f t="shared" si="71"/>
        <v>6.9361147327249018E-2</v>
      </c>
      <c r="H853" s="283"/>
      <c r="I853" s="283"/>
      <c r="J853" s="76"/>
    </row>
    <row r="854" spans="1:10" x14ac:dyDescent="0.25">
      <c r="A854" s="150" t="s">
        <v>293</v>
      </c>
      <c r="B854" s="131">
        <f t="shared" si="70"/>
        <v>1.7353854313101214</v>
      </c>
      <c r="C854" s="150"/>
      <c r="D854" s="12"/>
      <c r="E854" s="12" t="s">
        <v>47</v>
      </c>
      <c r="F854" s="12">
        <v>101040</v>
      </c>
      <c r="G854" s="237">
        <f t="shared" si="71"/>
        <v>1.3173402868318123E-2</v>
      </c>
      <c r="H854" s="12"/>
      <c r="I854" s="12"/>
      <c r="J854" s="150"/>
    </row>
    <row r="855" spans="1:10" x14ac:dyDescent="0.25">
      <c r="A855" s="11" t="s">
        <v>296</v>
      </c>
      <c r="B855" s="178">
        <f>POWER((F855/$J$855)*100, 2)</f>
        <v>3184.7474204117552</v>
      </c>
      <c r="C855" s="11">
        <f>SUM(B855:B866)</f>
        <v>3651.569179148124</v>
      </c>
      <c r="D855" s="285"/>
      <c r="E855" s="285" t="s">
        <v>5</v>
      </c>
      <c r="F855" s="284">
        <v>807</v>
      </c>
      <c r="G855" s="238">
        <f>F855/$J$855</f>
        <v>0.56433566433566429</v>
      </c>
      <c r="H855" s="285"/>
      <c r="I855" s="285"/>
      <c r="J855" s="76">
        <v>1430</v>
      </c>
    </row>
    <row r="856" spans="1:10" x14ac:dyDescent="0.25">
      <c r="A856" s="11" t="s">
        <v>296</v>
      </c>
      <c r="B856" s="178">
        <f t="shared" ref="B856:B866" si="72">POWER((F856/$J$855)*100, 2)</f>
        <v>221.86414983617786</v>
      </c>
      <c r="D856" s="285"/>
      <c r="E856" s="285" t="s">
        <v>6</v>
      </c>
      <c r="F856" s="284">
        <v>213</v>
      </c>
      <c r="G856" s="238">
        <f t="shared" ref="G856:G866" si="73">F856/$J$855</f>
        <v>0.14895104895104896</v>
      </c>
      <c r="H856" s="285"/>
      <c r="I856" s="285"/>
      <c r="J856" s="76"/>
    </row>
    <row r="857" spans="1:10" x14ac:dyDescent="0.25">
      <c r="A857" s="11" t="s">
        <v>296</v>
      </c>
      <c r="B857" s="178">
        <f t="shared" si="72"/>
        <v>0.12412071005917161</v>
      </c>
      <c r="D857" s="285"/>
      <c r="E857" s="285" t="s">
        <v>271</v>
      </c>
      <c r="F857" s="284">
        <v>5.0380000000000003</v>
      </c>
      <c r="G857" s="238">
        <f t="shared" si="73"/>
        <v>3.523076923076923E-3</v>
      </c>
      <c r="H857" s="285"/>
      <c r="I857" s="285"/>
      <c r="J857" s="76"/>
    </row>
    <row r="858" spans="1:10" x14ac:dyDescent="0.25">
      <c r="A858" s="11" t="s">
        <v>296</v>
      </c>
      <c r="B858" s="178">
        <f t="shared" si="72"/>
        <v>15.888307496699104</v>
      </c>
      <c r="D858" s="285"/>
      <c r="E858" s="285" t="s">
        <v>82</v>
      </c>
      <c r="F858" s="284">
        <v>57</v>
      </c>
      <c r="G858" s="238">
        <f t="shared" si="73"/>
        <v>3.9860139860139858E-2</v>
      </c>
      <c r="H858" s="285"/>
      <c r="I858" s="285"/>
      <c r="J858" s="76"/>
    </row>
    <row r="859" spans="1:10" x14ac:dyDescent="0.25">
      <c r="A859" s="11" t="s">
        <v>296</v>
      </c>
      <c r="B859" s="178">
        <f t="shared" si="72"/>
        <v>1.956085872169788</v>
      </c>
      <c r="D859" s="285"/>
      <c r="E859" s="285" t="s">
        <v>213</v>
      </c>
      <c r="F859" s="284">
        <v>20</v>
      </c>
      <c r="G859" s="238">
        <f t="shared" si="73"/>
        <v>1.3986013986013986E-2</v>
      </c>
      <c r="H859" s="285"/>
      <c r="I859" s="285"/>
      <c r="J859" s="76"/>
    </row>
    <row r="860" spans="1:10" x14ac:dyDescent="0.25">
      <c r="A860" s="11" t="s">
        <v>296</v>
      </c>
      <c r="B860" s="178">
        <f t="shared" si="72"/>
        <v>9.9026847278595547</v>
      </c>
      <c r="D860" s="285"/>
      <c r="E860" s="285" t="s">
        <v>273</v>
      </c>
      <c r="F860" s="284">
        <v>45</v>
      </c>
      <c r="G860" s="238">
        <f t="shared" si="73"/>
        <v>3.1468531468531472E-2</v>
      </c>
      <c r="H860" s="285"/>
      <c r="I860" s="285"/>
      <c r="J860" s="76"/>
    </row>
    <row r="861" spans="1:10" x14ac:dyDescent="0.25">
      <c r="A861" s="11" t="s">
        <v>296</v>
      </c>
      <c r="B861" s="178">
        <f t="shared" si="72"/>
        <v>205.5112719448384</v>
      </c>
      <c r="D861" s="285"/>
      <c r="E861" s="285" t="s">
        <v>27</v>
      </c>
      <c r="F861" s="284">
        <v>205</v>
      </c>
      <c r="G861" s="238">
        <f t="shared" si="73"/>
        <v>0.14335664335664336</v>
      </c>
      <c r="H861" s="285"/>
      <c r="I861" s="285"/>
      <c r="J861" s="76"/>
    </row>
    <row r="862" spans="1:10" x14ac:dyDescent="0.25">
      <c r="A862" s="11" t="s">
        <v>296</v>
      </c>
      <c r="B862" s="178">
        <f t="shared" si="72"/>
        <v>0.59171597633136097</v>
      </c>
      <c r="D862" s="285"/>
      <c r="E862" s="285" t="s">
        <v>84</v>
      </c>
      <c r="F862" s="284">
        <v>11</v>
      </c>
      <c r="G862" s="238">
        <f t="shared" si="73"/>
        <v>7.6923076923076927E-3</v>
      </c>
      <c r="H862" s="285"/>
      <c r="I862" s="285"/>
      <c r="J862" s="76"/>
    </row>
    <row r="863" spans="1:10" x14ac:dyDescent="0.25">
      <c r="A863" s="11" t="s">
        <v>296</v>
      </c>
      <c r="B863" s="178">
        <f t="shared" si="72"/>
        <v>0.12225536701061175</v>
      </c>
      <c r="D863" s="285"/>
      <c r="E863" s="285" t="s">
        <v>139</v>
      </c>
      <c r="F863" s="284">
        <v>5</v>
      </c>
      <c r="G863" s="238">
        <f t="shared" si="73"/>
        <v>3.4965034965034965E-3</v>
      </c>
      <c r="H863" s="285"/>
      <c r="I863" s="285"/>
      <c r="J863" s="76"/>
    </row>
    <row r="864" spans="1:10" x14ac:dyDescent="0.25">
      <c r="A864" s="11" t="s">
        <v>296</v>
      </c>
      <c r="B864" s="178">
        <f t="shared" si="72"/>
        <v>9.9026847278595547</v>
      </c>
      <c r="D864" s="285"/>
      <c r="E864" s="285" t="s">
        <v>272</v>
      </c>
      <c r="F864" s="284">
        <v>45</v>
      </c>
      <c r="G864" s="238">
        <f t="shared" si="73"/>
        <v>3.1468531468531472E-2</v>
      </c>
      <c r="H864" s="285"/>
      <c r="I864" s="285"/>
      <c r="J864" s="76"/>
    </row>
    <row r="865" spans="1:10" x14ac:dyDescent="0.25">
      <c r="A865" s="11" t="s">
        <v>296</v>
      </c>
      <c r="B865" s="178">
        <f t="shared" si="72"/>
        <v>0</v>
      </c>
      <c r="D865" s="285"/>
      <c r="E865" s="285" t="s">
        <v>193</v>
      </c>
      <c r="F865" s="284"/>
      <c r="G865" s="238"/>
      <c r="H865" s="285"/>
      <c r="I865" s="285"/>
      <c r="J865" s="76"/>
    </row>
    <row r="866" spans="1:10" x14ac:dyDescent="0.25">
      <c r="A866" s="150" t="s">
        <v>296</v>
      </c>
      <c r="B866" s="131">
        <f t="shared" si="72"/>
        <v>0.95848207736319635</v>
      </c>
      <c r="C866" s="150"/>
      <c r="D866" s="12"/>
      <c r="E866" s="12" t="s">
        <v>86</v>
      </c>
      <c r="F866" s="140">
        <v>14</v>
      </c>
      <c r="G866" s="237">
        <f t="shared" si="73"/>
        <v>9.7902097902097911E-3</v>
      </c>
      <c r="H866" s="12"/>
      <c r="I866" s="12"/>
      <c r="J866" s="147"/>
    </row>
    <row r="867" spans="1:10" x14ac:dyDescent="0.25">
      <c r="A867" s="11" t="s">
        <v>352</v>
      </c>
      <c r="B867" s="178">
        <f>POWER((F867/$J$867)*100, 2)</f>
        <v>3.2759362011424819E-4</v>
      </c>
      <c r="C867" s="11">
        <f>SUM(B867:B887)</f>
        <v>8186.5690096435401</v>
      </c>
      <c r="D867" s="232"/>
      <c r="E867" s="14" t="s">
        <v>5</v>
      </c>
      <c r="F867" s="289">
        <v>12</v>
      </c>
      <c r="G867" s="238">
        <f>F867/$J$867</f>
        <v>1.8099547511312217E-4</v>
      </c>
      <c r="H867" s="232"/>
      <c r="I867" s="232"/>
      <c r="J867" s="167">
        <v>66300</v>
      </c>
    </row>
    <row r="868" spans="1:10" x14ac:dyDescent="0.25">
      <c r="A868" s="11" t="s">
        <v>352</v>
      </c>
      <c r="B868" s="178">
        <f t="shared" ref="B868:B887" si="74">POWER((F868/$J$867)*100, 2)</f>
        <v>4.0544829139452503</v>
      </c>
      <c r="C868" s="289"/>
      <c r="D868" s="289"/>
      <c r="E868" s="289" t="s">
        <v>131</v>
      </c>
      <c r="F868" s="289">
        <v>1335</v>
      </c>
      <c r="G868" s="238">
        <f t="shared" ref="G868:G885" si="75">F868/$J$867</f>
        <v>2.0135746606334843E-2</v>
      </c>
      <c r="H868" s="289"/>
      <c r="I868" s="289"/>
      <c r="J868" s="76"/>
    </row>
    <row r="869" spans="1:10" x14ac:dyDescent="0.25">
      <c r="A869" s="11" t="s">
        <v>352</v>
      </c>
      <c r="B869" s="178">
        <f t="shared" si="74"/>
        <v>0.36947327950788167</v>
      </c>
      <c r="D869" s="289"/>
      <c r="E869" s="289" t="s">
        <v>93</v>
      </c>
      <c r="F869" s="289">
        <v>403</v>
      </c>
      <c r="G869" s="238">
        <f t="shared" si="75"/>
        <v>6.0784313725490199E-3</v>
      </c>
      <c r="H869" s="289"/>
      <c r="I869" s="289"/>
      <c r="J869" s="76"/>
    </row>
    <row r="870" spans="1:10" x14ac:dyDescent="0.25">
      <c r="A870" s="11" t="s">
        <v>352</v>
      </c>
      <c r="B870" s="178">
        <f t="shared" si="74"/>
        <v>0.15616205874390596</v>
      </c>
      <c r="D870" s="289"/>
      <c r="E870" s="289" t="s">
        <v>6</v>
      </c>
      <c r="F870" s="289">
        <v>262</v>
      </c>
      <c r="G870" s="238">
        <f t="shared" si="75"/>
        <v>3.9517345399698338E-3</v>
      </c>
      <c r="H870" s="289"/>
      <c r="I870" s="289"/>
      <c r="J870" s="76"/>
    </row>
    <row r="871" spans="1:10" x14ac:dyDescent="0.25">
      <c r="A871" s="11" t="s">
        <v>352</v>
      </c>
      <c r="B871" s="178">
        <f t="shared" si="74"/>
        <v>2.6045967754777969E-2</v>
      </c>
      <c r="D871" s="289"/>
      <c r="E871" s="289" t="s">
        <v>102</v>
      </c>
      <c r="F871" s="289">
        <v>107</v>
      </c>
      <c r="G871" s="238">
        <f t="shared" si="75"/>
        <v>1.6138763197586726E-3</v>
      </c>
      <c r="H871" s="289"/>
      <c r="I871" s="289"/>
      <c r="J871" s="76"/>
    </row>
    <row r="872" spans="1:10" x14ac:dyDescent="0.25">
      <c r="A872" s="11" t="s">
        <v>352</v>
      </c>
      <c r="B872" s="178">
        <f t="shared" si="74"/>
        <v>1.4559716449522148E-4</v>
      </c>
      <c r="D872" s="289"/>
      <c r="E872" s="289" t="s">
        <v>271</v>
      </c>
      <c r="F872" s="289">
        <v>8</v>
      </c>
      <c r="G872" s="238">
        <f t="shared" si="75"/>
        <v>1.2066365007541478E-4</v>
      </c>
      <c r="H872" s="289"/>
      <c r="I872" s="289"/>
      <c r="J872" s="76"/>
    </row>
    <row r="873" spans="1:10" x14ac:dyDescent="0.25">
      <c r="A873" s="11" t="s">
        <v>352</v>
      </c>
      <c r="B873" s="178">
        <f t="shared" si="74"/>
        <v>0</v>
      </c>
      <c r="D873" s="289"/>
      <c r="E873" s="289" t="s">
        <v>82</v>
      </c>
      <c r="F873" s="290"/>
      <c r="G873" s="238"/>
      <c r="H873" s="289"/>
      <c r="I873" s="289"/>
      <c r="J873" s="76"/>
    </row>
    <row r="874" spans="1:10" x14ac:dyDescent="0.25">
      <c r="A874" s="11" t="s">
        <v>352</v>
      </c>
      <c r="B874" s="178">
        <f t="shared" si="74"/>
        <v>8162.5637840703066</v>
      </c>
      <c r="D874" s="289"/>
      <c r="E874" s="289" t="s">
        <v>15</v>
      </c>
      <c r="F874" s="289">
        <v>59900</v>
      </c>
      <c r="G874" s="238">
        <f t="shared" si="75"/>
        <v>0.90346907993966818</v>
      </c>
      <c r="H874" s="289"/>
      <c r="I874" s="289"/>
      <c r="J874" s="76"/>
    </row>
    <row r="875" spans="1:10" x14ac:dyDescent="0.25">
      <c r="A875" s="11" t="s">
        <v>352</v>
      </c>
      <c r="B875" s="178">
        <f t="shared" si="74"/>
        <v>9.099822780951341E-4</v>
      </c>
      <c r="D875" s="289"/>
      <c r="E875" s="289" t="s">
        <v>213</v>
      </c>
      <c r="F875" s="289">
        <v>20</v>
      </c>
      <c r="G875" s="238">
        <f t="shared" si="75"/>
        <v>3.0165912518853697E-4</v>
      </c>
      <c r="H875" s="289"/>
      <c r="I875" s="289"/>
      <c r="J875" s="76"/>
    </row>
    <row r="876" spans="1:10" x14ac:dyDescent="0.25">
      <c r="A876" s="11" t="s">
        <v>352</v>
      </c>
      <c r="B876" s="178">
        <f t="shared" si="74"/>
        <v>0.17835652650664627</v>
      </c>
      <c r="D876" s="289"/>
      <c r="E876" s="289" t="s">
        <v>220</v>
      </c>
      <c r="F876" s="289">
        <v>280</v>
      </c>
      <c r="G876" s="238">
        <f t="shared" si="75"/>
        <v>4.2232277526395171E-3</v>
      </c>
      <c r="H876" s="289"/>
      <c r="I876" s="289"/>
      <c r="J876" s="76"/>
    </row>
    <row r="877" spans="1:10" x14ac:dyDescent="0.25">
      <c r="A877" s="11" t="s">
        <v>352</v>
      </c>
      <c r="B877" s="178">
        <f t="shared" si="74"/>
        <v>0</v>
      </c>
      <c r="D877" s="289"/>
      <c r="E877" s="289" t="s">
        <v>56</v>
      </c>
      <c r="F877" s="289"/>
      <c r="G877" s="238"/>
      <c r="H877" s="289"/>
      <c r="I877" s="289"/>
      <c r="J877" s="76"/>
    </row>
    <row r="878" spans="1:10" x14ac:dyDescent="0.25">
      <c r="A878" s="11" t="s">
        <v>352</v>
      </c>
      <c r="B878" s="178">
        <f t="shared" si="74"/>
        <v>1.3488212317065125E-2</v>
      </c>
      <c r="D878" s="289"/>
      <c r="E878" s="289" t="s">
        <v>194</v>
      </c>
      <c r="F878" s="289">
        <v>77</v>
      </c>
      <c r="G878" s="238">
        <f t="shared" si="75"/>
        <v>1.1613876319758673E-3</v>
      </c>
      <c r="H878" s="289"/>
      <c r="I878" s="289"/>
      <c r="J878" s="76"/>
    </row>
    <row r="879" spans="1:10" x14ac:dyDescent="0.25">
      <c r="A879" s="11" t="s">
        <v>352</v>
      </c>
      <c r="B879" s="178">
        <f t="shared" si="74"/>
        <v>0</v>
      </c>
      <c r="D879" s="289"/>
      <c r="E879" s="289" t="s">
        <v>92</v>
      </c>
      <c r="F879" s="290"/>
      <c r="G879" s="238"/>
      <c r="H879" s="289"/>
      <c r="I879" s="289"/>
      <c r="J879" s="76"/>
    </row>
    <row r="880" spans="1:10" x14ac:dyDescent="0.25">
      <c r="A880" s="11" t="s">
        <v>352</v>
      </c>
      <c r="B880" s="178">
        <f t="shared" si="74"/>
        <v>1.2660492436909792</v>
      </c>
      <c r="D880" s="289"/>
      <c r="E880" s="289" t="s">
        <v>85</v>
      </c>
      <c r="F880" s="289">
        <v>746</v>
      </c>
      <c r="G880" s="238">
        <f t="shared" si="75"/>
        <v>1.1251885369532429E-2</v>
      </c>
      <c r="H880" s="289"/>
      <c r="I880" s="289"/>
      <c r="J880" s="76"/>
    </row>
    <row r="881" spans="1:10" x14ac:dyDescent="0.25">
      <c r="A881" s="11" t="s">
        <v>352</v>
      </c>
      <c r="B881" s="178">
        <f t="shared" si="74"/>
        <v>17.835652650664628</v>
      </c>
      <c r="D881" s="289"/>
      <c r="E881" s="289" t="s">
        <v>16</v>
      </c>
      <c r="F881" s="289">
        <v>2800</v>
      </c>
      <c r="G881" s="238">
        <f t="shared" si="75"/>
        <v>4.2232277526395176E-2</v>
      </c>
      <c r="H881" s="289"/>
      <c r="I881" s="289"/>
      <c r="J881" s="76"/>
    </row>
    <row r="882" spans="1:10" x14ac:dyDescent="0.25">
      <c r="A882" s="11" t="s">
        <v>352</v>
      </c>
      <c r="B882" s="178">
        <f t="shared" si="74"/>
        <v>1.8427141131426461E-2</v>
      </c>
      <c r="D882" s="289"/>
      <c r="E882" s="289" t="s">
        <v>272</v>
      </c>
      <c r="F882" s="289">
        <v>90</v>
      </c>
      <c r="G882" s="238">
        <f t="shared" si="75"/>
        <v>1.3574660633484162E-3</v>
      </c>
      <c r="H882" s="289"/>
      <c r="I882" s="289"/>
      <c r="J882" s="76"/>
    </row>
    <row r="883" spans="1:10" s="289" customFormat="1" x14ac:dyDescent="0.25">
      <c r="A883" s="11" t="s">
        <v>352</v>
      </c>
      <c r="B883" s="178">
        <f t="shared" si="74"/>
        <v>0</v>
      </c>
      <c r="C883" s="11"/>
      <c r="E883" s="289" t="s">
        <v>32</v>
      </c>
      <c r="F883" s="290"/>
      <c r="G883" s="238"/>
      <c r="J883" s="76"/>
    </row>
    <row r="884" spans="1:10" x14ac:dyDescent="0.25">
      <c r="A884" s="11" t="s">
        <v>352</v>
      </c>
      <c r="B884" s="178">
        <f t="shared" si="74"/>
        <v>7.955292570677186E-2</v>
      </c>
      <c r="D884" s="289"/>
      <c r="E884" s="289" t="s">
        <v>161</v>
      </c>
      <c r="F884" s="289">
        <v>187</v>
      </c>
      <c r="G884" s="238">
        <f t="shared" si="75"/>
        <v>2.8205128205128207E-3</v>
      </c>
      <c r="H884" s="289"/>
      <c r="I884" s="289"/>
      <c r="J884" s="76"/>
    </row>
    <row r="885" spans="1:10" x14ac:dyDescent="0.25">
      <c r="A885" s="11" t="s">
        <v>352</v>
      </c>
      <c r="B885" s="178">
        <f t="shared" si="74"/>
        <v>6.1514801999231067E-3</v>
      </c>
      <c r="D885" s="289"/>
      <c r="E885" s="289" t="s">
        <v>193</v>
      </c>
      <c r="F885" s="289">
        <v>52</v>
      </c>
      <c r="G885" s="238">
        <f t="shared" si="75"/>
        <v>7.8431372549019605E-4</v>
      </c>
      <c r="H885" s="289"/>
      <c r="I885" s="289"/>
      <c r="J885" s="76"/>
    </row>
    <row r="886" spans="1:10" x14ac:dyDescent="0.25">
      <c r="A886" s="11" t="s">
        <v>352</v>
      </c>
      <c r="B886" s="178">
        <f t="shared" si="74"/>
        <v>0</v>
      </c>
      <c r="D886" s="289"/>
      <c r="E886" s="289" t="s">
        <v>38</v>
      </c>
      <c r="F886" s="290"/>
      <c r="G886" s="238"/>
      <c r="H886" s="289"/>
      <c r="I886" s="289"/>
      <c r="J886" s="76"/>
    </row>
    <row r="887" spans="1:10" x14ac:dyDescent="0.25">
      <c r="A887" s="150" t="s">
        <v>352</v>
      </c>
      <c r="B887" s="131">
        <f t="shared" si="74"/>
        <v>0</v>
      </c>
      <c r="C887" s="150"/>
      <c r="D887" s="12"/>
      <c r="E887" s="12" t="s">
        <v>129</v>
      </c>
      <c r="F887" s="12"/>
      <c r="G887" s="237"/>
      <c r="H887" s="12"/>
      <c r="I887" s="12"/>
      <c r="J887" s="147"/>
    </row>
    <row r="888" spans="1:10" x14ac:dyDescent="0.25">
      <c r="A888" s="11" t="s">
        <v>297</v>
      </c>
      <c r="B888" s="178">
        <f>POWER((F888/$J$888)*100, 2)</f>
        <v>5.4335718671383013</v>
      </c>
      <c r="C888" s="11">
        <f>SUM(B888:B896)</f>
        <v>3003.6241924353812</v>
      </c>
      <c r="D888" s="289"/>
      <c r="E888" s="289" t="s">
        <v>210</v>
      </c>
      <c r="F888" s="289">
        <v>1000</v>
      </c>
      <c r="G888" s="238">
        <f>F888/$J$888</f>
        <v>2.3310023310023312E-2</v>
      </c>
      <c r="H888" s="289"/>
      <c r="I888" s="289"/>
      <c r="J888" s="76">
        <v>42900</v>
      </c>
    </row>
    <row r="889" spans="1:10" x14ac:dyDescent="0.25">
      <c r="A889" s="11" t="s">
        <v>297</v>
      </c>
      <c r="B889" s="178">
        <f t="shared" ref="B889:B896" si="76">POWER((F889/$J$888)*100, 2)</f>
        <v>15.703022696029688</v>
      </c>
      <c r="D889" s="289"/>
      <c r="E889" s="289" t="s">
        <v>82</v>
      </c>
      <c r="F889" s="289">
        <v>1700</v>
      </c>
      <c r="G889" s="238">
        <f t="shared" ref="G889:G896" si="77">F889/$J$888</f>
        <v>3.9627039627039624E-2</v>
      </c>
      <c r="H889" s="289"/>
      <c r="I889" s="289"/>
      <c r="J889" s="76"/>
    </row>
    <row r="890" spans="1:10" x14ac:dyDescent="0.25">
      <c r="A890" s="11" t="s">
        <v>297</v>
      </c>
      <c r="B890" s="178">
        <f t="shared" si="76"/>
        <v>2465.1572204019758</v>
      </c>
      <c r="D890" s="289"/>
      <c r="E890" s="289" t="s">
        <v>83</v>
      </c>
      <c r="F890" s="289">
        <v>21300</v>
      </c>
      <c r="G890" s="238">
        <f t="shared" si="77"/>
        <v>0.49650349650349651</v>
      </c>
      <c r="H890" s="289"/>
      <c r="I890" s="289"/>
      <c r="J890" s="76"/>
    </row>
    <row r="891" spans="1:10" x14ac:dyDescent="0.25">
      <c r="A891" s="11" t="s">
        <v>297</v>
      </c>
      <c r="B891" s="178">
        <f t="shared" si="76"/>
        <v>135.83929667845749</v>
      </c>
      <c r="D891" s="289"/>
      <c r="E891" s="289" t="s">
        <v>36</v>
      </c>
      <c r="F891" s="289">
        <v>5000</v>
      </c>
      <c r="G891" s="238">
        <f t="shared" si="77"/>
        <v>0.11655011655011654</v>
      </c>
      <c r="H891" s="289"/>
      <c r="I891" s="289"/>
      <c r="J891" s="76"/>
    </row>
    <row r="892" spans="1:10" x14ac:dyDescent="0.25">
      <c r="A892" s="11" t="s">
        <v>297</v>
      </c>
      <c r="B892" s="178">
        <f t="shared" si="76"/>
        <v>135.83929667845749</v>
      </c>
      <c r="D892" s="289"/>
      <c r="E892" s="289" t="s">
        <v>92</v>
      </c>
      <c r="F892" s="289">
        <v>5000</v>
      </c>
      <c r="G892" s="238">
        <f t="shared" si="77"/>
        <v>0.11655011655011654</v>
      </c>
      <c r="H892" s="289"/>
      <c r="I892" s="289"/>
      <c r="J892" s="76"/>
    </row>
    <row r="893" spans="1:10" x14ac:dyDescent="0.25">
      <c r="A893" s="11" t="s">
        <v>297</v>
      </c>
      <c r="B893" s="178">
        <f t="shared" si="76"/>
        <v>10.649800859591068</v>
      </c>
      <c r="D893" s="289"/>
      <c r="E893" s="289" t="s">
        <v>16</v>
      </c>
      <c r="F893" s="289">
        <v>1400</v>
      </c>
      <c r="G893" s="238">
        <f t="shared" si="77"/>
        <v>3.2634032634032632E-2</v>
      </c>
      <c r="H893" s="289"/>
      <c r="I893" s="289"/>
      <c r="J893" s="76"/>
    </row>
    <row r="894" spans="1:10" x14ac:dyDescent="0.25">
      <c r="A894" s="11" t="s">
        <v>297</v>
      </c>
      <c r="B894" s="178">
        <f t="shared" si="76"/>
        <v>229.56841138659323</v>
      </c>
      <c r="D894" s="289"/>
      <c r="E894" s="289" t="s">
        <v>38</v>
      </c>
      <c r="F894" s="289">
        <v>6500</v>
      </c>
      <c r="G894" s="238">
        <f t="shared" si="77"/>
        <v>0.15151515151515152</v>
      </c>
      <c r="H894" s="289"/>
      <c r="I894" s="289"/>
      <c r="J894" s="76"/>
    </row>
    <row r="895" spans="1:10" x14ac:dyDescent="0.25">
      <c r="A895" s="11" t="s">
        <v>297</v>
      </c>
      <c r="B895" s="178">
        <f t="shared" si="76"/>
        <v>0</v>
      </c>
      <c r="D895" s="289"/>
      <c r="E895" s="289" t="s">
        <v>129</v>
      </c>
      <c r="F895" s="289"/>
      <c r="G895" s="238"/>
      <c r="H895" s="289"/>
      <c r="I895" s="289"/>
      <c r="J895" s="76"/>
    </row>
    <row r="896" spans="1:10" x14ac:dyDescent="0.25">
      <c r="A896" s="150" t="s">
        <v>297</v>
      </c>
      <c r="B896" s="131">
        <f t="shared" si="76"/>
        <v>5.4335718671383013</v>
      </c>
      <c r="C896" s="150"/>
      <c r="D896" s="12"/>
      <c r="E896" s="12" t="s">
        <v>171</v>
      </c>
      <c r="F896" s="12">
        <v>1000</v>
      </c>
      <c r="G896" s="237">
        <f t="shared" si="77"/>
        <v>2.3310023310023312E-2</v>
      </c>
      <c r="H896" s="12"/>
      <c r="I896" s="12"/>
      <c r="J896" s="147"/>
    </row>
    <row r="897" spans="1:10" x14ac:dyDescent="0.25">
      <c r="A897" s="11" t="s">
        <v>299</v>
      </c>
      <c r="B897" s="178">
        <f>POWER((F897/$J$897)*100, 2)</f>
        <v>1.0628122010840686E-2</v>
      </c>
      <c r="C897" s="11">
        <f>SUM(B897:B909)</f>
        <v>6458.1836993835686</v>
      </c>
      <c r="D897" s="291"/>
      <c r="E897" s="291" t="s">
        <v>5</v>
      </c>
      <c r="F897" s="291">
        <v>200</v>
      </c>
      <c r="G897" s="238">
        <f>F897/$J$897</f>
        <v>1.0309278350515464E-3</v>
      </c>
      <c r="H897" s="291"/>
      <c r="I897" s="291"/>
      <c r="J897" s="76">
        <v>194000</v>
      </c>
    </row>
    <row r="898" spans="1:10" x14ac:dyDescent="0.25">
      <c r="A898" s="11" t="s">
        <v>299</v>
      </c>
      <c r="B898" s="178">
        <f t="shared" ref="B898:B909" si="78">POWER((F898/$J$897)*100, 2)</f>
        <v>6.642576256775426E-2</v>
      </c>
      <c r="D898" s="291"/>
      <c r="E898" s="291" t="s">
        <v>202</v>
      </c>
      <c r="F898" s="291">
        <v>500</v>
      </c>
      <c r="G898" s="238">
        <f t="shared" ref="G898:G909" si="79">F898/$J$897</f>
        <v>2.5773195876288659E-3</v>
      </c>
      <c r="H898" s="291"/>
      <c r="I898" s="291"/>
      <c r="J898" s="76"/>
    </row>
    <row r="899" spans="1:10" x14ac:dyDescent="0.25">
      <c r="A899" s="11" t="s">
        <v>299</v>
      </c>
      <c r="B899" s="178">
        <f t="shared" si="78"/>
        <v>0.26570305027101704</v>
      </c>
      <c r="D899" s="291"/>
      <c r="E899" s="291" t="s">
        <v>315</v>
      </c>
      <c r="F899" s="291">
        <v>1000</v>
      </c>
      <c r="G899" s="238">
        <f t="shared" si="79"/>
        <v>5.1546391752577319E-3</v>
      </c>
      <c r="H899" s="291"/>
      <c r="I899" s="291"/>
      <c r="J899" s="76"/>
    </row>
    <row r="900" spans="1:10" x14ac:dyDescent="0.25">
      <c r="A900" s="11" t="s">
        <v>299</v>
      </c>
      <c r="B900" s="178">
        <f t="shared" si="78"/>
        <v>0.38837310022319055</v>
      </c>
      <c r="D900" s="291"/>
      <c r="E900" s="291" t="s">
        <v>103</v>
      </c>
      <c r="F900" s="291">
        <v>1209</v>
      </c>
      <c r="G900" s="238">
        <f t="shared" si="79"/>
        <v>6.2319587628865978E-3</v>
      </c>
      <c r="H900" s="291"/>
      <c r="I900" s="291"/>
      <c r="J900" s="76"/>
    </row>
    <row r="901" spans="1:10" s="291" customFormat="1" x14ac:dyDescent="0.25">
      <c r="A901" s="11" t="s">
        <v>299</v>
      </c>
      <c r="B901" s="178">
        <f t="shared" si="78"/>
        <v>0</v>
      </c>
      <c r="C901" s="11"/>
      <c r="E901" s="291" t="s">
        <v>273</v>
      </c>
      <c r="F901" s="290"/>
      <c r="G901" s="238"/>
      <c r="J901" s="76"/>
    </row>
    <row r="902" spans="1:10" x14ac:dyDescent="0.25">
      <c r="A902" s="11" t="s">
        <v>299</v>
      </c>
      <c r="B902" s="178">
        <f t="shared" si="78"/>
        <v>0.13206105856095227</v>
      </c>
      <c r="D902" s="291"/>
      <c r="E902" s="291" t="s">
        <v>134</v>
      </c>
      <c r="F902" s="291">
        <v>705</v>
      </c>
      <c r="G902" s="238">
        <f t="shared" si="79"/>
        <v>3.634020618556701E-3</v>
      </c>
      <c r="H902" s="291"/>
      <c r="I902" s="291"/>
      <c r="J902" s="76"/>
    </row>
    <row r="903" spans="1:10" x14ac:dyDescent="0.25">
      <c r="A903" s="11" t="s">
        <v>299</v>
      </c>
      <c r="B903" s="178">
        <f t="shared" si="78"/>
        <v>0.14945796577744713</v>
      </c>
      <c r="D903" s="291"/>
      <c r="E903" s="291" t="s">
        <v>111</v>
      </c>
      <c r="F903" s="291">
        <v>750</v>
      </c>
      <c r="G903" s="238">
        <f t="shared" si="79"/>
        <v>3.8659793814432991E-3</v>
      </c>
      <c r="H903" s="291"/>
      <c r="I903" s="291"/>
      <c r="J903" s="76"/>
    </row>
    <row r="904" spans="1:10" x14ac:dyDescent="0.25">
      <c r="A904" s="11" t="s">
        <v>299</v>
      </c>
      <c r="B904" s="178">
        <f t="shared" si="78"/>
        <v>1.0628122010840684E-4</v>
      </c>
      <c r="D904" s="291"/>
      <c r="E904" s="291" t="s">
        <v>118</v>
      </c>
      <c r="F904" s="291">
        <v>20</v>
      </c>
      <c r="G904" s="238">
        <f t="shared" si="79"/>
        <v>1.0309278350515464E-4</v>
      </c>
      <c r="H904" s="291"/>
      <c r="I904" s="291"/>
      <c r="J904" s="76"/>
    </row>
    <row r="905" spans="1:10" x14ac:dyDescent="0.25">
      <c r="A905" s="11" t="s">
        <v>299</v>
      </c>
      <c r="B905" s="178">
        <f t="shared" si="78"/>
        <v>208.31119141247737</v>
      </c>
      <c r="D905" s="291"/>
      <c r="E905" s="291" t="s">
        <v>16</v>
      </c>
      <c r="F905" s="291">
        <v>28000</v>
      </c>
      <c r="G905" s="238">
        <f t="shared" si="79"/>
        <v>0.14432989690721648</v>
      </c>
      <c r="H905" s="291"/>
      <c r="I905" s="291"/>
      <c r="J905" s="76"/>
    </row>
    <row r="906" spans="1:10" x14ac:dyDescent="0.25">
      <c r="A906" s="11" t="s">
        <v>299</v>
      </c>
      <c r="B906" s="178">
        <f t="shared" si="78"/>
        <v>0</v>
      </c>
      <c r="D906" s="291"/>
      <c r="E906" s="291" t="s">
        <v>37</v>
      </c>
      <c r="F906" s="290"/>
      <c r="G906" s="238"/>
      <c r="H906" s="291"/>
      <c r="I906" s="291"/>
      <c r="J906" s="76"/>
    </row>
    <row r="907" spans="1:10" x14ac:dyDescent="0.25">
      <c r="A907" s="11" t="s">
        <v>299</v>
      </c>
      <c r="B907" s="178">
        <f t="shared" si="78"/>
        <v>6239.2898078966946</v>
      </c>
      <c r="D907" s="291"/>
      <c r="E907" s="291" t="s">
        <v>316</v>
      </c>
      <c r="F907" s="291">
        <v>153239</v>
      </c>
      <c r="G907" s="238">
        <f t="shared" si="79"/>
        <v>0.78989175257731958</v>
      </c>
      <c r="H907" s="291"/>
      <c r="I907" s="291"/>
      <c r="J907" s="76"/>
    </row>
    <row r="908" spans="1:10" x14ac:dyDescent="0.25">
      <c r="A908" s="11" t="s">
        <v>299</v>
      </c>
      <c r="B908" s="178">
        <f t="shared" si="78"/>
        <v>4.3366989053034333</v>
      </c>
      <c r="D908" s="291"/>
      <c r="E908" s="291" t="s">
        <v>38</v>
      </c>
      <c r="F908" s="291">
        <v>4040</v>
      </c>
      <c r="G908" s="238">
        <f t="shared" si="79"/>
        <v>2.0824742268041239E-2</v>
      </c>
      <c r="H908" s="291"/>
      <c r="I908" s="291"/>
      <c r="J908" s="76"/>
    </row>
    <row r="909" spans="1:10" x14ac:dyDescent="0.25">
      <c r="A909" s="150" t="s">
        <v>299</v>
      </c>
      <c r="B909" s="131">
        <f t="shared" si="78"/>
        <v>5.2332458284621097</v>
      </c>
      <c r="C909" s="150"/>
      <c r="D909" s="12"/>
      <c r="E909" s="12" t="s">
        <v>353</v>
      </c>
      <c r="F909" s="12">
        <v>4438</v>
      </c>
      <c r="G909" s="237">
        <f t="shared" si="79"/>
        <v>2.2876288659793815E-2</v>
      </c>
      <c r="H909" s="12"/>
      <c r="I909" s="12"/>
      <c r="J909" s="147"/>
    </row>
    <row r="910" spans="1:10" x14ac:dyDescent="0.25">
      <c r="A910" s="11" t="s">
        <v>298</v>
      </c>
      <c r="B910" s="178">
        <f>POWER((F910/$J$910)*100, 2)</f>
        <v>6.0858035653302387E-4</v>
      </c>
      <c r="C910" s="11">
        <f>SUM(B910:B1011)</f>
        <v>696.49454935967481</v>
      </c>
      <c r="D910" s="292"/>
      <c r="E910" s="292" t="s">
        <v>97</v>
      </c>
      <c r="F910" s="292">
        <v>597</v>
      </c>
      <c r="G910" s="238">
        <f>F910/$J$910</f>
        <v>2.4669421487603308E-4</v>
      </c>
      <c r="H910" s="292"/>
      <c r="I910" s="292"/>
      <c r="J910" s="76">
        <v>2420000</v>
      </c>
    </row>
    <row r="911" spans="1:10" x14ac:dyDescent="0.25">
      <c r="A911" s="11" t="s">
        <v>298</v>
      </c>
      <c r="B911" s="178">
        <f t="shared" ref="B911:B976" si="80">POWER((F911/$J$910)*100, 2)</f>
        <v>1.3836369715183385</v>
      </c>
      <c r="D911" s="292"/>
      <c r="E911" s="292" t="s">
        <v>81</v>
      </c>
      <c r="F911" s="292">
        <v>28466</v>
      </c>
      <c r="G911" s="238">
        <f t="shared" ref="G911:G976" si="81">F911/$J$910</f>
        <v>1.1762809917355371E-2</v>
      </c>
      <c r="H911" s="292"/>
      <c r="I911" s="292"/>
      <c r="J911" s="76"/>
    </row>
    <row r="912" spans="1:10" x14ac:dyDescent="0.25">
      <c r="A912" s="11" t="s">
        <v>298</v>
      </c>
      <c r="B912" s="178">
        <f t="shared" si="80"/>
        <v>7.5302233453999048E-3</v>
      </c>
      <c r="D912" s="292"/>
      <c r="E912" s="292" t="s">
        <v>210</v>
      </c>
      <c r="F912" s="292">
        <v>2100</v>
      </c>
      <c r="G912" s="238">
        <f t="shared" si="81"/>
        <v>8.677685950413223E-4</v>
      </c>
      <c r="H912" s="292"/>
      <c r="I912" s="292"/>
      <c r="J912" s="76"/>
    </row>
    <row r="913" spans="1:10" x14ac:dyDescent="0.25">
      <c r="A913" s="11" t="s">
        <v>298</v>
      </c>
      <c r="B913" s="178">
        <f t="shared" si="80"/>
        <v>114.54306399836076</v>
      </c>
      <c r="D913" s="292"/>
      <c r="E913" s="292" t="s">
        <v>5</v>
      </c>
      <c r="F913" s="292">
        <v>259000</v>
      </c>
      <c r="G913" s="238">
        <f t="shared" si="81"/>
        <v>0.10702479338842975</v>
      </c>
      <c r="H913" s="292"/>
      <c r="I913" s="292"/>
      <c r="J913" s="76"/>
    </row>
    <row r="914" spans="1:10" x14ac:dyDescent="0.25">
      <c r="A914" s="11" t="s">
        <v>298</v>
      </c>
      <c r="B914" s="178">
        <f t="shared" si="80"/>
        <v>0</v>
      </c>
      <c r="D914" s="292"/>
      <c r="E914" s="292" t="s">
        <v>365</v>
      </c>
      <c r="F914" s="290"/>
      <c r="G914" s="238"/>
      <c r="H914" s="292"/>
      <c r="I914" s="292"/>
      <c r="J914" s="76"/>
    </row>
    <row r="915" spans="1:10" x14ac:dyDescent="0.25">
      <c r="A915" s="11" t="s">
        <v>298</v>
      </c>
      <c r="B915" s="178">
        <f t="shared" si="80"/>
        <v>6.8301345536507063E-7</v>
      </c>
      <c r="D915" s="292"/>
      <c r="E915" s="292" t="s">
        <v>366</v>
      </c>
      <c r="F915" s="292">
        <v>20</v>
      </c>
      <c r="G915" s="238">
        <f t="shared" si="81"/>
        <v>8.2644628099173556E-6</v>
      </c>
      <c r="H915" s="292"/>
      <c r="I915" s="292"/>
      <c r="J915" s="76"/>
    </row>
    <row r="916" spans="1:10" x14ac:dyDescent="0.25">
      <c r="A916" s="11" t="s">
        <v>298</v>
      </c>
      <c r="B916" s="178">
        <f t="shared" si="80"/>
        <v>8.2501879994535912E-2</v>
      </c>
      <c r="D916" s="292"/>
      <c r="E916" s="292" t="s">
        <v>93</v>
      </c>
      <c r="F916" s="292">
        <v>6951</v>
      </c>
      <c r="G916" s="238">
        <f t="shared" si="81"/>
        <v>2.8723140495867769E-3</v>
      </c>
      <c r="H916" s="292"/>
      <c r="I916" s="292"/>
      <c r="J916" s="76"/>
    </row>
    <row r="917" spans="1:10" x14ac:dyDescent="0.25">
      <c r="A917" s="11" t="s">
        <v>298</v>
      </c>
      <c r="B917" s="178">
        <f t="shared" si="80"/>
        <v>4.4812512806502283E-5</v>
      </c>
      <c r="D917" s="292"/>
      <c r="E917" s="292" t="s">
        <v>202</v>
      </c>
      <c r="F917" s="292">
        <v>162</v>
      </c>
      <c r="G917" s="238">
        <f t="shared" si="81"/>
        <v>6.6942148760330575E-5</v>
      </c>
      <c r="H917" s="292"/>
      <c r="I917" s="292"/>
      <c r="J917" s="76"/>
    </row>
    <row r="918" spans="1:10" x14ac:dyDescent="0.25">
      <c r="A918" s="11" t="s">
        <v>298</v>
      </c>
      <c r="B918" s="178">
        <f t="shared" si="80"/>
        <v>3.8682112150809376</v>
      </c>
      <c r="D918" s="292"/>
      <c r="E918" s="292" t="s">
        <v>6</v>
      </c>
      <c r="F918" s="292">
        <v>47596</v>
      </c>
      <c r="G918" s="238">
        <f t="shared" si="81"/>
        <v>1.9667768595041324E-2</v>
      </c>
      <c r="H918" s="292"/>
      <c r="I918" s="292"/>
      <c r="J918" s="76"/>
    </row>
    <row r="919" spans="1:10" x14ac:dyDescent="0.25">
      <c r="A919" s="11" t="s">
        <v>298</v>
      </c>
      <c r="B919" s="178">
        <f t="shared" si="80"/>
        <v>1.009111570247934E-2</v>
      </c>
      <c r="D919" s="292"/>
      <c r="E919" s="292" t="s">
        <v>101</v>
      </c>
      <c r="F919" s="292">
        <v>2431</v>
      </c>
      <c r="G919" s="238">
        <f t="shared" si="81"/>
        <v>1.0045454545454546E-3</v>
      </c>
      <c r="H919" s="292"/>
      <c r="I919" s="292"/>
      <c r="J919" s="76"/>
    </row>
    <row r="920" spans="1:10" x14ac:dyDescent="0.25">
      <c r="A920" s="11" t="s">
        <v>298</v>
      </c>
      <c r="B920" s="178">
        <f t="shared" si="80"/>
        <v>2.161097261116044E-3</v>
      </c>
      <c r="D920" s="292"/>
      <c r="E920" s="292" t="s">
        <v>168</v>
      </c>
      <c r="F920" s="292">
        <v>1125</v>
      </c>
      <c r="G920" s="238">
        <f t="shared" si="81"/>
        <v>4.6487603305785124E-4</v>
      </c>
      <c r="H920" s="292"/>
      <c r="I920" s="292"/>
      <c r="J920" s="76"/>
    </row>
    <row r="921" spans="1:10" x14ac:dyDescent="0.25">
      <c r="A921" s="11" t="s">
        <v>298</v>
      </c>
      <c r="B921" s="178">
        <f t="shared" si="80"/>
        <v>1.3831022471142682E-5</v>
      </c>
      <c r="D921" s="292"/>
      <c r="E921" s="292" t="s">
        <v>102</v>
      </c>
      <c r="F921" s="292">
        <v>90</v>
      </c>
      <c r="G921" s="238">
        <f t="shared" si="81"/>
        <v>3.7190082644628101E-5</v>
      </c>
      <c r="H921" s="292"/>
      <c r="I921" s="292"/>
      <c r="J921" s="76"/>
    </row>
    <row r="922" spans="1:10" x14ac:dyDescent="0.25">
      <c r="A922" s="11" t="s">
        <v>298</v>
      </c>
      <c r="B922" s="178">
        <f t="shared" si="80"/>
        <v>9.6048767160713069E-4</v>
      </c>
      <c r="D922" s="292"/>
      <c r="E922" s="292" t="s">
        <v>271</v>
      </c>
      <c r="F922" s="292">
        <v>750</v>
      </c>
      <c r="G922" s="238">
        <f t="shared" si="81"/>
        <v>3.0991735537190085E-4</v>
      </c>
      <c r="H922" s="292"/>
      <c r="I922" s="292"/>
      <c r="J922" s="76"/>
    </row>
    <row r="923" spans="1:10" x14ac:dyDescent="0.25">
      <c r="A923" s="11" t="s">
        <v>298</v>
      </c>
      <c r="B923" s="178">
        <f t="shared" si="80"/>
        <v>3.8419506864285228E-3</v>
      </c>
      <c r="D923" s="292"/>
      <c r="E923" s="292" t="s">
        <v>367</v>
      </c>
      <c r="F923" s="292">
        <v>1500</v>
      </c>
      <c r="G923" s="238">
        <f t="shared" si="81"/>
        <v>6.1983471074380169E-4</v>
      </c>
      <c r="H923" s="292"/>
      <c r="I923" s="292"/>
      <c r="J923" s="76"/>
    </row>
    <row r="924" spans="1:10" x14ac:dyDescent="0.25">
      <c r="A924" s="11" t="s">
        <v>298</v>
      </c>
      <c r="B924" s="178">
        <f t="shared" si="80"/>
        <v>28.626037299364796</v>
      </c>
      <c r="D924" s="292"/>
      <c r="E924" s="292" t="s">
        <v>82</v>
      </c>
      <c r="F924" s="292">
        <v>129478</v>
      </c>
      <c r="G924" s="238">
        <f t="shared" si="81"/>
        <v>5.3503305785123967E-2</v>
      </c>
      <c r="H924" s="292"/>
      <c r="I924" s="292"/>
      <c r="J924" s="76"/>
    </row>
    <row r="925" spans="1:10" x14ac:dyDescent="0.25">
      <c r="A925" s="11" t="s">
        <v>298</v>
      </c>
      <c r="B925" s="178">
        <f t="shared" si="80"/>
        <v>8.3669148282221174E-8</v>
      </c>
      <c r="D925" s="292"/>
      <c r="E925" s="292" t="s">
        <v>368</v>
      </c>
      <c r="F925" s="292">
        <v>7</v>
      </c>
      <c r="G925" s="238">
        <f t="shared" si="81"/>
        <v>2.8925619834710743E-6</v>
      </c>
      <c r="H925" s="292"/>
      <c r="I925" s="292"/>
      <c r="J925" s="76"/>
    </row>
    <row r="926" spans="1:10" x14ac:dyDescent="0.25">
      <c r="A926" s="11" t="s">
        <v>298</v>
      </c>
      <c r="B926" s="178">
        <f t="shared" si="80"/>
        <v>3.841950686428523E-5</v>
      </c>
      <c r="D926" s="292"/>
      <c r="E926" s="292" t="s">
        <v>370</v>
      </c>
      <c r="F926" s="292">
        <v>150</v>
      </c>
      <c r="G926" s="238">
        <f t="shared" si="81"/>
        <v>6.1983471074380166E-5</v>
      </c>
      <c r="H926" s="292"/>
      <c r="I926" s="292"/>
      <c r="J926" s="76"/>
    </row>
    <row r="927" spans="1:10" x14ac:dyDescent="0.25">
      <c r="A927" s="11" t="s">
        <v>298</v>
      </c>
      <c r="B927" s="178">
        <f t="shared" si="80"/>
        <v>2.7301417184618542</v>
      </c>
      <c r="D927" s="292"/>
      <c r="E927" s="292" t="s">
        <v>83</v>
      </c>
      <c r="F927" s="292">
        <v>39986</v>
      </c>
      <c r="G927" s="238">
        <f t="shared" si="81"/>
        <v>1.6523140495867769E-2</v>
      </c>
      <c r="H927" s="292"/>
      <c r="I927" s="292"/>
      <c r="J927" s="76"/>
    </row>
    <row r="928" spans="1:10" x14ac:dyDescent="0.25">
      <c r="A928" s="11" t="s">
        <v>298</v>
      </c>
      <c r="B928" s="178">
        <f t="shared" si="80"/>
        <v>78.930742435625987</v>
      </c>
      <c r="D928" s="292"/>
      <c r="E928" s="292" t="s">
        <v>15</v>
      </c>
      <c r="F928" s="292">
        <v>215000</v>
      </c>
      <c r="G928" s="238">
        <f t="shared" si="81"/>
        <v>8.8842975206611566E-2</v>
      </c>
      <c r="H928" s="292"/>
      <c r="I928" s="292"/>
      <c r="J928" s="76"/>
    </row>
    <row r="929" spans="1:10" x14ac:dyDescent="0.25">
      <c r="A929" s="11" t="s">
        <v>298</v>
      </c>
      <c r="B929" s="178">
        <f t="shared" si="80"/>
        <v>2.4317953759989068</v>
      </c>
      <c r="D929" s="292"/>
      <c r="E929" s="292" t="s">
        <v>103</v>
      </c>
      <c r="F929" s="292">
        <v>37738</v>
      </c>
      <c r="G929" s="238">
        <f t="shared" si="81"/>
        <v>1.5594214876033057E-2</v>
      </c>
      <c r="H929" s="292"/>
      <c r="I929" s="292"/>
      <c r="J929" s="76"/>
    </row>
    <row r="930" spans="1:10" x14ac:dyDescent="0.25">
      <c r="A930" s="11" t="s">
        <v>298</v>
      </c>
      <c r="B930" s="178">
        <f t="shared" si="80"/>
        <v>0.19403660952120758</v>
      </c>
      <c r="D930" s="292"/>
      <c r="E930" s="292" t="s">
        <v>213</v>
      </c>
      <c r="F930" s="292">
        <f>10500+160</f>
        <v>10660</v>
      </c>
      <c r="G930" s="238">
        <f t="shared" si="81"/>
        <v>4.4049586776859504E-3</v>
      </c>
      <c r="H930" s="292"/>
      <c r="I930" s="292"/>
      <c r="J930" s="76"/>
    </row>
    <row r="931" spans="1:10" x14ac:dyDescent="0.25">
      <c r="A931" s="11" t="s">
        <v>298</v>
      </c>
      <c r="B931" s="178">
        <f t="shared" si="80"/>
        <v>3.841950686428523E-5</v>
      </c>
      <c r="D931" s="292"/>
      <c r="E931" s="292" t="s">
        <v>332</v>
      </c>
      <c r="F931" s="292">
        <v>150</v>
      </c>
      <c r="G931" s="238">
        <f t="shared" si="81"/>
        <v>6.1983471074380166E-5</v>
      </c>
      <c r="H931" s="292"/>
      <c r="I931" s="292"/>
      <c r="J931" s="76"/>
    </row>
    <row r="932" spans="1:10" x14ac:dyDescent="0.25">
      <c r="A932" s="11" t="s">
        <v>298</v>
      </c>
      <c r="B932" s="178">
        <f t="shared" si="80"/>
        <v>2.5373283928693396E-3</v>
      </c>
      <c r="D932" s="292"/>
      <c r="E932" s="292" t="s">
        <v>340</v>
      </c>
      <c r="F932" s="292">
        <v>1219</v>
      </c>
      <c r="G932" s="238">
        <f t="shared" si="81"/>
        <v>5.0371900826446281E-4</v>
      </c>
      <c r="H932" s="292"/>
      <c r="I932" s="292"/>
      <c r="J932" s="76"/>
    </row>
    <row r="933" spans="1:10" x14ac:dyDescent="0.25">
      <c r="A933" s="11" t="s">
        <v>298</v>
      </c>
      <c r="B933" s="178">
        <f t="shared" si="80"/>
        <v>0</v>
      </c>
      <c r="D933" s="292"/>
      <c r="E933" s="292" t="s">
        <v>142</v>
      </c>
      <c r="F933" s="292"/>
      <c r="G933" s="238"/>
      <c r="H933" s="292"/>
      <c r="I933" s="292"/>
      <c r="J933" s="76"/>
    </row>
    <row r="934" spans="1:10" s="292" customFormat="1" x14ac:dyDescent="0.25">
      <c r="A934" s="11" t="s">
        <v>298</v>
      </c>
      <c r="B934" s="178">
        <f t="shared" si="80"/>
        <v>1.7075336384126769E-3</v>
      </c>
      <c r="C934" s="11"/>
      <c r="E934" s="292" t="s">
        <v>133</v>
      </c>
      <c r="F934" s="292">
        <v>1000</v>
      </c>
      <c r="G934" s="238">
        <f t="shared" si="81"/>
        <v>4.1322314049586776E-4</v>
      </c>
      <c r="J934" s="76"/>
    </row>
    <row r="935" spans="1:10" x14ac:dyDescent="0.25">
      <c r="A935" s="11" t="s">
        <v>298</v>
      </c>
      <c r="B935" s="178">
        <f t="shared" si="80"/>
        <v>0</v>
      </c>
      <c r="D935" s="292"/>
      <c r="E935" s="292" t="s">
        <v>18</v>
      </c>
      <c r="F935" s="292"/>
      <c r="G935" s="238"/>
      <c r="H935" s="292"/>
      <c r="I935" s="292"/>
      <c r="J935" s="76"/>
    </row>
    <row r="936" spans="1:10" x14ac:dyDescent="0.25">
      <c r="A936" s="11" t="s">
        <v>298</v>
      </c>
      <c r="B936" s="178">
        <f t="shared" si="80"/>
        <v>4.4901960248616903E-2</v>
      </c>
      <c r="D936" s="292"/>
      <c r="E936" s="292" t="s">
        <v>222</v>
      </c>
      <c r="F936" s="292">
        <v>5128</v>
      </c>
      <c r="G936" s="238">
        <f t="shared" si="81"/>
        <v>2.1190082644628101E-3</v>
      </c>
      <c r="H936" s="292"/>
      <c r="I936" s="292"/>
      <c r="J936" s="76"/>
    </row>
    <row r="937" spans="1:10" x14ac:dyDescent="0.25">
      <c r="A937" s="11" t="s">
        <v>298</v>
      </c>
      <c r="B937" s="178">
        <f t="shared" si="80"/>
        <v>0</v>
      </c>
      <c r="D937" s="292"/>
      <c r="E937" s="292" t="s">
        <v>320</v>
      </c>
      <c r="F937" s="292"/>
      <c r="G937" s="238"/>
      <c r="H937" s="292"/>
      <c r="I937" s="292"/>
      <c r="J937" s="76"/>
    </row>
    <row r="938" spans="1:10" x14ac:dyDescent="0.25">
      <c r="A938" s="11" t="s">
        <v>298</v>
      </c>
      <c r="B938" s="178">
        <f t="shared" si="80"/>
        <v>3.841950686428523E-5</v>
      </c>
      <c r="D938" s="292"/>
      <c r="E938" s="292" t="s">
        <v>369</v>
      </c>
      <c r="F938" s="292">
        <v>150</v>
      </c>
      <c r="G938" s="238">
        <f t="shared" si="81"/>
        <v>6.1983471074380166E-5</v>
      </c>
      <c r="H938" s="292"/>
      <c r="I938" s="292"/>
      <c r="J938" s="76"/>
    </row>
    <row r="939" spans="1:10" x14ac:dyDescent="0.25">
      <c r="A939" s="11" t="s">
        <v>298</v>
      </c>
      <c r="B939" s="178">
        <f t="shared" si="80"/>
        <v>1.8595041322314053E-6</v>
      </c>
      <c r="D939" s="292"/>
      <c r="E939" s="292" t="s">
        <v>342</v>
      </c>
      <c r="F939" s="292">
        <v>33</v>
      </c>
      <c r="G939" s="238">
        <f t="shared" si="81"/>
        <v>1.3636363636363637E-5</v>
      </c>
      <c r="H939" s="292"/>
      <c r="I939" s="292"/>
      <c r="J939" s="76"/>
    </row>
    <row r="940" spans="1:10" x14ac:dyDescent="0.25">
      <c r="A940" s="11" t="s">
        <v>298</v>
      </c>
      <c r="B940" s="178">
        <f t="shared" si="80"/>
        <v>2.0241528925619836E-2</v>
      </c>
      <c r="D940" s="292"/>
      <c r="E940" s="292" t="s">
        <v>273</v>
      </c>
      <c r="F940" s="292">
        <v>3443</v>
      </c>
      <c r="G940" s="238">
        <f t="shared" si="81"/>
        <v>1.4227272727272728E-3</v>
      </c>
      <c r="H940" s="292"/>
      <c r="I940" s="292"/>
      <c r="J940" s="76"/>
    </row>
    <row r="941" spans="1:10" x14ac:dyDescent="0.25">
      <c r="A941" s="11" t="s">
        <v>298</v>
      </c>
      <c r="B941" s="178">
        <f t="shared" si="80"/>
        <v>2.3769484666347925E-2</v>
      </c>
      <c r="D941" s="292"/>
      <c r="E941" s="292" t="s">
        <v>52</v>
      </c>
      <c r="F941" s="292">
        <v>3731</v>
      </c>
      <c r="G941" s="238">
        <f t="shared" si="81"/>
        <v>1.5417355371900826E-3</v>
      </c>
      <c r="H941" s="292"/>
      <c r="I941" s="292"/>
      <c r="J941" s="76"/>
    </row>
    <row r="942" spans="1:10" x14ac:dyDescent="0.25">
      <c r="A942" s="11" t="s">
        <v>298</v>
      </c>
      <c r="B942" s="178">
        <f t="shared" si="80"/>
        <v>4.2756669626391644E-2</v>
      </c>
      <c r="D942" s="292"/>
      <c r="E942" s="292" t="s">
        <v>134</v>
      </c>
      <c r="F942" s="292">
        <v>5004</v>
      </c>
      <c r="G942" s="238">
        <f t="shared" si="81"/>
        <v>2.0677685950413224E-3</v>
      </c>
      <c r="H942" s="292"/>
      <c r="I942" s="292"/>
      <c r="J942" s="76"/>
    </row>
    <row r="943" spans="1:10" x14ac:dyDescent="0.25">
      <c r="A943" s="11" t="s">
        <v>298</v>
      </c>
      <c r="B943" s="178">
        <f t="shared" si="80"/>
        <v>2.9392527832798315E-3</v>
      </c>
      <c r="D943" s="292"/>
      <c r="E943" s="292" t="s">
        <v>19</v>
      </c>
      <c r="F943" s="292">
        <v>1312</v>
      </c>
      <c r="G943" s="238">
        <f t="shared" si="81"/>
        <v>5.4214876033057855E-4</v>
      </c>
      <c r="H943" s="292"/>
      <c r="I943" s="292"/>
      <c r="J943" s="76"/>
    </row>
    <row r="944" spans="1:10" x14ac:dyDescent="0.25">
      <c r="A944" s="11" t="s">
        <v>298</v>
      </c>
      <c r="B944" s="178">
        <f t="shared" si="80"/>
        <v>1.3130129431049792E-2</v>
      </c>
      <c r="D944" s="292"/>
      <c r="E944" s="292" t="s">
        <v>275</v>
      </c>
      <c r="F944" s="292">
        <v>2773</v>
      </c>
      <c r="G944" s="238">
        <f t="shared" si="81"/>
        <v>1.1458677685950414E-3</v>
      </c>
      <c r="H944" s="292"/>
      <c r="I944" s="292"/>
      <c r="J944" s="76"/>
    </row>
    <row r="945" spans="1:10" x14ac:dyDescent="0.25">
      <c r="A945" s="11" t="s">
        <v>298</v>
      </c>
      <c r="B945" s="178">
        <f t="shared" si="80"/>
        <v>1.5367802745714092E-4</v>
      </c>
      <c r="D945" s="292"/>
      <c r="E945" s="292" t="s">
        <v>187</v>
      </c>
      <c r="F945" s="292">
        <v>300</v>
      </c>
      <c r="G945" s="238">
        <f t="shared" si="81"/>
        <v>1.2396694214876033E-4</v>
      </c>
      <c r="H945" s="292"/>
      <c r="I945" s="292"/>
      <c r="J945" s="76"/>
    </row>
    <row r="946" spans="1:10" x14ac:dyDescent="0.25">
      <c r="A946" s="11" t="s">
        <v>298</v>
      </c>
      <c r="B946" s="178">
        <f t="shared" si="80"/>
        <v>6.8301345536507076E-3</v>
      </c>
      <c r="D946" s="292"/>
      <c r="E946" s="292" t="s">
        <v>108</v>
      </c>
      <c r="F946" s="292">
        <v>2000</v>
      </c>
      <c r="G946" s="238">
        <f t="shared" si="81"/>
        <v>8.2644628099173552E-4</v>
      </c>
      <c r="H946" s="292"/>
      <c r="I946" s="292"/>
      <c r="J946" s="76"/>
    </row>
    <row r="947" spans="1:10" x14ac:dyDescent="0.25">
      <c r="A947" s="11" t="s">
        <v>298</v>
      </c>
      <c r="B947" s="178">
        <f t="shared" si="80"/>
        <v>6.8071397462604999</v>
      </c>
      <c r="D947" s="292"/>
      <c r="E947" s="292" t="s">
        <v>20</v>
      </c>
      <c r="F947" s="292">
        <v>63139</v>
      </c>
      <c r="G947" s="238">
        <f t="shared" si="81"/>
        <v>2.6090495867768595E-2</v>
      </c>
      <c r="H947" s="292"/>
      <c r="I947" s="292"/>
      <c r="J947" s="76"/>
    </row>
    <row r="948" spans="1:10" s="292" customFormat="1" x14ac:dyDescent="0.25">
      <c r="A948" s="11" t="s">
        <v>298</v>
      </c>
      <c r="B948" s="178">
        <f t="shared" si="80"/>
        <v>0</v>
      </c>
      <c r="C948" s="11"/>
      <c r="E948" s="292" t="s">
        <v>21</v>
      </c>
      <c r="G948" s="238"/>
      <c r="J948" s="76"/>
    </row>
    <row r="949" spans="1:10" x14ac:dyDescent="0.25">
      <c r="A949" s="11" t="s">
        <v>298</v>
      </c>
      <c r="B949" s="178">
        <f t="shared" si="80"/>
        <v>0</v>
      </c>
      <c r="D949" s="292"/>
      <c r="E949" s="292" t="s">
        <v>190</v>
      </c>
      <c r="F949" s="290"/>
      <c r="G949" s="238"/>
      <c r="H949" s="292"/>
      <c r="I949" s="292"/>
      <c r="J949" s="76"/>
    </row>
    <row r="950" spans="1:10" x14ac:dyDescent="0.25">
      <c r="A950" s="11" t="s">
        <v>298</v>
      </c>
      <c r="B950" s="178">
        <f t="shared" si="80"/>
        <v>0.21038521958882586</v>
      </c>
      <c r="D950" s="292"/>
      <c r="E950" s="292" t="s">
        <v>356</v>
      </c>
      <c r="F950" s="292">
        <v>11100</v>
      </c>
      <c r="G950" s="238">
        <f t="shared" si="81"/>
        <v>4.5867768595041318E-3</v>
      </c>
      <c r="H950" s="292"/>
      <c r="I950" s="292"/>
      <c r="J950" s="76"/>
    </row>
    <row r="951" spans="1:10" x14ac:dyDescent="0.25">
      <c r="A951" s="11" t="s">
        <v>298</v>
      </c>
      <c r="B951" s="178">
        <f t="shared" si="80"/>
        <v>0.21220870159142133</v>
      </c>
      <c r="D951" s="292"/>
      <c r="E951" s="292" t="s">
        <v>357</v>
      </c>
      <c r="F951" s="292">
        <v>11148</v>
      </c>
      <c r="G951" s="238">
        <f t="shared" si="81"/>
        <v>4.606611570247934E-3</v>
      </c>
      <c r="H951" s="292"/>
      <c r="I951" s="292"/>
      <c r="J951" s="76"/>
    </row>
    <row r="952" spans="1:10" x14ac:dyDescent="0.25">
      <c r="A952" s="11" t="s">
        <v>298</v>
      </c>
      <c r="B952" s="178">
        <f t="shared" si="80"/>
        <v>2.3161821255378731E-2</v>
      </c>
      <c r="D952" s="292"/>
      <c r="E952" s="292" t="s">
        <v>227</v>
      </c>
      <c r="F952" s="292">
        <v>3683</v>
      </c>
      <c r="G952" s="238">
        <f t="shared" si="81"/>
        <v>1.5219008264462811E-3</v>
      </c>
      <c r="H952" s="292"/>
      <c r="I952" s="292"/>
      <c r="J952" s="76"/>
    </row>
    <row r="953" spans="1:10" x14ac:dyDescent="0.25">
      <c r="A953" s="11" t="s">
        <v>298</v>
      </c>
      <c r="B953" s="178">
        <f t="shared" si="80"/>
        <v>2.3376135509869542E-2</v>
      </c>
      <c r="D953" s="292"/>
      <c r="E953" s="292" t="s">
        <v>9</v>
      </c>
      <c r="F953" s="292">
        <v>3700</v>
      </c>
      <c r="G953" s="238">
        <f t="shared" si="81"/>
        <v>1.5289256198347107E-3</v>
      </c>
      <c r="H953" s="292"/>
      <c r="I953" s="292"/>
      <c r="J953" s="76"/>
    </row>
    <row r="954" spans="1:10" x14ac:dyDescent="0.25">
      <c r="A954" s="11" t="s">
        <v>298</v>
      </c>
      <c r="B954" s="178">
        <f t="shared" si="80"/>
        <v>14.361594324158187</v>
      </c>
      <c r="D954" s="292"/>
      <c r="E954" s="292" t="s">
        <v>23</v>
      </c>
      <c r="F954" s="292">
        <v>91710</v>
      </c>
      <c r="G954" s="238">
        <f t="shared" si="81"/>
        <v>3.7896694214876035E-2</v>
      </c>
      <c r="H954" s="292"/>
      <c r="I954" s="292"/>
      <c r="J954" s="76"/>
    </row>
    <row r="955" spans="1:10" x14ac:dyDescent="0.25">
      <c r="A955" s="11" t="s">
        <v>298</v>
      </c>
      <c r="B955" s="178">
        <f t="shared" si="80"/>
        <v>6.4928966600642056E-5</v>
      </c>
      <c r="D955" s="292"/>
      <c r="E955" s="292" t="s">
        <v>250</v>
      </c>
      <c r="F955" s="292">
        <v>195</v>
      </c>
      <c r="G955" s="238">
        <f t="shared" si="81"/>
        <v>8.057851239669422E-5</v>
      </c>
      <c r="H955" s="292"/>
      <c r="I955" s="292"/>
      <c r="J955" s="76"/>
    </row>
    <row r="956" spans="1:10" x14ac:dyDescent="0.25">
      <c r="A956" s="11" t="s">
        <v>298</v>
      </c>
      <c r="B956" s="178">
        <f t="shared" si="80"/>
        <v>6.8301345536507077E-5</v>
      </c>
      <c r="D956" s="292"/>
      <c r="E956" s="292" t="s">
        <v>25</v>
      </c>
      <c r="F956" s="292">
        <v>200</v>
      </c>
      <c r="G956" s="238">
        <f t="shared" si="81"/>
        <v>8.264462809917356E-5</v>
      </c>
      <c r="H956" s="292"/>
      <c r="I956" s="292"/>
      <c r="J956" s="76"/>
    </row>
    <row r="957" spans="1:10" x14ac:dyDescent="0.25">
      <c r="A957" s="11" t="s">
        <v>298</v>
      </c>
      <c r="B957" s="178">
        <f t="shared" si="80"/>
        <v>6.8301345536507063E-7</v>
      </c>
      <c r="D957" s="292"/>
      <c r="E957" s="292" t="s">
        <v>10</v>
      </c>
      <c r="F957" s="292">
        <v>20</v>
      </c>
      <c r="G957" s="238">
        <f t="shared" si="81"/>
        <v>8.2644628099173556E-6</v>
      </c>
      <c r="H957" s="292"/>
      <c r="I957" s="292"/>
      <c r="J957" s="76"/>
    </row>
    <row r="958" spans="1:10" x14ac:dyDescent="0.25">
      <c r="A958" s="11" t="s">
        <v>298</v>
      </c>
      <c r="B958" s="178">
        <f t="shared" si="80"/>
        <v>0.10985663718325249</v>
      </c>
      <c r="D958" s="292"/>
      <c r="E958" s="292" t="s">
        <v>111</v>
      </c>
      <c r="F958" s="292">
        <v>8021</v>
      </c>
      <c r="G958" s="238">
        <f t="shared" si="81"/>
        <v>3.3144628099173552E-3</v>
      </c>
      <c r="H958" s="292"/>
      <c r="I958" s="292"/>
      <c r="J958" s="76"/>
    </row>
    <row r="959" spans="1:10" x14ac:dyDescent="0.25">
      <c r="A959" s="11" t="s">
        <v>298</v>
      </c>
      <c r="B959" s="178">
        <f t="shared" si="80"/>
        <v>0.63347128099173555</v>
      </c>
      <c r="D959" s="292"/>
      <c r="E959" s="292" t="s">
        <v>41</v>
      </c>
      <c r="F959" s="292">
        <v>19261</v>
      </c>
      <c r="G959" s="238">
        <f t="shared" si="81"/>
        <v>7.9590909090909087E-3</v>
      </c>
      <c r="H959" s="292"/>
      <c r="I959" s="292"/>
      <c r="J959" s="76"/>
    </row>
    <row r="960" spans="1:10" x14ac:dyDescent="0.25">
      <c r="A960" s="11" t="s">
        <v>298</v>
      </c>
      <c r="B960" s="178">
        <f t="shared" si="80"/>
        <v>5.48953281879653E-4</v>
      </c>
      <c r="D960" s="292"/>
      <c r="E960" s="292" t="s">
        <v>176</v>
      </c>
      <c r="F960" s="292">
        <v>567</v>
      </c>
      <c r="G960" s="238">
        <f t="shared" si="81"/>
        <v>2.3429752066115702E-4</v>
      </c>
      <c r="H960" s="292"/>
      <c r="I960" s="292"/>
      <c r="J960" s="76"/>
    </row>
    <row r="961" spans="1:10" x14ac:dyDescent="0.25">
      <c r="A961" s="11" t="s">
        <v>298</v>
      </c>
      <c r="B961" s="178">
        <f t="shared" si="80"/>
        <v>6.8301345536507076E-3</v>
      </c>
      <c r="D961" s="292"/>
      <c r="E961" s="292" t="s">
        <v>220</v>
      </c>
      <c r="F961" s="292">
        <v>2000</v>
      </c>
      <c r="G961" s="238">
        <f t="shared" si="81"/>
        <v>8.2644628099173552E-4</v>
      </c>
      <c r="H961" s="292"/>
      <c r="I961" s="292"/>
      <c r="J961" s="76"/>
    </row>
    <row r="962" spans="1:10" x14ac:dyDescent="0.25">
      <c r="A962" s="11" t="s">
        <v>298</v>
      </c>
      <c r="B962" s="178">
        <f t="shared" si="80"/>
        <v>9.2700293695785807E-5</v>
      </c>
      <c r="D962" s="292"/>
      <c r="E962" s="292" t="s">
        <v>170</v>
      </c>
      <c r="F962" s="292">
        <v>233</v>
      </c>
      <c r="G962" s="238">
        <f t="shared" si="81"/>
        <v>9.6280991735537191E-5</v>
      </c>
      <c r="H962" s="292"/>
      <c r="I962" s="292"/>
      <c r="J962" s="76"/>
    </row>
    <row r="963" spans="1:10" x14ac:dyDescent="0.25">
      <c r="A963" s="11" t="s">
        <v>298</v>
      </c>
      <c r="B963" s="178">
        <f t="shared" si="80"/>
        <v>0.82644628099173545</v>
      </c>
      <c r="D963" s="292"/>
      <c r="E963" s="292" t="s">
        <v>266</v>
      </c>
      <c r="F963" s="292">
        <v>22000</v>
      </c>
      <c r="G963" s="238">
        <f t="shared" si="81"/>
        <v>9.0909090909090905E-3</v>
      </c>
      <c r="H963" s="292"/>
      <c r="I963" s="292"/>
      <c r="J963" s="76"/>
    </row>
    <row r="964" spans="1:10" x14ac:dyDescent="0.25">
      <c r="A964" s="11" t="s">
        <v>298</v>
      </c>
      <c r="B964" s="178">
        <f t="shared" si="80"/>
        <v>7.8030189194727137E-2</v>
      </c>
      <c r="D964" s="292"/>
      <c r="E964" s="292" t="s">
        <v>154</v>
      </c>
      <c r="F964" s="292">
        <v>6760</v>
      </c>
      <c r="G964" s="238">
        <f t="shared" si="81"/>
        <v>2.7933884297520659E-3</v>
      </c>
      <c r="H964" s="292"/>
      <c r="I964" s="292"/>
      <c r="J964" s="76"/>
    </row>
    <row r="965" spans="1:10" x14ac:dyDescent="0.25">
      <c r="A965" s="11" t="s">
        <v>298</v>
      </c>
      <c r="B965" s="178">
        <f t="shared" si="80"/>
        <v>2.0661157024793387E-5</v>
      </c>
      <c r="D965" s="292"/>
      <c r="E965" s="292" t="s">
        <v>195</v>
      </c>
      <c r="F965" s="292">
        <v>110</v>
      </c>
      <c r="G965" s="238">
        <f t="shared" si="81"/>
        <v>4.5454545454545452E-5</v>
      </c>
      <c r="H965" s="292"/>
      <c r="I965" s="292"/>
      <c r="J965" s="76"/>
    </row>
    <row r="966" spans="1:10" x14ac:dyDescent="0.25">
      <c r="A966" s="11" t="s">
        <v>298</v>
      </c>
      <c r="B966" s="178">
        <f t="shared" si="80"/>
        <v>2.7320538214602825E-6</v>
      </c>
      <c r="D966" s="292"/>
      <c r="E966" s="292" t="s">
        <v>358</v>
      </c>
      <c r="F966" s="292">
        <v>40</v>
      </c>
      <c r="G966" s="238">
        <f t="shared" si="81"/>
        <v>1.6528925619834711E-5</v>
      </c>
      <c r="H966" s="292"/>
      <c r="I966" s="292"/>
      <c r="J966" s="76"/>
    </row>
    <row r="967" spans="1:10" x14ac:dyDescent="0.25">
      <c r="A967" s="11" t="s">
        <v>298</v>
      </c>
      <c r="B967" s="178">
        <f t="shared" si="80"/>
        <v>3.0422855337750163E-2</v>
      </c>
      <c r="D967" s="292"/>
      <c r="E967" s="292" t="s">
        <v>26</v>
      </c>
      <c r="F967" s="292">
        <v>4221</v>
      </c>
      <c r="G967" s="238">
        <f t="shared" si="81"/>
        <v>1.744214876033058E-3</v>
      </c>
      <c r="H967" s="292"/>
      <c r="I967" s="292"/>
      <c r="J967" s="76"/>
    </row>
    <row r="968" spans="1:10" x14ac:dyDescent="0.25">
      <c r="A968" s="11" t="s">
        <v>298</v>
      </c>
      <c r="B968" s="178">
        <f t="shared" si="80"/>
        <v>2.4541423417116319</v>
      </c>
      <c r="D968" s="292"/>
      <c r="E968" s="292" t="s">
        <v>333</v>
      </c>
      <c r="F968" s="292">
        <v>37911</v>
      </c>
      <c r="G968" s="238">
        <f t="shared" si="81"/>
        <v>1.5665702479338843E-2</v>
      </c>
      <c r="H968" s="292"/>
      <c r="I968" s="292"/>
      <c r="J968" s="76"/>
    </row>
    <row r="969" spans="1:10" x14ac:dyDescent="0.25">
      <c r="A969" s="11" t="s">
        <v>298</v>
      </c>
      <c r="B969" s="178">
        <f t="shared" si="80"/>
        <v>0</v>
      </c>
      <c r="D969" s="292"/>
      <c r="E969" s="292" t="s">
        <v>191</v>
      </c>
      <c r="F969" s="290"/>
      <c r="G969" s="238"/>
      <c r="H969" s="292"/>
      <c r="I969" s="292"/>
      <c r="J969" s="76"/>
    </row>
    <row r="970" spans="1:10" x14ac:dyDescent="0.25">
      <c r="A970" s="11" t="s">
        <v>298</v>
      </c>
      <c r="B970" s="178">
        <f t="shared" si="80"/>
        <v>0.81282891195956564</v>
      </c>
      <c r="D970" s="292"/>
      <c r="E970" s="292" t="s">
        <v>56</v>
      </c>
      <c r="F970" s="292">
        <v>21818</v>
      </c>
      <c r="G970" s="238">
        <f t="shared" si="81"/>
        <v>9.0157024793388434E-3</v>
      </c>
      <c r="H970" s="292"/>
      <c r="I970" s="292"/>
      <c r="J970" s="76"/>
    </row>
    <row r="971" spans="1:10" x14ac:dyDescent="0.25">
      <c r="A971" s="11" t="s">
        <v>298</v>
      </c>
      <c r="B971" s="178">
        <f t="shared" si="80"/>
        <v>0.63209070418687241</v>
      </c>
      <c r="D971" s="292"/>
      <c r="E971" s="292" t="s">
        <v>194</v>
      </c>
      <c r="F971" s="292">
        <v>19240</v>
      </c>
      <c r="G971" s="238">
        <f t="shared" si="81"/>
        <v>7.9504132231404956E-3</v>
      </c>
      <c r="H971" s="292"/>
      <c r="I971" s="292"/>
      <c r="J971" s="76"/>
    </row>
    <row r="972" spans="1:10" x14ac:dyDescent="0.25">
      <c r="A972" s="11" t="s">
        <v>298</v>
      </c>
      <c r="B972" s="178">
        <f t="shared" si="80"/>
        <v>2.4588484393142547E-3</v>
      </c>
      <c r="D972" s="292"/>
      <c r="E972" s="292" t="s">
        <v>165</v>
      </c>
      <c r="F972" s="292">
        <v>1200</v>
      </c>
      <c r="G972" s="238">
        <f t="shared" si="81"/>
        <v>4.9586776859504133E-4</v>
      </c>
      <c r="H972" s="292"/>
      <c r="I972" s="292"/>
      <c r="J972" s="76"/>
    </row>
    <row r="973" spans="1:10" x14ac:dyDescent="0.25">
      <c r="A973" s="11" t="s">
        <v>298</v>
      </c>
      <c r="B973" s="178">
        <f t="shared" si="80"/>
        <v>5.3548254900621552E-6</v>
      </c>
      <c r="D973" s="292"/>
      <c r="E973" s="292" t="s">
        <v>27</v>
      </c>
      <c r="F973" s="292">
        <v>56</v>
      </c>
      <c r="G973" s="238">
        <f t="shared" si="81"/>
        <v>2.3140495867768594E-5</v>
      </c>
      <c r="H973" s="292"/>
      <c r="I973" s="292"/>
      <c r="J973" s="76"/>
    </row>
    <row r="974" spans="1:10" x14ac:dyDescent="0.25">
      <c r="A974" s="11" t="s">
        <v>298</v>
      </c>
      <c r="B974" s="178">
        <f t="shared" si="80"/>
        <v>8.3020712383033973E-3</v>
      </c>
      <c r="D974" s="292"/>
      <c r="E974" s="292" t="s">
        <v>84</v>
      </c>
      <c r="F974" s="292">
        <v>2205</v>
      </c>
      <c r="G974" s="238">
        <f t="shared" si="81"/>
        <v>9.1115702479338848E-4</v>
      </c>
      <c r="H974" s="292"/>
      <c r="I974" s="292"/>
      <c r="J974" s="76"/>
    </row>
    <row r="975" spans="1:10" x14ac:dyDescent="0.25">
      <c r="A975" s="11" t="s">
        <v>298</v>
      </c>
      <c r="B975" s="178">
        <f t="shared" si="80"/>
        <v>0.17594904890376339</v>
      </c>
      <c r="D975" s="292"/>
      <c r="E975" s="292" t="s">
        <v>116</v>
      </c>
      <c r="F975" s="292">
        <v>10151</v>
      </c>
      <c r="G975" s="238">
        <f t="shared" si="81"/>
        <v>4.1946280991735536E-3</v>
      </c>
      <c r="H975" s="292"/>
      <c r="I975" s="292"/>
      <c r="J975" s="76"/>
    </row>
    <row r="976" spans="1:10" x14ac:dyDescent="0.25">
      <c r="A976" s="11" t="s">
        <v>298</v>
      </c>
      <c r="B976" s="178">
        <f t="shared" si="80"/>
        <v>3.1792953008674268E-2</v>
      </c>
      <c r="D976" s="292"/>
      <c r="E976" s="292" t="s">
        <v>324</v>
      </c>
      <c r="F976" s="292">
        <v>4315</v>
      </c>
      <c r="G976" s="238">
        <f t="shared" si="81"/>
        <v>1.7830578512396695E-3</v>
      </c>
      <c r="H976" s="292"/>
      <c r="I976" s="292"/>
      <c r="J976" s="76"/>
    </row>
    <row r="977" spans="1:10" x14ac:dyDescent="0.25">
      <c r="A977" s="11" t="s">
        <v>298</v>
      </c>
      <c r="B977" s="178">
        <f t="shared" ref="B977:B1011" si="82">POWER((F977/$J$910)*100, 2)</f>
        <v>7.9887985793320132E-4</v>
      </c>
      <c r="D977" s="292"/>
      <c r="E977" s="292" t="s">
        <v>343</v>
      </c>
      <c r="F977" s="292">
        <v>684</v>
      </c>
      <c r="G977" s="238">
        <f t="shared" ref="G977:G1011" si="83">F977/$J$910</f>
        <v>2.8264462809917356E-4</v>
      </c>
      <c r="H977" s="292"/>
      <c r="I977" s="292"/>
      <c r="J977" s="76"/>
    </row>
    <row r="978" spans="1:10" x14ac:dyDescent="0.25">
      <c r="A978" s="11" t="s">
        <v>298</v>
      </c>
      <c r="B978" s="178">
        <f t="shared" si="82"/>
        <v>1.5367802745714087E-6</v>
      </c>
      <c r="D978" s="292"/>
      <c r="E978" s="292" t="s">
        <v>139</v>
      </c>
      <c r="F978" s="292">
        <v>30</v>
      </c>
      <c r="G978" s="238">
        <f t="shared" si="83"/>
        <v>1.2396694214876033E-5</v>
      </c>
      <c r="H978" s="292"/>
      <c r="I978" s="292"/>
      <c r="J978" s="76"/>
    </row>
    <row r="979" spans="1:10" x14ac:dyDescent="0.25">
      <c r="A979" s="11" t="s">
        <v>298</v>
      </c>
      <c r="B979" s="178">
        <f t="shared" si="82"/>
        <v>7.6021105115770779E-5</v>
      </c>
      <c r="D979" s="292"/>
      <c r="E979" s="292" t="s">
        <v>147</v>
      </c>
      <c r="F979" s="290">
        <v>211</v>
      </c>
      <c r="G979" s="238">
        <f t="shared" si="83"/>
        <v>8.7190082644628104E-5</v>
      </c>
      <c r="H979" s="292"/>
      <c r="I979" s="292"/>
      <c r="J979" s="76"/>
    </row>
    <row r="980" spans="1:10" x14ac:dyDescent="0.25">
      <c r="A980" s="11" t="s">
        <v>298</v>
      </c>
      <c r="B980" s="178">
        <f t="shared" si="82"/>
        <v>0</v>
      </c>
      <c r="D980" s="292"/>
      <c r="E980" s="292" t="s">
        <v>334</v>
      </c>
      <c r="F980" s="290"/>
      <c r="G980" s="238"/>
      <c r="H980" s="292"/>
      <c r="I980" s="292"/>
      <c r="J980" s="76"/>
    </row>
    <row r="981" spans="1:10" x14ac:dyDescent="0.25">
      <c r="A981" s="11" t="s">
        <v>298</v>
      </c>
      <c r="B981" s="178">
        <f t="shared" si="82"/>
        <v>9.2672442114609659</v>
      </c>
      <c r="D981" s="292"/>
      <c r="E981" s="292" t="s">
        <v>184</v>
      </c>
      <c r="F981" s="292">
        <v>73670</v>
      </c>
      <c r="G981" s="238">
        <f t="shared" si="83"/>
        <v>3.0442148760330578E-2</v>
      </c>
      <c r="H981" s="292"/>
      <c r="I981" s="292"/>
      <c r="J981" s="76"/>
    </row>
    <row r="982" spans="1:10" x14ac:dyDescent="0.25">
      <c r="A982" s="11" t="s">
        <v>298</v>
      </c>
      <c r="B982" s="178">
        <f t="shared" si="82"/>
        <v>51.237200628372392</v>
      </c>
      <c r="D982" s="292"/>
      <c r="E982" s="292" t="s">
        <v>92</v>
      </c>
      <c r="F982" s="292">
        <v>173224</v>
      </c>
      <c r="G982" s="238">
        <f t="shared" si="83"/>
        <v>7.1580165289256203E-2</v>
      </c>
      <c r="H982" s="292"/>
      <c r="I982" s="292"/>
      <c r="J982" s="76"/>
    </row>
    <row r="983" spans="1:10" x14ac:dyDescent="0.25">
      <c r="A983" s="11" t="s">
        <v>298</v>
      </c>
      <c r="B983" s="178">
        <f t="shared" si="82"/>
        <v>2.1475570247933886</v>
      </c>
      <c r="D983" s="292"/>
      <c r="E983" s="292" t="s">
        <v>158</v>
      </c>
      <c r="F983" s="292">
        <v>35464</v>
      </c>
      <c r="G983" s="238">
        <f t="shared" si="83"/>
        <v>1.4654545454545455E-2</v>
      </c>
      <c r="H983" s="292"/>
      <c r="I983" s="292"/>
      <c r="J983" s="76"/>
    </row>
    <row r="984" spans="1:10" x14ac:dyDescent="0.25">
      <c r="A984" s="11" t="s">
        <v>298</v>
      </c>
      <c r="B984" s="178">
        <f t="shared" si="82"/>
        <v>4.7423160986271429E-4</v>
      </c>
      <c r="D984" s="292"/>
      <c r="E984" s="292" t="s">
        <v>118</v>
      </c>
      <c r="F984" s="292">
        <v>527</v>
      </c>
      <c r="G984" s="238">
        <f t="shared" si="83"/>
        <v>2.1776859504132231E-4</v>
      </c>
      <c r="H984" s="292"/>
      <c r="I984" s="292"/>
      <c r="J984" s="76"/>
    </row>
    <row r="985" spans="1:10" x14ac:dyDescent="0.25">
      <c r="A985" s="11" t="s">
        <v>298</v>
      </c>
      <c r="B985" s="178">
        <f t="shared" si="82"/>
        <v>2.7320538214602831E-4</v>
      </c>
      <c r="D985" s="292"/>
      <c r="E985" s="292" t="s">
        <v>29</v>
      </c>
      <c r="F985" s="292">
        <v>400</v>
      </c>
      <c r="G985" s="238">
        <f t="shared" si="83"/>
        <v>1.6528925619834712E-4</v>
      </c>
      <c r="H985" s="292"/>
      <c r="I985" s="292"/>
      <c r="J985" s="76"/>
    </row>
    <row r="986" spans="1:10" x14ac:dyDescent="0.25">
      <c r="A986" s="11" t="s">
        <v>298</v>
      </c>
      <c r="B986" s="178">
        <f t="shared" si="82"/>
        <v>45.449883723789362</v>
      </c>
      <c r="D986" s="292"/>
      <c r="E986" s="292" t="s">
        <v>16</v>
      </c>
      <c r="F986" s="292">
        <v>163148</v>
      </c>
      <c r="G986" s="238">
        <f t="shared" si="83"/>
        <v>6.7416528925619834E-2</v>
      </c>
      <c r="H986" s="292"/>
      <c r="I986" s="292"/>
      <c r="J986" s="76"/>
    </row>
    <row r="987" spans="1:10" x14ac:dyDescent="0.25">
      <c r="A987" s="11" t="s">
        <v>298</v>
      </c>
      <c r="B987" s="178">
        <f t="shared" si="82"/>
        <v>4.2688340960316914E-8</v>
      </c>
      <c r="D987" s="292"/>
      <c r="E987" s="292" t="s">
        <v>272</v>
      </c>
      <c r="F987" s="290">
        <v>5</v>
      </c>
      <c r="G987" s="238">
        <f t="shared" si="83"/>
        <v>2.0661157024793389E-6</v>
      </c>
      <c r="H987" s="292"/>
      <c r="I987" s="292"/>
      <c r="J987" s="76"/>
    </row>
    <row r="988" spans="1:10" x14ac:dyDescent="0.25">
      <c r="A988" s="11" t="s">
        <v>298</v>
      </c>
      <c r="B988" s="178">
        <f t="shared" si="82"/>
        <v>0.1167266989959702</v>
      </c>
      <c r="D988" s="292"/>
      <c r="E988" s="292" t="s">
        <v>54</v>
      </c>
      <c r="F988" s="292">
        <v>8268</v>
      </c>
      <c r="G988" s="238">
        <f t="shared" si="83"/>
        <v>3.4165289256198345E-3</v>
      </c>
      <c r="H988" s="292"/>
      <c r="I988" s="292"/>
      <c r="J988" s="76"/>
    </row>
    <row r="989" spans="1:10" x14ac:dyDescent="0.25">
      <c r="A989" s="11" t="s">
        <v>298</v>
      </c>
      <c r="B989" s="178">
        <f t="shared" si="82"/>
        <v>6.1471210982856368E-4</v>
      </c>
      <c r="D989" s="292"/>
      <c r="E989" s="292" t="s">
        <v>159</v>
      </c>
      <c r="F989" s="292">
        <v>600</v>
      </c>
      <c r="G989" s="238">
        <f t="shared" si="83"/>
        <v>2.4793388429752067E-4</v>
      </c>
      <c r="H989" s="292"/>
      <c r="I989" s="292"/>
      <c r="J989" s="76"/>
    </row>
    <row r="990" spans="1:10" x14ac:dyDescent="0.25">
      <c r="A990" s="11" t="s">
        <v>298</v>
      </c>
      <c r="B990" s="178">
        <f t="shared" si="82"/>
        <v>5.2892561983471072E-5</v>
      </c>
      <c r="D990" s="292"/>
      <c r="E990" s="292" t="s">
        <v>359</v>
      </c>
      <c r="F990" s="292">
        <v>176</v>
      </c>
      <c r="G990" s="238">
        <f t="shared" si="83"/>
        <v>7.2727272727272728E-5</v>
      </c>
      <c r="H990" s="292"/>
      <c r="I990" s="292"/>
      <c r="J990" s="76"/>
    </row>
    <row r="991" spans="1:10" x14ac:dyDescent="0.25">
      <c r="A991" s="11" t="s">
        <v>298</v>
      </c>
      <c r="B991" s="178">
        <f t="shared" si="82"/>
        <v>1.2447920224028415E-6</v>
      </c>
      <c r="D991" s="292"/>
      <c r="E991" s="292" t="s">
        <v>30</v>
      </c>
      <c r="F991" s="292">
        <v>27</v>
      </c>
      <c r="G991" s="238">
        <f t="shared" si="83"/>
        <v>1.115702479338843E-5</v>
      </c>
      <c r="H991" s="292"/>
      <c r="I991" s="292"/>
      <c r="J991" s="76"/>
    </row>
    <row r="992" spans="1:10" x14ac:dyDescent="0.25">
      <c r="A992" s="11" t="s">
        <v>298</v>
      </c>
      <c r="B992" s="178">
        <f t="shared" si="82"/>
        <v>1.9549552626186733E-5</v>
      </c>
      <c r="D992" s="292"/>
      <c r="E992" s="292" t="s">
        <v>120</v>
      </c>
      <c r="F992" s="292">
        <v>107</v>
      </c>
      <c r="G992" s="238">
        <f t="shared" si="83"/>
        <v>4.421487603305785E-5</v>
      </c>
      <c r="H992" s="292"/>
      <c r="I992" s="292"/>
      <c r="J992" s="76"/>
    </row>
    <row r="993" spans="1:10" x14ac:dyDescent="0.25">
      <c r="A993" s="11" t="s">
        <v>298</v>
      </c>
      <c r="B993" s="178">
        <f t="shared" si="82"/>
        <v>1.7075336384126766E-7</v>
      </c>
      <c r="D993" s="292"/>
      <c r="E993" s="292" t="s">
        <v>328</v>
      </c>
      <c r="F993" s="290">
        <v>10</v>
      </c>
      <c r="G993" s="238">
        <f t="shared" si="83"/>
        <v>4.1322314049586778E-6</v>
      </c>
      <c r="H993" s="292"/>
      <c r="I993" s="292"/>
      <c r="J993" s="76"/>
    </row>
    <row r="994" spans="1:10" x14ac:dyDescent="0.25">
      <c r="A994" s="11" t="s">
        <v>298</v>
      </c>
      <c r="B994" s="178">
        <f t="shared" si="82"/>
        <v>194.1796184157503</v>
      </c>
      <c r="D994" s="292"/>
      <c r="E994" s="292" t="s">
        <v>121</v>
      </c>
      <c r="F994" s="292">
        <v>337223</v>
      </c>
      <c r="G994" s="238">
        <f t="shared" si="83"/>
        <v>0.13934834710743801</v>
      </c>
      <c r="H994" s="292"/>
      <c r="I994" s="292"/>
      <c r="J994" s="76"/>
    </row>
    <row r="995" spans="1:10" x14ac:dyDescent="0.25">
      <c r="A995" s="11" t="s">
        <v>298</v>
      </c>
      <c r="B995" s="178">
        <f t="shared" si="82"/>
        <v>4.7028044532477303E-2</v>
      </c>
      <c r="D995" s="292"/>
      <c r="E995" s="292" t="s">
        <v>32</v>
      </c>
      <c r="F995" s="292">
        <v>5248</v>
      </c>
      <c r="G995" s="238">
        <f t="shared" si="83"/>
        <v>2.1685950413223142E-3</v>
      </c>
      <c r="H995" s="292"/>
      <c r="I995" s="292"/>
      <c r="J995" s="76"/>
    </row>
    <row r="996" spans="1:10" x14ac:dyDescent="0.25">
      <c r="A996" s="11" t="s">
        <v>298</v>
      </c>
      <c r="B996" s="178">
        <f t="shared" si="82"/>
        <v>4.2688340960316921E-2</v>
      </c>
      <c r="D996" s="292"/>
      <c r="E996" s="292" t="s">
        <v>360</v>
      </c>
      <c r="F996" s="292">
        <v>5000</v>
      </c>
      <c r="G996" s="238">
        <f t="shared" si="83"/>
        <v>2.0661157024793389E-3</v>
      </c>
      <c r="H996" s="292"/>
      <c r="I996" s="292"/>
      <c r="J996" s="76"/>
    </row>
    <row r="997" spans="1:10" x14ac:dyDescent="0.25">
      <c r="A997" s="11" t="s">
        <v>298</v>
      </c>
      <c r="B997" s="178">
        <f t="shared" si="82"/>
        <v>0.12374695888258999</v>
      </c>
      <c r="D997" s="292"/>
      <c r="E997" s="292" t="s">
        <v>11</v>
      </c>
      <c r="F997" s="292">
        <v>8513</v>
      </c>
      <c r="G997" s="238">
        <f t="shared" si="83"/>
        <v>3.5177685950413223E-3</v>
      </c>
      <c r="H997" s="292"/>
      <c r="I997" s="292"/>
      <c r="J997" s="76"/>
    </row>
    <row r="998" spans="1:10" x14ac:dyDescent="0.25">
      <c r="A998" s="11" t="s">
        <v>298</v>
      </c>
      <c r="B998" s="178">
        <f t="shared" si="82"/>
        <v>4.7964619903012089E-2</v>
      </c>
      <c r="D998" s="292"/>
      <c r="E998" s="292" t="s">
        <v>361</v>
      </c>
      <c r="F998" s="292">
        <v>5300</v>
      </c>
      <c r="G998" s="238">
        <f t="shared" si="83"/>
        <v>2.190082644628099E-3</v>
      </c>
      <c r="H998" s="292"/>
      <c r="I998" s="292"/>
      <c r="J998" s="76"/>
    </row>
    <row r="999" spans="1:10" x14ac:dyDescent="0.25">
      <c r="A999" s="11" t="s">
        <v>298</v>
      </c>
      <c r="B999" s="178">
        <f t="shared" si="82"/>
        <v>0</v>
      </c>
      <c r="D999" s="292"/>
      <c r="E999" s="292" t="s">
        <v>362</v>
      </c>
      <c r="F999" s="292"/>
      <c r="G999" s="238"/>
      <c r="H999" s="292"/>
      <c r="I999" s="292"/>
      <c r="J999" s="76"/>
    </row>
    <row r="1000" spans="1:10" x14ac:dyDescent="0.25">
      <c r="A1000" s="11" t="s">
        <v>298</v>
      </c>
      <c r="B1000" s="178">
        <f t="shared" si="82"/>
        <v>1.5367802745714091E-2</v>
      </c>
      <c r="D1000" s="292"/>
      <c r="E1000" s="292" t="s">
        <v>140</v>
      </c>
      <c r="F1000" s="292">
        <v>3000</v>
      </c>
      <c r="G1000" s="238">
        <f t="shared" si="83"/>
        <v>1.2396694214876034E-3</v>
      </c>
      <c r="H1000" s="292"/>
      <c r="I1000" s="292"/>
      <c r="J1000" s="76"/>
    </row>
    <row r="1001" spans="1:10" x14ac:dyDescent="0.25">
      <c r="A1001" s="11" t="s">
        <v>298</v>
      </c>
      <c r="B1001" s="178">
        <f t="shared" si="82"/>
        <v>3.9633899392118024</v>
      </c>
      <c r="D1001" s="292"/>
      <c r="E1001" s="292" t="s">
        <v>363</v>
      </c>
      <c r="F1001" s="292">
        <v>48178</v>
      </c>
      <c r="G1001" s="238">
        <f t="shared" si="83"/>
        <v>1.9908264462809917E-2</v>
      </c>
      <c r="H1001" s="292"/>
      <c r="I1001" s="292"/>
      <c r="J1001" s="76"/>
    </row>
    <row r="1002" spans="1:10" x14ac:dyDescent="0.25">
      <c r="A1002" s="11" t="s">
        <v>298</v>
      </c>
      <c r="B1002" s="178">
        <f t="shared" si="82"/>
        <v>3.4577556177856704E-2</v>
      </c>
      <c r="D1002" s="292"/>
      <c r="E1002" s="292" t="s">
        <v>161</v>
      </c>
      <c r="F1002" s="292">
        <v>4500</v>
      </c>
      <c r="G1002" s="238">
        <f t="shared" si="83"/>
        <v>1.859504132231405E-3</v>
      </c>
      <c r="H1002" s="292"/>
      <c r="I1002" s="292"/>
      <c r="J1002" s="76"/>
    </row>
    <row r="1003" spans="1:10" x14ac:dyDescent="0.25">
      <c r="A1003" s="11" t="s">
        <v>298</v>
      </c>
      <c r="B1003" s="178">
        <f t="shared" si="82"/>
        <v>1.8146984495594567E-2</v>
      </c>
      <c r="D1003" s="292"/>
      <c r="E1003" s="292" t="s">
        <v>31</v>
      </c>
      <c r="F1003" s="292">
        <v>3260</v>
      </c>
      <c r="G1003" s="238">
        <f t="shared" si="83"/>
        <v>1.347107438016529E-3</v>
      </c>
      <c r="H1003" s="292"/>
      <c r="I1003" s="292"/>
      <c r="J1003" s="76"/>
    </row>
    <row r="1004" spans="1:10" x14ac:dyDescent="0.25">
      <c r="A1004" s="11" t="s">
        <v>298</v>
      </c>
      <c r="B1004" s="178">
        <f t="shared" si="82"/>
        <v>3.5752492999112078E-3</v>
      </c>
      <c r="D1004" s="292"/>
      <c r="E1004" s="292" t="s">
        <v>193</v>
      </c>
      <c r="F1004" s="292">
        <v>1447</v>
      </c>
      <c r="G1004" s="238">
        <f t="shared" si="83"/>
        <v>5.9793388429752066E-4</v>
      </c>
      <c r="H1004" s="292"/>
      <c r="I1004" s="292"/>
      <c r="J1004" s="76"/>
    </row>
    <row r="1005" spans="1:10" x14ac:dyDescent="0.25">
      <c r="A1005" s="11" t="s">
        <v>298</v>
      </c>
      <c r="B1005" s="178">
        <f t="shared" si="82"/>
        <v>113.6602691073014</v>
      </c>
      <c r="D1005" s="292"/>
      <c r="E1005" s="292" t="s">
        <v>38</v>
      </c>
      <c r="F1005" s="292">
        <v>258000</v>
      </c>
      <c r="G1005" s="238">
        <f t="shared" si="83"/>
        <v>0.10661157024793388</v>
      </c>
      <c r="H1005" s="292"/>
      <c r="I1005" s="292"/>
      <c r="J1005" s="76"/>
    </row>
    <row r="1006" spans="1:10" x14ac:dyDescent="0.25">
      <c r="A1006" s="11" t="s">
        <v>298</v>
      </c>
      <c r="B1006" s="178">
        <f t="shared" si="82"/>
        <v>9.3018851171368083E-3</v>
      </c>
      <c r="D1006" s="292"/>
      <c r="E1006" s="292" t="s">
        <v>341</v>
      </c>
      <c r="F1006" s="292">
        <v>2334</v>
      </c>
      <c r="G1006" s="238">
        <f t="shared" si="83"/>
        <v>9.6446280991735532E-4</v>
      </c>
      <c r="H1006" s="292"/>
      <c r="I1006" s="292"/>
      <c r="J1006" s="76"/>
    </row>
    <row r="1007" spans="1:10" x14ac:dyDescent="0.25">
      <c r="A1007" s="11" t="s">
        <v>298</v>
      </c>
      <c r="B1007" s="178">
        <f t="shared" si="82"/>
        <v>14.768458438631241</v>
      </c>
      <c r="D1007" s="292"/>
      <c r="E1007" s="292" t="s">
        <v>364</v>
      </c>
      <c r="F1007" s="292">
        <v>93000</v>
      </c>
      <c r="G1007" s="238">
        <f t="shared" si="83"/>
        <v>3.8429752066115701E-2</v>
      </c>
      <c r="H1007" s="292"/>
      <c r="I1007" s="292"/>
      <c r="J1007" s="76"/>
    </row>
    <row r="1008" spans="1:10" x14ac:dyDescent="0.25">
      <c r="A1008" s="11" t="s">
        <v>298</v>
      </c>
      <c r="B1008" s="178">
        <f t="shared" si="82"/>
        <v>0.15953752475923777</v>
      </c>
      <c r="D1008" s="292"/>
      <c r="E1008" s="292" t="s">
        <v>12</v>
      </c>
      <c r="F1008" s="292">
        <v>9666</v>
      </c>
      <c r="G1008" s="238">
        <f t="shared" si="83"/>
        <v>3.994214876033058E-3</v>
      </c>
      <c r="H1008" s="292"/>
      <c r="I1008" s="292"/>
      <c r="J1008" s="76"/>
    </row>
    <row r="1009" spans="1:10" x14ac:dyDescent="0.25">
      <c r="A1009" s="11" t="s">
        <v>298</v>
      </c>
      <c r="B1009" s="178">
        <f t="shared" si="82"/>
        <v>7.2813076292602974E-3</v>
      </c>
      <c r="D1009" s="292"/>
      <c r="E1009" s="292" t="s">
        <v>47</v>
      </c>
      <c r="F1009" s="292">
        <v>2065</v>
      </c>
      <c r="G1009" s="238">
        <f t="shared" si="83"/>
        <v>8.5330578512396698E-4</v>
      </c>
      <c r="H1009" s="292"/>
      <c r="I1009" s="292"/>
      <c r="J1009" s="76"/>
    </row>
    <row r="1010" spans="1:10" x14ac:dyDescent="0.25">
      <c r="A1010" s="11" t="s">
        <v>298</v>
      </c>
      <c r="B1010" s="178">
        <f t="shared" si="82"/>
        <v>0</v>
      </c>
      <c r="D1010" s="292"/>
      <c r="E1010" s="292" t="s">
        <v>89</v>
      </c>
      <c r="F1010" s="290"/>
      <c r="G1010" s="238"/>
      <c r="H1010" s="292"/>
      <c r="I1010" s="292"/>
      <c r="J1010" s="76"/>
    </row>
    <row r="1011" spans="1:10" x14ac:dyDescent="0.25">
      <c r="A1011" s="150" t="s">
        <v>298</v>
      </c>
      <c r="B1011" s="131">
        <f t="shared" si="82"/>
        <v>0.77687470118161317</v>
      </c>
      <c r="C1011" s="150"/>
      <c r="D1011" s="12"/>
      <c r="E1011" s="12" t="s">
        <v>86</v>
      </c>
      <c r="F1011" s="12">
        <v>21330</v>
      </c>
      <c r="G1011" s="237">
        <f t="shared" si="83"/>
        <v>8.8140495867768589E-3</v>
      </c>
      <c r="H1011" s="12"/>
      <c r="I1011" s="12"/>
      <c r="J1011" s="147"/>
    </row>
    <row r="1012" spans="1:10" x14ac:dyDescent="0.25">
      <c r="A1012" s="11" t="s">
        <v>300</v>
      </c>
      <c r="B1012" s="178">
        <f>POWER((F1012/$J$1012)*100, 2)</f>
        <v>14.761772853185596</v>
      </c>
      <c r="C1012" s="11">
        <f>SUM(B1012:B1025)</f>
        <v>4049.5124653739613</v>
      </c>
      <c r="D1012" s="298"/>
      <c r="E1012" s="298" t="s">
        <v>97</v>
      </c>
      <c r="F1012" s="298">
        <v>73</v>
      </c>
      <c r="G1012" s="238">
        <f>F1012/$J$1012</f>
        <v>3.8421052631578946E-2</v>
      </c>
      <c r="H1012" s="298"/>
      <c r="I1012" s="298"/>
      <c r="J1012" s="76">
        <v>1900</v>
      </c>
    </row>
    <row r="1013" spans="1:10" x14ac:dyDescent="0.25">
      <c r="A1013" s="11" t="s">
        <v>300</v>
      </c>
      <c r="B1013" s="178">
        <f t="shared" ref="B1013:B1024" si="84">POWER((F1013/$J$1012)*100, 2)</f>
        <v>3600</v>
      </c>
      <c r="D1013" s="298"/>
      <c r="E1013" s="298" t="s">
        <v>15</v>
      </c>
      <c r="F1013" s="298">
        <v>1140</v>
      </c>
      <c r="G1013" s="238">
        <f t="shared" ref="G1013:G1023" si="85">F1013/$J$1012</f>
        <v>0.6</v>
      </c>
      <c r="H1013" s="298"/>
      <c r="I1013" s="298"/>
      <c r="J1013" s="76"/>
    </row>
    <row r="1014" spans="1:10" x14ac:dyDescent="0.25">
      <c r="A1014" s="11" t="s">
        <v>300</v>
      </c>
      <c r="B1014" s="178">
        <f t="shared" si="84"/>
        <v>1.5955678670360109</v>
      </c>
      <c r="D1014" s="298"/>
      <c r="E1014" s="298" t="s">
        <v>134</v>
      </c>
      <c r="F1014" s="298">
        <v>24</v>
      </c>
      <c r="G1014" s="238">
        <f t="shared" si="85"/>
        <v>1.2631578947368421E-2</v>
      </c>
      <c r="H1014" s="298"/>
      <c r="I1014" s="298"/>
      <c r="J1014" s="76"/>
    </row>
    <row r="1015" spans="1:10" x14ac:dyDescent="0.25">
      <c r="A1015" s="11" t="s">
        <v>300</v>
      </c>
      <c r="B1015" s="178">
        <f t="shared" si="84"/>
        <v>249.30747922437672</v>
      </c>
      <c r="D1015" s="298"/>
      <c r="E1015" s="298" t="s">
        <v>266</v>
      </c>
      <c r="F1015" s="298">
        <v>300</v>
      </c>
      <c r="G1015" s="238">
        <f t="shared" si="85"/>
        <v>0.15789473684210525</v>
      </c>
      <c r="H1015" s="298"/>
      <c r="I1015" s="298"/>
      <c r="J1015" s="76"/>
    </row>
    <row r="1016" spans="1:10" x14ac:dyDescent="0.25">
      <c r="A1016" s="11" t="s">
        <v>300</v>
      </c>
      <c r="B1016" s="178">
        <f t="shared" si="84"/>
        <v>0.62326869806094187</v>
      </c>
      <c r="D1016" s="298"/>
      <c r="E1016" s="298" t="s">
        <v>56</v>
      </c>
      <c r="F1016" s="298">
        <v>15</v>
      </c>
      <c r="G1016" s="238">
        <f t="shared" si="85"/>
        <v>7.8947368421052634E-3</v>
      </c>
      <c r="H1016" s="298"/>
      <c r="I1016" s="298"/>
      <c r="J1016" s="76"/>
    </row>
    <row r="1017" spans="1:10" x14ac:dyDescent="0.25">
      <c r="A1017" s="11" t="s">
        <v>300</v>
      </c>
      <c r="B1017" s="178">
        <f t="shared" si="84"/>
        <v>0.27700831024930744</v>
      </c>
      <c r="D1017" s="298"/>
      <c r="E1017" s="298" t="s">
        <v>165</v>
      </c>
      <c r="F1017" s="298">
        <v>10</v>
      </c>
      <c r="G1017" s="238">
        <f t="shared" si="85"/>
        <v>5.263157894736842E-3</v>
      </c>
      <c r="H1017" s="298"/>
      <c r="I1017" s="298"/>
      <c r="J1017" s="76"/>
    </row>
    <row r="1018" spans="1:10" x14ac:dyDescent="0.25">
      <c r="A1018" s="11" t="s">
        <v>300</v>
      </c>
      <c r="B1018" s="178">
        <f t="shared" si="84"/>
        <v>0.39889196675900274</v>
      </c>
      <c r="D1018" s="298"/>
      <c r="E1018" s="298" t="s">
        <v>92</v>
      </c>
      <c r="F1018" s="298">
        <v>12</v>
      </c>
      <c r="G1018" s="238">
        <f t="shared" si="85"/>
        <v>6.3157894736842104E-3</v>
      </c>
      <c r="H1018" s="298"/>
      <c r="I1018" s="298"/>
      <c r="J1018" s="76"/>
    </row>
    <row r="1019" spans="1:10" x14ac:dyDescent="0.25">
      <c r="A1019" s="11" t="s">
        <v>300</v>
      </c>
      <c r="B1019" s="178">
        <f t="shared" si="84"/>
        <v>6.9252077562326857</v>
      </c>
      <c r="D1019" s="298"/>
      <c r="E1019" s="298" t="s">
        <v>16</v>
      </c>
      <c r="F1019" s="298">
        <v>50</v>
      </c>
      <c r="G1019" s="238">
        <f t="shared" si="85"/>
        <v>2.6315789473684209E-2</v>
      </c>
      <c r="H1019" s="298"/>
      <c r="I1019" s="298"/>
      <c r="J1019" s="76"/>
    </row>
    <row r="1020" spans="1:10" x14ac:dyDescent="0.25">
      <c r="A1020" s="11" t="s">
        <v>300</v>
      </c>
      <c r="B1020" s="178">
        <f t="shared" si="84"/>
        <v>0</v>
      </c>
      <c r="D1020" s="298"/>
      <c r="E1020" s="298" t="s">
        <v>120</v>
      </c>
      <c r="F1020" s="298"/>
      <c r="G1020" s="238"/>
      <c r="H1020" s="298"/>
      <c r="I1020" s="298"/>
      <c r="J1020" s="76"/>
    </row>
    <row r="1021" spans="1:10" x14ac:dyDescent="0.25">
      <c r="A1021" s="11" t="s">
        <v>300</v>
      </c>
      <c r="B1021" s="178">
        <f t="shared" si="84"/>
        <v>0</v>
      </c>
      <c r="D1021" s="298"/>
      <c r="E1021" s="298" t="s">
        <v>173</v>
      </c>
      <c r="F1021" s="298"/>
      <c r="G1021" s="238"/>
      <c r="H1021" s="298"/>
      <c r="I1021" s="298"/>
      <c r="J1021" s="76"/>
    </row>
    <row r="1022" spans="1:10" x14ac:dyDescent="0.25">
      <c r="A1022" s="11" t="s">
        <v>300</v>
      </c>
      <c r="B1022" s="178">
        <f t="shared" si="84"/>
        <v>173.13019390581715</v>
      </c>
      <c r="D1022" s="298"/>
      <c r="E1022" s="298" t="s">
        <v>32</v>
      </c>
      <c r="F1022" s="298">
        <v>250</v>
      </c>
      <c r="G1022" s="238">
        <f t="shared" si="85"/>
        <v>0.13157894736842105</v>
      </c>
      <c r="H1022" s="298"/>
      <c r="I1022" s="298"/>
      <c r="J1022" s="76"/>
    </row>
    <row r="1023" spans="1:10" x14ac:dyDescent="0.25">
      <c r="A1023" s="11" t="s">
        <v>300</v>
      </c>
      <c r="B1023" s="178">
        <f t="shared" si="84"/>
        <v>2.4930747922437675</v>
      </c>
      <c r="D1023" s="298"/>
      <c r="E1023" s="298" t="s">
        <v>140</v>
      </c>
      <c r="F1023" s="298">
        <v>30</v>
      </c>
      <c r="G1023" s="238">
        <f t="shared" si="85"/>
        <v>1.5789473684210527E-2</v>
      </c>
      <c r="H1023" s="298"/>
      <c r="I1023" s="298"/>
      <c r="J1023" s="76"/>
    </row>
    <row r="1024" spans="1:10" x14ac:dyDescent="0.25">
      <c r="A1024" s="11" t="s">
        <v>300</v>
      </c>
      <c r="B1024" s="178">
        <f t="shared" si="84"/>
        <v>0</v>
      </c>
      <c r="D1024" s="298"/>
      <c r="E1024" s="298" t="s">
        <v>126</v>
      </c>
      <c r="F1024" s="298"/>
      <c r="G1024" s="238"/>
      <c r="H1024" s="298"/>
      <c r="I1024" s="298"/>
      <c r="J1024" s="76"/>
    </row>
    <row r="1025" spans="1:10" x14ac:dyDescent="0.25">
      <c r="A1025" s="150" t="s">
        <v>300</v>
      </c>
      <c r="B1025" s="131">
        <f>POWER((F1025/$J$1012)*100, 2)</f>
        <v>0</v>
      </c>
      <c r="C1025" s="150"/>
      <c r="D1025" s="12"/>
      <c r="E1025" s="12" t="s">
        <v>38</v>
      </c>
      <c r="F1025" s="12"/>
      <c r="G1025" s="237"/>
      <c r="H1025" s="12"/>
      <c r="I1025" s="12"/>
      <c r="J1025" s="147"/>
    </row>
    <row r="1026" spans="1:10" x14ac:dyDescent="0.25">
      <c r="A1026" s="11" t="s">
        <v>302</v>
      </c>
      <c r="B1026" s="178">
        <f>POWER((F1026/$J$1026)*100, 2)</f>
        <v>0</v>
      </c>
      <c r="C1026" s="11">
        <f>SUM(B1026:B1070)</f>
        <v>1796.1920603718822</v>
      </c>
      <c r="D1026" s="300"/>
      <c r="E1026" s="300" t="s">
        <v>97</v>
      </c>
      <c r="F1026" s="299"/>
      <c r="G1026" s="238"/>
      <c r="H1026" s="300"/>
      <c r="I1026" s="300"/>
      <c r="J1026" s="76">
        <v>3150000</v>
      </c>
    </row>
    <row r="1027" spans="1:10" x14ac:dyDescent="0.25">
      <c r="A1027" s="11" t="s">
        <v>302</v>
      </c>
      <c r="B1027" s="178">
        <f t="shared" ref="B1027:B1070" si="86">POWER((F1027/$J$1026)*100, 2)</f>
        <v>9.1934090199042584E-2</v>
      </c>
      <c r="D1027" s="300"/>
      <c r="E1027" s="300" t="s">
        <v>81</v>
      </c>
      <c r="F1027" s="300">
        <v>9551</v>
      </c>
      <c r="G1027" s="238">
        <f>F1027/$J$1026</f>
        <v>3.0320634920634922E-3</v>
      </c>
      <c r="H1027" s="300"/>
      <c r="I1027" s="300"/>
      <c r="J1027" s="76"/>
    </row>
    <row r="1028" spans="1:10" x14ac:dyDescent="0.25">
      <c r="A1028" s="11" t="s">
        <v>302</v>
      </c>
      <c r="B1028" s="178">
        <f t="shared" si="86"/>
        <v>457.82413706223241</v>
      </c>
      <c r="D1028" s="300"/>
      <c r="E1028" s="300" t="s">
        <v>5</v>
      </c>
      <c r="F1028" s="300">
        <v>674000</v>
      </c>
      <c r="G1028" s="238">
        <f t="shared" ref="G1028:G1070" si="87">F1028/$J$1026</f>
        <v>0.21396825396825397</v>
      </c>
      <c r="H1028" s="300"/>
      <c r="I1028" s="300"/>
      <c r="J1028" s="76"/>
    </row>
    <row r="1029" spans="1:10" x14ac:dyDescent="0.25">
      <c r="A1029" s="11" t="s">
        <v>302</v>
      </c>
      <c r="B1029" s="178">
        <f t="shared" si="86"/>
        <v>0.10623460720584528</v>
      </c>
      <c r="D1029" s="300"/>
      <c r="E1029" s="300" t="s">
        <v>93</v>
      </c>
      <c r="F1029" s="300">
        <v>10267</v>
      </c>
      <c r="G1029" s="238">
        <f t="shared" si="87"/>
        <v>3.2593650793650794E-3</v>
      </c>
      <c r="H1029" s="300"/>
      <c r="I1029" s="300"/>
      <c r="J1029" s="76"/>
    </row>
    <row r="1030" spans="1:10" x14ac:dyDescent="0.25">
      <c r="A1030" s="11" t="s">
        <v>302</v>
      </c>
      <c r="B1030" s="178">
        <f t="shared" si="86"/>
        <v>7.2814310909548991E-4</v>
      </c>
      <c r="D1030" s="300"/>
      <c r="E1030" s="300" t="s">
        <v>372</v>
      </c>
      <c r="F1030" s="300">
        <v>850</v>
      </c>
      <c r="G1030" s="238">
        <f t="shared" si="87"/>
        <v>2.6984126984126982E-4</v>
      </c>
      <c r="H1030" s="300"/>
      <c r="I1030" s="300"/>
      <c r="J1030" s="76"/>
    </row>
    <row r="1031" spans="1:10" x14ac:dyDescent="0.25">
      <c r="A1031" s="11" t="s">
        <v>302</v>
      </c>
      <c r="B1031" s="178">
        <f t="shared" si="86"/>
        <v>0.21878635021415974</v>
      </c>
      <c r="D1031" s="300"/>
      <c r="E1031" s="300" t="s">
        <v>6</v>
      </c>
      <c r="F1031" s="300">
        <v>14734</v>
      </c>
      <c r="G1031" s="238">
        <f t="shared" si="87"/>
        <v>4.6774603174603172E-3</v>
      </c>
      <c r="H1031" s="300"/>
      <c r="I1031" s="300"/>
      <c r="J1031" s="76"/>
    </row>
    <row r="1032" spans="1:10" x14ac:dyDescent="0.25">
      <c r="A1032" s="11" t="s">
        <v>302</v>
      </c>
      <c r="B1032" s="178">
        <f t="shared" si="86"/>
        <v>0.36381960191484009</v>
      </c>
      <c r="D1032" s="300"/>
      <c r="E1032" s="300" t="s">
        <v>101</v>
      </c>
      <c r="F1032" s="300">
        <v>19000</v>
      </c>
      <c r="G1032" s="238">
        <f t="shared" si="87"/>
        <v>6.0317460317460322E-3</v>
      </c>
      <c r="H1032" s="300"/>
      <c r="I1032" s="300"/>
      <c r="J1032" s="76"/>
    </row>
    <row r="1033" spans="1:10" x14ac:dyDescent="0.25">
      <c r="A1033" s="11" t="s">
        <v>302</v>
      </c>
      <c r="B1033" s="178">
        <f t="shared" si="86"/>
        <v>4.0312421264802212E-3</v>
      </c>
      <c r="D1033" s="300"/>
      <c r="E1033" s="300" t="s">
        <v>102</v>
      </c>
      <c r="F1033" s="300">
        <v>2000</v>
      </c>
      <c r="G1033" s="238">
        <f t="shared" si="87"/>
        <v>6.3492063492063492E-4</v>
      </c>
      <c r="H1033" s="300"/>
      <c r="I1033" s="300"/>
      <c r="J1033" s="76"/>
    </row>
    <row r="1034" spans="1:10" x14ac:dyDescent="0.25">
      <c r="A1034" s="11" t="s">
        <v>302</v>
      </c>
      <c r="B1034" s="178">
        <f t="shared" si="86"/>
        <v>5.9334773494583013</v>
      </c>
      <c r="D1034" s="300"/>
      <c r="E1034" s="300" t="s">
        <v>82</v>
      </c>
      <c r="F1034" s="300">
        <v>76730</v>
      </c>
      <c r="G1034" s="238">
        <f t="shared" si="87"/>
        <v>2.435873015873016E-2</v>
      </c>
      <c r="H1034" s="300"/>
      <c r="I1034" s="300"/>
      <c r="J1034" s="76"/>
    </row>
    <row r="1035" spans="1:10" x14ac:dyDescent="0.25">
      <c r="A1035" s="11" t="s">
        <v>302</v>
      </c>
      <c r="B1035" s="178">
        <f t="shared" si="86"/>
        <v>5.2666122448979582E-3</v>
      </c>
      <c r="D1035" s="300"/>
      <c r="E1035" s="300" t="s">
        <v>83</v>
      </c>
      <c r="F1035" s="299">
        <v>2286</v>
      </c>
      <c r="G1035" s="238">
        <f t="shared" si="87"/>
        <v>7.257142857142857E-4</v>
      </c>
      <c r="H1035" s="300"/>
      <c r="I1035" s="300"/>
      <c r="J1035" s="76"/>
    </row>
    <row r="1036" spans="1:10" x14ac:dyDescent="0.25">
      <c r="A1036" s="11" t="s">
        <v>302</v>
      </c>
      <c r="B1036" s="178">
        <f t="shared" si="86"/>
        <v>1003.7833207357017</v>
      </c>
      <c r="D1036" s="300"/>
      <c r="E1036" s="300" t="s">
        <v>15</v>
      </c>
      <c r="F1036" s="300">
        <v>998000</v>
      </c>
      <c r="G1036" s="238">
        <f t="shared" si="87"/>
        <v>0.31682539682539684</v>
      </c>
      <c r="H1036" s="300"/>
      <c r="I1036" s="300"/>
      <c r="J1036" s="76"/>
    </row>
    <row r="1037" spans="1:10" x14ac:dyDescent="0.25">
      <c r="A1037" s="11" t="s">
        <v>302</v>
      </c>
      <c r="B1037" s="178">
        <f t="shared" si="86"/>
        <v>0</v>
      </c>
      <c r="D1037" s="300"/>
      <c r="E1037" s="300" t="s">
        <v>103</v>
      </c>
      <c r="F1037" s="300"/>
      <c r="G1037" s="238"/>
      <c r="H1037" s="300"/>
      <c r="I1037" s="300"/>
      <c r="J1037" s="76"/>
    </row>
    <row r="1038" spans="1:10" x14ac:dyDescent="0.25">
      <c r="A1038" s="11" t="s">
        <v>302</v>
      </c>
      <c r="B1038" s="178">
        <f t="shared" si="86"/>
        <v>0</v>
      </c>
      <c r="D1038" s="300"/>
      <c r="E1038" s="300" t="s">
        <v>222</v>
      </c>
      <c r="F1038" s="300"/>
      <c r="G1038" s="238"/>
      <c r="H1038" s="300"/>
      <c r="I1038" s="300"/>
      <c r="J1038" s="76"/>
    </row>
    <row r="1039" spans="1:10" x14ac:dyDescent="0.25">
      <c r="A1039" s="11" t="s">
        <v>302</v>
      </c>
      <c r="B1039" s="178">
        <f t="shared" si="86"/>
        <v>1.6124968505920888E-4</v>
      </c>
      <c r="D1039" s="300"/>
      <c r="E1039" s="300" t="s">
        <v>108</v>
      </c>
      <c r="F1039" s="300">
        <v>400</v>
      </c>
      <c r="G1039" s="238">
        <f t="shared" si="87"/>
        <v>1.2698412698412698E-4</v>
      </c>
      <c r="H1039" s="300"/>
      <c r="I1039" s="300"/>
      <c r="J1039" s="76"/>
    </row>
    <row r="1040" spans="1:10" x14ac:dyDescent="0.25">
      <c r="A1040" s="11" t="s">
        <v>302</v>
      </c>
      <c r="B1040" s="178">
        <f t="shared" si="86"/>
        <v>0</v>
      </c>
      <c r="D1040" s="300"/>
      <c r="E1040" s="300" t="s">
        <v>21</v>
      </c>
      <c r="F1040" s="299"/>
      <c r="G1040" s="238"/>
      <c r="H1040" s="300"/>
      <c r="I1040" s="300"/>
      <c r="J1040" s="76"/>
    </row>
    <row r="1041" spans="1:10" s="300" customFormat="1" x14ac:dyDescent="0.25">
      <c r="A1041" s="11" t="s">
        <v>302</v>
      </c>
      <c r="B1041" s="178">
        <f t="shared" si="86"/>
        <v>2.2262534643487022E-6</v>
      </c>
      <c r="C1041" s="11"/>
      <c r="E1041" s="300" t="s">
        <v>190</v>
      </c>
      <c r="F1041" s="299">
        <v>47</v>
      </c>
      <c r="G1041" s="238">
        <f t="shared" si="87"/>
        <v>1.492063492063492E-5</v>
      </c>
      <c r="J1041" s="76"/>
    </row>
    <row r="1042" spans="1:10" x14ac:dyDescent="0.25">
      <c r="A1042" s="11" t="s">
        <v>302</v>
      </c>
      <c r="B1042" s="178">
        <f t="shared" si="86"/>
        <v>7.941660770975055E-2</v>
      </c>
      <c r="D1042" s="300"/>
      <c r="E1042" s="300" t="s">
        <v>227</v>
      </c>
      <c r="F1042" s="300">
        <v>8877</v>
      </c>
      <c r="G1042" s="238">
        <f t="shared" si="87"/>
        <v>2.818095238095238E-3</v>
      </c>
      <c r="H1042" s="300"/>
      <c r="I1042" s="300"/>
      <c r="J1042" s="76"/>
    </row>
    <row r="1043" spans="1:10" x14ac:dyDescent="0.25">
      <c r="A1043" s="11" t="s">
        <v>302</v>
      </c>
      <c r="B1043" s="178">
        <f t="shared" si="86"/>
        <v>2.6522448979591835</v>
      </c>
      <c r="D1043" s="300"/>
      <c r="E1043" s="300" t="s">
        <v>9</v>
      </c>
      <c r="F1043" s="300">
        <v>51300</v>
      </c>
      <c r="G1043" s="238">
        <f t="shared" si="87"/>
        <v>1.6285714285714285E-2</v>
      </c>
      <c r="H1043" s="300"/>
      <c r="I1043" s="300"/>
      <c r="J1043" s="76"/>
    </row>
    <row r="1044" spans="1:10" x14ac:dyDescent="0.25">
      <c r="A1044" s="11" t="s">
        <v>302</v>
      </c>
      <c r="B1044" s="178">
        <f t="shared" si="86"/>
        <v>0.48778029730410677</v>
      </c>
      <c r="D1044" s="300"/>
      <c r="E1044" s="300" t="s">
        <v>24</v>
      </c>
      <c r="F1044" s="300">
        <v>22000</v>
      </c>
      <c r="G1044" s="238">
        <f t="shared" si="87"/>
        <v>6.9841269841269841E-3</v>
      </c>
      <c r="H1044" s="300"/>
      <c r="I1044" s="300"/>
      <c r="J1044" s="76"/>
    </row>
    <row r="1045" spans="1:10" x14ac:dyDescent="0.25">
      <c r="A1045" s="11" t="s">
        <v>302</v>
      </c>
      <c r="B1045" s="178">
        <f t="shared" si="86"/>
        <v>4.3787223230032755</v>
      </c>
      <c r="D1045" s="300"/>
      <c r="E1045" s="300" t="s">
        <v>110</v>
      </c>
      <c r="F1045" s="300">
        <v>65915</v>
      </c>
      <c r="G1045" s="238">
        <f t="shared" si="87"/>
        <v>2.0925396825396826E-2</v>
      </c>
      <c r="H1045" s="300"/>
      <c r="I1045" s="300"/>
      <c r="J1045" s="76"/>
    </row>
    <row r="1046" spans="1:10" x14ac:dyDescent="0.25">
      <c r="A1046" s="11" t="s">
        <v>302</v>
      </c>
      <c r="B1046" s="178">
        <f t="shared" si="86"/>
        <v>3.6281179138322002E-4</v>
      </c>
      <c r="D1046" s="300"/>
      <c r="E1046" s="300" t="s">
        <v>25</v>
      </c>
      <c r="F1046" s="300">
        <v>600</v>
      </c>
      <c r="G1046" s="238">
        <f t="shared" si="87"/>
        <v>1.9047619047619048E-4</v>
      </c>
      <c r="H1046" s="300"/>
      <c r="I1046" s="300"/>
      <c r="J1046" s="76"/>
    </row>
    <row r="1047" spans="1:10" x14ac:dyDescent="0.25">
      <c r="A1047" s="11" t="s">
        <v>302</v>
      </c>
      <c r="B1047" s="178">
        <f t="shared" si="86"/>
        <v>3.0619444696397081E-2</v>
      </c>
      <c r="D1047" s="300"/>
      <c r="E1047" s="300" t="s">
        <v>111</v>
      </c>
      <c r="F1047" s="300">
        <v>5512</v>
      </c>
      <c r="G1047" s="238">
        <f t="shared" si="87"/>
        <v>1.7498412698412698E-3</v>
      </c>
      <c r="H1047" s="300"/>
      <c r="I1047" s="300"/>
      <c r="J1047" s="76"/>
    </row>
    <row r="1048" spans="1:10" x14ac:dyDescent="0.25">
      <c r="A1048" s="11" t="s">
        <v>302</v>
      </c>
      <c r="B1048" s="178">
        <f t="shared" si="86"/>
        <v>1.0975056689342404</v>
      </c>
      <c r="D1048" s="300"/>
      <c r="E1048" s="300" t="s">
        <v>36</v>
      </c>
      <c r="F1048" s="300">
        <v>33000</v>
      </c>
      <c r="G1048" s="238">
        <f t="shared" si="87"/>
        <v>1.0476190476190476E-2</v>
      </c>
      <c r="H1048" s="300"/>
      <c r="I1048" s="300"/>
      <c r="J1048" s="76"/>
    </row>
    <row r="1049" spans="1:10" x14ac:dyDescent="0.25">
      <c r="A1049" s="11" t="s">
        <v>302</v>
      </c>
      <c r="B1049" s="178">
        <f t="shared" si="86"/>
        <v>0.40312421264802212</v>
      </c>
      <c r="D1049" s="300"/>
      <c r="E1049" s="300" t="s">
        <v>220</v>
      </c>
      <c r="F1049" s="300">
        <v>20000</v>
      </c>
      <c r="G1049" s="238">
        <f t="shared" si="87"/>
        <v>6.3492063492063492E-3</v>
      </c>
      <c r="H1049" s="300"/>
      <c r="I1049" s="300"/>
      <c r="J1049" s="76"/>
    </row>
    <row r="1050" spans="1:10" x14ac:dyDescent="0.25">
      <c r="A1050" s="11" t="s">
        <v>302</v>
      </c>
      <c r="B1050" s="178">
        <f t="shared" si="86"/>
        <v>1.6124968505920888E-6</v>
      </c>
      <c r="D1050" s="300"/>
      <c r="E1050" s="300" t="s">
        <v>170</v>
      </c>
      <c r="F1050" s="299">
        <v>40</v>
      </c>
      <c r="G1050" s="238">
        <f t="shared" si="87"/>
        <v>1.2698412698412699E-5</v>
      </c>
      <c r="H1050" s="300"/>
      <c r="I1050" s="300"/>
      <c r="J1050" s="76"/>
    </row>
    <row r="1051" spans="1:10" x14ac:dyDescent="0.25">
      <c r="A1051" s="11" t="s">
        <v>302</v>
      </c>
      <c r="B1051" s="178">
        <f t="shared" si="86"/>
        <v>0</v>
      </c>
      <c r="D1051" s="300"/>
      <c r="E1051" s="300" t="s">
        <v>181</v>
      </c>
      <c r="F1051" s="299"/>
      <c r="G1051" s="238"/>
      <c r="H1051" s="300"/>
      <c r="I1051" s="300"/>
      <c r="J1051" s="76"/>
    </row>
    <row r="1052" spans="1:10" x14ac:dyDescent="0.25">
      <c r="A1052" s="11" t="s">
        <v>302</v>
      </c>
      <c r="B1052" s="178">
        <f t="shared" si="86"/>
        <v>14.148106078105316</v>
      </c>
      <c r="D1052" s="300"/>
      <c r="E1052" s="300" t="s">
        <v>56</v>
      </c>
      <c r="F1052" s="300">
        <v>118484</v>
      </c>
      <c r="G1052" s="238">
        <f t="shared" si="87"/>
        <v>3.7613968253968254E-2</v>
      </c>
      <c r="H1052" s="300"/>
      <c r="I1052" s="300"/>
      <c r="J1052" s="76"/>
    </row>
    <row r="1053" spans="1:10" x14ac:dyDescent="0.25">
      <c r="A1053" s="11" t="s">
        <v>302</v>
      </c>
      <c r="B1053" s="178">
        <f t="shared" si="86"/>
        <v>0.98734189972285191</v>
      </c>
      <c r="D1053" s="300"/>
      <c r="E1053" s="300" t="s">
        <v>165</v>
      </c>
      <c r="F1053" s="300">
        <v>31300</v>
      </c>
      <c r="G1053" s="238">
        <f t="shared" si="87"/>
        <v>9.9365079365079361E-3</v>
      </c>
      <c r="H1053" s="300"/>
      <c r="I1053" s="300"/>
      <c r="J1053" s="76"/>
    </row>
    <row r="1054" spans="1:10" x14ac:dyDescent="0.25">
      <c r="A1054" s="11" t="s">
        <v>302</v>
      </c>
      <c r="B1054" s="178">
        <f t="shared" si="86"/>
        <v>0.20718391937515748</v>
      </c>
      <c r="D1054" s="300"/>
      <c r="E1054" s="300" t="s">
        <v>84</v>
      </c>
      <c r="F1054" s="300">
        <v>14338</v>
      </c>
      <c r="G1054" s="238">
        <f t="shared" si="87"/>
        <v>4.5517460317460318E-3</v>
      </c>
      <c r="H1054" s="300"/>
      <c r="I1054" s="300"/>
      <c r="J1054" s="76"/>
    </row>
    <row r="1055" spans="1:10" x14ac:dyDescent="0.25">
      <c r="A1055" s="11" t="s">
        <v>302</v>
      </c>
      <c r="B1055" s="178">
        <f t="shared" si="86"/>
        <v>94.497532397077336</v>
      </c>
      <c r="D1055" s="300"/>
      <c r="E1055" s="300" t="s">
        <v>92</v>
      </c>
      <c r="F1055" s="300">
        <v>306211</v>
      </c>
      <c r="G1055" s="238">
        <f t="shared" si="87"/>
        <v>9.7209841269841266E-2</v>
      </c>
      <c r="H1055" s="300"/>
      <c r="I1055" s="300"/>
      <c r="J1055" s="76"/>
    </row>
    <row r="1056" spans="1:10" x14ac:dyDescent="0.25">
      <c r="A1056" s="11" t="s">
        <v>302</v>
      </c>
      <c r="B1056" s="178">
        <f t="shared" si="86"/>
        <v>3.652345679012345</v>
      </c>
      <c r="D1056" s="300"/>
      <c r="E1056" s="300" t="s">
        <v>118</v>
      </c>
      <c r="F1056" s="300">
        <v>60200</v>
      </c>
      <c r="G1056" s="238">
        <f t="shared" si="87"/>
        <v>1.911111111111111E-2</v>
      </c>
      <c r="H1056" s="300"/>
      <c r="I1056" s="300"/>
      <c r="J1056" s="76"/>
    </row>
    <row r="1057" spans="1:10" x14ac:dyDescent="0.25">
      <c r="A1057" s="11" t="s">
        <v>302</v>
      </c>
      <c r="B1057" s="178">
        <f t="shared" si="86"/>
        <v>0.33739502040816327</v>
      </c>
      <c r="D1057" s="300"/>
      <c r="E1057" s="300" t="s">
        <v>29</v>
      </c>
      <c r="F1057" s="300">
        <v>18297</v>
      </c>
      <c r="G1057" s="238">
        <f t="shared" si="87"/>
        <v>5.8085714285714286E-3</v>
      </c>
      <c r="H1057" s="300"/>
      <c r="I1057" s="300"/>
      <c r="J1057" s="76"/>
    </row>
    <row r="1058" spans="1:10" x14ac:dyDescent="0.25">
      <c r="A1058" s="11" t="s">
        <v>302</v>
      </c>
      <c r="B1058" s="178">
        <f t="shared" si="86"/>
        <v>0.53313177122700939</v>
      </c>
      <c r="D1058" s="300"/>
      <c r="E1058" s="300" t="s">
        <v>16</v>
      </c>
      <c r="F1058" s="300">
        <v>23000</v>
      </c>
      <c r="G1058" s="238">
        <f t="shared" si="87"/>
        <v>7.301587301587302E-3</v>
      </c>
      <c r="H1058" s="300"/>
      <c r="I1058" s="300"/>
      <c r="J1058" s="76"/>
    </row>
    <row r="1059" spans="1:10" x14ac:dyDescent="0.25">
      <c r="A1059" s="11" t="s">
        <v>302</v>
      </c>
      <c r="B1059" s="178">
        <f t="shared" si="86"/>
        <v>9.0702947845804964E-7</v>
      </c>
      <c r="D1059" s="300"/>
      <c r="E1059" s="300" t="s">
        <v>54</v>
      </c>
      <c r="F1059" s="300">
        <v>30</v>
      </c>
      <c r="G1059" s="238">
        <f t="shared" si="87"/>
        <v>9.5238095238095231E-6</v>
      </c>
      <c r="H1059" s="300"/>
      <c r="I1059" s="300"/>
      <c r="J1059" s="76"/>
    </row>
    <row r="1060" spans="1:10" x14ac:dyDescent="0.25">
      <c r="A1060" s="11" t="s">
        <v>302</v>
      </c>
      <c r="B1060" s="178">
        <f t="shared" si="86"/>
        <v>1.0078105316200553E-3</v>
      </c>
      <c r="D1060" s="300"/>
      <c r="E1060" s="300" t="s">
        <v>37</v>
      </c>
      <c r="F1060" s="299">
        <v>1000</v>
      </c>
      <c r="G1060" s="238">
        <f t="shared" si="87"/>
        <v>3.1746031746031746E-4</v>
      </c>
      <c r="H1060" s="300"/>
      <c r="I1060" s="300"/>
      <c r="J1060" s="76"/>
    </row>
    <row r="1061" spans="1:10" x14ac:dyDescent="0.25">
      <c r="A1061" s="11" t="s">
        <v>302</v>
      </c>
      <c r="B1061" s="178">
        <f t="shared" si="86"/>
        <v>1.4161000000000004</v>
      </c>
      <c r="D1061" s="300"/>
      <c r="E1061" s="300" t="s">
        <v>121</v>
      </c>
      <c r="F1061" s="300">
        <v>37485</v>
      </c>
      <c r="G1061" s="238">
        <f t="shared" si="87"/>
        <v>1.1900000000000001E-2</v>
      </c>
      <c r="H1061" s="300"/>
      <c r="I1061" s="300"/>
      <c r="J1061" s="76"/>
    </row>
    <row r="1062" spans="1:10" x14ac:dyDescent="0.25">
      <c r="A1062" s="11" t="s">
        <v>302</v>
      </c>
      <c r="B1062" s="178">
        <f t="shared" si="86"/>
        <v>0</v>
      </c>
      <c r="D1062" s="300"/>
      <c r="E1062" s="300" t="s">
        <v>32</v>
      </c>
      <c r="F1062" s="300"/>
      <c r="G1062" s="238"/>
      <c r="H1062" s="300"/>
      <c r="I1062" s="300"/>
      <c r="J1062" s="76"/>
    </row>
    <row r="1063" spans="1:10" x14ac:dyDescent="0.25">
      <c r="A1063" s="11" t="s">
        <v>302</v>
      </c>
      <c r="B1063" s="178">
        <f t="shared" si="86"/>
        <v>3.0486268581506679</v>
      </c>
      <c r="D1063" s="300"/>
      <c r="E1063" s="300" t="s">
        <v>174</v>
      </c>
      <c r="F1063" s="300">
        <v>55000</v>
      </c>
      <c r="G1063" s="238">
        <f t="shared" si="87"/>
        <v>1.7460317460317461E-2</v>
      </c>
      <c r="H1063" s="300"/>
      <c r="I1063" s="300"/>
      <c r="J1063" s="76"/>
    </row>
    <row r="1064" spans="1:10" x14ac:dyDescent="0.25">
      <c r="A1064" s="11" t="s">
        <v>302</v>
      </c>
      <c r="B1064" s="178">
        <f t="shared" si="86"/>
        <v>6.4499874023683551E-4</v>
      </c>
      <c r="D1064" s="300"/>
      <c r="E1064" s="300" t="s">
        <v>140</v>
      </c>
      <c r="F1064" s="300">
        <v>800</v>
      </c>
      <c r="G1064" s="238">
        <f t="shared" si="87"/>
        <v>2.5396825396825396E-4</v>
      </c>
      <c r="H1064" s="300"/>
      <c r="I1064" s="300"/>
      <c r="J1064" s="76"/>
    </row>
    <row r="1065" spans="1:10" x14ac:dyDescent="0.25">
      <c r="A1065" s="11" t="s">
        <v>302</v>
      </c>
      <c r="B1065" s="178">
        <f t="shared" si="86"/>
        <v>0</v>
      </c>
      <c r="D1065" s="300"/>
      <c r="E1065" s="300" t="s">
        <v>161</v>
      </c>
      <c r="F1065" s="300"/>
      <c r="G1065" s="238"/>
      <c r="H1065" s="300"/>
      <c r="I1065" s="300"/>
      <c r="J1065" s="76"/>
    </row>
    <row r="1066" spans="1:10" x14ac:dyDescent="0.25">
      <c r="A1066" s="11" t="s">
        <v>302</v>
      </c>
      <c r="B1066" s="178">
        <f t="shared" si="86"/>
        <v>3.0154598135550513E-2</v>
      </c>
      <c r="D1066" s="300"/>
      <c r="E1066" s="300" t="s">
        <v>166</v>
      </c>
      <c r="F1066" s="300">
        <v>5470</v>
      </c>
      <c r="G1066" s="238">
        <f t="shared" si="87"/>
        <v>1.7365079365079365E-3</v>
      </c>
      <c r="H1066" s="300"/>
      <c r="I1066" s="300"/>
      <c r="J1066" s="76"/>
    </row>
    <row r="1067" spans="1:10" x14ac:dyDescent="0.25">
      <c r="A1067" s="11" t="s">
        <v>302</v>
      </c>
      <c r="B1067" s="178">
        <f t="shared" si="86"/>
        <v>0.29125724363819611</v>
      </c>
      <c r="D1067" s="300"/>
      <c r="E1067" s="300" t="s">
        <v>31</v>
      </c>
      <c r="F1067" s="300">
        <v>17000</v>
      </c>
      <c r="G1067" s="238">
        <f t="shared" si="87"/>
        <v>5.3968253968253973E-3</v>
      </c>
      <c r="H1067" s="300"/>
      <c r="I1067" s="300"/>
      <c r="J1067" s="76"/>
    </row>
    <row r="1068" spans="1:10" x14ac:dyDescent="0.25">
      <c r="A1068" s="11" t="s">
        <v>302</v>
      </c>
      <c r="B1068" s="178">
        <f t="shared" si="86"/>
        <v>2.5195263290501383E-4</v>
      </c>
      <c r="D1068" s="300"/>
      <c r="E1068" s="300" t="s">
        <v>128</v>
      </c>
      <c r="F1068" s="299">
        <v>500</v>
      </c>
      <c r="G1068" s="238">
        <f t="shared" si="87"/>
        <v>1.5873015873015873E-4</v>
      </c>
      <c r="H1068" s="300"/>
      <c r="I1068" s="300"/>
      <c r="J1068" s="76"/>
    </row>
    <row r="1069" spans="1:10" x14ac:dyDescent="0.25">
      <c r="A1069" s="11" t="s">
        <v>302</v>
      </c>
      <c r="B1069" s="178">
        <f t="shared" si="86"/>
        <v>199.57168052406146</v>
      </c>
      <c r="D1069" s="300"/>
      <c r="E1069" s="300" t="s">
        <v>38</v>
      </c>
      <c r="F1069" s="300">
        <v>445000</v>
      </c>
      <c r="G1069" s="238">
        <f t="shared" si="87"/>
        <v>0.14126984126984127</v>
      </c>
      <c r="H1069" s="300"/>
      <c r="I1069" s="300"/>
      <c r="J1069" s="76"/>
    </row>
    <row r="1070" spans="1:10" x14ac:dyDescent="0.25">
      <c r="A1070" s="150" t="s">
        <v>302</v>
      </c>
      <c r="B1070" s="131">
        <f t="shared" si="86"/>
        <v>7.6215671453766683E-3</v>
      </c>
      <c r="C1070" s="150"/>
      <c r="D1070" s="12"/>
      <c r="E1070" s="12" t="s">
        <v>47</v>
      </c>
      <c r="F1070" s="12">
        <v>2750</v>
      </c>
      <c r="G1070" s="237">
        <f t="shared" si="87"/>
        <v>8.7301587301587302E-4</v>
      </c>
      <c r="H1070" s="12"/>
      <c r="I1070" s="12"/>
      <c r="J1070" s="150"/>
    </row>
    <row r="1071" spans="1:10" x14ac:dyDescent="0.25">
      <c r="A1071" s="11" t="s">
        <v>305</v>
      </c>
      <c r="B1071" s="178">
        <f>POWER((F1071/$J$1071)*100, 2)</f>
        <v>1.2257653061224487</v>
      </c>
      <c r="C1071" s="11">
        <f>SUM(B1071:B1084)</f>
        <v>3668.4419247757023</v>
      </c>
      <c r="D1071" s="304"/>
      <c r="E1071" s="304" t="s">
        <v>93</v>
      </c>
      <c r="F1071" s="299">
        <v>62</v>
      </c>
      <c r="G1071" s="238">
        <f>F1071/$J$1071</f>
        <v>1.1071428571428571E-2</v>
      </c>
      <c r="H1071" s="304"/>
      <c r="I1071" s="304"/>
      <c r="J1071" s="76">
        <v>5600</v>
      </c>
    </row>
    <row r="1072" spans="1:10" x14ac:dyDescent="0.25">
      <c r="A1072" s="11" t="s">
        <v>305</v>
      </c>
      <c r="B1072" s="178">
        <f t="shared" ref="B1072:B1083" si="88">POWER((F1072/$J$1071)*100, 2)</f>
        <v>0.51020408163265307</v>
      </c>
      <c r="D1072" s="304"/>
      <c r="E1072" s="304" t="s">
        <v>101</v>
      </c>
      <c r="F1072" s="299">
        <v>40</v>
      </c>
      <c r="G1072" s="238">
        <f t="shared" ref="G1072:G1080" si="89">F1072/$J$1071</f>
        <v>7.1428571428571426E-3</v>
      </c>
      <c r="H1072" s="304"/>
      <c r="I1072" s="304"/>
      <c r="J1072" s="76"/>
    </row>
    <row r="1073" spans="1:10" x14ac:dyDescent="0.25">
      <c r="A1073" s="11" t="s">
        <v>305</v>
      </c>
      <c r="B1073" s="178">
        <f t="shared" si="88"/>
        <v>10.913584183673471</v>
      </c>
      <c r="D1073" s="304"/>
      <c r="E1073" s="304" t="s">
        <v>82</v>
      </c>
      <c r="F1073" s="299">
        <v>185</v>
      </c>
      <c r="G1073" s="238">
        <f t="shared" si="89"/>
        <v>3.3035714285714286E-2</v>
      </c>
      <c r="H1073" s="304"/>
      <c r="I1073" s="304"/>
      <c r="J1073" s="76"/>
    </row>
    <row r="1074" spans="1:10" x14ac:dyDescent="0.25">
      <c r="A1074" s="11" t="s">
        <v>305</v>
      </c>
      <c r="B1074" s="178">
        <f t="shared" si="88"/>
        <v>2869.8979591836733</v>
      </c>
      <c r="D1074" s="304"/>
      <c r="E1074" s="304" t="s">
        <v>15</v>
      </c>
      <c r="F1074" s="299">
        <v>3000</v>
      </c>
      <c r="G1074" s="238">
        <f t="shared" si="89"/>
        <v>0.5357142857142857</v>
      </c>
      <c r="H1074" s="304"/>
      <c r="I1074" s="304"/>
      <c r="J1074" s="76"/>
    </row>
    <row r="1075" spans="1:10" x14ac:dyDescent="0.25">
      <c r="A1075" s="11" t="s">
        <v>305</v>
      </c>
      <c r="B1075" s="178">
        <f t="shared" si="88"/>
        <v>0.21556122448979592</v>
      </c>
      <c r="D1075" s="304"/>
      <c r="E1075" s="304" t="s">
        <v>111</v>
      </c>
      <c r="F1075" s="299">
        <v>26</v>
      </c>
      <c r="G1075" s="238">
        <f t="shared" si="89"/>
        <v>4.642857142857143E-3</v>
      </c>
      <c r="H1075" s="304"/>
      <c r="I1075" s="304"/>
      <c r="J1075" s="76"/>
    </row>
    <row r="1076" spans="1:10" x14ac:dyDescent="0.25">
      <c r="A1076" s="11" t="s">
        <v>305</v>
      </c>
      <c r="B1076" s="178">
        <f t="shared" si="88"/>
        <v>7.174744897959183</v>
      </c>
      <c r="D1076" s="304"/>
      <c r="E1076" s="304" t="s">
        <v>36</v>
      </c>
      <c r="F1076" s="299">
        <v>150</v>
      </c>
      <c r="G1076" s="238">
        <f t="shared" si="89"/>
        <v>2.6785714285714284E-2</v>
      </c>
      <c r="H1076" s="304"/>
      <c r="I1076" s="304"/>
      <c r="J1076" s="76"/>
    </row>
    <row r="1077" spans="1:10" x14ac:dyDescent="0.25">
      <c r="A1077" s="11" t="s">
        <v>305</v>
      </c>
      <c r="B1077" s="178">
        <f t="shared" si="88"/>
        <v>361</v>
      </c>
      <c r="D1077" s="304"/>
      <c r="E1077" s="304" t="s">
        <v>56</v>
      </c>
      <c r="F1077" s="299">
        <v>1064</v>
      </c>
      <c r="G1077" s="238">
        <f t="shared" si="89"/>
        <v>0.19</v>
      </c>
      <c r="H1077" s="304"/>
      <c r="I1077" s="304"/>
      <c r="J1077" s="76"/>
    </row>
    <row r="1078" spans="1:10" x14ac:dyDescent="0.25">
      <c r="A1078" s="11" t="s">
        <v>305</v>
      </c>
      <c r="B1078" s="178">
        <f t="shared" si="88"/>
        <v>318.87755102040819</v>
      </c>
      <c r="D1078" s="304"/>
      <c r="E1078" s="304" t="s">
        <v>92</v>
      </c>
      <c r="F1078" s="304">
        <v>1000</v>
      </c>
      <c r="G1078" s="238">
        <f t="shared" si="89"/>
        <v>0.17857142857142858</v>
      </c>
      <c r="H1078" s="304"/>
      <c r="I1078" s="304"/>
      <c r="J1078" s="76"/>
    </row>
    <row r="1079" spans="1:10" x14ac:dyDescent="0.25">
      <c r="A1079" s="11" t="s">
        <v>305</v>
      </c>
      <c r="B1079" s="178">
        <f t="shared" si="88"/>
        <v>0.51020408163265307</v>
      </c>
      <c r="D1079" s="304"/>
      <c r="E1079" s="304" t="s">
        <v>29</v>
      </c>
      <c r="F1079" s="299">
        <v>40</v>
      </c>
      <c r="G1079" s="238">
        <f t="shared" si="89"/>
        <v>7.1428571428571426E-3</v>
      </c>
      <c r="H1079" s="304"/>
      <c r="I1079" s="304"/>
      <c r="J1079" s="76"/>
    </row>
    <row r="1080" spans="1:10" x14ac:dyDescent="0.25">
      <c r="A1080" s="11" t="s">
        <v>305</v>
      </c>
      <c r="B1080" s="178">
        <f t="shared" si="88"/>
        <v>0.79719387755102034</v>
      </c>
      <c r="D1080" s="304"/>
      <c r="E1080" s="304" t="s">
        <v>16</v>
      </c>
      <c r="F1080" s="299">
        <v>50</v>
      </c>
      <c r="G1080" s="238">
        <f t="shared" si="89"/>
        <v>8.9285714285714281E-3</v>
      </c>
      <c r="H1080" s="304"/>
      <c r="I1080" s="304"/>
      <c r="J1080" s="76"/>
    </row>
    <row r="1081" spans="1:10" x14ac:dyDescent="0.25">
      <c r="A1081" s="11" t="s">
        <v>305</v>
      </c>
      <c r="B1081" s="178">
        <f t="shared" si="88"/>
        <v>0</v>
      </c>
      <c r="D1081" s="304"/>
      <c r="E1081" s="304" t="s">
        <v>37</v>
      </c>
      <c r="F1081" s="299"/>
      <c r="G1081" s="238"/>
      <c r="H1081" s="304"/>
      <c r="I1081" s="304"/>
      <c r="J1081" s="76"/>
    </row>
    <row r="1082" spans="1:10" x14ac:dyDescent="0.25">
      <c r="A1082" s="11" t="s">
        <v>305</v>
      </c>
      <c r="B1082" s="178">
        <f t="shared" si="88"/>
        <v>0</v>
      </c>
      <c r="D1082" s="304"/>
      <c r="E1082" s="304" t="s">
        <v>140</v>
      </c>
      <c r="F1082" s="304"/>
      <c r="G1082" s="238"/>
      <c r="H1082" s="304"/>
      <c r="I1082" s="304"/>
      <c r="J1082" s="76"/>
    </row>
    <row r="1083" spans="1:10" x14ac:dyDescent="0.25">
      <c r="A1083" s="150" t="s">
        <v>305</v>
      </c>
      <c r="B1083" s="131">
        <f t="shared" si="88"/>
        <v>0</v>
      </c>
      <c r="C1083" s="150"/>
      <c r="D1083" s="12"/>
      <c r="E1083" s="12" t="s">
        <v>38</v>
      </c>
      <c r="F1083" s="12"/>
      <c r="G1083" s="237"/>
      <c r="H1083" s="12"/>
      <c r="I1083" s="12"/>
      <c r="J1083" s="147"/>
    </row>
    <row r="1084" spans="1:10" x14ac:dyDescent="0.25">
      <c r="A1084" s="11" t="s">
        <v>338</v>
      </c>
      <c r="B1084" s="178">
        <f>POWER((F1084/$J$1084)*100, 2)</f>
        <v>97.31915691856031</v>
      </c>
      <c r="C1084" s="11">
        <f>SUM(B1084:B1087)</f>
        <v>5166.2414106479737</v>
      </c>
      <c r="D1084" s="306"/>
      <c r="E1084" s="306" t="s">
        <v>6</v>
      </c>
      <c r="F1084" s="306">
        <v>731</v>
      </c>
      <c r="G1084" s="238">
        <f>F1084/$J$1084</f>
        <v>9.8650472334682868E-2</v>
      </c>
      <c r="H1084" s="306"/>
      <c r="I1084" s="306"/>
      <c r="J1084" s="76">
        <v>7410</v>
      </c>
    </row>
    <row r="1085" spans="1:10" x14ac:dyDescent="0.25">
      <c r="A1085" s="11" t="s">
        <v>338</v>
      </c>
      <c r="B1085" s="178">
        <f t="shared" ref="B1085:B1087" si="90">POWER((F1085/$J$1084)*100, 2)</f>
        <v>4553.0622986408198</v>
      </c>
      <c r="D1085" s="306"/>
      <c r="E1085" s="306" t="s">
        <v>9</v>
      </c>
      <c r="F1085" s="306">
        <v>5000</v>
      </c>
      <c r="G1085" s="238">
        <f t="shared" ref="G1085:G1086" si="91">F1085/$J$1084</f>
        <v>0.67476383265856954</v>
      </c>
      <c r="H1085" s="306"/>
      <c r="I1085" s="306"/>
      <c r="J1085" s="76"/>
    </row>
    <row r="1086" spans="1:10" x14ac:dyDescent="0.25">
      <c r="A1086" s="11" t="s">
        <v>338</v>
      </c>
      <c r="B1086" s="178">
        <f t="shared" si="90"/>
        <v>515.85995508859344</v>
      </c>
      <c r="D1086" s="306"/>
      <c r="E1086" s="306" t="s">
        <v>26</v>
      </c>
      <c r="F1086" s="306">
        <v>1683</v>
      </c>
      <c r="G1086" s="238">
        <f t="shared" si="91"/>
        <v>0.22712550607287449</v>
      </c>
      <c r="H1086" s="306"/>
      <c r="I1086" s="306"/>
      <c r="J1086" s="76"/>
    </row>
    <row r="1087" spans="1:10" x14ac:dyDescent="0.25">
      <c r="A1087" s="150" t="s">
        <v>338</v>
      </c>
      <c r="B1087" s="131">
        <f t="shared" si="90"/>
        <v>0</v>
      </c>
      <c r="C1087" s="150"/>
      <c r="D1087" s="12"/>
      <c r="E1087" s="12" t="s">
        <v>160</v>
      </c>
      <c r="F1087" s="12"/>
      <c r="G1087" s="237"/>
      <c r="H1087" s="12"/>
      <c r="I1087" s="12"/>
      <c r="J1087" s="14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02"/>
  <sheetViews>
    <sheetView workbookViewId="0">
      <pane ySplit="1" topLeftCell="A254" activePane="bottomLeft" state="frozen"/>
      <selection pane="bottomLeft" activeCell="C273" sqref="C273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12.7109375" style="21" bestFit="1" customWidth="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ht="15.75" x14ac:dyDescent="0.25">
      <c r="A2" s="11" t="s">
        <v>3</v>
      </c>
      <c r="B2">
        <f>POWER((F2/$J$2)*100, 2)</f>
        <v>1134.6678705340237</v>
      </c>
      <c r="C2" s="11">
        <f>SUM(B2:B30)</f>
        <v>1678.9913313991178</v>
      </c>
      <c r="D2" s="22"/>
      <c r="E2" s="26" t="s">
        <v>5</v>
      </c>
      <c r="F2" s="44">
        <v>59959</v>
      </c>
      <c r="G2" s="21">
        <f>(F2/$J$2)</f>
        <v>0.33684831460674158</v>
      </c>
      <c r="J2" s="11">
        <v>178000</v>
      </c>
    </row>
    <row r="3" spans="1:10" ht="15.75" x14ac:dyDescent="0.25">
      <c r="A3" s="11" t="s">
        <v>3</v>
      </c>
      <c r="B3">
        <f>POWER((F3/$J$2)*100, 2)</f>
        <v>0.33589057502966785</v>
      </c>
      <c r="D3" s="22"/>
      <c r="E3" s="26" t="s">
        <v>39</v>
      </c>
      <c r="F3" s="44">
        <v>1031.6179999999999</v>
      </c>
      <c r="G3" s="21">
        <f>(F3/$J$2)</f>
        <v>5.795606741573033E-3</v>
      </c>
    </row>
    <row r="4" spans="1:10" ht="15.75" x14ac:dyDescent="0.25">
      <c r="A4" s="11" t="s">
        <v>3</v>
      </c>
      <c r="B4">
        <f t="shared" ref="B4:B17" si="0">POWER((F4/$J$2)*100, 2)</f>
        <v>153.23101754828934</v>
      </c>
      <c r="D4" s="22"/>
      <c r="E4" s="26" t="s">
        <v>6</v>
      </c>
      <c r="F4" s="44">
        <v>22034</v>
      </c>
      <c r="G4" s="21">
        <f t="shared" ref="G4:G15" si="1">(F4/$J$2)</f>
        <v>0.12378651685393259</v>
      </c>
    </row>
    <row r="5" spans="1:10" ht="15.75" x14ac:dyDescent="0.25">
      <c r="A5" s="11" t="s">
        <v>3</v>
      </c>
      <c r="B5">
        <f t="shared" si="0"/>
        <v>152.75849008963513</v>
      </c>
      <c r="D5" s="22"/>
      <c r="E5" s="26" t="s">
        <v>15</v>
      </c>
      <c r="F5" s="44">
        <v>22000</v>
      </c>
      <c r="G5" s="21">
        <f t="shared" si="1"/>
        <v>0.12359550561797752</v>
      </c>
    </row>
    <row r="6" spans="1:10" ht="15.75" x14ac:dyDescent="0.25">
      <c r="A6" s="11" t="s">
        <v>3</v>
      </c>
      <c r="B6">
        <f t="shared" si="0"/>
        <v>9.0187175869524072E-2</v>
      </c>
      <c r="D6" s="22"/>
      <c r="E6" s="26" t="s">
        <v>18</v>
      </c>
      <c r="F6" s="44">
        <v>534.55500000000006</v>
      </c>
      <c r="G6" s="21">
        <f t="shared" si="1"/>
        <v>3.0031179775280902E-3</v>
      </c>
    </row>
    <row r="7" spans="1:10" ht="15.75" x14ac:dyDescent="0.25">
      <c r="A7" s="11" t="s">
        <v>3</v>
      </c>
      <c r="B7">
        <f t="shared" si="0"/>
        <v>0.116288663047595</v>
      </c>
      <c r="D7" s="22"/>
      <c r="E7" s="26" t="s">
        <v>20</v>
      </c>
      <c r="F7" s="44">
        <v>607</v>
      </c>
      <c r="G7" s="21">
        <f t="shared" si="1"/>
        <v>3.4101123595505619E-3</v>
      </c>
    </row>
    <row r="8" spans="1:10" ht="15.75" x14ac:dyDescent="0.25">
      <c r="A8" s="11" t="s">
        <v>3</v>
      </c>
      <c r="B8">
        <f t="shared" si="0"/>
        <v>1.9647219416740311</v>
      </c>
      <c r="D8" s="22"/>
      <c r="E8" s="26" t="s">
        <v>21</v>
      </c>
      <c r="F8" s="44">
        <v>2495</v>
      </c>
      <c r="G8" s="21">
        <f t="shared" si="1"/>
        <v>1.4016853932584269E-2</v>
      </c>
    </row>
    <row r="9" spans="1:10" ht="15.75" x14ac:dyDescent="0.25">
      <c r="A9" s="11" t="s">
        <v>3</v>
      </c>
      <c r="B9">
        <f t="shared" si="0"/>
        <v>89.260033139755109</v>
      </c>
      <c r="D9" s="22"/>
      <c r="E9" s="26" t="s">
        <v>7</v>
      </c>
      <c r="F9" s="44">
        <v>16817</v>
      </c>
      <c r="G9" s="21">
        <f t="shared" si="1"/>
        <v>9.4477528089887644E-2</v>
      </c>
    </row>
    <row r="10" spans="1:10" ht="15.75" x14ac:dyDescent="0.25">
      <c r="A10" s="11" t="s">
        <v>3</v>
      </c>
      <c r="B10">
        <f t="shared" si="0"/>
        <v>0.90570508774144676</v>
      </c>
      <c r="D10" s="22"/>
      <c r="E10" s="26" t="s">
        <v>8</v>
      </c>
      <c r="F10" s="44">
        <v>1694</v>
      </c>
      <c r="G10" s="21">
        <f t="shared" si="1"/>
        <v>9.516853932584269E-3</v>
      </c>
    </row>
    <row r="11" spans="1:10" ht="15.75" x14ac:dyDescent="0.25">
      <c r="A11" s="11" t="s">
        <v>3</v>
      </c>
      <c r="B11">
        <f t="shared" si="0"/>
        <v>9.0337394268400456E-2</v>
      </c>
      <c r="D11" s="22"/>
      <c r="E11" s="26" t="s">
        <v>22</v>
      </c>
      <c r="F11" s="44">
        <v>535</v>
      </c>
      <c r="G11" s="21">
        <f t="shared" si="1"/>
        <v>3.0056179775280901E-3</v>
      </c>
    </row>
    <row r="12" spans="1:10" ht="15.75" x14ac:dyDescent="0.25">
      <c r="A12" s="11" t="s">
        <v>3</v>
      </c>
      <c r="B12">
        <f t="shared" si="0"/>
        <v>48.411887703572788</v>
      </c>
      <c r="D12" s="22"/>
      <c r="E12" s="26" t="s">
        <v>9</v>
      </c>
      <c r="F12" s="44">
        <v>12385</v>
      </c>
      <c r="G12" s="21">
        <f t="shared" si="1"/>
        <v>6.9578651685393261E-2</v>
      </c>
    </row>
    <row r="13" spans="1:10" ht="15.75" x14ac:dyDescent="0.25">
      <c r="A13" s="11" t="s">
        <v>3</v>
      </c>
      <c r="B13">
        <f t="shared" si="0"/>
        <v>0.6562820350965789</v>
      </c>
      <c r="C13" s="105"/>
      <c r="D13" s="22"/>
      <c r="E13" s="26" t="s">
        <v>23</v>
      </c>
      <c r="F13" s="44">
        <v>1442</v>
      </c>
      <c r="G13" s="21">
        <f t="shared" si="1"/>
        <v>8.1011235955056188E-3</v>
      </c>
    </row>
    <row r="14" spans="1:10" ht="15.75" x14ac:dyDescent="0.25">
      <c r="A14" s="11" t="s">
        <v>3</v>
      </c>
      <c r="B14">
        <f t="shared" si="0"/>
        <v>6.0437250355068813E-2</v>
      </c>
      <c r="D14" s="22"/>
      <c r="E14" s="26" t="s">
        <v>24</v>
      </c>
      <c r="F14" s="44">
        <v>437.59500000000003</v>
      </c>
      <c r="G14" s="21">
        <f t="shared" si="1"/>
        <v>2.4583988764044946E-3</v>
      </c>
    </row>
    <row r="15" spans="1:10" ht="15.75" x14ac:dyDescent="0.25">
      <c r="A15" s="11" t="s">
        <v>3</v>
      </c>
      <c r="B15">
        <f t="shared" si="0"/>
        <v>62.890246181037739</v>
      </c>
      <c r="D15" s="22"/>
      <c r="E15" s="26" t="s">
        <v>10</v>
      </c>
      <c r="F15" s="44">
        <v>14116</v>
      </c>
      <c r="G15" s="21">
        <f t="shared" si="1"/>
        <v>7.930337078651685E-2</v>
      </c>
    </row>
    <row r="16" spans="1:10" ht="15.75" x14ac:dyDescent="0.25">
      <c r="A16" s="11" t="s">
        <v>3</v>
      </c>
      <c r="B16">
        <f t="shared" si="0"/>
        <v>7.3185447418255274</v>
      </c>
      <c r="D16" s="22"/>
      <c r="E16" s="26" t="s">
        <v>36</v>
      </c>
      <c r="F16" s="44">
        <v>4815.4000000000005</v>
      </c>
      <c r="G16" s="21">
        <f>(F16/$J$2)</f>
        <v>2.7052808988764047E-2</v>
      </c>
    </row>
    <row r="17" spans="1:10" ht="15.75" x14ac:dyDescent="0.25">
      <c r="A17" s="11" t="s">
        <v>3</v>
      </c>
      <c r="B17">
        <f t="shared" si="0"/>
        <v>7.0761977654336592E-6</v>
      </c>
      <c r="D17" s="22"/>
      <c r="E17" s="26" t="s">
        <v>26</v>
      </c>
      <c r="F17" s="44">
        <v>4.7350000000000003</v>
      </c>
      <c r="G17" s="21">
        <f>(F17/$J$2)</f>
        <v>2.6601123595505621E-5</v>
      </c>
    </row>
    <row r="18" spans="1:10" ht="15.75" x14ac:dyDescent="0.25">
      <c r="A18" s="11" t="s">
        <v>3</v>
      </c>
      <c r="B18">
        <f>POWER((F18/$J$2)*100, 2)</f>
        <v>0.14267384137892944</v>
      </c>
      <c r="D18" s="22"/>
      <c r="E18" s="26" t="s">
        <v>45</v>
      </c>
      <c r="F18" s="44">
        <v>672.34500000000003</v>
      </c>
      <c r="G18" s="21">
        <f>(F18/$J$2)</f>
        <v>3.7772191011235957E-3</v>
      </c>
    </row>
    <row r="19" spans="1:10" ht="15.75" x14ac:dyDescent="0.25">
      <c r="A19" s="11" t="s">
        <v>3</v>
      </c>
      <c r="B19">
        <f t="shared" ref="B19:B30" si="2">POWER((F19/$J$2)*100, 2)</f>
        <v>2.8592451710642605E-5</v>
      </c>
      <c r="D19" s="22"/>
      <c r="E19" s="26" t="s">
        <v>27</v>
      </c>
      <c r="F19" s="44">
        <v>9.5180000000000007</v>
      </c>
      <c r="G19" s="21">
        <f>(F19/$J$2)</f>
        <v>5.3471910112359557E-5</v>
      </c>
    </row>
    <row r="20" spans="1:10" ht="15.75" x14ac:dyDescent="0.25">
      <c r="A20" s="11" t="s">
        <v>3</v>
      </c>
      <c r="B20">
        <f t="shared" si="2"/>
        <v>1.3351223330387581E-5</v>
      </c>
      <c r="D20" s="22"/>
      <c r="E20" s="26" t="s">
        <v>28</v>
      </c>
      <c r="F20" s="44">
        <v>6.5040000000000004</v>
      </c>
      <c r="G20" s="21">
        <f t="shared" ref="G20:G30" si="3">(F20/$J$2)</f>
        <v>3.6539325842696633E-5</v>
      </c>
    </row>
    <row r="21" spans="1:10" ht="15.75" x14ac:dyDescent="0.25">
      <c r="A21" s="11" t="s">
        <v>3</v>
      </c>
      <c r="B21">
        <f t="shared" si="2"/>
        <v>0</v>
      </c>
      <c r="D21" s="22"/>
      <c r="E21" s="26" t="s">
        <v>29</v>
      </c>
      <c r="F21" s="44"/>
      <c r="G21" s="21">
        <f t="shared" si="3"/>
        <v>0</v>
      </c>
    </row>
    <row r="22" spans="1:10" ht="15.75" x14ac:dyDescent="0.25">
      <c r="A22" s="11" t="s">
        <v>3</v>
      </c>
      <c r="B22">
        <f t="shared" si="2"/>
        <v>7.8904178765307398</v>
      </c>
      <c r="D22" s="22"/>
      <c r="E22" s="26" t="s">
        <v>16</v>
      </c>
      <c r="F22" s="44">
        <v>5000</v>
      </c>
      <c r="G22" s="21">
        <f t="shared" si="3"/>
        <v>2.8089887640449437E-2</v>
      </c>
    </row>
    <row r="23" spans="1:10" ht="15.75" x14ac:dyDescent="0.25">
      <c r="A23" s="11" t="s">
        <v>3</v>
      </c>
      <c r="B23">
        <f t="shared" si="2"/>
        <v>0</v>
      </c>
      <c r="D23" s="22"/>
      <c r="E23" s="26" t="s">
        <v>34</v>
      </c>
      <c r="F23" s="44"/>
      <c r="G23" s="21">
        <f t="shared" si="3"/>
        <v>0</v>
      </c>
    </row>
    <row r="24" spans="1:10" ht="15.75" x14ac:dyDescent="0.25">
      <c r="A24" s="11" t="s">
        <v>3</v>
      </c>
      <c r="B24">
        <f t="shared" si="2"/>
        <v>0</v>
      </c>
      <c r="D24" s="22"/>
      <c r="E24" s="26" t="s">
        <v>30</v>
      </c>
      <c r="F24" s="45"/>
      <c r="G24" s="21">
        <f t="shared" si="3"/>
        <v>0</v>
      </c>
    </row>
    <row r="25" spans="1:10" ht="15.75" x14ac:dyDescent="0.25">
      <c r="A25" s="11" t="s">
        <v>3</v>
      </c>
      <c r="B25">
        <f t="shared" si="2"/>
        <v>7.1421061103396033</v>
      </c>
      <c r="D25" s="22"/>
      <c r="E25" s="26" t="s">
        <v>11</v>
      </c>
      <c r="F25" s="44">
        <v>4757</v>
      </c>
      <c r="G25" s="21">
        <f t="shared" si="3"/>
        <v>2.6724719101123597E-2</v>
      </c>
    </row>
    <row r="26" spans="1:10" ht="15.75" x14ac:dyDescent="0.25">
      <c r="A26" s="11" t="s">
        <v>3</v>
      </c>
      <c r="B26">
        <f t="shared" si="2"/>
        <v>8.4888271682868327E-7</v>
      </c>
      <c r="D26" s="22"/>
      <c r="E26" t="s">
        <v>46</v>
      </c>
      <c r="F26" s="44">
        <v>1.6400000000000001</v>
      </c>
      <c r="G26" s="21">
        <f t="shared" si="3"/>
        <v>9.2134831460674158E-6</v>
      </c>
    </row>
    <row r="27" spans="1:10" ht="15.75" x14ac:dyDescent="0.25">
      <c r="A27" s="11" t="s">
        <v>3</v>
      </c>
      <c r="B27">
        <f t="shared" si="2"/>
        <v>7.1315702500000008E-2</v>
      </c>
      <c r="D27" s="22"/>
      <c r="E27" t="s">
        <v>31</v>
      </c>
      <c r="F27" s="44">
        <v>475.34899999999999</v>
      </c>
      <c r="G27" s="21">
        <f t="shared" si="3"/>
        <v>2.6705000000000001E-3</v>
      </c>
    </row>
    <row r="28" spans="1:10" ht="15.75" x14ac:dyDescent="0.25">
      <c r="A28" s="11" t="s">
        <v>3</v>
      </c>
      <c r="B28">
        <f t="shared" si="2"/>
        <v>0</v>
      </c>
      <c r="D28" s="22"/>
      <c r="E28" t="s">
        <v>38</v>
      </c>
      <c r="F28" s="45"/>
      <c r="G28" s="21">
        <f t="shared" si="3"/>
        <v>0</v>
      </c>
    </row>
    <row r="29" spans="1:10" ht="15.75" x14ac:dyDescent="0.25">
      <c r="A29" s="11" t="s">
        <v>3</v>
      </c>
      <c r="B29">
        <f t="shared" si="2"/>
        <v>10.986617851281405</v>
      </c>
      <c r="D29" s="22"/>
      <c r="E29" t="s">
        <v>12</v>
      </c>
      <c r="F29" s="44">
        <v>5900</v>
      </c>
      <c r="G29" s="21">
        <f t="shared" si="3"/>
        <v>3.314606741573034E-2</v>
      </c>
    </row>
    <row r="30" spans="1:10" ht="15.75" x14ac:dyDescent="0.25">
      <c r="A30" s="150" t="s">
        <v>3</v>
      </c>
      <c r="B30" s="12">
        <f t="shared" si="2"/>
        <v>2.1008711021335694E-4</v>
      </c>
      <c r="C30" s="150"/>
      <c r="D30" s="42"/>
      <c r="E30" s="12" t="s">
        <v>47</v>
      </c>
      <c r="F30" s="46">
        <v>25.8</v>
      </c>
      <c r="G30" s="27">
        <f t="shared" si="3"/>
        <v>1.4494382022471912E-4</v>
      </c>
      <c r="H30" s="12"/>
      <c r="I30" s="12"/>
      <c r="J30" s="150"/>
    </row>
    <row r="31" spans="1:10" x14ac:dyDescent="0.25">
      <c r="A31" s="11" t="s">
        <v>77</v>
      </c>
      <c r="B31" s="13">
        <f>POWER((F31/$J$31)*100, 2)</f>
        <v>7052.2877812032602</v>
      </c>
      <c r="C31" s="105">
        <f>SUM(B31:B32)</f>
        <v>7308.9954519092826</v>
      </c>
      <c r="D31" s="13"/>
      <c r="E31" s="73" t="s">
        <v>38</v>
      </c>
      <c r="F31" s="34">
        <v>152</v>
      </c>
      <c r="G31" s="28">
        <f>(F31/$J$31)</f>
        <v>0.83977900552486184</v>
      </c>
      <c r="J31" s="11">
        <v>181</v>
      </c>
    </row>
    <row r="32" spans="1:10" x14ac:dyDescent="0.25">
      <c r="A32" s="11" t="s">
        <v>77</v>
      </c>
      <c r="B32" s="13">
        <f>POWER((F32/$J$31)*100, 2)</f>
        <v>256.70767070602244</v>
      </c>
      <c r="E32" s="73" t="s">
        <v>78</v>
      </c>
      <c r="F32" s="34">
        <v>29</v>
      </c>
      <c r="G32" s="28">
        <f>(F32/$J$31)</f>
        <v>0.16022099447513813</v>
      </c>
    </row>
    <row r="33" spans="1:11" x14ac:dyDescent="0.25">
      <c r="A33" s="70" t="s">
        <v>80</v>
      </c>
      <c r="B33" s="69">
        <f>POWER((F33/$J$33)*100, 2)</f>
        <v>20.873889778137414</v>
      </c>
      <c r="C33" s="70">
        <f>SUM(B33:B43)</f>
        <v>2984.3548676369837</v>
      </c>
      <c r="D33" s="69"/>
      <c r="E33" s="89" t="s">
        <v>81</v>
      </c>
      <c r="F33" s="97">
        <f>7288+8416</f>
        <v>15704</v>
      </c>
      <c r="G33" s="80">
        <f>(F33/$J$33)</f>
        <v>4.5687952217337797E-2</v>
      </c>
      <c r="H33" s="69"/>
      <c r="I33" s="69"/>
      <c r="J33" s="148">
        <f>SUM(F33:F43)</f>
        <v>343723</v>
      </c>
      <c r="K33" s="69"/>
    </row>
    <row r="34" spans="1:11" x14ac:dyDescent="0.25">
      <c r="A34" s="11" t="s">
        <v>80</v>
      </c>
      <c r="B34" s="13">
        <f t="shared" ref="B34:B43" si="4">POWER((F34/$J$33)*100, 2)</f>
        <v>2551.8630027355412</v>
      </c>
      <c r="E34" s="74" t="s">
        <v>5</v>
      </c>
      <c r="F34" s="98">
        <v>173635</v>
      </c>
      <c r="G34" s="28">
        <f t="shared" ref="G34:G43" si="5">(F34/$J$33)</f>
        <v>0.50515967799652628</v>
      </c>
      <c r="I34" s="77"/>
    </row>
    <row r="35" spans="1:11" x14ac:dyDescent="0.25">
      <c r="A35" s="11" t="s">
        <v>80</v>
      </c>
      <c r="B35" s="13">
        <f t="shared" si="4"/>
        <v>6.740652458926192</v>
      </c>
      <c r="E35" s="74" t="s">
        <v>6</v>
      </c>
      <c r="F35" s="98">
        <v>8924</v>
      </c>
      <c r="G35" s="28">
        <f t="shared" si="5"/>
        <v>2.5962766530025633E-2</v>
      </c>
      <c r="I35" s="77"/>
    </row>
    <row r="36" spans="1:11" x14ac:dyDescent="0.25">
      <c r="A36" s="11" t="s">
        <v>80</v>
      </c>
      <c r="B36" s="13">
        <f t="shared" si="4"/>
        <v>42.849706241562863</v>
      </c>
      <c r="E36" s="74" t="s">
        <v>82</v>
      </c>
      <c r="F36" s="98">
        <v>22500</v>
      </c>
      <c r="G36" s="28">
        <f t="shared" si="5"/>
        <v>6.545968701541649E-2</v>
      </c>
      <c r="I36" s="77"/>
    </row>
    <row r="37" spans="1:11" x14ac:dyDescent="0.25">
      <c r="A37" s="11" t="s">
        <v>80</v>
      </c>
      <c r="B37" s="13">
        <f t="shared" si="4"/>
        <v>165.92795865300428</v>
      </c>
      <c r="E37" s="74" t="s">
        <v>83</v>
      </c>
      <c r="F37" s="99">
        <f>43091+681+504</f>
        <v>44276</v>
      </c>
      <c r="G37" s="28">
        <f t="shared" si="5"/>
        <v>0.128813026768648</v>
      </c>
      <c r="I37" s="77"/>
    </row>
    <row r="38" spans="1:11" x14ac:dyDescent="0.25">
      <c r="A38" s="11" t="s">
        <v>80</v>
      </c>
      <c r="B38" s="13">
        <f t="shared" si="4"/>
        <v>19.044313885139044</v>
      </c>
      <c r="E38" s="74" t="s">
        <v>15</v>
      </c>
      <c r="F38" s="98">
        <v>15000</v>
      </c>
      <c r="G38" s="28">
        <f t="shared" si="5"/>
        <v>4.3639791343610991E-2</v>
      </c>
      <c r="I38" s="77"/>
    </row>
    <row r="39" spans="1:11" x14ac:dyDescent="0.25">
      <c r="A39" s="11" t="s">
        <v>80</v>
      </c>
      <c r="B39" s="13">
        <f t="shared" si="4"/>
        <v>0</v>
      </c>
      <c r="E39" s="74" t="s">
        <v>84</v>
      </c>
      <c r="F39" s="98"/>
      <c r="G39" s="28">
        <f t="shared" si="5"/>
        <v>0</v>
      </c>
      <c r="I39" s="77"/>
    </row>
    <row r="40" spans="1:11" x14ac:dyDescent="0.25">
      <c r="A40" s="11" t="s">
        <v>80</v>
      </c>
      <c r="B40" s="13">
        <f t="shared" si="4"/>
        <v>58.034730122541113</v>
      </c>
      <c r="E40" s="74" t="s">
        <v>85</v>
      </c>
      <c r="F40" s="98">
        <v>26185</v>
      </c>
      <c r="G40" s="28">
        <f t="shared" si="5"/>
        <v>7.6180529088830246E-2</v>
      </c>
      <c r="I40" s="77"/>
    </row>
    <row r="41" spans="1:11" x14ac:dyDescent="0.25">
      <c r="A41" s="11" t="s">
        <v>80</v>
      </c>
      <c r="B41" s="13">
        <f t="shared" si="4"/>
        <v>0</v>
      </c>
      <c r="E41" s="74" t="s">
        <v>16</v>
      </c>
      <c r="F41" s="98"/>
      <c r="G41" s="28">
        <f t="shared" si="5"/>
        <v>0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38</v>
      </c>
      <c r="F42" s="100"/>
      <c r="G42" s="28">
        <f t="shared" si="5"/>
        <v>0</v>
      </c>
      <c r="I42" s="77"/>
    </row>
    <row r="43" spans="1:11" x14ac:dyDescent="0.25">
      <c r="A43" s="150" t="s">
        <v>80</v>
      </c>
      <c r="B43" s="13">
        <f t="shared" si="4"/>
        <v>119.02061376213206</v>
      </c>
      <c r="E43" s="74" t="s">
        <v>86</v>
      </c>
      <c r="F43" s="98">
        <v>37499</v>
      </c>
      <c r="G43" s="28">
        <f t="shared" si="5"/>
        <v>0.10909656903960456</v>
      </c>
      <c r="I43" s="77"/>
    </row>
    <row r="44" spans="1:11" x14ac:dyDescent="0.25">
      <c r="A44" s="70" t="s">
        <v>88</v>
      </c>
      <c r="B44" s="69">
        <f>POWER((F44/$J$44)*100, 2)</f>
        <v>0</v>
      </c>
      <c r="C44" s="70">
        <f>SUM(B44:B52)</f>
        <v>6721.1804242806147</v>
      </c>
      <c r="D44" s="69"/>
      <c r="E44" s="69" t="s">
        <v>6</v>
      </c>
      <c r="F44" s="69"/>
      <c r="G44" s="80">
        <f>(F44/$J$44)</f>
        <v>0</v>
      </c>
      <c r="H44" s="69"/>
      <c r="I44" s="69"/>
      <c r="J44" s="148">
        <v>3450</v>
      </c>
      <c r="K44" s="69"/>
    </row>
    <row r="45" spans="1:11" x14ac:dyDescent="0.25">
      <c r="A45" s="105" t="s">
        <v>88</v>
      </c>
      <c r="B45" s="13">
        <f>POWER((F45/$J$44)*100, 2)</f>
        <v>210.03990758244066</v>
      </c>
      <c r="C45" s="105"/>
      <c r="D45" s="13"/>
      <c r="E45" s="108" t="s">
        <v>15</v>
      </c>
      <c r="F45" s="13">
        <v>500</v>
      </c>
      <c r="G45" s="28">
        <f>(F45/$J$44)</f>
        <v>0.14492753623188406</v>
      </c>
      <c r="H45" s="13"/>
      <c r="I45" s="13"/>
      <c r="J45" s="167"/>
      <c r="K45" s="13"/>
    </row>
    <row r="46" spans="1:11" x14ac:dyDescent="0.25">
      <c r="A46" s="105" t="s">
        <v>88</v>
      </c>
      <c r="B46" s="13">
        <f t="shared" ref="B46:B52" si="6">POWER((F46/$J$44)*100, 2)</f>
        <v>0</v>
      </c>
      <c r="C46" s="105"/>
      <c r="D46" s="13"/>
      <c r="E46" t="s">
        <v>36</v>
      </c>
      <c r="F46" s="13"/>
      <c r="G46" s="28">
        <f t="shared" ref="G46:G52" si="7">(F46/$J$44)</f>
        <v>0</v>
      </c>
      <c r="J46" s="76"/>
    </row>
    <row r="47" spans="1:11" x14ac:dyDescent="0.25">
      <c r="A47" s="105" t="s">
        <v>88</v>
      </c>
      <c r="B47" s="13">
        <f t="shared" si="6"/>
        <v>0.12098298676748581</v>
      </c>
      <c r="E47" t="s">
        <v>90</v>
      </c>
      <c r="F47" s="13">
        <v>12</v>
      </c>
      <c r="G47" s="28">
        <f t="shared" si="7"/>
        <v>3.4782608695652175E-3</v>
      </c>
      <c r="J47" s="76"/>
    </row>
    <row r="48" spans="1:11" x14ac:dyDescent="0.25">
      <c r="A48" s="105" t="s">
        <v>88</v>
      </c>
      <c r="B48" s="13">
        <f t="shared" si="6"/>
        <v>17.90884268010922</v>
      </c>
      <c r="E48" t="s">
        <v>27</v>
      </c>
      <c r="F48" s="13">
        <v>146</v>
      </c>
      <c r="G48" s="28">
        <f t="shared" si="7"/>
        <v>4.2318840579710144E-2</v>
      </c>
      <c r="J48" s="76"/>
    </row>
    <row r="49" spans="1:11" x14ac:dyDescent="0.25">
      <c r="A49" s="105" t="s">
        <v>88</v>
      </c>
      <c r="B49" s="13">
        <f t="shared" si="6"/>
        <v>2.1003990758244068E-2</v>
      </c>
      <c r="E49" t="s">
        <v>85</v>
      </c>
      <c r="F49" s="13">
        <v>5</v>
      </c>
      <c r="G49" s="28">
        <f t="shared" si="7"/>
        <v>1.4492753623188406E-3</v>
      </c>
      <c r="J49" s="76"/>
    </row>
    <row r="50" spans="1:11" x14ac:dyDescent="0.25">
      <c r="A50" s="105" t="s">
        <v>88</v>
      </c>
      <c r="B50" s="13">
        <f t="shared" si="6"/>
        <v>0</v>
      </c>
      <c r="E50" t="s">
        <v>16</v>
      </c>
      <c r="F50" s="13"/>
      <c r="G50" s="28">
        <f t="shared" si="7"/>
        <v>0</v>
      </c>
      <c r="J50" s="76"/>
    </row>
    <row r="51" spans="1:11" x14ac:dyDescent="0.25">
      <c r="A51" s="105" t="s">
        <v>88</v>
      </c>
      <c r="B51" s="13">
        <f t="shared" si="6"/>
        <v>6493.0896870405395</v>
      </c>
      <c r="E51" t="s">
        <v>38</v>
      </c>
      <c r="F51" s="13">
        <v>2780</v>
      </c>
      <c r="G51" s="28">
        <f t="shared" si="7"/>
        <v>0.80579710144927541</v>
      </c>
      <c r="J51" s="76"/>
    </row>
    <row r="52" spans="1:11" x14ac:dyDescent="0.25">
      <c r="A52" s="150" t="s">
        <v>88</v>
      </c>
      <c r="B52" s="13">
        <f t="shared" si="6"/>
        <v>0</v>
      </c>
      <c r="E52" t="s">
        <v>89</v>
      </c>
      <c r="F52" s="13"/>
      <c r="G52" s="28">
        <f t="shared" si="7"/>
        <v>0</v>
      </c>
      <c r="J52" s="76"/>
    </row>
    <row r="53" spans="1:11" x14ac:dyDescent="0.25">
      <c r="A53" s="70" t="s">
        <v>91</v>
      </c>
      <c r="B53" s="69">
        <f>POWER((F53/$J$53)*100, 2)</f>
        <v>163.42239170043874</v>
      </c>
      <c r="C53" s="70">
        <f>SUM(B53:B63)</f>
        <v>2426.4047228903173</v>
      </c>
      <c r="D53" s="69"/>
      <c r="E53" s="69" t="s">
        <v>81</v>
      </c>
      <c r="F53" s="69">
        <v>632.79200000000003</v>
      </c>
      <c r="G53" s="80">
        <f>(F53/$J$53)</f>
        <v>0.12783676767676769</v>
      </c>
      <c r="H53" s="69"/>
      <c r="I53" s="69"/>
      <c r="J53" s="148">
        <v>4950</v>
      </c>
      <c r="K53" s="69"/>
    </row>
    <row r="54" spans="1:11" x14ac:dyDescent="0.25">
      <c r="A54" s="11" t="s">
        <v>91</v>
      </c>
      <c r="B54" s="13">
        <f>POWER((F54/$J$53)*100, 2)</f>
        <v>1.5995350743801653</v>
      </c>
      <c r="E54" t="s">
        <v>93</v>
      </c>
      <c r="F54" s="13">
        <v>62.603999999999999</v>
      </c>
      <c r="G54" s="28">
        <f>(F54/$J$53)</f>
        <v>1.2647272727272727E-2</v>
      </c>
      <c r="J54" s="76"/>
    </row>
    <row r="55" spans="1:11" x14ac:dyDescent="0.25">
      <c r="A55" s="11" t="s">
        <v>91</v>
      </c>
      <c r="B55" s="13">
        <f t="shared" ref="B55:B63" si="8">POWER((F55/$J$53)*100, 2)</f>
        <v>86.615172528925612</v>
      </c>
      <c r="E55" t="s">
        <v>83</v>
      </c>
      <c r="F55" s="13">
        <v>460.68299999999999</v>
      </c>
      <c r="G55" s="28">
        <f t="shared" ref="G55:G63" si="9">(F55/$J$53)</f>
        <v>9.3067272727272721E-2</v>
      </c>
      <c r="J55" s="76"/>
    </row>
    <row r="56" spans="1:11" x14ac:dyDescent="0.25">
      <c r="A56" s="11" t="s">
        <v>91</v>
      </c>
      <c r="B56" s="13">
        <f t="shared" si="8"/>
        <v>7.9991837567595141</v>
      </c>
      <c r="E56" t="s">
        <v>15</v>
      </c>
      <c r="F56" s="13">
        <v>140</v>
      </c>
      <c r="G56" s="28">
        <f t="shared" si="9"/>
        <v>2.8282828282828285E-2</v>
      </c>
      <c r="J56" s="76"/>
    </row>
    <row r="57" spans="1:11" x14ac:dyDescent="0.25">
      <c r="A57" s="11" t="s">
        <v>91</v>
      </c>
      <c r="B57" s="13">
        <f t="shared" si="8"/>
        <v>0</v>
      </c>
      <c r="E57" t="s">
        <v>94</v>
      </c>
      <c r="F57" s="13"/>
      <c r="G57" s="28">
        <f t="shared" si="9"/>
        <v>0</v>
      </c>
      <c r="J57" s="76"/>
    </row>
    <row r="58" spans="1:11" x14ac:dyDescent="0.25">
      <c r="A58" s="11" t="s">
        <v>91</v>
      </c>
      <c r="B58" s="13">
        <f t="shared" si="8"/>
        <v>1.0447913478216508E-3</v>
      </c>
      <c r="E58" t="s">
        <v>24</v>
      </c>
      <c r="F58" s="13">
        <v>1.6</v>
      </c>
      <c r="G58" s="28">
        <f t="shared" si="9"/>
        <v>3.2323232323232324E-4</v>
      </c>
      <c r="J58" s="76"/>
    </row>
    <row r="59" spans="1:11" x14ac:dyDescent="0.25">
      <c r="A59" s="11" t="s">
        <v>91</v>
      </c>
      <c r="B59" s="13">
        <f t="shared" si="8"/>
        <v>0.36730945821854916</v>
      </c>
      <c r="E59" t="s">
        <v>36</v>
      </c>
      <c r="F59" s="13">
        <v>30</v>
      </c>
      <c r="G59" s="28">
        <f t="shared" si="9"/>
        <v>6.0606060606060606E-3</v>
      </c>
      <c r="J59" s="76"/>
    </row>
    <row r="60" spans="1:11" x14ac:dyDescent="0.25">
      <c r="A60" s="11" t="s">
        <v>91</v>
      </c>
      <c r="B60" s="13">
        <f t="shared" si="8"/>
        <v>5.8769513314967865</v>
      </c>
      <c r="E60" t="s">
        <v>92</v>
      </c>
      <c r="F60" s="13">
        <v>120</v>
      </c>
      <c r="G60" s="28">
        <f t="shared" si="9"/>
        <v>2.4242424242424242E-2</v>
      </c>
      <c r="J60" s="76"/>
    </row>
    <row r="61" spans="1:11" x14ac:dyDescent="0.25">
      <c r="A61" s="11" t="s">
        <v>91</v>
      </c>
      <c r="B61" s="13">
        <f t="shared" si="8"/>
        <v>65.299459238853188</v>
      </c>
      <c r="E61" t="s">
        <v>16</v>
      </c>
      <c r="F61" s="13">
        <v>400</v>
      </c>
      <c r="G61" s="28">
        <f t="shared" si="9"/>
        <v>8.0808080808080815E-2</v>
      </c>
      <c r="J61" s="76"/>
    </row>
    <row r="62" spans="1:11" x14ac:dyDescent="0.25">
      <c r="A62" s="11" t="s">
        <v>91</v>
      </c>
      <c r="B62" s="13">
        <f t="shared" si="8"/>
        <v>1557.0230439869404</v>
      </c>
      <c r="E62" t="s">
        <v>31</v>
      </c>
      <c r="F62" s="13">
        <v>1953.2270000000001</v>
      </c>
      <c r="G62" s="28">
        <f t="shared" si="9"/>
        <v>0.39459131313131313</v>
      </c>
      <c r="J62" s="76"/>
    </row>
    <row r="63" spans="1:11" x14ac:dyDescent="0.25">
      <c r="A63" s="150" t="s">
        <v>91</v>
      </c>
      <c r="B63" s="12">
        <f t="shared" si="8"/>
        <v>538.20063102295671</v>
      </c>
      <c r="C63" s="150"/>
      <c r="D63" s="12"/>
      <c r="E63" s="12" t="s">
        <v>38</v>
      </c>
      <c r="F63" s="12">
        <v>1148.3579999999999</v>
      </c>
      <c r="G63" s="27">
        <f t="shared" si="9"/>
        <v>0.23199151515151514</v>
      </c>
      <c r="H63" s="12"/>
      <c r="I63" s="12"/>
      <c r="J63" s="147"/>
      <c r="K63" s="12"/>
    </row>
    <row r="64" spans="1:11" ht="15.75" x14ac:dyDescent="0.25">
      <c r="A64" s="11" t="s">
        <v>96</v>
      </c>
      <c r="B64">
        <v>2.6874499999999998E-4</v>
      </c>
      <c r="C64" s="11">
        <v>1240.5605539999999</v>
      </c>
      <c r="D64" s="111"/>
      <c r="E64" s="114" t="s">
        <v>130</v>
      </c>
      <c r="F64" s="120">
        <v>20</v>
      </c>
      <c r="G64" s="121">
        <v>2.0000000000000001E-4</v>
      </c>
      <c r="J64" s="11">
        <v>122200</v>
      </c>
    </row>
    <row r="65" spans="1:7" ht="15.75" x14ac:dyDescent="0.25">
      <c r="A65" s="11" t="s">
        <v>96</v>
      </c>
      <c r="B65">
        <v>6.7186200000000004E-5</v>
      </c>
      <c r="D65" s="111"/>
      <c r="E65" s="114" t="s">
        <v>17</v>
      </c>
      <c r="F65" s="120">
        <v>10</v>
      </c>
      <c r="G65" s="121">
        <v>1E-4</v>
      </c>
    </row>
    <row r="66" spans="1:7" ht="15.75" x14ac:dyDescent="0.25">
      <c r="A66" s="11" t="s">
        <v>96</v>
      </c>
      <c r="B66">
        <v>0.203238377</v>
      </c>
      <c r="D66" s="111"/>
      <c r="E66" s="114" t="s">
        <v>97</v>
      </c>
      <c r="F66" s="120">
        <v>550</v>
      </c>
      <c r="G66" s="121">
        <v>4.4999999999999997E-3</v>
      </c>
    </row>
    <row r="67" spans="1:7" ht="15.75" x14ac:dyDescent="0.25">
      <c r="A67" s="11" t="s">
        <v>96</v>
      </c>
      <c r="B67">
        <v>0.28805744799999999</v>
      </c>
      <c r="D67" s="111"/>
      <c r="E67" s="114" t="s">
        <v>81</v>
      </c>
      <c r="F67" s="120">
        <v>655</v>
      </c>
      <c r="G67" s="121">
        <v>5.4000000000000003E-3</v>
      </c>
    </row>
    <row r="68" spans="1:7" ht="15.75" x14ac:dyDescent="0.25">
      <c r="A68" s="11" t="s">
        <v>96</v>
      </c>
      <c r="B68">
        <v>0.41930932500000001</v>
      </c>
      <c r="D68" s="111"/>
      <c r="E68" s="114" t="s">
        <v>5</v>
      </c>
      <c r="F68" s="120">
        <v>790</v>
      </c>
      <c r="G68" s="121">
        <v>6.4999999999999997E-3</v>
      </c>
    </row>
    <row r="69" spans="1:7" ht="15.75" x14ac:dyDescent="0.25">
      <c r="A69" s="11" t="s">
        <v>96</v>
      </c>
      <c r="B69">
        <v>0.130072561</v>
      </c>
      <c r="D69" s="111"/>
      <c r="E69" s="114" t="s">
        <v>131</v>
      </c>
      <c r="F69" s="120">
        <v>440</v>
      </c>
      <c r="G69" s="121">
        <v>3.5999999999999999E-3</v>
      </c>
    </row>
    <row r="70" spans="1:7" ht="15.75" x14ac:dyDescent="0.25">
      <c r="A70" s="11" t="s">
        <v>96</v>
      </c>
      <c r="B70">
        <v>7.3052784999999995E-2</v>
      </c>
      <c r="D70" s="111"/>
      <c r="E70" s="114" t="s">
        <v>98</v>
      </c>
      <c r="F70" s="120">
        <v>330</v>
      </c>
      <c r="G70" s="121">
        <v>2.7000000000000001E-3</v>
      </c>
    </row>
    <row r="71" spans="1:7" ht="15.75" x14ac:dyDescent="0.25">
      <c r="A71" s="11" t="s">
        <v>96</v>
      </c>
      <c r="B71">
        <v>1.2794947590000001</v>
      </c>
      <c r="D71" s="111"/>
      <c r="E71" s="114" t="s">
        <v>132</v>
      </c>
      <c r="F71" s="122">
        <v>1380</v>
      </c>
      <c r="G71" s="121">
        <v>1.1299999999999999E-2</v>
      </c>
    </row>
    <row r="72" spans="1:7" ht="15.75" x14ac:dyDescent="0.25">
      <c r="A72" s="11" t="s">
        <v>96</v>
      </c>
      <c r="B72">
        <v>0.40249664099999999</v>
      </c>
      <c r="D72" s="111"/>
      <c r="E72" s="114" t="s">
        <v>99</v>
      </c>
      <c r="F72" s="120">
        <v>774</v>
      </c>
      <c r="G72" s="121">
        <v>6.3E-3</v>
      </c>
    </row>
    <row r="73" spans="1:7" ht="15.75" x14ac:dyDescent="0.25">
      <c r="A73" s="11" t="s">
        <v>96</v>
      </c>
      <c r="B73">
        <v>0.49690943300000001</v>
      </c>
      <c r="D73" s="111"/>
      <c r="E73" s="114" t="s">
        <v>100</v>
      </c>
      <c r="F73" s="120">
        <v>860</v>
      </c>
      <c r="G73" s="121">
        <v>7.0000000000000001E-3</v>
      </c>
    </row>
    <row r="74" spans="1:7" ht="15.75" x14ac:dyDescent="0.25">
      <c r="A74" s="11" t="s">
        <v>96</v>
      </c>
      <c r="B74">
        <v>1.6796600000000001E-7</v>
      </c>
      <c r="D74" s="111"/>
      <c r="E74" s="114" t="s">
        <v>39</v>
      </c>
      <c r="F74" s="120">
        <v>1</v>
      </c>
      <c r="G74" s="121">
        <v>0</v>
      </c>
    </row>
    <row r="75" spans="1:7" ht="15.75" x14ac:dyDescent="0.25">
      <c r="A75" s="11" t="s">
        <v>96</v>
      </c>
      <c r="B75">
        <v>0.60635581800000005</v>
      </c>
      <c r="D75" s="111"/>
      <c r="E75" s="114" t="s">
        <v>6</v>
      </c>
      <c r="F75" s="120">
        <v>950</v>
      </c>
      <c r="G75" s="121">
        <v>7.7999999999999996E-3</v>
      </c>
    </row>
    <row r="76" spans="1:7" ht="15.75" x14ac:dyDescent="0.25">
      <c r="A76" s="11" t="s">
        <v>96</v>
      </c>
      <c r="B76">
        <v>6.8798709999999999E-2</v>
      </c>
      <c r="D76" s="111"/>
      <c r="E76" s="114" t="s">
        <v>101</v>
      </c>
      <c r="F76" s="120">
        <v>320</v>
      </c>
      <c r="G76" s="121">
        <v>2.5999999999999999E-3</v>
      </c>
    </row>
    <row r="77" spans="1:7" ht="15.75" x14ac:dyDescent="0.25">
      <c r="A77" s="11" t="s">
        <v>96</v>
      </c>
      <c r="B77">
        <v>6.0467599999999995E-4</v>
      </c>
      <c r="D77" s="111"/>
      <c r="E77" s="114" t="s">
        <v>102</v>
      </c>
      <c r="F77" s="120">
        <v>30</v>
      </c>
      <c r="G77" s="121">
        <v>2.0000000000000001E-4</v>
      </c>
    </row>
    <row r="78" spans="1:7" ht="15.75" x14ac:dyDescent="0.25">
      <c r="A78" s="11" t="s">
        <v>96</v>
      </c>
      <c r="B78">
        <v>11.29400699</v>
      </c>
      <c r="D78" s="111"/>
      <c r="E78" s="114" t="s">
        <v>82</v>
      </c>
      <c r="F78" s="122">
        <v>4100</v>
      </c>
      <c r="G78" s="121">
        <v>3.3599999999999998E-2</v>
      </c>
    </row>
    <row r="79" spans="1:7" ht="15.75" x14ac:dyDescent="0.25">
      <c r="A79" s="11" t="s">
        <v>96</v>
      </c>
      <c r="B79">
        <v>962.52519480000001</v>
      </c>
      <c r="D79" s="111"/>
      <c r="E79" s="114" t="s">
        <v>15</v>
      </c>
      <c r="F79" s="122">
        <v>37850</v>
      </c>
      <c r="G79" s="121">
        <v>0.31019999999999998</v>
      </c>
    </row>
    <row r="80" spans="1:7" ht="15.75" x14ac:dyDescent="0.25">
      <c r="A80" s="11" t="s">
        <v>96</v>
      </c>
      <c r="B80">
        <v>0</v>
      </c>
      <c r="D80" s="111"/>
      <c r="E80" s="114" t="s">
        <v>103</v>
      </c>
      <c r="F80" s="124"/>
      <c r="G80" s="169"/>
    </row>
    <row r="81" spans="1:7" ht="15.75" x14ac:dyDescent="0.25">
      <c r="A81" s="11" t="s">
        <v>96</v>
      </c>
      <c r="B81">
        <v>6.8798709999999999E-2</v>
      </c>
      <c r="D81" s="111"/>
      <c r="E81" s="114" t="s">
        <v>33</v>
      </c>
      <c r="F81" s="120">
        <v>320</v>
      </c>
      <c r="G81" s="121">
        <v>2.5999999999999999E-3</v>
      </c>
    </row>
    <row r="82" spans="1:7" ht="15.75" x14ac:dyDescent="0.25">
      <c r="A82" s="11" t="s">
        <v>96</v>
      </c>
      <c r="B82">
        <v>5.2298399999999999E-4</v>
      </c>
      <c r="D82" s="111"/>
      <c r="E82" s="114" t="s">
        <v>142</v>
      </c>
      <c r="F82" s="120">
        <v>28</v>
      </c>
      <c r="G82" s="121">
        <v>2.0000000000000001E-4</v>
      </c>
    </row>
    <row r="83" spans="1:7" ht="15.75" x14ac:dyDescent="0.25">
      <c r="A83" s="11" t="s">
        <v>96</v>
      </c>
      <c r="B83">
        <v>4.1991399999999998E-2</v>
      </c>
      <c r="D83" s="111"/>
      <c r="E83" s="114" t="s">
        <v>105</v>
      </c>
      <c r="F83" s="120">
        <v>250</v>
      </c>
      <c r="G83" s="121">
        <v>2E-3</v>
      </c>
    </row>
    <row r="84" spans="1:7" ht="15.75" x14ac:dyDescent="0.25">
      <c r="A84" s="11" t="s">
        <v>96</v>
      </c>
      <c r="B84">
        <v>1.7199700000000001E-6</v>
      </c>
      <c r="D84" s="111"/>
      <c r="E84" s="114" t="s">
        <v>133</v>
      </c>
      <c r="F84" s="120">
        <v>2</v>
      </c>
      <c r="G84" s="121">
        <v>0</v>
      </c>
    </row>
    <row r="85" spans="1:7" ht="15.75" x14ac:dyDescent="0.25">
      <c r="A85" s="11" t="s">
        <v>96</v>
      </c>
      <c r="B85">
        <v>1.8070411179999999</v>
      </c>
      <c r="D85" s="111"/>
      <c r="E85" s="114" t="s">
        <v>106</v>
      </c>
      <c r="F85" s="122">
        <v>1640</v>
      </c>
      <c r="G85" s="121">
        <v>1.34E-2</v>
      </c>
    </row>
    <row r="86" spans="1:7" ht="15.75" x14ac:dyDescent="0.25">
      <c r="A86" s="11" t="s">
        <v>96</v>
      </c>
      <c r="B86">
        <v>1.9416823E-2</v>
      </c>
      <c r="D86" s="111"/>
      <c r="E86" s="114" t="s">
        <v>107</v>
      </c>
      <c r="F86" s="120">
        <v>170</v>
      </c>
      <c r="G86" s="121">
        <v>1.4E-3</v>
      </c>
    </row>
    <row r="87" spans="1:7" ht="15.75" x14ac:dyDescent="0.25">
      <c r="A87" s="11" t="s">
        <v>96</v>
      </c>
      <c r="B87">
        <v>2.666622E-3</v>
      </c>
      <c r="D87" s="111"/>
      <c r="E87" s="114" t="s">
        <v>134</v>
      </c>
      <c r="F87" s="120">
        <v>63</v>
      </c>
      <c r="G87" s="121">
        <v>5.0000000000000001E-4</v>
      </c>
    </row>
    <row r="88" spans="1:7" ht="15.75" x14ac:dyDescent="0.25">
      <c r="A88" s="11" t="s">
        <v>96</v>
      </c>
      <c r="B88">
        <v>0.97718086500000001</v>
      </c>
      <c r="D88" s="111"/>
      <c r="E88" s="114" t="s">
        <v>19</v>
      </c>
      <c r="F88" s="122">
        <v>1206</v>
      </c>
      <c r="G88" s="121">
        <v>9.9000000000000008E-3</v>
      </c>
    </row>
    <row r="89" spans="1:7" ht="15.75" x14ac:dyDescent="0.25">
      <c r="A89" s="11" t="s">
        <v>96</v>
      </c>
      <c r="B89">
        <v>1.1354474999999999E-2</v>
      </c>
      <c r="D89" s="111"/>
      <c r="E89" s="114" t="s">
        <v>94</v>
      </c>
      <c r="F89" s="120">
        <v>130</v>
      </c>
      <c r="G89" s="121">
        <v>1.1000000000000001E-3</v>
      </c>
    </row>
    <row r="90" spans="1:7" ht="15.75" x14ac:dyDescent="0.25">
      <c r="A90" s="11" t="s">
        <v>96</v>
      </c>
      <c r="B90">
        <v>5.2253013360000002</v>
      </c>
      <c r="D90" s="111"/>
      <c r="E90" s="114" t="s">
        <v>108</v>
      </c>
      <c r="F90" s="122">
        <v>2789</v>
      </c>
      <c r="G90" s="121">
        <v>2.29E-2</v>
      </c>
    </row>
    <row r="91" spans="1:7" ht="15.75" x14ac:dyDescent="0.25">
      <c r="A91" s="11" t="s">
        <v>96</v>
      </c>
      <c r="B91">
        <v>1.1354474999999999E-2</v>
      </c>
      <c r="D91" s="111"/>
      <c r="E91" s="114" t="s">
        <v>21</v>
      </c>
      <c r="F91" s="120">
        <v>130</v>
      </c>
      <c r="G91" s="121">
        <v>1.1000000000000001E-3</v>
      </c>
    </row>
    <row r="92" spans="1:7" ht="15.75" x14ac:dyDescent="0.25">
      <c r="A92" s="11" t="s">
        <v>96</v>
      </c>
      <c r="B92">
        <v>5.0809594E-2</v>
      </c>
      <c r="D92" s="111"/>
      <c r="E92" s="114" t="s">
        <v>22</v>
      </c>
      <c r="F92" s="120">
        <v>275</v>
      </c>
      <c r="G92" s="121">
        <v>2.3E-3</v>
      </c>
    </row>
    <row r="93" spans="1:7" ht="15.75" x14ac:dyDescent="0.25">
      <c r="A93" s="11" t="s">
        <v>96</v>
      </c>
      <c r="D93" s="111"/>
      <c r="E93" s="114" t="s">
        <v>109</v>
      </c>
      <c r="F93" s="122"/>
      <c r="G93" s="121"/>
    </row>
    <row r="94" spans="1:7" ht="15.75" x14ac:dyDescent="0.25">
      <c r="A94" s="11" t="s">
        <v>96</v>
      </c>
      <c r="B94">
        <v>78.366030640000005</v>
      </c>
      <c r="D94" s="111"/>
      <c r="E94" s="114" t="s">
        <v>9</v>
      </c>
      <c r="F94" s="122">
        <v>10800</v>
      </c>
      <c r="G94" s="121">
        <v>8.8499999999999995E-2</v>
      </c>
    </row>
    <row r="95" spans="1:7" ht="15.75" x14ac:dyDescent="0.25">
      <c r="A95" s="11" t="s">
        <v>96</v>
      </c>
      <c r="B95">
        <v>13.00725611</v>
      </c>
      <c r="D95" s="111"/>
      <c r="E95" s="114" t="s">
        <v>23</v>
      </c>
      <c r="F95" s="122">
        <v>4400</v>
      </c>
      <c r="G95" s="121">
        <v>3.61E-2</v>
      </c>
    </row>
    <row r="96" spans="1:7" ht="15.75" x14ac:dyDescent="0.25">
      <c r="A96" s="11" t="s">
        <v>96</v>
      </c>
      <c r="B96">
        <v>0.69900564399999998</v>
      </c>
      <c r="D96" s="111"/>
      <c r="E96" s="114" t="s">
        <v>24</v>
      </c>
      <c r="F96" s="120">
        <v>1020</v>
      </c>
      <c r="G96" s="121">
        <v>8.3999999999999995E-3</v>
      </c>
    </row>
    <row r="97" spans="1:7" ht="15.75" x14ac:dyDescent="0.25">
      <c r="A97" s="11" t="s">
        <v>96</v>
      </c>
      <c r="B97">
        <v>6.0467599999999995E-4</v>
      </c>
      <c r="D97" s="111"/>
      <c r="E97" s="114" t="s">
        <v>135</v>
      </c>
      <c r="F97" s="120">
        <v>30</v>
      </c>
      <c r="G97" s="121">
        <v>2.0000000000000001E-4</v>
      </c>
    </row>
    <row r="98" spans="1:7" ht="15.75" x14ac:dyDescent="0.25">
      <c r="A98" s="11" t="s">
        <v>96</v>
      </c>
      <c r="D98" s="111"/>
      <c r="E98" s="114" t="s">
        <v>110</v>
      </c>
      <c r="F98" s="122"/>
      <c r="G98" s="121"/>
    </row>
    <row r="99" spans="1:7" ht="15.75" x14ac:dyDescent="0.25">
      <c r="A99" s="11" t="s">
        <v>96</v>
      </c>
      <c r="D99" s="111"/>
      <c r="E99" s="114" t="s">
        <v>136</v>
      </c>
      <c r="F99" s="120"/>
      <c r="G99" s="121"/>
    </row>
    <row r="100" spans="1:7" ht="15.75" x14ac:dyDescent="0.25">
      <c r="A100" s="11" t="s">
        <v>96</v>
      </c>
      <c r="B100">
        <v>0.185182075</v>
      </c>
      <c r="D100" s="111"/>
      <c r="E100" s="114" t="s">
        <v>25</v>
      </c>
      <c r="F100" s="120">
        <v>525</v>
      </c>
      <c r="G100" s="121">
        <v>4.3E-3</v>
      </c>
    </row>
    <row r="101" spans="1:7" ht="15.75" x14ac:dyDescent="0.25">
      <c r="A101" s="11" t="s">
        <v>96</v>
      </c>
      <c r="B101">
        <v>0.78823832500000002</v>
      </c>
      <c r="D101" s="111"/>
      <c r="E101" s="114" t="s">
        <v>111</v>
      </c>
      <c r="F101" s="120">
        <v>1083</v>
      </c>
      <c r="G101" s="121">
        <v>8.8999999999999999E-3</v>
      </c>
    </row>
    <row r="102" spans="1:7" ht="15.75" x14ac:dyDescent="0.25">
      <c r="A102" s="11" t="s">
        <v>96</v>
      </c>
      <c r="B102">
        <v>6.7186240000000003E-3</v>
      </c>
      <c r="D102" s="111"/>
      <c r="E102" s="114" t="s">
        <v>137</v>
      </c>
      <c r="F102" s="120">
        <v>100</v>
      </c>
      <c r="G102" s="121">
        <v>8.0000000000000004E-4</v>
      </c>
    </row>
    <row r="103" spans="1:7" ht="15.75" x14ac:dyDescent="0.25">
      <c r="A103" s="11" t="s">
        <v>96</v>
      </c>
      <c r="B103">
        <v>1.8291453999999999E-2</v>
      </c>
      <c r="D103" s="111"/>
      <c r="E103" s="114" t="s">
        <v>112</v>
      </c>
      <c r="F103" s="120">
        <v>165</v>
      </c>
      <c r="G103" s="121">
        <v>1.4E-3</v>
      </c>
    </row>
    <row r="104" spans="1:7" ht="15.75" x14ac:dyDescent="0.25">
      <c r="A104" s="11" t="s">
        <v>96</v>
      </c>
      <c r="B104">
        <v>0.14625609000000001</v>
      </c>
      <c r="D104" s="111"/>
      <c r="E104" s="114" t="s">
        <v>113</v>
      </c>
      <c r="F104" s="120">
        <v>467</v>
      </c>
      <c r="G104" s="121">
        <v>3.8E-3</v>
      </c>
    </row>
    <row r="105" spans="1:7" ht="15.75" x14ac:dyDescent="0.25">
      <c r="A105" s="11" t="s">
        <v>96</v>
      </c>
      <c r="B105">
        <v>0.172701559</v>
      </c>
      <c r="D105" s="111"/>
      <c r="E105" s="114" t="s">
        <v>114</v>
      </c>
      <c r="F105" s="120">
        <v>507</v>
      </c>
      <c r="G105" s="121">
        <v>4.1999999999999997E-3</v>
      </c>
    </row>
    <row r="106" spans="1:7" ht="15.75" x14ac:dyDescent="0.25">
      <c r="A106" s="11" t="s">
        <v>96</v>
      </c>
      <c r="B106">
        <v>0.124227358</v>
      </c>
      <c r="D106" s="111"/>
      <c r="E106" s="114" t="s">
        <v>115</v>
      </c>
      <c r="F106" s="122">
        <v>430</v>
      </c>
      <c r="G106" s="121">
        <v>3.5000000000000001E-3</v>
      </c>
    </row>
    <row r="107" spans="1:7" ht="15.75" x14ac:dyDescent="0.25">
      <c r="A107" s="11" t="s">
        <v>96</v>
      </c>
      <c r="B107">
        <v>0.56866433800000005</v>
      </c>
      <c r="D107" s="111"/>
      <c r="E107" s="114" t="s">
        <v>26</v>
      </c>
      <c r="F107" s="120">
        <v>920</v>
      </c>
      <c r="G107" s="121">
        <v>7.4999999999999997E-3</v>
      </c>
    </row>
    <row r="108" spans="1:7" ht="15.75" x14ac:dyDescent="0.25">
      <c r="A108" s="11" t="s">
        <v>96</v>
      </c>
      <c r="B108">
        <v>0.119988417</v>
      </c>
      <c r="D108" s="111"/>
      <c r="E108" s="114" t="s">
        <v>56</v>
      </c>
      <c r="F108" s="120">
        <v>423</v>
      </c>
      <c r="G108" s="121">
        <v>3.5000000000000001E-3</v>
      </c>
    </row>
    <row r="109" spans="1:7" ht="15.75" x14ac:dyDescent="0.25">
      <c r="A109" s="11" t="s">
        <v>96</v>
      </c>
      <c r="B109">
        <v>1.9416823430000001</v>
      </c>
      <c r="D109" s="111"/>
      <c r="E109" s="114" t="s">
        <v>138</v>
      </c>
      <c r="F109" s="120">
        <v>1700</v>
      </c>
      <c r="G109" s="121">
        <v>1.3899999999999999E-2</v>
      </c>
    </row>
    <row r="110" spans="1:7" ht="15.75" x14ac:dyDescent="0.25">
      <c r="A110" s="11" t="s">
        <v>96</v>
      </c>
      <c r="B110">
        <v>9.6748189999999994E-3</v>
      </c>
      <c r="D110" s="111"/>
      <c r="E110" s="114" t="s">
        <v>116</v>
      </c>
      <c r="F110" s="122">
        <v>120</v>
      </c>
      <c r="G110" s="121">
        <v>1E-3</v>
      </c>
    </row>
    <row r="111" spans="1:7" ht="15.75" x14ac:dyDescent="0.25">
      <c r="A111" s="11" t="s">
        <v>96</v>
      </c>
      <c r="B111">
        <v>6.0467616000000002E-2</v>
      </c>
      <c r="D111" s="111"/>
      <c r="E111" s="114" t="s">
        <v>139</v>
      </c>
      <c r="F111" s="120">
        <v>300</v>
      </c>
      <c r="G111" s="121">
        <v>2.5000000000000001E-3</v>
      </c>
    </row>
    <row r="112" spans="1:7" ht="15.75" x14ac:dyDescent="0.25">
      <c r="A112" s="11" t="s">
        <v>96</v>
      </c>
      <c r="B112">
        <v>0.25826390799999999</v>
      </c>
      <c r="D112" s="111"/>
      <c r="E112" s="114" t="s">
        <v>117</v>
      </c>
      <c r="F112" s="122">
        <v>620</v>
      </c>
      <c r="G112" s="121">
        <v>5.1000000000000004E-3</v>
      </c>
    </row>
    <row r="113" spans="1:7" ht="15.75" x14ac:dyDescent="0.25">
      <c r="A113" s="11" t="s">
        <v>96</v>
      </c>
      <c r="B113">
        <v>3.0025503900000001</v>
      </c>
      <c r="D113" s="111"/>
      <c r="E113" s="114" t="s">
        <v>28</v>
      </c>
      <c r="F113" s="120">
        <v>2114</v>
      </c>
      <c r="G113" s="121">
        <v>1.7299999999999999E-2</v>
      </c>
    </row>
    <row r="114" spans="1:7" ht="15.75" x14ac:dyDescent="0.25">
      <c r="A114" s="11" t="s">
        <v>96</v>
      </c>
      <c r="B114">
        <v>1.6796600000000001E-5</v>
      </c>
      <c r="D114" s="111"/>
      <c r="E114" s="114" t="s">
        <v>92</v>
      </c>
      <c r="F114" s="122">
        <v>5</v>
      </c>
      <c r="G114" s="121">
        <v>0</v>
      </c>
    </row>
    <row r="115" spans="1:7" ht="15.75" x14ac:dyDescent="0.25">
      <c r="A115" s="11" t="s">
        <v>96</v>
      </c>
      <c r="B115">
        <v>2.9065833940000001</v>
      </c>
      <c r="D115" s="111"/>
      <c r="E115" s="114" t="s">
        <v>118</v>
      </c>
      <c r="F115" s="122">
        <v>2080</v>
      </c>
      <c r="G115" s="121">
        <v>1.7000000000000001E-2</v>
      </c>
    </row>
    <row r="116" spans="1:7" ht="15.75" x14ac:dyDescent="0.25">
      <c r="A116" s="11" t="s">
        <v>96</v>
      </c>
      <c r="B116">
        <v>0.04</v>
      </c>
      <c r="D116" s="111"/>
      <c r="E116" s="114" t="s">
        <v>85</v>
      </c>
      <c r="F116" s="122">
        <v>244</v>
      </c>
      <c r="G116" s="121">
        <v>2E-3</v>
      </c>
    </row>
    <row r="117" spans="1:7" ht="15.75" x14ac:dyDescent="0.25">
      <c r="A117" s="11" t="s">
        <v>96</v>
      </c>
      <c r="B117">
        <v>2.0669577210000001</v>
      </c>
      <c r="D117" s="111"/>
      <c r="E117" s="114" t="s">
        <v>119</v>
      </c>
      <c r="F117" s="122">
        <v>1754</v>
      </c>
      <c r="G117" s="121">
        <v>1.44E-2</v>
      </c>
    </row>
    <row r="118" spans="1:7" ht="15.75" x14ac:dyDescent="0.25">
      <c r="A118" s="11" t="s">
        <v>96</v>
      </c>
      <c r="B118">
        <v>1.13544746</v>
      </c>
      <c r="D118" s="111"/>
      <c r="E118" s="114" t="s">
        <v>29</v>
      </c>
      <c r="F118" s="120">
        <v>1300</v>
      </c>
      <c r="G118" s="121">
        <v>1.0699999999999999E-2</v>
      </c>
    </row>
    <row r="119" spans="1:7" ht="15.75" x14ac:dyDescent="0.25">
      <c r="A119" s="11" t="s">
        <v>96</v>
      </c>
      <c r="B119">
        <v>67.186240260000005</v>
      </c>
      <c r="D119" s="111"/>
      <c r="E119" s="114" t="s">
        <v>16</v>
      </c>
      <c r="F119" s="120">
        <v>10000</v>
      </c>
      <c r="G119" s="121">
        <v>8.2000000000000003E-2</v>
      </c>
    </row>
    <row r="120" spans="1:7" ht="15.75" x14ac:dyDescent="0.25">
      <c r="A120" s="11" t="s">
        <v>96</v>
      </c>
      <c r="B120">
        <v>2.1287288360000001</v>
      </c>
      <c r="D120" s="111"/>
      <c r="E120" s="114" t="s">
        <v>54</v>
      </c>
      <c r="F120" s="120">
        <v>1780</v>
      </c>
      <c r="G120" s="121">
        <v>1.46E-2</v>
      </c>
    </row>
    <row r="121" spans="1:7" ht="15.75" x14ac:dyDescent="0.25">
      <c r="A121" s="11" t="s">
        <v>96</v>
      </c>
      <c r="B121">
        <v>8.2780170000000004E-3</v>
      </c>
      <c r="D121" s="111"/>
      <c r="E121" s="114" t="s">
        <v>37</v>
      </c>
      <c r="F121" s="120">
        <v>111</v>
      </c>
      <c r="G121" s="121">
        <v>8.9999999999999998E-4</v>
      </c>
    </row>
    <row r="122" spans="1:7" ht="15.75" x14ac:dyDescent="0.25">
      <c r="A122" s="11" t="s">
        <v>96</v>
      </c>
      <c r="B122">
        <v>3.7432734000000002E-2</v>
      </c>
      <c r="D122" s="111"/>
      <c r="E122" s="114" t="s">
        <v>120</v>
      </c>
      <c r="F122" s="120">
        <v>236</v>
      </c>
      <c r="G122" s="121">
        <v>1.9E-3</v>
      </c>
    </row>
    <row r="123" spans="1:7" ht="15.75" x14ac:dyDescent="0.25">
      <c r="A123" s="11" t="s">
        <v>96</v>
      </c>
      <c r="B123">
        <v>0.142166084</v>
      </c>
      <c r="D123" s="111"/>
      <c r="E123" s="114" t="s">
        <v>121</v>
      </c>
      <c r="F123" s="120">
        <v>460</v>
      </c>
      <c r="G123" s="121">
        <v>3.8E-3</v>
      </c>
    </row>
    <row r="124" spans="1:7" ht="15.75" x14ac:dyDescent="0.25">
      <c r="A124" s="11" t="s">
        <v>96</v>
      </c>
      <c r="B124">
        <v>0.142166084</v>
      </c>
      <c r="D124" s="111"/>
      <c r="E124" s="114" t="s">
        <v>32</v>
      </c>
      <c r="F124" s="120">
        <v>460</v>
      </c>
      <c r="G124" s="121">
        <v>3.8E-3</v>
      </c>
    </row>
    <row r="125" spans="1:7" ht="15.75" x14ac:dyDescent="0.25">
      <c r="A125" s="11" t="s">
        <v>96</v>
      </c>
      <c r="B125">
        <v>6.8798700000000004E-4</v>
      </c>
      <c r="D125" s="111"/>
      <c r="E125" s="114" t="s">
        <v>122</v>
      </c>
      <c r="F125" s="120">
        <v>32</v>
      </c>
      <c r="G125" s="121">
        <v>2.9999999999999997E-4</v>
      </c>
    </row>
    <row r="126" spans="1:7" ht="15.75" x14ac:dyDescent="0.25">
      <c r="A126" s="11" t="s">
        <v>96</v>
      </c>
      <c r="B126">
        <v>9.6748189999999994E-3</v>
      </c>
      <c r="D126" s="111"/>
      <c r="E126" s="114" t="s">
        <v>123</v>
      </c>
      <c r="F126" s="122">
        <v>120</v>
      </c>
      <c r="G126" s="121">
        <v>1E-3</v>
      </c>
    </row>
    <row r="127" spans="1:7" ht="15.75" x14ac:dyDescent="0.25">
      <c r="A127" s="11" t="s">
        <v>96</v>
      </c>
      <c r="B127">
        <v>8.1295400000000001E-5</v>
      </c>
      <c r="D127" s="111"/>
      <c r="E127" s="114" t="s">
        <v>124</v>
      </c>
      <c r="F127" s="120">
        <v>11</v>
      </c>
      <c r="G127" s="121">
        <v>1E-4</v>
      </c>
    </row>
    <row r="128" spans="1:7" ht="15.75" x14ac:dyDescent="0.25">
      <c r="A128" s="11" t="s">
        <v>96</v>
      </c>
      <c r="B128">
        <v>1.360521E-3</v>
      </c>
      <c r="D128" s="111"/>
      <c r="E128" s="114" t="s">
        <v>140</v>
      </c>
      <c r="F128" s="120">
        <v>45</v>
      </c>
      <c r="G128" s="121">
        <v>4.0000000000000002E-4</v>
      </c>
    </row>
    <row r="129" spans="1:10" ht="15.75" x14ac:dyDescent="0.25">
      <c r="A129" s="11" t="s">
        <v>96</v>
      </c>
      <c r="B129">
        <v>18.079225180000002</v>
      </c>
      <c r="D129" s="111"/>
      <c r="E129" s="114" t="s">
        <v>125</v>
      </c>
      <c r="F129" s="122">
        <v>5187</v>
      </c>
      <c r="G129" s="121">
        <v>4.2500000000000003E-2</v>
      </c>
    </row>
    <row r="130" spans="1:10" ht="15.75" x14ac:dyDescent="0.25">
      <c r="A130" s="11" t="s">
        <v>96</v>
      </c>
      <c r="B130">
        <v>6.2343131000000003E-2</v>
      </c>
      <c r="D130" s="111"/>
      <c r="E130" s="114" t="s">
        <v>31</v>
      </c>
      <c r="F130" s="120">
        <v>305</v>
      </c>
      <c r="G130" s="121">
        <v>2.5000000000000001E-3</v>
      </c>
    </row>
    <row r="131" spans="1:10" ht="15.75" x14ac:dyDescent="0.25">
      <c r="A131" s="11" t="s">
        <v>96</v>
      </c>
      <c r="B131">
        <v>3.2518140000000001E-2</v>
      </c>
      <c r="D131" s="111"/>
      <c r="E131" s="114" t="s">
        <v>141</v>
      </c>
      <c r="F131" s="122">
        <v>220</v>
      </c>
      <c r="G131" s="121">
        <v>1.8E-3</v>
      </c>
    </row>
    <row r="132" spans="1:10" ht="15.75" x14ac:dyDescent="0.25">
      <c r="A132" s="11" t="s">
        <v>96</v>
      </c>
      <c r="B132">
        <v>12.42273582</v>
      </c>
      <c r="D132" s="111"/>
      <c r="E132" s="114" t="s">
        <v>126</v>
      </c>
      <c r="F132" s="122">
        <v>4300</v>
      </c>
      <c r="G132" s="121">
        <v>3.5200000000000002E-2</v>
      </c>
    </row>
    <row r="133" spans="1:10" ht="15.75" x14ac:dyDescent="0.25">
      <c r="A133" s="11" t="s">
        <v>96</v>
      </c>
      <c r="B133">
        <v>8.7073366999999999E-2</v>
      </c>
      <c r="D133" s="111"/>
      <c r="E133" s="114" t="s">
        <v>127</v>
      </c>
      <c r="F133" s="120">
        <v>360</v>
      </c>
      <c r="G133" s="121">
        <v>3.0000000000000001E-3</v>
      </c>
    </row>
    <row r="134" spans="1:10" ht="15.75" x14ac:dyDescent="0.25">
      <c r="A134" s="11" t="s">
        <v>96</v>
      </c>
      <c r="B134">
        <v>0.78366030600000003</v>
      </c>
      <c r="D134" s="111"/>
      <c r="E134" s="114" t="s">
        <v>128</v>
      </c>
      <c r="F134" s="120">
        <v>1080</v>
      </c>
      <c r="G134" s="121">
        <v>8.8999999999999999E-3</v>
      </c>
    </row>
    <row r="135" spans="1:10" ht="15.75" x14ac:dyDescent="0.25">
      <c r="A135" s="11" t="s">
        <v>96</v>
      </c>
      <c r="B135">
        <v>46.709381890000003</v>
      </c>
      <c r="D135" s="111"/>
      <c r="E135" s="114" t="s">
        <v>38</v>
      </c>
      <c r="F135" s="120">
        <v>8338</v>
      </c>
      <c r="G135" s="121">
        <v>6.83E-2</v>
      </c>
    </row>
    <row r="136" spans="1:10" ht="15.75" x14ac:dyDescent="0.25">
      <c r="A136" s="11" t="s">
        <v>96</v>
      </c>
      <c r="B136">
        <v>0.52029024499999998</v>
      </c>
      <c r="D136" s="111"/>
      <c r="E136" s="114" t="s">
        <v>129</v>
      </c>
      <c r="F136" s="120">
        <v>880</v>
      </c>
      <c r="G136" s="121">
        <v>7.1999999999999998E-3</v>
      </c>
    </row>
    <row r="137" spans="1:10" x14ac:dyDescent="0.25">
      <c r="A137" s="11" t="s">
        <v>96</v>
      </c>
      <c r="B137">
        <v>0.54420854600000002</v>
      </c>
      <c r="D137" s="111"/>
      <c r="E137" s="114" t="s">
        <v>12</v>
      </c>
      <c r="F137">
        <v>900</v>
      </c>
      <c r="G137" s="21">
        <v>7.4000000000000003E-3</v>
      </c>
    </row>
    <row r="138" spans="1:10" x14ac:dyDescent="0.25">
      <c r="A138" s="11" t="s">
        <v>96</v>
      </c>
      <c r="B138">
        <v>3.2518140000000001E-2</v>
      </c>
      <c r="D138" s="111"/>
      <c r="E138" s="114" t="s">
        <v>47</v>
      </c>
      <c r="F138">
        <v>220</v>
      </c>
      <c r="G138" s="21">
        <v>1.8E-3</v>
      </c>
    </row>
    <row r="139" spans="1:10" x14ac:dyDescent="0.25">
      <c r="A139" s="150" t="s">
        <v>96</v>
      </c>
      <c r="B139" s="12">
        <v>6.0467599999999995E-4</v>
      </c>
      <c r="C139" s="150"/>
      <c r="D139" s="12"/>
      <c r="E139" s="153" t="s">
        <v>86</v>
      </c>
      <c r="F139" s="12">
        <v>30</v>
      </c>
      <c r="G139" s="27">
        <v>2.0000000000000001E-4</v>
      </c>
      <c r="H139" s="12"/>
      <c r="I139" s="12"/>
      <c r="J139" s="150"/>
    </row>
    <row r="140" spans="1:10" x14ac:dyDescent="0.25">
      <c r="A140" s="11" t="s">
        <v>149</v>
      </c>
      <c r="B140" s="127">
        <v>205.38790660000001</v>
      </c>
      <c r="C140" s="11">
        <v>1763.1159270000001</v>
      </c>
      <c r="E140" s="127" t="s">
        <v>99</v>
      </c>
      <c r="F140" s="127">
        <v>4844</v>
      </c>
      <c r="G140" s="21">
        <v>0.14330999999999999</v>
      </c>
      <c r="J140" s="11">
        <v>33800</v>
      </c>
    </row>
    <row r="141" spans="1:10" x14ac:dyDescent="0.25">
      <c r="A141" s="11" t="s">
        <v>149</v>
      </c>
      <c r="B141" s="127">
        <v>1.43482832</v>
      </c>
      <c r="C141" s="127"/>
      <c r="E141" s="127" t="s">
        <v>6</v>
      </c>
      <c r="F141" s="127">
        <v>405</v>
      </c>
      <c r="G141" s="21">
        <v>1.1979999999999999E-2</v>
      </c>
      <c r="J141" s="127"/>
    </row>
    <row r="142" spans="1:10" x14ac:dyDescent="0.25">
      <c r="A142" s="11" t="s">
        <v>149</v>
      </c>
      <c r="B142" s="127">
        <v>900</v>
      </c>
      <c r="C142" s="127"/>
      <c r="E142" s="127" t="s">
        <v>82</v>
      </c>
      <c r="F142" s="127">
        <v>10140</v>
      </c>
      <c r="G142" s="21">
        <v>0.3</v>
      </c>
      <c r="J142" s="127"/>
    </row>
    <row r="143" spans="1:10" x14ac:dyDescent="0.25">
      <c r="A143" s="11" t="s">
        <v>149</v>
      </c>
      <c r="B143" s="127">
        <v>2.6152057000000002</v>
      </c>
      <c r="C143" s="127"/>
      <c r="E143" s="127" t="s">
        <v>151</v>
      </c>
      <c r="F143" s="127">
        <v>547</v>
      </c>
      <c r="G143" s="21">
        <v>1.617E-2</v>
      </c>
      <c r="J143" s="127"/>
    </row>
    <row r="144" spans="1:10" x14ac:dyDescent="0.25">
      <c r="A144" s="11" t="s">
        <v>149</v>
      </c>
      <c r="B144" s="127">
        <v>19.694688559999999</v>
      </c>
      <c r="C144" s="127"/>
      <c r="E144" s="127" t="s">
        <v>15</v>
      </c>
      <c r="F144" s="127">
        <v>1500</v>
      </c>
      <c r="G144" s="21">
        <v>4.4380000000000003E-2</v>
      </c>
      <c r="J144" s="127"/>
    </row>
    <row r="145" spans="1:10" x14ac:dyDescent="0.25">
      <c r="A145" s="11" t="s">
        <v>149</v>
      </c>
      <c r="B145" s="127"/>
      <c r="C145" s="127"/>
      <c r="E145" s="127" t="s">
        <v>152</v>
      </c>
      <c r="F145" s="127"/>
      <c r="J145" s="127"/>
    </row>
    <row r="146" spans="1:10" x14ac:dyDescent="0.25">
      <c r="A146" s="11" t="s">
        <v>149</v>
      </c>
      <c r="B146" s="127">
        <v>117.4997631</v>
      </c>
      <c r="C146" s="127"/>
      <c r="E146" s="127" t="s">
        <v>94</v>
      </c>
      <c r="F146" s="127">
        <v>3664</v>
      </c>
      <c r="G146" s="21">
        <v>0.1084</v>
      </c>
      <c r="J146" s="127"/>
    </row>
    <row r="147" spans="1:10" x14ac:dyDescent="0.25">
      <c r="A147" s="11" t="s">
        <v>149</v>
      </c>
      <c r="B147" s="127">
        <v>43.302629809999999</v>
      </c>
      <c r="C147" s="127"/>
      <c r="E147" s="127" t="s">
        <v>136</v>
      </c>
      <c r="F147" s="127">
        <v>2224</v>
      </c>
      <c r="G147" s="21">
        <v>6.5799999999999997E-2</v>
      </c>
      <c r="J147" s="127"/>
    </row>
    <row r="148" spans="1:10" x14ac:dyDescent="0.25">
      <c r="A148" s="11" t="s">
        <v>149</v>
      </c>
      <c r="B148" s="127">
        <v>10.882190749999999</v>
      </c>
      <c r="C148" s="127"/>
      <c r="E148" s="127" t="s">
        <v>153</v>
      </c>
      <c r="F148" s="127">
        <v>1115</v>
      </c>
      <c r="G148" s="21">
        <v>3.2989999999999998E-2</v>
      </c>
      <c r="J148" s="127"/>
    </row>
    <row r="149" spans="1:10" x14ac:dyDescent="0.25">
      <c r="A149" s="11" t="s">
        <v>149</v>
      </c>
      <c r="B149" s="127">
        <v>445.11012390000002</v>
      </c>
      <c r="C149" s="127"/>
      <c r="E149" s="127" t="s">
        <v>16</v>
      </c>
      <c r="F149" s="127">
        <v>7131</v>
      </c>
      <c r="G149" s="21">
        <v>0.21098</v>
      </c>
      <c r="J149" s="127"/>
    </row>
    <row r="150" spans="1:10" x14ac:dyDescent="0.25">
      <c r="A150" s="11" t="s">
        <v>149</v>
      </c>
      <c r="B150" s="127">
        <v>2.894025069</v>
      </c>
      <c r="C150" s="127"/>
      <c r="E150" s="127" t="s">
        <v>32</v>
      </c>
      <c r="F150" s="127">
        <v>575</v>
      </c>
      <c r="G150" s="21">
        <v>1.7010000000000001E-2</v>
      </c>
      <c r="J150" s="127"/>
    </row>
    <row r="151" spans="1:10" x14ac:dyDescent="0.25">
      <c r="A151" s="11" t="s">
        <v>149</v>
      </c>
      <c r="B151" s="127">
        <v>1.5021360000000001E-3</v>
      </c>
      <c r="C151" s="127"/>
      <c r="E151" s="127" t="s">
        <v>126</v>
      </c>
      <c r="F151" s="127">
        <v>13</v>
      </c>
      <c r="G151" s="21">
        <v>3.8999999999999999E-4</v>
      </c>
      <c r="J151" s="127"/>
    </row>
    <row r="152" spans="1:10" x14ac:dyDescent="0.25">
      <c r="A152" s="11" t="s">
        <v>149</v>
      </c>
      <c r="B152" s="127">
        <v>1.688461889</v>
      </c>
      <c r="C152" s="127"/>
      <c r="E152" s="127" t="s">
        <v>128</v>
      </c>
      <c r="F152" s="127">
        <v>439</v>
      </c>
      <c r="G152" s="21">
        <v>1.299E-2</v>
      </c>
      <c r="J152" s="127"/>
    </row>
    <row r="153" spans="1:10" x14ac:dyDescent="0.25">
      <c r="A153" s="150" t="s">
        <v>149</v>
      </c>
      <c r="B153" s="131">
        <v>12.604600680000001</v>
      </c>
      <c r="C153" s="131"/>
      <c r="D153" s="131"/>
      <c r="E153" s="131" t="s">
        <v>38</v>
      </c>
      <c r="F153" s="131">
        <v>1200</v>
      </c>
      <c r="G153" s="128">
        <v>3.5499999999999997E-2</v>
      </c>
      <c r="H153" s="131"/>
      <c r="I153" s="131"/>
      <c r="J153" s="131"/>
    </row>
    <row r="154" spans="1:10" x14ac:dyDescent="0.25">
      <c r="A154" s="11" t="s">
        <v>155</v>
      </c>
      <c r="B154" s="146">
        <f>POWER((F154/$J$154)*100, 2)</f>
        <v>0</v>
      </c>
      <c r="C154" s="11">
        <f>SUM(B154:B197)</f>
        <v>1402.6470852976943</v>
      </c>
      <c r="D154" s="146"/>
      <c r="E154" s="146" t="s">
        <v>17</v>
      </c>
      <c r="F154" s="110"/>
      <c r="H154" s="146"/>
      <c r="I154" s="146"/>
      <c r="J154" s="146">
        <f>46900+80</f>
        <v>46980</v>
      </c>
    </row>
    <row r="155" spans="1:10" x14ac:dyDescent="0.25">
      <c r="A155" s="11" t="s">
        <v>155</v>
      </c>
      <c r="B155" s="146">
        <f t="shared" ref="B155:B196" si="10">POWER((F155/$J$154)*100, 2)</f>
        <v>0.30628143349134918</v>
      </c>
      <c r="D155" s="146"/>
      <c r="E155" s="146" t="s">
        <v>97</v>
      </c>
      <c r="F155" s="110">
        <v>260</v>
      </c>
      <c r="G155" s="21">
        <f>F155/$J$154</f>
        <v>5.5342699020859941E-3</v>
      </c>
      <c r="H155" s="146"/>
      <c r="I155" s="146"/>
      <c r="J155" s="76"/>
    </row>
    <row r="156" spans="1:10" x14ac:dyDescent="0.25">
      <c r="A156" s="11" t="s">
        <v>155</v>
      </c>
      <c r="B156" s="146">
        <f t="shared" si="10"/>
        <v>2.616984555985256</v>
      </c>
      <c r="D156" s="146"/>
      <c r="E156" s="146" t="s">
        <v>5</v>
      </c>
      <c r="F156" s="110">
        <v>760</v>
      </c>
      <c r="G156" s="21">
        <f t="shared" ref="G156:G197" si="11">F156/$J$154</f>
        <v>1.6177096636866752E-2</v>
      </c>
      <c r="H156" s="146"/>
      <c r="I156" s="146"/>
      <c r="J156" s="76"/>
    </row>
    <row r="157" spans="1:10" x14ac:dyDescent="0.25">
      <c r="A157" s="11" t="s">
        <v>155</v>
      </c>
      <c r="B157" s="146">
        <f t="shared" si="10"/>
        <v>19.040646808393412</v>
      </c>
      <c r="D157" s="146"/>
      <c r="E157" s="146" t="s">
        <v>6</v>
      </c>
      <c r="F157" s="110">
        <v>2050</v>
      </c>
      <c r="G157" s="21">
        <f t="shared" si="11"/>
        <v>4.3635589612601104E-2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0"/>
        <v>1.9142589593209322E-6</v>
      </c>
      <c r="D158" s="146"/>
      <c r="E158" s="146" t="s">
        <v>168</v>
      </c>
      <c r="F158" s="110">
        <v>0.65</v>
      </c>
      <c r="G158" s="21">
        <f t="shared" si="11"/>
        <v>1.3835674755214985E-5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0"/>
        <v>0.33029462280354072</v>
      </c>
      <c r="D159" s="146"/>
      <c r="E159" s="146" t="s">
        <v>82</v>
      </c>
      <c r="F159" s="110">
        <v>270</v>
      </c>
      <c r="G159" s="21">
        <f t="shared" si="11"/>
        <v>5.7471264367816091E-3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0"/>
        <v>1.1499800373373379E-4</v>
      </c>
      <c r="D160" s="146"/>
      <c r="E160" s="146" t="s">
        <v>83</v>
      </c>
      <c r="F160" s="110">
        <v>5.0380000000000003</v>
      </c>
      <c r="G160" s="21">
        <f t="shared" si="11"/>
        <v>1.0723712217965092E-4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377.67264531649482</v>
      </c>
      <c r="D161" s="146"/>
      <c r="E161" s="146" t="s">
        <v>15</v>
      </c>
      <c r="F161" s="110">
        <v>9130</v>
      </c>
      <c r="G161" s="21">
        <f t="shared" si="11"/>
        <v>0.19433801617709665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0</v>
      </c>
      <c r="D162" s="146"/>
      <c r="E162" s="146" t="s">
        <v>156</v>
      </c>
      <c r="F162" s="110"/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2.8997058792080396E-4</v>
      </c>
      <c r="D163" s="146"/>
      <c r="E163" s="146" t="s">
        <v>103</v>
      </c>
      <c r="F163" s="110">
        <v>8</v>
      </c>
      <c r="G163" s="21">
        <f t="shared" si="11"/>
        <v>1.7028522775649213E-4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4.6493566911891167</v>
      </c>
      <c r="D164" s="146"/>
      <c r="E164" s="146" t="s">
        <v>106</v>
      </c>
      <c r="F164" s="110">
        <v>1013</v>
      </c>
      <c r="G164" s="21">
        <f t="shared" si="11"/>
        <v>2.1562366964665815E-2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0.41049414431582426</v>
      </c>
      <c r="D165" s="146"/>
      <c r="E165" s="146" t="s">
        <v>164</v>
      </c>
      <c r="F165" s="110">
        <v>301</v>
      </c>
      <c r="G165" s="21">
        <f t="shared" si="11"/>
        <v>6.4069816943380159E-3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0.57099286472998934</v>
      </c>
      <c r="D166" s="146"/>
      <c r="E166" s="146" t="s">
        <v>9</v>
      </c>
      <c r="F166" s="110">
        <v>355</v>
      </c>
      <c r="G166" s="21">
        <f t="shared" si="11"/>
        <v>7.5564069816943377E-3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0</v>
      </c>
      <c r="D167" s="146"/>
      <c r="E167" s="146" t="s">
        <v>23</v>
      </c>
      <c r="F167" s="110"/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7.2492646980200992E-3</v>
      </c>
      <c r="D168" s="146"/>
      <c r="E168" s="146" t="s">
        <v>24</v>
      </c>
      <c r="F168" s="110">
        <v>40</v>
      </c>
      <c r="G168" s="21">
        <f t="shared" si="11"/>
        <v>8.5142613878246064E-4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146"/>
      <c r="E169" s="146" t="s">
        <v>135</v>
      </c>
      <c r="F169" s="110"/>
      <c r="G169" s="21">
        <f t="shared" si="11"/>
        <v>0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3.5888391045635748</v>
      </c>
      <c r="D170" s="146"/>
      <c r="E170" s="146" t="s">
        <v>136</v>
      </c>
      <c r="F170" s="110">
        <v>890</v>
      </c>
      <c r="G170" s="21">
        <f t="shared" si="11"/>
        <v>1.8944231587909748E-2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18.855337479550276</v>
      </c>
      <c r="D171" s="146"/>
      <c r="E171" s="146" t="s">
        <v>153</v>
      </c>
      <c r="F171" s="110">
        <v>2040</v>
      </c>
      <c r="G171" s="21">
        <f t="shared" si="11"/>
        <v>4.3422733077905493E-2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0.13875545711054094</v>
      </c>
      <c r="D172" s="146"/>
      <c r="E172" s="146" t="s">
        <v>36</v>
      </c>
      <c r="F172" s="110">
        <v>175</v>
      </c>
      <c r="G172" s="21">
        <f t="shared" si="11"/>
        <v>3.7249893571732651E-3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4.0890383687269626E-2</v>
      </c>
      <c r="D173" s="146"/>
      <c r="E173" s="146" t="s">
        <v>137</v>
      </c>
      <c r="F173" s="110">
        <v>95</v>
      </c>
      <c r="G173" s="21">
        <f t="shared" si="11"/>
        <v>2.022137079608344E-3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0</v>
      </c>
      <c r="D174" s="146"/>
      <c r="E174" s="146" t="s">
        <v>56</v>
      </c>
      <c r="F174" s="110"/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383.06938307488798</v>
      </c>
      <c r="D175" s="146"/>
      <c r="E175" s="146" t="s">
        <v>165</v>
      </c>
      <c r="F175" s="110">
        <v>9195</v>
      </c>
      <c r="G175" s="21">
        <f t="shared" si="11"/>
        <v>0.19572158365261813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4.077711392636306E-5</v>
      </c>
      <c r="D176" s="146"/>
      <c r="E176" s="146" t="s">
        <v>157</v>
      </c>
      <c r="F176" s="110">
        <v>3</v>
      </c>
      <c r="G176" s="21">
        <f t="shared" si="11"/>
        <v>6.3856960408684553E-5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0</v>
      </c>
      <c r="D177" s="146"/>
      <c r="E177" s="146" t="s">
        <v>28</v>
      </c>
      <c r="F177" s="110"/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8.8803492550746223E-4</v>
      </c>
      <c r="D178" s="146"/>
      <c r="E178" s="146" t="s">
        <v>92</v>
      </c>
      <c r="F178" s="110">
        <v>14</v>
      </c>
      <c r="G178" s="21">
        <f t="shared" si="11"/>
        <v>2.9799914857386124E-4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2.4526440084555424E-6</v>
      </c>
      <c r="D179" s="146"/>
      <c r="E179" s="146" t="s">
        <v>158</v>
      </c>
      <c r="F179" s="110">
        <v>0.73575000000000002</v>
      </c>
      <c r="G179" s="21">
        <f t="shared" si="11"/>
        <v>1.5660919540229885E-5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72.492646980201016</v>
      </c>
      <c r="D180" s="146"/>
      <c r="E180" s="146" t="s">
        <v>16</v>
      </c>
      <c r="F180" s="110">
        <v>4000</v>
      </c>
      <c r="G180" s="21">
        <f t="shared" si="11"/>
        <v>8.5142613878246065E-2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1.1508932634576707</v>
      </c>
      <c r="D181" s="146"/>
      <c r="E181" s="146" t="s">
        <v>159</v>
      </c>
      <c r="F181" s="110">
        <v>504</v>
      </c>
      <c r="G181" s="21">
        <f t="shared" si="11"/>
        <v>1.0727969348659003E-2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4.0119288462922098</v>
      </c>
      <c r="D182" s="146"/>
      <c r="E182" s="146" t="s">
        <v>121</v>
      </c>
      <c r="F182" s="110">
        <v>941</v>
      </c>
      <c r="G182" s="21">
        <f t="shared" si="11"/>
        <v>2.0029799914857385E-2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9.5259868922420356E-4</v>
      </c>
      <c r="D183" s="146"/>
      <c r="E183" s="146" t="s">
        <v>160</v>
      </c>
      <c r="F183" s="110">
        <v>14.5</v>
      </c>
      <c r="G183" s="21">
        <f t="shared" si="11"/>
        <v>3.0864197530864197E-4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5.2847139648566515</v>
      </c>
      <c r="D184" s="146"/>
      <c r="E184" s="146" t="s">
        <v>123</v>
      </c>
      <c r="F184" s="110">
        <v>1080</v>
      </c>
      <c r="G184" s="21">
        <f t="shared" si="11"/>
        <v>2.2988505747126436E-2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1.9980785823917895E-5</v>
      </c>
      <c r="D185" s="146"/>
      <c r="E185" s="146" t="s">
        <v>46</v>
      </c>
      <c r="F185" s="110">
        <v>2.1</v>
      </c>
      <c r="G185" s="21">
        <f t="shared" si="11"/>
        <v>4.4699872286079183E-5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3.7190358985400173E-6</v>
      </c>
      <c r="D186" s="146"/>
      <c r="E186" s="146" t="s">
        <v>161</v>
      </c>
      <c r="F186" s="110">
        <v>0.90600000000000003</v>
      </c>
      <c r="G186" s="21">
        <f t="shared" si="11"/>
        <v>1.9284802043422735E-5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1.0482482061241425</v>
      </c>
      <c r="D187" s="146"/>
      <c r="E187" s="146" t="s">
        <v>162</v>
      </c>
      <c r="F187" s="110">
        <v>481</v>
      </c>
      <c r="G187" s="21">
        <f t="shared" si="11"/>
        <v>1.0238399318859089E-2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26.097352912872356</v>
      </c>
      <c r="D188" s="146"/>
      <c r="E188" s="146" t="s">
        <v>166</v>
      </c>
      <c r="F188" s="110">
        <v>2400</v>
      </c>
      <c r="G188" s="21">
        <f t="shared" si="11"/>
        <v>5.108556832694764E-2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480.67155738309515</v>
      </c>
      <c r="D189" s="146"/>
      <c r="E189" s="146" t="s">
        <v>38</v>
      </c>
      <c r="F189" s="110">
        <v>10300</v>
      </c>
      <c r="G189" s="21">
        <f t="shared" si="11"/>
        <v>0.21924223073648361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4.7045960881880303E-2</v>
      </c>
      <c r="D190" s="146"/>
      <c r="E190" s="146" t="s">
        <v>129</v>
      </c>
      <c r="F190" s="110">
        <v>101.9</v>
      </c>
      <c r="G190" s="21">
        <f t="shared" si="11"/>
        <v>2.1690080885483185E-3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5.4822564278776992E-2</v>
      </c>
      <c r="D191" s="146"/>
      <c r="E191" s="146" t="s">
        <v>12</v>
      </c>
      <c r="F191" s="110">
        <v>110</v>
      </c>
      <c r="G191" s="21">
        <f t="shared" si="11"/>
        <v>2.3414218816517666E-3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0.46395294067328635</v>
      </c>
      <c r="D192" s="146"/>
      <c r="E192" s="146" t="s">
        <v>47</v>
      </c>
      <c r="F192" s="110">
        <v>320</v>
      </c>
      <c r="G192" s="21">
        <f t="shared" si="11"/>
        <v>6.8114091102596851E-3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9.6578328939372774E-4</v>
      </c>
      <c r="D193" s="146"/>
      <c r="E193" s="146" t="s">
        <v>86</v>
      </c>
      <c r="F193" s="110">
        <v>14.6</v>
      </c>
      <c r="G193" s="21">
        <f t="shared" si="11"/>
        <v>3.1077054065559813E-4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</v>
      </c>
      <c r="D194" s="146"/>
      <c r="E194" s="146" t="s">
        <v>81</v>
      </c>
      <c r="F194" s="146"/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2.8997058792080396E-4</v>
      </c>
      <c r="D195" s="146"/>
      <c r="E195" s="146" t="s">
        <v>19</v>
      </c>
      <c r="F195" s="110">
        <v>8</v>
      </c>
      <c r="G195" s="21">
        <f t="shared" si="11"/>
        <v>1.7028522775649213E-4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0</v>
      </c>
      <c r="D196" s="146"/>
      <c r="E196" s="146" t="s">
        <v>94</v>
      </c>
      <c r="F196" s="110"/>
      <c r="H196" s="146"/>
      <c r="I196" s="146"/>
      <c r="J196" s="76"/>
    </row>
    <row r="197" spans="1:10" x14ac:dyDescent="0.25">
      <c r="A197" s="150" t="s">
        <v>155</v>
      </c>
      <c r="B197" s="12">
        <f>POWER((F197/$J$154)*100, 2)</f>
        <v>2.2200873137686556E-2</v>
      </c>
      <c r="C197" s="150"/>
      <c r="D197" s="12"/>
      <c r="E197" s="12" t="s">
        <v>163</v>
      </c>
      <c r="F197" s="140">
        <v>70</v>
      </c>
      <c r="G197" s="27">
        <f t="shared" si="11"/>
        <v>1.489995742869306E-3</v>
      </c>
      <c r="H197" s="12"/>
      <c r="I197" s="12"/>
      <c r="J197" s="147"/>
    </row>
    <row r="198" spans="1:10" x14ac:dyDescent="0.25">
      <c r="A198" s="11" t="s">
        <v>169</v>
      </c>
      <c r="B198" s="117">
        <v>1.899708465</v>
      </c>
      <c r="C198" s="151">
        <v>778.58989999999994</v>
      </c>
      <c r="D198" s="188"/>
      <c r="E198" s="114" t="s">
        <v>5</v>
      </c>
      <c r="F198" s="114">
        <v>940</v>
      </c>
      <c r="G198" s="115">
        <v>1.3780000000000001E-2</v>
      </c>
      <c r="J198" s="203">
        <v>68200</v>
      </c>
    </row>
    <row r="199" spans="1:10" x14ac:dyDescent="0.25">
      <c r="A199" s="11" t="s">
        <v>169</v>
      </c>
      <c r="B199" s="117">
        <v>0.342276468</v>
      </c>
      <c r="C199" s="114"/>
      <c r="D199" s="188"/>
      <c r="E199" s="114" t="s">
        <v>6</v>
      </c>
      <c r="F199" s="114">
        <v>399</v>
      </c>
      <c r="G199" s="115">
        <v>5.8500000000000002E-3</v>
      </c>
      <c r="J199" s="164"/>
    </row>
    <row r="200" spans="1:10" x14ac:dyDescent="0.25">
      <c r="A200" s="11" t="s">
        <v>169</v>
      </c>
      <c r="B200" s="117">
        <v>173.10379380000001</v>
      </c>
      <c r="C200" s="114"/>
      <c r="D200" s="188"/>
      <c r="E200" s="114" t="s">
        <v>82</v>
      </c>
      <c r="F200" s="118">
        <v>8973</v>
      </c>
      <c r="G200" s="115">
        <v>0.13156999999999999</v>
      </c>
      <c r="J200" s="114"/>
    </row>
    <row r="201" spans="1:10" x14ac:dyDescent="0.25">
      <c r="A201" s="11" t="s">
        <v>169</v>
      </c>
      <c r="B201" s="117">
        <v>5.7473383440000001</v>
      </c>
      <c r="C201" s="114"/>
      <c r="D201" s="188"/>
      <c r="E201" s="114" t="s">
        <v>83</v>
      </c>
      <c r="F201" s="118">
        <v>1635</v>
      </c>
      <c r="G201" s="115">
        <v>2.3970000000000002E-2</v>
      </c>
      <c r="J201" s="114"/>
    </row>
    <row r="202" spans="1:10" x14ac:dyDescent="0.25">
      <c r="A202" s="11" t="s">
        <v>169</v>
      </c>
      <c r="B202" s="117">
        <v>127.8026935</v>
      </c>
      <c r="C202" s="114"/>
      <c r="D202" s="188"/>
      <c r="E202" s="114" t="s">
        <v>15</v>
      </c>
      <c r="F202" s="118">
        <v>7710</v>
      </c>
      <c r="G202" s="115">
        <v>0.11305</v>
      </c>
      <c r="J202" s="114"/>
    </row>
    <row r="203" spans="1:10" x14ac:dyDescent="0.25">
      <c r="A203" s="11" t="s">
        <v>169</v>
      </c>
      <c r="B203" s="117">
        <v>0.88062538199999996</v>
      </c>
      <c r="C203" s="114"/>
      <c r="D203" s="188"/>
      <c r="E203" s="114" t="s">
        <v>134</v>
      </c>
      <c r="F203" s="114">
        <v>640</v>
      </c>
      <c r="G203" s="115">
        <v>9.3799999999999994E-3</v>
      </c>
      <c r="J203" s="114"/>
    </row>
    <row r="204" spans="1:10" x14ac:dyDescent="0.25">
      <c r="A204" s="11" t="s">
        <v>169</v>
      </c>
      <c r="B204" s="117">
        <v>0.81581685699999995</v>
      </c>
      <c r="C204" s="114"/>
      <c r="D204" s="188"/>
      <c r="E204" s="114" t="s">
        <v>19</v>
      </c>
      <c r="F204" s="114">
        <v>616</v>
      </c>
      <c r="G204" s="115">
        <v>9.0299999999999998E-3</v>
      </c>
      <c r="J204" s="114"/>
    </row>
    <row r="205" spans="1:10" x14ac:dyDescent="0.25">
      <c r="A205" s="11" t="s">
        <v>169</v>
      </c>
      <c r="B205" s="117">
        <v>32.316390900000002</v>
      </c>
      <c r="C205" s="114"/>
      <c r="D205" s="188"/>
      <c r="E205" s="114" t="s">
        <v>94</v>
      </c>
      <c r="F205" s="118">
        <v>3877</v>
      </c>
      <c r="G205" s="115">
        <v>5.6849999999999998E-2</v>
      </c>
      <c r="J205" s="114"/>
    </row>
    <row r="206" spans="1:10" x14ac:dyDescent="0.25">
      <c r="A206" s="11" t="s">
        <v>169</v>
      </c>
      <c r="B206" s="117">
        <v>2.745289428</v>
      </c>
      <c r="C206" s="114"/>
      <c r="D206" s="188"/>
      <c r="E206" s="114" t="s">
        <v>9</v>
      </c>
      <c r="F206" s="118">
        <v>1130</v>
      </c>
      <c r="G206" s="115">
        <v>1.6570000000000001E-2</v>
      </c>
      <c r="J206" s="114"/>
    </row>
    <row r="207" spans="1:10" x14ac:dyDescent="0.25">
      <c r="A207" s="11" t="s">
        <v>169</v>
      </c>
      <c r="B207" s="117">
        <v>4.5828639239999998</v>
      </c>
      <c r="C207" s="114"/>
      <c r="D207" s="188"/>
      <c r="E207" s="114" t="s">
        <v>24</v>
      </c>
      <c r="F207" s="118">
        <v>1460</v>
      </c>
      <c r="G207" s="115">
        <v>2.1409999999999998E-2</v>
      </c>
      <c r="J207" s="114"/>
    </row>
    <row r="208" spans="1:10" x14ac:dyDescent="0.25">
      <c r="A208" s="11" t="s">
        <v>169</v>
      </c>
      <c r="B208" s="117">
        <v>1.183692951</v>
      </c>
      <c r="C208" s="114"/>
      <c r="D208" s="188"/>
      <c r="E208" s="114" t="s">
        <v>25</v>
      </c>
      <c r="F208" s="114">
        <v>742</v>
      </c>
      <c r="G208" s="115">
        <v>1.0880000000000001E-2</v>
      </c>
      <c r="J208" s="114"/>
    </row>
    <row r="209" spans="1:10" x14ac:dyDescent="0.25">
      <c r="A209" s="11" t="s">
        <v>169</v>
      </c>
      <c r="B209" s="117">
        <v>22.792924039999999</v>
      </c>
      <c r="C209" s="114"/>
      <c r="D209" s="188"/>
      <c r="E209" s="114" t="s">
        <v>111</v>
      </c>
      <c r="F209" s="118">
        <v>3256</v>
      </c>
      <c r="G209" s="115">
        <v>4.7739999999999998E-2</v>
      </c>
      <c r="J209" s="114"/>
    </row>
    <row r="210" spans="1:10" x14ac:dyDescent="0.25">
      <c r="A210" s="11" t="s">
        <v>169</v>
      </c>
      <c r="B210" s="117">
        <v>8.8161974010000002</v>
      </c>
      <c r="C210" s="114"/>
      <c r="D210" s="188"/>
      <c r="E210" s="114" t="s">
        <v>36</v>
      </c>
      <c r="F210" s="118">
        <v>2025</v>
      </c>
      <c r="G210" s="115">
        <v>2.9690000000000001E-2</v>
      </c>
      <c r="J210" s="114"/>
    </row>
    <row r="211" spans="1:10" x14ac:dyDescent="0.25">
      <c r="A211" s="11" t="s">
        <v>169</v>
      </c>
      <c r="B211" s="117">
        <v>6.2133968580000003</v>
      </c>
      <c r="C211" s="114"/>
      <c r="D211" s="188"/>
      <c r="E211" s="114" t="s">
        <v>170</v>
      </c>
      <c r="F211" s="118">
        <v>1700</v>
      </c>
      <c r="G211" s="115">
        <v>2.4930000000000001E-2</v>
      </c>
      <c r="J211" s="114"/>
    </row>
    <row r="212" spans="1:10" x14ac:dyDescent="0.25">
      <c r="A212" s="11" t="s">
        <v>169</v>
      </c>
      <c r="B212" s="117">
        <v>1.5026014569999999</v>
      </c>
      <c r="C212" s="114"/>
      <c r="D212" s="188"/>
      <c r="E212" s="114" t="s">
        <v>113</v>
      </c>
      <c r="F212" s="114">
        <v>836</v>
      </c>
      <c r="G212" s="115">
        <v>1.226E-2</v>
      </c>
      <c r="J212" s="114"/>
    </row>
    <row r="213" spans="1:10" x14ac:dyDescent="0.25">
      <c r="A213" s="11" t="s">
        <v>169</v>
      </c>
      <c r="B213" s="117">
        <v>6.7128099170000004</v>
      </c>
      <c r="C213" s="114"/>
      <c r="D213" s="188"/>
      <c r="E213" s="114" t="s">
        <v>56</v>
      </c>
      <c r="F213" s="118">
        <v>1767</v>
      </c>
      <c r="G213" s="115">
        <v>2.5909999999999999E-2</v>
      </c>
      <c r="J213" s="114"/>
    </row>
    <row r="214" spans="1:10" x14ac:dyDescent="0.25">
      <c r="A214" s="11" t="s">
        <v>169</v>
      </c>
      <c r="B214" s="117">
        <v>0.62925370400000002</v>
      </c>
      <c r="C214" s="114"/>
      <c r="D214" s="188"/>
      <c r="E214" s="114" t="s">
        <v>138</v>
      </c>
      <c r="F214" s="114">
        <v>541</v>
      </c>
      <c r="G214" s="115">
        <v>7.9299999999999995E-3</v>
      </c>
      <c r="J214" s="114"/>
    </row>
    <row r="215" spans="1:10" x14ac:dyDescent="0.25">
      <c r="A215" s="11" t="s">
        <v>169</v>
      </c>
      <c r="B215" s="117">
        <v>3.5225015260000001</v>
      </c>
      <c r="C215" s="114"/>
      <c r="D215" s="188"/>
      <c r="E215" s="114" t="s">
        <v>118</v>
      </c>
      <c r="F215" s="118">
        <v>1280</v>
      </c>
      <c r="G215" s="115">
        <v>1.8769999999999998E-2</v>
      </c>
      <c r="J215" s="114"/>
    </row>
    <row r="216" spans="1:10" x14ac:dyDescent="0.25">
      <c r="A216" s="11" t="s">
        <v>169</v>
      </c>
      <c r="B216" s="117">
        <v>103.8486511</v>
      </c>
      <c r="C216" s="114"/>
      <c r="D216" s="188"/>
      <c r="E216" s="114" t="s">
        <v>16</v>
      </c>
      <c r="F216" s="118">
        <v>6950</v>
      </c>
      <c r="G216" s="115">
        <v>0.10191</v>
      </c>
      <c r="J216" s="114"/>
    </row>
    <row r="217" spans="1:10" x14ac:dyDescent="0.25">
      <c r="A217" s="11" t="s">
        <v>169</v>
      </c>
      <c r="B217" s="117">
        <v>15.87122789</v>
      </c>
      <c r="C217" s="114"/>
      <c r="D217" s="188"/>
      <c r="E217" s="114" t="s">
        <v>54</v>
      </c>
      <c r="F217" s="118">
        <v>2717</v>
      </c>
      <c r="G217" s="115">
        <v>3.984E-2</v>
      </c>
      <c r="J217" s="114"/>
    </row>
    <row r="218" spans="1:10" x14ac:dyDescent="0.25">
      <c r="A218" s="11" t="s">
        <v>169</v>
      </c>
      <c r="B218" s="117">
        <v>1.294656909</v>
      </c>
      <c r="C218" s="114"/>
      <c r="D218" s="188"/>
      <c r="E218" s="114" t="s">
        <v>121</v>
      </c>
      <c r="F218" s="114">
        <v>776</v>
      </c>
      <c r="G218" s="115">
        <v>1.1379999999999999E-2</v>
      </c>
      <c r="J218" s="114"/>
    </row>
    <row r="219" spans="1:10" x14ac:dyDescent="0.25">
      <c r="A219" s="11" t="s">
        <v>169</v>
      </c>
      <c r="B219" s="117">
        <v>0.80788993899999995</v>
      </c>
      <c r="C219" s="114"/>
      <c r="D219" s="188"/>
      <c r="E219" s="114" t="s">
        <v>32</v>
      </c>
      <c r="F219" s="114">
        <v>613</v>
      </c>
      <c r="G219" s="115">
        <v>8.9899999999999997E-3</v>
      </c>
      <c r="J219" s="114"/>
    </row>
    <row r="220" spans="1:10" x14ac:dyDescent="0.25">
      <c r="A220" s="11" t="s">
        <v>169</v>
      </c>
      <c r="B220" s="117">
        <v>8.1752392910000005</v>
      </c>
      <c r="C220" s="114"/>
      <c r="D220" s="188"/>
      <c r="E220" s="114" t="s">
        <v>127</v>
      </c>
      <c r="F220" s="118">
        <v>1950</v>
      </c>
      <c r="G220" s="115">
        <v>2.8590000000000001E-2</v>
      </c>
      <c r="J220" s="114"/>
    </row>
    <row r="221" spans="1:10" x14ac:dyDescent="0.25">
      <c r="A221" s="11" t="s">
        <v>169</v>
      </c>
      <c r="B221" s="117">
        <v>194.034279</v>
      </c>
      <c r="C221" s="114"/>
      <c r="D221" s="188"/>
      <c r="E221" s="114" t="s">
        <v>38</v>
      </c>
      <c r="F221" s="118">
        <v>9500</v>
      </c>
      <c r="G221" s="115">
        <v>0.13930000000000001</v>
      </c>
      <c r="J221" s="114"/>
    </row>
    <row r="222" spans="1:10" x14ac:dyDescent="0.25">
      <c r="A222" s="11" t="s">
        <v>169</v>
      </c>
      <c r="B222" s="117">
        <v>0.58135035000000002</v>
      </c>
      <c r="C222" s="114"/>
      <c r="D222" s="188"/>
      <c r="E222" s="114" t="s">
        <v>129</v>
      </c>
      <c r="F222" s="114">
        <v>520</v>
      </c>
      <c r="G222" s="115">
        <v>7.62E-3</v>
      </c>
      <c r="J222" s="114"/>
    </row>
    <row r="223" spans="1:10" x14ac:dyDescent="0.25">
      <c r="A223" s="11" t="s">
        <v>169</v>
      </c>
      <c r="B223" s="117">
        <v>1.3759771590000001</v>
      </c>
      <c r="C223" s="114"/>
      <c r="D223" s="188"/>
      <c r="E223" s="114" t="s">
        <v>12</v>
      </c>
      <c r="F223" s="114">
        <v>800</v>
      </c>
      <c r="G223" s="115">
        <v>1.1730000000000001E-2</v>
      </c>
      <c r="J223" s="114"/>
    </row>
    <row r="224" spans="1:10" x14ac:dyDescent="0.25">
      <c r="A224" s="150" t="s">
        <v>169</v>
      </c>
      <c r="B224" s="152">
        <v>50.990488560000003</v>
      </c>
      <c r="C224" s="153"/>
      <c r="D224" s="12"/>
      <c r="E224" s="153" t="s">
        <v>171</v>
      </c>
      <c r="F224" s="196">
        <v>4870</v>
      </c>
      <c r="G224" s="119">
        <v>7.1410000000000001E-2</v>
      </c>
      <c r="H224" s="12"/>
      <c r="I224" s="12"/>
      <c r="J224" s="153"/>
    </row>
    <row r="225" spans="1:10" x14ac:dyDescent="0.25">
      <c r="A225" s="11" t="s">
        <v>172</v>
      </c>
      <c r="B225" s="206">
        <f>POWER((F225/$J$225)*100, 2)</f>
        <v>0.30864197530864201</v>
      </c>
      <c r="C225" s="11">
        <f>SUM(B225:B272)</f>
        <v>3213.5412738440823</v>
      </c>
      <c r="D225" s="206"/>
      <c r="E225" s="206" t="s">
        <v>5</v>
      </c>
      <c r="F225" s="206">
        <v>1500</v>
      </c>
      <c r="G225" s="21">
        <f>F225/$J$225</f>
        <v>5.5555555555555558E-3</v>
      </c>
      <c r="H225" s="206"/>
      <c r="I225" s="206"/>
      <c r="J225" s="76">
        <v>270000</v>
      </c>
    </row>
    <row r="226" spans="1:10" x14ac:dyDescent="0.25">
      <c r="A226" s="11" t="s">
        <v>172</v>
      </c>
      <c r="B226" s="206">
        <f t="shared" ref="B226:B272" si="12">POWER((F226/$J$225)*100, 2)</f>
        <v>2.8998305679012341E-2</v>
      </c>
      <c r="D226" s="206"/>
      <c r="E226" s="206" t="s">
        <v>131</v>
      </c>
      <c r="F226" s="206">
        <v>459.78</v>
      </c>
      <c r="G226" s="21">
        <f t="shared" ref="G226:G272" si="13">F226/$J$225</f>
        <v>1.7028888888888888E-3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2"/>
        <v>0.72565157750342935</v>
      </c>
      <c r="D227" s="206"/>
      <c r="E227" s="206" t="s">
        <v>100</v>
      </c>
      <c r="F227" s="206">
        <v>2300</v>
      </c>
      <c r="G227" s="21">
        <f t="shared" si="13"/>
        <v>8.518518518518519E-3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2"/>
        <v>4.7456790123456792E-3</v>
      </c>
      <c r="D228" s="206"/>
      <c r="E228" s="206" t="s">
        <v>39</v>
      </c>
      <c r="F228" s="206">
        <v>186</v>
      </c>
      <c r="G228" s="21">
        <f t="shared" si="13"/>
        <v>6.8888888888888884E-4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2"/>
        <v>5.7956104252400547</v>
      </c>
      <c r="D229" s="206"/>
      <c r="E229" s="206" t="s">
        <v>6</v>
      </c>
      <c r="F229" s="206">
        <v>6500</v>
      </c>
      <c r="G229" s="21">
        <f t="shared" si="13"/>
        <v>2.4074074074074074E-2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2"/>
        <v>0.25074128943758572</v>
      </c>
      <c r="D230" s="206"/>
      <c r="E230" s="206" t="s">
        <v>101</v>
      </c>
      <c r="F230" s="206">
        <v>1352</v>
      </c>
      <c r="G230" s="21">
        <f t="shared" si="13"/>
        <v>5.0074074074074075E-3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2"/>
        <v>0.71872716049382723</v>
      </c>
      <c r="D231" s="206"/>
      <c r="E231" s="206" t="s">
        <v>82</v>
      </c>
      <c r="F231" s="206">
        <v>2289</v>
      </c>
      <c r="G231" s="21">
        <f t="shared" si="13"/>
        <v>8.4777777777777785E-3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2"/>
        <v>4.9382716049382713E-2</v>
      </c>
      <c r="D232" s="206"/>
      <c r="E232" s="206" t="s">
        <v>83</v>
      </c>
      <c r="F232" s="206">
        <v>600</v>
      </c>
      <c r="G232" s="21">
        <f t="shared" si="13"/>
        <v>2.2222222222222222E-3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2"/>
        <v>3086.4197530864199</v>
      </c>
      <c r="D233" s="206"/>
      <c r="E233" s="206" t="s">
        <v>15</v>
      </c>
      <c r="F233" s="206">
        <v>150000</v>
      </c>
      <c r="G233" s="21">
        <f t="shared" si="13"/>
        <v>0.55555555555555558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2"/>
        <v>0</v>
      </c>
      <c r="D234" s="206"/>
      <c r="E234" s="206" t="s">
        <v>103</v>
      </c>
      <c r="F234" s="206"/>
      <c r="H234" s="206"/>
      <c r="I234" s="206"/>
      <c r="J234" s="76"/>
    </row>
    <row r="235" spans="1:10" x14ac:dyDescent="0.25">
      <c r="A235" s="11" t="s">
        <v>172</v>
      </c>
      <c r="B235" s="206">
        <f t="shared" si="12"/>
        <v>8.5733882030178347E-3</v>
      </c>
      <c r="D235" s="206"/>
      <c r="E235" s="206" t="s">
        <v>33</v>
      </c>
      <c r="F235" s="206">
        <v>250</v>
      </c>
      <c r="G235" s="21">
        <f t="shared" si="13"/>
        <v>9.2592592592592596E-4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2"/>
        <v>0.20116886145404661</v>
      </c>
      <c r="D236" s="206"/>
      <c r="E236" s="206" t="s">
        <v>105</v>
      </c>
      <c r="F236" s="206">
        <v>1211</v>
      </c>
      <c r="G236" s="21">
        <f t="shared" si="13"/>
        <v>4.4851851851851849E-3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2"/>
        <v>8.77914951989026E-2</v>
      </c>
      <c r="D237" s="206"/>
      <c r="E237" s="206" t="s">
        <v>106</v>
      </c>
      <c r="F237" s="206">
        <v>800</v>
      </c>
      <c r="G237" s="21">
        <f t="shared" si="13"/>
        <v>2.9629629629629628E-3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2"/>
        <v>2.536351165980795E-2</v>
      </c>
      <c r="D238" s="206"/>
      <c r="E238" s="206" t="s">
        <v>134</v>
      </c>
      <c r="F238" s="206">
        <v>430</v>
      </c>
      <c r="G238" s="21">
        <f t="shared" si="13"/>
        <v>1.5925925925925925E-3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2"/>
        <v>1.4938271604938274</v>
      </c>
      <c r="D239" s="206"/>
      <c r="E239" s="206" t="s">
        <v>19</v>
      </c>
      <c r="F239" s="206">
        <v>3300</v>
      </c>
      <c r="G239" s="21">
        <f t="shared" si="13"/>
        <v>1.2222222222222223E-2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2"/>
        <v>6.3859161865569272</v>
      </c>
      <c r="D240" s="206"/>
      <c r="E240" s="206" t="s">
        <v>94</v>
      </c>
      <c r="F240" s="206">
        <v>6823</v>
      </c>
      <c r="G240" s="21">
        <f t="shared" si="13"/>
        <v>2.527037037037037E-2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2"/>
        <v>3.4293552812071339E-2</v>
      </c>
      <c r="D241" s="206"/>
      <c r="E241" s="206" t="s">
        <v>22</v>
      </c>
      <c r="F241" s="206">
        <v>500</v>
      </c>
      <c r="G241" s="21">
        <f t="shared" si="13"/>
        <v>1.8518518518518519E-3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2"/>
        <v>16.598079561042528</v>
      </c>
      <c r="D242" s="206"/>
      <c r="E242" s="206" t="s">
        <v>9</v>
      </c>
      <c r="F242" s="206">
        <v>11000</v>
      </c>
      <c r="G242" s="21">
        <f t="shared" si="13"/>
        <v>4.0740740740740744E-2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2"/>
        <v>0.8573388203017831</v>
      </c>
      <c r="D243" s="206"/>
      <c r="E243" s="206" t="s">
        <v>24</v>
      </c>
      <c r="F243" s="206">
        <v>2500</v>
      </c>
      <c r="G243" s="21">
        <f t="shared" si="13"/>
        <v>9.2592592592592587E-3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2"/>
        <v>3.7751466716049393E-3</v>
      </c>
      <c r="D244" s="206"/>
      <c r="E244" s="206" t="s">
        <v>136</v>
      </c>
      <c r="F244" s="206">
        <v>165.89400000000001</v>
      </c>
      <c r="G244" s="21">
        <f t="shared" si="13"/>
        <v>6.1442222222222228E-4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2"/>
        <v>5.4444444444444455</v>
      </c>
      <c r="D245" s="206"/>
      <c r="E245" s="206" t="s">
        <v>25</v>
      </c>
      <c r="F245" s="206">
        <v>6300</v>
      </c>
      <c r="G245" s="21">
        <f t="shared" si="13"/>
        <v>2.3333333333333334E-2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2"/>
        <v>9.9809720231824398E-3</v>
      </c>
      <c r="D246" s="206"/>
      <c r="E246" s="206" t="s">
        <v>10</v>
      </c>
      <c r="F246" s="206">
        <v>269.74299999999999</v>
      </c>
      <c r="G246" s="21">
        <f t="shared" si="13"/>
        <v>9.9904814814814804E-4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2"/>
        <v>10.814833932072567</v>
      </c>
      <c r="D247" s="206"/>
      <c r="E247" s="206" t="s">
        <v>111</v>
      </c>
      <c r="F247" s="206">
        <v>8879.1970000000001</v>
      </c>
      <c r="G247" s="21">
        <f t="shared" si="13"/>
        <v>3.2885914814814815E-2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2"/>
        <v>6.7574002500000008E-2</v>
      </c>
      <c r="D248" s="206"/>
      <c r="E248" s="206" t="s">
        <v>36</v>
      </c>
      <c r="F248" s="206">
        <v>701.86500000000001</v>
      </c>
      <c r="G248" s="21">
        <f t="shared" si="13"/>
        <v>2.5995000000000002E-3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2"/>
        <v>1.7777777777777781</v>
      </c>
      <c r="D249" s="206"/>
      <c r="E249" s="206" t="s">
        <v>170</v>
      </c>
      <c r="F249" s="206">
        <v>3600</v>
      </c>
      <c r="G249" s="21">
        <f t="shared" si="13"/>
        <v>1.3333333333333334E-2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2"/>
        <v>6.7215363511659798E-2</v>
      </c>
      <c r="D250" s="206"/>
      <c r="E250" s="206" t="s">
        <v>26</v>
      </c>
      <c r="F250" s="206">
        <v>700</v>
      </c>
      <c r="G250" s="21">
        <f t="shared" si="13"/>
        <v>2.5925925925925925E-3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2"/>
        <v>5.7956104252400547</v>
      </c>
      <c r="D251" s="206"/>
      <c r="E251" s="206" t="s">
        <v>56</v>
      </c>
      <c r="F251" s="206">
        <v>6500</v>
      </c>
      <c r="G251" s="21">
        <f t="shared" si="13"/>
        <v>2.4074074074074074E-2</v>
      </c>
      <c r="H251" s="206"/>
      <c r="I251" s="206"/>
    </row>
    <row r="252" spans="1:10" x14ac:dyDescent="0.25">
      <c r="A252" s="11" t="s">
        <v>172</v>
      </c>
      <c r="B252" s="206">
        <f t="shared" si="12"/>
        <v>6.3644938271604943E-3</v>
      </c>
      <c r="D252" s="206"/>
      <c r="E252" s="206" t="s">
        <v>92</v>
      </c>
      <c r="F252" s="206">
        <v>215.4</v>
      </c>
      <c r="G252" s="21">
        <f t="shared" si="13"/>
        <v>7.9777777777777779E-4</v>
      </c>
      <c r="H252" s="206"/>
      <c r="I252" s="206"/>
    </row>
    <row r="253" spans="1:10" x14ac:dyDescent="0.25">
      <c r="A253" s="11" t="s">
        <v>172</v>
      </c>
      <c r="B253" s="206">
        <f t="shared" si="12"/>
        <v>0.41961604938271607</v>
      </c>
      <c r="D253" s="206"/>
      <c r="E253" s="206" t="s">
        <v>118</v>
      </c>
      <c r="F253" s="206">
        <v>1749</v>
      </c>
      <c r="G253" s="21">
        <f t="shared" si="13"/>
        <v>6.4777777777777776E-3</v>
      </c>
      <c r="H253" s="206"/>
      <c r="I253" s="206"/>
    </row>
    <row r="254" spans="1:10" x14ac:dyDescent="0.25">
      <c r="A254" s="11" t="s">
        <v>172</v>
      </c>
      <c r="B254" s="206">
        <f t="shared" si="12"/>
        <v>0.44001111111111113</v>
      </c>
      <c r="D254" s="206"/>
      <c r="E254" s="206" t="s">
        <v>29</v>
      </c>
      <c r="F254" s="206">
        <v>1791</v>
      </c>
      <c r="G254" s="21">
        <f t="shared" si="13"/>
        <v>6.6333333333333331E-3</v>
      </c>
      <c r="H254" s="206"/>
      <c r="I254" s="206"/>
    </row>
    <row r="255" spans="1:10" x14ac:dyDescent="0.25">
      <c r="A255" s="11" t="s">
        <v>172</v>
      </c>
      <c r="B255" s="206">
        <f t="shared" si="12"/>
        <v>9.2235939643347056</v>
      </c>
      <c r="D255" s="206"/>
      <c r="E255" s="206" t="s">
        <v>16</v>
      </c>
      <c r="F255" s="206">
        <v>8200</v>
      </c>
      <c r="G255" s="21">
        <f t="shared" si="13"/>
        <v>3.037037037037037E-2</v>
      </c>
      <c r="H255" s="206"/>
      <c r="I255" s="206"/>
    </row>
    <row r="256" spans="1:10" x14ac:dyDescent="0.25">
      <c r="A256" s="11" t="s">
        <v>172</v>
      </c>
      <c r="B256" s="206">
        <f t="shared" si="12"/>
        <v>1.7777777777777778E-2</v>
      </c>
      <c r="D256" s="206"/>
      <c r="E256" s="206" t="s">
        <v>54</v>
      </c>
      <c r="F256" s="206">
        <v>360</v>
      </c>
      <c r="G256" s="21">
        <f t="shared" si="13"/>
        <v>1.3333333333333333E-3</v>
      </c>
      <c r="H256" s="206"/>
      <c r="I256" s="206"/>
    </row>
    <row r="257" spans="1:10" x14ac:dyDescent="0.25">
      <c r="A257" s="11" t="s">
        <v>172</v>
      </c>
      <c r="B257" s="206">
        <f t="shared" si="12"/>
        <v>2.194787379972565E-2</v>
      </c>
      <c r="D257" s="206"/>
      <c r="E257" s="206" t="s">
        <v>143</v>
      </c>
      <c r="F257" s="206">
        <v>400</v>
      </c>
      <c r="G257" s="21">
        <f t="shared" si="13"/>
        <v>1.4814814814814814E-3</v>
      </c>
      <c r="H257" s="206"/>
      <c r="I257" s="206"/>
    </row>
    <row r="258" spans="1:10" x14ac:dyDescent="0.25">
      <c r="A258" s="11" t="s">
        <v>172</v>
      </c>
      <c r="B258" s="206">
        <f t="shared" si="12"/>
        <v>0.12275939643347052</v>
      </c>
      <c r="D258" s="206"/>
      <c r="E258" s="206" t="s">
        <v>120</v>
      </c>
      <c r="F258" s="206">
        <v>946</v>
      </c>
      <c r="G258" s="21">
        <f t="shared" si="13"/>
        <v>3.5037037037037038E-3</v>
      </c>
      <c r="H258" s="206"/>
      <c r="I258" s="206"/>
    </row>
    <row r="259" spans="1:10" x14ac:dyDescent="0.25">
      <c r="A259" s="11" t="s">
        <v>172</v>
      </c>
      <c r="B259" s="206">
        <f t="shared" si="12"/>
        <v>0.30864197530864201</v>
      </c>
      <c r="D259" s="206"/>
      <c r="E259" s="206" t="s">
        <v>173</v>
      </c>
      <c r="F259" s="206">
        <v>1500</v>
      </c>
      <c r="G259" s="21">
        <f t="shared" si="13"/>
        <v>5.5555555555555558E-3</v>
      </c>
      <c r="H259" s="206"/>
      <c r="I259" s="206"/>
    </row>
    <row r="260" spans="1:10" x14ac:dyDescent="0.25">
      <c r="A260" s="11" t="s">
        <v>172</v>
      </c>
      <c r="B260" s="206">
        <f t="shared" si="12"/>
        <v>0.2754305898491084</v>
      </c>
      <c r="D260" s="206"/>
      <c r="E260" s="206" t="s">
        <v>121</v>
      </c>
      <c r="F260" s="206">
        <v>1417</v>
      </c>
      <c r="G260" s="21">
        <f t="shared" si="13"/>
        <v>5.2481481481481485E-3</v>
      </c>
      <c r="H260" s="206"/>
      <c r="I260" s="206"/>
    </row>
    <row r="261" spans="1:10" x14ac:dyDescent="0.25">
      <c r="A261" s="11" t="s">
        <v>172</v>
      </c>
      <c r="B261" s="206">
        <f t="shared" si="12"/>
        <v>0.45337777777777777</v>
      </c>
      <c r="D261" s="206"/>
      <c r="E261" s="206" t="s">
        <v>32</v>
      </c>
      <c r="F261" s="206">
        <v>1818</v>
      </c>
      <c r="G261" s="21">
        <f t="shared" si="13"/>
        <v>6.7333333333333334E-3</v>
      </c>
      <c r="H261" s="206"/>
      <c r="I261" s="206"/>
    </row>
    <row r="262" spans="1:10" x14ac:dyDescent="0.25">
      <c r="A262" s="11" t="s">
        <v>172</v>
      </c>
      <c r="B262" s="206">
        <f t="shared" si="12"/>
        <v>7.5116598079561045E-2</v>
      </c>
      <c r="D262" s="206"/>
      <c r="E262" s="206" t="s">
        <v>174</v>
      </c>
      <c r="F262" s="206">
        <v>740</v>
      </c>
      <c r="G262" s="21">
        <f t="shared" si="13"/>
        <v>2.7407407407407406E-3</v>
      </c>
      <c r="H262" s="206"/>
      <c r="I262" s="206"/>
    </row>
    <row r="263" spans="1:10" x14ac:dyDescent="0.25">
      <c r="A263" s="11" t="s">
        <v>172</v>
      </c>
      <c r="B263" s="206">
        <f t="shared" si="12"/>
        <v>2.7027238222359393E-2</v>
      </c>
      <c r="D263" s="206"/>
      <c r="E263" s="206" t="s">
        <v>124</v>
      </c>
      <c r="F263" s="206">
        <v>443.87900000000002</v>
      </c>
      <c r="G263" s="21">
        <f t="shared" si="13"/>
        <v>1.6439962962962963E-3</v>
      </c>
      <c r="H263" s="206"/>
      <c r="I263" s="206"/>
    </row>
    <row r="264" spans="1:10" x14ac:dyDescent="0.25">
      <c r="A264" s="11" t="s">
        <v>172</v>
      </c>
      <c r="B264" s="206">
        <f t="shared" si="12"/>
        <v>8.77914951989026E-2</v>
      </c>
      <c r="D264" s="206"/>
      <c r="E264" s="206" t="s">
        <v>161</v>
      </c>
      <c r="F264" s="206">
        <v>800</v>
      </c>
      <c r="G264" s="21">
        <f t="shared" si="13"/>
        <v>2.9629629629629628E-3</v>
      </c>
      <c r="H264" s="206"/>
      <c r="I264" s="206"/>
    </row>
    <row r="265" spans="1:10" x14ac:dyDescent="0.25">
      <c r="A265" s="11" t="s">
        <v>172</v>
      </c>
      <c r="B265" s="206">
        <f t="shared" si="12"/>
        <v>2.4660631001371738E-2</v>
      </c>
      <c r="D265" s="206"/>
      <c r="E265" s="206" t="s">
        <v>166</v>
      </c>
      <c r="F265" s="206">
        <v>424</v>
      </c>
      <c r="G265" s="21">
        <f t="shared" si="13"/>
        <v>1.5703703703703704E-3</v>
      </c>
      <c r="H265" s="206"/>
      <c r="I265" s="206"/>
    </row>
    <row r="266" spans="1:10" x14ac:dyDescent="0.25">
      <c r="A266" s="11" t="s">
        <v>172</v>
      </c>
      <c r="B266" s="206">
        <f t="shared" si="12"/>
        <v>1.7777777777777781</v>
      </c>
      <c r="D266" s="206"/>
      <c r="E266" s="206" t="s">
        <v>31</v>
      </c>
      <c r="F266" s="206">
        <v>3600</v>
      </c>
      <c r="G266" s="21">
        <f t="shared" si="13"/>
        <v>1.3333333333333334E-2</v>
      </c>
      <c r="H266" s="206"/>
      <c r="I266" s="206"/>
    </row>
    <row r="267" spans="1:10" x14ac:dyDescent="0.25">
      <c r="A267" s="11" t="s">
        <v>172</v>
      </c>
      <c r="B267" s="206">
        <f t="shared" si="12"/>
        <v>0.54869684499314142</v>
      </c>
      <c r="D267" s="206"/>
      <c r="E267" s="206" t="s">
        <v>128</v>
      </c>
      <c r="F267" s="206">
        <v>2000</v>
      </c>
      <c r="G267" s="21">
        <f t="shared" si="13"/>
        <v>7.4074074074074077E-3</v>
      </c>
      <c r="H267" s="206"/>
      <c r="I267" s="206"/>
    </row>
    <row r="268" spans="1:10" x14ac:dyDescent="0.25">
      <c r="A268" s="11" t="s">
        <v>172</v>
      </c>
      <c r="B268" s="206">
        <f t="shared" si="12"/>
        <v>54.869684499314118</v>
      </c>
      <c r="D268" s="206"/>
      <c r="E268" s="206" t="s">
        <v>38</v>
      </c>
      <c r="F268" s="206">
        <v>20000</v>
      </c>
      <c r="G268" s="21">
        <f t="shared" si="13"/>
        <v>7.407407407407407E-2</v>
      </c>
      <c r="H268" s="206"/>
      <c r="I268" s="206"/>
    </row>
    <row r="269" spans="1:10" x14ac:dyDescent="0.25">
      <c r="A269" s="11" t="s">
        <v>172</v>
      </c>
      <c r="B269" s="206">
        <f t="shared" si="12"/>
        <v>2.194787379972565E-2</v>
      </c>
      <c r="E269" s="206" t="s">
        <v>12</v>
      </c>
      <c r="F269" s="206">
        <v>400</v>
      </c>
      <c r="G269" s="21">
        <f t="shared" si="13"/>
        <v>1.4814814814814814E-3</v>
      </c>
    </row>
    <row r="270" spans="1:10" x14ac:dyDescent="0.25">
      <c r="A270" s="11" t="s">
        <v>172</v>
      </c>
      <c r="B270" s="206">
        <f t="shared" si="12"/>
        <v>0.41387777777777773</v>
      </c>
      <c r="E270" s="206" t="s">
        <v>47</v>
      </c>
      <c r="F270" s="206">
        <v>1737</v>
      </c>
      <c r="G270" s="21">
        <f t="shared" si="13"/>
        <v>6.4333333333333334E-3</v>
      </c>
    </row>
    <row r="271" spans="1:10" x14ac:dyDescent="0.25">
      <c r="A271" s="11" t="s">
        <v>172</v>
      </c>
      <c r="B271" s="206">
        <f t="shared" si="12"/>
        <v>4.4444444444444444E-3</v>
      </c>
      <c r="E271" s="206" t="s">
        <v>89</v>
      </c>
      <c r="F271" s="206">
        <v>180</v>
      </c>
      <c r="G271" s="21">
        <f t="shared" si="13"/>
        <v>6.6666666666666664E-4</v>
      </c>
    </row>
    <row r="272" spans="1:10" x14ac:dyDescent="0.25">
      <c r="A272" s="150" t="s">
        <v>172</v>
      </c>
      <c r="B272" s="12">
        <f t="shared" si="12"/>
        <v>0.42491083676268854</v>
      </c>
      <c r="C272" s="150"/>
      <c r="D272" s="12"/>
      <c r="E272" s="12" t="s">
        <v>171</v>
      </c>
      <c r="F272" s="12">
        <v>1760</v>
      </c>
      <c r="G272" s="27">
        <f t="shared" si="13"/>
        <v>6.5185185185185181E-3</v>
      </c>
      <c r="H272" s="12"/>
      <c r="I272" s="12"/>
      <c r="J272" s="150"/>
    </row>
    <row r="273" spans="1:10" x14ac:dyDescent="0.25">
      <c r="A273" s="11" t="s">
        <v>175</v>
      </c>
      <c r="B273" s="210">
        <v>737.45820000000003</v>
      </c>
      <c r="C273" s="11">
        <v>1420.2829999999999</v>
      </c>
      <c r="D273" s="210"/>
      <c r="E273" s="210" t="s">
        <v>5</v>
      </c>
      <c r="F273" s="125">
        <v>2257000</v>
      </c>
      <c r="G273" s="115">
        <v>0.27156000000000002</v>
      </c>
      <c r="J273" s="168">
        <v>8311100</v>
      </c>
    </row>
    <row r="274" spans="1:10" x14ac:dyDescent="0.25">
      <c r="A274" s="11" t="s">
        <v>175</v>
      </c>
      <c r="B274" s="210">
        <v>1.0187409999999999</v>
      </c>
      <c r="C274" s="210"/>
      <c r="D274" s="114"/>
      <c r="E274" s="210" t="s">
        <v>6</v>
      </c>
      <c r="F274" s="125">
        <v>83887</v>
      </c>
      <c r="G274" s="115">
        <v>1.009E-2</v>
      </c>
      <c r="J274" s="114"/>
    </row>
    <row r="275" spans="1:10" x14ac:dyDescent="0.25">
      <c r="A275" s="11" t="s">
        <v>175</v>
      </c>
      <c r="B275" s="210">
        <v>107.07080000000001</v>
      </c>
      <c r="C275" s="210"/>
      <c r="D275" s="114"/>
      <c r="E275" s="210" t="s">
        <v>82</v>
      </c>
      <c r="F275" s="125">
        <v>860000</v>
      </c>
      <c r="G275" s="115">
        <v>0.10348</v>
      </c>
      <c r="J275" s="114"/>
    </row>
    <row r="276" spans="1:10" x14ac:dyDescent="0.25">
      <c r="A276" s="11" t="s">
        <v>175</v>
      </c>
      <c r="B276" s="210">
        <v>117.2625</v>
      </c>
      <c r="C276" s="210"/>
      <c r="D276" s="114"/>
      <c r="E276" s="210" t="s">
        <v>15</v>
      </c>
      <c r="F276" s="125">
        <v>900000</v>
      </c>
      <c r="G276" s="115">
        <v>0.10829</v>
      </c>
    </row>
    <row r="277" spans="1:10" x14ac:dyDescent="0.25">
      <c r="A277" s="11" t="s">
        <v>175</v>
      </c>
      <c r="B277" s="210"/>
      <c r="C277" s="210"/>
      <c r="D277" s="114"/>
      <c r="E277" s="210" t="s">
        <v>106</v>
      </c>
      <c r="F277" s="114"/>
      <c r="G277" s="114"/>
      <c r="J277" s="114"/>
    </row>
    <row r="278" spans="1:10" x14ac:dyDescent="0.25">
      <c r="A278" s="11" t="s">
        <v>175</v>
      </c>
      <c r="B278" s="210">
        <v>72.178309999999996</v>
      </c>
      <c r="C278" s="210"/>
      <c r="D278" s="114"/>
      <c r="E278" s="210" t="s">
        <v>9</v>
      </c>
      <c r="F278" s="125">
        <v>706100</v>
      </c>
      <c r="G278" s="115">
        <v>8.4959999999999994E-2</v>
      </c>
      <c r="J278" s="114"/>
    </row>
    <row r="279" spans="1:10" x14ac:dyDescent="0.25">
      <c r="A279" s="11" t="s">
        <v>175</v>
      </c>
      <c r="B279" s="210">
        <v>1.4477E-2</v>
      </c>
      <c r="C279" s="210"/>
      <c r="D279" s="114"/>
      <c r="E279" s="210" t="s">
        <v>36</v>
      </c>
      <c r="F279" s="125">
        <v>10000</v>
      </c>
      <c r="G279" s="115">
        <v>1.1999999999999999E-3</v>
      </c>
      <c r="J279" s="114"/>
    </row>
    <row r="280" spans="1:10" x14ac:dyDescent="0.25">
      <c r="A280" s="11" t="s">
        <v>175</v>
      </c>
      <c r="B280" s="210">
        <v>0.21120800000000001</v>
      </c>
      <c r="C280" s="210"/>
      <c r="D280" s="114"/>
      <c r="E280" s="210" t="s">
        <v>26</v>
      </c>
      <c r="F280" s="125">
        <v>38196</v>
      </c>
      <c r="G280" s="115">
        <v>4.5999999999999999E-3</v>
      </c>
      <c r="J280" s="114"/>
    </row>
    <row r="281" spans="1:10" x14ac:dyDescent="0.25">
      <c r="A281" s="11" t="s">
        <v>175</v>
      </c>
      <c r="B281" s="210">
        <v>94.982659999999996</v>
      </c>
      <c r="C281" s="210"/>
      <c r="D281" s="114"/>
      <c r="E281" s="210" t="s">
        <v>117</v>
      </c>
      <c r="F281" s="125">
        <v>810000</v>
      </c>
      <c r="G281" s="115">
        <v>9.7460000000000005E-2</v>
      </c>
      <c r="J281" s="114"/>
    </row>
    <row r="282" spans="1:10" x14ac:dyDescent="0.25">
      <c r="A282" s="11" t="s">
        <v>175</v>
      </c>
      <c r="B282" s="210">
        <v>186.49449999999999</v>
      </c>
      <c r="C282" s="210"/>
      <c r="D282" s="114"/>
      <c r="E282" s="210" t="s">
        <v>121</v>
      </c>
      <c r="F282" s="125">
        <v>1135000</v>
      </c>
      <c r="G282" s="115">
        <v>0.13655999999999999</v>
      </c>
      <c r="J282" s="114"/>
    </row>
    <row r="283" spans="1:10" x14ac:dyDescent="0.25">
      <c r="A283" s="11" t="s">
        <v>175</v>
      </c>
      <c r="B283" s="210">
        <v>0.40665499999999999</v>
      </c>
      <c r="C283" s="210"/>
      <c r="D283" s="114"/>
      <c r="E283" s="210" t="s">
        <v>160</v>
      </c>
      <c r="F283" s="125">
        <v>53000</v>
      </c>
      <c r="G283" s="115">
        <v>6.3800000000000003E-3</v>
      </c>
      <c r="J283" s="114"/>
    </row>
    <row r="284" spans="1:10" x14ac:dyDescent="0.25">
      <c r="A284" s="11" t="s">
        <v>175</v>
      </c>
      <c r="B284" s="210">
        <v>27.393830000000001</v>
      </c>
      <c r="C284" s="210"/>
      <c r="D284" s="114"/>
      <c r="E284" s="210" t="s">
        <v>126</v>
      </c>
      <c r="F284" s="125">
        <v>435000</v>
      </c>
      <c r="G284" s="115">
        <v>5.2339999999999998E-2</v>
      </c>
      <c r="J284" s="114"/>
    </row>
    <row r="285" spans="1:10" x14ac:dyDescent="0.25">
      <c r="A285" s="11" t="s">
        <v>175</v>
      </c>
      <c r="B285" s="210">
        <v>36.192140000000002</v>
      </c>
      <c r="C285" s="210"/>
      <c r="D285" s="114"/>
      <c r="E285" s="210" t="s">
        <v>38</v>
      </c>
      <c r="F285" s="125">
        <v>500000</v>
      </c>
      <c r="G285" s="115">
        <v>6.0159999999999998E-2</v>
      </c>
      <c r="J285" s="114"/>
    </row>
    <row r="286" spans="1:10" x14ac:dyDescent="0.25">
      <c r="A286" s="150" t="s">
        <v>175</v>
      </c>
      <c r="B286" s="131">
        <v>39.598399999999998</v>
      </c>
      <c r="C286" s="131"/>
      <c r="D286" s="153"/>
      <c r="E286" s="131" t="s">
        <v>47</v>
      </c>
      <c r="F286" s="222">
        <v>523000</v>
      </c>
      <c r="G286" s="119">
        <v>6.293E-2</v>
      </c>
      <c r="H286" s="131"/>
      <c r="I286" s="131"/>
      <c r="J286" s="153"/>
    </row>
    <row r="287" spans="1:10" x14ac:dyDescent="0.25">
      <c r="A287" s="11" t="s">
        <v>177</v>
      </c>
      <c r="B287" s="117">
        <v>3.1437050000000001E-2</v>
      </c>
      <c r="C287" s="164">
        <v>3235.7350000000001</v>
      </c>
      <c r="D287" s="218"/>
      <c r="E287" s="14" t="s">
        <v>5</v>
      </c>
      <c r="F287" s="114">
        <v>100</v>
      </c>
      <c r="G287" s="115">
        <v>1.8E-3</v>
      </c>
      <c r="J287" s="173">
        <v>56400</v>
      </c>
    </row>
    <row r="288" spans="1:10" x14ac:dyDescent="0.25">
      <c r="A288" s="11" t="s">
        <v>177</v>
      </c>
      <c r="B288" s="117">
        <v>908.53075799999999</v>
      </c>
      <c r="C288" s="218"/>
      <c r="D288" s="218"/>
      <c r="E288" s="79" t="s">
        <v>15</v>
      </c>
      <c r="F288" s="118">
        <v>17000</v>
      </c>
      <c r="G288" s="115">
        <v>0.3014</v>
      </c>
      <c r="J288" s="114"/>
    </row>
    <row r="289" spans="1:10" x14ac:dyDescent="0.25">
      <c r="A289" s="11" t="s">
        <v>177</v>
      </c>
      <c r="B289" s="117"/>
      <c r="C289" s="218"/>
      <c r="D289" s="218"/>
      <c r="E289" s="79" t="s">
        <v>22</v>
      </c>
      <c r="F289" s="118"/>
      <c r="G289" s="115"/>
      <c r="J289" s="114"/>
    </row>
    <row r="290" spans="1:10" x14ac:dyDescent="0.25">
      <c r="A290" s="11" t="s">
        <v>177</v>
      </c>
      <c r="B290" s="117">
        <v>3.1437050449999999</v>
      </c>
      <c r="C290" s="218"/>
      <c r="D290" s="218"/>
      <c r="E290" s="79" t="s">
        <v>36</v>
      </c>
      <c r="F290" s="118">
        <v>1000</v>
      </c>
      <c r="G290" s="115">
        <v>1.77E-2</v>
      </c>
      <c r="J290" s="114"/>
    </row>
    <row r="291" spans="1:10" x14ac:dyDescent="0.25">
      <c r="A291" s="11" t="s">
        <v>177</v>
      </c>
      <c r="B291" s="117">
        <v>716.79618730000004</v>
      </c>
      <c r="C291" s="218"/>
      <c r="D291" s="218"/>
      <c r="E291" s="79" t="s">
        <v>16</v>
      </c>
      <c r="F291" s="118">
        <v>15100</v>
      </c>
      <c r="G291" s="115">
        <v>0.26769999999999999</v>
      </c>
      <c r="J291" s="114"/>
    </row>
    <row r="292" spans="1:10" x14ac:dyDescent="0.25">
      <c r="A292" s="11" t="s">
        <v>177</v>
      </c>
      <c r="B292" s="117">
        <v>1606.2472210000001</v>
      </c>
      <c r="C292" s="218"/>
      <c r="D292" s="218"/>
      <c r="E292" s="79" t="s">
        <v>121</v>
      </c>
      <c r="F292" s="118">
        <v>22604</v>
      </c>
      <c r="G292" s="115">
        <v>0.40079999999999999</v>
      </c>
      <c r="J292" s="114"/>
    </row>
    <row r="293" spans="1:10" x14ac:dyDescent="0.25">
      <c r="A293" s="11" t="s">
        <v>177</v>
      </c>
      <c r="B293" s="117">
        <v>0.98586590200000002</v>
      </c>
      <c r="C293" s="114"/>
      <c r="D293" s="218"/>
      <c r="E293" s="79" t="s">
        <v>111</v>
      </c>
      <c r="F293" s="117">
        <v>560</v>
      </c>
      <c r="G293" s="115">
        <v>9.9000000000000008E-3</v>
      </c>
      <c r="J293" s="114"/>
    </row>
    <row r="294" spans="1:10" x14ac:dyDescent="0.25">
      <c r="A294" s="150" t="s">
        <v>177</v>
      </c>
      <c r="B294" s="171">
        <v>0</v>
      </c>
      <c r="C294" s="150"/>
      <c r="D294" s="12"/>
      <c r="E294" s="128" t="s">
        <v>38</v>
      </c>
      <c r="F294" s="12"/>
      <c r="G294" s="27"/>
      <c r="H294" s="12"/>
      <c r="I294" s="12"/>
      <c r="J294" s="150"/>
    </row>
    <row r="295" spans="1:10" x14ac:dyDescent="0.25">
      <c r="A295" s="11" t="s">
        <v>179</v>
      </c>
      <c r="B295" s="231">
        <f>POWER((F295/$J$295)*100, 2)</f>
        <v>1.2609896918402775E-3</v>
      </c>
      <c r="C295" s="11">
        <f>SUM(B295:B319)</f>
        <v>2255.2648891614581</v>
      </c>
      <c r="D295" s="231"/>
      <c r="E295" s="231" t="s">
        <v>130</v>
      </c>
      <c r="F295" s="233">
        <v>6818</v>
      </c>
      <c r="G295" s="21">
        <f>F295/$J$295</f>
        <v>3.5510416666666665E-4</v>
      </c>
      <c r="H295" s="231"/>
      <c r="I295" s="231"/>
      <c r="J295" s="76">
        <v>19200000</v>
      </c>
    </row>
    <row r="296" spans="1:10" x14ac:dyDescent="0.25">
      <c r="A296" s="11" t="s">
        <v>179</v>
      </c>
      <c r="B296" s="231">
        <f t="shared" ref="B296:B319" si="14">POWER((F296/$J$295)*100, 2)</f>
        <v>0.90618500390625001</v>
      </c>
      <c r="D296" s="231"/>
      <c r="E296" s="231" t="s">
        <v>17</v>
      </c>
      <c r="F296" s="231">
        <v>182772</v>
      </c>
      <c r="G296" s="21">
        <f t="shared" ref="G296:G319" si="15">F296/$J$295</f>
        <v>9.5193750000000001E-3</v>
      </c>
      <c r="H296" s="231"/>
      <c r="I296" s="231"/>
      <c r="J296" s="76"/>
    </row>
    <row r="297" spans="1:10" x14ac:dyDescent="0.25">
      <c r="A297" s="11" t="s">
        <v>179</v>
      </c>
      <c r="B297" s="231">
        <f t="shared" si="14"/>
        <v>1.5868782070583769</v>
      </c>
      <c r="D297" s="231"/>
      <c r="E297" s="231" t="s">
        <v>5</v>
      </c>
      <c r="F297" s="231">
        <v>241865</v>
      </c>
      <c r="G297" s="21">
        <f t="shared" si="15"/>
        <v>1.2597135416666667E-2</v>
      </c>
      <c r="H297" s="231"/>
      <c r="I297" s="231"/>
      <c r="J297" s="76"/>
    </row>
    <row r="298" spans="1:10" x14ac:dyDescent="0.25">
      <c r="A298" s="11" t="s">
        <v>179</v>
      </c>
      <c r="B298" s="231">
        <f t="shared" si="14"/>
        <v>10.311256867296008</v>
      </c>
      <c r="D298" s="231"/>
      <c r="E298" s="231" t="s">
        <v>6</v>
      </c>
      <c r="F298" s="231">
        <v>616534</v>
      </c>
      <c r="G298" s="21">
        <f t="shared" si="15"/>
        <v>3.2111145833333334E-2</v>
      </c>
      <c r="H298" s="231"/>
      <c r="I298" s="231"/>
      <c r="J298" s="76"/>
    </row>
    <row r="299" spans="1:10" x14ac:dyDescent="0.25">
      <c r="A299" s="11" t="s">
        <v>179</v>
      </c>
      <c r="B299" s="231">
        <f t="shared" si="14"/>
        <v>4.5600043402777773E-6</v>
      </c>
      <c r="D299" s="231"/>
      <c r="E299" s="231" t="s">
        <v>102</v>
      </c>
      <c r="F299" s="231">
        <v>410</v>
      </c>
      <c r="G299" s="21">
        <f t="shared" si="15"/>
        <v>2.1354166666666666E-5</v>
      </c>
      <c r="H299" s="231"/>
      <c r="I299" s="231"/>
      <c r="J299" s="76"/>
    </row>
    <row r="300" spans="1:10" x14ac:dyDescent="0.25">
      <c r="A300" s="11" t="s">
        <v>179</v>
      </c>
      <c r="B300" s="231">
        <f t="shared" si="14"/>
        <v>1.0850694444444442</v>
      </c>
      <c r="D300" s="231"/>
      <c r="E300" s="231" t="s">
        <v>15</v>
      </c>
      <c r="F300" s="231">
        <v>200000</v>
      </c>
      <c r="G300" s="21">
        <f t="shared" si="15"/>
        <v>1.0416666666666666E-2</v>
      </c>
      <c r="H300" s="231"/>
      <c r="I300" s="231"/>
      <c r="J300" s="76"/>
    </row>
    <row r="301" spans="1:10" x14ac:dyDescent="0.25">
      <c r="A301" s="11" t="s">
        <v>179</v>
      </c>
      <c r="B301" s="231">
        <f t="shared" si="14"/>
        <v>3.1358506944444441E-2</v>
      </c>
      <c r="D301" s="231"/>
      <c r="E301" s="231" t="s">
        <v>142</v>
      </c>
      <c r="F301" s="231">
        <v>34000</v>
      </c>
      <c r="G301" s="21">
        <f t="shared" si="15"/>
        <v>1.7708333333333332E-3</v>
      </c>
      <c r="H301" s="231"/>
      <c r="I301" s="231"/>
      <c r="J301" s="76"/>
    </row>
    <row r="302" spans="1:10" x14ac:dyDescent="0.25">
      <c r="A302" s="11" t="s">
        <v>179</v>
      </c>
      <c r="B302" s="231">
        <f t="shared" si="14"/>
        <v>8.8476192656521278</v>
      </c>
      <c r="D302" s="231"/>
      <c r="E302" s="231" t="s">
        <v>134</v>
      </c>
      <c r="F302" s="231">
        <v>571103</v>
      </c>
      <c r="G302" s="21">
        <f t="shared" si="15"/>
        <v>2.9744947916666667E-2</v>
      </c>
      <c r="H302" s="231"/>
      <c r="I302" s="231"/>
      <c r="J302" s="76"/>
    </row>
    <row r="303" spans="1:10" x14ac:dyDescent="0.25">
      <c r="A303" s="11" t="s">
        <v>179</v>
      </c>
      <c r="B303" s="231">
        <f t="shared" si="14"/>
        <v>6.103515625E-5</v>
      </c>
      <c r="D303" s="231"/>
      <c r="E303" s="231" t="s">
        <v>21</v>
      </c>
      <c r="F303" s="231">
        <v>1500</v>
      </c>
      <c r="G303" s="21">
        <f t="shared" si="15"/>
        <v>7.8125000000000002E-5</v>
      </c>
      <c r="H303" s="231"/>
      <c r="I303" s="231"/>
      <c r="J303" s="76"/>
    </row>
    <row r="304" spans="1:10" x14ac:dyDescent="0.25">
      <c r="A304" s="11" t="s">
        <v>179</v>
      </c>
      <c r="B304" s="231">
        <f t="shared" si="14"/>
        <v>287.43705637597662</v>
      </c>
      <c r="D304" s="231"/>
      <c r="E304" s="231" t="s">
        <v>9</v>
      </c>
      <c r="F304" s="231">
        <v>3255162</v>
      </c>
      <c r="G304" s="21">
        <f t="shared" si="15"/>
        <v>0.16953968750000001</v>
      </c>
      <c r="H304" s="231"/>
      <c r="I304" s="231"/>
      <c r="J304" s="76"/>
    </row>
    <row r="305" spans="1:10" x14ac:dyDescent="0.25">
      <c r="A305" s="11" t="s">
        <v>179</v>
      </c>
      <c r="B305" s="231">
        <f t="shared" si="14"/>
        <v>0</v>
      </c>
      <c r="D305" s="231"/>
      <c r="E305" s="231" t="s">
        <v>23</v>
      </c>
      <c r="F305" s="231"/>
      <c r="H305" s="231"/>
      <c r="I305" s="231"/>
      <c r="J305" s="76"/>
    </row>
    <row r="306" spans="1:10" x14ac:dyDescent="0.25">
      <c r="A306" s="11" t="s">
        <v>179</v>
      </c>
      <c r="B306" s="231">
        <f t="shared" si="14"/>
        <v>1.3558055275878906</v>
      </c>
      <c r="D306" s="231"/>
      <c r="E306" s="231" t="s">
        <v>24</v>
      </c>
      <c r="F306" s="231">
        <v>223563</v>
      </c>
      <c r="G306" s="21">
        <f t="shared" si="15"/>
        <v>1.1643906250000001E-2</v>
      </c>
      <c r="H306" s="231"/>
      <c r="I306" s="231"/>
      <c r="J306" s="76"/>
    </row>
    <row r="307" spans="1:10" x14ac:dyDescent="0.25">
      <c r="A307" s="11" t="s">
        <v>179</v>
      </c>
      <c r="B307" s="231">
        <f t="shared" si="14"/>
        <v>347.90837300792094</v>
      </c>
      <c r="D307" s="231"/>
      <c r="E307" s="231" t="s">
        <v>36</v>
      </c>
      <c r="F307" s="231">
        <v>3581242</v>
      </c>
      <c r="G307" s="21">
        <f t="shared" si="15"/>
        <v>0.18652302083333333</v>
      </c>
      <c r="H307" s="231"/>
      <c r="I307" s="231"/>
      <c r="J307" s="76"/>
    </row>
    <row r="308" spans="1:10" x14ac:dyDescent="0.25">
      <c r="A308" s="11" t="s">
        <v>179</v>
      </c>
      <c r="B308" s="231">
        <f t="shared" si="14"/>
        <v>0</v>
      </c>
      <c r="D308" s="231"/>
      <c r="E308" s="231" t="s">
        <v>181</v>
      </c>
      <c r="F308" s="231"/>
      <c r="H308" s="231"/>
      <c r="I308" s="231"/>
      <c r="J308" s="76"/>
    </row>
    <row r="309" spans="1:10" x14ac:dyDescent="0.25">
      <c r="A309" s="11" t="s">
        <v>179</v>
      </c>
      <c r="B309" s="231">
        <f t="shared" si="14"/>
        <v>0.53813686547851569</v>
      </c>
      <c r="D309" s="231"/>
      <c r="E309" s="231" t="s">
        <v>90</v>
      </c>
      <c r="F309" s="231">
        <v>140847</v>
      </c>
      <c r="G309" s="21">
        <f t="shared" si="15"/>
        <v>7.3357812500000003E-3</v>
      </c>
      <c r="H309" s="231"/>
      <c r="I309" s="231"/>
      <c r="J309" s="76"/>
    </row>
    <row r="310" spans="1:10" x14ac:dyDescent="0.25">
      <c r="A310" s="11" t="s">
        <v>179</v>
      </c>
      <c r="B310" s="231">
        <f t="shared" si="14"/>
        <v>6.8906250000000002E-2</v>
      </c>
      <c r="D310" s="231"/>
      <c r="E310" s="231" t="s">
        <v>147</v>
      </c>
      <c r="F310" s="231">
        <v>50400</v>
      </c>
      <c r="G310" s="21">
        <f t="shared" si="15"/>
        <v>2.6250000000000002E-3</v>
      </c>
      <c r="H310" s="231"/>
      <c r="I310" s="231"/>
      <c r="J310" s="76"/>
    </row>
    <row r="311" spans="1:10" x14ac:dyDescent="0.25">
      <c r="A311" s="11" t="s">
        <v>179</v>
      </c>
      <c r="B311" s="231">
        <f t="shared" si="14"/>
        <v>0.5976578402777778</v>
      </c>
      <c r="D311" s="231"/>
      <c r="E311" s="231" t="s">
        <v>28</v>
      </c>
      <c r="F311" s="231">
        <v>148432</v>
      </c>
      <c r="G311" s="21">
        <f t="shared" si="15"/>
        <v>7.7308333333333335E-3</v>
      </c>
      <c r="H311" s="231"/>
      <c r="I311" s="231"/>
      <c r="J311" s="76"/>
    </row>
    <row r="312" spans="1:10" x14ac:dyDescent="0.25">
      <c r="A312" s="11" t="s">
        <v>179</v>
      </c>
      <c r="B312" s="231">
        <f t="shared" si="14"/>
        <v>3.9338177110460074E-2</v>
      </c>
      <c r="D312" s="231"/>
      <c r="E312" s="231" t="s">
        <v>158</v>
      </c>
      <c r="F312" s="231">
        <v>38081</v>
      </c>
      <c r="G312" s="21">
        <f t="shared" si="15"/>
        <v>1.9833854166666667E-3</v>
      </c>
      <c r="H312" s="231"/>
      <c r="I312" s="231"/>
      <c r="J312" s="76"/>
    </row>
    <row r="313" spans="1:10" x14ac:dyDescent="0.25">
      <c r="A313" s="11" t="s">
        <v>179</v>
      </c>
      <c r="B313" s="231">
        <f t="shared" si="14"/>
        <v>16.167100694444443</v>
      </c>
      <c r="D313" s="231"/>
      <c r="E313" s="231" t="s">
        <v>16</v>
      </c>
      <c r="F313" s="231">
        <v>772000</v>
      </c>
      <c r="G313" s="21">
        <f t="shared" si="15"/>
        <v>4.0208333333333332E-2</v>
      </c>
      <c r="H313" s="231"/>
      <c r="I313" s="231"/>
      <c r="J313" s="76"/>
    </row>
    <row r="314" spans="1:10" x14ac:dyDescent="0.25">
      <c r="A314" s="11" t="s">
        <v>179</v>
      </c>
      <c r="B314" s="231">
        <f t="shared" si="14"/>
        <v>1547.1111111111106</v>
      </c>
      <c r="D314" s="231"/>
      <c r="E314" s="231" t="s">
        <v>121</v>
      </c>
      <c r="F314" s="231">
        <v>7552000</v>
      </c>
      <c r="G314" s="21">
        <f t="shared" si="15"/>
        <v>0.39333333333333331</v>
      </c>
      <c r="H314" s="231"/>
      <c r="I314" s="231"/>
      <c r="J314" s="76"/>
    </row>
    <row r="315" spans="1:10" x14ac:dyDescent="0.25">
      <c r="A315" s="11" t="s">
        <v>179</v>
      </c>
      <c r="B315" s="231">
        <f t="shared" si="14"/>
        <v>1.2719610351562497E-2</v>
      </c>
      <c r="D315" s="231"/>
      <c r="E315" s="231" t="s">
        <v>182</v>
      </c>
      <c r="F315" s="231">
        <v>21654</v>
      </c>
      <c r="G315" s="21">
        <f t="shared" si="15"/>
        <v>1.1278124999999999E-3</v>
      </c>
      <c r="H315" s="231"/>
      <c r="I315" s="231"/>
      <c r="J315" s="76"/>
    </row>
    <row r="316" spans="1:10" x14ac:dyDescent="0.25">
      <c r="A316" s="11" t="s">
        <v>179</v>
      </c>
      <c r="B316" s="231">
        <f t="shared" si="14"/>
        <v>12.854353681884765</v>
      </c>
      <c r="D316" s="231"/>
      <c r="E316" s="231" t="s">
        <v>31</v>
      </c>
      <c r="F316" s="231">
        <v>688377</v>
      </c>
      <c r="G316" s="21">
        <f t="shared" si="15"/>
        <v>3.5852968749999999E-2</v>
      </c>
      <c r="H316" s="231"/>
      <c r="I316" s="231"/>
      <c r="J316" s="76"/>
    </row>
    <row r="317" spans="1:10" x14ac:dyDescent="0.25">
      <c r="A317" s="11" t="s">
        <v>179</v>
      </c>
      <c r="B317" s="231">
        <f t="shared" si="14"/>
        <v>0</v>
      </c>
      <c r="D317" s="231"/>
      <c r="E317" s="231" t="s">
        <v>127</v>
      </c>
      <c r="F317" s="233"/>
      <c r="H317" s="231"/>
      <c r="I317" s="231"/>
      <c r="J317" s="76"/>
    </row>
    <row r="318" spans="1:10" x14ac:dyDescent="0.25">
      <c r="A318" s="11" t="s">
        <v>179</v>
      </c>
      <c r="B318" s="231">
        <f t="shared" si="14"/>
        <v>0.16893384399414063</v>
      </c>
      <c r="D318" s="231"/>
      <c r="E318" s="231" t="s">
        <v>47</v>
      </c>
      <c r="F318" s="233">
        <v>78915</v>
      </c>
      <c r="G318" s="21">
        <f t="shared" si="15"/>
        <v>4.1101562500000001E-3</v>
      </c>
      <c r="H318" s="231"/>
      <c r="I318" s="231"/>
      <c r="J318" s="76"/>
    </row>
    <row r="319" spans="1:10" x14ac:dyDescent="0.25">
      <c r="A319" s="150" t="s">
        <v>179</v>
      </c>
      <c r="B319" s="12">
        <f t="shared" si="14"/>
        <v>18.235702295166021</v>
      </c>
      <c r="C319" s="150"/>
      <c r="D319" s="12"/>
      <c r="E319" s="12" t="s">
        <v>86</v>
      </c>
      <c r="F319" s="12">
        <v>819903</v>
      </c>
      <c r="G319" s="27">
        <f t="shared" si="15"/>
        <v>4.2703281250000003E-2</v>
      </c>
      <c r="H319" s="12"/>
      <c r="I319" s="12"/>
      <c r="J319" s="147"/>
    </row>
    <row r="320" spans="1:10" x14ac:dyDescent="0.25">
      <c r="A320" s="11" t="s">
        <v>185</v>
      </c>
      <c r="B320" s="178">
        <f>POWER((F320/$J$320)*100, 2)</f>
        <v>185.95041322314046</v>
      </c>
      <c r="C320" s="11">
        <f>SUM(B320:B330)</f>
        <v>1220.0295960664466</v>
      </c>
      <c r="D320" s="235"/>
      <c r="E320" s="235" t="s">
        <v>5</v>
      </c>
      <c r="F320" s="235">
        <v>1500</v>
      </c>
      <c r="G320" s="21">
        <f>F320/$J$320</f>
        <v>0.13636363636363635</v>
      </c>
      <c r="H320" s="235"/>
      <c r="I320" s="235"/>
      <c r="J320" s="76">
        <v>11000</v>
      </c>
    </row>
    <row r="321" spans="1:10" x14ac:dyDescent="0.25">
      <c r="A321" s="11" t="s">
        <v>185</v>
      </c>
      <c r="B321" s="178">
        <f t="shared" ref="B321:B329" si="16">POWER((F321/$J$320)*100, 2)</f>
        <v>155.11570247933886</v>
      </c>
      <c r="D321" s="235"/>
      <c r="E321" s="235" t="s">
        <v>6</v>
      </c>
      <c r="F321" s="235">
        <v>1370</v>
      </c>
      <c r="G321" s="21">
        <f t="shared" ref="G321:G329" si="17">F321/$J$320</f>
        <v>0.12454545454545454</v>
      </c>
      <c r="H321" s="235"/>
      <c r="I321" s="235"/>
      <c r="J321" s="76"/>
    </row>
    <row r="322" spans="1:10" x14ac:dyDescent="0.25">
      <c r="A322" s="11" t="s">
        <v>185</v>
      </c>
      <c r="B322" s="178">
        <f t="shared" si="16"/>
        <v>185.95041322314046</v>
      </c>
      <c r="D322" s="235"/>
      <c r="E322" s="235" t="s">
        <v>15</v>
      </c>
      <c r="F322" s="235">
        <v>1500</v>
      </c>
      <c r="G322" s="21">
        <f t="shared" si="17"/>
        <v>0.13636363636363635</v>
      </c>
      <c r="H322" s="235"/>
      <c r="I322" s="235"/>
      <c r="J322" s="76"/>
    </row>
    <row r="323" spans="1:10" x14ac:dyDescent="0.25">
      <c r="A323" s="11" t="s">
        <v>185</v>
      </c>
      <c r="B323" s="178">
        <f t="shared" si="16"/>
        <v>148.83999999999997</v>
      </c>
      <c r="D323" s="235"/>
      <c r="E323" s="235" t="s">
        <v>187</v>
      </c>
      <c r="F323" s="235">
        <v>1342</v>
      </c>
      <c r="G323" s="21">
        <f t="shared" si="17"/>
        <v>0.122</v>
      </c>
      <c r="H323" s="235"/>
      <c r="I323" s="235"/>
      <c r="J323" s="76"/>
    </row>
    <row r="324" spans="1:10" x14ac:dyDescent="0.25">
      <c r="A324" s="11" t="s">
        <v>185</v>
      </c>
      <c r="B324" s="178">
        <f t="shared" si="16"/>
        <v>29.752066115702476</v>
      </c>
      <c r="D324" s="235"/>
      <c r="E324" s="235" t="s">
        <v>20</v>
      </c>
      <c r="F324" s="235">
        <v>600</v>
      </c>
      <c r="G324" s="21">
        <f t="shared" si="17"/>
        <v>5.4545454545454543E-2</v>
      </c>
      <c r="H324" s="235"/>
      <c r="I324" s="235"/>
      <c r="J324" s="76"/>
    </row>
    <row r="325" spans="1:10" x14ac:dyDescent="0.25">
      <c r="A325" s="11" t="s">
        <v>185</v>
      </c>
      <c r="B325" s="178">
        <f t="shared" si="16"/>
        <v>70.999927221157009</v>
      </c>
      <c r="D325" s="235"/>
      <c r="E325" s="235" t="s">
        <v>9</v>
      </c>
      <c r="F325" s="235">
        <v>926.87599999999998</v>
      </c>
      <c r="G325" s="21">
        <f t="shared" si="17"/>
        <v>8.4261454545454542E-2</v>
      </c>
      <c r="H325" s="235"/>
      <c r="I325" s="235"/>
      <c r="J325" s="76"/>
    </row>
    <row r="326" spans="1:10" x14ac:dyDescent="0.25">
      <c r="A326" s="11" t="s">
        <v>185</v>
      </c>
      <c r="B326" s="178">
        <f t="shared" si="16"/>
        <v>24.099173553719009</v>
      </c>
      <c r="D326" s="235"/>
      <c r="E326" s="235" t="s">
        <v>186</v>
      </c>
      <c r="F326" s="235">
        <v>540</v>
      </c>
      <c r="G326" s="21">
        <f t="shared" si="17"/>
        <v>4.9090909090909088E-2</v>
      </c>
      <c r="H326" s="235"/>
      <c r="I326" s="235"/>
      <c r="J326" s="76"/>
    </row>
    <row r="327" spans="1:10" x14ac:dyDescent="0.25">
      <c r="A327" s="11" t="s">
        <v>185</v>
      </c>
      <c r="B327" s="178">
        <f t="shared" si="16"/>
        <v>1.4590882961983471</v>
      </c>
      <c r="D327" s="235"/>
      <c r="E327" s="235" t="s">
        <v>56</v>
      </c>
      <c r="F327" s="235">
        <v>132.87200000000001</v>
      </c>
      <c r="G327" s="21">
        <f t="shared" si="17"/>
        <v>1.2079272727272728E-2</v>
      </c>
      <c r="H327" s="235"/>
      <c r="I327" s="235"/>
      <c r="J327" s="76"/>
    </row>
    <row r="328" spans="1:10" x14ac:dyDescent="0.25">
      <c r="A328" s="11" t="s">
        <v>185</v>
      </c>
      <c r="B328" s="178">
        <f t="shared" si="16"/>
        <v>364.46280991735546</v>
      </c>
      <c r="D328" s="235"/>
      <c r="E328" s="235" t="s">
        <v>121</v>
      </c>
      <c r="F328" s="235">
        <v>2100</v>
      </c>
      <c r="G328" s="21">
        <f t="shared" si="17"/>
        <v>0.19090909090909092</v>
      </c>
      <c r="H328" s="235"/>
      <c r="I328" s="235"/>
      <c r="J328" s="76"/>
    </row>
    <row r="329" spans="1:10" x14ac:dyDescent="0.25">
      <c r="A329" s="11" t="s">
        <v>185</v>
      </c>
      <c r="B329" s="178">
        <f t="shared" si="16"/>
        <v>49.000000000000014</v>
      </c>
      <c r="D329" s="235"/>
      <c r="E329" s="235" t="s">
        <v>126</v>
      </c>
      <c r="F329" s="235">
        <v>770</v>
      </c>
      <c r="G329" s="21">
        <f t="shared" si="17"/>
        <v>7.0000000000000007E-2</v>
      </c>
      <c r="H329" s="235"/>
      <c r="I329" s="235"/>
      <c r="J329" s="76"/>
    </row>
    <row r="330" spans="1:10" x14ac:dyDescent="0.25">
      <c r="A330" s="150" t="s">
        <v>185</v>
      </c>
      <c r="B330" s="131">
        <f>POWER((F330/$J$320)*100, 2)</f>
        <v>4.4000020366942607</v>
      </c>
      <c r="C330" s="150"/>
      <c r="D330" s="12"/>
      <c r="E330" s="12" t="s">
        <v>171</v>
      </c>
      <c r="F330" s="12">
        <v>230.73800000000119</v>
      </c>
      <c r="G330" s="27">
        <f>F330/$J$320</f>
        <v>2.0976181818181925E-2</v>
      </c>
      <c r="H330" s="12"/>
      <c r="I330" s="12"/>
      <c r="J330" s="147"/>
    </row>
    <row r="331" spans="1:10" x14ac:dyDescent="0.25">
      <c r="A331" s="11" t="s">
        <v>188</v>
      </c>
      <c r="B331" s="178">
        <f>POWER((F331/$J$331)*100, 2)</f>
        <v>9.005852396893544E-3</v>
      </c>
      <c r="C331" s="11">
        <f>SUM(B331:B382)</f>
        <v>1373.0955318067311</v>
      </c>
      <c r="D331" s="236"/>
      <c r="E331" s="236" t="s">
        <v>97</v>
      </c>
      <c r="F331" s="236">
        <v>800</v>
      </c>
      <c r="G331" s="238">
        <f>F331/$J$331</f>
        <v>9.4899169632265714E-4</v>
      </c>
      <c r="H331" s="236"/>
      <c r="I331" s="236"/>
      <c r="J331" s="76">
        <v>843000</v>
      </c>
    </row>
    <row r="332" spans="1:10" x14ac:dyDescent="0.25">
      <c r="A332" s="11" t="s">
        <v>188</v>
      </c>
      <c r="B332" s="178">
        <f t="shared" ref="B332:B382" si="18">POWER((F332/$J$331)*100, 2)</f>
        <v>373.86951927041338</v>
      </c>
      <c r="D332" s="236"/>
      <c r="E332" s="236" t="s">
        <v>5</v>
      </c>
      <c r="F332" s="236">
        <v>163000</v>
      </c>
      <c r="G332" s="238">
        <f t="shared" ref="G332:G382" si="19">F332/$J$331</f>
        <v>0.19335705812574139</v>
      </c>
      <c r="H332" s="236"/>
      <c r="I332" s="236"/>
      <c r="J332" s="76"/>
    </row>
    <row r="333" spans="1:10" x14ac:dyDescent="0.25">
      <c r="A333" s="11" t="s">
        <v>188</v>
      </c>
      <c r="B333" s="178">
        <f t="shared" si="18"/>
        <v>6.2292726555022247E-3</v>
      </c>
      <c r="D333" s="236"/>
      <c r="E333" s="236" t="s">
        <v>131</v>
      </c>
      <c r="F333" s="236">
        <v>665.34400000000005</v>
      </c>
      <c r="G333" s="238">
        <f t="shared" si="19"/>
        <v>7.8925741399762754E-4</v>
      </c>
      <c r="H333" s="236"/>
      <c r="I333" s="236"/>
      <c r="J333" s="76"/>
    </row>
    <row r="334" spans="1:10" x14ac:dyDescent="0.25">
      <c r="A334" s="11" t="s">
        <v>188</v>
      </c>
      <c r="B334" s="178">
        <f t="shared" si="18"/>
        <v>1.8746948212127225E-7</v>
      </c>
      <c r="D334" s="236"/>
      <c r="E334" s="236" t="s">
        <v>192</v>
      </c>
      <c r="F334" s="236">
        <v>3.65</v>
      </c>
      <c r="G334" s="238">
        <f t="shared" si="19"/>
        <v>4.3297746144721235E-6</v>
      </c>
      <c r="H334" s="236"/>
      <c r="I334" s="236"/>
      <c r="J334" s="76"/>
    </row>
    <row r="335" spans="1:10" x14ac:dyDescent="0.25">
      <c r="A335" s="11" t="s">
        <v>188</v>
      </c>
      <c r="B335" s="178">
        <f t="shared" si="18"/>
        <v>3.1661199832828855E-2</v>
      </c>
      <c r="D335" s="236"/>
      <c r="E335" s="236" t="s">
        <v>39</v>
      </c>
      <c r="F335" s="236">
        <v>1500</v>
      </c>
      <c r="G335" s="238">
        <f t="shared" si="19"/>
        <v>1.7793594306049821E-3</v>
      </c>
      <c r="H335" s="236"/>
      <c r="I335" s="236"/>
      <c r="J335" s="76"/>
    </row>
    <row r="336" spans="1:10" x14ac:dyDescent="0.25">
      <c r="A336" s="11" t="s">
        <v>188</v>
      </c>
      <c r="B336" s="178">
        <f t="shared" si="18"/>
        <v>491.49785451045454</v>
      </c>
      <c r="D336" s="236"/>
      <c r="E336" s="236" t="s">
        <v>6</v>
      </c>
      <c r="F336" s="236">
        <v>186891</v>
      </c>
      <c r="G336" s="238">
        <f t="shared" si="19"/>
        <v>0.22169750889679715</v>
      </c>
      <c r="H336" s="236"/>
      <c r="I336" s="236"/>
      <c r="J336" s="76"/>
    </row>
    <row r="337" spans="1:10" x14ac:dyDescent="0.25">
      <c r="A337" s="11" t="s">
        <v>188</v>
      </c>
      <c r="B337" s="178">
        <f t="shared" si="18"/>
        <v>0</v>
      </c>
      <c r="D337" s="236"/>
      <c r="E337" s="236" t="s">
        <v>101</v>
      </c>
      <c r="F337" s="236"/>
      <c r="G337" s="238"/>
      <c r="H337" s="236"/>
      <c r="I337" s="236"/>
      <c r="J337" s="76"/>
    </row>
    <row r="338" spans="1:10" x14ac:dyDescent="0.25">
      <c r="A338" s="11" t="s">
        <v>188</v>
      </c>
      <c r="B338" s="178">
        <f t="shared" si="18"/>
        <v>5.2594865960551553</v>
      </c>
      <c r="D338" s="236"/>
      <c r="E338" s="236" t="s">
        <v>82</v>
      </c>
      <c r="F338" s="236">
        <v>19333</v>
      </c>
      <c r="G338" s="238">
        <f t="shared" si="19"/>
        <v>2.2933570581257414E-2</v>
      </c>
      <c r="H338" s="236"/>
      <c r="I338" s="236"/>
      <c r="J338" s="76"/>
    </row>
    <row r="339" spans="1:10" x14ac:dyDescent="0.25">
      <c r="A339" s="11" t="s">
        <v>188</v>
      </c>
      <c r="B339" s="178">
        <f t="shared" si="18"/>
        <v>0.31176339917365681</v>
      </c>
      <c r="D339" s="236"/>
      <c r="E339" s="236" t="s">
        <v>83</v>
      </c>
      <c r="F339" s="236">
        <v>4706.9560000000001</v>
      </c>
      <c r="G339" s="238">
        <f t="shared" si="19"/>
        <v>5.5835776986951366E-3</v>
      </c>
      <c r="H339" s="236"/>
      <c r="I339" s="236"/>
      <c r="J339" s="76"/>
    </row>
    <row r="340" spans="1:10" x14ac:dyDescent="0.25">
      <c r="A340" s="11" t="s">
        <v>188</v>
      </c>
      <c r="B340" s="178">
        <f t="shared" si="18"/>
        <v>267.9803953850635</v>
      </c>
      <c r="D340" s="236"/>
      <c r="E340" s="236" t="s">
        <v>15</v>
      </c>
      <c r="F340" s="236">
        <v>138000</v>
      </c>
      <c r="G340" s="238">
        <f t="shared" si="19"/>
        <v>0.16370106761565836</v>
      </c>
      <c r="H340" s="236"/>
      <c r="I340" s="236"/>
      <c r="J340" s="76"/>
    </row>
    <row r="341" spans="1:10" x14ac:dyDescent="0.25">
      <c r="A341" s="11" t="s">
        <v>188</v>
      </c>
      <c r="B341" s="178">
        <f t="shared" si="18"/>
        <v>1.4863174365966885E-3</v>
      </c>
      <c r="D341" s="236"/>
      <c r="E341" s="236" t="s">
        <v>103</v>
      </c>
      <c r="F341" s="236">
        <v>325</v>
      </c>
      <c r="G341" s="238">
        <f t="shared" si="19"/>
        <v>3.8552787663107945E-4</v>
      </c>
      <c r="H341" s="236"/>
      <c r="I341" s="236"/>
      <c r="J341" s="76"/>
    </row>
    <row r="342" spans="1:10" x14ac:dyDescent="0.25">
      <c r="A342" s="11" t="s">
        <v>188</v>
      </c>
      <c r="B342" s="178">
        <f t="shared" si="18"/>
        <v>9.005852396893544E-3</v>
      </c>
      <c r="D342" s="236"/>
      <c r="E342" s="236" t="s">
        <v>106</v>
      </c>
      <c r="F342" s="236">
        <v>800</v>
      </c>
      <c r="G342" s="238">
        <f t="shared" si="19"/>
        <v>9.4899169632265714E-4</v>
      </c>
      <c r="H342" s="236"/>
      <c r="I342" s="236"/>
      <c r="J342" s="76"/>
    </row>
    <row r="343" spans="1:10" x14ac:dyDescent="0.25">
      <c r="A343" s="11" t="s">
        <v>188</v>
      </c>
      <c r="B343" s="178">
        <f t="shared" si="18"/>
        <v>0</v>
      </c>
      <c r="D343" s="236"/>
      <c r="E343" s="236" t="s">
        <v>19</v>
      </c>
      <c r="F343" s="236"/>
      <c r="G343" s="238"/>
      <c r="H343" s="236"/>
      <c r="I343" s="236"/>
      <c r="J343" s="76"/>
    </row>
    <row r="344" spans="1:10" x14ac:dyDescent="0.25">
      <c r="A344" s="11" t="s">
        <v>188</v>
      </c>
      <c r="B344" s="178">
        <f t="shared" si="18"/>
        <v>2.0106128341839642E-5</v>
      </c>
      <c r="D344" s="236"/>
      <c r="E344" s="236" t="s">
        <v>94</v>
      </c>
      <c r="F344" s="236">
        <v>37.799999999999997</v>
      </c>
      <c r="G344" s="238">
        <f t="shared" si="19"/>
        <v>4.483985765124555E-5</v>
      </c>
      <c r="H344" s="236"/>
      <c r="I344" s="236"/>
      <c r="J344" s="76"/>
    </row>
    <row r="345" spans="1:10" x14ac:dyDescent="0.25">
      <c r="A345" s="11" t="s">
        <v>188</v>
      </c>
      <c r="B345" s="178">
        <f t="shared" si="18"/>
        <v>4.6524374198795753E-3</v>
      </c>
      <c r="D345" s="236"/>
      <c r="E345" s="236" t="s">
        <v>21</v>
      </c>
      <c r="F345" s="236">
        <v>575</v>
      </c>
      <c r="G345" s="238">
        <f t="shared" si="19"/>
        <v>6.8208778173190984E-4</v>
      </c>
      <c r="H345" s="236"/>
      <c r="I345" s="236"/>
      <c r="J345" s="76"/>
    </row>
    <row r="346" spans="1:10" x14ac:dyDescent="0.25">
      <c r="A346" s="11" t="s">
        <v>188</v>
      </c>
      <c r="B346" s="178">
        <f t="shared" si="18"/>
        <v>7.4987792848508898E-7</v>
      </c>
      <c r="D346" s="236"/>
      <c r="E346" s="236" t="s">
        <v>190</v>
      </c>
      <c r="F346" s="236">
        <v>7.3</v>
      </c>
      <c r="G346" s="238">
        <f t="shared" si="19"/>
        <v>8.659549228944247E-6</v>
      </c>
      <c r="H346" s="236"/>
      <c r="I346" s="236"/>
      <c r="J346" s="76"/>
    </row>
    <row r="347" spans="1:10" x14ac:dyDescent="0.25">
      <c r="A347" s="11" t="s">
        <v>188</v>
      </c>
      <c r="B347" s="178">
        <f t="shared" si="18"/>
        <v>133.76856929370194</v>
      </c>
      <c r="D347" s="236"/>
      <c r="E347" s="236" t="s">
        <v>9</v>
      </c>
      <c r="F347" s="236">
        <v>97500</v>
      </c>
      <c r="G347" s="238">
        <f t="shared" si="19"/>
        <v>0.11565836298932385</v>
      </c>
      <c r="H347" s="236"/>
      <c r="I347" s="236"/>
      <c r="J347" s="76"/>
    </row>
    <row r="348" spans="1:10" x14ac:dyDescent="0.25">
      <c r="A348" s="11" t="s">
        <v>188</v>
      </c>
      <c r="B348" s="178">
        <f t="shared" si="18"/>
        <v>4.7640959179566832E-6</v>
      </c>
      <c r="D348" s="236"/>
      <c r="E348" s="236" t="s">
        <v>23</v>
      </c>
      <c r="F348" s="236">
        <v>18.399999999999999</v>
      </c>
      <c r="G348" s="238">
        <f t="shared" si="19"/>
        <v>2.1826809015421113E-5</v>
      </c>
      <c r="H348" s="236"/>
      <c r="I348" s="236"/>
      <c r="J348" s="76"/>
    </row>
    <row r="349" spans="1:10" x14ac:dyDescent="0.25">
      <c r="A349" s="11" t="s">
        <v>188</v>
      </c>
      <c r="B349" s="178">
        <f t="shared" si="18"/>
        <v>1.1398031939818394</v>
      </c>
      <c r="D349" s="236"/>
      <c r="E349" s="236" t="s">
        <v>24</v>
      </c>
      <c r="F349" s="236">
        <v>9000</v>
      </c>
      <c r="G349" s="238">
        <f t="shared" si="19"/>
        <v>1.0676156583629894E-2</v>
      </c>
      <c r="H349" s="236"/>
      <c r="I349" s="236"/>
      <c r="J349" s="76"/>
    </row>
    <row r="350" spans="1:10" x14ac:dyDescent="0.25">
      <c r="A350" s="11" t="s">
        <v>188</v>
      </c>
      <c r="B350" s="178">
        <f t="shared" si="18"/>
        <v>0</v>
      </c>
      <c r="D350" s="236"/>
      <c r="E350" s="236" t="s">
        <v>111</v>
      </c>
      <c r="F350" s="236"/>
      <c r="G350" s="238"/>
      <c r="H350" s="236"/>
      <c r="I350" s="236"/>
      <c r="J350" s="76"/>
    </row>
    <row r="351" spans="1:10" x14ac:dyDescent="0.25">
      <c r="A351" s="11" t="s">
        <v>188</v>
      </c>
      <c r="B351" s="178">
        <f t="shared" si="18"/>
        <v>1.7337673028457086</v>
      </c>
      <c r="D351" s="236"/>
      <c r="E351" s="236" t="s">
        <v>36</v>
      </c>
      <c r="F351" s="236">
        <v>11100</v>
      </c>
      <c r="G351" s="238">
        <f t="shared" si="19"/>
        <v>1.3167259786476869E-2</v>
      </c>
      <c r="H351" s="236"/>
      <c r="I351" s="236"/>
      <c r="J351" s="76"/>
    </row>
    <row r="352" spans="1:10" x14ac:dyDescent="0.25">
      <c r="A352" s="11" t="s">
        <v>188</v>
      </c>
      <c r="B352" s="178">
        <f t="shared" si="18"/>
        <v>0</v>
      </c>
      <c r="D352" s="236"/>
      <c r="E352" s="236" t="s">
        <v>176</v>
      </c>
      <c r="F352" s="234"/>
      <c r="G352" s="238"/>
      <c r="H352" s="236"/>
      <c r="I352" s="236"/>
      <c r="J352" s="76"/>
    </row>
    <row r="353" spans="1:10" x14ac:dyDescent="0.25">
      <c r="A353" s="11" t="s">
        <v>188</v>
      </c>
      <c r="B353" s="178">
        <f t="shared" si="18"/>
        <v>2.7580422965486476E-2</v>
      </c>
      <c r="D353" s="236"/>
      <c r="E353" s="236" t="s">
        <v>137</v>
      </c>
      <c r="F353" s="236">
        <v>1400</v>
      </c>
      <c r="G353" s="238">
        <f t="shared" si="19"/>
        <v>1.66073546856465E-3</v>
      </c>
      <c r="H353" s="236"/>
      <c r="I353" s="236"/>
      <c r="J353" s="76"/>
    </row>
    <row r="354" spans="1:10" x14ac:dyDescent="0.25">
      <c r="A354" s="11" t="s">
        <v>188</v>
      </c>
      <c r="B354" s="178">
        <f t="shared" si="18"/>
        <v>1.9926855592563975E-4</v>
      </c>
      <c r="D354" s="236"/>
      <c r="E354" s="236" t="s">
        <v>112</v>
      </c>
      <c r="F354" s="236">
        <v>119</v>
      </c>
      <c r="G354" s="238">
        <f t="shared" si="19"/>
        <v>1.4116251482799525E-4</v>
      </c>
      <c r="H354" s="236"/>
      <c r="I354" s="236"/>
      <c r="J354" s="76"/>
    </row>
    <row r="355" spans="1:10" x14ac:dyDescent="0.25">
      <c r="A355" s="11" t="s">
        <v>188</v>
      </c>
      <c r="B355" s="178">
        <f t="shared" si="18"/>
        <v>5.0657919732526179E-7</v>
      </c>
      <c r="D355" s="236"/>
      <c r="E355" s="236" t="s">
        <v>181</v>
      </c>
      <c r="F355" s="236">
        <v>6</v>
      </c>
      <c r="G355" s="238">
        <f t="shared" si="19"/>
        <v>7.1174377224199285E-6</v>
      </c>
      <c r="H355" s="236"/>
      <c r="I355" s="236"/>
      <c r="J355" s="76"/>
    </row>
    <row r="356" spans="1:10" x14ac:dyDescent="0.25">
      <c r="A356" s="11" t="s">
        <v>188</v>
      </c>
      <c r="B356" s="178">
        <f t="shared" si="18"/>
        <v>4.1185029458987495E-3</v>
      </c>
      <c r="D356" s="236"/>
      <c r="E356" s="236" t="s">
        <v>26</v>
      </c>
      <c r="F356" s="236">
        <v>541</v>
      </c>
      <c r="G356" s="238">
        <f t="shared" si="19"/>
        <v>6.4175563463819696E-4</v>
      </c>
      <c r="H356" s="236"/>
      <c r="I356" s="236"/>
      <c r="J356" s="76"/>
    </row>
    <row r="357" spans="1:10" x14ac:dyDescent="0.25">
      <c r="A357" s="11" t="s">
        <v>188</v>
      </c>
      <c r="B357" s="178">
        <f t="shared" si="18"/>
        <v>0.73760182593657353</v>
      </c>
      <c r="D357" s="236"/>
      <c r="E357" s="236" t="s">
        <v>191</v>
      </c>
      <c r="F357" s="236">
        <v>7240</v>
      </c>
      <c r="G357" s="238">
        <f t="shared" si="19"/>
        <v>8.588374851720048E-3</v>
      </c>
      <c r="H357" s="236"/>
      <c r="I357" s="236"/>
      <c r="J357" s="76"/>
    </row>
    <row r="358" spans="1:10" x14ac:dyDescent="0.25">
      <c r="A358" s="11" t="s">
        <v>188</v>
      </c>
      <c r="B358" s="178">
        <f t="shared" si="18"/>
        <v>0.69187663670813571</v>
      </c>
      <c r="D358" s="236"/>
      <c r="E358" s="236" t="s">
        <v>56</v>
      </c>
      <c r="F358" s="236">
        <v>7012</v>
      </c>
      <c r="G358" s="238">
        <f t="shared" si="19"/>
        <v>8.3179122182680896E-3</v>
      </c>
      <c r="H358" s="236"/>
      <c r="I358" s="236"/>
      <c r="J358" s="76"/>
    </row>
    <row r="359" spans="1:10" x14ac:dyDescent="0.25">
      <c r="A359" s="11" t="s">
        <v>188</v>
      </c>
      <c r="B359" s="178">
        <f t="shared" si="18"/>
        <v>1.6718520676170656E-4</v>
      </c>
      <c r="D359" s="236"/>
      <c r="E359" s="236" t="s">
        <v>194</v>
      </c>
      <c r="F359" s="236">
        <v>109</v>
      </c>
      <c r="G359" s="238">
        <f t="shared" si="19"/>
        <v>1.2930011862396205E-4</v>
      </c>
      <c r="H359" s="236"/>
      <c r="I359" s="236"/>
      <c r="J359" s="76"/>
    </row>
    <row r="360" spans="1:10" x14ac:dyDescent="0.25">
      <c r="A360" s="11" t="s">
        <v>188</v>
      </c>
      <c r="B360" s="178">
        <f t="shared" si="18"/>
        <v>3.9527249035740566E-7</v>
      </c>
      <c r="D360" s="236"/>
      <c r="E360" s="236" t="s">
        <v>165</v>
      </c>
      <c r="F360" s="236">
        <v>5.3</v>
      </c>
      <c r="G360" s="238">
        <f t="shared" si="19"/>
        <v>6.2870699881376034E-6</v>
      </c>
      <c r="H360" s="236"/>
      <c r="I360" s="236"/>
      <c r="J360" s="76"/>
    </row>
    <row r="361" spans="1:10" x14ac:dyDescent="0.25">
      <c r="A361" s="11" t="s">
        <v>188</v>
      </c>
      <c r="B361" s="178">
        <f t="shared" si="18"/>
        <v>2.2340142602044043E-2</v>
      </c>
      <c r="D361" s="236"/>
      <c r="E361" s="236" t="s">
        <v>116</v>
      </c>
      <c r="F361" s="236">
        <v>1260</v>
      </c>
      <c r="G361" s="238">
        <f t="shared" si="19"/>
        <v>1.494661921708185E-3</v>
      </c>
      <c r="H361" s="236"/>
      <c r="I361" s="236"/>
      <c r="J361" s="76"/>
    </row>
    <row r="362" spans="1:10" x14ac:dyDescent="0.25">
      <c r="A362" s="11" t="s">
        <v>188</v>
      </c>
      <c r="B362" s="178">
        <f t="shared" si="18"/>
        <v>6.8106758751507411E-6</v>
      </c>
      <c r="D362" s="236"/>
      <c r="E362" s="236" t="s">
        <v>139</v>
      </c>
      <c r="F362" s="236">
        <v>22</v>
      </c>
      <c r="G362" s="238">
        <f t="shared" si="19"/>
        <v>2.6097271648873071E-5</v>
      </c>
      <c r="H362" s="236"/>
      <c r="I362" s="236"/>
      <c r="J362" s="76"/>
    </row>
    <row r="363" spans="1:10" x14ac:dyDescent="0.25">
      <c r="A363" s="11" t="s">
        <v>188</v>
      </c>
      <c r="B363" s="178">
        <f t="shared" si="18"/>
        <v>2.4822380668937829E-3</v>
      </c>
      <c r="D363" s="236"/>
      <c r="E363" s="236" t="s">
        <v>117</v>
      </c>
      <c r="F363" s="236">
        <v>420</v>
      </c>
      <c r="G363" s="238">
        <f t="shared" si="19"/>
        <v>4.9822064056939501E-4</v>
      </c>
      <c r="H363" s="236"/>
      <c r="I363" s="236"/>
      <c r="J363" s="76"/>
    </row>
    <row r="364" spans="1:10" x14ac:dyDescent="0.25">
      <c r="A364" s="11" t="s">
        <v>188</v>
      </c>
      <c r="B364" s="178">
        <f t="shared" si="18"/>
        <v>8.7947777313413516E-6</v>
      </c>
      <c r="D364" s="236"/>
      <c r="E364" s="236" t="s">
        <v>28</v>
      </c>
      <c r="F364" s="236">
        <v>25</v>
      </c>
      <c r="G364" s="238">
        <f t="shared" si="19"/>
        <v>2.9655990510083035E-5</v>
      </c>
      <c r="H364" s="236"/>
      <c r="I364" s="236"/>
      <c r="J364" s="76"/>
    </row>
    <row r="365" spans="1:10" x14ac:dyDescent="0.25">
      <c r="A365" s="11" t="s">
        <v>188</v>
      </c>
      <c r="B365" s="178">
        <f t="shared" si="18"/>
        <v>0.30269576119856639</v>
      </c>
      <c r="D365" s="236"/>
      <c r="E365" s="236" t="s">
        <v>92</v>
      </c>
      <c r="F365" s="236">
        <v>4638</v>
      </c>
      <c r="G365" s="238">
        <f t="shared" si="19"/>
        <v>5.5017793594306051E-3</v>
      </c>
      <c r="H365" s="236"/>
      <c r="I365" s="236"/>
      <c r="J365" s="76"/>
    </row>
    <row r="366" spans="1:10" x14ac:dyDescent="0.25">
      <c r="A366" s="11" t="s">
        <v>188</v>
      </c>
      <c r="B366" s="178">
        <f t="shared" si="18"/>
        <v>1.4071644370146159E-6</v>
      </c>
      <c r="D366" s="236"/>
      <c r="E366" s="236" t="s">
        <v>85</v>
      </c>
      <c r="F366" s="236">
        <v>10</v>
      </c>
      <c r="G366" s="238">
        <f t="shared" si="19"/>
        <v>1.1862396204033214E-5</v>
      </c>
      <c r="H366" s="236"/>
      <c r="I366" s="236"/>
      <c r="J366" s="76"/>
    </row>
    <row r="367" spans="1:10" x14ac:dyDescent="0.25">
      <c r="A367" s="11" t="s">
        <v>188</v>
      </c>
      <c r="B367" s="178">
        <f t="shared" si="18"/>
        <v>6.7160260902358258E-5</v>
      </c>
      <c r="D367" s="236"/>
      <c r="E367" s="236" t="s">
        <v>29</v>
      </c>
      <c r="F367" s="236">
        <v>69.084999999999994</v>
      </c>
      <c r="G367" s="238">
        <f t="shared" si="19"/>
        <v>8.1951364175563459E-5</v>
      </c>
      <c r="H367" s="236"/>
      <c r="I367" s="236"/>
      <c r="J367" s="76"/>
    </row>
    <row r="368" spans="1:10" x14ac:dyDescent="0.25">
      <c r="A368" s="11" t="s">
        <v>188</v>
      </c>
      <c r="B368" s="178">
        <f t="shared" si="18"/>
        <v>44.286419878167699</v>
      </c>
      <c r="D368" s="236"/>
      <c r="E368" s="236" t="s">
        <v>16</v>
      </c>
      <c r="F368" s="236">
        <v>56100</v>
      </c>
      <c r="G368" s="238">
        <f t="shared" si="19"/>
        <v>6.6548042704626331E-2</v>
      </c>
      <c r="H368" s="236"/>
      <c r="I368" s="236"/>
      <c r="J368" s="76"/>
    </row>
    <row r="369" spans="1:10" x14ac:dyDescent="0.25">
      <c r="A369" s="11" t="s">
        <v>188</v>
      </c>
      <c r="B369" s="178">
        <f t="shared" si="18"/>
        <v>0</v>
      </c>
      <c r="D369" s="236"/>
      <c r="E369" s="236" t="s">
        <v>37</v>
      </c>
      <c r="F369" s="236"/>
      <c r="G369" s="238"/>
      <c r="H369" s="236"/>
      <c r="I369" s="236"/>
      <c r="J369" s="76"/>
    </row>
    <row r="370" spans="1:10" x14ac:dyDescent="0.25">
      <c r="A370" s="11" t="s">
        <v>188</v>
      </c>
      <c r="B370" s="178">
        <f t="shared" si="18"/>
        <v>4.6610914811672156E-4</v>
      </c>
      <c r="D370" s="236"/>
      <c r="E370" s="236" t="s">
        <v>120</v>
      </c>
      <c r="F370" s="236">
        <v>182</v>
      </c>
      <c r="G370" s="238">
        <f t="shared" si="19"/>
        <v>2.1589561091340452E-4</v>
      </c>
      <c r="H370" s="236"/>
      <c r="I370" s="236"/>
      <c r="J370" s="76"/>
    </row>
    <row r="371" spans="1:10" x14ac:dyDescent="0.25">
      <c r="A371" s="11" t="s">
        <v>188</v>
      </c>
      <c r="B371" s="178">
        <f t="shared" si="18"/>
        <v>8.7947777313413535</v>
      </c>
      <c r="D371" s="236"/>
      <c r="E371" s="236" t="s">
        <v>121</v>
      </c>
      <c r="F371" s="236">
        <v>25000</v>
      </c>
      <c r="G371" s="238">
        <f t="shared" si="19"/>
        <v>2.9655990510083038E-2</v>
      </c>
      <c r="H371" s="236"/>
      <c r="I371" s="236"/>
      <c r="J371" s="76"/>
    </row>
    <row r="372" spans="1:10" x14ac:dyDescent="0.25">
      <c r="A372" s="11" t="s">
        <v>188</v>
      </c>
      <c r="B372" s="178">
        <f t="shared" si="18"/>
        <v>3.2940312306075148</v>
      </c>
      <c r="D372" s="236"/>
      <c r="E372" s="236" t="s">
        <v>174</v>
      </c>
      <c r="F372" s="236">
        <v>15300</v>
      </c>
      <c r="G372" s="238">
        <f t="shared" si="19"/>
        <v>1.8149466192170817E-2</v>
      </c>
      <c r="H372" s="236"/>
      <c r="I372" s="236"/>
      <c r="J372" s="76"/>
    </row>
    <row r="373" spans="1:10" x14ac:dyDescent="0.25">
      <c r="A373" s="11" t="s">
        <v>188</v>
      </c>
      <c r="B373" s="178">
        <f t="shared" si="18"/>
        <v>1.8934804664468677E-4</v>
      </c>
      <c r="D373" s="236"/>
      <c r="E373" s="236" t="s">
        <v>161</v>
      </c>
      <c r="F373" s="236">
        <v>116</v>
      </c>
      <c r="G373" s="238">
        <f t="shared" si="19"/>
        <v>1.376037959667853E-4</v>
      </c>
      <c r="H373" s="236"/>
      <c r="I373" s="236"/>
      <c r="J373" s="76"/>
    </row>
    <row r="374" spans="1:10" x14ac:dyDescent="0.25">
      <c r="A374" s="11" t="s">
        <v>188</v>
      </c>
      <c r="B374" s="178">
        <f t="shared" si="18"/>
        <v>1.6413165993338483E-4</v>
      </c>
      <c r="D374" s="236"/>
      <c r="E374" s="236" t="s">
        <v>166</v>
      </c>
      <c r="F374" s="236">
        <v>108</v>
      </c>
      <c r="G374" s="238">
        <f t="shared" si="19"/>
        <v>1.2811387900355873E-4</v>
      </c>
      <c r="H374" s="236"/>
      <c r="I374" s="236"/>
      <c r="J374" s="76"/>
    </row>
    <row r="375" spans="1:10" x14ac:dyDescent="0.25">
      <c r="A375" s="11" t="s">
        <v>188</v>
      </c>
      <c r="B375" s="178">
        <f t="shared" si="18"/>
        <v>8.4465045331802338E-2</v>
      </c>
      <c r="D375" s="236"/>
      <c r="E375" s="236" t="s">
        <v>31</v>
      </c>
      <c r="F375" s="236">
        <v>2450</v>
      </c>
      <c r="G375" s="238">
        <f t="shared" si="19"/>
        <v>2.9062870699881377E-3</v>
      </c>
      <c r="H375" s="236"/>
      <c r="I375" s="236"/>
      <c r="J375" s="76"/>
    </row>
    <row r="376" spans="1:10" x14ac:dyDescent="0.25">
      <c r="A376" s="11" t="s">
        <v>188</v>
      </c>
      <c r="B376" s="178">
        <f t="shared" si="18"/>
        <v>0</v>
      </c>
      <c r="D376" s="236"/>
      <c r="E376" s="236" t="s">
        <v>193</v>
      </c>
      <c r="F376" s="236"/>
      <c r="G376" s="238"/>
      <c r="H376" s="236"/>
      <c r="I376" s="236"/>
      <c r="J376" s="76"/>
    </row>
    <row r="377" spans="1:10" x14ac:dyDescent="0.25">
      <c r="A377" s="11" t="s">
        <v>188</v>
      </c>
      <c r="B377" s="178">
        <f t="shared" si="18"/>
        <v>19.999887426845042</v>
      </c>
      <c r="D377" s="236"/>
      <c r="E377" s="236" t="s">
        <v>126</v>
      </c>
      <c r="F377" s="236">
        <v>37700</v>
      </c>
      <c r="G377" s="238">
        <f t="shared" si="19"/>
        <v>4.472123368920522E-2</v>
      </c>
      <c r="H377" s="236"/>
      <c r="I377" s="236"/>
      <c r="J377" s="76"/>
    </row>
    <row r="378" spans="1:10" x14ac:dyDescent="0.25">
      <c r="A378" s="11" t="s">
        <v>188</v>
      </c>
      <c r="B378" s="178">
        <f t="shared" si="18"/>
        <v>0</v>
      </c>
      <c r="D378" s="236"/>
      <c r="E378" s="236" t="s">
        <v>128</v>
      </c>
      <c r="F378" s="234"/>
      <c r="G378" s="238"/>
      <c r="H378" s="236"/>
      <c r="I378" s="236"/>
      <c r="J378" s="76"/>
    </row>
    <row r="379" spans="1:10" x14ac:dyDescent="0.25">
      <c r="A379" s="11" t="s">
        <v>188</v>
      </c>
      <c r="B379" s="178">
        <f t="shared" si="18"/>
        <v>16.460568634278822</v>
      </c>
      <c r="D379" s="236"/>
      <c r="E379" s="236" t="s">
        <v>38</v>
      </c>
      <c r="F379" s="236">
        <v>34201.881000000001</v>
      </c>
      <c r="G379" s="238">
        <f t="shared" si="19"/>
        <v>4.0571626334519571E-2</v>
      </c>
      <c r="H379" s="236"/>
      <c r="I379" s="236"/>
      <c r="J379" s="76"/>
    </row>
    <row r="380" spans="1:10" x14ac:dyDescent="0.25">
      <c r="A380" s="11" t="s">
        <v>188</v>
      </c>
      <c r="B380" s="178">
        <f t="shared" si="18"/>
        <v>2.7580422965486471</v>
      </c>
      <c r="D380" s="236"/>
      <c r="E380" s="236" t="s">
        <v>12</v>
      </c>
      <c r="F380" s="236">
        <v>14000</v>
      </c>
      <c r="G380" s="238">
        <f t="shared" si="19"/>
        <v>1.6607354685646499E-2</v>
      </c>
      <c r="H380" s="236"/>
      <c r="I380" s="236"/>
      <c r="J380" s="76"/>
    </row>
    <row r="381" spans="1:10" x14ac:dyDescent="0.25">
      <c r="A381" s="11" t="s">
        <v>188</v>
      </c>
      <c r="B381" s="178">
        <f t="shared" si="18"/>
        <v>3.5843586637003631E-3</v>
      </c>
      <c r="D381" s="236"/>
      <c r="E381" s="236" t="s">
        <v>47</v>
      </c>
      <c r="F381" s="236">
        <v>504.7</v>
      </c>
      <c r="G381" s="238">
        <f t="shared" si="19"/>
        <v>5.9869513641755629E-4</v>
      </c>
      <c r="H381" s="236"/>
      <c r="I381" s="236"/>
    </row>
    <row r="382" spans="1:10" x14ac:dyDescent="0.25">
      <c r="A382" s="150" t="s">
        <v>188</v>
      </c>
      <c r="B382" s="131">
        <f t="shared" si="18"/>
        <v>5.628657748058465E-4</v>
      </c>
      <c r="C382" s="150"/>
      <c r="D382" s="12"/>
      <c r="E382" s="12" t="s">
        <v>86</v>
      </c>
      <c r="F382" s="12">
        <v>200</v>
      </c>
      <c r="G382" s="237">
        <f t="shared" si="19"/>
        <v>2.3724792408066428E-4</v>
      </c>
      <c r="H382" s="12"/>
      <c r="I382" s="12"/>
      <c r="J382" s="150"/>
    </row>
    <row r="383" spans="1:10" x14ac:dyDescent="0.25">
      <c r="A383" s="11" t="s">
        <v>197</v>
      </c>
      <c r="B383" s="178">
        <f>POWER((F383/$J$383)*100, 2)</f>
        <v>49.55987240769317</v>
      </c>
      <c r="C383" s="11">
        <f>SUM(B383:B400)</f>
        <v>1926.5808602130298</v>
      </c>
      <c r="D383" s="236"/>
      <c r="E383" s="236" t="s">
        <v>5</v>
      </c>
      <c r="F383" s="236">
        <v>4590</v>
      </c>
      <c r="G383" s="238">
        <f>F383/$J$383</f>
        <v>7.0398773006134965E-2</v>
      </c>
      <c r="H383" s="236"/>
      <c r="I383" s="236"/>
      <c r="J383" s="76">
        <v>65200</v>
      </c>
    </row>
    <row r="384" spans="1:10" x14ac:dyDescent="0.25">
      <c r="A384" s="11" t="s">
        <v>197</v>
      </c>
      <c r="B384" s="178">
        <f t="shared" ref="B384:B400" si="20">POWER((F384/$J$383)*100, 2)</f>
        <v>0.25</v>
      </c>
      <c r="D384" s="236"/>
      <c r="E384" s="236" t="s">
        <v>202</v>
      </c>
      <c r="F384" s="236">
        <v>326</v>
      </c>
      <c r="G384" s="238">
        <f t="shared" ref="G384:G400" si="21">F384/$J$383</f>
        <v>5.0000000000000001E-3</v>
      </c>
      <c r="H384" s="236"/>
      <c r="I384" s="236"/>
      <c r="J384" s="76"/>
    </row>
    <row r="385" spans="1:10" x14ac:dyDescent="0.25">
      <c r="A385" s="11" t="s">
        <v>197</v>
      </c>
      <c r="B385" s="178">
        <f t="shared" si="20"/>
        <v>4.610636456020174</v>
      </c>
      <c r="D385" s="236"/>
      <c r="E385" s="236" t="s">
        <v>6</v>
      </c>
      <c r="F385" s="236">
        <v>1400</v>
      </c>
      <c r="G385" s="238">
        <f t="shared" si="21"/>
        <v>2.1472392638036811E-2</v>
      </c>
      <c r="H385" s="236"/>
      <c r="I385" s="236"/>
      <c r="J385" s="76"/>
    </row>
    <row r="386" spans="1:10" x14ac:dyDescent="0.25">
      <c r="A386" s="11" t="s">
        <v>197</v>
      </c>
      <c r="B386" s="178">
        <f t="shared" si="20"/>
        <v>78.235652922578936</v>
      </c>
      <c r="D386" s="236"/>
      <c r="E386" s="236" t="s">
        <v>82</v>
      </c>
      <c r="F386" s="236">
        <v>5767</v>
      </c>
      <c r="G386" s="238">
        <f t="shared" si="21"/>
        <v>8.8450920245398773E-2</v>
      </c>
      <c r="H386" s="236"/>
      <c r="I386" s="236"/>
      <c r="J386" s="76"/>
    </row>
    <row r="387" spans="1:10" x14ac:dyDescent="0.25">
      <c r="A387" s="11" t="s">
        <v>197</v>
      </c>
      <c r="B387" s="178">
        <f t="shared" si="20"/>
        <v>10.373932026045392</v>
      </c>
      <c r="D387" s="236"/>
      <c r="E387" s="236" t="s">
        <v>15</v>
      </c>
      <c r="F387" s="236">
        <v>2100</v>
      </c>
      <c r="G387" s="238">
        <f t="shared" si="21"/>
        <v>3.2208588957055216E-2</v>
      </c>
      <c r="H387" s="236"/>
      <c r="I387" s="236"/>
      <c r="J387" s="76"/>
    </row>
    <row r="388" spans="1:10" x14ac:dyDescent="0.25">
      <c r="A388" s="11" t="s">
        <v>197</v>
      </c>
      <c r="B388" s="178">
        <f t="shared" si="20"/>
        <v>1412.0074146561781</v>
      </c>
      <c r="D388" s="236"/>
      <c r="E388" s="236" t="s">
        <v>204</v>
      </c>
      <c r="F388" s="236">
        <v>24500</v>
      </c>
      <c r="G388" s="238">
        <f t="shared" si="21"/>
        <v>0.37576687116564417</v>
      </c>
      <c r="H388" s="236"/>
      <c r="I388" s="236"/>
      <c r="J388" s="76"/>
    </row>
    <row r="389" spans="1:10" x14ac:dyDescent="0.25">
      <c r="A389" s="11" t="s">
        <v>197</v>
      </c>
      <c r="B389" s="178">
        <f t="shared" si="20"/>
        <v>54.15334600474236</v>
      </c>
      <c r="D389" s="236"/>
      <c r="E389" s="236" t="s">
        <v>142</v>
      </c>
      <c r="F389" s="236">
        <v>4798</v>
      </c>
      <c r="G389" s="238">
        <f t="shared" si="21"/>
        <v>7.3588957055214718E-2</v>
      </c>
      <c r="H389" s="236"/>
      <c r="I389" s="236"/>
      <c r="J389" s="76"/>
    </row>
    <row r="390" spans="1:10" x14ac:dyDescent="0.25">
      <c r="A390" s="11" t="s">
        <v>197</v>
      </c>
      <c r="B390" s="178">
        <f t="shared" si="20"/>
        <v>2.3523655387858031E-2</v>
      </c>
      <c r="D390" s="236"/>
      <c r="E390" s="236" t="s">
        <v>134</v>
      </c>
      <c r="F390" s="236">
        <v>100</v>
      </c>
      <c r="G390" s="238">
        <f t="shared" si="21"/>
        <v>1.5337423312883436E-3</v>
      </c>
      <c r="H390" s="236"/>
      <c r="I390" s="236"/>
      <c r="J390" s="76"/>
    </row>
    <row r="391" spans="1:10" x14ac:dyDescent="0.25">
      <c r="A391" s="11" t="s">
        <v>197</v>
      </c>
      <c r="B391" s="178">
        <f t="shared" si="20"/>
        <v>6.022055779291656</v>
      </c>
      <c r="D391" s="236"/>
      <c r="E391" s="236" t="s">
        <v>23</v>
      </c>
      <c r="F391" s="236">
        <v>1600</v>
      </c>
      <c r="G391" s="238">
        <f t="shared" si="21"/>
        <v>2.4539877300613498E-2</v>
      </c>
      <c r="H391" s="236"/>
      <c r="I391" s="236"/>
      <c r="J391" s="76"/>
    </row>
    <row r="392" spans="1:10" x14ac:dyDescent="0.25">
      <c r="A392" s="11" t="s">
        <v>197</v>
      </c>
      <c r="B392" s="178">
        <f t="shared" si="20"/>
        <v>0</v>
      </c>
      <c r="D392" s="236"/>
      <c r="E392" s="236" t="s">
        <v>36</v>
      </c>
      <c r="F392" s="236"/>
      <c r="G392" s="238"/>
      <c r="H392" s="236"/>
      <c r="I392" s="236"/>
      <c r="J392" s="76"/>
    </row>
    <row r="393" spans="1:10" x14ac:dyDescent="0.25">
      <c r="A393" s="11" t="s">
        <v>197</v>
      </c>
      <c r="B393" s="178">
        <f t="shared" si="20"/>
        <v>6.022055779291656</v>
      </c>
      <c r="D393" s="236"/>
      <c r="E393" s="236" t="s">
        <v>165</v>
      </c>
      <c r="F393" s="236">
        <v>1600</v>
      </c>
      <c r="G393" s="238">
        <f t="shared" si="21"/>
        <v>2.4539877300613498E-2</v>
      </c>
      <c r="H393" s="236"/>
      <c r="I393" s="236"/>
      <c r="J393" s="76"/>
    </row>
    <row r="394" spans="1:10" x14ac:dyDescent="0.25">
      <c r="A394" s="11" t="s">
        <v>197</v>
      </c>
      <c r="B394" s="178">
        <f t="shared" si="20"/>
        <v>7.3614009748202802</v>
      </c>
      <c r="D394" s="236"/>
      <c r="E394" s="236" t="s">
        <v>203</v>
      </c>
      <c r="F394" s="236">
        <v>1769</v>
      </c>
      <c r="G394" s="238">
        <f t="shared" si="21"/>
        <v>2.7131901840490798E-2</v>
      </c>
      <c r="H394" s="236"/>
      <c r="I394" s="236"/>
      <c r="J394" s="76"/>
    </row>
    <row r="395" spans="1:10" x14ac:dyDescent="0.25">
      <c r="A395" s="11" t="s">
        <v>197</v>
      </c>
      <c r="B395" s="178">
        <f t="shared" si="20"/>
        <v>0</v>
      </c>
      <c r="D395" s="236"/>
      <c r="E395" s="236" t="s">
        <v>117</v>
      </c>
      <c r="F395" s="236"/>
      <c r="G395" s="238"/>
      <c r="H395" s="236"/>
      <c r="I395" s="236"/>
      <c r="J395" s="76"/>
    </row>
    <row r="396" spans="1:10" x14ac:dyDescent="0.25">
      <c r="A396" s="11" t="s">
        <v>197</v>
      </c>
      <c r="B396" s="178">
        <f t="shared" si="20"/>
        <v>0.21171289849072228</v>
      </c>
      <c r="D396" s="236"/>
      <c r="E396" s="236" t="s">
        <v>158</v>
      </c>
      <c r="F396" s="236">
        <v>300</v>
      </c>
      <c r="G396" s="238">
        <f t="shared" si="21"/>
        <v>4.601226993865031E-3</v>
      </c>
      <c r="H396" s="236"/>
      <c r="I396" s="236"/>
      <c r="J396" s="76"/>
    </row>
    <row r="397" spans="1:10" x14ac:dyDescent="0.25">
      <c r="A397" s="11" t="s">
        <v>197</v>
      </c>
      <c r="B397" s="178">
        <f t="shared" si="20"/>
        <v>93.365388234408513</v>
      </c>
      <c r="D397" s="236"/>
      <c r="E397" s="236" t="s">
        <v>16</v>
      </c>
      <c r="F397" s="236">
        <v>6300</v>
      </c>
      <c r="G397" s="238">
        <f t="shared" si="21"/>
        <v>9.6625766871165641E-2</v>
      </c>
      <c r="H397" s="236"/>
      <c r="I397" s="236"/>
      <c r="J397" s="76"/>
    </row>
    <row r="398" spans="1:10" x14ac:dyDescent="0.25">
      <c r="A398" s="11" t="s">
        <v>197</v>
      </c>
      <c r="B398" s="178">
        <f t="shared" si="20"/>
        <v>0.90424931310926282</v>
      </c>
      <c r="D398" s="236"/>
      <c r="E398" s="236" t="s">
        <v>121</v>
      </c>
      <c r="F398" s="236">
        <v>620</v>
      </c>
      <c r="G398" s="238">
        <f t="shared" si="21"/>
        <v>9.5092024539877307E-3</v>
      </c>
      <c r="H398" s="236"/>
      <c r="I398" s="236"/>
      <c r="J398" s="76"/>
    </row>
    <row r="399" spans="1:10" x14ac:dyDescent="0.25">
      <c r="A399" s="11" t="s">
        <v>197</v>
      </c>
      <c r="B399" s="178">
        <f t="shared" si="20"/>
        <v>203.45609544958413</v>
      </c>
      <c r="D399" s="236"/>
      <c r="E399" s="236" t="s">
        <v>89</v>
      </c>
      <c r="F399" s="236">
        <v>9300</v>
      </c>
      <c r="G399" s="238">
        <f t="shared" si="21"/>
        <v>0.14263803680981596</v>
      </c>
      <c r="H399" s="236"/>
      <c r="I399" s="236"/>
      <c r="J399" s="76"/>
    </row>
    <row r="400" spans="1:10" x14ac:dyDescent="0.25">
      <c r="A400" s="150" t="s">
        <v>197</v>
      </c>
      <c r="B400" s="131">
        <f t="shared" si="20"/>
        <v>2.3523655387858031E-2</v>
      </c>
      <c r="C400" s="150"/>
      <c r="D400" s="12"/>
      <c r="E400" s="12" t="s">
        <v>86</v>
      </c>
      <c r="F400" s="12">
        <v>100</v>
      </c>
      <c r="G400" s="237">
        <f t="shared" si="21"/>
        <v>1.5337423312883436E-3</v>
      </c>
      <c r="H400" s="12"/>
      <c r="I400" s="12"/>
      <c r="J400" s="150"/>
    </row>
    <row r="401" spans="1:10" x14ac:dyDescent="0.25">
      <c r="A401" s="11" t="s">
        <v>206</v>
      </c>
      <c r="B401" s="178">
        <f>POWER((F401/$J$401)*100,2)</f>
        <v>4.6913116907487334E-7</v>
      </c>
      <c r="C401" s="11">
        <f>SUM(B401:B429)</f>
        <v>1010.891220807603</v>
      </c>
      <c r="D401" s="242"/>
      <c r="E401" s="14" t="s">
        <v>17</v>
      </c>
      <c r="F401" s="242">
        <v>10</v>
      </c>
      <c r="G401" s="238">
        <f>F401/$J$401</f>
        <v>6.8493150684931509E-6</v>
      </c>
      <c r="H401" s="232"/>
      <c r="I401" s="232"/>
      <c r="J401" s="105">
        <v>1460000</v>
      </c>
    </row>
    <row r="402" spans="1:10" x14ac:dyDescent="0.25">
      <c r="A402" s="11" t="s">
        <v>206</v>
      </c>
      <c r="B402" s="178">
        <f t="shared" ref="B402:B429" si="22">POWER((F402/$J$401)*100,2)</f>
        <v>167.40106023644205</v>
      </c>
      <c r="D402" s="242"/>
      <c r="E402" s="242" t="s">
        <v>5</v>
      </c>
      <c r="F402" s="242">
        <v>188900</v>
      </c>
      <c r="G402" s="238">
        <f t="shared" ref="G402:G429" si="23">F402/$J$401</f>
        <v>0.1293835616438356</v>
      </c>
      <c r="H402" s="242"/>
      <c r="I402" s="242"/>
      <c r="J402" s="76"/>
    </row>
    <row r="403" spans="1:10" x14ac:dyDescent="0.25">
      <c r="A403" s="11" t="s">
        <v>206</v>
      </c>
      <c r="B403" s="178">
        <f t="shared" si="22"/>
        <v>7.2475277960217666</v>
      </c>
      <c r="D403" s="242"/>
      <c r="E403" s="242" t="s">
        <v>202</v>
      </c>
      <c r="F403" s="242">
        <v>39305</v>
      </c>
      <c r="G403" s="238">
        <f t="shared" si="23"/>
        <v>2.6921232876712328E-2</v>
      </c>
      <c r="H403" s="242"/>
      <c r="I403" s="242"/>
      <c r="J403" s="76"/>
    </row>
    <row r="404" spans="1:10" x14ac:dyDescent="0.25">
      <c r="A404" s="11" t="s">
        <v>206</v>
      </c>
      <c r="B404" s="178">
        <f t="shared" si="22"/>
        <v>25.827280934509282</v>
      </c>
      <c r="D404" s="242"/>
      <c r="E404" s="242" t="s">
        <v>6</v>
      </c>
      <c r="F404" s="242">
        <v>74198</v>
      </c>
      <c r="G404" s="238">
        <f t="shared" si="23"/>
        <v>5.0820547945205477E-2</v>
      </c>
      <c r="H404" s="242"/>
      <c r="I404" s="242"/>
      <c r="J404" s="76"/>
    </row>
    <row r="405" spans="1:10" x14ac:dyDescent="0.25">
      <c r="A405" s="11" t="s">
        <v>206</v>
      </c>
      <c r="B405" s="178">
        <f t="shared" si="22"/>
        <v>4.6913116907487334E-7</v>
      </c>
      <c r="D405" s="242"/>
      <c r="E405" s="242" t="s">
        <v>102</v>
      </c>
      <c r="F405" s="242">
        <v>10</v>
      </c>
      <c r="G405" s="238">
        <f t="shared" si="23"/>
        <v>6.8493150684931509E-6</v>
      </c>
      <c r="H405" s="242"/>
      <c r="I405" s="242"/>
      <c r="J405" s="76"/>
    </row>
    <row r="406" spans="1:10" x14ac:dyDescent="0.25">
      <c r="A406" s="11" t="s">
        <v>206</v>
      </c>
      <c r="B406" s="178">
        <f t="shared" si="22"/>
        <v>187.52488564458625</v>
      </c>
      <c r="D406" s="242"/>
      <c r="E406" s="242" t="s">
        <v>82</v>
      </c>
      <c r="F406" s="242">
        <v>199932</v>
      </c>
      <c r="G406" s="238">
        <f t="shared" si="23"/>
        <v>0.13693972602739726</v>
      </c>
      <c r="H406" s="242"/>
      <c r="I406" s="242"/>
      <c r="J406" s="76"/>
    </row>
    <row r="407" spans="1:10" x14ac:dyDescent="0.25">
      <c r="A407" s="11" t="s">
        <v>206</v>
      </c>
      <c r="B407" s="178">
        <f t="shared" si="22"/>
        <v>24.794942765997369</v>
      </c>
      <c r="D407" s="242"/>
      <c r="E407" s="242" t="s">
        <v>15</v>
      </c>
      <c r="F407" s="242">
        <v>72700</v>
      </c>
      <c r="G407" s="238">
        <f t="shared" si="23"/>
        <v>4.9794520547945205E-2</v>
      </c>
      <c r="H407" s="242"/>
      <c r="I407" s="242"/>
      <c r="J407" s="76"/>
    </row>
    <row r="408" spans="1:10" x14ac:dyDescent="0.25">
      <c r="A408" s="11" t="s">
        <v>206</v>
      </c>
      <c r="B408" s="178">
        <f t="shared" si="22"/>
        <v>37.185771068680801</v>
      </c>
      <c r="D408" s="242"/>
      <c r="E408" s="242" t="s">
        <v>103</v>
      </c>
      <c r="F408" s="242">
        <v>89031</v>
      </c>
      <c r="G408" s="238">
        <f t="shared" si="23"/>
        <v>6.0980136986301371E-2</v>
      </c>
      <c r="H408" s="242"/>
      <c r="I408" s="242"/>
      <c r="J408" s="76"/>
    </row>
    <row r="409" spans="1:10" x14ac:dyDescent="0.25">
      <c r="A409" s="11" t="s">
        <v>206</v>
      </c>
      <c r="B409" s="178">
        <f t="shared" si="22"/>
        <v>25.518413440607993</v>
      </c>
      <c r="D409" s="242"/>
      <c r="E409" s="242" t="s">
        <v>142</v>
      </c>
      <c r="F409" s="242">
        <v>73753</v>
      </c>
      <c r="G409" s="238">
        <f t="shared" si="23"/>
        <v>5.0515753424657535E-2</v>
      </c>
      <c r="H409" s="242"/>
      <c r="I409" s="242"/>
      <c r="J409" s="76"/>
    </row>
    <row r="410" spans="1:10" x14ac:dyDescent="0.25">
      <c r="A410" s="11" t="s">
        <v>206</v>
      </c>
      <c r="B410" s="178">
        <f t="shared" si="22"/>
        <v>13.239629273784947</v>
      </c>
      <c r="D410" s="242"/>
      <c r="E410" s="242" t="s">
        <v>18</v>
      </c>
      <c r="F410" s="242">
        <v>53124</v>
      </c>
      <c r="G410" s="238">
        <f t="shared" si="23"/>
        <v>3.6386301369863011E-2</v>
      </c>
      <c r="H410" s="242"/>
      <c r="I410" s="242"/>
      <c r="J410" s="76"/>
    </row>
    <row r="411" spans="1:10" x14ac:dyDescent="0.25">
      <c r="A411" s="11" t="s">
        <v>206</v>
      </c>
      <c r="B411" s="178">
        <f t="shared" si="22"/>
        <v>5.3785869769187471E-2</v>
      </c>
      <c r="D411" s="242"/>
      <c r="E411" s="242" t="s">
        <v>134</v>
      </c>
      <c r="F411" s="242">
        <v>3386</v>
      </c>
      <c r="G411" s="238">
        <f t="shared" si="23"/>
        <v>2.319178082191781E-3</v>
      </c>
      <c r="H411" s="242"/>
      <c r="I411" s="242"/>
      <c r="J411" s="76"/>
    </row>
    <row r="412" spans="1:10" x14ac:dyDescent="0.25">
      <c r="A412" s="11" t="s">
        <v>206</v>
      </c>
      <c r="B412" s="178">
        <f t="shared" si="22"/>
        <v>2.5272288421842743</v>
      </c>
      <c r="D412" s="242"/>
      <c r="E412" s="242" t="s">
        <v>21</v>
      </c>
      <c r="F412" s="242">
        <v>23210</v>
      </c>
      <c r="G412" s="238">
        <f t="shared" si="23"/>
        <v>1.5897260273972601E-2</v>
      </c>
      <c r="H412" s="242"/>
      <c r="I412" s="242"/>
      <c r="J412" s="76"/>
    </row>
    <row r="413" spans="1:10" x14ac:dyDescent="0.25">
      <c r="A413" s="11" t="s">
        <v>206</v>
      </c>
      <c r="B413" s="178">
        <f t="shared" si="22"/>
        <v>85.49915556389567</v>
      </c>
      <c r="D413" s="242"/>
      <c r="E413" s="242" t="s">
        <v>23</v>
      </c>
      <c r="F413" s="242">
        <v>135000</v>
      </c>
      <c r="G413" s="238">
        <f t="shared" si="23"/>
        <v>9.2465753424657529E-2</v>
      </c>
      <c r="H413" s="242"/>
      <c r="I413" s="242"/>
      <c r="J413" s="76"/>
    </row>
    <row r="414" spans="1:10" x14ac:dyDescent="0.25">
      <c r="A414" s="11" t="s">
        <v>206</v>
      </c>
      <c r="B414" s="178">
        <f t="shared" si="22"/>
        <v>1.7474666916869963E-4</v>
      </c>
      <c r="D414" s="242"/>
      <c r="E414" s="242" t="s">
        <v>36</v>
      </c>
      <c r="F414" s="242">
        <v>193</v>
      </c>
      <c r="G414" s="238">
        <f t="shared" si="23"/>
        <v>1.3219178082191782E-4</v>
      </c>
      <c r="H414" s="242"/>
      <c r="I414" s="242"/>
      <c r="J414" s="76"/>
    </row>
    <row r="415" spans="1:10" x14ac:dyDescent="0.25">
      <c r="A415" s="11" t="s">
        <v>206</v>
      </c>
      <c r="B415" s="178">
        <f t="shared" si="22"/>
        <v>0</v>
      </c>
      <c r="D415" s="242"/>
      <c r="E415" s="242" t="s">
        <v>183</v>
      </c>
      <c r="F415" s="234"/>
      <c r="G415" s="238"/>
      <c r="H415" s="242"/>
      <c r="I415" s="242"/>
      <c r="J415" s="76"/>
    </row>
    <row r="416" spans="1:10" x14ac:dyDescent="0.25">
      <c r="A416" s="11" t="s">
        <v>206</v>
      </c>
      <c r="B416" s="178">
        <f t="shared" si="22"/>
        <v>0.31092081534997179</v>
      </c>
      <c r="D416" s="242"/>
      <c r="E416" s="242" t="s">
        <v>181</v>
      </c>
      <c r="F416" s="234">
        <v>8141</v>
      </c>
      <c r="G416" s="238">
        <f t="shared" si="23"/>
        <v>5.576027397260274E-3</v>
      </c>
      <c r="H416" s="242"/>
      <c r="I416" s="242"/>
      <c r="J416" s="76"/>
    </row>
    <row r="417" spans="1:10" x14ac:dyDescent="0.25">
      <c r="A417" s="11" t="s">
        <v>206</v>
      </c>
      <c r="B417" s="178">
        <f t="shared" si="22"/>
        <v>1.8578063426534058E-4</v>
      </c>
      <c r="D417" s="242"/>
      <c r="E417" s="242" t="s">
        <v>165</v>
      </c>
      <c r="F417" s="234">
        <v>199</v>
      </c>
      <c r="G417" s="238">
        <f t="shared" si="23"/>
        <v>1.3630136986301369E-4</v>
      </c>
      <c r="H417" s="242"/>
      <c r="I417" s="242"/>
      <c r="J417" s="76"/>
    </row>
    <row r="418" spans="1:10" x14ac:dyDescent="0.25">
      <c r="A418" s="11" t="s">
        <v>206</v>
      </c>
      <c r="B418" s="178">
        <f t="shared" si="22"/>
        <v>58.783729222180511</v>
      </c>
      <c r="D418" s="242"/>
      <c r="E418" s="242" t="s">
        <v>203</v>
      </c>
      <c r="F418" s="242">
        <v>111939</v>
      </c>
      <c r="G418" s="238">
        <f t="shared" si="23"/>
        <v>7.6670547945205475E-2</v>
      </c>
      <c r="H418" s="242"/>
      <c r="I418" s="242"/>
      <c r="J418" s="76"/>
    </row>
    <row r="419" spans="1:10" x14ac:dyDescent="0.25">
      <c r="A419" s="11" t="s">
        <v>206</v>
      </c>
      <c r="B419" s="178">
        <f t="shared" si="22"/>
        <v>5.4871458059673481E-4</v>
      </c>
      <c r="D419" s="242"/>
      <c r="E419" s="242" t="s">
        <v>117</v>
      </c>
      <c r="F419" s="234">
        <v>342</v>
      </c>
      <c r="G419" s="238">
        <f t="shared" si="23"/>
        <v>2.3424657534246575E-4</v>
      </c>
      <c r="H419" s="242"/>
      <c r="I419" s="242"/>
      <c r="J419" s="76"/>
    </row>
    <row r="420" spans="1:10" x14ac:dyDescent="0.25">
      <c r="A420" s="11" t="s">
        <v>206</v>
      </c>
      <c r="B420" s="178">
        <f t="shared" si="22"/>
        <v>3.3283753799962468</v>
      </c>
      <c r="D420" s="242"/>
      <c r="E420" s="242" t="s">
        <v>158</v>
      </c>
      <c r="F420" s="234">
        <v>26636</v>
      </c>
      <c r="G420" s="238">
        <f t="shared" si="23"/>
        <v>1.8243835616438355E-2</v>
      </c>
      <c r="H420" s="242"/>
      <c r="I420" s="242"/>
      <c r="J420" s="76"/>
    </row>
    <row r="421" spans="1:10" x14ac:dyDescent="0.25">
      <c r="A421" s="11" t="s">
        <v>206</v>
      </c>
      <c r="B421" s="178">
        <f t="shared" si="22"/>
        <v>360.41982233533503</v>
      </c>
      <c r="D421" s="242"/>
      <c r="E421" s="242" t="s">
        <v>16</v>
      </c>
      <c r="F421" s="234">
        <v>277177</v>
      </c>
      <c r="G421" s="238">
        <f t="shared" si="23"/>
        <v>0.18984726027397261</v>
      </c>
      <c r="H421" s="242"/>
      <c r="I421" s="242"/>
      <c r="J421" s="76"/>
    </row>
    <row r="422" spans="1:10" x14ac:dyDescent="0.25">
      <c r="A422" s="11" t="s">
        <v>206</v>
      </c>
      <c r="B422" s="178">
        <f t="shared" si="22"/>
        <v>0</v>
      </c>
      <c r="D422" s="242"/>
      <c r="E422" s="242" t="s">
        <v>37</v>
      </c>
      <c r="F422" s="234"/>
      <c r="G422" s="238"/>
      <c r="H422" s="242"/>
      <c r="I422" s="242"/>
      <c r="J422" s="76"/>
    </row>
    <row r="423" spans="1:10" x14ac:dyDescent="0.25">
      <c r="A423" s="11" t="s">
        <v>206</v>
      </c>
      <c r="B423" s="178">
        <f t="shared" si="22"/>
        <v>8.4306702195533862</v>
      </c>
      <c r="D423" s="242"/>
      <c r="E423" s="242" t="s">
        <v>121</v>
      </c>
      <c r="F423" s="242">
        <v>42392</v>
      </c>
      <c r="G423" s="238">
        <f t="shared" si="23"/>
        <v>2.9035616438356164E-2</v>
      </c>
      <c r="H423" s="242"/>
      <c r="I423" s="242"/>
      <c r="J423" s="76"/>
    </row>
    <row r="424" spans="1:10" x14ac:dyDescent="0.25">
      <c r="A424" s="11" t="s">
        <v>206</v>
      </c>
      <c r="B424" s="178">
        <f t="shared" si="22"/>
        <v>0.13609024207168327</v>
      </c>
      <c r="D424" s="242"/>
      <c r="E424" s="242" t="s">
        <v>32</v>
      </c>
      <c r="F424" s="234">
        <v>5386</v>
      </c>
      <c r="G424" s="238">
        <f t="shared" si="23"/>
        <v>3.6890410958904112E-3</v>
      </c>
      <c r="H424" s="242"/>
      <c r="I424" s="242"/>
      <c r="J424" s="76"/>
    </row>
    <row r="425" spans="1:10" x14ac:dyDescent="0.25">
      <c r="A425" s="11" t="s">
        <v>206</v>
      </c>
      <c r="B425" s="178">
        <f t="shared" si="22"/>
        <v>4.6913116907487326E-3</v>
      </c>
      <c r="D425" s="242"/>
      <c r="E425" s="242" t="s">
        <v>31</v>
      </c>
      <c r="F425" s="234">
        <v>1000</v>
      </c>
      <c r="G425" s="238">
        <f t="shared" si="23"/>
        <v>6.8493150684931507E-4</v>
      </c>
      <c r="H425" s="242"/>
      <c r="I425" s="242"/>
      <c r="J425" s="76"/>
    </row>
    <row r="426" spans="1:10" x14ac:dyDescent="0.25">
      <c r="A426" s="11" t="s">
        <v>206</v>
      </c>
      <c r="B426" s="178">
        <f t="shared" si="22"/>
        <v>0.16888722086695437</v>
      </c>
      <c r="D426" s="242"/>
      <c r="E426" s="242" t="s">
        <v>126</v>
      </c>
      <c r="F426" s="242">
        <v>6000</v>
      </c>
      <c r="G426" s="238">
        <f t="shared" si="23"/>
        <v>4.10958904109589E-3</v>
      </c>
      <c r="H426" s="242"/>
      <c r="I426" s="242"/>
      <c r="J426" s="76"/>
    </row>
    <row r="427" spans="1:10" x14ac:dyDescent="0.25">
      <c r="A427" s="11" t="s">
        <v>206</v>
      </c>
      <c r="B427" s="178">
        <f t="shared" si="22"/>
        <v>2.0886188778382437</v>
      </c>
      <c r="D427" s="242"/>
      <c r="E427" s="242" t="s">
        <v>12</v>
      </c>
      <c r="F427" s="242">
        <v>21100</v>
      </c>
      <c r="G427" s="238">
        <f t="shared" si="23"/>
        <v>1.4452054794520547E-2</v>
      </c>
      <c r="H427" s="242"/>
      <c r="I427" s="242"/>
      <c r="J427" s="76"/>
    </row>
    <row r="428" spans="1:10" x14ac:dyDescent="0.25">
      <c r="A428" s="11" t="s">
        <v>206</v>
      </c>
      <c r="B428" s="178">
        <f t="shared" si="22"/>
        <v>0</v>
      </c>
      <c r="D428" s="242"/>
      <c r="E428" s="242" t="s">
        <v>89</v>
      </c>
      <c r="F428" s="234"/>
      <c r="G428" s="238"/>
      <c r="H428" s="242"/>
      <c r="I428" s="242"/>
    </row>
    <row r="429" spans="1:10" x14ac:dyDescent="0.25">
      <c r="A429" s="150" t="s">
        <v>206</v>
      </c>
      <c r="B429" s="131">
        <f t="shared" si="22"/>
        <v>0.39882356609422037</v>
      </c>
      <c r="C429" s="150"/>
      <c r="D429" s="12"/>
      <c r="E429" s="12" t="s">
        <v>86</v>
      </c>
      <c r="F429" s="12">
        <v>9220.2620000000006</v>
      </c>
      <c r="G429" s="237">
        <f t="shared" si="23"/>
        <v>6.3152479452054803E-3</v>
      </c>
      <c r="H429" s="12"/>
      <c r="I429" s="12"/>
      <c r="J429" s="150"/>
    </row>
    <row r="430" spans="1:10" x14ac:dyDescent="0.25">
      <c r="A430" s="11" t="s">
        <v>208</v>
      </c>
      <c r="B430" s="178">
        <f>POWER((F430/$J$430)*100, 2)</f>
        <v>0</v>
      </c>
      <c r="C430" s="11">
        <f>SUM(B430:B486)</f>
        <v>1557.9834695928037</v>
      </c>
      <c r="D430" s="243"/>
      <c r="E430" s="243" t="s">
        <v>17</v>
      </c>
      <c r="F430" s="243"/>
      <c r="G430" s="238"/>
      <c r="H430" s="243"/>
      <c r="I430" s="243"/>
      <c r="J430" s="76">
        <v>15000000</v>
      </c>
    </row>
    <row r="431" spans="1:10" x14ac:dyDescent="0.25">
      <c r="A431" s="11" t="s">
        <v>208</v>
      </c>
      <c r="B431" s="178">
        <f t="shared" ref="B431:B486" si="24">POWER((F431/$J$430)*100, 2)</f>
        <v>1.5594514883999999</v>
      </c>
      <c r="D431" s="243"/>
      <c r="E431" s="243" t="s">
        <v>209</v>
      </c>
      <c r="F431" s="243">
        <v>187317</v>
      </c>
      <c r="G431" s="238">
        <f>F431/$J$430</f>
        <v>1.24878E-2</v>
      </c>
      <c r="H431" s="243"/>
      <c r="I431" s="243"/>
      <c r="J431" s="76"/>
    </row>
    <row r="432" spans="1:10" x14ac:dyDescent="0.25">
      <c r="A432" s="11" t="s">
        <v>208</v>
      </c>
      <c r="B432" s="178">
        <f t="shared" si="24"/>
        <v>1.1953777777777778E-2</v>
      </c>
      <c r="D432" s="243"/>
      <c r="E432" s="243" t="s">
        <v>210</v>
      </c>
      <c r="F432" s="243">
        <v>16400</v>
      </c>
      <c r="G432" s="238">
        <f t="shared" ref="G432:G486" si="25">F432/$J$430</f>
        <v>1.0933333333333333E-3</v>
      </c>
      <c r="H432" s="243"/>
      <c r="I432" s="243"/>
      <c r="J432" s="76"/>
    </row>
    <row r="433" spans="1:10" x14ac:dyDescent="0.25">
      <c r="A433" s="11" t="s">
        <v>208</v>
      </c>
      <c r="B433" s="178">
        <f t="shared" si="24"/>
        <v>37.315808444444443</v>
      </c>
      <c r="D433" s="243"/>
      <c r="E433" s="243" t="s">
        <v>5</v>
      </c>
      <c r="F433" s="243">
        <v>916300</v>
      </c>
      <c r="G433" s="238">
        <f t="shared" si="25"/>
        <v>6.1086666666666664E-2</v>
      </c>
      <c r="H433" s="243"/>
      <c r="I433" s="243"/>
      <c r="J433" s="76"/>
    </row>
    <row r="434" spans="1:10" x14ac:dyDescent="0.25">
      <c r="A434" s="11" t="s">
        <v>208</v>
      </c>
      <c r="B434" s="178">
        <f t="shared" si="24"/>
        <v>4.5511111111111111E-8</v>
      </c>
      <c r="D434" s="243"/>
      <c r="E434" s="243" t="s">
        <v>93</v>
      </c>
      <c r="F434" s="243">
        <v>32</v>
      </c>
      <c r="G434" s="238">
        <f t="shared" si="25"/>
        <v>2.1333333333333334E-6</v>
      </c>
      <c r="H434" s="243"/>
      <c r="I434" s="243"/>
      <c r="J434" s="76"/>
    </row>
    <row r="435" spans="1:10" x14ac:dyDescent="0.25">
      <c r="A435" s="11" t="s">
        <v>208</v>
      </c>
      <c r="B435" s="178">
        <f t="shared" si="24"/>
        <v>3.0275999999999997E-2</v>
      </c>
      <c r="D435" s="243"/>
      <c r="E435" s="243" t="s">
        <v>202</v>
      </c>
      <c r="F435" s="243">
        <v>26100</v>
      </c>
      <c r="G435" s="238">
        <f t="shared" si="25"/>
        <v>1.74E-3</v>
      </c>
      <c r="H435" s="243"/>
      <c r="I435" s="243"/>
      <c r="J435" s="76"/>
    </row>
    <row r="436" spans="1:10" x14ac:dyDescent="0.25">
      <c r="A436" s="11" t="s">
        <v>208</v>
      </c>
      <c r="B436" s="178">
        <f t="shared" si="24"/>
        <v>0.79002469444444445</v>
      </c>
      <c r="D436" s="243"/>
      <c r="E436" s="243" t="s">
        <v>211</v>
      </c>
      <c r="F436" s="243">
        <v>133325</v>
      </c>
      <c r="G436" s="238">
        <f t="shared" si="25"/>
        <v>8.8883333333333332E-3</v>
      </c>
      <c r="H436" s="243"/>
      <c r="I436" s="243"/>
      <c r="J436" s="76"/>
    </row>
    <row r="437" spans="1:10" x14ac:dyDescent="0.25">
      <c r="A437" s="11" t="s">
        <v>208</v>
      </c>
      <c r="B437" s="178">
        <f t="shared" si="24"/>
        <v>0.40111111111111108</v>
      </c>
      <c r="D437" s="243"/>
      <c r="E437" s="243" t="s">
        <v>101</v>
      </c>
      <c r="F437" s="243">
        <v>95000</v>
      </c>
      <c r="G437" s="238">
        <f t="shared" si="25"/>
        <v>6.3333333333333332E-3</v>
      </c>
      <c r="H437" s="243"/>
      <c r="I437" s="243"/>
      <c r="J437" s="76"/>
    </row>
    <row r="438" spans="1:10" x14ac:dyDescent="0.25">
      <c r="A438" s="11" t="s">
        <v>208</v>
      </c>
      <c r="B438" s="178">
        <f t="shared" si="24"/>
        <v>5.2832554844444442E-2</v>
      </c>
      <c r="D438" s="243"/>
      <c r="E438" s="243" t="s">
        <v>102</v>
      </c>
      <c r="F438" s="243">
        <v>34478</v>
      </c>
      <c r="G438" s="238">
        <f t="shared" si="25"/>
        <v>2.2985333333333333E-3</v>
      </c>
      <c r="H438" s="243"/>
      <c r="I438" s="243"/>
      <c r="J438" s="76"/>
    </row>
    <row r="439" spans="1:10" x14ac:dyDescent="0.25">
      <c r="A439" s="11" t="s">
        <v>208</v>
      </c>
      <c r="B439" s="178">
        <f t="shared" si="24"/>
        <v>15.754707408399996</v>
      </c>
      <c r="D439" s="243"/>
      <c r="E439" s="243" t="s">
        <v>82</v>
      </c>
      <c r="F439" s="243">
        <v>595383</v>
      </c>
      <c r="G439" s="238">
        <f t="shared" si="25"/>
        <v>3.9692199999999997E-2</v>
      </c>
      <c r="H439" s="243"/>
      <c r="I439" s="243"/>
      <c r="J439" s="76"/>
    </row>
    <row r="440" spans="1:10" x14ac:dyDescent="0.25">
      <c r="A440" s="11" t="s">
        <v>208</v>
      </c>
      <c r="B440" s="178">
        <f t="shared" si="24"/>
        <v>1258.1208999999999</v>
      </c>
      <c r="D440" s="243"/>
      <c r="E440" s="243" t="s">
        <v>83</v>
      </c>
      <c r="F440" s="243">
        <v>5320500</v>
      </c>
      <c r="G440" s="238">
        <f t="shared" si="25"/>
        <v>0.35470000000000002</v>
      </c>
      <c r="H440" s="243"/>
      <c r="I440" s="243"/>
      <c r="J440" s="76"/>
    </row>
    <row r="441" spans="1:10" x14ac:dyDescent="0.25">
      <c r="A441" s="11" t="s">
        <v>208</v>
      </c>
      <c r="B441" s="178">
        <f t="shared" si="24"/>
        <v>26.832399999999996</v>
      </c>
      <c r="D441" s="243"/>
      <c r="E441" s="243" t="s">
        <v>15</v>
      </c>
      <c r="F441" s="243">
        <v>777000</v>
      </c>
      <c r="G441" s="238">
        <f t="shared" si="25"/>
        <v>5.1799999999999999E-2</v>
      </c>
      <c r="H441" s="243"/>
      <c r="I441" s="243"/>
      <c r="J441" s="76"/>
    </row>
    <row r="442" spans="1:10" x14ac:dyDescent="0.25">
      <c r="A442" s="11" t="s">
        <v>208</v>
      </c>
      <c r="B442" s="178">
        <f t="shared" si="24"/>
        <v>2.1296537777777772E-4</v>
      </c>
      <c r="D442" s="243"/>
      <c r="E442" s="243" t="s">
        <v>212</v>
      </c>
      <c r="F442" s="243">
        <v>2189</v>
      </c>
      <c r="G442" s="238">
        <f t="shared" si="25"/>
        <v>1.4593333333333332E-4</v>
      </c>
      <c r="H442" s="243"/>
      <c r="I442" s="243"/>
      <c r="J442" s="76"/>
    </row>
    <row r="443" spans="1:10" x14ac:dyDescent="0.25">
      <c r="A443" s="11" t="s">
        <v>208</v>
      </c>
      <c r="B443" s="178">
        <f t="shared" si="24"/>
        <v>0.42282939751111115</v>
      </c>
      <c r="D443" s="243"/>
      <c r="E443" s="243" t="s">
        <v>213</v>
      </c>
      <c r="F443" s="243">
        <v>97538</v>
      </c>
      <c r="G443" s="238">
        <f t="shared" si="25"/>
        <v>6.5025333333333336E-3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4"/>
        <v>0</v>
      </c>
      <c r="D444" s="243"/>
      <c r="E444" s="243" t="s">
        <v>214</v>
      </c>
      <c r="F444" s="243"/>
      <c r="G444" s="238"/>
      <c r="H444" s="243"/>
      <c r="I444" s="243"/>
      <c r="J444" s="76"/>
    </row>
    <row r="445" spans="1:10" x14ac:dyDescent="0.25">
      <c r="A445" s="11" t="s">
        <v>208</v>
      </c>
      <c r="B445" s="178">
        <f t="shared" si="24"/>
        <v>0</v>
      </c>
      <c r="D445" s="243"/>
      <c r="E445" s="243" t="s">
        <v>221</v>
      </c>
      <c r="F445" s="243"/>
      <c r="G445" s="238"/>
      <c r="H445" s="243"/>
      <c r="I445" s="243"/>
      <c r="J445" s="76"/>
    </row>
    <row r="446" spans="1:10" s="243" customFormat="1" x14ac:dyDescent="0.25">
      <c r="A446" s="11" t="s">
        <v>208</v>
      </c>
      <c r="B446" s="178">
        <f t="shared" si="24"/>
        <v>0</v>
      </c>
      <c r="C446" s="11"/>
      <c r="E446" s="243" t="s">
        <v>18</v>
      </c>
      <c r="G446" s="238"/>
      <c r="J446" s="76"/>
    </row>
    <row r="447" spans="1:10" x14ac:dyDescent="0.25">
      <c r="A447" s="11" t="s">
        <v>208</v>
      </c>
      <c r="B447" s="178">
        <f t="shared" si="24"/>
        <v>0</v>
      </c>
      <c r="D447" s="243"/>
      <c r="E447" s="243" t="s">
        <v>222</v>
      </c>
      <c r="F447" s="243"/>
      <c r="G447" s="238"/>
      <c r="H447" s="243"/>
      <c r="I447" s="243"/>
      <c r="J447" s="76"/>
    </row>
    <row r="448" spans="1:10" x14ac:dyDescent="0.25">
      <c r="A448" s="11" t="s">
        <v>208</v>
      </c>
      <c r="B448" s="178">
        <f t="shared" si="24"/>
        <v>1.0123944359981509E-2</v>
      </c>
      <c r="D448" s="243"/>
      <c r="E448" s="243" t="s">
        <v>134</v>
      </c>
      <c r="F448" s="243">
        <v>15092.671999999999</v>
      </c>
      <c r="G448" s="238">
        <f t="shared" si="25"/>
        <v>1.0061781333333332E-3</v>
      </c>
      <c r="H448" s="243"/>
      <c r="I448" s="243"/>
      <c r="J448" s="76"/>
    </row>
    <row r="449" spans="1:10" x14ac:dyDescent="0.25">
      <c r="A449" s="11" t="s">
        <v>208</v>
      </c>
      <c r="B449" s="178">
        <f t="shared" si="24"/>
        <v>4.4444444444444444E-3</v>
      </c>
      <c r="D449" s="243"/>
      <c r="E449" s="243" t="s">
        <v>108</v>
      </c>
      <c r="F449" s="243">
        <v>10000</v>
      </c>
      <c r="G449" s="238">
        <f t="shared" si="25"/>
        <v>6.6666666666666664E-4</v>
      </c>
      <c r="H449" s="243"/>
      <c r="I449" s="243"/>
      <c r="J449" s="76"/>
    </row>
    <row r="450" spans="1:10" x14ac:dyDescent="0.25">
      <c r="A450" s="11" t="s">
        <v>208</v>
      </c>
      <c r="B450" s="178">
        <f t="shared" si="24"/>
        <v>0</v>
      </c>
      <c r="D450" s="243"/>
      <c r="E450" s="243" t="s">
        <v>215</v>
      </c>
      <c r="F450" s="243"/>
      <c r="G450" s="238"/>
      <c r="H450" s="243"/>
      <c r="I450" s="243"/>
      <c r="J450" s="76"/>
    </row>
    <row r="451" spans="1:10" x14ac:dyDescent="0.25">
      <c r="A451" s="11" t="s">
        <v>208</v>
      </c>
      <c r="B451" s="178">
        <f t="shared" si="24"/>
        <v>3.216044444444445E-2</v>
      </c>
      <c r="D451" s="243"/>
      <c r="E451" s="243" t="s">
        <v>216</v>
      </c>
      <c r="F451" s="243">
        <v>26900</v>
      </c>
      <c r="G451" s="238">
        <f t="shared" si="25"/>
        <v>1.7933333333333334E-3</v>
      </c>
      <c r="H451" s="243"/>
      <c r="I451" s="243"/>
      <c r="J451" s="76"/>
    </row>
    <row r="452" spans="1:10" x14ac:dyDescent="0.25">
      <c r="A452" s="11" t="s">
        <v>208</v>
      </c>
      <c r="B452" s="178">
        <f t="shared" si="24"/>
        <v>50.334295111111118</v>
      </c>
      <c r="D452" s="243"/>
      <c r="E452" s="243" t="s">
        <v>23</v>
      </c>
      <c r="F452" s="243">
        <v>1064200</v>
      </c>
      <c r="G452" s="238">
        <f t="shared" si="25"/>
        <v>7.0946666666666672E-2</v>
      </c>
      <c r="H452" s="243"/>
      <c r="I452" s="243"/>
      <c r="J452" s="76"/>
    </row>
    <row r="453" spans="1:10" x14ac:dyDescent="0.25">
      <c r="A453" s="11" t="s">
        <v>208</v>
      </c>
      <c r="B453" s="178">
        <f t="shared" si="24"/>
        <v>1.1377777777777778</v>
      </c>
      <c r="D453" s="243"/>
      <c r="E453" s="243" t="s">
        <v>24</v>
      </c>
      <c r="F453" s="243">
        <v>160000</v>
      </c>
      <c r="G453" s="238">
        <f t="shared" si="25"/>
        <v>1.0666666666666666E-2</v>
      </c>
      <c r="H453" s="243"/>
      <c r="I453" s="243"/>
      <c r="J453" s="76"/>
    </row>
    <row r="454" spans="1:10" x14ac:dyDescent="0.25">
      <c r="A454" s="11" t="s">
        <v>208</v>
      </c>
      <c r="B454" s="178">
        <f t="shared" si="24"/>
        <v>0</v>
      </c>
      <c r="D454" s="243"/>
      <c r="E454" s="243" t="s">
        <v>111</v>
      </c>
      <c r="F454" s="243"/>
      <c r="G454" s="238"/>
      <c r="H454" s="243"/>
      <c r="I454" s="243"/>
      <c r="J454" s="76"/>
    </row>
    <row r="455" spans="1:10" x14ac:dyDescent="0.25">
      <c r="A455" s="11" t="s">
        <v>208</v>
      </c>
      <c r="B455" s="178">
        <f t="shared" si="24"/>
        <v>7.9148444444444452</v>
      </c>
      <c r="D455" s="243"/>
      <c r="E455" s="243" t="s">
        <v>41</v>
      </c>
      <c r="F455" s="243">
        <v>422000</v>
      </c>
      <c r="G455" s="238">
        <f t="shared" si="25"/>
        <v>2.8133333333333333E-2</v>
      </c>
      <c r="H455" s="243"/>
      <c r="I455" s="243"/>
      <c r="J455" s="76"/>
    </row>
    <row r="456" spans="1:10" x14ac:dyDescent="0.25">
      <c r="A456" s="11" t="s">
        <v>208</v>
      </c>
      <c r="B456" s="178">
        <f t="shared" si="24"/>
        <v>6.4000000000000003E-3</v>
      </c>
      <c r="D456" s="243"/>
      <c r="E456" s="243" t="s">
        <v>220</v>
      </c>
      <c r="F456" s="243">
        <v>12000</v>
      </c>
      <c r="G456" s="238">
        <f t="shared" si="25"/>
        <v>8.0000000000000004E-4</v>
      </c>
      <c r="H456" s="243"/>
      <c r="I456" s="243"/>
      <c r="J456" s="76"/>
    </row>
    <row r="457" spans="1:10" x14ac:dyDescent="0.25">
      <c r="A457" s="11" t="s">
        <v>208</v>
      </c>
      <c r="B457" s="178">
        <f t="shared" si="24"/>
        <v>7.1111111111111125E-4</v>
      </c>
      <c r="D457" s="243"/>
      <c r="E457" s="243" t="s">
        <v>170</v>
      </c>
      <c r="F457" s="234">
        <v>4000</v>
      </c>
      <c r="G457" s="238">
        <f t="shared" si="25"/>
        <v>2.6666666666666668E-4</v>
      </c>
      <c r="H457" s="243"/>
      <c r="I457" s="243"/>
      <c r="J457" s="76"/>
    </row>
    <row r="458" spans="1:10" x14ac:dyDescent="0.25">
      <c r="A458" s="11" t="s">
        <v>208</v>
      </c>
      <c r="B458" s="178">
        <f t="shared" si="24"/>
        <v>4.1290239999999999E-2</v>
      </c>
      <c r="D458" s="243"/>
      <c r="E458" s="243" t="s">
        <v>154</v>
      </c>
      <c r="F458" s="243">
        <v>30480</v>
      </c>
      <c r="G458" s="238">
        <f t="shared" si="25"/>
        <v>2.032E-3</v>
      </c>
      <c r="H458" s="243"/>
      <c r="I458" s="243"/>
      <c r="J458" s="76"/>
    </row>
    <row r="459" spans="1:10" x14ac:dyDescent="0.25">
      <c r="A459" s="11" t="s">
        <v>208</v>
      </c>
      <c r="B459" s="178">
        <f t="shared" si="24"/>
        <v>0</v>
      </c>
      <c r="D459" s="243"/>
      <c r="E459" s="243" t="s">
        <v>181</v>
      </c>
      <c r="F459" s="234"/>
      <c r="G459" s="238"/>
      <c r="H459" s="243"/>
      <c r="I459" s="243"/>
      <c r="J459" s="76"/>
    </row>
    <row r="460" spans="1:10" s="243" customFormat="1" x14ac:dyDescent="0.25">
      <c r="A460" s="11" t="s">
        <v>208</v>
      </c>
      <c r="B460" s="178">
        <f t="shared" si="24"/>
        <v>0</v>
      </c>
      <c r="C460" s="11"/>
      <c r="E460" s="243" t="s">
        <v>26</v>
      </c>
      <c r="F460" s="234"/>
      <c r="G460" s="238"/>
      <c r="J460" s="76"/>
    </row>
    <row r="461" spans="1:10" x14ac:dyDescent="0.25">
      <c r="A461" s="11" t="s">
        <v>208</v>
      </c>
      <c r="B461" s="178">
        <f t="shared" si="24"/>
        <v>0</v>
      </c>
      <c r="D461" s="243"/>
      <c r="E461" s="243" t="s">
        <v>191</v>
      </c>
      <c r="F461" s="234"/>
      <c r="G461" s="238"/>
      <c r="H461" s="243"/>
      <c r="I461" s="243"/>
      <c r="J461" s="76"/>
    </row>
    <row r="462" spans="1:10" x14ac:dyDescent="0.25">
      <c r="A462" s="11" t="s">
        <v>208</v>
      </c>
      <c r="B462" s="178">
        <f t="shared" si="24"/>
        <v>8.1815449156</v>
      </c>
      <c r="D462" s="243"/>
      <c r="E462" s="243" t="s">
        <v>217</v>
      </c>
      <c r="F462" s="243">
        <v>429051</v>
      </c>
      <c r="G462" s="238">
        <f t="shared" si="25"/>
        <v>2.8603400000000001E-2</v>
      </c>
      <c r="H462" s="243"/>
      <c r="I462" s="243"/>
      <c r="J462" s="76"/>
    </row>
    <row r="463" spans="1:10" x14ac:dyDescent="0.25">
      <c r="A463" s="11" t="s">
        <v>208</v>
      </c>
      <c r="B463" s="178">
        <f t="shared" si="24"/>
        <v>0.71173969817777771</v>
      </c>
      <c r="D463" s="243"/>
      <c r="E463" s="243" t="s">
        <v>194</v>
      </c>
      <c r="F463" s="243">
        <v>126547</v>
      </c>
      <c r="G463" s="238">
        <f t="shared" si="25"/>
        <v>8.4364666666666664E-3</v>
      </c>
      <c r="H463" s="243"/>
      <c r="I463" s="243"/>
      <c r="J463" s="76"/>
    </row>
    <row r="464" spans="1:10" x14ac:dyDescent="0.25">
      <c r="A464" s="11" t="s">
        <v>208</v>
      </c>
      <c r="B464" s="178">
        <f t="shared" si="24"/>
        <v>6.4177777777777779E-4</v>
      </c>
      <c r="D464" s="243"/>
      <c r="E464" s="243" t="s">
        <v>165</v>
      </c>
      <c r="F464" s="243">
        <v>3800</v>
      </c>
      <c r="G464" s="238">
        <f t="shared" si="25"/>
        <v>2.5333333333333333E-4</v>
      </c>
      <c r="H464" s="243"/>
      <c r="I464" s="243"/>
      <c r="J464" s="76"/>
    </row>
    <row r="465" spans="1:10" x14ac:dyDescent="0.25">
      <c r="A465" s="11" t="s">
        <v>208</v>
      </c>
      <c r="B465" s="178">
        <f t="shared" si="24"/>
        <v>5.2804444444444452E-3</v>
      </c>
      <c r="D465" s="243"/>
      <c r="E465" s="243" t="s">
        <v>84</v>
      </c>
      <c r="F465" s="243">
        <v>10900</v>
      </c>
      <c r="G465" s="238">
        <f t="shared" si="25"/>
        <v>7.2666666666666669E-4</v>
      </c>
      <c r="H465" s="243"/>
      <c r="I465" s="243"/>
      <c r="J465" s="76"/>
    </row>
    <row r="466" spans="1:10" x14ac:dyDescent="0.25">
      <c r="A466" s="11" t="s">
        <v>208</v>
      </c>
      <c r="B466" s="178">
        <f t="shared" si="24"/>
        <v>0</v>
      </c>
      <c r="D466" s="243"/>
      <c r="E466" s="243" t="s">
        <v>117</v>
      </c>
      <c r="F466" s="243"/>
      <c r="G466" s="238"/>
      <c r="H466" s="243"/>
      <c r="I466" s="243"/>
      <c r="J466" s="76"/>
    </row>
    <row r="467" spans="1:10" x14ac:dyDescent="0.25">
      <c r="A467" s="11" t="s">
        <v>208</v>
      </c>
      <c r="B467" s="178">
        <f t="shared" si="24"/>
        <v>1.3924000000000002E-2</v>
      </c>
      <c r="D467" s="243"/>
      <c r="E467" s="243" t="s">
        <v>28</v>
      </c>
      <c r="F467" s="243">
        <v>17700</v>
      </c>
      <c r="G467" s="238">
        <f t="shared" si="25"/>
        <v>1.1800000000000001E-3</v>
      </c>
      <c r="H467" s="243"/>
      <c r="I467" s="243"/>
      <c r="J467" s="76"/>
    </row>
    <row r="468" spans="1:10" x14ac:dyDescent="0.25">
      <c r="A468" s="11" t="s">
        <v>208</v>
      </c>
      <c r="B468" s="178">
        <f t="shared" si="24"/>
        <v>1.6551337104000003</v>
      </c>
      <c r="D468" s="243"/>
      <c r="E468" s="243" t="s">
        <v>184</v>
      </c>
      <c r="F468" s="243">
        <v>192978</v>
      </c>
      <c r="G468" s="238">
        <f t="shared" si="25"/>
        <v>1.28652E-2</v>
      </c>
      <c r="H468" s="243"/>
      <c r="I468" s="243"/>
      <c r="J468" s="76"/>
    </row>
    <row r="469" spans="1:10" x14ac:dyDescent="0.25">
      <c r="A469" s="11" t="s">
        <v>208</v>
      </c>
      <c r="B469" s="178">
        <f t="shared" si="24"/>
        <v>45.3287106756</v>
      </c>
      <c r="D469" s="243"/>
      <c r="E469" s="243" t="s">
        <v>92</v>
      </c>
      <c r="F469" s="243">
        <v>1009899</v>
      </c>
      <c r="G469" s="238">
        <f t="shared" si="25"/>
        <v>6.73266E-2</v>
      </c>
      <c r="H469" s="243"/>
      <c r="I469" s="243"/>
      <c r="J469" s="76"/>
    </row>
    <row r="470" spans="1:10" x14ac:dyDescent="0.25">
      <c r="A470" s="11" t="s">
        <v>208</v>
      </c>
      <c r="B470" s="178">
        <f t="shared" si="24"/>
        <v>1.1841792400000004E-2</v>
      </c>
      <c r="D470" s="243"/>
      <c r="E470" s="243" t="s">
        <v>158</v>
      </c>
      <c r="F470" s="243">
        <v>16323</v>
      </c>
      <c r="G470" s="238">
        <f t="shared" si="25"/>
        <v>1.0882000000000001E-3</v>
      </c>
      <c r="H470" s="243"/>
      <c r="I470" s="243"/>
      <c r="J470" s="76"/>
    </row>
    <row r="471" spans="1:10" x14ac:dyDescent="0.25">
      <c r="A471" s="11" t="s">
        <v>208</v>
      </c>
      <c r="B471" s="178">
        <f t="shared" si="24"/>
        <v>11.650844444444447</v>
      </c>
      <c r="D471" s="243"/>
      <c r="E471" s="243" t="s">
        <v>118</v>
      </c>
      <c r="F471" s="243">
        <v>512000</v>
      </c>
      <c r="G471" s="238">
        <f t="shared" si="25"/>
        <v>3.4133333333333335E-2</v>
      </c>
      <c r="H471" s="243"/>
      <c r="I471" s="243"/>
      <c r="J471" s="76"/>
    </row>
    <row r="472" spans="1:10" x14ac:dyDescent="0.25">
      <c r="A472" s="11" t="s">
        <v>208</v>
      </c>
      <c r="B472" s="178">
        <f t="shared" si="24"/>
        <v>0.35633736360000001</v>
      </c>
      <c r="D472" s="243"/>
      <c r="E472" s="243" t="s">
        <v>218</v>
      </c>
      <c r="F472" s="243">
        <v>89541</v>
      </c>
      <c r="G472" s="238">
        <f t="shared" si="25"/>
        <v>5.9693999999999997E-3</v>
      </c>
      <c r="H472" s="243"/>
      <c r="I472" s="243"/>
      <c r="J472" s="76"/>
    </row>
    <row r="473" spans="1:10" x14ac:dyDescent="0.25">
      <c r="A473" s="11" t="s">
        <v>208</v>
      </c>
      <c r="B473" s="178">
        <f t="shared" si="24"/>
        <v>1.0000000000000002E-2</v>
      </c>
      <c r="D473" s="243"/>
      <c r="E473" s="243" t="s">
        <v>29</v>
      </c>
      <c r="F473" s="243">
        <v>15000</v>
      </c>
      <c r="G473" s="238">
        <f t="shared" si="25"/>
        <v>1E-3</v>
      </c>
      <c r="H473" s="243"/>
      <c r="I473" s="243"/>
      <c r="J473" s="76"/>
    </row>
    <row r="474" spans="1:10" x14ac:dyDescent="0.25">
      <c r="A474" s="11" t="s">
        <v>208</v>
      </c>
      <c r="B474" s="178">
        <f t="shared" si="24"/>
        <v>21.777777777777782</v>
      </c>
      <c r="D474" s="243"/>
      <c r="E474" s="243" t="s">
        <v>16</v>
      </c>
      <c r="F474" s="243">
        <v>700000</v>
      </c>
      <c r="G474" s="238">
        <f t="shared" si="25"/>
        <v>4.6666666666666669E-2</v>
      </c>
      <c r="H474" s="243"/>
      <c r="I474" s="243"/>
      <c r="J474" s="76"/>
    </row>
    <row r="475" spans="1:10" x14ac:dyDescent="0.25">
      <c r="A475" s="11" t="s">
        <v>208</v>
      </c>
      <c r="B475" s="178">
        <f t="shared" si="24"/>
        <v>1.9832177777777778E-5</v>
      </c>
      <c r="D475" s="243"/>
      <c r="E475" s="243" t="s">
        <v>219</v>
      </c>
      <c r="F475" s="243">
        <v>668</v>
      </c>
      <c r="G475" s="238">
        <f t="shared" si="25"/>
        <v>4.4533333333333336E-5</v>
      </c>
      <c r="H475" s="243"/>
      <c r="I475" s="243"/>
      <c r="J475" s="76"/>
    </row>
    <row r="476" spans="1:10" x14ac:dyDescent="0.25">
      <c r="A476" s="11" t="s">
        <v>208</v>
      </c>
      <c r="B476" s="178">
        <f t="shared" si="24"/>
        <v>7.3959999999999989E-3</v>
      </c>
      <c r="D476" s="243"/>
      <c r="E476" s="243" t="s">
        <v>37</v>
      </c>
      <c r="F476" s="243">
        <v>12900</v>
      </c>
      <c r="G476" s="238">
        <f t="shared" si="25"/>
        <v>8.5999999999999998E-4</v>
      </c>
      <c r="H476" s="243"/>
      <c r="I476" s="243"/>
      <c r="J476" s="76"/>
    </row>
    <row r="477" spans="1:10" x14ac:dyDescent="0.25">
      <c r="A477" s="11" t="s">
        <v>208</v>
      </c>
      <c r="B477" s="178">
        <f t="shared" si="24"/>
        <v>0</v>
      </c>
      <c r="D477" s="243"/>
      <c r="E477" s="243" t="s">
        <v>120</v>
      </c>
      <c r="F477" s="243"/>
      <c r="G477" s="238"/>
      <c r="H477" s="243"/>
      <c r="I477" s="243"/>
      <c r="J477" s="76"/>
    </row>
    <row r="478" spans="1:10" x14ac:dyDescent="0.25">
      <c r="A478" s="11" t="s">
        <v>208</v>
      </c>
      <c r="B478" s="178">
        <f t="shared" si="24"/>
        <v>0.34888711111111109</v>
      </c>
      <c r="D478" s="243"/>
      <c r="E478" s="243" t="s">
        <v>121</v>
      </c>
      <c r="F478" s="243">
        <v>88600</v>
      </c>
      <c r="G478" s="238">
        <f t="shared" si="25"/>
        <v>5.9066666666666668E-3</v>
      </c>
      <c r="H478" s="243"/>
      <c r="I478" s="243"/>
      <c r="J478" s="76"/>
    </row>
    <row r="479" spans="1:10" x14ac:dyDescent="0.25">
      <c r="A479" s="11" t="s">
        <v>208</v>
      </c>
      <c r="B479" s="178">
        <f t="shared" si="24"/>
        <v>1.0636295111111106E-3</v>
      </c>
      <c r="D479" s="243"/>
      <c r="E479" s="243" t="s">
        <v>32</v>
      </c>
      <c r="F479" s="243">
        <v>4892</v>
      </c>
      <c r="G479" s="238">
        <f t="shared" si="25"/>
        <v>3.2613333333333331E-4</v>
      </c>
      <c r="H479" s="243"/>
      <c r="I479" s="243"/>
      <c r="J479" s="76"/>
    </row>
    <row r="480" spans="1:10" x14ac:dyDescent="0.25">
      <c r="A480" s="11" t="s">
        <v>208</v>
      </c>
      <c r="B480" s="178">
        <f t="shared" si="24"/>
        <v>0.42510400000000004</v>
      </c>
      <c r="D480" s="243"/>
      <c r="E480" s="243" t="s">
        <v>174</v>
      </c>
      <c r="F480" s="243">
        <v>97800</v>
      </c>
      <c r="G480" s="238">
        <f t="shared" si="25"/>
        <v>6.5199999999999998E-3</v>
      </c>
      <c r="H480" s="243"/>
      <c r="I480" s="243"/>
      <c r="J480" s="76"/>
    </row>
    <row r="481" spans="1:10" x14ac:dyDescent="0.25">
      <c r="A481" s="11" t="s">
        <v>208</v>
      </c>
      <c r="B481" s="178">
        <f t="shared" si="24"/>
        <v>5.956853777777778E-4</v>
      </c>
      <c r="D481" s="243"/>
      <c r="E481" s="243" t="s">
        <v>46</v>
      </c>
      <c r="F481" s="243">
        <v>3661</v>
      </c>
      <c r="G481" s="238">
        <f t="shared" si="25"/>
        <v>2.4406666666666667E-4</v>
      </c>
      <c r="H481" s="243"/>
      <c r="I481" s="243"/>
      <c r="J481" s="76"/>
    </row>
    <row r="482" spans="1:10" x14ac:dyDescent="0.25">
      <c r="A482" s="11" t="s">
        <v>208</v>
      </c>
      <c r="B482" s="178">
        <f t="shared" si="24"/>
        <v>0.12959999999999999</v>
      </c>
      <c r="D482" s="243"/>
      <c r="E482" s="243" t="s">
        <v>31</v>
      </c>
      <c r="F482" s="243">
        <v>54000</v>
      </c>
      <c r="G482" s="238">
        <f t="shared" si="25"/>
        <v>3.5999999999999999E-3</v>
      </c>
      <c r="H482" s="243"/>
      <c r="I482" s="243"/>
      <c r="J482" s="76"/>
    </row>
    <row r="483" spans="1:10" x14ac:dyDescent="0.25">
      <c r="A483" s="11" t="s">
        <v>208</v>
      </c>
      <c r="B483" s="178">
        <f t="shared" si="24"/>
        <v>57.76</v>
      </c>
      <c r="D483" s="243"/>
      <c r="E483" s="243" t="s">
        <v>38</v>
      </c>
      <c r="F483" s="243">
        <v>1140000</v>
      </c>
      <c r="G483" s="238">
        <f t="shared" si="25"/>
        <v>7.5999999999999998E-2</v>
      </c>
      <c r="H483" s="243"/>
      <c r="I483" s="243"/>
      <c r="J483" s="76"/>
    </row>
    <row r="484" spans="1:10" x14ac:dyDescent="0.25">
      <c r="A484" s="11" t="s">
        <v>208</v>
      </c>
      <c r="B484" s="178">
        <f t="shared" si="24"/>
        <v>0.53777777777777769</v>
      </c>
      <c r="D484" s="243"/>
      <c r="E484" s="243" t="s">
        <v>129</v>
      </c>
      <c r="F484" s="243">
        <v>110000</v>
      </c>
      <c r="G484" s="238">
        <f t="shared" si="25"/>
        <v>7.3333333333333332E-3</v>
      </c>
      <c r="H484" s="243"/>
      <c r="I484" s="243"/>
      <c r="J484" s="76"/>
    </row>
    <row r="485" spans="1:10" x14ac:dyDescent="0.25">
      <c r="A485" s="11" t="s">
        <v>208</v>
      </c>
      <c r="B485" s="178">
        <f t="shared" si="24"/>
        <v>8.2943999999999996</v>
      </c>
      <c r="D485" s="243"/>
      <c r="E485" s="243" t="s">
        <v>89</v>
      </c>
      <c r="F485" s="243">
        <v>432000</v>
      </c>
      <c r="G485" s="238">
        <f t="shared" si="25"/>
        <v>2.8799999999999999E-2</v>
      </c>
      <c r="H485" s="243"/>
      <c r="I485" s="243"/>
      <c r="J485" s="76"/>
    </row>
    <row r="486" spans="1:10" x14ac:dyDescent="0.25">
      <c r="A486" s="150" t="s">
        <v>208</v>
      </c>
      <c r="B486" s="131">
        <f t="shared" si="24"/>
        <v>2.9355111111111111E-4</v>
      </c>
      <c r="C486" s="150"/>
      <c r="D486" s="12"/>
      <c r="E486" s="12" t="s">
        <v>86</v>
      </c>
      <c r="F486" s="12">
        <v>2570</v>
      </c>
      <c r="G486" s="237">
        <f t="shared" si="25"/>
        <v>1.7133333333333334E-4</v>
      </c>
      <c r="H486" s="12"/>
      <c r="I486" s="12"/>
      <c r="J486" s="147"/>
    </row>
    <row r="487" spans="1:10" x14ac:dyDescent="0.25">
      <c r="A487" s="11" t="s">
        <v>224</v>
      </c>
      <c r="B487" s="178">
        <f>POWER((F487/$J$487)*100, 2)</f>
        <v>1.9465743999999999E-3</v>
      </c>
      <c r="C487" s="11">
        <f>SUM(B487:B536)</f>
        <v>1181.2292048252</v>
      </c>
      <c r="D487" s="250"/>
      <c r="E487" s="250" t="s">
        <v>225</v>
      </c>
      <c r="F487" s="250">
        <v>4412</v>
      </c>
      <c r="G487" s="238">
        <f>F487/$J$487</f>
        <v>4.4119999999999999E-4</v>
      </c>
      <c r="H487" s="250"/>
      <c r="I487" s="250"/>
      <c r="J487" s="76">
        <v>10000000</v>
      </c>
    </row>
    <row r="488" spans="1:10" x14ac:dyDescent="0.25">
      <c r="A488" s="11" t="s">
        <v>224</v>
      </c>
      <c r="B488" s="178">
        <f t="shared" ref="B488:B536" si="26">POWER((F488/$J$487)*100, 2)</f>
        <v>9.1367152900000026E-2</v>
      </c>
      <c r="D488" s="250"/>
      <c r="E488" s="250" t="s">
        <v>81</v>
      </c>
      <c r="F488" s="250">
        <v>30227</v>
      </c>
      <c r="G488" s="238">
        <f t="shared" ref="G488:G536" si="27">F488/$J$487</f>
        <v>3.0227000000000001E-3</v>
      </c>
      <c r="H488" s="250"/>
      <c r="I488" s="250"/>
      <c r="J488" s="76"/>
    </row>
    <row r="489" spans="1:10" s="250" customFormat="1" x14ac:dyDescent="0.25">
      <c r="A489" s="11" t="s">
        <v>224</v>
      </c>
      <c r="B489" s="178">
        <f t="shared" si="26"/>
        <v>8.9999999999999998E-4</v>
      </c>
      <c r="C489" s="11"/>
      <c r="E489" s="250" t="s">
        <v>210</v>
      </c>
      <c r="F489" s="250">
        <v>3000</v>
      </c>
      <c r="G489" s="238">
        <f t="shared" si="27"/>
        <v>2.9999999999999997E-4</v>
      </c>
      <c r="J489" s="76"/>
    </row>
    <row r="490" spans="1:10" x14ac:dyDescent="0.25">
      <c r="A490" s="11" t="s">
        <v>224</v>
      </c>
      <c r="B490" s="178">
        <f t="shared" si="26"/>
        <v>186.86889999999994</v>
      </c>
      <c r="D490" s="250"/>
      <c r="E490" s="250" t="s">
        <v>5</v>
      </c>
      <c r="F490" s="250">
        <v>1367000</v>
      </c>
      <c r="G490" s="238">
        <f t="shared" si="27"/>
        <v>0.13669999999999999</v>
      </c>
      <c r="H490" s="250"/>
      <c r="I490" s="250"/>
      <c r="J490" s="76"/>
    </row>
    <row r="491" spans="1:10" x14ac:dyDescent="0.25">
      <c r="A491" s="11" t="s">
        <v>224</v>
      </c>
      <c r="B491" s="178">
        <f t="shared" si="26"/>
        <v>2.5148250723999999</v>
      </c>
      <c r="D491" s="250"/>
      <c r="E491" s="250" t="s">
        <v>93</v>
      </c>
      <c r="F491" s="250">
        <v>158582</v>
      </c>
      <c r="G491" s="238">
        <f t="shared" si="27"/>
        <v>1.5858199999999999E-2</v>
      </c>
      <c r="H491" s="250"/>
      <c r="I491" s="250"/>
      <c r="J491" s="76"/>
    </row>
    <row r="492" spans="1:10" x14ac:dyDescent="0.25">
      <c r="A492" s="11" t="s">
        <v>224</v>
      </c>
      <c r="B492" s="178">
        <f t="shared" si="26"/>
        <v>8.9999999999999998E-4</v>
      </c>
      <c r="D492" s="250"/>
      <c r="E492" s="250" t="s">
        <v>39</v>
      </c>
      <c r="F492" s="250">
        <v>3000</v>
      </c>
      <c r="G492" s="238">
        <f t="shared" si="27"/>
        <v>2.9999999999999997E-4</v>
      </c>
      <c r="H492" s="250"/>
      <c r="I492" s="250"/>
      <c r="J492" s="76"/>
    </row>
    <row r="493" spans="1:10" x14ac:dyDescent="0.25">
      <c r="A493" s="11" t="s">
        <v>224</v>
      </c>
      <c r="B493" s="178">
        <f t="shared" si="26"/>
        <v>2.9124494280999995</v>
      </c>
      <c r="D493" s="250"/>
      <c r="E493" s="250" t="s">
        <v>6</v>
      </c>
      <c r="F493" s="250">
        <v>170659</v>
      </c>
      <c r="G493" s="238">
        <f t="shared" si="27"/>
        <v>1.7065899999999998E-2</v>
      </c>
      <c r="H493" s="250"/>
      <c r="I493" s="250"/>
      <c r="J493" s="76"/>
    </row>
    <row r="494" spans="1:10" x14ac:dyDescent="0.25">
      <c r="A494" s="11" t="s">
        <v>224</v>
      </c>
      <c r="B494" s="178">
        <f t="shared" si="26"/>
        <v>3.0625000000000006E-2</v>
      </c>
      <c r="D494" s="250"/>
      <c r="E494" s="250" t="s">
        <v>101</v>
      </c>
      <c r="F494" s="250">
        <v>17500</v>
      </c>
      <c r="G494" s="238">
        <f t="shared" si="27"/>
        <v>1.75E-3</v>
      </c>
      <c r="H494" s="250"/>
      <c r="I494" s="250"/>
      <c r="J494" s="76"/>
    </row>
    <row r="495" spans="1:10" x14ac:dyDescent="0.25">
      <c r="A495" s="11" t="s">
        <v>224</v>
      </c>
      <c r="B495" s="178">
        <f t="shared" si="26"/>
        <v>6.0839999999999997E-7</v>
      </c>
      <c r="D495" s="250"/>
      <c r="E495" s="250" t="s">
        <v>102</v>
      </c>
      <c r="F495" s="250">
        <v>78</v>
      </c>
      <c r="G495" s="238">
        <f t="shared" si="27"/>
        <v>7.7999999999999999E-6</v>
      </c>
      <c r="H495" s="250"/>
      <c r="I495" s="250"/>
      <c r="J495" s="76"/>
    </row>
    <row r="496" spans="1:10" x14ac:dyDescent="0.25">
      <c r="A496" s="11" t="s">
        <v>224</v>
      </c>
      <c r="B496" s="178">
        <f t="shared" si="26"/>
        <v>44.442755571600003</v>
      </c>
      <c r="D496" s="250"/>
      <c r="E496" s="250" t="s">
        <v>82</v>
      </c>
      <c r="F496" s="250">
        <v>666654</v>
      </c>
      <c r="G496" s="238">
        <f t="shared" si="27"/>
        <v>6.66654E-2</v>
      </c>
      <c r="H496" s="250"/>
      <c r="I496" s="250"/>
      <c r="J496" s="76"/>
    </row>
    <row r="497" spans="1:10" x14ac:dyDescent="0.25">
      <c r="A497" s="11" t="s">
        <v>224</v>
      </c>
      <c r="B497" s="178">
        <f t="shared" si="26"/>
        <v>8.3180328100000006E-2</v>
      </c>
      <c r="D497" s="250"/>
      <c r="E497" s="250" t="s">
        <v>151</v>
      </c>
      <c r="F497" s="250">
        <v>28841</v>
      </c>
      <c r="G497" s="238">
        <f t="shared" si="27"/>
        <v>2.8841000000000001E-3</v>
      </c>
      <c r="H497" s="250"/>
      <c r="I497" s="250"/>
      <c r="J497" s="76"/>
    </row>
    <row r="498" spans="1:10" x14ac:dyDescent="0.25">
      <c r="A498" s="11" t="s">
        <v>224</v>
      </c>
      <c r="B498" s="178">
        <f t="shared" si="26"/>
        <v>650.25</v>
      </c>
      <c r="D498" s="250"/>
      <c r="E498" s="250" t="s">
        <v>226</v>
      </c>
      <c r="F498" s="250">
        <v>2550000</v>
      </c>
      <c r="G498" s="238">
        <f t="shared" si="27"/>
        <v>0.255</v>
      </c>
      <c r="H498" s="250"/>
      <c r="I498" s="250"/>
      <c r="J498" s="76"/>
    </row>
    <row r="499" spans="1:10" x14ac:dyDescent="0.25">
      <c r="A499" s="11" t="s">
        <v>224</v>
      </c>
      <c r="B499" s="178">
        <f t="shared" si="26"/>
        <v>5.7577744000000004E-3</v>
      </c>
      <c r="D499" s="250"/>
      <c r="E499" s="250" t="s">
        <v>213</v>
      </c>
      <c r="F499" s="250">
        <v>7588</v>
      </c>
      <c r="G499" s="238">
        <f t="shared" si="27"/>
        <v>7.5880000000000001E-4</v>
      </c>
      <c r="H499" s="250"/>
      <c r="I499" s="250"/>
      <c r="J499" s="76"/>
    </row>
    <row r="500" spans="1:10" x14ac:dyDescent="0.25">
      <c r="A500" s="11" t="s">
        <v>224</v>
      </c>
      <c r="B500" s="178">
        <f t="shared" si="26"/>
        <v>0</v>
      </c>
      <c r="D500" s="250"/>
      <c r="E500" s="250" t="s">
        <v>222</v>
      </c>
      <c r="F500" s="250"/>
      <c r="G500" s="238"/>
      <c r="H500" s="250"/>
      <c r="I500" s="250"/>
      <c r="J500" s="76"/>
    </row>
    <row r="501" spans="1:10" x14ac:dyDescent="0.25">
      <c r="A501" s="11" t="s">
        <v>224</v>
      </c>
      <c r="B501" s="178">
        <f t="shared" si="26"/>
        <v>0.16402499999999998</v>
      </c>
      <c r="D501" s="250"/>
      <c r="E501" s="250" t="s">
        <v>134</v>
      </c>
      <c r="F501" s="250">
        <v>40500</v>
      </c>
      <c r="G501" s="238">
        <f t="shared" si="27"/>
        <v>4.0499999999999998E-3</v>
      </c>
      <c r="H501" s="250"/>
      <c r="I501" s="250"/>
      <c r="J501" s="76"/>
    </row>
    <row r="502" spans="1:10" x14ac:dyDescent="0.25">
      <c r="A502" s="11" t="s">
        <v>224</v>
      </c>
      <c r="B502" s="178">
        <f t="shared" si="26"/>
        <v>0</v>
      </c>
      <c r="D502" s="250"/>
      <c r="E502" s="250" t="s">
        <v>108</v>
      </c>
      <c r="F502" s="251"/>
      <c r="G502" s="238"/>
      <c r="H502" s="250"/>
      <c r="I502" s="250"/>
      <c r="J502" s="76"/>
    </row>
    <row r="503" spans="1:10" x14ac:dyDescent="0.25">
      <c r="A503" s="11" t="s">
        <v>224</v>
      </c>
      <c r="B503" s="178">
        <f t="shared" si="26"/>
        <v>1.6899999999999999E-4</v>
      </c>
      <c r="D503" s="250"/>
      <c r="E503" s="250" t="s">
        <v>21</v>
      </c>
      <c r="F503" s="251">
        <v>1300</v>
      </c>
      <c r="G503" s="238">
        <f t="shared" si="27"/>
        <v>1.2999999999999999E-4</v>
      </c>
      <c r="H503" s="250"/>
      <c r="I503" s="250"/>
      <c r="J503" s="76"/>
    </row>
    <row r="504" spans="1:10" s="250" customFormat="1" x14ac:dyDescent="0.25">
      <c r="A504" s="11" t="s">
        <v>224</v>
      </c>
      <c r="B504" s="178">
        <f t="shared" si="26"/>
        <v>0</v>
      </c>
      <c r="C504" s="11"/>
      <c r="E504" s="250" t="s">
        <v>190</v>
      </c>
      <c r="F504" s="251"/>
      <c r="G504" s="238"/>
      <c r="J504" s="76"/>
    </row>
    <row r="505" spans="1:10" x14ac:dyDescent="0.25">
      <c r="A505" s="11" t="s">
        <v>224</v>
      </c>
      <c r="B505" s="178">
        <f t="shared" si="26"/>
        <v>0.18231192039999997</v>
      </c>
      <c r="D505" s="250"/>
      <c r="E505" s="250" t="s">
        <v>227</v>
      </c>
      <c r="F505" s="250">
        <v>42698</v>
      </c>
      <c r="G505" s="238">
        <f t="shared" si="27"/>
        <v>4.2697999999999998E-3</v>
      </c>
      <c r="H505" s="250"/>
      <c r="I505" s="250"/>
      <c r="J505" s="76"/>
    </row>
    <row r="506" spans="1:10" x14ac:dyDescent="0.25">
      <c r="A506" s="11" t="s">
        <v>224</v>
      </c>
      <c r="B506" s="178">
        <f t="shared" si="26"/>
        <v>22.762440999999999</v>
      </c>
      <c r="D506" s="250"/>
      <c r="E506" s="250" t="s">
        <v>9</v>
      </c>
      <c r="F506" s="250">
        <v>477100</v>
      </c>
      <c r="G506" s="238">
        <f t="shared" si="27"/>
        <v>4.7710000000000002E-2</v>
      </c>
      <c r="H506" s="250"/>
      <c r="I506" s="250"/>
      <c r="J506" s="76"/>
    </row>
    <row r="507" spans="1:10" x14ac:dyDescent="0.25">
      <c r="A507" s="11" t="s">
        <v>224</v>
      </c>
      <c r="B507" s="178">
        <f t="shared" si="26"/>
        <v>2.7888999999999999</v>
      </c>
      <c r="D507" s="250"/>
      <c r="E507" s="250" t="s">
        <v>24</v>
      </c>
      <c r="F507" s="250">
        <v>167000</v>
      </c>
      <c r="G507" s="238">
        <f t="shared" si="27"/>
        <v>1.67E-2</v>
      </c>
      <c r="H507" s="250"/>
      <c r="I507" s="250"/>
      <c r="J507" s="76"/>
    </row>
    <row r="508" spans="1:10" x14ac:dyDescent="0.25">
      <c r="A508" s="11" t="s">
        <v>224</v>
      </c>
      <c r="B508" s="178">
        <f t="shared" si="26"/>
        <v>18.443932729600004</v>
      </c>
      <c r="D508" s="250"/>
      <c r="E508" s="250" t="s">
        <v>110</v>
      </c>
      <c r="F508" s="250">
        <v>429464</v>
      </c>
      <c r="G508" s="238">
        <f t="shared" si="27"/>
        <v>4.2946400000000003E-2</v>
      </c>
      <c r="H508" s="250"/>
      <c r="I508" s="250"/>
      <c r="J508" s="76"/>
    </row>
    <row r="509" spans="1:10" x14ac:dyDescent="0.25">
      <c r="A509" s="11" t="s">
        <v>224</v>
      </c>
      <c r="B509" s="178">
        <f t="shared" si="26"/>
        <v>0</v>
      </c>
      <c r="D509" s="250"/>
      <c r="E509" s="250" t="s">
        <v>25</v>
      </c>
      <c r="F509" s="250"/>
      <c r="G509" s="238"/>
      <c r="H509" s="250"/>
      <c r="I509" s="250"/>
      <c r="J509" s="76"/>
    </row>
    <row r="510" spans="1:10" x14ac:dyDescent="0.25">
      <c r="A510" s="11" t="s">
        <v>224</v>
      </c>
      <c r="B510" s="178">
        <f t="shared" si="26"/>
        <v>0.17182683039999999</v>
      </c>
      <c r="D510" s="250"/>
      <c r="E510" s="250" t="s">
        <v>111</v>
      </c>
      <c r="F510" s="250">
        <v>41452</v>
      </c>
      <c r="G510" s="238">
        <f t="shared" si="27"/>
        <v>4.1451999999999999E-3</v>
      </c>
      <c r="H510" s="250"/>
      <c r="I510" s="250"/>
      <c r="J510" s="76"/>
    </row>
    <row r="511" spans="1:10" x14ac:dyDescent="0.25">
      <c r="A511" s="11" t="s">
        <v>224</v>
      </c>
      <c r="B511" s="178">
        <f t="shared" si="26"/>
        <v>13.271448999999999</v>
      </c>
      <c r="D511" s="250"/>
      <c r="E511" s="250" t="s">
        <v>228</v>
      </c>
      <c r="F511" s="250">
        <v>364300</v>
      </c>
      <c r="G511" s="238">
        <f t="shared" si="27"/>
        <v>3.6429999999999997E-2</v>
      </c>
      <c r="H511" s="250"/>
      <c r="I511" s="250"/>
      <c r="J511" s="76"/>
    </row>
    <row r="512" spans="1:10" x14ac:dyDescent="0.25">
      <c r="A512" s="11" t="s">
        <v>224</v>
      </c>
      <c r="B512" s="178">
        <f t="shared" si="26"/>
        <v>0.42250000000000004</v>
      </c>
      <c r="D512" s="250"/>
      <c r="E512" s="250" t="s">
        <v>220</v>
      </c>
      <c r="F512" s="250">
        <v>65000</v>
      </c>
      <c r="G512" s="238">
        <f t="shared" si="27"/>
        <v>6.4999999999999997E-3</v>
      </c>
      <c r="H512" s="250"/>
      <c r="I512" s="250"/>
      <c r="J512" s="76"/>
    </row>
    <row r="513" spans="1:10" x14ac:dyDescent="0.25">
      <c r="A513" s="11" t="s">
        <v>224</v>
      </c>
      <c r="B513" s="178">
        <f t="shared" si="26"/>
        <v>5.9290000000000007E-7</v>
      </c>
      <c r="D513" s="250"/>
      <c r="E513" s="250" t="s">
        <v>170</v>
      </c>
      <c r="F513" s="250">
        <v>77</v>
      </c>
      <c r="G513" s="238">
        <f t="shared" si="27"/>
        <v>7.7000000000000008E-6</v>
      </c>
      <c r="H513" s="250"/>
      <c r="I513" s="250"/>
      <c r="J513" s="76"/>
    </row>
    <row r="514" spans="1:10" x14ac:dyDescent="0.25">
      <c r="A514" s="11" t="s">
        <v>224</v>
      </c>
      <c r="B514" s="178">
        <f t="shared" si="26"/>
        <v>1.8490000000000001E-5</v>
      </c>
      <c r="D514" s="250"/>
      <c r="E514" s="250" t="s">
        <v>183</v>
      </c>
      <c r="F514" s="250">
        <v>430</v>
      </c>
      <c r="G514" s="238">
        <f t="shared" si="27"/>
        <v>4.3000000000000002E-5</v>
      </c>
      <c r="H514" s="250"/>
      <c r="I514" s="250"/>
      <c r="J514" s="76"/>
    </row>
    <row r="515" spans="1:10" x14ac:dyDescent="0.25">
      <c r="A515" s="11" t="s">
        <v>224</v>
      </c>
      <c r="B515" s="178">
        <f t="shared" si="26"/>
        <v>1.1628099999999998E-3</v>
      </c>
      <c r="D515" s="250"/>
      <c r="E515" s="250" t="s">
        <v>154</v>
      </c>
      <c r="F515" s="250">
        <v>3410</v>
      </c>
      <c r="G515" s="238">
        <f t="shared" si="27"/>
        <v>3.4099999999999999E-4</v>
      </c>
      <c r="H515" s="250"/>
      <c r="I515" s="250"/>
      <c r="J515" s="76"/>
    </row>
    <row r="516" spans="1:10" x14ac:dyDescent="0.25">
      <c r="A516" s="11" t="s">
        <v>224</v>
      </c>
      <c r="B516" s="178">
        <f t="shared" si="26"/>
        <v>0</v>
      </c>
      <c r="D516" s="250"/>
      <c r="E516" s="250" t="s">
        <v>229</v>
      </c>
      <c r="F516" s="251"/>
      <c r="G516" s="238"/>
      <c r="H516" s="250"/>
      <c r="I516" s="250"/>
      <c r="J516" s="76"/>
    </row>
    <row r="517" spans="1:10" x14ac:dyDescent="0.25">
      <c r="A517" s="11" t="s">
        <v>224</v>
      </c>
      <c r="B517" s="178">
        <f t="shared" si="26"/>
        <v>22.686835824899998</v>
      </c>
      <c r="D517" s="250"/>
      <c r="E517" s="250" t="s">
        <v>56</v>
      </c>
      <c r="F517" s="250">
        <v>476307</v>
      </c>
      <c r="G517" s="238">
        <f t="shared" si="27"/>
        <v>4.7630699999999998E-2</v>
      </c>
      <c r="H517" s="250"/>
      <c r="I517" s="250"/>
      <c r="J517" s="76"/>
    </row>
    <row r="518" spans="1:10" x14ac:dyDescent="0.25">
      <c r="A518" s="11" t="s">
        <v>224</v>
      </c>
      <c r="B518" s="178">
        <f t="shared" si="26"/>
        <v>1.2995999999999997E-2</v>
      </c>
      <c r="D518" s="250"/>
      <c r="E518" s="250" t="s">
        <v>194</v>
      </c>
      <c r="F518" s="251">
        <v>11400</v>
      </c>
      <c r="G518" s="238">
        <f t="shared" si="27"/>
        <v>1.14E-3</v>
      </c>
      <c r="H518" s="250"/>
      <c r="I518" s="250"/>
      <c r="J518" s="76"/>
    </row>
    <row r="519" spans="1:10" x14ac:dyDescent="0.25">
      <c r="A519" s="11" t="s">
        <v>224</v>
      </c>
      <c r="B519" s="178">
        <f t="shared" si="26"/>
        <v>1.6384000000000001</v>
      </c>
      <c r="D519" s="250"/>
      <c r="E519" s="250" t="s">
        <v>165</v>
      </c>
      <c r="F519" s="250">
        <v>128000</v>
      </c>
      <c r="G519" s="238">
        <f t="shared" si="27"/>
        <v>1.2800000000000001E-2</v>
      </c>
      <c r="H519" s="250"/>
      <c r="I519" s="250"/>
      <c r="J519" s="76"/>
    </row>
    <row r="520" spans="1:10" x14ac:dyDescent="0.25">
      <c r="A520" s="11" t="s">
        <v>224</v>
      </c>
      <c r="B520" s="178">
        <f t="shared" si="26"/>
        <v>0.48119194239999996</v>
      </c>
      <c r="D520" s="250"/>
      <c r="E520" s="250" t="s">
        <v>84</v>
      </c>
      <c r="F520" s="250">
        <v>69368</v>
      </c>
      <c r="G520" s="238">
        <f t="shared" si="27"/>
        <v>6.9367999999999999E-3</v>
      </c>
      <c r="H520" s="250"/>
      <c r="I520" s="250"/>
      <c r="J520" s="76"/>
    </row>
    <row r="521" spans="1:10" x14ac:dyDescent="0.25">
      <c r="A521" s="11" t="s">
        <v>224</v>
      </c>
      <c r="B521" s="178">
        <f t="shared" si="26"/>
        <v>144.40131922410001</v>
      </c>
      <c r="D521" s="250"/>
      <c r="E521" s="250" t="s">
        <v>92</v>
      </c>
      <c r="F521" s="250">
        <v>1201671</v>
      </c>
      <c r="G521" s="238">
        <f t="shared" si="27"/>
        <v>0.1201671</v>
      </c>
      <c r="H521" s="250"/>
      <c r="I521" s="250"/>
      <c r="J521" s="76"/>
    </row>
    <row r="522" spans="1:10" x14ac:dyDescent="0.25">
      <c r="A522" s="11" t="s">
        <v>224</v>
      </c>
      <c r="B522" s="178">
        <f t="shared" si="26"/>
        <v>0</v>
      </c>
      <c r="D522" s="250"/>
      <c r="E522" s="250" t="s">
        <v>158</v>
      </c>
      <c r="F522" s="251"/>
      <c r="G522" s="238"/>
      <c r="H522" s="250"/>
      <c r="I522" s="250"/>
      <c r="J522" s="76"/>
    </row>
    <row r="523" spans="1:10" x14ac:dyDescent="0.25">
      <c r="A523" s="11" t="s">
        <v>224</v>
      </c>
      <c r="B523" s="178">
        <f t="shared" si="26"/>
        <v>1.8387359999999997</v>
      </c>
      <c r="D523" s="250"/>
      <c r="E523" s="250" t="s">
        <v>118</v>
      </c>
      <c r="F523" s="250">
        <v>135600</v>
      </c>
      <c r="G523" s="238">
        <f t="shared" si="27"/>
        <v>1.3559999999999999E-2</v>
      </c>
      <c r="H523" s="250"/>
      <c r="I523" s="250"/>
      <c r="J523" s="76"/>
    </row>
    <row r="524" spans="1:10" x14ac:dyDescent="0.25">
      <c r="A524" s="11" t="s">
        <v>224</v>
      </c>
      <c r="B524" s="178">
        <f t="shared" si="26"/>
        <v>0</v>
      </c>
      <c r="D524" s="250"/>
      <c r="E524" s="250" t="s">
        <v>85</v>
      </c>
      <c r="F524" s="251"/>
      <c r="G524" s="238"/>
      <c r="H524" s="250"/>
      <c r="I524" s="250"/>
      <c r="J524" s="76"/>
    </row>
    <row r="525" spans="1:10" x14ac:dyDescent="0.25">
      <c r="A525" s="11" t="s">
        <v>224</v>
      </c>
      <c r="B525" s="178">
        <f t="shared" si="26"/>
        <v>1.8999865599999999E-2</v>
      </c>
      <c r="D525" s="250"/>
      <c r="E525" s="250" t="s">
        <v>29</v>
      </c>
      <c r="F525" s="250">
        <v>13784</v>
      </c>
      <c r="G525" s="238">
        <f t="shared" si="27"/>
        <v>1.3783999999999999E-3</v>
      </c>
      <c r="H525" s="250"/>
      <c r="I525" s="250"/>
      <c r="J525" s="76"/>
    </row>
    <row r="526" spans="1:10" x14ac:dyDescent="0.25">
      <c r="A526" s="11" t="s">
        <v>224</v>
      </c>
      <c r="B526" s="178">
        <f t="shared" si="26"/>
        <v>3.2399999999999993</v>
      </c>
      <c r="D526" s="250"/>
      <c r="E526" s="250" t="s">
        <v>230</v>
      </c>
      <c r="F526" s="250">
        <v>180000</v>
      </c>
      <c r="G526" s="238">
        <f t="shared" si="27"/>
        <v>1.7999999999999999E-2</v>
      </c>
      <c r="H526" s="250"/>
      <c r="I526" s="250"/>
      <c r="J526" s="76"/>
    </row>
    <row r="527" spans="1:10" x14ac:dyDescent="0.25">
      <c r="A527" s="11" t="s">
        <v>224</v>
      </c>
      <c r="B527" s="178">
        <f t="shared" si="26"/>
        <v>0</v>
      </c>
      <c r="D527" s="250"/>
      <c r="E527" s="250" t="s">
        <v>231</v>
      </c>
      <c r="F527" s="251"/>
      <c r="G527" s="238"/>
      <c r="H527" s="250"/>
      <c r="I527" s="250"/>
      <c r="J527" s="76"/>
    </row>
    <row r="528" spans="1:10" x14ac:dyDescent="0.25">
      <c r="A528" s="11" t="s">
        <v>224</v>
      </c>
      <c r="B528" s="178">
        <f t="shared" si="26"/>
        <v>1E-4</v>
      </c>
      <c r="D528" s="250"/>
      <c r="E528" s="250" t="s">
        <v>233</v>
      </c>
      <c r="F528" s="250">
        <v>1000</v>
      </c>
      <c r="G528" s="238">
        <f t="shared" si="27"/>
        <v>1E-4</v>
      </c>
      <c r="H528" s="250"/>
      <c r="I528" s="250"/>
      <c r="J528" s="76"/>
    </row>
    <row r="529" spans="1:10" x14ac:dyDescent="0.25">
      <c r="A529" s="11" t="s">
        <v>224</v>
      </c>
      <c r="B529" s="178">
        <f t="shared" si="26"/>
        <v>0.10311805440000001</v>
      </c>
      <c r="D529" s="250"/>
      <c r="E529" s="250" t="s">
        <v>121</v>
      </c>
      <c r="F529" s="250">
        <v>32112</v>
      </c>
      <c r="G529" s="238">
        <f t="shared" si="27"/>
        <v>3.2112E-3</v>
      </c>
      <c r="H529" s="250"/>
      <c r="I529" s="250"/>
      <c r="J529" s="76"/>
    </row>
    <row r="530" spans="1:10" x14ac:dyDescent="0.25">
      <c r="A530" s="11" t="s">
        <v>224</v>
      </c>
      <c r="B530" s="178">
        <f t="shared" si="26"/>
        <v>0</v>
      </c>
      <c r="D530" s="250"/>
      <c r="E530" s="250" t="s">
        <v>32</v>
      </c>
      <c r="F530" s="251"/>
      <c r="G530" s="238"/>
      <c r="H530" s="250"/>
      <c r="I530" s="250"/>
      <c r="J530" s="76"/>
    </row>
    <row r="531" spans="1:10" x14ac:dyDescent="0.25">
      <c r="A531" s="11" t="s">
        <v>224</v>
      </c>
      <c r="B531" s="178">
        <f t="shared" si="26"/>
        <v>4.6522607480999998</v>
      </c>
      <c r="D531" s="250"/>
      <c r="E531" s="250" t="s">
        <v>174</v>
      </c>
      <c r="F531" s="250">
        <v>215691</v>
      </c>
      <c r="G531" s="238">
        <f t="shared" si="27"/>
        <v>2.1569100000000001E-2</v>
      </c>
      <c r="H531" s="250"/>
      <c r="I531" s="250"/>
      <c r="J531" s="76"/>
    </row>
    <row r="532" spans="1:10" x14ac:dyDescent="0.25">
      <c r="A532" s="11" t="s">
        <v>224</v>
      </c>
      <c r="B532" s="178">
        <f t="shared" si="26"/>
        <v>0.22325625000000002</v>
      </c>
      <c r="D532" s="250"/>
      <c r="E532" s="250" t="s">
        <v>232</v>
      </c>
      <c r="F532" s="250">
        <v>47250</v>
      </c>
      <c r="G532" s="238">
        <f t="shared" si="27"/>
        <v>4.725E-3</v>
      </c>
      <c r="H532" s="250"/>
      <c r="I532" s="250"/>
      <c r="J532" s="76"/>
    </row>
    <row r="533" spans="1:10" x14ac:dyDescent="0.25">
      <c r="A533" s="11" t="s">
        <v>224</v>
      </c>
      <c r="B533" s="178">
        <f t="shared" si="26"/>
        <v>2.5246032099999999E-2</v>
      </c>
      <c r="D533" s="250"/>
      <c r="E533" s="250" t="s">
        <v>166</v>
      </c>
      <c r="F533" s="250">
        <v>15889</v>
      </c>
      <c r="G533" s="238">
        <f t="shared" si="27"/>
        <v>1.5889000000000001E-3</v>
      </c>
      <c r="H533" s="250"/>
      <c r="I533" s="250"/>
      <c r="J533" s="76"/>
    </row>
    <row r="534" spans="1:10" x14ac:dyDescent="0.25">
      <c r="A534" s="11" t="s">
        <v>224</v>
      </c>
      <c r="B534" s="178">
        <f t="shared" si="26"/>
        <v>0.31359999999999993</v>
      </c>
      <c r="D534" s="250"/>
      <c r="E534" s="250" t="s">
        <v>31</v>
      </c>
      <c r="F534" s="250">
        <v>56000</v>
      </c>
      <c r="G534" s="238">
        <f t="shared" si="27"/>
        <v>5.5999999999999999E-3</v>
      </c>
      <c r="H534" s="250"/>
      <c r="I534" s="250"/>
      <c r="J534" s="76"/>
    </row>
    <row r="535" spans="1:10" x14ac:dyDescent="0.25">
      <c r="A535" s="11" t="s">
        <v>224</v>
      </c>
      <c r="B535" s="178">
        <f t="shared" si="26"/>
        <v>55.950400000000009</v>
      </c>
      <c r="D535" s="250"/>
      <c r="E535" s="250" t="s">
        <v>38</v>
      </c>
      <c r="F535" s="250">
        <v>748000</v>
      </c>
      <c r="G535" s="238">
        <f t="shared" si="27"/>
        <v>7.4800000000000005E-2</v>
      </c>
      <c r="H535" s="250"/>
      <c r="I535" s="250"/>
      <c r="J535" s="76"/>
    </row>
    <row r="536" spans="1:10" x14ac:dyDescent="0.25">
      <c r="A536" s="150" t="s">
        <v>224</v>
      </c>
      <c r="B536" s="131">
        <f t="shared" si="26"/>
        <v>0.23039999999999999</v>
      </c>
      <c r="C536" s="150"/>
      <c r="D536" s="12"/>
      <c r="E536" s="12" t="s">
        <v>47</v>
      </c>
      <c r="F536" s="12">
        <v>48000</v>
      </c>
      <c r="G536" s="237">
        <f t="shared" si="27"/>
        <v>4.7999999999999996E-3</v>
      </c>
      <c r="H536" s="12"/>
      <c r="I536" s="12"/>
      <c r="J536" s="147"/>
    </row>
    <row r="537" spans="1:10" x14ac:dyDescent="0.25">
      <c r="A537" s="11" t="s">
        <v>235</v>
      </c>
      <c r="B537" s="178">
        <f t="shared" ref="B537:B545" si="28">POWER((F537/$J$537)*100, 2)</f>
        <v>0</v>
      </c>
      <c r="C537" s="11">
        <f>SUM(B537:B545)</f>
        <v>1902.2502418775944</v>
      </c>
      <c r="D537" s="252"/>
      <c r="E537" s="252" t="s">
        <v>5</v>
      </c>
      <c r="F537" s="252"/>
      <c r="G537" s="238">
        <f t="shared" ref="G537:G545" si="29">F537/$J$537</f>
        <v>0</v>
      </c>
      <c r="H537" s="252"/>
      <c r="I537" s="252"/>
      <c r="J537" s="76">
        <v>179</v>
      </c>
    </row>
    <row r="538" spans="1:10" x14ac:dyDescent="0.25">
      <c r="A538" s="11" t="s">
        <v>235</v>
      </c>
      <c r="B538" s="178">
        <f t="shared" si="28"/>
        <v>1086.4205237040044</v>
      </c>
      <c r="D538" s="252"/>
      <c r="E538" s="252" t="s">
        <v>15</v>
      </c>
      <c r="F538" s="252">
        <v>59</v>
      </c>
      <c r="G538" s="238">
        <f t="shared" si="29"/>
        <v>0.32960893854748602</v>
      </c>
      <c r="H538" s="252"/>
      <c r="I538" s="252"/>
      <c r="J538" s="76"/>
    </row>
    <row r="539" spans="1:10" x14ac:dyDescent="0.25">
      <c r="A539" s="11" t="s">
        <v>235</v>
      </c>
      <c r="B539" s="178">
        <f t="shared" si="28"/>
        <v>382.32264910583314</v>
      </c>
      <c r="D539" s="252"/>
      <c r="E539" s="252" t="s">
        <v>94</v>
      </c>
      <c r="F539" s="252">
        <v>35</v>
      </c>
      <c r="G539" s="238">
        <f t="shared" si="29"/>
        <v>0.19553072625698323</v>
      </c>
      <c r="H539" s="252"/>
      <c r="I539" s="252"/>
      <c r="J539" s="76"/>
    </row>
    <row r="540" spans="1:10" x14ac:dyDescent="0.25">
      <c r="A540" s="11" t="s">
        <v>235</v>
      </c>
      <c r="B540" s="178">
        <f t="shared" si="28"/>
        <v>19.974407790019036</v>
      </c>
      <c r="D540" s="252"/>
      <c r="E540" s="252" t="s">
        <v>22</v>
      </c>
      <c r="F540" s="252">
        <v>8</v>
      </c>
      <c r="G540" s="238">
        <f t="shared" si="29"/>
        <v>4.4692737430167599E-2</v>
      </c>
      <c r="H540" s="252"/>
      <c r="I540" s="252"/>
      <c r="J540" s="76"/>
    </row>
    <row r="541" spans="1:10" x14ac:dyDescent="0.25">
      <c r="A541" s="11" t="s">
        <v>235</v>
      </c>
      <c r="B541" s="178">
        <f t="shared" si="28"/>
        <v>124.84004868761899</v>
      </c>
      <c r="D541" s="252"/>
      <c r="E541" s="252" t="s">
        <v>111</v>
      </c>
      <c r="F541" s="252">
        <v>20</v>
      </c>
      <c r="G541" s="238">
        <f t="shared" si="29"/>
        <v>0.11173184357541899</v>
      </c>
      <c r="H541" s="252"/>
      <c r="I541" s="252"/>
      <c r="J541" s="76"/>
    </row>
    <row r="542" spans="1:10" x14ac:dyDescent="0.25">
      <c r="A542" s="11" t="s">
        <v>235</v>
      </c>
      <c r="B542" s="178">
        <f t="shared" si="28"/>
        <v>124.84004868761899</v>
      </c>
      <c r="D542" s="252"/>
      <c r="E542" s="252" t="s">
        <v>36</v>
      </c>
      <c r="F542" s="252">
        <v>20</v>
      </c>
      <c r="G542" s="238">
        <f t="shared" si="29"/>
        <v>0.11173184357541899</v>
      </c>
      <c r="H542" s="252"/>
      <c r="I542" s="252"/>
      <c r="J542" s="76"/>
    </row>
    <row r="543" spans="1:10" x14ac:dyDescent="0.25">
      <c r="A543" s="11" t="s">
        <v>235</v>
      </c>
      <c r="B543" s="178">
        <f t="shared" si="28"/>
        <v>112.66814394057614</v>
      </c>
      <c r="D543" s="252"/>
      <c r="E543" s="252" t="s">
        <v>16</v>
      </c>
      <c r="F543" s="252">
        <v>19</v>
      </c>
      <c r="G543" s="238">
        <f t="shared" si="29"/>
        <v>0.10614525139664804</v>
      </c>
      <c r="H543" s="252"/>
      <c r="I543" s="252"/>
      <c r="J543" s="76"/>
    </row>
    <row r="544" spans="1:10" x14ac:dyDescent="0.25">
      <c r="A544" s="11" t="s">
        <v>235</v>
      </c>
      <c r="B544" s="178">
        <f t="shared" si="28"/>
        <v>19.974407790019036</v>
      </c>
      <c r="D544" s="252"/>
      <c r="E544" s="252" t="s">
        <v>120</v>
      </c>
      <c r="F544" s="252">
        <v>8</v>
      </c>
      <c r="G544" s="238">
        <f t="shared" si="29"/>
        <v>4.4692737430167599E-2</v>
      </c>
      <c r="H544" s="252"/>
      <c r="I544" s="252"/>
      <c r="J544" s="76"/>
    </row>
    <row r="545" spans="1:10" x14ac:dyDescent="0.25">
      <c r="A545" s="150" t="s">
        <v>235</v>
      </c>
      <c r="B545" s="131">
        <f t="shared" si="28"/>
        <v>31.210012171904747</v>
      </c>
      <c r="C545" s="150"/>
      <c r="D545" s="12"/>
      <c r="E545" s="12" t="s">
        <v>126</v>
      </c>
      <c r="F545" s="12">
        <v>10</v>
      </c>
      <c r="G545" s="237">
        <f t="shared" si="29"/>
        <v>5.5865921787709494E-2</v>
      </c>
      <c r="H545" s="12"/>
      <c r="I545" s="12"/>
      <c r="J545" s="147"/>
    </row>
    <row r="546" spans="1:10" x14ac:dyDescent="0.25">
      <c r="A546" s="11" t="s">
        <v>239</v>
      </c>
      <c r="B546" s="178">
        <f>POWER((F546/$J$546)*100, 2)</f>
        <v>2.7777777777777781</v>
      </c>
      <c r="C546" s="11">
        <f>SUM(B546:B563)</f>
        <v>3152.9884499999998</v>
      </c>
      <c r="D546" s="254"/>
      <c r="E546" s="254" t="s">
        <v>244</v>
      </c>
      <c r="F546" s="254">
        <v>1000</v>
      </c>
      <c r="G546" s="238">
        <f>F546/$J$546</f>
        <v>1.6666666666666666E-2</v>
      </c>
      <c r="H546" s="254"/>
      <c r="I546" s="254"/>
      <c r="J546" s="76">
        <v>60000</v>
      </c>
    </row>
    <row r="547" spans="1:10" x14ac:dyDescent="0.25">
      <c r="A547" s="11" t="s">
        <v>239</v>
      </c>
      <c r="B547" s="178">
        <f t="shared" ref="B547:B563" si="30">POWER((F547/$J$546)*100, 2)</f>
        <v>4.0000000000000008E-2</v>
      </c>
      <c r="D547" s="254"/>
      <c r="E547" s="254" t="s">
        <v>93</v>
      </c>
      <c r="F547" s="254">
        <v>120</v>
      </c>
      <c r="G547" s="238">
        <f t="shared" ref="G547:G563" si="31">F547/$J$546</f>
        <v>2E-3</v>
      </c>
      <c r="H547" s="254"/>
      <c r="I547" s="254"/>
      <c r="J547" s="76"/>
    </row>
    <row r="548" spans="1:10" x14ac:dyDescent="0.25">
      <c r="A548" s="11" t="s">
        <v>239</v>
      </c>
      <c r="B548" s="178">
        <f t="shared" si="30"/>
        <v>0.17361111111111113</v>
      </c>
      <c r="D548" s="254"/>
      <c r="E548" s="254" t="s">
        <v>245</v>
      </c>
      <c r="F548" s="254">
        <v>250</v>
      </c>
      <c r="G548" s="238">
        <f t="shared" si="31"/>
        <v>4.1666666666666666E-3</v>
      </c>
      <c r="H548" s="254"/>
      <c r="I548" s="254"/>
      <c r="J548" s="76"/>
    </row>
    <row r="549" spans="1:10" x14ac:dyDescent="0.25">
      <c r="A549" s="11" t="s">
        <v>239</v>
      </c>
      <c r="B549" s="178">
        <f t="shared" si="30"/>
        <v>380.25</v>
      </c>
      <c r="D549" s="254"/>
      <c r="E549" s="254" t="s">
        <v>246</v>
      </c>
      <c r="F549" s="254">
        <v>11700</v>
      </c>
      <c r="G549" s="238">
        <f t="shared" si="31"/>
        <v>0.19500000000000001</v>
      </c>
      <c r="H549" s="254"/>
      <c r="I549" s="254"/>
      <c r="J549" s="76"/>
    </row>
    <row r="550" spans="1:10" x14ac:dyDescent="0.25">
      <c r="A550" s="11" t="s">
        <v>239</v>
      </c>
      <c r="B550" s="178">
        <f t="shared" si="30"/>
        <v>2500</v>
      </c>
      <c r="D550" s="254"/>
      <c r="E550" s="254" t="s">
        <v>247</v>
      </c>
      <c r="F550" s="254">
        <v>30000</v>
      </c>
      <c r="G550" s="238">
        <f t="shared" si="31"/>
        <v>0.5</v>
      </c>
      <c r="H550" s="254"/>
      <c r="I550" s="254"/>
      <c r="J550" s="76"/>
    </row>
    <row r="551" spans="1:10" x14ac:dyDescent="0.25">
      <c r="A551" s="11" t="s">
        <v>239</v>
      </c>
      <c r="B551" s="178">
        <f t="shared" si="30"/>
        <v>0</v>
      </c>
      <c r="D551" s="254"/>
      <c r="E551" s="254" t="s">
        <v>19</v>
      </c>
      <c r="F551" s="254"/>
      <c r="G551" s="238"/>
      <c r="H551" s="254"/>
      <c r="I551" s="254"/>
      <c r="J551" s="76"/>
    </row>
    <row r="552" spans="1:10" x14ac:dyDescent="0.25">
      <c r="A552" s="11" t="s">
        <v>239</v>
      </c>
      <c r="B552" s="178">
        <f t="shared" si="30"/>
        <v>0</v>
      </c>
      <c r="D552" s="254"/>
      <c r="E552" s="254" t="s">
        <v>248</v>
      </c>
      <c r="F552" s="254"/>
      <c r="G552" s="238"/>
      <c r="H552" s="254"/>
      <c r="I552" s="254"/>
      <c r="J552" s="76"/>
    </row>
    <row r="553" spans="1:10" x14ac:dyDescent="0.25">
      <c r="A553" s="11" t="s">
        <v>239</v>
      </c>
      <c r="B553" s="178">
        <f t="shared" si="30"/>
        <v>0</v>
      </c>
      <c r="D553" s="254"/>
      <c r="E553" s="254" t="s">
        <v>249</v>
      </c>
      <c r="F553" s="254"/>
      <c r="G553" s="238"/>
      <c r="H553" s="254"/>
      <c r="I553" s="254"/>
      <c r="J553" s="76"/>
    </row>
    <row r="554" spans="1:10" x14ac:dyDescent="0.25">
      <c r="A554" s="11" t="s">
        <v>239</v>
      </c>
      <c r="B554" s="178">
        <f t="shared" si="30"/>
        <v>0</v>
      </c>
      <c r="D554" s="254"/>
      <c r="E554" s="254" t="s">
        <v>20</v>
      </c>
      <c r="F554" s="254"/>
      <c r="G554" s="238"/>
      <c r="H554" s="254"/>
      <c r="I554" s="254"/>
      <c r="J554" s="76"/>
    </row>
    <row r="555" spans="1:10" x14ac:dyDescent="0.25">
      <c r="A555" s="11" t="s">
        <v>239</v>
      </c>
      <c r="B555" s="178">
        <f t="shared" si="30"/>
        <v>2.7777777777777783E-2</v>
      </c>
      <c r="D555" s="254"/>
      <c r="E555" s="254" t="s">
        <v>250</v>
      </c>
      <c r="F555" s="254">
        <v>100</v>
      </c>
      <c r="G555" s="238">
        <f t="shared" si="31"/>
        <v>1.6666666666666668E-3</v>
      </c>
      <c r="H555" s="254"/>
      <c r="I555" s="254"/>
      <c r="J555" s="76"/>
    </row>
    <row r="556" spans="1:10" x14ac:dyDescent="0.25">
      <c r="A556" s="11" t="s">
        <v>239</v>
      </c>
      <c r="B556" s="178">
        <f t="shared" si="30"/>
        <v>4.4444444444444444E-3</v>
      </c>
      <c r="D556" s="254"/>
      <c r="E556" s="254" t="s">
        <v>251</v>
      </c>
      <c r="F556" s="253">
        <v>40</v>
      </c>
      <c r="G556" s="238">
        <f t="shared" si="31"/>
        <v>6.6666666666666664E-4</v>
      </c>
      <c r="H556" s="254"/>
      <c r="I556" s="254"/>
      <c r="J556" s="76"/>
    </row>
    <row r="557" spans="1:10" x14ac:dyDescent="0.25">
      <c r="A557" s="11" t="s">
        <v>239</v>
      </c>
      <c r="B557" s="178">
        <f t="shared" si="30"/>
        <v>6.25</v>
      </c>
      <c r="D557" s="254"/>
      <c r="E557" s="254" t="s">
        <v>228</v>
      </c>
      <c r="F557" s="254">
        <v>1500</v>
      </c>
      <c r="G557" s="238">
        <f t="shared" si="31"/>
        <v>2.5000000000000001E-2</v>
      </c>
      <c r="H557" s="254"/>
      <c r="I557" s="254"/>
      <c r="J557" s="76"/>
    </row>
    <row r="558" spans="1:10" x14ac:dyDescent="0.25">
      <c r="A558" s="11" t="s">
        <v>239</v>
      </c>
      <c r="B558" s="178">
        <f t="shared" si="30"/>
        <v>7.6913777777777783</v>
      </c>
      <c r="D558" s="254"/>
      <c r="E558" s="254" t="s">
        <v>56</v>
      </c>
      <c r="F558" s="254">
        <v>1664</v>
      </c>
      <c r="G558" s="238">
        <f t="shared" si="31"/>
        <v>2.7733333333333332E-2</v>
      </c>
      <c r="H558" s="254"/>
      <c r="I558" s="254"/>
      <c r="J558" s="76"/>
    </row>
    <row r="559" spans="1:10" x14ac:dyDescent="0.25">
      <c r="A559" s="11" t="s">
        <v>239</v>
      </c>
      <c r="B559" s="178">
        <f t="shared" si="30"/>
        <v>221.9603361111111</v>
      </c>
      <c r="D559" s="254"/>
      <c r="E559" s="254" t="s">
        <v>165</v>
      </c>
      <c r="F559" s="254">
        <v>8939</v>
      </c>
      <c r="G559" s="238">
        <f t="shared" si="31"/>
        <v>0.14898333333333333</v>
      </c>
      <c r="H559" s="254"/>
      <c r="I559" s="254"/>
      <c r="J559" s="76"/>
    </row>
    <row r="560" spans="1:10" x14ac:dyDescent="0.25">
      <c r="A560" s="11" t="s">
        <v>239</v>
      </c>
      <c r="B560" s="178">
        <f t="shared" si="30"/>
        <v>0</v>
      </c>
      <c r="D560" s="254"/>
      <c r="E560" s="254" t="s">
        <v>252</v>
      </c>
      <c r="F560" s="254"/>
      <c r="G560" s="238"/>
      <c r="H560" s="254"/>
      <c r="I560" s="254"/>
      <c r="J560" s="76"/>
    </row>
    <row r="561" spans="1:10" x14ac:dyDescent="0.25">
      <c r="A561" s="11" t="s">
        <v>239</v>
      </c>
      <c r="B561" s="178">
        <f t="shared" si="30"/>
        <v>27.5625</v>
      </c>
      <c r="D561" s="254"/>
      <c r="E561" s="254" t="s">
        <v>92</v>
      </c>
      <c r="F561" s="254">
        <v>3150</v>
      </c>
      <c r="G561" s="238">
        <f t="shared" si="31"/>
        <v>5.2499999999999998E-2</v>
      </c>
      <c r="H561" s="254"/>
      <c r="I561" s="254"/>
      <c r="J561" s="76"/>
    </row>
    <row r="562" spans="1:10" x14ac:dyDescent="0.25">
      <c r="A562" s="11" t="s">
        <v>239</v>
      </c>
      <c r="B562" s="178">
        <f t="shared" si="30"/>
        <v>6.2500000000000012E-4</v>
      </c>
      <c r="D562" s="254"/>
      <c r="E562" s="254" t="s">
        <v>218</v>
      </c>
      <c r="F562" s="254">
        <v>15</v>
      </c>
      <c r="G562" s="238">
        <f t="shared" si="31"/>
        <v>2.5000000000000001E-4</v>
      </c>
      <c r="H562" s="254"/>
      <c r="I562" s="254"/>
      <c r="J562" s="76"/>
    </row>
    <row r="563" spans="1:10" x14ac:dyDescent="0.25">
      <c r="A563" s="150" t="s">
        <v>239</v>
      </c>
      <c r="B563" s="131">
        <f t="shared" si="30"/>
        <v>6.25</v>
      </c>
      <c r="C563" s="150"/>
      <c r="D563" s="12"/>
      <c r="E563" s="12" t="s">
        <v>230</v>
      </c>
      <c r="F563" s="12">
        <v>1500</v>
      </c>
      <c r="G563" s="237">
        <f t="shared" si="31"/>
        <v>2.5000000000000001E-2</v>
      </c>
      <c r="H563" s="12"/>
      <c r="I563" s="12"/>
      <c r="J563" s="147"/>
    </row>
    <row r="564" spans="1:10" x14ac:dyDescent="0.25">
      <c r="A564" s="11" t="s">
        <v>253</v>
      </c>
      <c r="B564" s="178">
        <f>POWER((F564/$J$564)*100, 2)</f>
        <v>98.029604940692082</v>
      </c>
      <c r="C564" s="11">
        <f>SUM(B564:B578)</f>
        <v>2285.4504855528876</v>
      </c>
      <c r="D564" s="258"/>
      <c r="E564" s="258" t="s">
        <v>100</v>
      </c>
      <c r="F564" s="258">
        <v>200000</v>
      </c>
      <c r="G564" s="238">
        <f>F564/$J$564</f>
        <v>9.9009900990099015E-2</v>
      </c>
      <c r="H564" s="258"/>
      <c r="I564" s="258"/>
      <c r="J564" s="76">
        <v>2020000</v>
      </c>
    </row>
    <row r="565" spans="1:10" x14ac:dyDescent="0.25">
      <c r="A565" s="11" t="s">
        <v>253</v>
      </c>
      <c r="B565" s="178">
        <f t="shared" ref="B565:B578" si="32">POWER((F565/$J$564)*100, 2)</f>
        <v>28.058523674149598</v>
      </c>
      <c r="D565" s="258"/>
      <c r="E565" s="258" t="s">
        <v>82</v>
      </c>
      <c r="F565" s="258">
        <v>107000</v>
      </c>
      <c r="G565" s="238">
        <f t="shared" ref="G565:G575" si="33">F565/$J$564</f>
        <v>5.2970297029702969E-2</v>
      </c>
      <c r="H565" s="258"/>
      <c r="I565" s="258"/>
      <c r="J565" s="76"/>
    </row>
    <row r="566" spans="1:10" x14ac:dyDescent="0.25">
      <c r="A566" s="11" t="s">
        <v>253</v>
      </c>
      <c r="B566" s="178">
        <f t="shared" si="32"/>
        <v>17.292422311538086</v>
      </c>
      <c r="D566" s="258"/>
      <c r="E566" s="258" t="s">
        <v>83</v>
      </c>
      <c r="F566" s="258">
        <v>84000</v>
      </c>
      <c r="G566" s="238">
        <f t="shared" si="33"/>
        <v>4.1584158415841586E-2</v>
      </c>
      <c r="H566" s="258"/>
      <c r="I566" s="258"/>
      <c r="J566" s="76"/>
    </row>
    <row r="567" spans="1:10" x14ac:dyDescent="0.25">
      <c r="A567" s="11" t="s">
        <v>253</v>
      </c>
      <c r="B567" s="178">
        <f t="shared" si="32"/>
        <v>9.4206450348005095</v>
      </c>
      <c r="D567" s="258"/>
      <c r="E567" s="258" t="s">
        <v>134</v>
      </c>
      <c r="F567" s="258">
        <v>62000</v>
      </c>
      <c r="G567" s="238">
        <f t="shared" si="33"/>
        <v>3.0693069306930693E-2</v>
      </c>
      <c r="H567" s="258"/>
      <c r="I567" s="258"/>
      <c r="J567" s="76"/>
    </row>
    <row r="568" spans="1:10" x14ac:dyDescent="0.25">
      <c r="A568" s="11" t="s">
        <v>253</v>
      </c>
      <c r="B568" s="178">
        <f t="shared" si="32"/>
        <v>1133.2222331144008</v>
      </c>
      <c r="D568" s="258"/>
      <c r="E568" s="258" t="s">
        <v>94</v>
      </c>
      <c r="F568" s="258">
        <v>680000</v>
      </c>
      <c r="G568" s="238">
        <f t="shared" si="33"/>
        <v>0.33663366336633666</v>
      </c>
      <c r="H568" s="258"/>
      <c r="I568" s="258"/>
      <c r="J568" s="76"/>
    </row>
    <row r="569" spans="1:10" x14ac:dyDescent="0.25">
      <c r="A569" s="11" t="s">
        <v>253</v>
      </c>
      <c r="B569" s="178">
        <f t="shared" si="32"/>
        <v>0.41417508087442412</v>
      </c>
      <c r="D569" s="258"/>
      <c r="E569" s="258" t="s">
        <v>9</v>
      </c>
      <c r="F569" s="258">
        <v>13000</v>
      </c>
      <c r="G569" s="238">
        <f t="shared" si="33"/>
        <v>6.4356435643564353E-3</v>
      </c>
      <c r="H569" s="258"/>
      <c r="I569" s="258"/>
      <c r="J569" s="76"/>
    </row>
    <row r="570" spans="1:10" x14ac:dyDescent="0.25">
      <c r="A570" s="11" t="s">
        <v>253</v>
      </c>
      <c r="B570" s="178">
        <f t="shared" si="32"/>
        <v>956.18722894814243</v>
      </c>
      <c r="D570" s="258"/>
      <c r="E570" s="258" t="s">
        <v>111</v>
      </c>
      <c r="F570" s="258">
        <v>624630</v>
      </c>
      <c r="G570" s="238">
        <f t="shared" si="33"/>
        <v>0.30922277227722772</v>
      </c>
      <c r="H570" s="258"/>
      <c r="I570" s="258"/>
      <c r="J570" s="76"/>
    </row>
    <row r="571" spans="1:10" x14ac:dyDescent="0.25">
      <c r="A571" s="11" t="s">
        <v>253</v>
      </c>
      <c r="B571" s="178">
        <f t="shared" si="32"/>
        <v>5.8362905597490435</v>
      </c>
      <c r="D571" s="258"/>
      <c r="E571" s="258" t="s">
        <v>92</v>
      </c>
      <c r="F571" s="258">
        <v>48800</v>
      </c>
      <c r="G571" s="238">
        <f t="shared" si="33"/>
        <v>2.4158415841584159E-2</v>
      </c>
      <c r="H571" s="258"/>
      <c r="I571" s="258"/>
      <c r="J571" s="76"/>
    </row>
    <row r="572" spans="1:10" x14ac:dyDescent="0.25">
      <c r="A572" s="11" t="s">
        <v>253</v>
      </c>
      <c r="B572" s="178">
        <f t="shared" si="32"/>
        <v>11.332222331144008</v>
      </c>
      <c r="D572" s="258"/>
      <c r="E572" s="258" t="s">
        <v>158</v>
      </c>
      <c r="F572" s="258">
        <v>68000</v>
      </c>
      <c r="G572" s="238">
        <f t="shared" si="33"/>
        <v>3.3663366336633666E-2</v>
      </c>
      <c r="H572" s="258"/>
      <c r="I572" s="258"/>
      <c r="J572" s="76"/>
    </row>
    <row r="573" spans="1:10" x14ac:dyDescent="0.25">
      <c r="A573" s="11" t="s">
        <v>253</v>
      </c>
      <c r="B573" s="178">
        <f t="shared" si="32"/>
        <v>24.50740123517302</v>
      </c>
      <c r="D573" s="258"/>
      <c r="E573" s="258" t="s">
        <v>16</v>
      </c>
      <c r="F573" s="258">
        <v>100000</v>
      </c>
      <c r="G573" s="238">
        <f t="shared" si="33"/>
        <v>4.9504950495049507E-2</v>
      </c>
      <c r="H573" s="258"/>
      <c r="I573" s="258"/>
      <c r="J573" s="76"/>
    </row>
    <row r="574" spans="1:10" x14ac:dyDescent="0.25">
      <c r="A574" s="11" t="s">
        <v>253</v>
      </c>
      <c r="B574" s="178">
        <f t="shared" si="32"/>
        <v>0.16944227281639057</v>
      </c>
      <c r="D574" s="258"/>
      <c r="E574" s="258" t="s">
        <v>37</v>
      </c>
      <c r="F574" s="258">
        <v>8315</v>
      </c>
      <c r="G574" s="238">
        <f t="shared" si="33"/>
        <v>4.1163366336633665E-3</v>
      </c>
      <c r="H574" s="258"/>
      <c r="I574" s="258"/>
      <c r="J574" s="76"/>
    </row>
    <row r="575" spans="1:10" x14ac:dyDescent="0.25">
      <c r="A575" s="11" t="s">
        <v>253</v>
      </c>
      <c r="B575" s="178">
        <f t="shared" si="32"/>
        <v>0.98029604940692083</v>
      </c>
      <c r="D575" s="258"/>
      <c r="E575" s="258" t="s">
        <v>174</v>
      </c>
      <c r="F575" s="258">
        <v>20000</v>
      </c>
      <c r="G575" s="238">
        <f t="shared" si="33"/>
        <v>9.9009900990099011E-3</v>
      </c>
      <c r="H575" s="258"/>
      <c r="I575" s="258"/>
      <c r="J575" s="76"/>
    </row>
    <row r="576" spans="1:10" x14ac:dyDescent="0.25">
      <c r="A576" s="11" t="s">
        <v>253</v>
      </c>
      <c r="B576" s="178">
        <f t="shared" si="32"/>
        <v>0</v>
      </c>
      <c r="D576" s="258"/>
      <c r="E576" s="258" t="s">
        <v>38</v>
      </c>
      <c r="F576" s="259"/>
      <c r="G576" s="238"/>
      <c r="H576" s="258"/>
      <c r="I576" s="258"/>
      <c r="J576" s="76"/>
    </row>
    <row r="577" spans="1:10" x14ac:dyDescent="0.25">
      <c r="A577" s="11" t="s">
        <v>253</v>
      </c>
      <c r="B577" s="178">
        <f t="shared" si="32"/>
        <v>0</v>
      </c>
      <c r="D577" s="258"/>
      <c r="E577" s="258" t="s">
        <v>89</v>
      </c>
      <c r="F577" s="253"/>
      <c r="G577" s="238"/>
      <c r="H577" s="258"/>
      <c r="I577" s="258"/>
      <c r="J577" s="76"/>
    </row>
    <row r="578" spans="1:10" x14ac:dyDescent="0.25">
      <c r="A578" s="150" t="s">
        <v>253</v>
      </c>
      <c r="B578" s="131">
        <f t="shared" si="32"/>
        <v>0</v>
      </c>
      <c r="C578" s="150"/>
      <c r="D578" s="12"/>
      <c r="E578" s="12" t="s">
        <v>86</v>
      </c>
      <c r="F578" s="140"/>
      <c r="G578" s="237"/>
      <c r="H578" s="12"/>
      <c r="I578" s="12"/>
      <c r="J578" s="147"/>
    </row>
    <row r="579" spans="1:10" x14ac:dyDescent="0.25">
      <c r="A579" s="11" t="s">
        <v>257</v>
      </c>
      <c r="B579" s="178">
        <f>POWER((F579/$J$579)*100, 2)</f>
        <v>9.351999925184E-2</v>
      </c>
      <c r="C579" s="11">
        <f>SUM(B579:B592)</f>
        <v>2649.8039584443886</v>
      </c>
      <c r="D579" s="260"/>
      <c r="E579" s="260" t="s">
        <v>192</v>
      </c>
      <c r="F579" s="260">
        <v>2000</v>
      </c>
      <c r="G579" s="238">
        <f>F579/$J$579</f>
        <v>3.0581039755351682E-3</v>
      </c>
      <c r="H579" s="260"/>
      <c r="I579" s="260"/>
      <c r="J579" s="76">
        <v>654000</v>
      </c>
    </row>
    <row r="580" spans="1:10" x14ac:dyDescent="0.25">
      <c r="A580" s="11" t="s">
        <v>257</v>
      </c>
      <c r="B580" s="178">
        <f t="shared" ref="B580:B592" si="34">POWER((F580/$J$579)*100, 2)</f>
        <v>255.31544295747648</v>
      </c>
      <c r="D580" s="260"/>
      <c r="E580" s="260" t="s">
        <v>15</v>
      </c>
      <c r="F580" s="260">
        <v>104500</v>
      </c>
      <c r="G580" s="238">
        <f t="shared" ref="G580:G592" si="35">F580/$J$579</f>
        <v>0.15978593272171254</v>
      </c>
      <c r="H580" s="260"/>
      <c r="I580" s="260"/>
      <c r="J580" s="76"/>
    </row>
    <row r="581" spans="1:10" x14ac:dyDescent="0.25">
      <c r="A581" s="11" t="s">
        <v>257</v>
      </c>
      <c r="B581" s="178">
        <f t="shared" si="34"/>
        <v>0</v>
      </c>
      <c r="D581" s="260"/>
      <c r="E581" s="260" t="s">
        <v>19</v>
      </c>
      <c r="F581" s="260"/>
      <c r="G581" s="238"/>
      <c r="H581" s="260"/>
      <c r="I581" s="260"/>
      <c r="J581" s="76"/>
    </row>
    <row r="582" spans="1:10" x14ac:dyDescent="0.25">
      <c r="A582" s="11" t="s">
        <v>257</v>
      </c>
      <c r="B582" s="178">
        <f t="shared" si="34"/>
        <v>1.7552768659577854E-3</v>
      </c>
      <c r="D582" s="260"/>
      <c r="E582" s="260" t="s">
        <v>94</v>
      </c>
      <c r="F582" s="260">
        <v>274</v>
      </c>
      <c r="G582" s="238">
        <f t="shared" si="35"/>
        <v>4.1896024464831806E-4</v>
      </c>
      <c r="H582" s="260"/>
      <c r="I582" s="260"/>
      <c r="J582" s="76"/>
    </row>
    <row r="583" spans="1:10" x14ac:dyDescent="0.25">
      <c r="A583" s="11" t="s">
        <v>257</v>
      </c>
      <c r="B583" s="178">
        <f t="shared" si="34"/>
        <v>5.2604999579160011E-2</v>
      </c>
      <c r="D583" s="260"/>
      <c r="E583" s="260" t="s">
        <v>9</v>
      </c>
      <c r="F583" s="260">
        <v>1500</v>
      </c>
      <c r="G583" s="238">
        <f t="shared" si="35"/>
        <v>2.2935779816513763E-3</v>
      </c>
      <c r="H583" s="260"/>
      <c r="I583" s="260"/>
      <c r="J583" s="76"/>
    </row>
    <row r="584" spans="1:10" x14ac:dyDescent="0.25">
      <c r="A584" s="11" t="s">
        <v>257</v>
      </c>
      <c r="B584" s="178">
        <f t="shared" si="34"/>
        <v>1002.274273209326</v>
      </c>
      <c r="D584" s="260"/>
      <c r="E584" s="260" t="s">
        <v>136</v>
      </c>
      <c r="F584" s="260">
        <v>207048</v>
      </c>
      <c r="G584" s="238">
        <f t="shared" si="35"/>
        <v>0.31658715596330278</v>
      </c>
      <c r="H584" s="260"/>
      <c r="I584" s="260"/>
      <c r="J584" s="76"/>
    </row>
    <row r="585" spans="1:10" x14ac:dyDescent="0.25">
      <c r="A585" s="11" t="s">
        <v>257</v>
      </c>
      <c r="B585" s="178">
        <f t="shared" si="34"/>
        <v>0</v>
      </c>
      <c r="D585" s="260"/>
      <c r="E585" s="260" t="s">
        <v>25</v>
      </c>
      <c r="F585" s="260"/>
      <c r="G585" s="238"/>
      <c r="H585" s="260"/>
      <c r="I585" s="260"/>
      <c r="J585" s="76"/>
    </row>
    <row r="586" spans="1:10" x14ac:dyDescent="0.25">
      <c r="A586" s="11" t="s">
        <v>257</v>
      </c>
      <c r="B586" s="178">
        <f t="shared" si="34"/>
        <v>9.3519999251840016</v>
      </c>
      <c r="D586" s="260"/>
      <c r="E586" s="260" t="s">
        <v>111</v>
      </c>
      <c r="F586" s="260">
        <v>20000</v>
      </c>
      <c r="G586" s="238">
        <f t="shared" si="35"/>
        <v>3.0581039755351681E-2</v>
      </c>
      <c r="H586" s="260"/>
      <c r="I586" s="260"/>
      <c r="J586" s="76"/>
    </row>
    <row r="587" spans="1:10" x14ac:dyDescent="0.25">
      <c r="A587" s="11" t="s">
        <v>257</v>
      </c>
      <c r="B587" s="178">
        <f t="shared" si="34"/>
        <v>188.47427323270583</v>
      </c>
      <c r="D587" s="260"/>
      <c r="E587" s="260" t="s">
        <v>153</v>
      </c>
      <c r="F587" s="260">
        <v>89785</v>
      </c>
      <c r="G587" s="238">
        <f t="shared" si="35"/>
        <v>0.13728593272171255</v>
      </c>
      <c r="H587" s="260"/>
      <c r="I587" s="260"/>
      <c r="J587" s="76"/>
    </row>
    <row r="588" spans="1:10" x14ac:dyDescent="0.25">
      <c r="A588" s="11" t="s">
        <v>257</v>
      </c>
      <c r="B588" s="178">
        <f t="shared" si="34"/>
        <v>2.337999981296E-4</v>
      </c>
      <c r="D588" s="260"/>
      <c r="E588" s="260" t="s">
        <v>32</v>
      </c>
      <c r="F588" s="260">
        <v>100</v>
      </c>
      <c r="G588" s="238">
        <f t="shared" si="35"/>
        <v>1.529051987767584E-4</v>
      </c>
      <c r="H588" s="260"/>
      <c r="I588" s="260"/>
      <c r="J588" s="76"/>
    </row>
    <row r="589" spans="1:10" x14ac:dyDescent="0.25">
      <c r="A589" s="11" t="s">
        <v>257</v>
      </c>
      <c r="B589" s="178">
        <f t="shared" si="34"/>
        <v>5.2604999579160012E-4</v>
      </c>
      <c r="D589" s="260"/>
      <c r="E589" s="260" t="s">
        <v>141</v>
      </c>
      <c r="F589" s="260">
        <v>150</v>
      </c>
      <c r="G589" s="238">
        <f t="shared" si="35"/>
        <v>2.2935779816513763E-4</v>
      </c>
      <c r="H589" s="260"/>
      <c r="I589" s="260"/>
      <c r="J589" s="76"/>
    </row>
    <row r="590" spans="1:10" x14ac:dyDescent="0.25">
      <c r="A590" s="11" t="s">
        <v>257</v>
      </c>
      <c r="B590" s="178">
        <f t="shared" si="34"/>
        <v>8.2458547260331611E-2</v>
      </c>
      <c r="D590" s="260"/>
      <c r="E590" s="260" t="s">
        <v>126</v>
      </c>
      <c r="F590" s="260">
        <v>1878</v>
      </c>
      <c r="G590" s="238">
        <f t="shared" si="35"/>
        <v>2.8715596330275229E-3</v>
      </c>
      <c r="H590" s="260"/>
      <c r="I590" s="260"/>
      <c r="J590" s="76"/>
    </row>
    <row r="591" spans="1:10" x14ac:dyDescent="0.25">
      <c r="A591" s="11" t="s">
        <v>257</v>
      </c>
      <c r="B591" s="178">
        <f t="shared" si="34"/>
        <v>0</v>
      </c>
      <c r="D591" s="260"/>
      <c r="E591" s="260" t="s">
        <v>128</v>
      </c>
      <c r="F591" s="260"/>
      <c r="G591" s="238"/>
      <c r="H591" s="260"/>
      <c r="I591" s="260"/>
      <c r="J591" s="76"/>
    </row>
    <row r="592" spans="1:10" x14ac:dyDescent="0.25">
      <c r="A592" s="150" t="s">
        <v>257</v>
      </c>
      <c r="B592" s="131">
        <f t="shared" si="34"/>
        <v>1194.1568704467452</v>
      </c>
      <c r="C592" s="150"/>
      <c r="D592" s="12"/>
      <c r="E592" s="12" t="s">
        <v>38</v>
      </c>
      <c r="F592" s="12">
        <v>226000</v>
      </c>
      <c r="G592" s="237">
        <f t="shared" si="35"/>
        <v>0.34556574923547401</v>
      </c>
      <c r="H592" s="12"/>
      <c r="I592" s="12"/>
      <c r="J592" s="147"/>
    </row>
    <row r="593" spans="1:10" x14ac:dyDescent="0.25">
      <c r="A593" s="11" t="s">
        <v>260</v>
      </c>
      <c r="B593" s="178">
        <f>POWER((F593/$J$593)*100, 2)</f>
        <v>2.0193024189346191</v>
      </c>
      <c r="C593" s="11">
        <f>SUM(B593:B600)</f>
        <v>3103.8730276245651</v>
      </c>
      <c r="D593" s="261"/>
      <c r="E593" s="261" t="s">
        <v>81</v>
      </c>
      <c r="F593" s="261">
        <v>7233</v>
      </c>
      <c r="G593" s="238">
        <f>F593/$J$593</f>
        <v>1.4210216110019646E-2</v>
      </c>
      <c r="H593" s="261"/>
      <c r="I593" s="261"/>
      <c r="J593" s="76">
        <v>509000</v>
      </c>
    </row>
    <row r="594" spans="1:10" x14ac:dyDescent="0.25">
      <c r="A594" s="11" t="s">
        <v>260</v>
      </c>
      <c r="B594" s="178">
        <f t="shared" ref="B594:B600" si="36">POWER((F594/$J$593)*100, 2)</f>
        <v>1250.5741447655364</v>
      </c>
      <c r="D594" s="261"/>
      <c r="E594" s="261" t="s">
        <v>15</v>
      </c>
      <c r="F594" s="261">
        <v>180000</v>
      </c>
      <c r="G594" s="238">
        <f t="shared" ref="G594:G600" si="37">F594/$J$593</f>
        <v>0.35363457760314343</v>
      </c>
      <c r="H594" s="261"/>
      <c r="I594" s="261"/>
      <c r="J594" s="76"/>
    </row>
    <row r="595" spans="1:10" x14ac:dyDescent="0.25">
      <c r="A595" s="11" t="s">
        <v>260</v>
      </c>
      <c r="B595" s="178">
        <f t="shared" si="36"/>
        <v>1.743022452437655E-2</v>
      </c>
      <c r="D595" s="261"/>
      <c r="E595" s="261" t="s">
        <v>24</v>
      </c>
      <c r="F595" s="261">
        <v>672</v>
      </c>
      <c r="G595" s="238">
        <f t="shared" si="37"/>
        <v>1.3202357563850688E-3</v>
      </c>
      <c r="H595" s="261"/>
      <c r="I595" s="261"/>
      <c r="J595" s="76"/>
    </row>
    <row r="596" spans="1:10" x14ac:dyDescent="0.25">
      <c r="A596" s="11" t="s">
        <v>260</v>
      </c>
      <c r="B596" s="178">
        <f t="shared" si="36"/>
        <v>474.13565213195869</v>
      </c>
      <c r="D596" s="261"/>
      <c r="E596" s="261" t="s">
        <v>56</v>
      </c>
      <c r="F596" s="261">
        <v>110833</v>
      </c>
      <c r="G596" s="238">
        <f t="shared" si="37"/>
        <v>0.21774656188605107</v>
      </c>
      <c r="H596" s="261"/>
      <c r="I596" s="261"/>
      <c r="J596" s="76"/>
    </row>
    <row r="597" spans="1:10" x14ac:dyDescent="0.25">
      <c r="A597" s="11" t="s">
        <v>260</v>
      </c>
      <c r="B597" s="178">
        <f t="shared" si="36"/>
        <v>0.2813791825722457</v>
      </c>
      <c r="D597" s="261"/>
      <c r="E597" s="261" t="s">
        <v>165</v>
      </c>
      <c r="F597" s="261">
        <v>2700</v>
      </c>
      <c r="G597" s="238">
        <f t="shared" si="37"/>
        <v>5.3045186640471509E-3</v>
      </c>
      <c r="H597" s="261"/>
      <c r="I597" s="261"/>
      <c r="J597" s="76"/>
    </row>
    <row r="598" spans="1:10" x14ac:dyDescent="0.25">
      <c r="A598" s="11" t="s">
        <v>260</v>
      </c>
      <c r="B598" s="178">
        <f t="shared" si="36"/>
        <v>0.13281657087937748</v>
      </c>
      <c r="D598" s="261"/>
      <c r="E598" s="261" t="s">
        <v>262</v>
      </c>
      <c r="F598" s="261">
        <v>1855</v>
      </c>
      <c r="G598" s="238">
        <f t="shared" si="37"/>
        <v>3.644400785854617E-3</v>
      </c>
      <c r="H598" s="261"/>
      <c r="I598" s="261"/>
      <c r="J598" s="76"/>
    </row>
    <row r="599" spans="1:10" x14ac:dyDescent="0.25">
      <c r="A599" s="11" t="s">
        <v>260</v>
      </c>
      <c r="B599" s="178">
        <f t="shared" si="36"/>
        <v>1364.2065608825039</v>
      </c>
      <c r="D599" s="261"/>
      <c r="E599" s="261" t="s">
        <v>32</v>
      </c>
      <c r="F599" s="261">
        <v>188000</v>
      </c>
      <c r="G599" s="238">
        <f t="shared" si="37"/>
        <v>0.36935166994106089</v>
      </c>
      <c r="H599" s="261"/>
      <c r="I599" s="261"/>
      <c r="J599" s="76"/>
    </row>
    <row r="600" spans="1:10" x14ac:dyDescent="0.25">
      <c r="A600" s="150" t="s">
        <v>260</v>
      </c>
      <c r="B600" s="131">
        <f t="shared" si="36"/>
        <v>12.505741447655366</v>
      </c>
      <c r="C600" s="150"/>
      <c r="D600" s="12"/>
      <c r="E600" s="12" t="s">
        <v>31</v>
      </c>
      <c r="F600" s="12">
        <v>18000</v>
      </c>
      <c r="G600" s="237">
        <f t="shared" si="37"/>
        <v>3.536345776031434E-2</v>
      </c>
      <c r="H600" s="12"/>
      <c r="I600" s="12"/>
      <c r="J600" s="147"/>
    </row>
    <row r="601" spans="1:10" x14ac:dyDescent="0.25">
      <c r="A601" s="11" t="s">
        <v>263</v>
      </c>
      <c r="B601" s="178">
        <f>POWER((F601/$J$601)*100, 2)</f>
        <v>0.18659567320612735</v>
      </c>
      <c r="C601" s="105">
        <f>SUM(B601:B608)</f>
        <v>9519.3430724267655</v>
      </c>
      <c r="D601" s="232"/>
      <c r="E601" s="14" t="s">
        <v>6</v>
      </c>
      <c r="F601" s="263">
        <v>527</v>
      </c>
      <c r="G601" s="238">
        <f>F601/$J$601</f>
        <v>4.3196721311475408E-3</v>
      </c>
      <c r="H601" s="232"/>
      <c r="I601" s="232"/>
      <c r="J601" s="167">
        <v>122000</v>
      </c>
    </row>
    <row r="602" spans="1:10" x14ac:dyDescent="0.25">
      <c r="A602" s="11" t="s">
        <v>263</v>
      </c>
      <c r="B602" s="178">
        <f t="shared" ref="B602:B608" si="38">POWER((F602/$J$601)*100, 2)</f>
        <v>9514.2434829346948</v>
      </c>
      <c r="D602" s="263"/>
      <c r="E602" s="263" t="s">
        <v>15</v>
      </c>
      <c r="F602" s="263">
        <v>119000</v>
      </c>
      <c r="G602" s="238">
        <f t="shared" ref="G602:G606" si="39">F602/$J$601</f>
        <v>0.97540983606557374</v>
      </c>
      <c r="H602" s="263"/>
      <c r="I602" s="263"/>
      <c r="J602" s="76"/>
    </row>
    <row r="603" spans="1:10" x14ac:dyDescent="0.25">
      <c r="A603" s="11" t="s">
        <v>263</v>
      </c>
      <c r="B603" s="178">
        <f t="shared" si="38"/>
        <v>0</v>
      </c>
      <c r="D603" s="263"/>
      <c r="E603" s="263" t="s">
        <v>265</v>
      </c>
      <c r="F603" s="263"/>
      <c r="G603" s="238"/>
      <c r="H603" s="263"/>
      <c r="I603" s="263"/>
      <c r="J603" s="76"/>
    </row>
    <row r="604" spans="1:10" x14ac:dyDescent="0.25">
      <c r="A604" s="11" t="s">
        <v>263</v>
      </c>
      <c r="B604" s="178">
        <f t="shared" si="38"/>
        <v>4.8978769148078474</v>
      </c>
      <c r="D604" s="263"/>
      <c r="E604" s="263" t="s">
        <v>9</v>
      </c>
      <c r="F604" s="263">
        <v>2700</v>
      </c>
      <c r="G604" s="238">
        <f t="shared" si="39"/>
        <v>2.2131147540983605E-2</v>
      </c>
      <c r="H604" s="263"/>
      <c r="I604" s="263"/>
      <c r="J604" s="76"/>
    </row>
    <row r="605" spans="1:10" x14ac:dyDescent="0.25">
      <c r="A605" s="11" t="s">
        <v>263</v>
      </c>
      <c r="B605" s="178">
        <f t="shared" si="38"/>
        <v>0</v>
      </c>
      <c r="D605" s="263"/>
      <c r="E605" s="263" t="s">
        <v>266</v>
      </c>
      <c r="F605" s="263"/>
      <c r="G605" s="238"/>
      <c r="H605" s="263"/>
      <c r="I605" s="263"/>
      <c r="J605" s="76"/>
    </row>
    <row r="606" spans="1:10" x14ac:dyDescent="0.25">
      <c r="A606" s="11" t="s">
        <v>263</v>
      </c>
      <c r="B606" s="178">
        <f t="shared" si="38"/>
        <v>1.5116904058048915E-2</v>
      </c>
      <c r="D606" s="263"/>
      <c r="E606" s="263" t="s">
        <v>26</v>
      </c>
      <c r="F606" s="263">
        <v>150</v>
      </c>
      <c r="G606" s="238">
        <f t="shared" si="39"/>
        <v>1.2295081967213116E-3</v>
      </c>
      <c r="H606" s="263"/>
      <c r="I606" s="263"/>
      <c r="J606" s="76"/>
    </row>
    <row r="607" spans="1:10" x14ac:dyDescent="0.25">
      <c r="A607" s="11" t="s">
        <v>263</v>
      </c>
      <c r="B607" s="178">
        <f t="shared" si="38"/>
        <v>0</v>
      </c>
      <c r="D607" s="263"/>
      <c r="E607" s="263" t="s">
        <v>160</v>
      </c>
      <c r="F607" s="263"/>
      <c r="G607" s="238"/>
      <c r="H607" s="263"/>
      <c r="I607" s="263"/>
      <c r="J607" s="76"/>
    </row>
    <row r="608" spans="1:10" x14ac:dyDescent="0.25">
      <c r="A608" s="150" t="s">
        <v>263</v>
      </c>
      <c r="B608" s="131">
        <f t="shared" si="38"/>
        <v>0</v>
      </c>
      <c r="C608" s="150"/>
      <c r="D608" s="12"/>
      <c r="E608" s="12" t="s">
        <v>38</v>
      </c>
      <c r="F608" s="12"/>
      <c r="G608" s="237"/>
      <c r="H608" s="12"/>
      <c r="I608" s="12"/>
      <c r="J608" s="147"/>
    </row>
    <row r="609" spans="1:10" x14ac:dyDescent="0.25">
      <c r="A609" s="11" t="s">
        <v>267</v>
      </c>
      <c r="B609" s="178">
        <f>POWER((F609/$J$609)*100, 2)</f>
        <v>1622.7216091135638</v>
      </c>
      <c r="C609" s="11">
        <f>SUM(B609:B621)</f>
        <v>3042.306993280527</v>
      </c>
      <c r="D609" s="264"/>
      <c r="E609" s="264" t="s">
        <v>5</v>
      </c>
      <c r="F609" s="264">
        <v>427000</v>
      </c>
      <c r="G609" s="238">
        <f>F609/$J$609</f>
        <v>0.4028301886792453</v>
      </c>
      <c r="H609" s="264"/>
      <c r="I609" s="264"/>
      <c r="J609" s="76">
        <v>1060000</v>
      </c>
    </row>
    <row r="610" spans="1:10" x14ac:dyDescent="0.25">
      <c r="A610" s="11" t="s">
        <v>267</v>
      </c>
      <c r="B610" s="178">
        <f t="shared" ref="B610:B621" si="40">POWER((F610/$J$609)*100, 2)</f>
        <v>5.8586832413670358</v>
      </c>
      <c r="D610" s="264"/>
      <c r="E610" s="264" t="s">
        <v>6</v>
      </c>
      <c r="F610" s="264">
        <v>25657</v>
      </c>
      <c r="G610" s="238">
        <f t="shared" ref="G610:G621" si="41">F610/$J$609</f>
        <v>2.4204716981132076E-2</v>
      </c>
      <c r="H610" s="264"/>
      <c r="I610" s="264"/>
      <c r="J610" s="76"/>
    </row>
    <row r="611" spans="1:10" x14ac:dyDescent="0.25">
      <c r="A611" s="11" t="s">
        <v>267</v>
      </c>
      <c r="B611" s="178">
        <f t="shared" si="40"/>
        <v>128.15948736205058</v>
      </c>
      <c r="D611" s="264"/>
      <c r="E611" s="264" t="s">
        <v>15</v>
      </c>
      <c r="F611" s="264">
        <v>120000</v>
      </c>
      <c r="G611" s="238">
        <f t="shared" si="41"/>
        <v>0.11320754716981132</v>
      </c>
      <c r="H611" s="264"/>
      <c r="I611" s="264"/>
      <c r="J611" s="76"/>
    </row>
    <row r="612" spans="1:10" x14ac:dyDescent="0.25">
      <c r="A612" s="11" t="s">
        <v>267</v>
      </c>
      <c r="B612" s="178">
        <f t="shared" si="40"/>
        <v>6.3446956212175136</v>
      </c>
      <c r="D612" s="264"/>
      <c r="E612" s="264" t="s">
        <v>9</v>
      </c>
      <c r="F612" s="264">
        <v>26700</v>
      </c>
      <c r="G612" s="238">
        <f t="shared" si="41"/>
        <v>2.5188679245283018E-2</v>
      </c>
      <c r="H612" s="264"/>
      <c r="I612" s="264"/>
      <c r="J612" s="76"/>
    </row>
    <row r="613" spans="1:10" x14ac:dyDescent="0.25">
      <c r="A613" s="11" t="s">
        <v>267</v>
      </c>
      <c r="B613" s="178">
        <f t="shared" si="40"/>
        <v>6.0163759344962618E-2</v>
      </c>
      <c r="D613" s="264"/>
      <c r="E613" s="264" t="s">
        <v>268</v>
      </c>
      <c r="F613" s="264">
        <v>2600</v>
      </c>
      <c r="G613" s="238">
        <f t="shared" si="41"/>
        <v>2.4528301886792454E-3</v>
      </c>
      <c r="H613" s="264"/>
      <c r="I613" s="264"/>
      <c r="J613" s="76"/>
    </row>
    <row r="614" spans="1:10" x14ac:dyDescent="0.25">
      <c r="A614" s="11" t="s">
        <v>267</v>
      </c>
      <c r="B614" s="178">
        <f t="shared" si="40"/>
        <v>0.21842395870416517</v>
      </c>
      <c r="D614" s="264"/>
      <c r="E614" s="264" t="s">
        <v>26</v>
      </c>
      <c r="F614" s="264">
        <v>4954</v>
      </c>
      <c r="G614" s="238">
        <f t="shared" si="41"/>
        <v>4.6735849056603771E-3</v>
      </c>
      <c r="H614" s="264"/>
      <c r="I614" s="264"/>
      <c r="J614" s="76"/>
    </row>
    <row r="615" spans="1:10" x14ac:dyDescent="0.25">
      <c r="A615" s="11" t="s">
        <v>267</v>
      </c>
      <c r="B615" s="178">
        <f t="shared" si="40"/>
        <v>0.39951940192239227</v>
      </c>
      <c r="D615" s="264"/>
      <c r="E615" s="264" t="s">
        <v>16</v>
      </c>
      <c r="F615" s="264">
        <v>6700</v>
      </c>
      <c r="G615" s="238">
        <f t="shared" si="41"/>
        <v>6.3207547169811321E-3</v>
      </c>
      <c r="H615" s="264"/>
      <c r="I615" s="264"/>
      <c r="J615" s="76"/>
    </row>
    <row r="616" spans="1:10" x14ac:dyDescent="0.25">
      <c r="A616" s="11" t="s">
        <v>267</v>
      </c>
      <c r="B616" s="178">
        <f t="shared" si="40"/>
        <v>1258.2413670345318</v>
      </c>
      <c r="D616" s="264"/>
      <c r="E616" s="264" t="s">
        <v>121</v>
      </c>
      <c r="F616" s="264">
        <v>376000</v>
      </c>
      <c r="G616" s="238">
        <f t="shared" si="41"/>
        <v>0.35471698113207545</v>
      </c>
      <c r="H616" s="264"/>
      <c r="I616" s="264"/>
      <c r="J616" s="76"/>
    </row>
    <row r="617" spans="1:10" x14ac:dyDescent="0.25">
      <c r="A617" s="11" t="s">
        <v>267</v>
      </c>
      <c r="B617" s="178">
        <f t="shared" si="40"/>
        <v>0</v>
      </c>
      <c r="D617" s="264"/>
      <c r="E617" s="264" t="s">
        <v>160</v>
      </c>
      <c r="F617" s="264"/>
      <c r="G617" s="238"/>
      <c r="H617" s="264"/>
      <c r="I617" s="264"/>
      <c r="J617" s="76"/>
    </row>
    <row r="618" spans="1:10" x14ac:dyDescent="0.25">
      <c r="A618" s="11" t="s">
        <v>267</v>
      </c>
      <c r="B618" s="178">
        <f t="shared" si="40"/>
        <v>0</v>
      </c>
      <c r="D618" s="264"/>
      <c r="E618" s="264" t="s">
        <v>161</v>
      </c>
      <c r="F618" s="264"/>
      <c r="G618" s="238"/>
      <c r="H618" s="264"/>
      <c r="I618" s="264"/>
      <c r="J618" s="76"/>
    </row>
    <row r="619" spans="1:10" x14ac:dyDescent="0.25">
      <c r="A619" s="11" t="s">
        <v>267</v>
      </c>
      <c r="B619" s="178">
        <f t="shared" si="40"/>
        <v>10.902456390174439</v>
      </c>
      <c r="D619" s="264"/>
      <c r="E619" s="264" t="s">
        <v>126</v>
      </c>
      <c r="F619" s="264">
        <v>35000</v>
      </c>
      <c r="G619" s="238">
        <f t="shared" si="41"/>
        <v>3.3018867924528301E-2</v>
      </c>
      <c r="H619" s="264"/>
      <c r="I619" s="264"/>
      <c r="J619" s="76"/>
    </row>
    <row r="620" spans="1:10" x14ac:dyDescent="0.25">
      <c r="A620" s="11" t="s">
        <v>267</v>
      </c>
      <c r="B620" s="178">
        <f t="shared" si="40"/>
        <v>0</v>
      </c>
      <c r="D620" s="264"/>
      <c r="E620" s="264" t="s">
        <v>38</v>
      </c>
      <c r="F620" s="253"/>
      <c r="G620" s="238"/>
      <c r="H620" s="264"/>
      <c r="I620" s="264"/>
      <c r="J620" s="76"/>
    </row>
    <row r="621" spans="1:10" x14ac:dyDescent="0.25">
      <c r="A621" s="150" t="s">
        <v>267</v>
      </c>
      <c r="B621" s="131">
        <f t="shared" si="40"/>
        <v>9.4005873976504084</v>
      </c>
      <c r="C621" s="12"/>
      <c r="D621" s="12"/>
      <c r="E621" s="12" t="s">
        <v>47</v>
      </c>
      <c r="F621" s="140">
        <v>32500</v>
      </c>
      <c r="G621" s="237">
        <f t="shared" si="41"/>
        <v>3.0660377358490566E-2</v>
      </c>
      <c r="H621" s="12"/>
      <c r="I621" s="12"/>
      <c r="J621" s="12"/>
    </row>
    <row r="622" spans="1:10" x14ac:dyDescent="0.25">
      <c r="A622" s="11" t="s">
        <v>269</v>
      </c>
      <c r="B622" s="178">
        <f>POWER((F622/$J$622)*100, 2)</f>
        <v>0</v>
      </c>
      <c r="C622" s="11">
        <f>SUM(B622:B634)</f>
        <v>8310.2593051364693</v>
      </c>
      <c r="D622" s="265"/>
      <c r="E622" s="265" t="s">
        <v>5</v>
      </c>
      <c r="F622" s="265"/>
      <c r="G622" s="238"/>
      <c r="H622" s="265"/>
      <c r="I622" s="265"/>
      <c r="J622" s="76">
        <v>43100</v>
      </c>
    </row>
    <row r="623" spans="1:10" x14ac:dyDescent="0.25">
      <c r="A623" s="11" t="s">
        <v>269</v>
      </c>
      <c r="B623" s="178">
        <f t="shared" ref="B623:B634" si="42">POWER((F623/$J$622)*100, 2)</f>
        <v>8256.1045860002905</v>
      </c>
      <c r="D623" s="265"/>
      <c r="E623" s="265" t="s">
        <v>6</v>
      </c>
      <c r="F623" s="265">
        <f>39162</f>
        <v>39162</v>
      </c>
      <c r="G623" s="238">
        <f>F623/$J$622</f>
        <v>0.908631090487239</v>
      </c>
      <c r="H623" s="265"/>
      <c r="I623" s="265"/>
      <c r="J623" s="76"/>
    </row>
    <row r="624" spans="1:10" x14ac:dyDescent="0.25">
      <c r="A624" s="11" t="s">
        <v>269</v>
      </c>
      <c r="B624" s="178">
        <f t="shared" si="42"/>
        <v>3.783972739164841E-4</v>
      </c>
      <c r="D624" s="265"/>
      <c r="E624" s="265" t="s">
        <v>271</v>
      </c>
      <c r="F624" s="265">
        <v>8.3840000000000003</v>
      </c>
      <c r="G624" s="238">
        <f t="shared" ref="G624:G631" si="43">F624/$J$622</f>
        <v>1.9452436194895592E-4</v>
      </c>
      <c r="H624" s="265"/>
      <c r="I624" s="265"/>
      <c r="J624" s="76"/>
    </row>
    <row r="625" spans="1:10" x14ac:dyDescent="0.25">
      <c r="A625" s="11" t="s">
        <v>269</v>
      </c>
      <c r="B625" s="178">
        <f t="shared" si="42"/>
        <v>54.095854350482604</v>
      </c>
      <c r="D625" s="265"/>
      <c r="E625" s="265" t="s">
        <v>82</v>
      </c>
      <c r="F625" s="265">
        <f>3170</f>
        <v>3170</v>
      </c>
      <c r="G625" s="238">
        <f t="shared" si="43"/>
        <v>7.3549883990719253E-2</v>
      </c>
      <c r="H625" s="265"/>
      <c r="I625" s="265"/>
      <c r="J625" s="76"/>
    </row>
    <row r="626" spans="1:10" x14ac:dyDescent="0.25">
      <c r="A626" s="11" t="s">
        <v>269</v>
      </c>
      <c r="B626" s="178">
        <f t="shared" si="42"/>
        <v>4.2204768492848333E-3</v>
      </c>
      <c r="D626" s="265"/>
      <c r="E626" s="265" t="s">
        <v>213</v>
      </c>
      <c r="F626" s="265">
        <f>28</f>
        <v>28</v>
      </c>
      <c r="G626" s="238">
        <f t="shared" si="43"/>
        <v>6.4965197215777258E-4</v>
      </c>
      <c r="H626" s="265"/>
      <c r="I626" s="265"/>
      <c r="J626" s="76"/>
    </row>
    <row r="627" spans="1:10" x14ac:dyDescent="0.25">
      <c r="A627" s="11" t="s">
        <v>269</v>
      </c>
      <c r="B627" s="178">
        <f t="shared" si="42"/>
        <v>4.6559826874317003E-4</v>
      </c>
      <c r="D627" s="265"/>
      <c r="E627" s="265" t="s">
        <v>273</v>
      </c>
      <c r="F627" s="265">
        <v>9.3000000000000007</v>
      </c>
      <c r="G627" s="238">
        <f t="shared" si="43"/>
        <v>2.157772621809745E-4</v>
      </c>
      <c r="H627" s="265"/>
      <c r="I627" s="265"/>
      <c r="J627" s="76"/>
    </row>
    <row r="628" spans="1:10" x14ac:dyDescent="0.25">
      <c r="A628" s="11" t="s">
        <v>269</v>
      </c>
      <c r="B628" s="178">
        <f t="shared" si="42"/>
        <v>2.1533045149412415E-3</v>
      </c>
      <c r="D628" s="265"/>
      <c r="E628" s="265" t="s">
        <v>27</v>
      </c>
      <c r="F628" s="265">
        <v>20</v>
      </c>
      <c r="G628" s="238">
        <f t="shared" si="43"/>
        <v>4.6403712296983759E-4</v>
      </c>
      <c r="H628" s="265"/>
      <c r="I628" s="265"/>
      <c r="J628" s="76"/>
    </row>
    <row r="629" spans="1:10" x14ac:dyDescent="0.25">
      <c r="A629" s="11" t="s">
        <v>269</v>
      </c>
      <c r="B629" s="178">
        <f t="shared" si="42"/>
        <v>0</v>
      </c>
      <c r="D629" s="265"/>
      <c r="E629" s="265" t="s">
        <v>84</v>
      </c>
      <c r="F629" s="265"/>
      <c r="G629" s="238"/>
      <c r="H629" s="265"/>
      <c r="I629" s="265"/>
      <c r="J629" s="76"/>
    </row>
    <row r="630" spans="1:10" x14ac:dyDescent="0.25">
      <c r="A630" s="11" t="s">
        <v>269</v>
      </c>
      <c r="B630" s="178">
        <f t="shared" si="42"/>
        <v>1.0901104106890038E-2</v>
      </c>
      <c r="D630" s="265"/>
      <c r="E630" s="265" t="s">
        <v>139</v>
      </c>
      <c r="F630" s="265">
        <v>45</v>
      </c>
      <c r="G630" s="238">
        <f t="shared" si="43"/>
        <v>1.0440835266821347E-3</v>
      </c>
      <c r="H630" s="265"/>
      <c r="I630" s="265"/>
      <c r="J630" s="76"/>
    </row>
    <row r="631" spans="1:10" x14ac:dyDescent="0.25">
      <c r="A631" s="11" t="s">
        <v>269</v>
      </c>
      <c r="B631" s="178">
        <f t="shared" si="42"/>
        <v>4.0745904683975639E-2</v>
      </c>
      <c r="D631" s="265"/>
      <c r="E631" s="265" t="s">
        <v>272</v>
      </c>
      <c r="F631" s="265">
        <v>87</v>
      </c>
      <c r="G631" s="238">
        <f t="shared" si="43"/>
        <v>2.0185614849187934E-3</v>
      </c>
      <c r="H631" s="265"/>
      <c r="I631" s="265"/>
      <c r="J631" s="76"/>
    </row>
    <row r="632" spans="1:10" s="265" customFormat="1" x14ac:dyDescent="0.25">
      <c r="A632" s="11" t="s">
        <v>269</v>
      </c>
      <c r="B632" s="178">
        <f t="shared" si="42"/>
        <v>0</v>
      </c>
      <c r="C632" s="11"/>
      <c r="E632" s="265" t="s">
        <v>274</v>
      </c>
      <c r="G632" s="238"/>
      <c r="J632" s="76"/>
    </row>
    <row r="633" spans="1:10" x14ac:dyDescent="0.25">
      <c r="A633" s="11" t="s">
        <v>269</v>
      </c>
      <c r="B633" s="178">
        <f t="shared" si="42"/>
        <v>0</v>
      </c>
      <c r="D633" s="265"/>
      <c r="E633" s="265" t="s">
        <v>193</v>
      </c>
      <c r="F633" s="253"/>
      <c r="G633" s="238"/>
      <c r="H633" s="265"/>
      <c r="I633" s="265"/>
      <c r="J633" s="76"/>
    </row>
    <row r="634" spans="1:10" x14ac:dyDescent="0.25">
      <c r="A634" s="150" t="s">
        <v>269</v>
      </c>
      <c r="B634" s="131">
        <f t="shared" si="42"/>
        <v>0</v>
      </c>
      <c r="C634" s="150"/>
      <c r="D634" s="12"/>
      <c r="E634" s="12" t="s">
        <v>86</v>
      </c>
      <c r="F634" s="12"/>
      <c r="G634" s="27"/>
      <c r="H634" s="12"/>
      <c r="I634" s="12"/>
      <c r="J634" s="147"/>
    </row>
    <row r="635" spans="1:10" x14ac:dyDescent="0.25">
      <c r="A635" s="11" t="s">
        <v>276</v>
      </c>
      <c r="B635" s="178">
        <f>POWER((F635/$J$635)*100, 2)</f>
        <v>2.6014568158168569</v>
      </c>
      <c r="C635" s="11">
        <f>SUM(B635:B647)</f>
        <v>2218.4335345126606</v>
      </c>
      <c r="D635" s="271"/>
      <c r="E635" s="271" t="s">
        <v>210</v>
      </c>
      <c r="F635" s="271">
        <v>3000</v>
      </c>
      <c r="G635" s="238">
        <f>F635/$J$635</f>
        <v>1.6129032258064516E-2</v>
      </c>
      <c r="H635" s="271"/>
      <c r="I635" s="271"/>
      <c r="J635" s="76">
        <v>186000</v>
      </c>
    </row>
    <row r="636" spans="1:10" x14ac:dyDescent="0.25">
      <c r="A636" s="11" t="s">
        <v>276</v>
      </c>
      <c r="B636" s="178">
        <f t="shared" ref="B636:B647" si="44">POWER((F636/$J$635)*100, 2)</f>
        <v>16.991238582495086</v>
      </c>
      <c r="D636" s="271"/>
      <c r="E636" s="271" t="s">
        <v>82</v>
      </c>
      <c r="F636" s="271">
        <v>7667</v>
      </c>
      <c r="G636" s="238">
        <f t="shared" ref="G636:G647" si="45">F636/$J$635</f>
        <v>4.1220430107526879E-2</v>
      </c>
      <c r="H636" s="271"/>
      <c r="I636" s="271"/>
      <c r="J636" s="76"/>
    </row>
    <row r="637" spans="1:10" x14ac:dyDescent="0.25">
      <c r="A637" s="11" t="s">
        <v>276</v>
      </c>
      <c r="B637" s="178">
        <f t="shared" si="44"/>
        <v>667.11113452422239</v>
      </c>
      <c r="D637" s="271"/>
      <c r="E637" s="271" t="s">
        <v>83</v>
      </c>
      <c r="F637" s="271">
        <v>48041</v>
      </c>
      <c r="G637" s="238">
        <f t="shared" si="45"/>
        <v>0.25828494623655912</v>
      </c>
      <c r="H637" s="271"/>
      <c r="I637" s="271"/>
      <c r="J637" s="76"/>
    </row>
    <row r="638" spans="1:10" x14ac:dyDescent="0.25">
      <c r="A638" s="11" t="s">
        <v>276</v>
      </c>
      <c r="B638" s="178">
        <f t="shared" si="44"/>
        <v>462.48121170077462</v>
      </c>
      <c r="D638" s="271"/>
      <c r="E638" s="271" t="s">
        <v>15</v>
      </c>
      <c r="F638" s="271">
        <v>40000</v>
      </c>
      <c r="G638" s="238">
        <f t="shared" si="45"/>
        <v>0.21505376344086022</v>
      </c>
      <c r="H638" s="271"/>
      <c r="I638" s="271"/>
      <c r="J638" s="76"/>
    </row>
    <row r="639" spans="1:10" x14ac:dyDescent="0.25">
      <c r="A639" s="11" t="s">
        <v>276</v>
      </c>
      <c r="B639" s="178">
        <f t="shared" si="44"/>
        <v>1.7720476355648049</v>
      </c>
      <c r="D639" s="271"/>
      <c r="E639" s="271" t="s">
        <v>24</v>
      </c>
      <c r="F639" s="271">
        <v>2476</v>
      </c>
      <c r="G639" s="238">
        <f t="shared" si="45"/>
        <v>1.3311827956989247E-2</v>
      </c>
      <c r="H639" s="271"/>
      <c r="I639" s="271"/>
      <c r="J639" s="76"/>
    </row>
    <row r="640" spans="1:10" x14ac:dyDescent="0.25">
      <c r="A640" s="11" t="s">
        <v>276</v>
      </c>
      <c r="B640" s="178">
        <f t="shared" si="44"/>
        <v>1.5290785061856866E-2</v>
      </c>
      <c r="D640" s="271"/>
      <c r="E640" s="271" t="s">
        <v>228</v>
      </c>
      <c r="F640" s="271">
        <v>230</v>
      </c>
      <c r="G640" s="238">
        <f t="shared" si="45"/>
        <v>1.2365591397849463E-3</v>
      </c>
      <c r="H640" s="271"/>
      <c r="I640" s="271"/>
      <c r="J640" s="76"/>
    </row>
    <row r="641" spans="1:10" x14ac:dyDescent="0.25">
      <c r="A641" s="11" t="s">
        <v>276</v>
      </c>
      <c r="B641" s="178">
        <f t="shared" si="44"/>
        <v>1.8065672332061515E-2</v>
      </c>
      <c r="D641" s="271"/>
      <c r="E641" s="271" t="s">
        <v>266</v>
      </c>
      <c r="F641" s="271">
        <v>250</v>
      </c>
      <c r="G641" s="238">
        <f t="shared" si="45"/>
        <v>1.3440860215053765E-3</v>
      </c>
      <c r="H641" s="271"/>
      <c r="I641" s="271"/>
      <c r="J641" s="76"/>
    </row>
    <row r="642" spans="1:10" x14ac:dyDescent="0.25">
      <c r="A642" s="11" t="s">
        <v>276</v>
      </c>
      <c r="B642" s="178">
        <f t="shared" si="44"/>
        <v>5.211156203029252</v>
      </c>
      <c r="D642" s="271"/>
      <c r="E642" s="271" t="s">
        <v>56</v>
      </c>
      <c r="F642" s="271">
        <v>4246</v>
      </c>
      <c r="G642" s="238">
        <f t="shared" si="45"/>
        <v>2.2827956989247312E-2</v>
      </c>
      <c r="H642" s="271"/>
      <c r="I642" s="271"/>
      <c r="J642" s="76"/>
    </row>
    <row r="643" spans="1:10" x14ac:dyDescent="0.25">
      <c r="A643" s="11" t="s">
        <v>276</v>
      </c>
      <c r="B643" s="178">
        <f t="shared" si="44"/>
        <v>0.40795005202913642</v>
      </c>
      <c r="D643" s="271"/>
      <c r="E643" s="271" t="s">
        <v>278</v>
      </c>
      <c r="F643" s="271">
        <v>1188</v>
      </c>
      <c r="G643" s="238">
        <f t="shared" si="45"/>
        <v>6.3870967741935488E-3</v>
      </c>
      <c r="H643" s="271"/>
      <c r="I643" s="271"/>
      <c r="J643" s="76"/>
    </row>
    <row r="644" spans="1:10" x14ac:dyDescent="0.25">
      <c r="A644" s="11" t="s">
        <v>276</v>
      </c>
      <c r="B644" s="178">
        <f t="shared" si="44"/>
        <v>86.760210718002085</v>
      </c>
      <c r="D644" s="271"/>
      <c r="E644" s="271" t="s">
        <v>92</v>
      </c>
      <c r="F644" s="271">
        <v>17325</v>
      </c>
      <c r="G644" s="238">
        <f t="shared" si="45"/>
        <v>9.3145161290322576E-2</v>
      </c>
      <c r="H644" s="271"/>
      <c r="I644" s="271"/>
      <c r="J644" s="76"/>
    </row>
    <row r="645" spans="1:10" x14ac:dyDescent="0.25">
      <c r="A645" s="11" t="s">
        <v>276</v>
      </c>
      <c r="B645" s="178">
        <f t="shared" si="44"/>
        <v>2.6014568158168569</v>
      </c>
      <c r="D645" s="271"/>
      <c r="E645" s="271" t="s">
        <v>16</v>
      </c>
      <c r="F645" s="271">
        <v>3000</v>
      </c>
      <c r="G645" s="238">
        <f t="shared" si="45"/>
        <v>1.6129032258064516E-2</v>
      </c>
      <c r="H645" s="271"/>
      <c r="I645" s="271"/>
      <c r="J645" s="76"/>
    </row>
    <row r="646" spans="1:10" x14ac:dyDescent="0.25">
      <c r="A646" s="11" t="s">
        <v>276</v>
      </c>
      <c r="B646" s="178">
        <f t="shared" si="44"/>
        <v>972.36674760087874</v>
      </c>
      <c r="D646" s="271"/>
      <c r="E646" s="271" t="s">
        <v>38</v>
      </c>
      <c r="F646" s="271">
        <v>58000</v>
      </c>
      <c r="G646" s="238">
        <f t="shared" si="45"/>
        <v>0.31182795698924731</v>
      </c>
      <c r="H646" s="271"/>
      <c r="I646" s="271"/>
      <c r="J646" s="76"/>
    </row>
    <row r="647" spans="1:10" x14ac:dyDescent="0.25">
      <c r="A647" s="150" t="s">
        <v>276</v>
      </c>
      <c r="B647" s="131">
        <f t="shared" si="44"/>
        <v>9.5567406636605387E-2</v>
      </c>
      <c r="C647" s="150"/>
      <c r="D647" s="12"/>
      <c r="E647" s="12" t="s">
        <v>129</v>
      </c>
      <c r="F647" s="12">
        <v>575</v>
      </c>
      <c r="G647" s="237">
        <f t="shared" si="45"/>
        <v>3.0913978494623655E-3</v>
      </c>
      <c r="H647" s="12"/>
      <c r="I647" s="12"/>
      <c r="J647" s="147"/>
    </row>
    <row r="648" spans="1:10" x14ac:dyDescent="0.25">
      <c r="A648" s="81" t="s">
        <v>279</v>
      </c>
      <c r="B648" s="178">
        <f>POWER((F648/$J$648)*100, 2)</f>
        <v>41.409307818574227</v>
      </c>
      <c r="C648" s="11">
        <f>SUM(B648:B651)</f>
        <v>5692.4489713099747</v>
      </c>
      <c r="D648" s="272"/>
      <c r="E648" s="272" t="s">
        <v>82</v>
      </c>
      <c r="F648" s="272">
        <v>5000</v>
      </c>
      <c r="G648" s="238">
        <f>F648/$J$648</f>
        <v>6.4350064350064351E-2</v>
      </c>
      <c r="H648" s="272"/>
      <c r="I648" s="272"/>
      <c r="J648" s="76">
        <v>77700</v>
      </c>
    </row>
    <row r="649" spans="1:10" x14ac:dyDescent="0.25">
      <c r="A649" s="81" t="s">
        <v>279</v>
      </c>
      <c r="B649" s="178">
        <f t="shared" ref="B649:B651" si="46">POWER((F649/$J$648)*100, 2)</f>
        <v>397.94344813649832</v>
      </c>
      <c r="D649" s="272"/>
      <c r="E649" s="272" t="s">
        <v>16</v>
      </c>
      <c r="F649" s="272">
        <v>15500</v>
      </c>
      <c r="G649" s="238">
        <f t="shared" ref="G649:G651" si="47">F649/$J$648</f>
        <v>0.19948519948519949</v>
      </c>
      <c r="H649" s="272"/>
      <c r="I649" s="272"/>
      <c r="J649" s="76"/>
    </row>
    <row r="650" spans="1:10" x14ac:dyDescent="0.25">
      <c r="A650" s="81" t="s">
        <v>279</v>
      </c>
      <c r="B650" s="178">
        <f t="shared" si="46"/>
        <v>5251.8654578461528</v>
      </c>
      <c r="D650" s="272"/>
      <c r="E650" s="272" t="s">
        <v>314</v>
      </c>
      <c r="F650" s="272">
        <v>56309</v>
      </c>
      <c r="G650" s="238">
        <f t="shared" si="47"/>
        <v>0.7246975546975547</v>
      </c>
      <c r="H650" s="272"/>
      <c r="I650" s="272"/>
      <c r="J650" s="76"/>
    </row>
    <row r="651" spans="1:10" x14ac:dyDescent="0.25">
      <c r="A651" s="156" t="s">
        <v>279</v>
      </c>
      <c r="B651" s="131">
        <f t="shared" si="46"/>
        <v>1.2307575087497871</v>
      </c>
      <c r="C651" s="150"/>
      <c r="D651" s="12"/>
      <c r="E651" s="12" t="s">
        <v>86</v>
      </c>
      <c r="F651" s="12">
        <v>862</v>
      </c>
      <c r="G651" s="237">
        <f t="shared" si="47"/>
        <v>1.1093951093951095E-2</v>
      </c>
      <c r="H651" s="12"/>
      <c r="I651" s="12"/>
      <c r="J651" s="147"/>
    </row>
    <row r="652" spans="1:10" x14ac:dyDescent="0.25">
      <c r="A652" s="11" t="s">
        <v>280</v>
      </c>
      <c r="B652" s="178">
        <f>POWER((F652/$J$652)*100, 2)</f>
        <v>6.4836248285322376E-2</v>
      </c>
      <c r="C652" s="11">
        <f>SUM(B652:B662)</f>
        <v>3579.9831421467761</v>
      </c>
      <c r="D652" s="274"/>
      <c r="E652" s="274" t="s">
        <v>5</v>
      </c>
      <c r="F652" s="274">
        <v>550</v>
      </c>
      <c r="G652" s="238">
        <f>F652/$J$652</f>
        <v>2.5462962962962965E-3</v>
      </c>
      <c r="H652" s="274"/>
      <c r="I652" s="274"/>
      <c r="J652" s="76">
        <v>216000</v>
      </c>
    </row>
    <row r="653" spans="1:10" x14ac:dyDescent="0.25">
      <c r="A653" s="11" t="s">
        <v>280</v>
      </c>
      <c r="B653" s="178">
        <f t="shared" ref="B653:B662" si="48">POWER((F653/$J$652)*100, 2)</f>
        <v>0.7737482853223594</v>
      </c>
      <c r="D653" s="274"/>
      <c r="E653" s="274" t="s">
        <v>202</v>
      </c>
      <c r="F653" s="274">
        <v>1900</v>
      </c>
      <c r="G653" s="238">
        <f t="shared" ref="G653:G662" si="49">F653/$J$652</f>
        <v>8.7962962962962968E-3</v>
      </c>
      <c r="H653" s="274"/>
      <c r="I653" s="274"/>
      <c r="J653" s="76"/>
    </row>
    <row r="654" spans="1:10" x14ac:dyDescent="0.25">
      <c r="A654" s="11" t="s">
        <v>280</v>
      </c>
      <c r="B654" s="178">
        <f t="shared" si="48"/>
        <v>23.249362354252394</v>
      </c>
      <c r="D654" s="274"/>
      <c r="E654" s="274" t="s">
        <v>315</v>
      </c>
      <c r="F654" s="274">
        <v>10415</v>
      </c>
      <c r="G654" s="238">
        <f t="shared" si="49"/>
        <v>4.821759259259259E-2</v>
      </c>
      <c r="H654" s="274"/>
      <c r="I654" s="274"/>
      <c r="J654" s="76"/>
    </row>
    <row r="655" spans="1:10" x14ac:dyDescent="0.25">
      <c r="A655" s="11" t="s">
        <v>280</v>
      </c>
      <c r="B655" s="178">
        <f t="shared" si="48"/>
        <v>0</v>
      </c>
      <c r="D655" s="274"/>
      <c r="E655" s="274" t="s">
        <v>134</v>
      </c>
      <c r="F655" s="274"/>
      <c r="G655" s="238"/>
      <c r="H655" s="274"/>
      <c r="I655" s="274"/>
      <c r="J655" s="76"/>
    </row>
    <row r="656" spans="1:10" x14ac:dyDescent="0.25">
      <c r="A656" s="11" t="s">
        <v>280</v>
      </c>
      <c r="B656" s="178">
        <f t="shared" si="48"/>
        <v>6.25</v>
      </c>
      <c r="D656" s="274"/>
      <c r="E656" s="274" t="s">
        <v>111</v>
      </c>
      <c r="F656" s="274">
        <v>5400</v>
      </c>
      <c r="G656" s="238">
        <f t="shared" si="49"/>
        <v>2.5000000000000001E-2</v>
      </c>
      <c r="H656" s="274"/>
      <c r="I656" s="274"/>
      <c r="J656" s="76"/>
    </row>
    <row r="657" spans="1:10" x14ac:dyDescent="0.25">
      <c r="A657" s="11" t="s">
        <v>280</v>
      </c>
      <c r="B657" s="178">
        <f t="shared" si="48"/>
        <v>2.143347050754458E-5</v>
      </c>
      <c r="D657" s="274"/>
      <c r="E657" s="274" t="s">
        <v>118</v>
      </c>
      <c r="F657" s="274">
        <v>10</v>
      </c>
      <c r="G657" s="238">
        <f t="shared" si="49"/>
        <v>4.6296296296296294E-5</v>
      </c>
      <c r="H657" s="274"/>
      <c r="I657" s="274"/>
      <c r="J657" s="76"/>
    </row>
    <row r="658" spans="1:10" x14ac:dyDescent="0.25">
      <c r="A658" s="11" t="s">
        <v>280</v>
      </c>
      <c r="B658" s="178">
        <f t="shared" si="48"/>
        <v>2033.3419067215366</v>
      </c>
      <c r="D658" s="274"/>
      <c r="E658" s="274" t="s">
        <v>16</v>
      </c>
      <c r="F658" s="274">
        <v>97400</v>
      </c>
      <c r="G658" s="238">
        <f t="shared" si="49"/>
        <v>0.45092592592592595</v>
      </c>
      <c r="H658" s="274"/>
      <c r="I658" s="274"/>
      <c r="J658" s="76"/>
    </row>
    <row r="659" spans="1:10" x14ac:dyDescent="0.25">
      <c r="A659" s="11" t="s">
        <v>280</v>
      </c>
      <c r="B659" s="178">
        <f t="shared" si="48"/>
        <v>7.7374828532235924E-5</v>
      </c>
      <c r="D659" s="274"/>
      <c r="E659" s="274" t="s">
        <v>37</v>
      </c>
      <c r="F659" s="270">
        <v>19</v>
      </c>
      <c r="G659" s="238">
        <f t="shared" si="49"/>
        <v>8.7962962962962959E-5</v>
      </c>
      <c r="H659" s="274"/>
      <c r="I659" s="274"/>
      <c r="J659" s="76"/>
    </row>
    <row r="660" spans="1:10" x14ac:dyDescent="0.25">
      <c r="A660" s="11" t="s">
        <v>280</v>
      </c>
      <c r="B660" s="178">
        <f t="shared" si="48"/>
        <v>1475.1645063871745</v>
      </c>
      <c r="D660" s="274"/>
      <c r="E660" s="274" t="s">
        <v>316</v>
      </c>
      <c r="F660" s="274">
        <v>82961</v>
      </c>
      <c r="G660" s="238">
        <f t="shared" si="49"/>
        <v>0.38407870370370373</v>
      </c>
      <c r="H660" s="274"/>
      <c r="I660" s="274"/>
      <c r="J660" s="76"/>
    </row>
    <row r="661" spans="1:10" x14ac:dyDescent="0.25">
      <c r="A661" s="11" t="s">
        <v>280</v>
      </c>
      <c r="B661" s="178">
        <f t="shared" si="48"/>
        <v>37.913665980795614</v>
      </c>
      <c r="D661" s="274"/>
      <c r="E661" s="274" t="s">
        <v>38</v>
      </c>
      <c r="F661" s="274">
        <v>13300</v>
      </c>
      <c r="G661" s="238">
        <f t="shared" si="49"/>
        <v>6.1574074074074073E-2</v>
      </c>
      <c r="H661" s="274"/>
      <c r="I661" s="274"/>
      <c r="J661" s="76"/>
    </row>
    <row r="662" spans="1:10" x14ac:dyDescent="0.25">
      <c r="A662" s="150" t="s">
        <v>280</v>
      </c>
      <c r="B662" s="131">
        <f t="shared" si="48"/>
        <v>3.2250173611111115</v>
      </c>
      <c r="C662" s="150"/>
      <c r="D662" s="12"/>
      <c r="E662" s="12" t="s">
        <v>317</v>
      </c>
      <c r="F662" s="12">
        <v>3879</v>
      </c>
      <c r="G662" s="237">
        <f t="shared" si="49"/>
        <v>1.7958333333333333E-2</v>
      </c>
      <c r="H662" s="12"/>
      <c r="I662" s="12"/>
      <c r="J662" s="147"/>
    </row>
    <row r="663" spans="1:10" x14ac:dyDescent="0.25">
      <c r="A663" s="11" t="s">
        <v>285</v>
      </c>
      <c r="B663" s="275">
        <f>POWER((F663/$J$663)*100, 2)</f>
        <v>0</v>
      </c>
      <c r="C663" s="11">
        <f>SUM(B663:B730)</f>
        <v>927.75117162673359</v>
      </c>
      <c r="D663" s="275"/>
      <c r="E663" s="275" t="s">
        <v>97</v>
      </c>
      <c r="F663" s="270"/>
      <c r="G663" s="238"/>
      <c r="H663" s="275"/>
      <c r="I663" s="275"/>
      <c r="J663" s="76">
        <v>20800</v>
      </c>
    </row>
    <row r="664" spans="1:10" x14ac:dyDescent="0.25">
      <c r="A664" s="11" t="s">
        <v>285</v>
      </c>
      <c r="B664" s="275">
        <f t="shared" ref="B664:B727" si="50">POWER((F664/$J$663)*100, 2)</f>
        <v>1.6080922419563612</v>
      </c>
      <c r="D664" s="275"/>
      <c r="E664" s="275" t="s">
        <v>81</v>
      </c>
      <c r="F664" s="275">
        <v>263.76600000000002</v>
      </c>
      <c r="G664" s="238">
        <f>F664/$J$663</f>
        <v>1.2681057692307693E-2</v>
      </c>
      <c r="H664" s="275"/>
      <c r="I664" s="275"/>
      <c r="J664" s="76"/>
    </row>
    <row r="665" spans="1:10" x14ac:dyDescent="0.25">
      <c r="A665" s="11" t="s">
        <v>285</v>
      </c>
      <c r="B665" s="275">
        <f t="shared" si="50"/>
        <v>3.6982248520710064E-4</v>
      </c>
      <c r="D665" s="275"/>
      <c r="E665" s="275" t="s">
        <v>210</v>
      </c>
      <c r="F665" s="275">
        <v>4</v>
      </c>
      <c r="G665" s="238">
        <f t="shared" ref="G665:G728" si="51">F665/$J$663</f>
        <v>1.9230769230769231E-4</v>
      </c>
      <c r="H665" s="275"/>
      <c r="I665" s="275"/>
      <c r="J665" s="76"/>
    </row>
    <row r="666" spans="1:10" x14ac:dyDescent="0.25">
      <c r="A666" s="11" t="s">
        <v>285</v>
      </c>
      <c r="B666" s="275">
        <f t="shared" si="50"/>
        <v>135.0288692677515</v>
      </c>
      <c r="D666" s="275"/>
      <c r="E666" s="275" t="s">
        <v>5</v>
      </c>
      <c r="F666" s="275">
        <v>2417</v>
      </c>
      <c r="G666" s="238">
        <f t="shared" si="51"/>
        <v>0.11620192307692308</v>
      </c>
      <c r="H666" s="275"/>
      <c r="I666" s="275"/>
      <c r="J666" s="76"/>
    </row>
    <row r="667" spans="1:10" x14ac:dyDescent="0.25">
      <c r="A667" s="11" t="s">
        <v>285</v>
      </c>
      <c r="B667" s="275">
        <f t="shared" si="50"/>
        <v>4.0483181172568408</v>
      </c>
      <c r="D667" s="275"/>
      <c r="E667" s="275" t="s">
        <v>93</v>
      </c>
      <c r="F667" s="275">
        <v>418.505</v>
      </c>
      <c r="G667" s="238">
        <f t="shared" si="51"/>
        <v>2.0120432692307691E-2</v>
      </c>
      <c r="H667" s="275"/>
      <c r="I667" s="275"/>
      <c r="J667" s="76"/>
    </row>
    <row r="668" spans="1:10" x14ac:dyDescent="0.25">
      <c r="A668" s="11" t="s">
        <v>285</v>
      </c>
      <c r="B668" s="275">
        <f t="shared" si="50"/>
        <v>3.3612286335059173E-2</v>
      </c>
      <c r="D668" s="275"/>
      <c r="E668" s="275" t="s">
        <v>6</v>
      </c>
      <c r="F668" s="275">
        <v>38.134</v>
      </c>
      <c r="G668" s="238">
        <f t="shared" si="51"/>
        <v>1.8333653846153847E-3</v>
      </c>
      <c r="H668" s="275"/>
      <c r="I668" s="275"/>
      <c r="J668" s="76"/>
    </row>
    <row r="669" spans="1:10" x14ac:dyDescent="0.25">
      <c r="A669" s="11" t="s">
        <v>285</v>
      </c>
      <c r="B669" s="275">
        <f t="shared" si="50"/>
        <v>6.9919563609467453E-2</v>
      </c>
      <c r="D669" s="275"/>
      <c r="E669" s="275" t="s">
        <v>101</v>
      </c>
      <c r="F669" s="275">
        <v>55</v>
      </c>
      <c r="G669" s="238">
        <f t="shared" si="51"/>
        <v>2.6442307692307694E-3</v>
      </c>
      <c r="H669" s="275"/>
      <c r="I669" s="275"/>
      <c r="J669" s="76"/>
    </row>
    <row r="670" spans="1:10" x14ac:dyDescent="0.25">
      <c r="A670" s="11" t="s">
        <v>285</v>
      </c>
      <c r="B670" s="275">
        <f t="shared" si="50"/>
        <v>1.2248529955621301E-4</v>
      </c>
      <c r="D670" s="275"/>
      <c r="E670" s="275" t="s">
        <v>102</v>
      </c>
      <c r="F670" s="275">
        <v>2.302</v>
      </c>
      <c r="G670" s="238">
        <f t="shared" si="51"/>
        <v>1.1067307692307692E-4</v>
      </c>
      <c r="H670" s="275"/>
      <c r="I670" s="275"/>
      <c r="J670" s="76"/>
    </row>
    <row r="671" spans="1:10" x14ac:dyDescent="0.25">
      <c r="A671" s="11" t="s">
        <v>285</v>
      </c>
      <c r="B671" s="275">
        <f t="shared" si="50"/>
        <v>29.193084378906249</v>
      </c>
      <c r="D671" s="275"/>
      <c r="E671" s="275" t="s">
        <v>245</v>
      </c>
      <c r="F671" s="275">
        <v>1123.837</v>
      </c>
      <c r="G671" s="238">
        <f t="shared" si="51"/>
        <v>5.4030624999999999E-2</v>
      </c>
      <c r="H671" s="275"/>
      <c r="I671" s="275"/>
      <c r="J671" s="76"/>
    </row>
    <row r="672" spans="1:10" x14ac:dyDescent="0.25">
      <c r="A672" s="11" t="s">
        <v>285</v>
      </c>
      <c r="B672" s="275">
        <f t="shared" si="50"/>
        <v>45.273423921066005</v>
      </c>
      <c r="D672" s="275"/>
      <c r="E672" s="275" t="s">
        <v>83</v>
      </c>
      <c r="F672" s="275">
        <v>1399.539</v>
      </c>
      <c r="G672" s="238">
        <f t="shared" si="51"/>
        <v>6.7285528846153839E-2</v>
      </c>
      <c r="H672" s="275"/>
      <c r="I672" s="275"/>
      <c r="J672" s="76"/>
    </row>
    <row r="673" spans="1:10" x14ac:dyDescent="0.25">
      <c r="A673" s="11" t="s">
        <v>285</v>
      </c>
      <c r="B673" s="275">
        <f t="shared" si="50"/>
        <v>144.46190828402368</v>
      </c>
      <c r="D673" s="275"/>
      <c r="E673" s="275" t="s">
        <v>15</v>
      </c>
      <c r="F673" s="275">
        <v>2500</v>
      </c>
      <c r="G673" s="238">
        <f t="shared" si="51"/>
        <v>0.1201923076923077</v>
      </c>
      <c r="H673" s="275"/>
      <c r="I673" s="275"/>
      <c r="J673" s="76"/>
    </row>
    <row r="674" spans="1:10" x14ac:dyDescent="0.25">
      <c r="A674" s="11" t="s">
        <v>285</v>
      </c>
      <c r="B674" s="275">
        <f t="shared" si="50"/>
        <v>1.17899787352071E-3</v>
      </c>
      <c r="D674" s="275"/>
      <c r="E674" s="275" t="s">
        <v>319</v>
      </c>
      <c r="F674" s="275">
        <v>7.1420000000000003</v>
      </c>
      <c r="G674" s="238">
        <f t="shared" si="51"/>
        <v>3.4336538461538462E-4</v>
      </c>
      <c r="H674" s="275"/>
      <c r="I674" s="275"/>
      <c r="J674" s="76"/>
    </row>
    <row r="675" spans="1:10" x14ac:dyDescent="0.25">
      <c r="A675" s="11" t="s">
        <v>285</v>
      </c>
      <c r="B675" s="275">
        <f t="shared" si="50"/>
        <v>6.6288919401812141E-2</v>
      </c>
      <c r="D675" s="275"/>
      <c r="E675" s="275" t="s">
        <v>213</v>
      </c>
      <c r="F675" s="275">
        <v>53.552999999999997</v>
      </c>
      <c r="G675" s="238">
        <f t="shared" si="51"/>
        <v>2.5746634615384616E-3</v>
      </c>
      <c r="H675" s="275"/>
      <c r="I675" s="275"/>
      <c r="J675" s="76"/>
    </row>
    <row r="676" spans="1:10" x14ac:dyDescent="0.25">
      <c r="A676" s="11" t="s">
        <v>285</v>
      </c>
      <c r="B676" s="275">
        <f t="shared" si="50"/>
        <v>0</v>
      </c>
      <c r="D676" s="275"/>
      <c r="E676" s="275" t="s">
        <v>332</v>
      </c>
      <c r="F676" s="275"/>
      <c r="G676" s="238"/>
      <c r="H676" s="275"/>
      <c r="I676" s="275"/>
      <c r="J676" s="76"/>
    </row>
    <row r="677" spans="1:10" x14ac:dyDescent="0.25">
      <c r="A677" s="11" t="s">
        <v>285</v>
      </c>
      <c r="B677" s="275">
        <f t="shared" si="50"/>
        <v>0</v>
      </c>
      <c r="D677" s="275"/>
      <c r="E677" s="275" t="s">
        <v>18</v>
      </c>
      <c r="F677" s="275"/>
      <c r="G677" s="238"/>
      <c r="H677" s="275"/>
      <c r="I677" s="275"/>
      <c r="J677" s="76"/>
    </row>
    <row r="678" spans="1:10" x14ac:dyDescent="0.25">
      <c r="A678" s="11" t="s">
        <v>285</v>
      </c>
      <c r="B678" s="275">
        <f t="shared" si="50"/>
        <v>0</v>
      </c>
      <c r="D678" s="275"/>
      <c r="E678" s="275" t="s">
        <v>222</v>
      </c>
      <c r="F678" s="270"/>
      <c r="G678" s="238"/>
      <c r="H678" s="275"/>
      <c r="I678" s="275"/>
      <c r="J678" s="76"/>
    </row>
    <row r="679" spans="1:10" x14ac:dyDescent="0.25">
      <c r="A679" s="11" t="s">
        <v>285</v>
      </c>
      <c r="B679" s="275">
        <f t="shared" si="50"/>
        <v>0</v>
      </c>
      <c r="D679" s="275"/>
      <c r="E679" s="275" t="s">
        <v>320</v>
      </c>
      <c r="F679" s="270"/>
      <c r="G679" s="238"/>
      <c r="H679" s="275"/>
      <c r="I679" s="275"/>
      <c r="J679" s="76"/>
    </row>
    <row r="680" spans="1:10" x14ac:dyDescent="0.25">
      <c r="A680" s="11" t="s">
        <v>285</v>
      </c>
      <c r="B680" s="275">
        <f t="shared" si="50"/>
        <v>1.8144323224852066E-5</v>
      </c>
      <c r="D680" s="275"/>
      <c r="E680" s="275" t="s">
        <v>273</v>
      </c>
      <c r="F680" s="275">
        <v>0.88600000000000001</v>
      </c>
      <c r="G680" s="238">
        <f t="shared" si="51"/>
        <v>4.2596153846153844E-5</v>
      </c>
      <c r="H680" s="275"/>
      <c r="I680" s="275"/>
      <c r="J680" s="76"/>
    </row>
    <row r="681" spans="1:10" x14ac:dyDescent="0.25">
      <c r="A681" s="11" t="s">
        <v>285</v>
      </c>
      <c r="B681" s="275">
        <f t="shared" si="50"/>
        <v>0</v>
      </c>
      <c r="D681" s="275"/>
      <c r="E681" s="275" t="s">
        <v>52</v>
      </c>
      <c r="F681" s="275"/>
      <c r="G681" s="238"/>
      <c r="H681" s="275"/>
      <c r="I681" s="275"/>
      <c r="J681" s="76"/>
    </row>
    <row r="682" spans="1:10" ht="17.25" x14ac:dyDescent="0.25">
      <c r="A682" s="11" t="s">
        <v>285</v>
      </c>
      <c r="B682" s="275">
        <f t="shared" si="50"/>
        <v>5.595044378698226E-2</v>
      </c>
      <c r="D682" s="275"/>
      <c r="E682" s="275" t="s">
        <v>331</v>
      </c>
      <c r="F682" s="275">
        <v>49.2</v>
      </c>
      <c r="G682" s="238">
        <f t="shared" si="51"/>
        <v>2.3653846153846156E-3</v>
      </c>
      <c r="H682" s="275"/>
      <c r="I682" s="275"/>
      <c r="J682" s="76"/>
    </row>
    <row r="683" spans="1:10" x14ac:dyDescent="0.25">
      <c r="A683" s="11" t="s">
        <v>285</v>
      </c>
      <c r="B683" s="275">
        <f t="shared" si="50"/>
        <v>1.1325813609467454E-5</v>
      </c>
      <c r="D683" s="275"/>
      <c r="E683" s="275" t="s">
        <v>19</v>
      </c>
      <c r="F683" s="275">
        <v>0.7</v>
      </c>
      <c r="G683" s="238">
        <f t="shared" si="51"/>
        <v>3.3653846153846152E-5</v>
      </c>
      <c r="H683" s="275"/>
      <c r="I683" s="275"/>
      <c r="J683" s="76"/>
    </row>
    <row r="684" spans="1:10" x14ac:dyDescent="0.25">
      <c r="A684" s="11" t="s">
        <v>285</v>
      </c>
      <c r="B684" s="275">
        <f t="shared" si="50"/>
        <v>2.9474946838017749E-4</v>
      </c>
      <c r="D684" s="275"/>
      <c r="E684" s="275" t="s">
        <v>321</v>
      </c>
      <c r="F684" s="275">
        <v>3.5710000000000002</v>
      </c>
      <c r="G684" s="238">
        <f t="shared" si="51"/>
        <v>1.7168269230769231E-4</v>
      </c>
      <c r="H684" s="275"/>
      <c r="I684" s="275"/>
      <c r="J684" s="76"/>
    </row>
    <row r="685" spans="1:10" x14ac:dyDescent="0.25">
      <c r="A685" s="11" t="s">
        <v>285</v>
      </c>
      <c r="B685" s="275">
        <f t="shared" si="50"/>
        <v>0.14425388313609466</v>
      </c>
      <c r="D685" s="275"/>
      <c r="E685" s="275" t="s">
        <v>21</v>
      </c>
      <c r="F685" s="275">
        <v>79</v>
      </c>
      <c r="G685" s="238">
        <f t="shared" si="51"/>
        <v>3.7980769230769231E-3</v>
      </c>
      <c r="H685" s="275"/>
      <c r="I685" s="275"/>
      <c r="J685" s="76"/>
    </row>
    <row r="686" spans="1:10" x14ac:dyDescent="0.25">
      <c r="A686" s="11" t="s">
        <v>285</v>
      </c>
      <c r="B686" s="275">
        <f t="shared" si="50"/>
        <v>1.1566539386094672E-3</v>
      </c>
      <c r="D686" s="275"/>
      <c r="E686" s="275" t="s">
        <v>190</v>
      </c>
      <c r="F686" s="275">
        <v>7.0739999999999998</v>
      </c>
      <c r="G686" s="238">
        <f t="shared" si="51"/>
        <v>3.4009615384615382E-4</v>
      </c>
      <c r="H686" s="275"/>
      <c r="I686" s="275"/>
      <c r="J686" s="76"/>
    </row>
    <row r="687" spans="1:10" x14ac:dyDescent="0.25">
      <c r="A687" s="11" t="s">
        <v>285</v>
      </c>
      <c r="B687" s="275">
        <f t="shared" si="50"/>
        <v>6.6447454904770706E-2</v>
      </c>
      <c r="D687" s="275"/>
      <c r="E687" s="275" t="s">
        <v>227</v>
      </c>
      <c r="F687" s="275">
        <v>53.616999999999997</v>
      </c>
      <c r="G687" s="238">
        <f t="shared" si="51"/>
        <v>2.5777403846153845E-3</v>
      </c>
      <c r="H687" s="275"/>
      <c r="I687" s="275"/>
      <c r="J687" s="76"/>
    </row>
    <row r="688" spans="1:10" x14ac:dyDescent="0.25">
      <c r="A688" s="11" t="s">
        <v>285</v>
      </c>
      <c r="B688" s="275">
        <f t="shared" si="50"/>
        <v>2.2934772559171594E-2</v>
      </c>
      <c r="D688" s="275"/>
      <c r="E688" s="275" t="s">
        <v>9</v>
      </c>
      <c r="F688" s="275">
        <v>31.5</v>
      </c>
      <c r="G688" s="238">
        <f t="shared" si="51"/>
        <v>1.5144230769230768E-3</v>
      </c>
      <c r="H688" s="275"/>
      <c r="I688" s="275"/>
      <c r="J688" s="76"/>
    </row>
    <row r="689" spans="1:10" x14ac:dyDescent="0.25">
      <c r="A689" s="11" t="s">
        <v>285</v>
      </c>
      <c r="B689" s="275">
        <f t="shared" si="50"/>
        <v>2.3755997619267744</v>
      </c>
      <c r="D689" s="275"/>
      <c r="E689" s="275" t="s">
        <v>23</v>
      </c>
      <c r="F689" s="275">
        <v>320.58999999999997</v>
      </c>
      <c r="G689" s="238">
        <f t="shared" si="51"/>
        <v>1.5412980769230767E-2</v>
      </c>
      <c r="H689" s="275"/>
      <c r="I689" s="275"/>
      <c r="J689" s="76"/>
    </row>
    <row r="690" spans="1:10" x14ac:dyDescent="0.25">
      <c r="A690" s="11" t="s">
        <v>285</v>
      </c>
      <c r="B690" s="275">
        <f t="shared" si="50"/>
        <v>1.4446190828402367E-2</v>
      </c>
      <c r="D690" s="275"/>
      <c r="E690" s="275" t="s">
        <v>24</v>
      </c>
      <c r="F690" s="275">
        <v>25</v>
      </c>
      <c r="G690" s="238">
        <f t="shared" si="51"/>
        <v>1.201923076923077E-3</v>
      </c>
      <c r="H690" s="275"/>
      <c r="I690" s="275"/>
      <c r="J690" s="76"/>
    </row>
    <row r="691" spans="1:10" x14ac:dyDescent="0.25">
      <c r="A691" s="11" t="s">
        <v>285</v>
      </c>
      <c r="B691" s="275">
        <f t="shared" si="50"/>
        <v>9.1739090236686387E-4</v>
      </c>
      <c r="D691" s="275"/>
      <c r="E691" s="275" t="s">
        <v>322</v>
      </c>
      <c r="F691" s="275">
        <v>6.3</v>
      </c>
      <c r="G691" s="238">
        <f t="shared" si="51"/>
        <v>3.028846153846154E-4</v>
      </c>
      <c r="H691" s="275"/>
      <c r="I691" s="275"/>
      <c r="J691" s="76"/>
    </row>
    <row r="692" spans="1:10" x14ac:dyDescent="0.25">
      <c r="A692" s="11" t="s">
        <v>285</v>
      </c>
      <c r="B692" s="275">
        <f t="shared" si="50"/>
        <v>0</v>
      </c>
      <c r="D692" s="275"/>
      <c r="E692" s="275" t="s">
        <v>25</v>
      </c>
      <c r="F692" s="270"/>
      <c r="G692" s="238"/>
      <c r="H692" s="275"/>
      <c r="I692" s="275"/>
      <c r="J692" s="76"/>
    </row>
    <row r="693" spans="1:10" x14ac:dyDescent="0.25">
      <c r="A693" s="11" t="s">
        <v>285</v>
      </c>
      <c r="B693" s="275">
        <f t="shared" si="50"/>
        <v>0</v>
      </c>
      <c r="D693" s="275"/>
      <c r="E693" s="275" t="s">
        <v>10</v>
      </c>
      <c r="F693" s="270"/>
      <c r="G693" s="238"/>
      <c r="H693" s="275"/>
      <c r="I693" s="275"/>
      <c r="J693" s="76"/>
    </row>
    <row r="694" spans="1:10" x14ac:dyDescent="0.25">
      <c r="A694" s="11" t="s">
        <v>285</v>
      </c>
      <c r="B694" s="275">
        <f t="shared" si="50"/>
        <v>6.7645007488905326E-2</v>
      </c>
      <c r="D694" s="275"/>
      <c r="E694" s="275" t="s">
        <v>111</v>
      </c>
      <c r="F694" s="275">
        <v>54.097999999999999</v>
      </c>
      <c r="G694" s="238">
        <f t="shared" si="51"/>
        <v>2.6008653846153846E-3</v>
      </c>
      <c r="H694" s="275"/>
      <c r="I694" s="275"/>
      <c r="J694" s="76"/>
    </row>
    <row r="695" spans="1:10" x14ac:dyDescent="0.25">
      <c r="A695" s="11" t="s">
        <v>285</v>
      </c>
      <c r="B695" s="275">
        <f t="shared" si="50"/>
        <v>16</v>
      </c>
      <c r="D695" s="275"/>
      <c r="E695" s="275" t="s">
        <v>228</v>
      </c>
      <c r="F695" s="275">
        <v>832</v>
      </c>
      <c r="G695" s="238">
        <f t="shared" si="51"/>
        <v>0.04</v>
      </c>
      <c r="H695" s="275"/>
      <c r="I695" s="275"/>
      <c r="J695" s="76"/>
    </row>
    <row r="696" spans="1:10" x14ac:dyDescent="0.25">
      <c r="A696" s="11" t="s">
        <v>285</v>
      </c>
      <c r="B696" s="275">
        <f t="shared" si="50"/>
        <v>9.2455621301775152E-3</v>
      </c>
      <c r="D696" s="275"/>
      <c r="E696" s="275" t="s">
        <v>220</v>
      </c>
      <c r="F696" s="275">
        <v>20</v>
      </c>
      <c r="G696" s="238">
        <f t="shared" si="51"/>
        <v>9.6153846153846159E-4</v>
      </c>
      <c r="H696" s="275"/>
      <c r="I696" s="275"/>
      <c r="J696" s="76"/>
    </row>
    <row r="697" spans="1:10" x14ac:dyDescent="0.25">
      <c r="A697" s="11" t="s">
        <v>285</v>
      </c>
      <c r="B697" s="275">
        <f t="shared" si="50"/>
        <v>2.8557750092455625E-4</v>
      </c>
      <c r="D697" s="275"/>
      <c r="E697" s="275" t="s">
        <v>170</v>
      </c>
      <c r="F697" s="275">
        <v>3.5150000000000001</v>
      </c>
      <c r="G697" s="238">
        <f t="shared" si="51"/>
        <v>1.6899038461538462E-4</v>
      </c>
      <c r="H697" s="275"/>
      <c r="I697" s="275"/>
      <c r="J697" s="76"/>
    </row>
    <row r="698" spans="1:10" x14ac:dyDescent="0.25">
      <c r="A698" s="11" t="s">
        <v>285</v>
      </c>
      <c r="B698" s="275">
        <f t="shared" si="50"/>
        <v>0</v>
      </c>
      <c r="D698" s="275"/>
      <c r="E698" s="275" t="s">
        <v>181</v>
      </c>
      <c r="F698" s="275"/>
      <c r="G698" s="238"/>
      <c r="H698" s="275"/>
      <c r="I698" s="275"/>
      <c r="J698" s="76"/>
    </row>
    <row r="699" spans="1:10" x14ac:dyDescent="0.25">
      <c r="A699" s="11" t="s">
        <v>285</v>
      </c>
      <c r="B699" s="275">
        <f t="shared" si="50"/>
        <v>0</v>
      </c>
      <c r="D699" s="275"/>
      <c r="E699" s="275" t="s">
        <v>323</v>
      </c>
      <c r="F699" s="270"/>
      <c r="G699" s="238"/>
      <c r="H699" s="275"/>
      <c r="I699" s="275"/>
      <c r="J699" s="76"/>
    </row>
    <row r="700" spans="1:10" x14ac:dyDescent="0.25">
      <c r="A700" s="11" t="s">
        <v>285</v>
      </c>
      <c r="B700" s="275">
        <f t="shared" si="50"/>
        <v>0</v>
      </c>
      <c r="D700" s="275"/>
      <c r="E700" s="275" t="s">
        <v>333</v>
      </c>
      <c r="F700" s="270"/>
      <c r="G700" s="238"/>
      <c r="H700" s="275"/>
      <c r="I700" s="275"/>
      <c r="J700" s="76"/>
    </row>
    <row r="701" spans="1:10" x14ac:dyDescent="0.25">
      <c r="A701" s="11" t="s">
        <v>285</v>
      </c>
      <c r="B701" s="275">
        <f t="shared" si="50"/>
        <v>193.60595169011191</v>
      </c>
      <c r="D701" s="275"/>
      <c r="E701" s="275" t="s">
        <v>56</v>
      </c>
      <c r="F701" s="275">
        <v>2894.1610000000001</v>
      </c>
      <c r="G701" s="238">
        <f t="shared" si="51"/>
        <v>0.13914235576923079</v>
      </c>
      <c r="H701" s="275"/>
      <c r="I701" s="275"/>
      <c r="J701" s="76"/>
    </row>
    <row r="702" spans="1:10" x14ac:dyDescent="0.25">
      <c r="A702" s="11" t="s">
        <v>285</v>
      </c>
      <c r="B702" s="275">
        <f t="shared" si="50"/>
        <v>1.8121301775147928E-2</v>
      </c>
      <c r="D702" s="275"/>
      <c r="E702" s="275" t="s">
        <v>194</v>
      </c>
      <c r="F702" s="275">
        <v>28</v>
      </c>
      <c r="G702" s="238">
        <f t="shared" si="51"/>
        <v>1.3461538461538461E-3</v>
      </c>
      <c r="H702" s="275"/>
      <c r="I702" s="275"/>
      <c r="J702" s="76"/>
    </row>
    <row r="703" spans="1:10" x14ac:dyDescent="0.25">
      <c r="A703" s="11" t="s">
        <v>285</v>
      </c>
      <c r="B703" s="275">
        <f t="shared" si="50"/>
        <v>0.88794378698224852</v>
      </c>
      <c r="D703" s="275"/>
      <c r="E703" s="275" t="s">
        <v>165</v>
      </c>
      <c r="F703" s="275">
        <v>196</v>
      </c>
      <c r="G703" s="238">
        <f t="shared" si="51"/>
        <v>9.4230769230769229E-3</v>
      </c>
      <c r="H703" s="275"/>
      <c r="I703" s="275"/>
      <c r="J703" s="76"/>
    </row>
    <row r="704" spans="1:10" x14ac:dyDescent="0.25">
      <c r="A704" s="11" t="s">
        <v>285</v>
      </c>
      <c r="B704" s="275">
        <f t="shared" si="50"/>
        <v>2.0806675503883137E-2</v>
      </c>
      <c r="D704" s="275"/>
      <c r="E704" s="275" t="s">
        <v>84</v>
      </c>
      <c r="F704" s="275">
        <v>30.003</v>
      </c>
      <c r="G704" s="238">
        <f t="shared" si="51"/>
        <v>1.442451923076923E-3</v>
      </c>
      <c r="H704" s="275"/>
      <c r="I704" s="275"/>
      <c r="J704" s="76"/>
    </row>
    <row r="705" spans="1:10" x14ac:dyDescent="0.25">
      <c r="A705" s="11" t="s">
        <v>285</v>
      </c>
      <c r="B705" s="275">
        <f t="shared" si="50"/>
        <v>4.2743574542344676E-2</v>
      </c>
      <c r="D705" s="275"/>
      <c r="E705" s="275" t="s">
        <v>116</v>
      </c>
      <c r="F705" s="275">
        <v>43.003</v>
      </c>
      <c r="G705" s="238">
        <f t="shared" si="51"/>
        <v>2.0674519230769232E-3</v>
      </c>
      <c r="H705" s="275"/>
      <c r="I705" s="275"/>
      <c r="J705" s="76"/>
    </row>
    <row r="706" spans="1:10" x14ac:dyDescent="0.25">
      <c r="A706" s="11" t="s">
        <v>285</v>
      </c>
      <c r="B706" s="275">
        <f t="shared" si="50"/>
        <v>2.0788648761094675E-4</v>
      </c>
      <c r="D706" s="275"/>
      <c r="E706" s="275" t="s">
        <v>324</v>
      </c>
      <c r="F706" s="275">
        <v>2.9990000000000001</v>
      </c>
      <c r="G706" s="238">
        <f t="shared" si="51"/>
        <v>1.4418269230769232E-4</v>
      </c>
      <c r="H706" s="275"/>
      <c r="I706" s="275"/>
      <c r="J706" s="76"/>
    </row>
    <row r="707" spans="1:10" x14ac:dyDescent="0.25">
      <c r="A707" s="11" t="s">
        <v>285</v>
      </c>
      <c r="B707" s="275">
        <f t="shared" si="50"/>
        <v>0</v>
      </c>
      <c r="D707" s="275"/>
      <c r="E707" s="275" t="s">
        <v>325</v>
      </c>
      <c r="F707" s="270"/>
      <c r="G707" s="238"/>
      <c r="H707" s="275"/>
      <c r="I707" s="275"/>
      <c r="J707" s="76"/>
    </row>
    <row r="708" spans="1:10" x14ac:dyDescent="0.25">
      <c r="A708" s="11" t="s">
        <v>285</v>
      </c>
      <c r="B708" s="275">
        <f t="shared" si="50"/>
        <v>0</v>
      </c>
      <c r="D708" s="275"/>
      <c r="E708" s="275" t="s">
        <v>334</v>
      </c>
      <c r="F708" s="270"/>
      <c r="G708" s="238"/>
      <c r="H708" s="275"/>
      <c r="I708" s="275"/>
      <c r="J708" s="76"/>
    </row>
    <row r="709" spans="1:10" x14ac:dyDescent="0.25">
      <c r="A709" s="11" t="s">
        <v>285</v>
      </c>
      <c r="B709" s="275">
        <f t="shared" si="50"/>
        <v>6.0414331199149414E-2</v>
      </c>
      <c r="D709" s="275"/>
      <c r="E709" s="275" t="s">
        <v>184</v>
      </c>
      <c r="F709" s="275">
        <v>51.125</v>
      </c>
      <c r="G709" s="238">
        <f t="shared" si="51"/>
        <v>2.4579326923076924E-3</v>
      </c>
      <c r="H709" s="275"/>
      <c r="I709" s="275"/>
      <c r="J709" s="76"/>
    </row>
    <row r="710" spans="1:10" x14ac:dyDescent="0.25">
      <c r="A710" s="11" t="s">
        <v>285</v>
      </c>
      <c r="B710" s="275">
        <f t="shared" si="50"/>
        <v>237.5747965976332</v>
      </c>
      <c r="D710" s="275"/>
      <c r="E710" s="275" t="s">
        <v>326</v>
      </c>
      <c r="F710" s="275">
        <v>3206</v>
      </c>
      <c r="G710" s="238">
        <f t="shared" si="51"/>
        <v>0.1541346153846154</v>
      </c>
      <c r="H710" s="275"/>
      <c r="I710" s="275"/>
      <c r="J710" s="76"/>
    </row>
    <row r="711" spans="1:10" x14ac:dyDescent="0.25">
      <c r="A711" s="11" t="s">
        <v>285</v>
      </c>
      <c r="B711" s="275">
        <f t="shared" si="50"/>
        <v>8.4763891457100577E-3</v>
      </c>
      <c r="D711" s="275"/>
      <c r="E711" s="275" t="s">
        <v>158</v>
      </c>
      <c r="F711" s="275">
        <v>19.149999999999999</v>
      </c>
      <c r="G711" s="238">
        <f t="shared" si="51"/>
        <v>9.2067307692307685E-4</v>
      </c>
      <c r="H711" s="275"/>
      <c r="I711" s="275"/>
      <c r="J711" s="76"/>
    </row>
    <row r="712" spans="1:10" x14ac:dyDescent="0.25">
      <c r="A712" s="11" t="s">
        <v>285</v>
      </c>
      <c r="B712" s="275">
        <f t="shared" si="50"/>
        <v>36.870585244082847</v>
      </c>
      <c r="D712" s="275"/>
      <c r="E712" s="275" t="s">
        <v>118</v>
      </c>
      <c r="F712" s="275">
        <v>1263</v>
      </c>
      <c r="G712" s="238">
        <f t="shared" si="51"/>
        <v>6.0721153846153848E-2</v>
      </c>
      <c r="H712" s="275"/>
      <c r="I712" s="275"/>
      <c r="J712" s="76"/>
    </row>
    <row r="713" spans="1:10" x14ac:dyDescent="0.25">
      <c r="A713" s="11" t="s">
        <v>285</v>
      </c>
      <c r="B713" s="275">
        <f t="shared" si="50"/>
        <v>1.307724195636095E-2</v>
      </c>
      <c r="D713" s="275"/>
      <c r="E713" s="275" t="s">
        <v>85</v>
      </c>
      <c r="F713" s="275">
        <v>23.786000000000001</v>
      </c>
      <c r="G713" s="238">
        <f t="shared" si="51"/>
        <v>1.1435576923076924E-3</v>
      </c>
      <c r="H713" s="275"/>
      <c r="I713" s="275"/>
      <c r="J713" s="76"/>
    </row>
    <row r="714" spans="1:10" x14ac:dyDescent="0.25">
      <c r="A714" s="11" t="s">
        <v>285</v>
      </c>
      <c r="B714" s="275">
        <f t="shared" si="50"/>
        <v>5.2006286982248535E-3</v>
      </c>
      <c r="D714" s="275"/>
      <c r="E714" s="275" t="s">
        <v>29</v>
      </c>
      <c r="F714" s="275">
        <v>15</v>
      </c>
      <c r="G714" s="238">
        <f t="shared" si="51"/>
        <v>7.2115384615384619E-4</v>
      </c>
      <c r="H714" s="275"/>
      <c r="I714" s="275"/>
      <c r="J714" s="76"/>
    </row>
    <row r="715" spans="1:10" ht="17.25" x14ac:dyDescent="0.25">
      <c r="A715" s="11" t="s">
        <v>285</v>
      </c>
      <c r="B715" s="275">
        <f t="shared" si="50"/>
        <v>42.125092455621306</v>
      </c>
      <c r="D715" s="275"/>
      <c r="E715" s="275" t="s">
        <v>335</v>
      </c>
      <c r="F715" s="275">
        <v>1350</v>
      </c>
      <c r="G715" s="238">
        <f t="shared" si="51"/>
        <v>6.4903846153846159E-2</v>
      </c>
      <c r="H715" s="275"/>
      <c r="I715" s="275"/>
      <c r="J715" s="76"/>
    </row>
    <row r="716" spans="1:10" x14ac:dyDescent="0.25">
      <c r="A716" s="11" t="s">
        <v>285</v>
      </c>
      <c r="B716" s="275">
        <f t="shared" si="50"/>
        <v>4.2131333441198229E-3</v>
      </c>
      <c r="D716" s="275"/>
      <c r="E716" s="275" t="s">
        <v>54</v>
      </c>
      <c r="F716" s="275">
        <v>13.500999999999999</v>
      </c>
      <c r="G716" s="238">
        <f t="shared" si="51"/>
        <v>6.4908653846153849E-4</v>
      </c>
      <c r="H716" s="275"/>
      <c r="I716" s="275"/>
      <c r="J716" s="76"/>
    </row>
    <row r="717" spans="1:10" x14ac:dyDescent="0.25">
      <c r="A717" s="11" t="s">
        <v>285</v>
      </c>
      <c r="B717" s="275">
        <f t="shared" si="50"/>
        <v>1.6207248520710066E-4</v>
      </c>
      <c r="D717" s="275"/>
      <c r="E717" s="275" t="s">
        <v>327</v>
      </c>
      <c r="F717" s="275">
        <v>2.6480000000000001</v>
      </c>
      <c r="G717" s="238">
        <f t="shared" si="51"/>
        <v>1.2730769230769233E-4</v>
      </c>
      <c r="H717" s="275"/>
      <c r="I717" s="275"/>
      <c r="J717" s="76"/>
    </row>
    <row r="718" spans="1:10" x14ac:dyDescent="0.25">
      <c r="A718" s="11" t="s">
        <v>285</v>
      </c>
      <c r="B718" s="275">
        <f t="shared" si="50"/>
        <v>0</v>
      </c>
      <c r="D718" s="275"/>
      <c r="E718" s="275" t="s">
        <v>328</v>
      </c>
      <c r="F718" s="275"/>
      <c r="G718" s="238"/>
      <c r="H718" s="275"/>
      <c r="I718" s="275"/>
      <c r="J718" s="76"/>
    </row>
    <row r="719" spans="1:10" x14ac:dyDescent="0.25">
      <c r="A719" s="11" t="s">
        <v>285</v>
      </c>
      <c r="B719" s="275">
        <f t="shared" si="50"/>
        <v>0.17848187583210059</v>
      </c>
      <c r="D719" s="275"/>
      <c r="E719" s="275" t="s">
        <v>121</v>
      </c>
      <c r="F719" s="275">
        <v>87.873999999999995</v>
      </c>
      <c r="G719" s="238">
        <f t="shared" si="51"/>
        <v>4.2247115384615383E-3</v>
      </c>
      <c r="H719" s="275"/>
      <c r="I719" s="275"/>
      <c r="J719" s="76"/>
    </row>
    <row r="720" spans="1:10" x14ac:dyDescent="0.25">
      <c r="A720" s="11" t="s">
        <v>285</v>
      </c>
      <c r="B720" s="275">
        <f t="shared" si="50"/>
        <v>1.7467180565828401E-4</v>
      </c>
      <c r="D720" s="275"/>
      <c r="E720" s="275" t="s">
        <v>32</v>
      </c>
      <c r="F720" s="275">
        <v>2.7490000000000001</v>
      </c>
      <c r="G720" s="238">
        <f t="shared" si="51"/>
        <v>1.3216346153846153E-4</v>
      </c>
      <c r="H720" s="275"/>
      <c r="I720" s="275"/>
      <c r="J720" s="76"/>
    </row>
    <row r="721" spans="1:10" x14ac:dyDescent="0.25">
      <c r="A721" s="11" t="s">
        <v>285</v>
      </c>
      <c r="B721" s="275">
        <f t="shared" si="50"/>
        <v>1.5625000000000003E-4</v>
      </c>
      <c r="D721" s="275"/>
      <c r="E721" s="275" t="s">
        <v>182</v>
      </c>
      <c r="F721" s="275">
        <v>2.6</v>
      </c>
      <c r="G721" s="238">
        <f t="shared" si="51"/>
        <v>1.25E-4</v>
      </c>
      <c r="H721" s="275"/>
      <c r="I721" s="275"/>
      <c r="J721" s="76"/>
    </row>
    <row r="722" spans="1:10" x14ac:dyDescent="0.25">
      <c r="A722" s="11" t="s">
        <v>285</v>
      </c>
      <c r="B722" s="275">
        <f t="shared" si="50"/>
        <v>2.2198134707840236</v>
      </c>
      <c r="D722" s="275"/>
      <c r="E722" s="275" t="s">
        <v>174</v>
      </c>
      <c r="F722" s="275">
        <v>309.89999999999998</v>
      </c>
      <c r="G722" s="238">
        <f t="shared" si="51"/>
        <v>1.489903846153846E-2</v>
      </c>
      <c r="H722" s="275"/>
      <c r="I722" s="275"/>
      <c r="J722" s="76"/>
    </row>
    <row r="723" spans="1:10" x14ac:dyDescent="0.25">
      <c r="A723" s="11" t="s">
        <v>285</v>
      </c>
      <c r="B723" s="275">
        <f t="shared" si="50"/>
        <v>5.778476331360947E-4</v>
      </c>
      <c r="D723" s="275"/>
      <c r="E723" s="275" t="s">
        <v>46</v>
      </c>
      <c r="F723" s="275">
        <v>5</v>
      </c>
      <c r="G723" s="238">
        <f t="shared" si="51"/>
        <v>2.403846153846154E-4</v>
      </c>
      <c r="H723" s="275"/>
      <c r="I723" s="275"/>
      <c r="J723" s="76"/>
    </row>
    <row r="724" spans="1:10" x14ac:dyDescent="0.25">
      <c r="A724" s="11" t="s">
        <v>285</v>
      </c>
      <c r="B724" s="275">
        <f t="shared" si="50"/>
        <v>3.8410198086168633E-3</v>
      </c>
      <c r="D724" s="275"/>
      <c r="E724" s="275" t="s">
        <v>140</v>
      </c>
      <c r="F724" s="275">
        <v>12.891</v>
      </c>
      <c r="G724" s="238">
        <f t="shared" si="51"/>
        <v>6.1975961538461534E-4</v>
      </c>
      <c r="H724" s="275"/>
      <c r="I724" s="275"/>
      <c r="J724" s="76"/>
    </row>
    <row r="725" spans="1:10" x14ac:dyDescent="0.25">
      <c r="A725" s="11" t="s">
        <v>285</v>
      </c>
      <c r="B725" s="275">
        <f t="shared" si="50"/>
        <v>3.3284023668639045E-5</v>
      </c>
      <c r="D725" s="275"/>
      <c r="E725" s="275" t="s">
        <v>329</v>
      </c>
      <c r="F725" s="275">
        <v>1.2</v>
      </c>
      <c r="G725" s="238">
        <f t="shared" si="51"/>
        <v>5.7692307692307691E-5</v>
      </c>
      <c r="H725" s="275"/>
      <c r="I725" s="275"/>
      <c r="J725" s="76"/>
    </row>
    <row r="726" spans="1:10" x14ac:dyDescent="0.25">
      <c r="A726" s="11" t="s">
        <v>285</v>
      </c>
      <c r="B726" s="275">
        <f t="shared" si="50"/>
        <v>0.43737873520710052</v>
      </c>
      <c r="D726" s="275"/>
      <c r="E726" s="275" t="s">
        <v>31</v>
      </c>
      <c r="F726" s="275">
        <v>137.56</v>
      </c>
      <c r="G726" s="238">
        <f t="shared" si="51"/>
        <v>6.6134615384615385E-3</v>
      </c>
      <c r="H726" s="275"/>
      <c r="I726" s="275"/>
      <c r="J726" s="76"/>
    </row>
    <row r="727" spans="1:10" x14ac:dyDescent="0.25">
      <c r="A727" s="11" t="s">
        <v>285</v>
      </c>
      <c r="B727" s="275">
        <f t="shared" si="50"/>
        <v>34.969027366863905</v>
      </c>
      <c r="D727" s="275"/>
      <c r="E727" s="275" t="s">
        <v>38</v>
      </c>
      <c r="F727" s="275">
        <v>1230</v>
      </c>
      <c r="G727" s="238">
        <f t="shared" si="51"/>
        <v>5.9134615384615383E-2</v>
      </c>
      <c r="H727" s="275"/>
      <c r="I727" s="275"/>
      <c r="J727" s="76"/>
    </row>
    <row r="728" spans="1:10" x14ac:dyDescent="0.25">
      <c r="A728" s="11" t="s">
        <v>285</v>
      </c>
      <c r="B728" s="275">
        <f t="shared" ref="B728:B730" si="52">POWER((F728/$J$663)*100, 2)</f>
        <v>0.15923169378698224</v>
      </c>
      <c r="D728" s="275"/>
      <c r="E728" s="275" t="s">
        <v>330</v>
      </c>
      <c r="F728" s="275">
        <v>83</v>
      </c>
      <c r="G728" s="238">
        <f t="shared" si="51"/>
        <v>3.9903846153846153E-3</v>
      </c>
      <c r="H728" s="275"/>
      <c r="I728" s="275"/>
      <c r="J728" s="76"/>
    </row>
    <row r="729" spans="1:10" x14ac:dyDescent="0.25">
      <c r="A729" s="11" t="s">
        <v>285</v>
      </c>
      <c r="B729" s="275">
        <f t="shared" si="52"/>
        <v>0</v>
      </c>
      <c r="D729" s="275"/>
      <c r="E729" s="275" t="s">
        <v>89</v>
      </c>
      <c r="F729" s="275"/>
      <c r="G729" s="238"/>
      <c r="H729" s="275"/>
      <c r="I729" s="275"/>
      <c r="J729" s="76"/>
    </row>
    <row r="730" spans="1:10" x14ac:dyDescent="0.25">
      <c r="A730" s="150" t="s">
        <v>285</v>
      </c>
      <c r="B730" s="12">
        <f t="shared" si="52"/>
        <v>2.6719674556213019E-4</v>
      </c>
      <c r="C730" s="150"/>
      <c r="D730" s="12"/>
      <c r="E730" s="12" t="s">
        <v>86</v>
      </c>
      <c r="F730" s="12">
        <v>3.4</v>
      </c>
      <c r="G730" s="237">
        <f t="shared" ref="G730" si="53">F730/$J$663</f>
        <v>1.6346153846153846E-4</v>
      </c>
      <c r="H730" s="12"/>
      <c r="I730" s="12"/>
      <c r="J730" s="147"/>
    </row>
    <row r="731" spans="1:10" x14ac:dyDescent="0.25">
      <c r="A731" s="11" t="s">
        <v>286</v>
      </c>
      <c r="B731" s="178">
        <f>POWER((F731/$J$731)*100, 2)</f>
        <v>0</v>
      </c>
      <c r="C731" s="11">
        <f>SUM(B731:B761)</f>
        <v>1049.5686245389966</v>
      </c>
      <c r="D731" s="277"/>
      <c r="E731" s="277" t="s">
        <v>97</v>
      </c>
      <c r="F731" s="276"/>
      <c r="G731" s="238"/>
      <c r="H731" s="277"/>
      <c r="I731" s="277"/>
      <c r="J731" s="76">
        <v>20100</v>
      </c>
    </row>
    <row r="732" spans="1:10" x14ac:dyDescent="0.25">
      <c r="A732" s="11" t="s">
        <v>286</v>
      </c>
      <c r="B732" s="178">
        <f t="shared" ref="B732:B761" si="54">POWER((F732/$J$731)*100, 2)</f>
        <v>2.227667631989307E-4</v>
      </c>
      <c r="D732" s="277"/>
      <c r="E732" s="277" t="s">
        <v>81</v>
      </c>
      <c r="F732" s="276">
        <v>3</v>
      </c>
      <c r="G732" s="238">
        <f>F732/$J$731</f>
        <v>1.4925373134328358E-4</v>
      </c>
      <c r="H732" s="277"/>
      <c r="I732" s="277"/>
      <c r="J732" s="76"/>
    </row>
    <row r="733" spans="1:10" x14ac:dyDescent="0.25">
      <c r="A733" s="11" t="s">
        <v>286</v>
      </c>
      <c r="B733" s="178">
        <f t="shared" si="54"/>
        <v>3.1722977154030843</v>
      </c>
      <c r="D733" s="277"/>
      <c r="E733" s="277" t="s">
        <v>5</v>
      </c>
      <c r="F733" s="276">
        <v>358</v>
      </c>
      <c r="G733" s="238">
        <f t="shared" ref="G733:G761" si="55">F733/$J$731</f>
        <v>1.7810945273631841E-2</v>
      </c>
      <c r="H733" s="277"/>
      <c r="I733" s="277"/>
      <c r="J733" s="76"/>
    </row>
    <row r="734" spans="1:10" x14ac:dyDescent="0.25">
      <c r="A734" s="11" t="s">
        <v>286</v>
      </c>
      <c r="B734" s="178">
        <f t="shared" si="54"/>
        <v>0</v>
      </c>
      <c r="D734" s="277"/>
      <c r="E734" s="277" t="s">
        <v>100</v>
      </c>
      <c r="F734" s="276"/>
      <c r="G734" s="238"/>
      <c r="H734" s="277"/>
      <c r="I734" s="277"/>
      <c r="J734" s="76"/>
    </row>
    <row r="735" spans="1:10" x14ac:dyDescent="0.25">
      <c r="A735" s="11" t="s">
        <v>286</v>
      </c>
      <c r="B735" s="178">
        <f t="shared" si="54"/>
        <v>0.99007450310635881</v>
      </c>
      <c r="D735" s="277"/>
      <c r="E735" s="277" t="s">
        <v>6</v>
      </c>
      <c r="F735" s="276">
        <v>200</v>
      </c>
      <c r="G735" s="238">
        <f t="shared" si="55"/>
        <v>9.9502487562189053E-3</v>
      </c>
      <c r="H735" s="277"/>
      <c r="I735" s="277"/>
      <c r="J735" s="76"/>
    </row>
    <row r="736" spans="1:10" x14ac:dyDescent="0.25">
      <c r="A736" s="11" t="s">
        <v>286</v>
      </c>
      <c r="B736" s="178">
        <f t="shared" si="54"/>
        <v>2.5187742877651544</v>
      </c>
      <c r="D736" s="277"/>
      <c r="E736" s="277" t="s">
        <v>101</v>
      </c>
      <c r="F736" s="276">
        <v>319</v>
      </c>
      <c r="G736" s="238">
        <f t="shared" si="55"/>
        <v>1.5870646766169155E-2</v>
      </c>
      <c r="H736" s="277"/>
      <c r="I736" s="277"/>
      <c r="J736" s="76"/>
    </row>
    <row r="737" spans="1:10" x14ac:dyDescent="0.25">
      <c r="A737" s="11" t="s">
        <v>286</v>
      </c>
      <c r="B737" s="178">
        <f t="shared" si="54"/>
        <v>73.823147941882624</v>
      </c>
      <c r="D737" s="277"/>
      <c r="E737" s="277" t="s">
        <v>82</v>
      </c>
      <c r="F737" s="276">
        <v>1727</v>
      </c>
      <c r="G737" s="238">
        <f t="shared" si="55"/>
        <v>8.5920398009950244E-2</v>
      </c>
      <c r="H737" s="277"/>
      <c r="I737" s="277"/>
      <c r="J737" s="76"/>
    </row>
    <row r="738" spans="1:10" x14ac:dyDescent="0.25">
      <c r="A738" s="11" t="s">
        <v>286</v>
      </c>
      <c r="B738" s="178">
        <f t="shared" si="54"/>
        <v>412.02940521274218</v>
      </c>
      <c r="D738" s="277"/>
      <c r="E738" s="277" t="s">
        <v>15</v>
      </c>
      <c r="F738" s="276">
        <v>4080</v>
      </c>
      <c r="G738" s="238">
        <f t="shared" si="55"/>
        <v>0.20298507462686566</v>
      </c>
      <c r="H738" s="277"/>
      <c r="I738" s="277"/>
      <c r="J738" s="76"/>
    </row>
    <row r="739" spans="1:10" x14ac:dyDescent="0.25">
      <c r="A739" s="11" t="s">
        <v>286</v>
      </c>
      <c r="B739" s="178">
        <f t="shared" si="54"/>
        <v>0</v>
      </c>
      <c r="D739" s="277"/>
      <c r="E739" s="277" t="s">
        <v>134</v>
      </c>
      <c r="F739" s="276"/>
      <c r="G739" s="238"/>
      <c r="H739" s="277"/>
      <c r="I739" s="277"/>
      <c r="J739" s="76"/>
    </row>
    <row r="740" spans="1:10" x14ac:dyDescent="0.25">
      <c r="A740" s="11" t="s">
        <v>286</v>
      </c>
      <c r="B740" s="178">
        <f t="shared" si="54"/>
        <v>0</v>
      </c>
      <c r="D740" s="277"/>
      <c r="E740" s="277" t="s">
        <v>19</v>
      </c>
      <c r="F740" s="276"/>
      <c r="G740" s="238"/>
      <c r="H740" s="277"/>
      <c r="I740" s="277"/>
      <c r="J740" s="76"/>
    </row>
    <row r="741" spans="1:10" x14ac:dyDescent="0.25">
      <c r="A741" s="11" t="s">
        <v>286</v>
      </c>
      <c r="B741" s="178">
        <f t="shared" si="54"/>
        <v>10.138362911809113</v>
      </c>
      <c r="D741" s="277"/>
      <c r="E741" s="277" t="s">
        <v>94</v>
      </c>
      <c r="F741" s="276">
        <v>640</v>
      </c>
      <c r="G741" s="238">
        <f t="shared" si="55"/>
        <v>3.1840796019900496E-2</v>
      </c>
      <c r="H741" s="277"/>
      <c r="I741" s="277"/>
      <c r="J741" s="76"/>
    </row>
    <row r="742" spans="1:10" x14ac:dyDescent="0.25">
      <c r="A742" s="11" t="s">
        <v>286</v>
      </c>
      <c r="B742" s="178">
        <f t="shared" si="54"/>
        <v>4.1405163238533707</v>
      </c>
      <c r="D742" s="277"/>
      <c r="E742" s="277" t="s">
        <v>9</v>
      </c>
      <c r="F742" s="276">
        <v>409</v>
      </c>
      <c r="G742" s="238">
        <f t="shared" si="55"/>
        <v>2.0348258706467663E-2</v>
      </c>
      <c r="H742" s="277"/>
      <c r="I742" s="277"/>
      <c r="J742" s="76"/>
    </row>
    <row r="743" spans="1:10" x14ac:dyDescent="0.25">
      <c r="A743" s="11" t="s">
        <v>286</v>
      </c>
      <c r="B743" s="178">
        <f t="shared" si="54"/>
        <v>2.4751862577658966E-3</v>
      </c>
      <c r="D743" s="277"/>
      <c r="E743" s="277" t="s">
        <v>25</v>
      </c>
      <c r="F743" s="276">
        <v>10</v>
      </c>
      <c r="G743" s="238">
        <f t="shared" si="55"/>
        <v>4.9751243781094524E-4</v>
      </c>
      <c r="H743" s="277"/>
      <c r="I743" s="277"/>
      <c r="J743" s="76"/>
    </row>
    <row r="744" spans="1:10" x14ac:dyDescent="0.25">
      <c r="A744" s="11" t="s">
        <v>286</v>
      </c>
      <c r="B744" s="178">
        <f t="shared" si="54"/>
        <v>130.59600009900745</v>
      </c>
      <c r="D744" s="277"/>
      <c r="E744" s="277" t="s">
        <v>111</v>
      </c>
      <c r="F744" s="276">
        <v>2297</v>
      </c>
      <c r="G744" s="238">
        <f t="shared" si="55"/>
        <v>0.11427860696517413</v>
      </c>
      <c r="H744" s="277"/>
      <c r="I744" s="277"/>
      <c r="J744" s="76"/>
    </row>
    <row r="745" spans="1:10" x14ac:dyDescent="0.25">
      <c r="A745" s="11" t="s">
        <v>286</v>
      </c>
      <c r="B745" s="178">
        <f t="shared" si="54"/>
        <v>99.007450310635889</v>
      </c>
      <c r="D745" s="277"/>
      <c r="E745" s="277" t="s">
        <v>36</v>
      </c>
      <c r="F745" s="276">
        <v>2000</v>
      </c>
      <c r="G745" s="238">
        <f t="shared" si="55"/>
        <v>9.950248756218906E-2</v>
      </c>
      <c r="H745" s="277"/>
      <c r="I745" s="277"/>
      <c r="J745" s="76"/>
    </row>
    <row r="746" spans="1:10" x14ac:dyDescent="0.25">
      <c r="A746" s="11" t="s">
        <v>286</v>
      </c>
      <c r="B746" s="178">
        <f t="shared" si="54"/>
        <v>0.99007450310635881</v>
      </c>
      <c r="D746" s="277"/>
      <c r="E746" s="277" t="s">
        <v>220</v>
      </c>
      <c r="F746" s="276">
        <v>200</v>
      </c>
      <c r="G746" s="238">
        <f t="shared" si="55"/>
        <v>9.9502487562189053E-3</v>
      </c>
      <c r="H746" s="277"/>
      <c r="I746" s="277"/>
      <c r="J746" s="76"/>
    </row>
    <row r="747" spans="1:10" x14ac:dyDescent="0.25">
      <c r="A747" s="11" t="s">
        <v>286</v>
      </c>
      <c r="B747" s="178">
        <f t="shared" si="54"/>
        <v>165.01383629118089</v>
      </c>
      <c r="D747" s="277"/>
      <c r="E747" s="277" t="s">
        <v>170</v>
      </c>
      <c r="F747" s="276">
        <v>2582</v>
      </c>
      <c r="G747" s="238">
        <f t="shared" si="55"/>
        <v>0.12845771144278606</v>
      </c>
      <c r="H747" s="277"/>
      <c r="I747" s="277"/>
      <c r="J747" s="76"/>
    </row>
    <row r="748" spans="1:10" x14ac:dyDescent="0.25">
      <c r="A748" s="11" t="s">
        <v>286</v>
      </c>
      <c r="B748" s="178">
        <f t="shared" si="54"/>
        <v>0</v>
      </c>
      <c r="D748" s="277"/>
      <c r="E748" s="277" t="s">
        <v>181</v>
      </c>
      <c r="F748" s="276"/>
      <c r="G748" s="238"/>
      <c r="H748" s="277"/>
      <c r="I748" s="277"/>
      <c r="J748" s="76"/>
    </row>
    <row r="749" spans="1:10" x14ac:dyDescent="0.25">
      <c r="A749" s="11" t="s">
        <v>286</v>
      </c>
      <c r="B749" s="178">
        <f t="shared" si="54"/>
        <v>67.63221207395857</v>
      </c>
      <c r="D749" s="277"/>
      <c r="E749" s="277" t="s">
        <v>56</v>
      </c>
      <c r="F749" s="276">
        <v>1653</v>
      </c>
      <c r="G749" s="238">
        <f t="shared" si="55"/>
        <v>8.2238805970149251E-2</v>
      </c>
      <c r="H749" s="277"/>
      <c r="I749" s="277"/>
      <c r="J749" s="76"/>
    </row>
    <row r="750" spans="1:10" x14ac:dyDescent="0.25">
      <c r="A750" s="11" t="s">
        <v>286</v>
      </c>
      <c r="B750" s="178">
        <f t="shared" si="54"/>
        <v>6.040345536001583</v>
      </c>
      <c r="D750" s="277"/>
      <c r="E750" s="277" t="s">
        <v>138</v>
      </c>
      <c r="F750" s="276">
        <v>494</v>
      </c>
      <c r="G750" s="238">
        <f t="shared" si="55"/>
        <v>2.4577114427860695E-2</v>
      </c>
      <c r="H750" s="277"/>
      <c r="I750" s="277"/>
      <c r="J750" s="76"/>
    </row>
    <row r="751" spans="1:10" x14ac:dyDescent="0.25">
      <c r="A751" s="11" t="s">
        <v>286</v>
      </c>
      <c r="B751" s="178">
        <f t="shared" si="54"/>
        <v>0.57941635108041878</v>
      </c>
      <c r="D751" s="277"/>
      <c r="E751" s="277" t="s">
        <v>117</v>
      </c>
      <c r="F751" s="276">
        <v>153</v>
      </c>
      <c r="G751" s="238">
        <f t="shared" si="55"/>
        <v>7.6119402985074629E-3</v>
      </c>
      <c r="H751" s="277"/>
      <c r="I751" s="277"/>
      <c r="J751" s="76"/>
    </row>
    <row r="752" spans="1:10" x14ac:dyDescent="0.25">
      <c r="A752" s="11" t="s">
        <v>286</v>
      </c>
      <c r="B752" s="178">
        <f t="shared" si="54"/>
        <v>5.7266156778297557</v>
      </c>
      <c r="D752" s="277"/>
      <c r="E752" s="277" t="s">
        <v>92</v>
      </c>
      <c r="F752" s="276">
        <v>481</v>
      </c>
      <c r="G752" s="238">
        <f t="shared" si="55"/>
        <v>2.3930348258706467E-2</v>
      </c>
      <c r="H752" s="277"/>
      <c r="I752" s="277"/>
      <c r="J752" s="76"/>
    </row>
    <row r="753" spans="1:10" x14ac:dyDescent="0.25">
      <c r="A753" s="11" t="s">
        <v>286</v>
      </c>
      <c r="B753" s="178">
        <f t="shared" si="54"/>
        <v>4.1202940521274227</v>
      </c>
      <c r="D753" s="277"/>
      <c r="E753" s="277" t="s">
        <v>118</v>
      </c>
      <c r="F753" s="276">
        <v>408</v>
      </c>
      <c r="G753" s="238">
        <f t="shared" si="55"/>
        <v>2.0298507462686566E-2</v>
      </c>
      <c r="H753" s="277"/>
      <c r="I753" s="277"/>
      <c r="J753" s="76"/>
    </row>
    <row r="754" spans="1:10" x14ac:dyDescent="0.25">
      <c r="A754" s="11" t="s">
        <v>286</v>
      </c>
      <c r="B754" s="178">
        <f t="shared" si="54"/>
        <v>9.5453330363109821</v>
      </c>
      <c r="D754" s="277"/>
      <c r="E754" s="277" t="s">
        <v>344</v>
      </c>
      <c r="F754" s="276">
        <v>621</v>
      </c>
      <c r="G754" s="238">
        <f t="shared" si="55"/>
        <v>3.0895522388059701E-2</v>
      </c>
      <c r="H754" s="277"/>
      <c r="I754" s="277"/>
      <c r="J754" s="76"/>
    </row>
    <row r="755" spans="1:10" x14ac:dyDescent="0.25">
      <c r="A755" s="11" t="s">
        <v>286</v>
      </c>
      <c r="B755" s="178">
        <f t="shared" si="54"/>
        <v>0</v>
      </c>
      <c r="D755" s="277"/>
      <c r="E755" s="277" t="s">
        <v>37</v>
      </c>
      <c r="F755" s="276"/>
      <c r="G755" s="238"/>
      <c r="H755" s="277"/>
      <c r="I755" s="277"/>
      <c r="J755" s="76"/>
    </row>
    <row r="756" spans="1:10" x14ac:dyDescent="0.25">
      <c r="A756" s="11" t="s">
        <v>286</v>
      </c>
      <c r="B756" s="178">
        <f t="shared" si="54"/>
        <v>0</v>
      </c>
      <c r="D756" s="277"/>
      <c r="E756" s="277" t="s">
        <v>32</v>
      </c>
      <c r="F756" s="276"/>
      <c r="G756" s="238"/>
      <c r="H756" s="277"/>
      <c r="I756" s="277"/>
      <c r="J756" s="76"/>
    </row>
    <row r="757" spans="1:10" x14ac:dyDescent="0.25">
      <c r="A757" s="11" t="s">
        <v>286</v>
      </c>
      <c r="B757" s="178">
        <f t="shared" si="54"/>
        <v>0</v>
      </c>
      <c r="D757" s="277"/>
      <c r="E757" s="277" t="s">
        <v>161</v>
      </c>
      <c r="F757" s="276"/>
      <c r="G757" s="238"/>
      <c r="H757" s="277"/>
      <c r="I757" s="277"/>
      <c r="J757" s="76"/>
    </row>
    <row r="758" spans="1:10" x14ac:dyDescent="0.25">
      <c r="A758" s="11" t="s">
        <v>286</v>
      </c>
      <c r="B758" s="178">
        <f t="shared" si="54"/>
        <v>0</v>
      </c>
      <c r="D758" s="277"/>
      <c r="E758" s="277" t="s">
        <v>31</v>
      </c>
      <c r="F758" s="276"/>
      <c r="G758" s="238"/>
      <c r="H758" s="277"/>
      <c r="I758" s="277"/>
      <c r="J758" s="76"/>
    </row>
    <row r="759" spans="1:10" x14ac:dyDescent="0.25">
      <c r="A759" s="11" t="s">
        <v>286</v>
      </c>
      <c r="B759" s="178">
        <f t="shared" si="54"/>
        <v>1.5469914111036856E-2</v>
      </c>
      <c r="D759" s="277"/>
      <c r="E759" s="277" t="s">
        <v>126</v>
      </c>
      <c r="F759" s="276">
        <v>25</v>
      </c>
      <c r="G759" s="238">
        <f t="shared" si="55"/>
        <v>1.2437810945273632E-3</v>
      </c>
      <c r="H759" s="277"/>
      <c r="I759" s="277"/>
      <c r="J759" s="76"/>
    </row>
    <row r="760" spans="1:10" x14ac:dyDescent="0.25">
      <c r="A760" s="11" t="s">
        <v>286</v>
      </c>
      <c r="B760" s="178">
        <f t="shared" si="54"/>
        <v>0</v>
      </c>
      <c r="D760" s="277"/>
      <c r="E760" s="277" t="s">
        <v>128</v>
      </c>
      <c r="F760" s="276"/>
      <c r="G760" s="238"/>
      <c r="H760" s="277"/>
      <c r="I760" s="277"/>
      <c r="J760" s="76"/>
    </row>
    <row r="761" spans="1:10" x14ac:dyDescent="0.25">
      <c r="A761" s="150" t="s">
        <v>286</v>
      </c>
      <c r="B761" s="131">
        <f t="shared" si="54"/>
        <v>53.486299844063268</v>
      </c>
      <c r="C761" s="150"/>
      <c r="D761" s="12"/>
      <c r="E761" s="12" t="s">
        <v>38</v>
      </c>
      <c r="F761" s="140">
        <v>1470</v>
      </c>
      <c r="G761" s="237">
        <f t="shared" si="55"/>
        <v>7.3134328358208961E-2</v>
      </c>
      <c r="H761" s="12"/>
      <c r="I761" s="12"/>
      <c r="J761" s="147"/>
    </row>
    <row r="762" spans="1:10" x14ac:dyDescent="0.25">
      <c r="A762" s="11" t="s">
        <v>288</v>
      </c>
      <c r="B762" s="178">
        <f>POWER((F762/$J$762)*100, 2)</f>
        <v>0.90699883582907226</v>
      </c>
      <c r="C762" s="11">
        <f>SUM(B762:B787)</f>
        <v>2777.5959805286707</v>
      </c>
      <c r="D762" s="280"/>
      <c r="E762" s="280" t="s">
        <v>5</v>
      </c>
      <c r="F762" s="280">
        <v>2819</v>
      </c>
      <c r="G762" s="238">
        <f>F762/$J$762</f>
        <v>9.5236486486486478E-3</v>
      </c>
      <c r="H762" s="280"/>
      <c r="I762" s="280"/>
      <c r="J762" s="76">
        <v>296000</v>
      </c>
    </row>
    <row r="763" spans="1:10" x14ac:dyDescent="0.25">
      <c r="A763" s="11" t="s">
        <v>288</v>
      </c>
      <c r="B763" s="178">
        <f t="shared" ref="B763:B787" si="56">POWER((F763/$J$762)*100, 2)</f>
        <v>38.780073160153393</v>
      </c>
      <c r="D763" s="280"/>
      <c r="E763" s="280" t="s">
        <v>93</v>
      </c>
      <c r="F763" s="280">
        <v>18433</v>
      </c>
      <c r="G763" s="238">
        <f t="shared" ref="G763:G786" si="57">F763/$J$762</f>
        <v>6.227364864864865E-2</v>
      </c>
      <c r="H763" s="280"/>
      <c r="I763" s="280"/>
      <c r="J763" s="76"/>
    </row>
    <row r="764" spans="1:10" x14ac:dyDescent="0.25">
      <c r="A764" s="11" t="s">
        <v>288</v>
      </c>
      <c r="B764" s="178">
        <f t="shared" si="56"/>
        <v>15.728191312089116</v>
      </c>
      <c r="D764" s="280"/>
      <c r="E764" s="280" t="s">
        <v>6</v>
      </c>
      <c r="F764" s="280">
        <v>11739</v>
      </c>
      <c r="G764" s="238">
        <f t="shared" si="57"/>
        <v>3.9658783783783784E-2</v>
      </c>
      <c r="H764" s="280"/>
      <c r="I764" s="280"/>
      <c r="J764" s="76"/>
    </row>
    <row r="765" spans="1:10" x14ac:dyDescent="0.25">
      <c r="A765" s="11" t="s">
        <v>288</v>
      </c>
      <c r="B765" s="178">
        <f t="shared" si="56"/>
        <v>5.721146822498175E-2</v>
      </c>
      <c r="D765" s="280"/>
      <c r="E765" s="280" t="s">
        <v>102</v>
      </c>
      <c r="F765" s="280">
        <v>708</v>
      </c>
      <c r="G765" s="238">
        <f t="shared" si="57"/>
        <v>2.3918918918918921E-3</v>
      </c>
      <c r="H765" s="280"/>
      <c r="I765" s="280"/>
      <c r="J765" s="76"/>
    </row>
    <row r="766" spans="1:10" x14ac:dyDescent="0.25">
      <c r="A766" s="11" t="s">
        <v>288</v>
      </c>
      <c r="B766" s="178">
        <f t="shared" si="56"/>
        <v>1.8261504747991236E-6</v>
      </c>
      <c r="D766" s="280"/>
      <c r="E766" s="280" t="s">
        <v>271</v>
      </c>
      <c r="F766" s="280">
        <v>4</v>
      </c>
      <c r="G766" s="238">
        <f t="shared" si="57"/>
        <v>1.3513513513513513E-5</v>
      </c>
      <c r="H766" s="280"/>
      <c r="I766" s="280"/>
      <c r="J766" s="76"/>
    </row>
    <row r="767" spans="1:10" x14ac:dyDescent="0.25">
      <c r="A767" s="11" t="s">
        <v>288</v>
      </c>
      <c r="B767" s="178">
        <f t="shared" si="56"/>
        <v>1811.9978086194301</v>
      </c>
      <c r="D767" s="280"/>
      <c r="E767" s="280" t="s">
        <v>15</v>
      </c>
      <c r="F767" s="280">
        <v>126000</v>
      </c>
      <c r="G767" s="238">
        <f t="shared" si="57"/>
        <v>0.42567567567567566</v>
      </c>
      <c r="H767" s="280"/>
      <c r="I767" s="280"/>
      <c r="J767" s="76"/>
    </row>
    <row r="768" spans="1:10" x14ac:dyDescent="0.25">
      <c r="A768" s="11" t="s">
        <v>288</v>
      </c>
      <c r="B768" s="178">
        <f t="shared" si="56"/>
        <v>2.2096420745069398</v>
      </c>
      <c r="D768" s="280"/>
      <c r="E768" s="280" t="s">
        <v>213</v>
      </c>
      <c r="F768" s="280">
        <v>4400</v>
      </c>
      <c r="G768" s="238">
        <f t="shared" si="57"/>
        <v>1.4864864864864866E-2</v>
      </c>
      <c r="H768" s="280"/>
      <c r="I768" s="280"/>
      <c r="J768" s="76"/>
    </row>
    <row r="769" spans="1:10" x14ac:dyDescent="0.25">
      <c r="A769" s="11" t="s">
        <v>288</v>
      </c>
      <c r="B769" s="178">
        <f t="shared" si="56"/>
        <v>701.60555332359388</v>
      </c>
      <c r="D769" s="280"/>
      <c r="E769" s="280" t="s">
        <v>268</v>
      </c>
      <c r="F769" s="280">
        <v>78404</v>
      </c>
      <c r="G769" s="238">
        <f t="shared" si="57"/>
        <v>0.26487837837837835</v>
      </c>
      <c r="H769" s="280"/>
      <c r="I769" s="280"/>
      <c r="J769" s="76"/>
    </row>
    <row r="770" spans="1:10" x14ac:dyDescent="0.25">
      <c r="A770" s="11" t="s">
        <v>288</v>
      </c>
      <c r="B770" s="178">
        <f t="shared" si="56"/>
        <v>0</v>
      </c>
      <c r="D770" s="280"/>
      <c r="E770" s="280" t="s">
        <v>266</v>
      </c>
      <c r="F770" s="280"/>
      <c r="G770" s="238"/>
      <c r="H770" s="280"/>
      <c r="I770" s="280"/>
      <c r="J770" s="76"/>
    </row>
    <row r="771" spans="1:10" x14ac:dyDescent="0.25">
      <c r="A771" s="11" t="s">
        <v>288</v>
      </c>
      <c r="B771" s="178">
        <f t="shared" si="56"/>
        <v>2.3112216946676405E-2</v>
      </c>
      <c r="D771" s="280"/>
      <c r="E771" s="280" t="s">
        <v>345</v>
      </c>
      <c r="F771" s="280">
        <v>450</v>
      </c>
      <c r="G771" s="238">
        <f t="shared" si="57"/>
        <v>1.5202702702702704E-3</v>
      </c>
      <c r="H771" s="280"/>
      <c r="I771" s="280"/>
      <c r="J771" s="76"/>
    </row>
    <row r="772" spans="1:10" x14ac:dyDescent="0.25">
      <c r="A772" s="11" t="s">
        <v>288</v>
      </c>
      <c r="B772" s="178">
        <f t="shared" si="56"/>
        <v>0.93161625730460185</v>
      </c>
      <c r="D772" s="280"/>
      <c r="E772" s="280" t="s">
        <v>26</v>
      </c>
      <c r="F772" s="280">
        <v>2857</v>
      </c>
      <c r="G772" s="238">
        <f t="shared" si="57"/>
        <v>9.652027027027027E-3</v>
      </c>
      <c r="H772" s="280"/>
      <c r="I772" s="280"/>
      <c r="J772" s="76"/>
    </row>
    <row r="773" spans="1:10" x14ac:dyDescent="0.25">
      <c r="A773" s="11" t="s">
        <v>288</v>
      </c>
      <c r="B773" s="178">
        <f t="shared" si="56"/>
        <v>3.2984842951059169E-5</v>
      </c>
      <c r="D773" s="280"/>
      <c r="E773" s="280" t="s">
        <v>346</v>
      </c>
      <c r="F773" s="280">
        <v>17</v>
      </c>
      <c r="G773" s="238">
        <f t="shared" si="57"/>
        <v>5.7432432432432434E-5</v>
      </c>
      <c r="H773" s="280"/>
      <c r="I773" s="280"/>
      <c r="J773" s="76"/>
    </row>
    <row r="774" spans="1:10" x14ac:dyDescent="0.25">
      <c r="A774" s="11" t="s">
        <v>288</v>
      </c>
      <c r="B774" s="178">
        <f t="shared" si="56"/>
        <v>0</v>
      </c>
      <c r="D774" s="280"/>
      <c r="E774" s="280" t="s">
        <v>278</v>
      </c>
      <c r="F774" s="280"/>
      <c r="G774" s="238"/>
      <c r="H774" s="280"/>
      <c r="I774" s="280"/>
      <c r="J774" s="76"/>
    </row>
    <row r="775" spans="1:10" x14ac:dyDescent="0.25">
      <c r="A775" s="11" t="s">
        <v>288</v>
      </c>
      <c r="B775" s="178">
        <f t="shared" si="56"/>
        <v>0</v>
      </c>
      <c r="D775" s="280"/>
      <c r="E775" s="280" t="s">
        <v>84</v>
      </c>
      <c r="F775" s="280"/>
      <c r="G775" s="238"/>
      <c r="H775" s="280"/>
      <c r="I775" s="280"/>
      <c r="J775" s="76"/>
    </row>
    <row r="776" spans="1:10" x14ac:dyDescent="0.25">
      <c r="A776" s="11" t="s">
        <v>288</v>
      </c>
      <c r="B776" s="178">
        <f t="shared" si="56"/>
        <v>2.2370343316289264E-5</v>
      </c>
      <c r="D776" s="280"/>
      <c r="E776" s="280" t="s">
        <v>343</v>
      </c>
      <c r="F776" s="280">
        <v>14</v>
      </c>
      <c r="G776" s="238">
        <f t="shared" si="57"/>
        <v>4.7297297297297299E-5</v>
      </c>
      <c r="H776" s="280"/>
      <c r="I776" s="280"/>
      <c r="J776" s="76"/>
    </row>
    <row r="777" spans="1:10" x14ac:dyDescent="0.25">
      <c r="A777" s="11" t="s">
        <v>288</v>
      </c>
      <c r="B777" s="178">
        <f t="shared" si="56"/>
        <v>0.19288714390065742</v>
      </c>
      <c r="D777" s="280"/>
      <c r="E777" s="280" t="s">
        <v>139</v>
      </c>
      <c r="F777" s="280">
        <v>1300</v>
      </c>
      <c r="G777" s="238">
        <f t="shared" si="57"/>
        <v>4.3918918918918921E-3</v>
      </c>
      <c r="H777" s="280"/>
      <c r="I777" s="280"/>
      <c r="J777" s="76"/>
    </row>
    <row r="778" spans="1:10" x14ac:dyDescent="0.25">
      <c r="A778" s="11" t="s">
        <v>288</v>
      </c>
      <c r="B778" s="178">
        <f t="shared" si="56"/>
        <v>202.72564657140254</v>
      </c>
      <c r="D778" s="280"/>
      <c r="E778" s="280" t="s">
        <v>92</v>
      </c>
      <c r="F778" s="280">
        <v>42145</v>
      </c>
      <c r="G778" s="238">
        <f t="shared" si="57"/>
        <v>0.14238175675675677</v>
      </c>
      <c r="H778" s="280"/>
      <c r="I778" s="280"/>
      <c r="J778" s="76"/>
    </row>
    <row r="779" spans="1:10" x14ac:dyDescent="0.25">
      <c r="A779" s="11" t="s">
        <v>288</v>
      </c>
      <c r="B779" s="178">
        <f t="shared" si="56"/>
        <v>6.7395224616508395E-3</v>
      </c>
      <c r="D779" s="280"/>
      <c r="E779" s="280" t="s">
        <v>218</v>
      </c>
      <c r="F779" s="280">
        <v>243</v>
      </c>
      <c r="G779" s="238">
        <f t="shared" si="57"/>
        <v>8.2094594594594593E-4</v>
      </c>
      <c r="H779" s="280"/>
      <c r="I779" s="280"/>
      <c r="J779" s="76"/>
    </row>
    <row r="780" spans="1:10" x14ac:dyDescent="0.25">
      <c r="A780" s="11" t="s">
        <v>288</v>
      </c>
      <c r="B780" s="178">
        <f t="shared" si="56"/>
        <v>1.0272096420745072</v>
      </c>
      <c r="D780" s="280"/>
      <c r="E780" s="280" t="s">
        <v>16</v>
      </c>
      <c r="F780" s="280">
        <v>3000</v>
      </c>
      <c r="G780" s="238">
        <f t="shared" si="57"/>
        <v>1.0135135135135136E-2</v>
      </c>
      <c r="H780" s="280"/>
      <c r="I780" s="280"/>
      <c r="J780" s="76"/>
    </row>
    <row r="781" spans="1:10" x14ac:dyDescent="0.25">
      <c r="A781" s="11" t="s">
        <v>288</v>
      </c>
      <c r="B781" s="178">
        <f t="shared" si="56"/>
        <v>2.2370343316289263E-3</v>
      </c>
      <c r="D781" s="280"/>
      <c r="E781" s="280" t="s">
        <v>272</v>
      </c>
      <c r="F781" s="280">
        <v>140</v>
      </c>
      <c r="G781" s="238">
        <f t="shared" si="57"/>
        <v>4.7297297297297297E-4</v>
      </c>
      <c r="H781" s="280"/>
      <c r="I781" s="280"/>
      <c r="J781" s="76"/>
    </row>
    <row r="782" spans="1:10" x14ac:dyDescent="0.25">
      <c r="A782" s="11" t="s">
        <v>288</v>
      </c>
      <c r="B782" s="178">
        <f t="shared" si="56"/>
        <v>0</v>
      </c>
      <c r="D782" s="280"/>
      <c r="E782" s="280" t="s">
        <v>32</v>
      </c>
      <c r="F782" s="280"/>
      <c r="G782" s="238"/>
      <c r="H782" s="280"/>
      <c r="I782" s="280"/>
      <c r="J782" s="76"/>
    </row>
    <row r="783" spans="1:10" x14ac:dyDescent="0.25">
      <c r="A783" s="11" t="s">
        <v>288</v>
      </c>
      <c r="B783" s="178">
        <f t="shared" si="56"/>
        <v>2.849251278305332E-3</v>
      </c>
      <c r="D783" s="280"/>
      <c r="E783" s="280" t="s">
        <v>161</v>
      </c>
      <c r="F783" s="280">
        <v>158</v>
      </c>
      <c r="G783" s="238">
        <f t="shared" si="57"/>
        <v>5.3378378378378377E-4</v>
      </c>
      <c r="H783" s="280"/>
      <c r="I783" s="280"/>
      <c r="J783" s="76"/>
    </row>
    <row r="784" spans="1:10" x14ac:dyDescent="0.25">
      <c r="A784" s="11" t="s">
        <v>288</v>
      </c>
      <c r="B784" s="178">
        <f t="shared" si="56"/>
        <v>4.565376186997809E-7</v>
      </c>
      <c r="D784" s="280"/>
      <c r="E784" s="280" t="s">
        <v>193</v>
      </c>
      <c r="F784" s="280">
        <v>2</v>
      </c>
      <c r="G784" s="238">
        <f t="shared" si="57"/>
        <v>6.7567567567567567E-6</v>
      </c>
      <c r="H784" s="280"/>
      <c r="I784" s="280"/>
      <c r="J784" s="76"/>
    </row>
    <row r="785" spans="1:10" x14ac:dyDescent="0.25">
      <c r="A785" s="11" t="s">
        <v>288</v>
      </c>
      <c r="B785" s="178">
        <f t="shared" si="56"/>
        <v>0</v>
      </c>
      <c r="D785" s="280"/>
      <c r="E785" s="280" t="s">
        <v>128</v>
      </c>
      <c r="F785" s="280"/>
      <c r="G785" s="238"/>
      <c r="H785" s="280"/>
      <c r="I785" s="280"/>
      <c r="J785" s="76"/>
    </row>
    <row r="786" spans="1:10" x14ac:dyDescent="0.25">
      <c r="A786" s="11" t="s">
        <v>288</v>
      </c>
      <c r="B786" s="178">
        <f t="shared" si="56"/>
        <v>1.3981464572680788</v>
      </c>
      <c r="D786" s="280"/>
      <c r="E786" s="280" t="s">
        <v>47</v>
      </c>
      <c r="F786" s="280">
        <v>3500</v>
      </c>
      <c r="G786" s="238">
        <f t="shared" si="57"/>
        <v>1.1824324324324325E-2</v>
      </c>
      <c r="H786" s="280"/>
      <c r="I786" s="280"/>
      <c r="J786" s="76"/>
    </row>
    <row r="787" spans="1:10" x14ac:dyDescent="0.25">
      <c r="A787" s="150" t="s">
        <v>288</v>
      </c>
      <c r="B787" s="131">
        <f t="shared" si="56"/>
        <v>0</v>
      </c>
      <c r="C787" s="150"/>
      <c r="D787" s="12"/>
      <c r="E787" s="12" t="s">
        <v>86</v>
      </c>
      <c r="F787" s="12"/>
      <c r="G787" s="237"/>
      <c r="H787" s="12"/>
      <c r="I787" s="12"/>
      <c r="J787" s="147"/>
    </row>
    <row r="788" spans="1:10" x14ac:dyDescent="0.25">
      <c r="A788" s="11" t="s">
        <v>289</v>
      </c>
      <c r="B788" s="178">
        <f>POWER((F788/$J$788)*100, 2)</f>
        <v>4.8674959437533805E-3</v>
      </c>
      <c r="C788" s="11">
        <f>SUM(B788:B802)</f>
        <v>7835.9865494862088</v>
      </c>
      <c r="D788" s="281"/>
      <c r="E788" s="281" t="s">
        <v>5</v>
      </c>
      <c r="F788" s="281">
        <v>120</v>
      </c>
      <c r="G788" s="238">
        <f>F788/$J$788</f>
        <v>6.9767441860465117E-4</v>
      </c>
      <c r="H788" s="281"/>
      <c r="I788" s="281"/>
      <c r="J788" s="76">
        <v>172000</v>
      </c>
    </row>
    <row r="789" spans="1:10" x14ac:dyDescent="0.25">
      <c r="A789" s="11" t="s">
        <v>289</v>
      </c>
      <c r="B789" s="178">
        <f t="shared" ref="B789:B802" si="58">POWER((F789/$J$788)*100, 2)</f>
        <v>8.7850202812330984</v>
      </c>
      <c r="D789" s="281"/>
      <c r="E789" s="281" t="s">
        <v>93</v>
      </c>
      <c r="F789" s="281">
        <v>5098</v>
      </c>
      <c r="G789" s="238">
        <f t="shared" ref="G789:G801" si="59">F789/$J$788</f>
        <v>2.9639534883720932E-2</v>
      </c>
      <c r="H789" s="281"/>
      <c r="I789" s="281"/>
      <c r="J789" s="76"/>
    </row>
    <row r="790" spans="1:10" x14ac:dyDescent="0.25">
      <c r="A790" s="11" t="s">
        <v>289</v>
      </c>
      <c r="B790" s="178">
        <f t="shared" si="58"/>
        <v>1.4724175229853971E-3</v>
      </c>
      <c r="D790" s="281"/>
      <c r="E790" s="281" t="s">
        <v>82</v>
      </c>
      <c r="F790" s="281">
        <v>66</v>
      </c>
      <c r="G790" s="238">
        <f t="shared" si="59"/>
        <v>3.8372093023255813E-4</v>
      </c>
      <c r="H790" s="281"/>
      <c r="I790" s="281"/>
      <c r="J790" s="76"/>
    </row>
    <row r="791" spans="1:10" x14ac:dyDescent="0.25">
      <c r="A791" s="11" t="s">
        <v>289</v>
      </c>
      <c r="B791" s="178">
        <f t="shared" si="58"/>
        <v>7809.6268253109793</v>
      </c>
      <c r="D791" s="281"/>
      <c r="E791" s="281" t="s">
        <v>15</v>
      </c>
      <c r="F791" s="281">
        <v>152000</v>
      </c>
      <c r="G791" s="238">
        <f t="shared" si="59"/>
        <v>0.88372093023255816</v>
      </c>
      <c r="H791" s="281"/>
      <c r="I791" s="281"/>
      <c r="J791" s="76"/>
    </row>
    <row r="792" spans="1:10" x14ac:dyDescent="0.25">
      <c r="A792" s="11" t="s">
        <v>289</v>
      </c>
      <c r="B792" s="178">
        <f t="shared" si="58"/>
        <v>0.34276940237966463</v>
      </c>
      <c r="D792" s="281"/>
      <c r="E792" s="281" t="s">
        <v>348</v>
      </c>
      <c r="F792" s="281">
        <v>1007</v>
      </c>
      <c r="G792" s="238">
        <f t="shared" si="59"/>
        <v>5.8546511627906974E-3</v>
      </c>
      <c r="H792" s="281"/>
      <c r="I792" s="281"/>
      <c r="J792" s="76"/>
    </row>
    <row r="793" spans="1:10" x14ac:dyDescent="0.25">
      <c r="A793" s="11" t="s">
        <v>289</v>
      </c>
      <c r="B793" s="178">
        <f t="shared" si="58"/>
        <v>3.3802055164954025E-5</v>
      </c>
      <c r="D793" s="281"/>
      <c r="E793" s="281" t="s">
        <v>266</v>
      </c>
      <c r="F793" s="281">
        <v>10</v>
      </c>
      <c r="G793" s="238">
        <f t="shared" si="59"/>
        <v>5.8139534883720933E-5</v>
      </c>
      <c r="H793" s="281"/>
      <c r="I793" s="281"/>
      <c r="J793" s="76"/>
    </row>
    <row r="794" spans="1:10" x14ac:dyDescent="0.25">
      <c r="A794" s="11" t="s">
        <v>289</v>
      </c>
      <c r="B794" s="178">
        <f t="shared" si="58"/>
        <v>0</v>
      </c>
      <c r="D794" s="281"/>
      <c r="E794" s="281" t="s">
        <v>56</v>
      </c>
      <c r="F794" s="281"/>
      <c r="G794" s="238"/>
      <c r="H794" s="281"/>
      <c r="I794" s="281"/>
      <c r="J794" s="76"/>
    </row>
    <row r="795" spans="1:10" x14ac:dyDescent="0.25">
      <c r="A795" s="11" t="s">
        <v>289</v>
      </c>
      <c r="B795" s="178">
        <f t="shared" si="58"/>
        <v>0</v>
      </c>
      <c r="D795" s="281"/>
      <c r="E795" s="281" t="s">
        <v>165</v>
      </c>
      <c r="F795" s="281"/>
      <c r="G795" s="238"/>
      <c r="H795" s="281"/>
      <c r="I795" s="281"/>
      <c r="J795" s="76"/>
    </row>
    <row r="796" spans="1:10" x14ac:dyDescent="0.25">
      <c r="A796" s="11" t="s">
        <v>289</v>
      </c>
      <c r="B796" s="178">
        <f t="shared" si="58"/>
        <v>0.22013554624121143</v>
      </c>
      <c r="D796" s="281"/>
      <c r="E796" s="281" t="s">
        <v>92</v>
      </c>
      <c r="F796" s="281">
        <v>807</v>
      </c>
      <c r="G796" s="238">
        <f t="shared" si="59"/>
        <v>4.6918604651162788E-3</v>
      </c>
      <c r="H796" s="281"/>
      <c r="I796" s="281"/>
      <c r="J796" s="76"/>
    </row>
    <row r="797" spans="1:10" x14ac:dyDescent="0.25">
      <c r="A797" s="11" t="s">
        <v>289</v>
      </c>
      <c r="B797" s="178">
        <f t="shared" si="58"/>
        <v>3.0421849648458625</v>
      </c>
      <c r="D797" s="281"/>
      <c r="E797" s="281" t="s">
        <v>16</v>
      </c>
      <c r="F797" s="281">
        <v>3000</v>
      </c>
      <c r="G797" s="238">
        <f t="shared" si="59"/>
        <v>1.7441860465116279E-2</v>
      </c>
      <c r="H797" s="281"/>
      <c r="I797" s="281"/>
      <c r="J797" s="76"/>
    </row>
    <row r="798" spans="1:10" x14ac:dyDescent="0.25">
      <c r="A798" s="11" t="s">
        <v>289</v>
      </c>
      <c r="B798" s="178">
        <f t="shared" si="58"/>
        <v>12.083707747431047</v>
      </c>
      <c r="D798" s="281"/>
      <c r="E798" s="281" t="s">
        <v>121</v>
      </c>
      <c r="F798" s="281">
        <v>5979</v>
      </c>
      <c r="G798" s="238">
        <f t="shared" si="59"/>
        <v>3.4761627906976747E-2</v>
      </c>
      <c r="H798" s="281"/>
      <c r="I798" s="281"/>
      <c r="J798" s="76"/>
    </row>
    <row r="799" spans="1:10" x14ac:dyDescent="0.25">
      <c r="A799" s="11" t="s">
        <v>289</v>
      </c>
      <c r="B799" s="178">
        <f t="shared" si="58"/>
        <v>1.3520822065981613</v>
      </c>
      <c r="D799" s="281"/>
      <c r="E799" s="281" t="s">
        <v>140</v>
      </c>
      <c r="F799" s="281">
        <v>2000</v>
      </c>
      <c r="G799" s="238">
        <f t="shared" si="59"/>
        <v>1.1627906976744186E-2</v>
      </c>
      <c r="H799" s="281"/>
      <c r="I799" s="281"/>
      <c r="J799" s="76"/>
    </row>
    <row r="800" spans="1:10" x14ac:dyDescent="0.25">
      <c r="A800" s="11" t="s">
        <v>289</v>
      </c>
      <c r="B800" s="178">
        <f t="shared" si="58"/>
        <v>4.0700716603569491E-2</v>
      </c>
      <c r="D800" s="281"/>
      <c r="E800" s="281" t="s">
        <v>161</v>
      </c>
      <c r="F800" s="281">
        <v>347</v>
      </c>
      <c r="G800" s="238">
        <f t="shared" si="59"/>
        <v>2.0174418604651163E-3</v>
      </c>
      <c r="H800" s="281"/>
      <c r="I800" s="281"/>
      <c r="J800" s="76"/>
    </row>
    <row r="801" spans="1:10" x14ac:dyDescent="0.25">
      <c r="A801" s="11" t="s">
        <v>289</v>
      </c>
      <c r="B801" s="178">
        <f t="shared" si="58"/>
        <v>0.48674959437533805</v>
      </c>
      <c r="D801" s="281"/>
      <c r="E801" s="281" t="s">
        <v>31</v>
      </c>
      <c r="F801" s="281">
        <v>1200</v>
      </c>
      <c r="G801" s="238">
        <f t="shared" si="59"/>
        <v>6.9767441860465115E-3</v>
      </c>
      <c r="H801" s="281"/>
      <c r="I801" s="281"/>
      <c r="J801" s="76"/>
    </row>
    <row r="802" spans="1:10" x14ac:dyDescent="0.25">
      <c r="A802" s="150" t="s">
        <v>289</v>
      </c>
      <c r="B802" s="131">
        <f t="shared" si="58"/>
        <v>0</v>
      </c>
      <c r="C802" s="150"/>
      <c r="D802" s="12"/>
      <c r="E802" s="12" t="s">
        <v>38</v>
      </c>
      <c r="F802" s="12"/>
      <c r="G802" s="237"/>
      <c r="H802" s="12"/>
      <c r="I802" s="12"/>
      <c r="J802" s="147"/>
    </row>
    <row r="803" spans="1:10" x14ac:dyDescent="0.25">
      <c r="A803" s="11" t="s">
        <v>290</v>
      </c>
      <c r="B803" s="178">
        <f>POWER((F803/$J$803)*100, 2)</f>
        <v>96.460459183673464</v>
      </c>
      <c r="C803" s="11">
        <f>SUM(B803:B807)</f>
        <v>2801.4145408163263</v>
      </c>
      <c r="D803" s="282"/>
      <c r="E803" s="282" t="s">
        <v>82</v>
      </c>
      <c r="F803" s="276">
        <v>11000</v>
      </c>
      <c r="G803" s="238">
        <f>F803/$J$803</f>
        <v>9.8214285714285712E-2</v>
      </c>
      <c r="H803" s="282"/>
      <c r="I803" s="282"/>
      <c r="J803" s="76">
        <v>112000</v>
      </c>
    </row>
    <row r="804" spans="1:10" x14ac:dyDescent="0.25">
      <c r="A804" s="11" t="s">
        <v>290</v>
      </c>
      <c r="B804" s="178">
        <f t="shared" ref="B804:B807" si="60">POWER((F804/$J$803)*100, 2)</f>
        <v>921.55612244897941</v>
      </c>
      <c r="D804" s="282"/>
      <c r="E804" s="282" t="s">
        <v>111</v>
      </c>
      <c r="F804" s="276">
        <v>34000</v>
      </c>
      <c r="G804" s="238">
        <f t="shared" ref="G804:G806" si="61">F804/$J$803</f>
        <v>0.30357142857142855</v>
      </c>
      <c r="H804" s="282"/>
      <c r="I804" s="282"/>
      <c r="J804" s="76"/>
    </row>
    <row r="805" spans="1:10" x14ac:dyDescent="0.25">
      <c r="A805" s="11" t="s">
        <v>290</v>
      </c>
      <c r="B805" s="178">
        <f t="shared" si="60"/>
        <v>861.84183673469408</v>
      </c>
      <c r="D805" s="282"/>
      <c r="E805" s="282" t="s">
        <v>92</v>
      </c>
      <c r="F805" s="276">
        <v>32880</v>
      </c>
      <c r="G805" s="238">
        <f t="shared" si="61"/>
        <v>0.29357142857142859</v>
      </c>
      <c r="H805" s="282"/>
      <c r="I805" s="282"/>
      <c r="J805" s="76"/>
    </row>
    <row r="806" spans="1:10" s="282" customFormat="1" x14ac:dyDescent="0.25">
      <c r="A806" s="11" t="s">
        <v>290</v>
      </c>
      <c r="B806" s="178">
        <f t="shared" si="60"/>
        <v>921.55612244897941</v>
      </c>
      <c r="C806" s="11"/>
      <c r="E806" s="282" t="s">
        <v>16</v>
      </c>
      <c r="F806" s="276">
        <v>34000</v>
      </c>
      <c r="G806" s="238">
        <f t="shared" si="61"/>
        <v>0.30357142857142855</v>
      </c>
      <c r="J806" s="76"/>
    </row>
    <row r="807" spans="1:10" x14ac:dyDescent="0.25">
      <c r="A807" s="150" t="s">
        <v>290</v>
      </c>
      <c r="B807" s="131">
        <f t="shared" si="60"/>
        <v>0</v>
      </c>
      <c r="C807" s="150"/>
      <c r="D807" s="12"/>
      <c r="E807" s="12" t="s">
        <v>38</v>
      </c>
      <c r="F807" s="12"/>
      <c r="G807" s="237"/>
      <c r="H807" s="12"/>
      <c r="I807" s="12"/>
      <c r="J807" s="147"/>
    </row>
    <row r="808" spans="1:10" x14ac:dyDescent="0.25">
      <c r="A808" s="11" t="s">
        <v>291</v>
      </c>
      <c r="B808" s="178">
        <f>POWER((F808/$J$808)*100, 2)</f>
        <v>1.2815948736205054</v>
      </c>
      <c r="C808" s="11">
        <f>SUM(B808:B816)</f>
        <v>4329.8921053346266</v>
      </c>
      <c r="D808" s="283"/>
      <c r="E808" s="283" t="s">
        <v>192</v>
      </c>
      <c r="F808" s="283">
        <v>300</v>
      </c>
      <c r="G808" s="238">
        <f>F808/$J$808</f>
        <v>1.1320754716981131E-2</v>
      </c>
      <c r="H808" s="283"/>
      <c r="I808" s="283"/>
      <c r="J808" s="76">
        <v>26500</v>
      </c>
    </row>
    <row r="809" spans="1:10" x14ac:dyDescent="0.25">
      <c r="A809" s="11" t="s">
        <v>291</v>
      </c>
      <c r="B809" s="178">
        <f t="shared" ref="B809:B816" si="62">POWER((F809/$J$808)*100, 2)</f>
        <v>3353.5025418298337</v>
      </c>
      <c r="D809" s="283"/>
      <c r="E809" s="283" t="s">
        <v>83</v>
      </c>
      <c r="F809" s="283">
        <v>15346</v>
      </c>
      <c r="G809" s="238">
        <f t="shared" ref="G809:G816" si="63">F809/$J$808</f>
        <v>0.57909433962264156</v>
      </c>
      <c r="H809" s="283"/>
      <c r="I809" s="283"/>
      <c r="J809" s="76"/>
    </row>
    <row r="810" spans="1:10" x14ac:dyDescent="0.25">
      <c r="A810" s="11" t="s">
        <v>291</v>
      </c>
      <c r="B810" s="178">
        <f t="shared" si="62"/>
        <v>4.3075827696689215</v>
      </c>
      <c r="D810" s="283"/>
      <c r="E810" s="283" t="s">
        <v>15</v>
      </c>
      <c r="F810" s="283">
        <v>550</v>
      </c>
      <c r="G810" s="238">
        <f t="shared" si="63"/>
        <v>2.0754716981132074E-2</v>
      </c>
      <c r="H810" s="283"/>
      <c r="I810" s="283"/>
      <c r="J810" s="76"/>
    </row>
    <row r="811" spans="1:10" x14ac:dyDescent="0.25">
      <c r="A811" s="11" t="s">
        <v>291</v>
      </c>
      <c r="B811" s="178">
        <f t="shared" si="62"/>
        <v>8.0099679601281587E-2</v>
      </c>
      <c r="D811" s="283"/>
      <c r="E811" s="283" t="s">
        <v>349</v>
      </c>
      <c r="F811" s="283">
        <v>75</v>
      </c>
      <c r="G811" s="238">
        <f t="shared" si="63"/>
        <v>2.8301886792452828E-3</v>
      </c>
      <c r="H811" s="283"/>
      <c r="I811" s="283"/>
      <c r="J811" s="76"/>
    </row>
    <row r="812" spans="1:10" x14ac:dyDescent="0.25">
      <c r="A812" s="11" t="s">
        <v>291</v>
      </c>
      <c r="B812" s="178">
        <f t="shared" si="62"/>
        <v>933.12958348166615</v>
      </c>
      <c r="D812" s="283"/>
      <c r="E812" s="283" t="s">
        <v>111</v>
      </c>
      <c r="F812" s="283">
        <v>8095</v>
      </c>
      <c r="G812" s="238">
        <f t="shared" si="63"/>
        <v>0.30547169811320757</v>
      </c>
      <c r="H812" s="283"/>
      <c r="I812" s="283"/>
      <c r="J812" s="76"/>
    </row>
    <row r="813" spans="1:10" x14ac:dyDescent="0.25">
      <c r="A813" s="11" t="s">
        <v>291</v>
      </c>
      <c r="B813" s="178">
        <f t="shared" si="62"/>
        <v>1.2815948736205054</v>
      </c>
      <c r="D813" s="283"/>
      <c r="E813" s="283" t="s">
        <v>16</v>
      </c>
      <c r="F813" s="283">
        <v>300</v>
      </c>
      <c r="G813" s="238">
        <f t="shared" si="63"/>
        <v>1.1320754716981131E-2</v>
      </c>
      <c r="H813" s="283"/>
      <c r="I813" s="283"/>
      <c r="J813" s="76"/>
    </row>
    <row r="814" spans="1:10" x14ac:dyDescent="0.25">
      <c r="A814" s="11" t="s">
        <v>291</v>
      </c>
      <c r="B814" s="178">
        <f t="shared" si="62"/>
        <v>1.0380918476326095</v>
      </c>
      <c r="D814" s="283"/>
      <c r="E814" s="283" t="s">
        <v>141</v>
      </c>
      <c r="F814" s="283">
        <v>270</v>
      </c>
      <c r="G814" s="238">
        <f t="shared" si="63"/>
        <v>1.0188679245283019E-2</v>
      </c>
      <c r="H814" s="283"/>
      <c r="I814" s="283"/>
      <c r="J814" s="76"/>
    </row>
    <row r="815" spans="1:10" x14ac:dyDescent="0.25">
      <c r="A815" s="11" t="s">
        <v>291</v>
      </c>
      <c r="B815" s="178">
        <f t="shared" si="62"/>
        <v>35.270959019209677</v>
      </c>
      <c r="D815" s="283"/>
      <c r="E815" s="283" t="s">
        <v>38</v>
      </c>
      <c r="F815" s="283">
        <v>1573.818</v>
      </c>
      <c r="G815" s="238">
        <f t="shared" si="63"/>
        <v>5.9389358490566035E-2</v>
      </c>
      <c r="H815" s="283"/>
      <c r="I815" s="283"/>
      <c r="J815" s="76"/>
    </row>
    <row r="816" spans="1:10" x14ac:dyDescent="0.25">
      <c r="A816" s="150" t="s">
        <v>291</v>
      </c>
      <c r="B816" s="131">
        <f t="shared" si="62"/>
        <v>5.6959772160911357E-5</v>
      </c>
      <c r="C816" s="150"/>
      <c r="D816" s="12"/>
      <c r="E816" s="12" t="s">
        <v>129</v>
      </c>
      <c r="F816" s="12">
        <v>2</v>
      </c>
      <c r="G816" s="237">
        <f t="shared" si="63"/>
        <v>7.5471698113207552E-5</v>
      </c>
      <c r="H816" s="12"/>
      <c r="I816" s="12"/>
      <c r="J816" s="147"/>
    </row>
    <row r="817" spans="1:10" x14ac:dyDescent="0.25">
      <c r="A817" s="11" t="s">
        <v>293</v>
      </c>
      <c r="B817" s="178">
        <f>POWER((F817/$J$817)*100, 2)</f>
        <v>0</v>
      </c>
      <c r="C817" s="11">
        <f>SUM(B817:B865)</f>
        <v>3173.011641819498</v>
      </c>
      <c r="D817" s="283"/>
      <c r="E817" s="283" t="s">
        <v>130</v>
      </c>
      <c r="F817" s="283"/>
      <c r="G817" s="238"/>
      <c r="H817" s="283"/>
      <c r="I817" s="283"/>
      <c r="J817" s="76">
        <v>7870000</v>
      </c>
    </row>
    <row r="818" spans="1:10" x14ac:dyDescent="0.25">
      <c r="A818" s="11" t="s">
        <v>293</v>
      </c>
      <c r="B818" s="178">
        <f t="shared" ref="B818:B865" si="64">POWER((F818/$J$817)*100, 2)</f>
        <v>0.45033138064707801</v>
      </c>
      <c r="D818" s="283"/>
      <c r="E818" s="283" t="s">
        <v>97</v>
      </c>
      <c r="F818" s="283">
        <v>52813</v>
      </c>
      <c r="G818" s="238">
        <f t="shared" ref="G818:G865" si="65">F818/$J$817</f>
        <v>6.7106734434561627E-3</v>
      </c>
      <c r="H818" s="283"/>
      <c r="I818" s="283"/>
      <c r="J818" s="76"/>
    </row>
    <row r="819" spans="1:10" x14ac:dyDescent="0.25">
      <c r="A819" s="11" t="s">
        <v>293</v>
      </c>
      <c r="B819" s="178">
        <f t="shared" si="64"/>
        <v>1.8173374837939906E-3</v>
      </c>
      <c r="D819" s="283"/>
      <c r="E819" s="283" t="s">
        <v>81</v>
      </c>
      <c r="F819" s="283">
        <v>3355</v>
      </c>
      <c r="G819" s="238">
        <f t="shared" si="65"/>
        <v>4.2630241423125795E-4</v>
      </c>
      <c r="H819" s="283"/>
      <c r="I819" s="283"/>
      <c r="J819" s="76"/>
    </row>
    <row r="820" spans="1:10" x14ac:dyDescent="0.25">
      <c r="A820" s="11" t="s">
        <v>293</v>
      </c>
      <c r="B820" s="178">
        <f t="shared" si="64"/>
        <v>6.4581856696089096E-2</v>
      </c>
      <c r="D820" s="283"/>
      <c r="E820" s="283" t="s">
        <v>5</v>
      </c>
      <c r="F820" s="283">
        <v>20000</v>
      </c>
      <c r="G820" s="238">
        <f t="shared" si="65"/>
        <v>2.5412960609911056E-3</v>
      </c>
      <c r="H820" s="283"/>
      <c r="I820" s="283"/>
      <c r="J820" s="76"/>
    </row>
    <row r="821" spans="1:10" x14ac:dyDescent="0.25">
      <c r="A821" s="11" t="s">
        <v>293</v>
      </c>
      <c r="B821" s="178">
        <f t="shared" si="64"/>
        <v>0</v>
      </c>
      <c r="D821" s="283"/>
      <c r="E821" s="283" t="s">
        <v>100</v>
      </c>
      <c r="F821" s="283"/>
      <c r="G821" s="238"/>
      <c r="H821" s="283"/>
      <c r="I821" s="283"/>
      <c r="J821" s="76"/>
    </row>
    <row r="822" spans="1:10" x14ac:dyDescent="0.25">
      <c r="A822" s="11" t="s">
        <v>293</v>
      </c>
      <c r="B822" s="178">
        <f t="shared" si="64"/>
        <v>2.0905411959591128E-2</v>
      </c>
      <c r="D822" s="283"/>
      <c r="E822" s="283" t="s">
        <v>93</v>
      </c>
      <c r="F822" s="283">
        <v>11379</v>
      </c>
      <c r="G822" s="238">
        <f t="shared" si="65"/>
        <v>1.4458703939008895E-3</v>
      </c>
      <c r="H822" s="283"/>
      <c r="I822" s="283"/>
      <c r="J822" s="76"/>
    </row>
    <row r="823" spans="1:10" x14ac:dyDescent="0.25">
      <c r="A823" s="11" t="s">
        <v>293</v>
      </c>
      <c r="B823" s="178">
        <f t="shared" si="64"/>
        <v>0</v>
      </c>
      <c r="D823" s="283"/>
      <c r="E823" s="283" t="s">
        <v>39</v>
      </c>
      <c r="F823" s="283"/>
      <c r="G823" s="238"/>
      <c r="H823" s="283"/>
      <c r="I823" s="283"/>
      <c r="J823" s="76"/>
    </row>
    <row r="824" spans="1:10" x14ac:dyDescent="0.25">
      <c r="A824" s="11" t="s">
        <v>293</v>
      </c>
      <c r="B824" s="178">
        <f t="shared" si="64"/>
        <v>0.25248390297221857</v>
      </c>
      <c r="D824" s="283"/>
      <c r="E824" s="283" t="s">
        <v>6</v>
      </c>
      <c r="F824" s="283">
        <v>39545</v>
      </c>
      <c r="G824" s="238">
        <f t="shared" si="65"/>
        <v>5.0247776365946635E-3</v>
      </c>
      <c r="H824" s="283"/>
      <c r="I824" s="283"/>
      <c r="J824" s="76"/>
    </row>
    <row r="825" spans="1:10" x14ac:dyDescent="0.25">
      <c r="A825" s="11" t="s">
        <v>293</v>
      </c>
      <c r="B825" s="178">
        <f t="shared" si="64"/>
        <v>0.94734479768926128</v>
      </c>
      <c r="D825" s="283"/>
      <c r="E825" s="283" t="s">
        <v>101</v>
      </c>
      <c r="F825" s="283">
        <v>76600</v>
      </c>
      <c r="G825" s="238">
        <f t="shared" si="65"/>
        <v>9.7331639135959346E-3</v>
      </c>
      <c r="H825" s="283"/>
      <c r="I825" s="283"/>
      <c r="J825" s="76"/>
    </row>
    <row r="826" spans="1:10" x14ac:dyDescent="0.25">
      <c r="A826" s="11" t="s">
        <v>293</v>
      </c>
      <c r="B826" s="178">
        <f t="shared" si="64"/>
        <v>6.8381917725943663E-4</v>
      </c>
      <c r="D826" s="283"/>
      <c r="E826" s="283" t="s">
        <v>102</v>
      </c>
      <c r="F826" s="283">
        <v>2058</v>
      </c>
      <c r="G826" s="238">
        <f t="shared" si="65"/>
        <v>2.6149936467598477E-4</v>
      </c>
      <c r="H826" s="283"/>
      <c r="I826" s="283"/>
      <c r="J826" s="76"/>
    </row>
    <row r="827" spans="1:10" x14ac:dyDescent="0.25">
      <c r="A827" s="11" t="s">
        <v>293</v>
      </c>
      <c r="B827" s="178">
        <f t="shared" si="64"/>
        <v>8.5409505480577824E-2</v>
      </c>
      <c r="D827" s="283"/>
      <c r="E827" s="283" t="s">
        <v>82</v>
      </c>
      <c r="F827" s="283">
        <v>23000</v>
      </c>
      <c r="G827" s="238">
        <f t="shared" si="65"/>
        <v>2.9224904701397711E-3</v>
      </c>
      <c r="H827" s="283"/>
      <c r="I827" s="283"/>
      <c r="J827" s="76"/>
    </row>
    <row r="828" spans="1:10" x14ac:dyDescent="0.25">
      <c r="A828" s="11" t="s">
        <v>293</v>
      </c>
      <c r="B828" s="178">
        <f t="shared" si="64"/>
        <v>0</v>
      </c>
      <c r="D828" s="283"/>
      <c r="E828" s="283" t="s">
        <v>83</v>
      </c>
      <c r="F828" s="283"/>
      <c r="G828" s="238"/>
      <c r="H828" s="283"/>
      <c r="I828" s="283"/>
      <c r="J828" s="76"/>
    </row>
    <row r="829" spans="1:10" x14ac:dyDescent="0.25">
      <c r="A829" s="11" t="s">
        <v>293</v>
      </c>
      <c r="B829" s="178">
        <f t="shared" si="64"/>
        <v>2848.0598802975287</v>
      </c>
      <c r="D829" s="283"/>
      <c r="E829" s="283" t="s">
        <v>15</v>
      </c>
      <c r="F829" s="283">
        <v>4200000</v>
      </c>
      <c r="G829" s="238">
        <f t="shared" si="65"/>
        <v>0.53367217280813217</v>
      </c>
      <c r="H829" s="283"/>
      <c r="I829" s="283"/>
      <c r="J829" s="76"/>
    </row>
    <row r="830" spans="1:10" x14ac:dyDescent="0.25">
      <c r="A830" s="11" t="s">
        <v>293</v>
      </c>
      <c r="B830" s="178">
        <f t="shared" si="64"/>
        <v>0</v>
      </c>
      <c r="D830" s="283"/>
      <c r="E830" s="283" t="s">
        <v>103</v>
      </c>
      <c r="F830" s="283"/>
      <c r="G830" s="238"/>
      <c r="H830" s="283"/>
      <c r="I830" s="283"/>
      <c r="J830" s="76"/>
    </row>
    <row r="831" spans="1:10" x14ac:dyDescent="0.25">
      <c r="A831" s="11" t="s">
        <v>293</v>
      </c>
      <c r="B831" s="178">
        <f t="shared" si="64"/>
        <v>0</v>
      </c>
      <c r="D831" s="283"/>
      <c r="E831" s="283" t="s">
        <v>222</v>
      </c>
      <c r="F831" s="283"/>
      <c r="G831" s="238"/>
      <c r="H831" s="283"/>
      <c r="I831" s="283"/>
      <c r="J831" s="76"/>
    </row>
    <row r="832" spans="1:10" x14ac:dyDescent="0.25">
      <c r="A832" s="11" t="s">
        <v>293</v>
      </c>
      <c r="B832" s="178">
        <f t="shared" si="64"/>
        <v>0</v>
      </c>
      <c r="D832" s="283"/>
      <c r="E832" s="283" t="s">
        <v>106</v>
      </c>
      <c r="F832" s="283"/>
      <c r="G832" s="238"/>
      <c r="H832" s="283"/>
      <c r="I832" s="283"/>
      <c r="J832" s="76"/>
    </row>
    <row r="833" spans="1:10" x14ac:dyDescent="0.25">
      <c r="A833" s="11" t="s">
        <v>293</v>
      </c>
      <c r="B833" s="178">
        <f t="shared" si="64"/>
        <v>1.0856210110612579</v>
      </c>
      <c r="D833" s="283"/>
      <c r="E833" s="283" t="s">
        <v>152</v>
      </c>
      <c r="F833" s="283">
        <v>82000</v>
      </c>
      <c r="G833" s="238">
        <f t="shared" si="65"/>
        <v>1.0419313850063533E-2</v>
      </c>
      <c r="H833" s="283"/>
      <c r="I833" s="283"/>
      <c r="J833" s="76"/>
    </row>
    <row r="834" spans="1:10" x14ac:dyDescent="0.25">
      <c r="A834" s="11" t="s">
        <v>293</v>
      </c>
      <c r="B834" s="178">
        <f t="shared" si="64"/>
        <v>0</v>
      </c>
      <c r="D834" s="283"/>
      <c r="E834" s="283" t="s">
        <v>108</v>
      </c>
      <c r="F834" s="283"/>
      <c r="G834" s="238"/>
      <c r="H834" s="283"/>
      <c r="I834" s="283"/>
      <c r="J834" s="76"/>
    </row>
    <row r="835" spans="1:10" x14ac:dyDescent="0.25">
      <c r="A835" s="11" t="s">
        <v>293</v>
      </c>
      <c r="B835" s="178">
        <f t="shared" si="64"/>
        <v>1.2671550046902571</v>
      </c>
      <c r="D835" s="283"/>
      <c r="E835" s="283" t="s">
        <v>94</v>
      </c>
      <c r="F835" s="283">
        <v>88591</v>
      </c>
      <c r="G835" s="238">
        <f t="shared" si="65"/>
        <v>1.1256797966963151E-2</v>
      </c>
      <c r="H835" s="283"/>
      <c r="I835" s="283"/>
      <c r="J835" s="76"/>
    </row>
    <row r="836" spans="1:10" x14ac:dyDescent="0.25">
      <c r="A836" s="11" t="s">
        <v>293</v>
      </c>
      <c r="B836" s="178">
        <f t="shared" si="64"/>
        <v>0</v>
      </c>
      <c r="D836" s="283"/>
      <c r="E836" s="283" t="s">
        <v>21</v>
      </c>
      <c r="F836" s="283"/>
      <c r="G836" s="238"/>
      <c r="H836" s="283"/>
      <c r="I836" s="283"/>
      <c r="J836" s="76"/>
    </row>
    <row r="837" spans="1:10" x14ac:dyDescent="0.25">
      <c r="A837" s="11" t="s">
        <v>293</v>
      </c>
      <c r="B837" s="178">
        <f t="shared" si="64"/>
        <v>0</v>
      </c>
      <c r="D837" s="283"/>
      <c r="E837" s="283" t="s">
        <v>190</v>
      </c>
      <c r="F837" s="283"/>
      <c r="G837" s="238"/>
      <c r="H837" s="283"/>
      <c r="I837" s="283"/>
      <c r="J837" s="76"/>
    </row>
    <row r="838" spans="1:10" x14ac:dyDescent="0.25">
      <c r="A838" s="11" t="s">
        <v>293</v>
      </c>
      <c r="B838" s="178">
        <f t="shared" si="64"/>
        <v>232.4946841059207</v>
      </c>
      <c r="D838" s="283"/>
      <c r="E838" s="283" t="s">
        <v>9</v>
      </c>
      <c r="F838" s="283">
        <v>1200000</v>
      </c>
      <c r="G838" s="238">
        <f t="shared" si="65"/>
        <v>0.15247776365946633</v>
      </c>
      <c r="H838" s="283"/>
      <c r="I838" s="283"/>
      <c r="J838" s="76"/>
    </row>
    <row r="839" spans="1:10" x14ac:dyDescent="0.25">
      <c r="A839" s="11" t="s">
        <v>293</v>
      </c>
      <c r="B839" s="178">
        <f t="shared" si="64"/>
        <v>8.6291115402934278</v>
      </c>
      <c r="D839" s="283"/>
      <c r="E839" s="283" t="s">
        <v>24</v>
      </c>
      <c r="F839" s="283">
        <v>231184</v>
      </c>
      <c r="G839" s="238">
        <f t="shared" si="65"/>
        <v>2.9375349428208387E-2</v>
      </c>
      <c r="H839" s="283"/>
      <c r="I839" s="283"/>
      <c r="J839" s="76"/>
    </row>
    <row r="840" spans="1:10" x14ac:dyDescent="0.25">
      <c r="A840" s="11" t="s">
        <v>293</v>
      </c>
      <c r="B840" s="178">
        <f t="shared" si="64"/>
        <v>3.5999999999999999E-3</v>
      </c>
      <c r="D840" s="283"/>
      <c r="E840" s="283" t="s">
        <v>25</v>
      </c>
      <c r="F840" s="283">
        <v>4722</v>
      </c>
      <c r="G840" s="238">
        <f t="shared" si="65"/>
        <v>5.9999999999999995E-4</v>
      </c>
      <c r="H840" s="283"/>
      <c r="I840" s="283"/>
      <c r="J840" s="76"/>
    </row>
    <row r="841" spans="1:10" x14ac:dyDescent="0.25">
      <c r="A841" s="11" t="s">
        <v>293</v>
      </c>
      <c r="B841" s="178">
        <f t="shared" si="64"/>
        <v>1.4571281417055095</v>
      </c>
      <c r="D841" s="283"/>
      <c r="E841" s="283" t="s">
        <v>36</v>
      </c>
      <c r="F841" s="283">
        <v>95000</v>
      </c>
      <c r="G841" s="238">
        <f t="shared" si="65"/>
        <v>1.207115628970775E-2</v>
      </c>
      <c r="H841" s="283"/>
      <c r="I841" s="283"/>
      <c r="J841" s="76"/>
    </row>
    <row r="842" spans="1:10" x14ac:dyDescent="0.25">
      <c r="A842" s="11" t="s">
        <v>293</v>
      </c>
      <c r="B842" s="178">
        <f t="shared" si="64"/>
        <v>0</v>
      </c>
      <c r="D842" s="283"/>
      <c r="E842" s="283" t="s">
        <v>176</v>
      </c>
      <c r="F842" s="283"/>
      <c r="G842" s="238"/>
      <c r="H842" s="283"/>
      <c r="I842" s="283"/>
      <c r="J842" s="76"/>
    </row>
    <row r="843" spans="1:10" x14ac:dyDescent="0.25">
      <c r="A843" s="11" t="s">
        <v>293</v>
      </c>
      <c r="B843" s="178">
        <f t="shared" si="64"/>
        <v>0</v>
      </c>
      <c r="D843" s="283"/>
      <c r="E843" s="283" t="s">
        <v>220</v>
      </c>
      <c r="F843" s="283"/>
      <c r="G843" s="238"/>
      <c r="H843" s="283"/>
      <c r="I843" s="283"/>
      <c r="J843" s="76"/>
    </row>
    <row r="844" spans="1:10" x14ac:dyDescent="0.25">
      <c r="A844" s="11" t="s">
        <v>293</v>
      </c>
      <c r="B844" s="178">
        <f t="shared" si="64"/>
        <v>0</v>
      </c>
      <c r="D844" s="283"/>
      <c r="E844" s="283" t="s">
        <v>170</v>
      </c>
      <c r="F844" s="283"/>
      <c r="G844" s="238"/>
      <c r="H844" s="283"/>
      <c r="I844" s="283"/>
      <c r="J844" s="76"/>
    </row>
    <row r="845" spans="1:10" x14ac:dyDescent="0.25">
      <c r="A845" s="11" t="s">
        <v>293</v>
      </c>
      <c r="B845" s="178">
        <f t="shared" si="64"/>
        <v>0.13114153275349591</v>
      </c>
      <c r="D845" s="283"/>
      <c r="E845" s="283" t="s">
        <v>154</v>
      </c>
      <c r="F845" s="283">
        <v>28500</v>
      </c>
      <c r="G845" s="238">
        <f t="shared" si="65"/>
        <v>3.6213468869123254E-3</v>
      </c>
      <c r="H845" s="283"/>
      <c r="I845" s="283"/>
      <c r="J845" s="76"/>
    </row>
    <row r="846" spans="1:10" x14ac:dyDescent="0.25">
      <c r="A846" s="11" t="s">
        <v>293</v>
      </c>
      <c r="B846" s="178">
        <f t="shared" si="64"/>
        <v>0</v>
      </c>
      <c r="D846" s="283"/>
      <c r="E846" s="283" t="s">
        <v>26</v>
      </c>
      <c r="F846" s="283"/>
      <c r="G846" s="238"/>
      <c r="H846" s="283"/>
      <c r="I846" s="283"/>
      <c r="J846" s="76"/>
    </row>
    <row r="847" spans="1:10" x14ac:dyDescent="0.25">
      <c r="A847" s="11" t="s">
        <v>293</v>
      </c>
      <c r="B847" s="178">
        <f t="shared" si="64"/>
        <v>11.653244455082515</v>
      </c>
      <c r="D847" s="283"/>
      <c r="E847" s="283" t="s">
        <v>56</v>
      </c>
      <c r="F847" s="283">
        <v>268657</v>
      </c>
      <c r="G847" s="238">
        <f t="shared" si="65"/>
        <v>3.4136848792884374E-2</v>
      </c>
      <c r="H847" s="283"/>
      <c r="I847" s="283"/>
      <c r="J847" s="76"/>
    </row>
    <row r="848" spans="1:10" x14ac:dyDescent="0.25">
      <c r="A848" s="11" t="s">
        <v>293</v>
      </c>
      <c r="B848" s="178">
        <f t="shared" si="64"/>
        <v>18.119247169296489</v>
      </c>
      <c r="D848" s="283"/>
      <c r="E848" s="283" t="s">
        <v>165</v>
      </c>
      <c r="F848" s="283">
        <v>335000</v>
      </c>
      <c r="G848" s="238">
        <f t="shared" si="65"/>
        <v>4.2566709021601014E-2</v>
      </c>
      <c r="H848" s="283"/>
      <c r="I848" s="283"/>
      <c r="J848" s="76"/>
    </row>
    <row r="849" spans="1:10" x14ac:dyDescent="0.25">
      <c r="A849" s="11" t="s">
        <v>293</v>
      </c>
      <c r="B849" s="178">
        <f t="shared" si="64"/>
        <v>5.8123671026480174E-3</v>
      </c>
      <c r="D849" s="283"/>
      <c r="E849" s="283" t="s">
        <v>139</v>
      </c>
      <c r="F849" s="283">
        <v>6000</v>
      </c>
      <c r="G849" s="238">
        <f t="shared" si="65"/>
        <v>7.6238881829733161E-4</v>
      </c>
      <c r="H849" s="283"/>
      <c r="I849" s="283"/>
      <c r="J849" s="76"/>
    </row>
    <row r="850" spans="1:10" x14ac:dyDescent="0.25">
      <c r="A850" s="11" t="s">
        <v>293</v>
      </c>
      <c r="B850" s="178">
        <f t="shared" si="64"/>
        <v>0.28598712060177373</v>
      </c>
      <c r="D850" s="283"/>
      <c r="E850" s="283" t="s">
        <v>28</v>
      </c>
      <c r="F850" s="283">
        <v>42087</v>
      </c>
      <c r="G850" s="238">
        <f t="shared" si="65"/>
        <v>5.3477763659466326E-3</v>
      </c>
      <c r="H850" s="283"/>
      <c r="I850" s="283"/>
      <c r="J850" s="76"/>
    </row>
    <row r="851" spans="1:10" x14ac:dyDescent="0.25">
      <c r="A851" s="11" t="s">
        <v>293</v>
      </c>
      <c r="B851" s="178">
        <f t="shared" si="64"/>
        <v>4.8321759726431268E-2</v>
      </c>
      <c r="D851" s="283"/>
      <c r="E851" s="283" t="s">
        <v>92</v>
      </c>
      <c r="F851" s="283">
        <v>17300</v>
      </c>
      <c r="G851" s="238">
        <f t="shared" si="65"/>
        <v>2.1982210927573064E-3</v>
      </c>
      <c r="H851" s="283"/>
      <c r="I851" s="283"/>
      <c r="J851" s="76"/>
    </row>
    <row r="852" spans="1:10" x14ac:dyDescent="0.25">
      <c r="A852" s="11" t="s">
        <v>293</v>
      </c>
      <c r="B852" s="178">
        <f t="shared" si="64"/>
        <v>0</v>
      </c>
      <c r="D852" s="283"/>
      <c r="E852" s="283" t="s">
        <v>118</v>
      </c>
      <c r="F852" s="283"/>
      <c r="G852" s="238"/>
      <c r="H852" s="283"/>
      <c r="I852" s="283"/>
      <c r="J852" s="76"/>
    </row>
    <row r="853" spans="1:10" x14ac:dyDescent="0.25">
      <c r="A853" s="11" t="s">
        <v>293</v>
      </c>
      <c r="B853" s="178">
        <f t="shared" si="64"/>
        <v>0</v>
      </c>
      <c r="D853" s="283"/>
      <c r="E853" s="283" t="s">
        <v>29</v>
      </c>
      <c r="F853" s="283"/>
      <c r="G853" s="238"/>
      <c r="H853" s="283"/>
      <c r="I853" s="283"/>
      <c r="J853" s="76"/>
    </row>
    <row r="854" spans="1:10" x14ac:dyDescent="0.25">
      <c r="A854" s="11" t="s">
        <v>293</v>
      </c>
      <c r="B854" s="178">
        <f t="shared" si="64"/>
        <v>0.64081347306694381</v>
      </c>
      <c r="D854" s="283"/>
      <c r="E854" s="283" t="s">
        <v>16</v>
      </c>
      <c r="F854" s="283">
        <v>63000</v>
      </c>
      <c r="G854" s="238">
        <f t="shared" si="65"/>
        <v>8.0050825921219818E-3</v>
      </c>
      <c r="H854" s="283"/>
      <c r="I854" s="283"/>
      <c r="J854" s="76"/>
    </row>
    <row r="855" spans="1:10" x14ac:dyDescent="0.25">
      <c r="A855" s="11" t="s">
        <v>293</v>
      </c>
      <c r="B855" s="178">
        <f t="shared" si="64"/>
        <v>0</v>
      </c>
      <c r="D855" s="283"/>
      <c r="E855" s="283" t="s">
        <v>54</v>
      </c>
      <c r="F855" s="283"/>
      <c r="G855" s="238"/>
      <c r="H855" s="283"/>
      <c r="I855" s="283"/>
      <c r="J855" s="76"/>
    </row>
    <row r="856" spans="1:10" x14ac:dyDescent="0.25">
      <c r="A856" s="11" t="s">
        <v>293</v>
      </c>
      <c r="B856" s="178">
        <f t="shared" si="64"/>
        <v>2.728583445409764E-2</v>
      </c>
      <c r="D856" s="283"/>
      <c r="E856" s="283" t="s">
        <v>120</v>
      </c>
      <c r="F856" s="283">
        <v>13000</v>
      </c>
      <c r="G856" s="238">
        <f t="shared" si="65"/>
        <v>1.6518424396442185E-3</v>
      </c>
      <c r="H856" s="283"/>
      <c r="I856" s="283"/>
      <c r="J856" s="76"/>
    </row>
    <row r="857" spans="1:10" x14ac:dyDescent="0.25">
      <c r="A857" s="11" t="s">
        <v>293</v>
      </c>
      <c r="B857" s="178">
        <f t="shared" si="64"/>
        <v>0</v>
      </c>
      <c r="D857" s="283"/>
      <c r="E857" s="283" t="s">
        <v>121</v>
      </c>
      <c r="F857" s="283"/>
      <c r="G857" s="238"/>
      <c r="H857" s="283"/>
      <c r="I857" s="283"/>
      <c r="J857" s="76"/>
    </row>
    <row r="858" spans="1:10" x14ac:dyDescent="0.25">
      <c r="A858" s="11" t="s">
        <v>293</v>
      </c>
      <c r="B858" s="178">
        <f t="shared" si="64"/>
        <v>0.23314050267288164</v>
      </c>
      <c r="D858" s="283"/>
      <c r="E858" s="283" t="s">
        <v>32</v>
      </c>
      <c r="F858" s="283">
        <v>38000</v>
      </c>
      <c r="G858" s="238">
        <f t="shared" si="65"/>
        <v>4.8284625158831005E-3</v>
      </c>
      <c r="H858" s="283"/>
      <c r="I858" s="283"/>
      <c r="J858" s="76"/>
    </row>
    <row r="859" spans="1:10" x14ac:dyDescent="0.25">
      <c r="A859" s="11" t="s">
        <v>293</v>
      </c>
      <c r="B859" s="178">
        <f t="shared" si="64"/>
        <v>1.6530705598762607</v>
      </c>
      <c r="D859" s="283"/>
      <c r="E859" s="283" t="s">
        <v>161</v>
      </c>
      <c r="F859" s="283">
        <v>101186</v>
      </c>
      <c r="G859" s="238">
        <f t="shared" si="65"/>
        <v>1.2857179161372299E-2</v>
      </c>
      <c r="H859" s="283"/>
      <c r="I859" s="283"/>
      <c r="J859" s="76"/>
    </row>
    <row r="860" spans="1:10" x14ac:dyDescent="0.25">
      <c r="A860" s="11" t="s">
        <v>293</v>
      </c>
      <c r="B860" s="178">
        <f t="shared" si="64"/>
        <v>0</v>
      </c>
      <c r="D860" s="283"/>
      <c r="E860" s="283" t="s">
        <v>166</v>
      </c>
      <c r="F860" s="283"/>
      <c r="G860" s="238"/>
      <c r="H860" s="283"/>
      <c r="I860" s="283"/>
      <c r="J860" s="76"/>
    </row>
    <row r="861" spans="1:10" x14ac:dyDescent="0.25">
      <c r="A861" s="11" t="s">
        <v>293</v>
      </c>
      <c r="B861" s="178">
        <f t="shared" si="64"/>
        <v>3.9887753570165776</v>
      </c>
      <c r="D861" s="283"/>
      <c r="E861" s="283" t="s">
        <v>31</v>
      </c>
      <c r="F861" s="283">
        <v>157179</v>
      </c>
      <c r="G861" s="238">
        <f t="shared" si="65"/>
        <v>1.997191867852605E-2</v>
      </c>
      <c r="H861" s="283"/>
      <c r="I861" s="283"/>
      <c r="J861" s="76"/>
    </row>
    <row r="862" spans="1:10" x14ac:dyDescent="0.25">
      <c r="A862" s="11" t="s">
        <v>293</v>
      </c>
      <c r="B862" s="178">
        <f t="shared" si="64"/>
        <v>0.62063164284941608</v>
      </c>
      <c r="D862" s="283"/>
      <c r="E862" s="283" t="s">
        <v>128</v>
      </c>
      <c r="F862" s="283">
        <v>62000</v>
      </c>
      <c r="G862" s="238">
        <f t="shared" si="65"/>
        <v>7.8780177890724265E-3</v>
      </c>
      <c r="H862" s="283"/>
      <c r="I862" s="283"/>
      <c r="J862" s="76"/>
    </row>
    <row r="863" spans="1:10" x14ac:dyDescent="0.25">
      <c r="A863" s="11" t="s">
        <v>293</v>
      </c>
      <c r="B863" s="178">
        <f t="shared" si="64"/>
        <v>38.607195387563799</v>
      </c>
      <c r="D863" s="283"/>
      <c r="E863" s="283" t="s">
        <v>38</v>
      </c>
      <c r="F863" s="283">
        <v>489000</v>
      </c>
      <c r="G863" s="238">
        <f t="shared" si="65"/>
        <v>6.213468869123253E-2</v>
      </c>
      <c r="H863" s="283"/>
      <c r="I863" s="283"/>
      <c r="J863" s="76"/>
    </row>
    <row r="864" spans="1:10" x14ac:dyDescent="0.25">
      <c r="A864" s="11" t="s">
        <v>293</v>
      </c>
      <c r="B864" s="178">
        <f t="shared" si="64"/>
        <v>2.1725336592564366</v>
      </c>
      <c r="D864" s="283"/>
      <c r="E864" s="283" t="s">
        <v>47</v>
      </c>
      <c r="F864" s="283">
        <v>116000</v>
      </c>
      <c r="G864" s="238">
        <f t="shared" si="65"/>
        <v>1.4739517153748412E-2</v>
      </c>
      <c r="H864" s="283"/>
      <c r="I864" s="283"/>
    </row>
    <row r="865" spans="1:10" x14ac:dyDescent="0.25">
      <c r="A865" s="150" t="s">
        <v>293</v>
      </c>
      <c r="B865" s="131">
        <f t="shared" si="64"/>
        <v>3.7028848715386139E-3</v>
      </c>
      <c r="C865" s="150"/>
      <c r="D865" s="12"/>
      <c r="E865" s="12" t="s">
        <v>171</v>
      </c>
      <c r="F865" s="12">
        <v>4789</v>
      </c>
      <c r="G865" s="237">
        <f t="shared" si="65"/>
        <v>6.0851334180432018E-4</v>
      </c>
      <c r="H865" s="12"/>
      <c r="I865" s="12"/>
      <c r="J865" s="150"/>
    </row>
    <row r="866" spans="1:10" x14ac:dyDescent="0.25">
      <c r="A866" s="11" t="s">
        <v>296</v>
      </c>
      <c r="B866" s="178">
        <f>POWER((F866/$J$866)*100, 2)</f>
        <v>3829.6366309598825</v>
      </c>
      <c r="C866" s="11">
        <f>SUM(B866:B878)</f>
        <v>4173.1013408107538</v>
      </c>
      <c r="D866" s="285"/>
      <c r="E866" s="285" t="s">
        <v>5</v>
      </c>
      <c r="F866" s="285">
        <v>854</v>
      </c>
      <c r="G866" s="238">
        <f>F866/$J$866</f>
        <v>0.61884057971014494</v>
      </c>
      <c r="H866" s="285"/>
      <c r="I866" s="285"/>
      <c r="J866" s="76">
        <v>1380</v>
      </c>
    </row>
    <row r="867" spans="1:10" x14ac:dyDescent="0.25">
      <c r="A867" s="11" t="s">
        <v>296</v>
      </c>
      <c r="B867" s="178">
        <f t="shared" ref="B867:B878" si="66">POWER((F867/$J$866)*100, 2)</f>
        <v>244.99054820415884</v>
      </c>
      <c r="D867" s="285"/>
      <c r="E867" s="285" t="s">
        <v>6</v>
      </c>
      <c r="F867" s="285">
        <v>216</v>
      </c>
      <c r="G867" s="238">
        <f t="shared" ref="G867:G875" si="67">F867/$J$866</f>
        <v>0.15652173913043479</v>
      </c>
      <c r="H867" s="285"/>
      <c r="I867" s="285"/>
      <c r="J867" s="76"/>
    </row>
    <row r="868" spans="1:10" x14ac:dyDescent="0.25">
      <c r="A868" s="11" t="s">
        <v>296</v>
      </c>
      <c r="B868" s="178">
        <f t="shared" si="66"/>
        <v>0.44328578029825672</v>
      </c>
      <c r="D868" s="285"/>
      <c r="E868" s="285" t="s">
        <v>271</v>
      </c>
      <c r="F868" s="285">
        <v>9.1880000000000006</v>
      </c>
      <c r="G868" s="238">
        <f t="shared" si="67"/>
        <v>6.6579710144927537E-3</v>
      </c>
      <c r="H868" s="285"/>
      <c r="I868" s="285"/>
      <c r="J868" s="76"/>
    </row>
    <row r="869" spans="1:10" x14ac:dyDescent="0.25">
      <c r="A869" s="11" t="s">
        <v>296</v>
      </c>
      <c r="B869" s="178">
        <f t="shared" si="66"/>
        <v>20.841209829867672</v>
      </c>
      <c r="D869" s="285"/>
      <c r="E869" s="285" t="s">
        <v>82</v>
      </c>
      <c r="F869" s="285">
        <v>63</v>
      </c>
      <c r="G869" s="238">
        <f t="shared" si="67"/>
        <v>4.5652173913043478E-2</v>
      </c>
      <c r="H869" s="285"/>
      <c r="I869" s="285"/>
      <c r="J869" s="76"/>
    </row>
    <row r="870" spans="1:10" x14ac:dyDescent="0.25">
      <c r="A870" s="11" t="s">
        <v>296</v>
      </c>
      <c r="B870" s="178">
        <f t="shared" si="66"/>
        <v>5.7183364839319468</v>
      </c>
      <c r="D870" s="285"/>
      <c r="E870" s="285" t="s">
        <v>213</v>
      </c>
      <c r="F870" s="285">
        <v>33</v>
      </c>
      <c r="G870" s="238">
        <f t="shared" si="67"/>
        <v>2.391304347826087E-2</v>
      </c>
      <c r="H870" s="285"/>
      <c r="I870" s="285"/>
      <c r="J870" s="76"/>
    </row>
    <row r="871" spans="1:10" x14ac:dyDescent="0.25">
      <c r="A871" s="11" t="s">
        <v>296</v>
      </c>
      <c r="B871" s="178">
        <f t="shared" si="66"/>
        <v>12.607645452636003</v>
      </c>
      <c r="D871" s="285"/>
      <c r="E871" s="285" t="s">
        <v>273</v>
      </c>
      <c r="F871" s="285">
        <v>49</v>
      </c>
      <c r="G871" s="238">
        <f t="shared" si="67"/>
        <v>3.5507246376811595E-2</v>
      </c>
      <c r="H871" s="285"/>
      <c r="I871" s="285"/>
      <c r="J871" s="76"/>
    </row>
    <row r="872" spans="1:10" x14ac:dyDescent="0.25">
      <c r="A872" s="11" t="s">
        <v>296</v>
      </c>
      <c r="B872" s="178">
        <f t="shared" si="66"/>
        <v>34.451795841209837</v>
      </c>
      <c r="D872" s="285"/>
      <c r="E872" s="285" t="s">
        <v>27</v>
      </c>
      <c r="F872" s="285">
        <v>81</v>
      </c>
      <c r="G872" s="238">
        <f t="shared" si="67"/>
        <v>5.8695652173913045E-2</v>
      </c>
      <c r="H872" s="285"/>
      <c r="I872" s="285"/>
      <c r="J872" s="76"/>
    </row>
    <row r="873" spans="1:10" x14ac:dyDescent="0.25">
      <c r="A873" s="11" t="s">
        <v>296</v>
      </c>
      <c r="B873" s="178">
        <f t="shared" si="66"/>
        <v>0</v>
      </c>
      <c r="D873" s="285"/>
      <c r="E873" s="285" t="s">
        <v>84</v>
      </c>
      <c r="F873" s="285"/>
      <c r="G873" s="238"/>
      <c r="H873" s="285"/>
      <c r="I873" s="285"/>
      <c r="J873" s="76"/>
    </row>
    <row r="874" spans="1:10" x14ac:dyDescent="0.25">
      <c r="A874" s="11" t="s">
        <v>296</v>
      </c>
      <c r="B874" s="178">
        <f t="shared" si="66"/>
        <v>0.13127494223902542</v>
      </c>
      <c r="D874" s="285"/>
      <c r="E874" s="285" t="s">
        <v>139</v>
      </c>
      <c r="F874" s="285">
        <v>5</v>
      </c>
      <c r="G874" s="238">
        <f t="shared" si="67"/>
        <v>3.6231884057971015E-3</v>
      </c>
      <c r="H874" s="285"/>
      <c r="I874" s="285"/>
      <c r="J874" s="76"/>
    </row>
    <row r="875" spans="1:10" x14ac:dyDescent="0.25">
      <c r="A875" s="11" t="s">
        <v>296</v>
      </c>
      <c r="B875" s="178">
        <f t="shared" si="66"/>
        <v>24.280613316530147</v>
      </c>
      <c r="D875" s="285"/>
      <c r="E875" s="285" t="s">
        <v>272</v>
      </c>
      <c r="F875" s="285">
        <v>68</v>
      </c>
      <c r="G875" s="238">
        <f t="shared" si="67"/>
        <v>4.9275362318840582E-2</v>
      </c>
      <c r="H875" s="285"/>
      <c r="I875" s="285"/>
      <c r="J875" s="76"/>
    </row>
    <row r="876" spans="1:10" s="285" customFormat="1" x14ac:dyDescent="0.25">
      <c r="A876" s="11" t="s">
        <v>296</v>
      </c>
      <c r="B876" s="178">
        <f t="shared" si="66"/>
        <v>0</v>
      </c>
      <c r="C876" s="11"/>
      <c r="E876" s="285" t="s">
        <v>274</v>
      </c>
      <c r="G876" s="238"/>
      <c r="J876" s="76"/>
    </row>
    <row r="877" spans="1:10" x14ac:dyDescent="0.25">
      <c r="A877" s="11" t="s">
        <v>296</v>
      </c>
      <c r="B877" s="178">
        <f t="shared" si="66"/>
        <v>0</v>
      </c>
      <c r="D877" s="285"/>
      <c r="E877" s="285" t="s">
        <v>193</v>
      </c>
      <c r="F877" s="284"/>
      <c r="G877" s="238"/>
      <c r="H877" s="285"/>
      <c r="I877" s="285"/>
      <c r="J877" s="76"/>
    </row>
    <row r="878" spans="1:10" x14ac:dyDescent="0.25">
      <c r="A878" s="150" t="s">
        <v>296</v>
      </c>
      <c r="B878" s="131">
        <f t="shared" si="66"/>
        <v>0</v>
      </c>
      <c r="C878" s="150"/>
      <c r="D878" s="12"/>
      <c r="E878" s="12" t="s">
        <v>86</v>
      </c>
      <c r="F878" s="12"/>
      <c r="G878" s="237"/>
      <c r="H878" s="12"/>
      <c r="I878" s="12"/>
      <c r="J878" s="147"/>
    </row>
    <row r="879" spans="1:10" x14ac:dyDescent="0.25">
      <c r="A879" s="11" t="s">
        <v>352</v>
      </c>
      <c r="B879" s="178">
        <f>POWER((F879/$J$879)*100, 2)</f>
        <v>1.3840830449826988E-4</v>
      </c>
      <c r="C879" s="11">
        <f>SUM(B879:B899)</f>
        <v>7437.5146952898822</v>
      </c>
      <c r="D879" s="232"/>
      <c r="E879" s="14" t="s">
        <v>5</v>
      </c>
      <c r="F879" s="289">
        <v>7</v>
      </c>
      <c r="G879" s="238">
        <f>F879/$J$879</f>
        <v>1.1764705882352942E-4</v>
      </c>
      <c r="H879" s="232"/>
      <c r="I879" s="232"/>
      <c r="J879" s="167">
        <v>59500</v>
      </c>
    </row>
    <row r="880" spans="1:10" x14ac:dyDescent="0.25">
      <c r="A880" s="11" t="s">
        <v>352</v>
      </c>
      <c r="B880" s="178">
        <f t="shared" ref="B880:B899" si="68">POWER((F880/$J$879)*100, 2)</f>
        <v>4.6279217569380693</v>
      </c>
      <c r="C880" s="289"/>
      <c r="D880" s="289"/>
      <c r="E880" s="289" t="s">
        <v>131</v>
      </c>
      <c r="F880" s="289">
        <v>1280</v>
      </c>
      <c r="G880" s="238">
        <f t="shared" ref="G880:G897" si="69">F880/$J$879</f>
        <v>2.1512605042016807E-2</v>
      </c>
      <c r="H880" s="289"/>
      <c r="I880" s="289"/>
      <c r="J880" s="76"/>
    </row>
    <row r="881" spans="1:10" x14ac:dyDescent="0.25">
      <c r="A881" s="11" t="s">
        <v>352</v>
      </c>
      <c r="B881" s="178">
        <f t="shared" si="68"/>
        <v>0.79644375397217704</v>
      </c>
      <c r="D881" s="289"/>
      <c r="E881" s="289" t="s">
        <v>93</v>
      </c>
      <c r="F881" s="289">
        <v>531</v>
      </c>
      <c r="G881" s="238">
        <f t="shared" si="69"/>
        <v>8.924369747899159E-3</v>
      </c>
      <c r="H881" s="289"/>
      <c r="I881" s="289"/>
      <c r="J881" s="76"/>
    </row>
    <row r="882" spans="1:10" x14ac:dyDescent="0.25">
      <c r="A882" s="11" t="s">
        <v>352</v>
      </c>
      <c r="B882" s="178">
        <f t="shared" si="68"/>
        <v>0.94041098792458155</v>
      </c>
      <c r="D882" s="289"/>
      <c r="E882" s="289" t="s">
        <v>6</v>
      </c>
      <c r="F882" s="289">
        <v>577</v>
      </c>
      <c r="G882" s="238">
        <f t="shared" si="69"/>
        <v>9.6974789915966388E-3</v>
      </c>
      <c r="H882" s="289"/>
      <c r="I882" s="289"/>
      <c r="J882" s="76"/>
    </row>
    <row r="883" spans="1:10" x14ac:dyDescent="0.25">
      <c r="A883" s="11" t="s">
        <v>352</v>
      </c>
      <c r="B883" s="178">
        <f t="shared" si="68"/>
        <v>7.9723183391003455E-2</v>
      </c>
      <c r="D883" s="289"/>
      <c r="E883" s="289" t="s">
        <v>102</v>
      </c>
      <c r="F883" s="289">
        <v>168</v>
      </c>
      <c r="G883" s="238">
        <f t="shared" si="69"/>
        <v>2.8235294117647061E-3</v>
      </c>
      <c r="H883" s="289"/>
      <c r="I883" s="289"/>
      <c r="J883" s="76"/>
    </row>
    <row r="884" spans="1:10" x14ac:dyDescent="0.25">
      <c r="A884" s="11" t="s">
        <v>352</v>
      </c>
      <c r="B884" s="178">
        <f t="shared" si="68"/>
        <v>2.4958689358096177E-2</v>
      </c>
      <c r="D884" s="289"/>
      <c r="E884" s="289" t="s">
        <v>271</v>
      </c>
      <c r="F884" s="289">
        <v>94</v>
      </c>
      <c r="G884" s="238">
        <f t="shared" si="69"/>
        <v>1.5798319327731093E-3</v>
      </c>
      <c r="H884" s="289"/>
      <c r="I884" s="289"/>
      <c r="J884" s="76"/>
    </row>
    <row r="885" spans="1:10" x14ac:dyDescent="0.25">
      <c r="A885" s="11" t="s">
        <v>352</v>
      </c>
      <c r="B885" s="178">
        <f t="shared" si="68"/>
        <v>0.41651295812442629</v>
      </c>
      <c r="D885" s="289"/>
      <c r="E885" s="289" t="s">
        <v>82</v>
      </c>
      <c r="F885" s="289">
        <v>384</v>
      </c>
      <c r="G885" s="238">
        <f t="shared" si="69"/>
        <v>6.4537815126050422E-3</v>
      </c>
      <c r="H885" s="289"/>
      <c r="I885" s="289"/>
      <c r="J885" s="76"/>
    </row>
    <row r="886" spans="1:10" x14ac:dyDescent="0.25">
      <c r="A886" s="11" t="s">
        <v>352</v>
      </c>
      <c r="B886" s="178">
        <f t="shared" si="68"/>
        <v>7404.6748111009119</v>
      </c>
      <c r="D886" s="289"/>
      <c r="E886" s="289" t="s">
        <v>15</v>
      </c>
      <c r="F886" s="289">
        <v>51200</v>
      </c>
      <c r="G886" s="238">
        <f t="shared" si="69"/>
        <v>0.86050420168067232</v>
      </c>
      <c r="H886" s="289"/>
      <c r="I886" s="289"/>
      <c r="J886" s="76"/>
    </row>
    <row r="887" spans="1:10" x14ac:dyDescent="0.25">
      <c r="A887" s="11" t="s">
        <v>352</v>
      </c>
      <c r="B887" s="178">
        <f t="shared" si="68"/>
        <v>9.151896052538662E-2</v>
      </c>
      <c r="D887" s="289"/>
      <c r="E887" s="289" t="s">
        <v>213</v>
      </c>
      <c r="F887" s="289">
        <v>180</v>
      </c>
      <c r="G887" s="238">
        <f t="shared" si="69"/>
        <v>3.0252100840336134E-3</v>
      </c>
      <c r="H887" s="289"/>
      <c r="I887" s="289"/>
      <c r="J887" s="76"/>
    </row>
    <row r="888" spans="1:10" x14ac:dyDescent="0.25">
      <c r="A888" s="11" t="s">
        <v>352</v>
      </c>
      <c r="B888" s="178">
        <f t="shared" si="68"/>
        <v>1.1934185438881433</v>
      </c>
      <c r="D888" s="289"/>
      <c r="E888" s="289" t="s">
        <v>220</v>
      </c>
      <c r="F888" s="289">
        <v>650</v>
      </c>
      <c r="G888" s="238">
        <f t="shared" si="69"/>
        <v>1.0924369747899159E-2</v>
      </c>
      <c r="H888" s="289"/>
      <c r="I888" s="289"/>
      <c r="J888" s="76"/>
    </row>
    <row r="889" spans="1:10" x14ac:dyDescent="0.25">
      <c r="A889" s="11" t="s">
        <v>352</v>
      </c>
      <c r="B889" s="178">
        <f t="shared" si="68"/>
        <v>0</v>
      </c>
      <c r="D889" s="289"/>
      <c r="E889" s="289" t="s">
        <v>56</v>
      </c>
      <c r="F889" s="289"/>
      <c r="G889" s="238"/>
      <c r="H889" s="289"/>
      <c r="I889" s="289"/>
      <c r="J889" s="76"/>
    </row>
    <row r="890" spans="1:10" x14ac:dyDescent="0.25">
      <c r="A890" s="11" t="s">
        <v>352</v>
      </c>
      <c r="B890" s="178">
        <f t="shared" si="68"/>
        <v>1.7185227031989266E-2</v>
      </c>
      <c r="D890" s="289"/>
      <c r="E890" s="289" t="s">
        <v>194</v>
      </c>
      <c r="F890" s="289">
        <v>78</v>
      </c>
      <c r="G890" s="238">
        <f t="shared" si="69"/>
        <v>1.3109243697478992E-3</v>
      </c>
      <c r="H890" s="289"/>
      <c r="I890" s="289"/>
      <c r="J890" s="76"/>
    </row>
    <row r="891" spans="1:10" x14ac:dyDescent="0.25">
      <c r="A891" s="11" t="s">
        <v>352</v>
      </c>
      <c r="B891" s="178">
        <f t="shared" si="68"/>
        <v>0</v>
      </c>
      <c r="D891" s="289"/>
      <c r="E891" s="289" t="s">
        <v>92</v>
      </c>
      <c r="F891" s="289"/>
      <c r="G891" s="238"/>
      <c r="H891" s="289"/>
      <c r="I891" s="289"/>
      <c r="J891" s="76"/>
    </row>
    <row r="892" spans="1:10" x14ac:dyDescent="0.25">
      <c r="A892" s="11" t="s">
        <v>352</v>
      </c>
      <c r="B892" s="178">
        <f t="shared" si="68"/>
        <v>1.8808163265306124</v>
      </c>
      <c r="D892" s="289"/>
      <c r="E892" s="289" t="s">
        <v>85</v>
      </c>
      <c r="F892" s="289">
        <v>816</v>
      </c>
      <c r="G892" s="238">
        <f t="shared" si="69"/>
        <v>1.3714285714285714E-2</v>
      </c>
      <c r="H892" s="289"/>
      <c r="I892" s="289"/>
      <c r="J892" s="76"/>
    </row>
    <row r="893" spans="1:10" x14ac:dyDescent="0.25">
      <c r="A893" s="11" t="s">
        <v>352</v>
      </c>
      <c r="B893" s="178">
        <f t="shared" si="68"/>
        <v>22.145328719723185</v>
      </c>
      <c r="D893" s="289"/>
      <c r="E893" s="289" t="s">
        <v>16</v>
      </c>
      <c r="F893" s="289">
        <v>2800</v>
      </c>
      <c r="G893" s="238">
        <f t="shared" si="69"/>
        <v>4.7058823529411764E-2</v>
      </c>
      <c r="H893" s="289"/>
      <c r="I893" s="289"/>
      <c r="J893" s="76"/>
    </row>
    <row r="894" spans="1:10" x14ac:dyDescent="0.25">
      <c r="A894" s="11" t="s">
        <v>352</v>
      </c>
      <c r="B894" s="178">
        <f t="shared" si="68"/>
        <v>0.28564084457312333</v>
      </c>
      <c r="D894" s="289"/>
      <c r="E894" s="289" t="s">
        <v>272</v>
      </c>
      <c r="F894" s="289">
        <v>318</v>
      </c>
      <c r="G894" s="238">
        <f t="shared" si="69"/>
        <v>5.3445378151260508E-3</v>
      </c>
      <c r="H894" s="289"/>
      <c r="I894" s="289"/>
      <c r="J894" s="76"/>
    </row>
    <row r="895" spans="1:10" x14ac:dyDescent="0.25">
      <c r="A895" s="11" t="s">
        <v>352</v>
      </c>
      <c r="B895" s="178">
        <f t="shared" si="68"/>
        <v>0</v>
      </c>
      <c r="D895" s="289"/>
      <c r="E895" s="289" t="s">
        <v>32</v>
      </c>
      <c r="F895" s="289"/>
      <c r="G895" s="238"/>
      <c r="H895" s="289"/>
      <c r="I895" s="289"/>
      <c r="J895" s="76"/>
    </row>
    <row r="896" spans="1:10" x14ac:dyDescent="0.25">
      <c r="A896" s="11" t="s">
        <v>352</v>
      </c>
      <c r="B896" s="178">
        <f t="shared" si="68"/>
        <v>0.33620507026339952</v>
      </c>
      <c r="D896" s="289"/>
      <c r="E896" s="289" t="s">
        <v>161</v>
      </c>
      <c r="F896" s="289">
        <v>345</v>
      </c>
      <c r="G896" s="238">
        <f t="shared" si="69"/>
        <v>5.7983193277310928E-3</v>
      </c>
      <c r="H896" s="289"/>
      <c r="I896" s="289"/>
      <c r="J896" s="76"/>
    </row>
    <row r="897" spans="1:10" x14ac:dyDescent="0.25">
      <c r="A897" s="11" t="s">
        <v>352</v>
      </c>
      <c r="B897" s="178">
        <f t="shared" si="68"/>
        <v>3.6607584210154643E-3</v>
      </c>
      <c r="D897" s="289"/>
      <c r="E897" s="289" t="s">
        <v>193</v>
      </c>
      <c r="F897" s="289">
        <v>36</v>
      </c>
      <c r="G897" s="238">
        <f t="shared" si="69"/>
        <v>6.0504201680672265E-4</v>
      </c>
      <c r="H897" s="289"/>
      <c r="I897" s="289"/>
      <c r="J897" s="76"/>
    </row>
    <row r="898" spans="1:10" x14ac:dyDescent="0.25">
      <c r="A898" s="11" t="s">
        <v>352</v>
      </c>
      <c r="B898" s="178">
        <f t="shared" si="68"/>
        <v>0</v>
      </c>
      <c r="D898" s="289"/>
      <c r="E898" s="289" t="s">
        <v>38</v>
      </c>
      <c r="F898" s="290"/>
      <c r="G898" s="238"/>
      <c r="H898" s="289"/>
      <c r="I898" s="289"/>
      <c r="J898" s="76"/>
    </row>
    <row r="899" spans="1:10" x14ac:dyDescent="0.25">
      <c r="A899" s="150" t="s">
        <v>352</v>
      </c>
      <c r="B899" s="131">
        <f t="shared" si="68"/>
        <v>0</v>
      </c>
      <c r="C899" s="150"/>
      <c r="D899" s="12"/>
      <c r="E899" s="12" t="s">
        <v>129</v>
      </c>
      <c r="F899" s="12"/>
      <c r="G899" s="237"/>
      <c r="H899" s="12"/>
      <c r="I899" s="12"/>
      <c r="J899" s="147"/>
    </row>
    <row r="900" spans="1:10" x14ac:dyDescent="0.25">
      <c r="A900" s="11" t="s">
        <v>297</v>
      </c>
      <c r="B900" s="178">
        <f>POWER((F900/$J$900)*100, 2)</f>
        <v>6.4363582727317414</v>
      </c>
      <c r="C900" s="11">
        <f>SUM(B900:B909)</f>
        <v>2770.0923885593734</v>
      </c>
      <c r="D900" s="289"/>
      <c r="E900" s="289" t="s">
        <v>210</v>
      </c>
      <c r="F900" s="289">
        <v>1200</v>
      </c>
      <c r="G900" s="238">
        <f>F900/$J$900</f>
        <v>2.5369978858350951E-2</v>
      </c>
      <c r="H900" s="289"/>
      <c r="I900" s="289"/>
      <c r="J900" s="76">
        <v>47300</v>
      </c>
    </row>
    <row r="901" spans="1:10" x14ac:dyDescent="0.25">
      <c r="A901" s="11" t="s">
        <v>297</v>
      </c>
      <c r="B901" s="178">
        <f t="shared" ref="B901:B909" si="70">POWER((F901/$J$900)*100, 2)</f>
        <v>7.5537815839698927</v>
      </c>
      <c r="D901" s="289"/>
      <c r="E901" s="289" t="s">
        <v>82</v>
      </c>
      <c r="F901" s="289">
        <v>1300</v>
      </c>
      <c r="G901" s="238">
        <f t="shared" ref="G901:G909" si="71">F901/$J$900</f>
        <v>2.748414376321353E-2</v>
      </c>
      <c r="H901" s="289"/>
      <c r="I901" s="289"/>
      <c r="J901" s="76"/>
    </row>
    <row r="902" spans="1:10" x14ac:dyDescent="0.25">
      <c r="A902" s="11" t="s">
        <v>297</v>
      </c>
      <c r="B902" s="178">
        <f t="shared" si="70"/>
        <v>2066.1157024793388</v>
      </c>
      <c r="D902" s="289"/>
      <c r="E902" s="289" t="s">
        <v>83</v>
      </c>
      <c r="F902" s="289">
        <v>21500</v>
      </c>
      <c r="G902" s="238">
        <f t="shared" si="71"/>
        <v>0.45454545454545453</v>
      </c>
      <c r="H902" s="289"/>
      <c r="I902" s="289"/>
      <c r="J902" s="76"/>
    </row>
    <row r="903" spans="1:10" x14ac:dyDescent="0.25">
      <c r="A903" s="11" t="s">
        <v>297</v>
      </c>
      <c r="B903" s="178">
        <f t="shared" si="70"/>
        <v>286.06036767696634</v>
      </c>
      <c r="D903" s="289"/>
      <c r="E903" s="289" t="s">
        <v>36</v>
      </c>
      <c r="F903" s="289">
        <v>8000</v>
      </c>
      <c r="G903" s="238">
        <f t="shared" si="71"/>
        <v>0.16913319238900634</v>
      </c>
      <c r="H903" s="289"/>
      <c r="I903" s="289"/>
      <c r="J903" s="76"/>
    </row>
    <row r="904" spans="1:10" x14ac:dyDescent="0.25">
      <c r="A904" s="11" t="s">
        <v>297</v>
      </c>
      <c r="B904" s="178">
        <f t="shared" si="70"/>
        <v>111.74233112381499</v>
      </c>
      <c r="D904" s="289"/>
      <c r="E904" s="289" t="s">
        <v>92</v>
      </c>
      <c r="F904" s="289">
        <v>5000</v>
      </c>
      <c r="G904" s="238">
        <f t="shared" si="71"/>
        <v>0.10570824524312897</v>
      </c>
      <c r="H904" s="289"/>
      <c r="I904" s="289"/>
      <c r="J904" s="76"/>
    </row>
    <row r="905" spans="1:10" s="289" customFormat="1" x14ac:dyDescent="0.25">
      <c r="A905" s="11" t="s">
        <v>297</v>
      </c>
      <c r="B905" s="178">
        <f t="shared" si="70"/>
        <v>0</v>
      </c>
      <c r="C905" s="11"/>
      <c r="E905" s="289" t="s">
        <v>118</v>
      </c>
      <c r="F905" s="290"/>
      <c r="G905" s="238"/>
      <c r="J905" s="76"/>
    </row>
    <row r="906" spans="1:10" x14ac:dyDescent="0.25">
      <c r="A906" s="11" t="s">
        <v>297</v>
      </c>
      <c r="B906" s="178">
        <f t="shared" si="70"/>
        <v>8.7605987601070918</v>
      </c>
      <c r="D906" s="289"/>
      <c r="E906" s="289" t="s">
        <v>16</v>
      </c>
      <c r="F906" s="289">
        <v>1400</v>
      </c>
      <c r="G906" s="238">
        <f t="shared" si="71"/>
        <v>2.9598308668076109E-2</v>
      </c>
      <c r="H906" s="289"/>
      <c r="I906" s="289"/>
      <c r="J906" s="76"/>
    </row>
    <row r="907" spans="1:10" x14ac:dyDescent="0.25">
      <c r="A907" s="11" t="s">
        <v>297</v>
      </c>
      <c r="B907" s="178">
        <f t="shared" si="70"/>
        <v>278.95355541749171</v>
      </c>
      <c r="D907" s="289"/>
      <c r="E907" s="289" t="s">
        <v>38</v>
      </c>
      <c r="F907" s="289">
        <v>7900</v>
      </c>
      <c r="G907" s="238">
        <f t="shared" si="71"/>
        <v>0.16701902748414377</v>
      </c>
      <c r="H907" s="289"/>
      <c r="I907" s="289"/>
      <c r="J907" s="76"/>
    </row>
    <row r="908" spans="1:10" x14ac:dyDescent="0.25">
      <c r="A908" s="11" t="s">
        <v>297</v>
      </c>
      <c r="B908" s="178">
        <f t="shared" si="70"/>
        <v>0</v>
      </c>
      <c r="D908" s="289"/>
      <c r="E908" s="289" t="s">
        <v>129</v>
      </c>
      <c r="F908" s="289"/>
      <c r="G908" s="238"/>
      <c r="H908" s="289"/>
      <c r="I908" s="289"/>
      <c r="J908" s="76"/>
    </row>
    <row r="909" spans="1:10" x14ac:dyDescent="0.25">
      <c r="A909" s="150" t="s">
        <v>297</v>
      </c>
      <c r="B909" s="131">
        <f t="shared" si="70"/>
        <v>4.469693244952599</v>
      </c>
      <c r="C909" s="150"/>
      <c r="D909" s="12"/>
      <c r="E909" s="12" t="s">
        <v>171</v>
      </c>
      <c r="F909" s="12">
        <v>1000</v>
      </c>
      <c r="G909" s="237">
        <f t="shared" si="71"/>
        <v>2.1141649048625793E-2</v>
      </c>
      <c r="H909" s="12"/>
      <c r="I909" s="12"/>
      <c r="J909" s="147"/>
    </row>
    <row r="910" spans="1:10" x14ac:dyDescent="0.25">
      <c r="A910" s="11" t="s">
        <v>299</v>
      </c>
      <c r="B910" s="178">
        <f>POWER((F910/$J$910)*100, 2)</f>
        <v>2.7674580535028415E-3</v>
      </c>
      <c r="C910" s="11">
        <f>SUM(B910:B922)</f>
        <v>6226.3700626670561</v>
      </c>
      <c r="D910" s="291"/>
      <c r="E910" s="291" t="s">
        <v>5</v>
      </c>
      <c r="F910" s="291">
        <v>111</v>
      </c>
      <c r="G910" s="238">
        <f>F910/$J$910</f>
        <v>5.2606635071090048E-4</v>
      </c>
      <c r="H910" s="291"/>
      <c r="I910" s="291"/>
      <c r="J910" s="76">
        <v>211000</v>
      </c>
    </row>
    <row r="911" spans="1:10" x14ac:dyDescent="0.25">
      <c r="A911" s="11" t="s">
        <v>299</v>
      </c>
      <c r="B911" s="178">
        <f t="shared" ref="B911:B922" si="72">POWER((F911/$J$910)*100, 2)</f>
        <v>2.0215179353563487E-2</v>
      </c>
      <c r="D911" s="291"/>
      <c r="E911" s="291" t="s">
        <v>202</v>
      </c>
      <c r="F911" s="291">
        <v>300</v>
      </c>
      <c r="G911" s="238">
        <f t="shared" ref="G911:G922" si="73">F911/$J$910</f>
        <v>1.4218009478672985E-3</v>
      </c>
      <c r="H911" s="291"/>
      <c r="I911" s="291"/>
      <c r="J911" s="76"/>
    </row>
    <row r="912" spans="1:10" x14ac:dyDescent="0.25">
      <c r="A912" s="11" t="s">
        <v>299</v>
      </c>
      <c r="B912" s="178">
        <f t="shared" si="72"/>
        <v>8.2894869836706278</v>
      </c>
      <c r="D912" s="291"/>
      <c r="E912" s="291" t="s">
        <v>315</v>
      </c>
      <c r="F912" s="291">
        <v>6075</v>
      </c>
      <c r="G912" s="238">
        <f t="shared" si="73"/>
        <v>2.8791469194312795E-2</v>
      </c>
      <c r="H912" s="291"/>
      <c r="I912" s="291"/>
      <c r="J912" s="76"/>
    </row>
    <row r="913" spans="1:10" x14ac:dyDescent="0.25">
      <c r="A913" s="11" t="s">
        <v>299</v>
      </c>
      <c r="B913" s="178">
        <f t="shared" si="72"/>
        <v>0.26295995148356965</v>
      </c>
      <c r="D913" s="291"/>
      <c r="E913" s="291" t="s">
        <v>103</v>
      </c>
      <c r="F913" s="291">
        <v>1082</v>
      </c>
      <c r="G913" s="238">
        <f t="shared" si="73"/>
        <v>5.1279620853080573E-3</v>
      </c>
      <c r="H913" s="291"/>
      <c r="I913" s="291"/>
      <c r="J913" s="76"/>
    </row>
    <row r="914" spans="1:10" x14ac:dyDescent="0.25">
      <c r="A914" s="11" t="s">
        <v>299</v>
      </c>
      <c r="B914" s="178">
        <f t="shared" si="72"/>
        <v>0</v>
      </c>
      <c r="D914" s="291"/>
      <c r="E914" s="291" t="s">
        <v>273</v>
      </c>
      <c r="F914" s="290"/>
      <c r="G914" s="238"/>
      <c r="H914" s="291"/>
      <c r="I914" s="291"/>
      <c r="J914" s="76"/>
    </row>
    <row r="915" spans="1:10" x14ac:dyDescent="0.25">
      <c r="A915" s="11" t="s">
        <v>299</v>
      </c>
      <c r="B915" s="178">
        <f t="shared" si="72"/>
        <v>0.14375238651422925</v>
      </c>
      <c r="D915" s="291"/>
      <c r="E915" s="291" t="s">
        <v>134</v>
      </c>
      <c r="F915" s="291">
        <v>800</v>
      </c>
      <c r="G915" s="238">
        <f t="shared" si="73"/>
        <v>3.7914691943127963E-3</v>
      </c>
      <c r="H915" s="291"/>
      <c r="I915" s="291"/>
      <c r="J915" s="76"/>
    </row>
    <row r="916" spans="1:10" x14ac:dyDescent="0.25">
      <c r="A916" s="11" t="s">
        <v>299</v>
      </c>
      <c r="B916" s="178">
        <f t="shared" si="72"/>
        <v>0.1297365288290919</v>
      </c>
      <c r="D916" s="291"/>
      <c r="E916" s="291" t="s">
        <v>111</v>
      </c>
      <c r="F916" s="291">
        <v>760</v>
      </c>
      <c r="G916" s="238">
        <f t="shared" si="73"/>
        <v>3.6018957345971565E-3</v>
      </c>
      <c r="H916" s="291"/>
      <c r="I916" s="291"/>
      <c r="J916" s="76"/>
    </row>
    <row r="917" spans="1:10" x14ac:dyDescent="0.25">
      <c r="A917" s="11" t="s">
        <v>299</v>
      </c>
      <c r="B917" s="178">
        <f t="shared" si="72"/>
        <v>8.9845241571393251E-5</v>
      </c>
      <c r="D917" s="291"/>
      <c r="E917" s="291" t="s">
        <v>118</v>
      </c>
      <c r="F917" s="291">
        <v>20</v>
      </c>
      <c r="G917" s="238">
        <f t="shared" si="73"/>
        <v>9.4786729857819903E-5</v>
      </c>
      <c r="H917" s="291"/>
      <c r="I917" s="291"/>
      <c r="J917" s="76"/>
    </row>
    <row r="918" spans="1:10" x14ac:dyDescent="0.25">
      <c r="A918" s="11" t="s">
        <v>299</v>
      </c>
      <c r="B918" s="178">
        <f t="shared" si="72"/>
        <v>188.89962040385436</v>
      </c>
      <c r="D918" s="291"/>
      <c r="E918" s="291" t="s">
        <v>16</v>
      </c>
      <c r="F918" s="291">
        <v>29000</v>
      </c>
      <c r="G918" s="238">
        <f t="shared" si="73"/>
        <v>0.13744075829383887</v>
      </c>
      <c r="H918" s="291"/>
      <c r="I918" s="291"/>
      <c r="J918" s="76"/>
    </row>
    <row r="919" spans="1:10" x14ac:dyDescent="0.25">
      <c r="A919" s="11" t="s">
        <v>299</v>
      </c>
      <c r="B919" s="178">
        <f t="shared" si="72"/>
        <v>2.0215179353563484E-6</v>
      </c>
      <c r="D919" s="291"/>
      <c r="E919" s="291" t="s">
        <v>37</v>
      </c>
      <c r="F919" s="291">
        <v>3</v>
      </c>
      <c r="G919" s="238">
        <f t="shared" si="73"/>
        <v>1.4218009478672985E-5</v>
      </c>
      <c r="H919" s="291"/>
      <c r="I919" s="291"/>
      <c r="J919" s="76"/>
    </row>
    <row r="920" spans="1:10" x14ac:dyDescent="0.25">
      <c r="A920" s="11" t="s">
        <v>299</v>
      </c>
      <c r="B920" s="178">
        <f t="shared" si="72"/>
        <v>6019.921277823948</v>
      </c>
      <c r="D920" s="291"/>
      <c r="E920" s="291" t="s">
        <v>316</v>
      </c>
      <c r="F920" s="291">
        <v>163711</v>
      </c>
      <c r="G920" s="238">
        <f t="shared" si="73"/>
        <v>0.77588151658767768</v>
      </c>
      <c r="H920" s="291"/>
      <c r="I920" s="291"/>
      <c r="J920" s="76"/>
    </row>
    <row r="921" spans="1:10" x14ac:dyDescent="0.25">
      <c r="A921" s="11" t="s">
        <v>299</v>
      </c>
      <c r="B921" s="178">
        <f t="shared" si="72"/>
        <v>3.4514948002066435</v>
      </c>
      <c r="D921" s="291"/>
      <c r="E921" s="291" t="s">
        <v>38</v>
      </c>
      <c r="F921" s="291">
        <v>3920</v>
      </c>
      <c r="G921" s="238">
        <f t="shared" si="73"/>
        <v>1.8578199052132701E-2</v>
      </c>
      <c r="H921" s="291"/>
      <c r="I921" s="291"/>
      <c r="J921" s="76"/>
    </row>
    <row r="922" spans="1:10" x14ac:dyDescent="0.25">
      <c r="A922" s="150" t="s">
        <v>299</v>
      </c>
      <c r="B922" s="131">
        <f t="shared" si="72"/>
        <v>5.2486592843826516</v>
      </c>
      <c r="C922" s="150"/>
      <c r="D922" s="12"/>
      <c r="E922" s="12" t="s">
        <v>353</v>
      </c>
      <c r="F922" s="12">
        <v>4834</v>
      </c>
      <c r="G922" s="237">
        <f t="shared" si="73"/>
        <v>2.2909952606635073E-2</v>
      </c>
      <c r="H922" s="12"/>
      <c r="I922" s="12"/>
      <c r="J922" s="147"/>
    </row>
    <row r="923" spans="1:10" x14ac:dyDescent="0.25">
      <c r="A923" s="11" t="s">
        <v>298</v>
      </c>
      <c r="B923" s="178">
        <f>POWER((F923/$J$923)*100, 2)</f>
        <v>7.9629071120654337E-4</v>
      </c>
      <c r="C923" s="11">
        <f>SUM(B923:B1026)</f>
        <v>665.01007222049179</v>
      </c>
      <c r="D923" s="292"/>
      <c r="E923" s="292" t="s">
        <v>97</v>
      </c>
      <c r="F923" s="292">
        <v>697</v>
      </c>
      <c r="G923" s="238">
        <f>F923/$J$923</f>
        <v>2.8218623481781376E-4</v>
      </c>
      <c r="H923" s="292"/>
      <c r="I923" s="292"/>
      <c r="J923" s="76">
        <v>2470000</v>
      </c>
    </row>
    <row r="924" spans="1:10" x14ac:dyDescent="0.25">
      <c r="A924" s="11" t="s">
        <v>298</v>
      </c>
      <c r="B924" s="178">
        <f t="shared" ref="B924:B988" si="74">POWER((F924/$J$923)*100, 2)</f>
        <v>1.2762595944860593</v>
      </c>
      <c r="D924" s="292"/>
      <c r="E924" s="292" t="s">
        <v>81</v>
      </c>
      <c r="F924" s="292">
        <v>27904</v>
      </c>
      <c r="G924" s="238">
        <f t="shared" ref="G924:G988" si="75">F924/$J$923</f>
        <v>1.1297165991902834E-2</v>
      </c>
      <c r="H924" s="292"/>
      <c r="I924" s="292"/>
      <c r="J924" s="76"/>
    </row>
    <row r="925" spans="1:10" x14ac:dyDescent="0.25">
      <c r="A925" s="11" t="s">
        <v>298</v>
      </c>
      <c r="B925" s="178">
        <f t="shared" si="74"/>
        <v>2.7700831024930744E-3</v>
      </c>
      <c r="D925" s="292"/>
      <c r="E925" s="292" t="s">
        <v>210</v>
      </c>
      <c r="F925" s="292">
        <v>1300</v>
      </c>
      <c r="G925" s="238">
        <f t="shared" si="75"/>
        <v>5.263157894736842E-4</v>
      </c>
      <c r="H925" s="292"/>
      <c r="I925" s="292"/>
      <c r="J925" s="76"/>
    </row>
    <row r="926" spans="1:10" x14ac:dyDescent="0.25">
      <c r="A926" s="11" t="s">
        <v>298</v>
      </c>
      <c r="B926" s="178">
        <f t="shared" si="74"/>
        <v>112.51454703404416</v>
      </c>
      <c r="D926" s="292"/>
      <c r="E926" s="292" t="s">
        <v>5</v>
      </c>
      <c r="F926" s="292">
        <v>262000</v>
      </c>
      <c r="G926" s="238">
        <f t="shared" si="75"/>
        <v>0.10607287449392712</v>
      </c>
      <c r="H926" s="292"/>
      <c r="I926" s="292"/>
      <c r="J926" s="76"/>
    </row>
    <row r="927" spans="1:10" s="292" customFormat="1" x14ac:dyDescent="0.25">
      <c r="A927" s="11" t="s">
        <v>298</v>
      </c>
      <c r="B927" s="178">
        <f t="shared" si="74"/>
        <v>0</v>
      </c>
      <c r="C927" s="11"/>
      <c r="E927" s="292" t="s">
        <v>192</v>
      </c>
      <c r="G927" s="238"/>
      <c r="J927" s="76"/>
    </row>
    <row r="928" spans="1:10" x14ac:dyDescent="0.25">
      <c r="A928" s="11" t="s">
        <v>298</v>
      </c>
      <c r="B928" s="178">
        <f t="shared" si="74"/>
        <v>0</v>
      </c>
      <c r="D928" s="292"/>
      <c r="E928" s="292" t="s">
        <v>365</v>
      </c>
      <c r="F928" s="292"/>
      <c r="G928" s="238"/>
      <c r="H928" s="292"/>
      <c r="I928" s="292"/>
      <c r="J928" s="76"/>
    </row>
    <row r="929" spans="1:10" x14ac:dyDescent="0.25">
      <c r="A929" s="11" t="s">
        <v>298</v>
      </c>
      <c r="B929" s="178">
        <f t="shared" si="74"/>
        <v>6.5564097100427803E-7</v>
      </c>
      <c r="D929" s="292"/>
      <c r="E929" s="292" t="s">
        <v>366</v>
      </c>
      <c r="F929" s="292">
        <v>20</v>
      </c>
      <c r="G929" s="238">
        <f t="shared" si="75"/>
        <v>8.0971659919028339E-6</v>
      </c>
      <c r="H929" s="292"/>
      <c r="I929" s="292"/>
      <c r="J929" s="76"/>
    </row>
    <row r="930" spans="1:10" x14ac:dyDescent="0.25">
      <c r="A930" s="11" t="s">
        <v>298</v>
      </c>
      <c r="B930" s="178">
        <f t="shared" si="74"/>
        <v>0.12898857709518266</v>
      </c>
      <c r="D930" s="292"/>
      <c r="E930" s="292" t="s">
        <v>93</v>
      </c>
      <c r="F930" s="292">
        <v>8871</v>
      </c>
      <c r="G930" s="238">
        <f t="shared" si="75"/>
        <v>3.5914979757085022E-3</v>
      </c>
      <c r="H930" s="292"/>
      <c r="I930" s="292"/>
      <c r="J930" s="76"/>
    </row>
    <row r="931" spans="1:10" x14ac:dyDescent="0.25">
      <c r="A931" s="11" t="s">
        <v>298</v>
      </c>
      <c r="B931" s="178">
        <f t="shared" si="74"/>
        <v>1.2576669016046812E-2</v>
      </c>
      <c r="D931" s="292"/>
      <c r="E931" s="292" t="s">
        <v>202</v>
      </c>
      <c r="F931" s="292">
        <v>2770</v>
      </c>
      <c r="G931" s="238">
        <f t="shared" si="75"/>
        <v>1.1214574898785424E-3</v>
      </c>
      <c r="H931" s="292"/>
      <c r="I931" s="292"/>
      <c r="J931" s="76"/>
    </row>
    <row r="932" spans="1:10" x14ac:dyDescent="0.25">
      <c r="A932" s="11" t="s">
        <v>298</v>
      </c>
      <c r="B932" s="178">
        <f t="shared" si="74"/>
        <v>2.4035041534855508</v>
      </c>
      <c r="D932" s="292"/>
      <c r="E932" s="292" t="s">
        <v>6</v>
      </c>
      <c r="F932" s="292">
        <v>38293</v>
      </c>
      <c r="G932" s="238">
        <f t="shared" si="75"/>
        <v>1.5503238866396761E-2</v>
      </c>
      <c r="H932" s="292"/>
      <c r="I932" s="292"/>
      <c r="J932" s="76"/>
    </row>
    <row r="933" spans="1:10" x14ac:dyDescent="0.25">
      <c r="A933" s="11" t="s">
        <v>298</v>
      </c>
      <c r="B933" s="178">
        <f t="shared" si="74"/>
        <v>2.4523306397416771E-2</v>
      </c>
      <c r="D933" s="292"/>
      <c r="E933" s="292" t="s">
        <v>101</v>
      </c>
      <c r="F933" s="292">
        <v>3868</v>
      </c>
      <c r="G933" s="238">
        <f t="shared" si="75"/>
        <v>1.5659919028340082E-3</v>
      </c>
      <c r="H933" s="292"/>
      <c r="I933" s="292"/>
      <c r="J933" s="76"/>
    </row>
    <row r="934" spans="1:10" x14ac:dyDescent="0.25">
      <c r="A934" s="11" t="s">
        <v>298</v>
      </c>
      <c r="B934" s="178">
        <f t="shared" si="74"/>
        <v>3.1988870494517197E-3</v>
      </c>
      <c r="D934" s="292"/>
      <c r="E934" s="292" t="s">
        <v>168</v>
      </c>
      <c r="F934" s="292">
        <v>1397</v>
      </c>
      <c r="G934" s="238">
        <f t="shared" si="75"/>
        <v>5.6558704453441293E-4</v>
      </c>
      <c r="H934" s="292"/>
      <c r="I934" s="292"/>
      <c r="J934" s="76"/>
    </row>
    <row r="935" spans="1:10" x14ac:dyDescent="0.25">
      <c r="A935" s="11" t="s">
        <v>298</v>
      </c>
      <c r="B935" s="178">
        <f t="shared" si="74"/>
        <v>1.3276729662836633E-5</v>
      </c>
      <c r="D935" s="292"/>
      <c r="E935" s="292" t="s">
        <v>102</v>
      </c>
      <c r="F935" s="292">
        <v>90</v>
      </c>
      <c r="G935" s="238">
        <f t="shared" si="75"/>
        <v>3.6437246963562756E-5</v>
      </c>
      <c r="H935" s="292"/>
      <c r="I935" s="292"/>
      <c r="J935" s="76"/>
    </row>
    <row r="936" spans="1:10" x14ac:dyDescent="0.25">
      <c r="A936" s="11" t="s">
        <v>298</v>
      </c>
      <c r="B936" s="178">
        <f t="shared" si="74"/>
        <v>9.2199511547476614E-4</v>
      </c>
      <c r="D936" s="292"/>
      <c r="E936" s="292" t="s">
        <v>271</v>
      </c>
      <c r="F936" s="292">
        <v>750</v>
      </c>
      <c r="G936" s="238">
        <f t="shared" si="75"/>
        <v>3.0364372469635629E-4</v>
      </c>
      <c r="H936" s="292"/>
      <c r="I936" s="292"/>
      <c r="J936" s="76"/>
    </row>
    <row r="937" spans="1:10" x14ac:dyDescent="0.25">
      <c r="A937" s="11" t="s">
        <v>298</v>
      </c>
      <c r="B937" s="178">
        <f t="shared" si="74"/>
        <v>3.6879804618990646E-3</v>
      </c>
      <c r="D937" s="292"/>
      <c r="E937" s="292" t="s">
        <v>367</v>
      </c>
      <c r="F937" s="292">
        <v>1500</v>
      </c>
      <c r="G937" s="238">
        <f t="shared" si="75"/>
        <v>6.0728744939271258E-4</v>
      </c>
      <c r="H937" s="292"/>
      <c r="I937" s="292"/>
      <c r="J937" s="76"/>
    </row>
    <row r="938" spans="1:10" x14ac:dyDescent="0.25">
      <c r="A938" s="11" t="s">
        <v>298</v>
      </c>
      <c r="B938" s="178">
        <f t="shared" si="74"/>
        <v>23.425991904473111</v>
      </c>
      <c r="D938" s="292"/>
      <c r="E938" s="292" t="s">
        <v>82</v>
      </c>
      <c r="F938" s="292">
        <v>119549</v>
      </c>
      <c r="G938" s="238">
        <f t="shared" si="75"/>
        <v>4.8400404858299592E-2</v>
      </c>
      <c r="H938" s="292"/>
      <c r="I938" s="292"/>
      <c r="J938" s="76"/>
    </row>
    <row r="939" spans="1:10" x14ac:dyDescent="0.25">
      <c r="A939" s="11" t="s">
        <v>298</v>
      </c>
      <c r="B939" s="178">
        <f t="shared" si="74"/>
        <v>3.6879804618990645E-7</v>
      </c>
      <c r="D939" s="292"/>
      <c r="E939" s="292" t="s">
        <v>368</v>
      </c>
      <c r="F939" s="292">
        <v>15</v>
      </c>
      <c r="G939" s="238">
        <f t="shared" si="75"/>
        <v>6.0728744939271254E-6</v>
      </c>
      <c r="H939" s="292"/>
      <c r="I939" s="292"/>
      <c r="J939" s="76"/>
    </row>
    <row r="940" spans="1:10" x14ac:dyDescent="0.25">
      <c r="A940" s="11" t="s">
        <v>298</v>
      </c>
      <c r="B940" s="178">
        <f t="shared" si="74"/>
        <v>3.6879804618990641E-5</v>
      </c>
      <c r="D940" s="292"/>
      <c r="E940" s="292" t="s">
        <v>370</v>
      </c>
      <c r="F940" s="292">
        <v>150</v>
      </c>
      <c r="G940" s="238">
        <f t="shared" si="75"/>
        <v>6.0728744939271258E-5</v>
      </c>
      <c r="H940" s="292"/>
      <c r="I940" s="292"/>
      <c r="J940" s="76"/>
    </row>
    <row r="941" spans="1:10" x14ac:dyDescent="0.25">
      <c r="A941" s="11" t="s">
        <v>298</v>
      </c>
      <c r="B941" s="178">
        <f t="shared" si="74"/>
        <v>2.6815056942418334</v>
      </c>
      <c r="D941" s="292"/>
      <c r="E941" s="292" t="s">
        <v>83</v>
      </c>
      <c r="F941" s="292">
        <v>40447</v>
      </c>
      <c r="G941" s="238">
        <f t="shared" si="75"/>
        <v>1.6375303643724696E-2</v>
      </c>
      <c r="H941" s="292"/>
      <c r="I941" s="292"/>
      <c r="J941" s="76"/>
    </row>
    <row r="942" spans="1:10" x14ac:dyDescent="0.25">
      <c r="A942" s="11" t="s">
        <v>298</v>
      </c>
      <c r="B942" s="178">
        <f t="shared" si="74"/>
        <v>82.979560392728928</v>
      </c>
      <c r="D942" s="292"/>
      <c r="E942" s="292" t="s">
        <v>15</v>
      </c>
      <c r="F942" s="292">
        <v>225000</v>
      </c>
      <c r="G942" s="238">
        <f t="shared" si="75"/>
        <v>9.1093117408906882E-2</v>
      </c>
      <c r="H942" s="292"/>
      <c r="I942" s="292"/>
      <c r="J942" s="76"/>
    </row>
    <row r="943" spans="1:10" x14ac:dyDescent="0.25">
      <c r="A943" s="11" t="s">
        <v>298</v>
      </c>
      <c r="B943" s="178">
        <f t="shared" si="74"/>
        <v>2.0987445934206432</v>
      </c>
      <c r="D943" s="292"/>
      <c r="E943" s="292" t="s">
        <v>103</v>
      </c>
      <c r="F943" s="292">
        <v>35783</v>
      </c>
      <c r="G943" s="238">
        <f t="shared" si="75"/>
        <v>1.4487044534412956E-2</v>
      </c>
      <c r="H943" s="292"/>
      <c r="I943" s="292"/>
      <c r="J943" s="76"/>
    </row>
    <row r="944" spans="1:10" x14ac:dyDescent="0.25">
      <c r="A944" s="11" t="s">
        <v>298</v>
      </c>
      <c r="B944" s="178">
        <f t="shared" si="74"/>
        <v>8.7827041911849077E-2</v>
      </c>
      <c r="D944" s="292"/>
      <c r="E944" s="292" t="s">
        <v>213</v>
      </c>
      <c r="F944" s="292">
        <f>7200+120</f>
        <v>7320</v>
      </c>
      <c r="G944" s="238">
        <f t="shared" si="75"/>
        <v>2.9635627530364373E-3</v>
      </c>
      <c r="H944" s="292"/>
      <c r="I944" s="292"/>
      <c r="J944" s="76"/>
    </row>
    <row r="945" spans="1:10" x14ac:dyDescent="0.25">
      <c r="A945" s="11" t="s">
        <v>298</v>
      </c>
      <c r="B945" s="178">
        <f t="shared" si="74"/>
        <v>2.946712780081627E-4</v>
      </c>
      <c r="D945" s="292"/>
      <c r="E945" s="292" t="s">
        <v>332</v>
      </c>
      <c r="F945" s="292">
        <v>424</v>
      </c>
      <c r="G945" s="238">
        <f t="shared" si="75"/>
        <v>1.7165991902834009E-4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4"/>
        <v>2.9212493238702487E-3</v>
      </c>
      <c r="D946" s="292"/>
      <c r="E946" s="292" t="s">
        <v>340</v>
      </c>
      <c r="F946" s="292">
        <v>1335</v>
      </c>
      <c r="G946" s="238">
        <f t="shared" si="75"/>
        <v>5.4048582995951415E-4</v>
      </c>
      <c r="H946" s="292"/>
      <c r="I946" s="292"/>
      <c r="J946" s="76"/>
    </row>
    <row r="947" spans="1:10" x14ac:dyDescent="0.25">
      <c r="A947" s="11" t="s">
        <v>298</v>
      </c>
      <c r="B947" s="178">
        <f t="shared" si="74"/>
        <v>0</v>
      </c>
      <c r="D947" s="292"/>
      <c r="E947" s="292" t="s">
        <v>142</v>
      </c>
      <c r="F947" s="292"/>
      <c r="G947" s="238"/>
      <c r="H947" s="292"/>
      <c r="I947" s="292"/>
      <c r="J947" s="76"/>
    </row>
    <row r="948" spans="1:10" x14ac:dyDescent="0.25">
      <c r="A948" s="11" t="s">
        <v>298</v>
      </c>
      <c r="B948" s="178">
        <f t="shared" si="74"/>
        <v>8.8527528725270057E-3</v>
      </c>
      <c r="D948" s="292"/>
      <c r="E948" s="292" t="s">
        <v>133</v>
      </c>
      <c r="F948" s="292">
        <v>2324</v>
      </c>
      <c r="G948" s="238">
        <f t="shared" si="75"/>
        <v>9.4089068825910932E-4</v>
      </c>
      <c r="H948" s="292"/>
      <c r="I948" s="292"/>
      <c r="J948" s="76"/>
    </row>
    <row r="949" spans="1:10" x14ac:dyDescent="0.25">
      <c r="A949" s="11" t="s">
        <v>298</v>
      </c>
      <c r="B949" s="178">
        <f t="shared" si="74"/>
        <v>0</v>
      </c>
      <c r="D949" s="292"/>
      <c r="E949" s="292" t="s">
        <v>18</v>
      </c>
      <c r="F949" s="292"/>
      <c r="G949" s="238"/>
      <c r="H949" s="292"/>
      <c r="I949" s="292"/>
      <c r="J949" s="76"/>
    </row>
    <row r="950" spans="1:10" x14ac:dyDescent="0.25">
      <c r="A950" s="11" t="s">
        <v>298</v>
      </c>
      <c r="B950" s="178">
        <f>POWER((F950/$J$923)*100, 2)</f>
        <v>4.6704984510482064E-2</v>
      </c>
      <c r="D950" s="292"/>
      <c r="E950" s="292" t="s">
        <v>222</v>
      </c>
      <c r="F950" s="292">
        <v>5338</v>
      </c>
      <c r="G950" s="238">
        <f t="shared" si="75"/>
        <v>2.1611336032388664E-3</v>
      </c>
      <c r="H950" s="292"/>
      <c r="I950" s="292"/>
      <c r="J950" s="76"/>
    </row>
    <row r="951" spans="1:10" x14ac:dyDescent="0.25">
      <c r="A951" s="11" t="s">
        <v>298</v>
      </c>
      <c r="B951" s="178">
        <f>POWER((F951/$J$923)*100, 2)</f>
        <v>0</v>
      </c>
      <c r="D951" s="292"/>
      <c r="E951" s="292" t="s">
        <v>320</v>
      </c>
      <c r="F951" s="292"/>
      <c r="G951" s="238"/>
      <c r="H951" s="292"/>
      <c r="I951" s="292"/>
      <c r="J951" s="76"/>
    </row>
    <row r="952" spans="1:10" x14ac:dyDescent="0.25">
      <c r="A952" s="11" t="s">
        <v>298</v>
      </c>
      <c r="B952" s="178">
        <f t="shared" si="74"/>
        <v>6.5564097100427807E-5</v>
      </c>
      <c r="D952" s="292"/>
      <c r="E952" s="292" t="s">
        <v>369</v>
      </c>
      <c r="F952" s="292">
        <v>200</v>
      </c>
      <c r="G952" s="238">
        <f t="shared" si="75"/>
        <v>8.0971659919028339E-5</v>
      </c>
      <c r="H952" s="292"/>
      <c r="I952" s="292"/>
      <c r="J952" s="76"/>
    </row>
    <row r="953" spans="1:10" x14ac:dyDescent="0.25">
      <c r="A953" s="11" t="s">
        <v>298</v>
      </c>
      <c r="B953" s="178">
        <f t="shared" si="74"/>
        <v>1.4751921847596258E-6</v>
      </c>
      <c r="D953" s="292"/>
      <c r="E953" s="292" t="s">
        <v>342</v>
      </c>
      <c r="F953" s="292">
        <v>30</v>
      </c>
      <c r="G953" s="238">
        <f t="shared" si="75"/>
        <v>1.2145748987854251E-5</v>
      </c>
      <c r="H953" s="292"/>
      <c r="I953" s="292"/>
      <c r="J953" s="76"/>
    </row>
    <row r="954" spans="1:10" x14ac:dyDescent="0.25">
      <c r="A954" s="11" t="s">
        <v>298</v>
      </c>
      <c r="B954" s="178">
        <f t="shared" si="74"/>
        <v>3.1387788686915039E-2</v>
      </c>
      <c r="D954" s="292"/>
      <c r="E954" s="292" t="s">
        <v>273</v>
      </c>
      <c r="F954" s="292">
        <v>4376</v>
      </c>
      <c r="G954" s="238">
        <f t="shared" si="75"/>
        <v>1.7716599190283401E-3</v>
      </c>
      <c r="H954" s="292"/>
      <c r="I954" s="292"/>
      <c r="J954" s="76"/>
    </row>
    <row r="955" spans="1:10" x14ac:dyDescent="0.25">
      <c r="A955" s="11" t="s">
        <v>298</v>
      </c>
      <c r="B955" s="178">
        <f t="shared" si="74"/>
        <v>1.7164182333754031E-2</v>
      </c>
      <c r="D955" s="292"/>
      <c r="E955" s="292" t="s">
        <v>52</v>
      </c>
      <c r="F955" s="292">
        <v>3236</v>
      </c>
      <c r="G955" s="238">
        <f t="shared" si="75"/>
        <v>1.3101214574898785E-3</v>
      </c>
      <c r="H955" s="292"/>
      <c r="I955" s="292"/>
      <c r="J955" s="76"/>
    </row>
    <row r="956" spans="1:10" x14ac:dyDescent="0.25">
      <c r="A956" s="11" t="s">
        <v>298</v>
      </c>
      <c r="B956" s="178">
        <f t="shared" si="74"/>
        <v>4.0977560687767374E-2</v>
      </c>
      <c r="D956" s="292"/>
      <c r="E956" s="292" t="s">
        <v>134</v>
      </c>
      <c r="F956" s="292">
        <v>5000</v>
      </c>
      <c r="G956" s="238">
        <f t="shared" si="75"/>
        <v>2.0242914979757085E-3</v>
      </c>
      <c r="H956" s="292"/>
      <c r="I956" s="292"/>
      <c r="J956" s="76"/>
    </row>
    <row r="957" spans="1:10" x14ac:dyDescent="0.25">
      <c r="A957" s="11" t="s">
        <v>298</v>
      </c>
      <c r="B957" s="178">
        <f t="shared" si="74"/>
        <v>3.6879804618990646E-3</v>
      </c>
      <c r="D957" s="292"/>
      <c r="E957" s="292" t="s">
        <v>19</v>
      </c>
      <c r="F957" s="292">
        <v>1500</v>
      </c>
      <c r="G957" s="238">
        <f t="shared" si="75"/>
        <v>6.0728744939271258E-4</v>
      </c>
      <c r="H957" s="292"/>
      <c r="I957" s="292"/>
      <c r="J957" s="76"/>
    </row>
    <row r="958" spans="1:10" x14ac:dyDescent="0.25">
      <c r="A958" s="11" t="s">
        <v>298</v>
      </c>
      <c r="B958" s="178">
        <f t="shared" si="74"/>
        <v>6.2646904555065637E-3</v>
      </c>
      <c r="D958" s="292"/>
      <c r="E958" s="292" t="s">
        <v>275</v>
      </c>
      <c r="F958" s="292">
        <v>1955</v>
      </c>
      <c r="G958" s="238">
        <f t="shared" si="75"/>
        <v>7.91497975708502E-4</v>
      </c>
      <c r="H958" s="292"/>
      <c r="I958" s="292"/>
      <c r="J958" s="76"/>
    </row>
    <row r="959" spans="1:10" x14ac:dyDescent="0.25">
      <c r="A959" s="11" t="s">
        <v>298</v>
      </c>
      <c r="B959" s="178">
        <f t="shared" si="74"/>
        <v>1.4751921847596256E-4</v>
      </c>
      <c r="D959" s="292"/>
      <c r="E959" s="292" t="s">
        <v>187</v>
      </c>
      <c r="F959" s="292">
        <v>300</v>
      </c>
      <c r="G959" s="238">
        <f t="shared" si="75"/>
        <v>1.2145748987854252E-4</v>
      </c>
      <c r="H959" s="292"/>
      <c r="I959" s="292"/>
      <c r="J959" s="76"/>
    </row>
    <row r="960" spans="1:10" x14ac:dyDescent="0.25">
      <c r="A960" s="11" t="s">
        <v>298</v>
      </c>
      <c r="B960" s="178">
        <f t="shared" si="74"/>
        <v>6.5564097100427807E-3</v>
      </c>
      <c r="D960" s="292"/>
      <c r="E960" s="292" t="s">
        <v>108</v>
      </c>
      <c r="F960" s="292">
        <v>2000</v>
      </c>
      <c r="G960" s="238">
        <f t="shared" si="75"/>
        <v>8.0971659919028337E-4</v>
      </c>
      <c r="H960" s="292"/>
      <c r="I960" s="292"/>
      <c r="J960" s="76"/>
    </row>
    <row r="961" spans="1:10" x14ac:dyDescent="0.25">
      <c r="A961" s="11" t="s">
        <v>298</v>
      </c>
      <c r="B961" s="178">
        <f t="shared" si="74"/>
        <v>7.3254600206526899</v>
      </c>
      <c r="D961" s="292"/>
      <c r="E961" s="292" t="s">
        <v>20</v>
      </c>
      <c r="F961" s="292">
        <v>66852</v>
      </c>
      <c r="G961" s="238">
        <f t="shared" si="75"/>
        <v>2.7065587044534413E-2</v>
      </c>
      <c r="H961" s="292"/>
      <c r="I961" s="292"/>
      <c r="J961" s="76"/>
    </row>
    <row r="962" spans="1:10" x14ac:dyDescent="0.25">
      <c r="A962" s="11" t="s">
        <v>298</v>
      </c>
      <c r="B962" s="178">
        <f t="shared" si="74"/>
        <v>0</v>
      </c>
      <c r="D962" s="292"/>
      <c r="E962" s="292" t="s">
        <v>21</v>
      </c>
      <c r="F962" s="292"/>
      <c r="G962" s="238"/>
      <c r="H962" s="292"/>
      <c r="I962" s="292"/>
      <c r="J962" s="76"/>
    </row>
    <row r="963" spans="1:10" x14ac:dyDescent="0.25">
      <c r="A963" s="11" t="s">
        <v>298</v>
      </c>
      <c r="B963" s="178">
        <f t="shared" si="74"/>
        <v>8.9999999999999998E-4</v>
      </c>
      <c r="D963" s="292"/>
      <c r="E963" s="292" t="s">
        <v>190</v>
      </c>
      <c r="F963" s="292">
        <v>741</v>
      </c>
      <c r="G963" s="238">
        <f t="shared" si="75"/>
        <v>2.9999999999999997E-4</v>
      </c>
      <c r="H963" s="292"/>
      <c r="I963" s="292"/>
      <c r="J963" s="76"/>
    </row>
    <row r="964" spans="1:10" x14ac:dyDescent="0.25">
      <c r="A964" s="11" t="s">
        <v>298</v>
      </c>
      <c r="B964" s="178">
        <f t="shared" si="74"/>
        <v>1.0324040862823518</v>
      </c>
      <c r="D964" s="292"/>
      <c r="E964" s="292" t="s">
        <v>356</v>
      </c>
      <c r="F964" s="292">
        <v>25097</v>
      </c>
      <c r="G964" s="238">
        <f t="shared" si="75"/>
        <v>1.0160728744939271E-2</v>
      </c>
      <c r="H964" s="292"/>
      <c r="I964" s="292"/>
      <c r="J964" s="76"/>
    </row>
    <row r="965" spans="1:10" x14ac:dyDescent="0.25">
      <c r="A965" s="11" t="s">
        <v>298</v>
      </c>
      <c r="B965" s="178">
        <f t="shared" si="74"/>
        <v>0.11359901817764595</v>
      </c>
      <c r="D965" s="292"/>
      <c r="E965" s="292" t="s">
        <v>357</v>
      </c>
      <c r="F965" s="292">
        <v>8325</v>
      </c>
      <c r="G965" s="238">
        <f t="shared" si="75"/>
        <v>3.3704453441295548E-3</v>
      </c>
      <c r="H965" s="292"/>
      <c r="I965" s="292"/>
      <c r="J965" s="76"/>
    </row>
    <row r="966" spans="1:10" x14ac:dyDescent="0.25">
      <c r="A966" s="11" t="s">
        <v>298</v>
      </c>
      <c r="B966" s="178">
        <f t="shared" si="74"/>
        <v>3.2283505712271968E-2</v>
      </c>
      <c r="D966" s="292"/>
      <c r="E966" s="292" t="s">
        <v>227</v>
      </c>
      <c r="F966" s="292">
        <v>4438</v>
      </c>
      <c r="G966" s="238">
        <f t="shared" si="75"/>
        <v>1.7967611336032389E-3</v>
      </c>
      <c r="H966" s="292"/>
      <c r="I966" s="292"/>
      <c r="J966" s="76"/>
    </row>
    <row r="967" spans="1:10" x14ac:dyDescent="0.25">
      <c r="A967" s="11" t="s">
        <v>298</v>
      </c>
      <c r="B967" s="178">
        <f t="shared" si="74"/>
        <v>1.5751774328377779E-2</v>
      </c>
      <c r="D967" s="292"/>
      <c r="E967" s="292" t="s">
        <v>9</v>
      </c>
      <c r="F967" s="292">
        <v>3100</v>
      </c>
      <c r="G967" s="238">
        <f t="shared" si="75"/>
        <v>1.2550607287449393E-3</v>
      </c>
      <c r="H967" s="292"/>
      <c r="I967" s="292"/>
      <c r="J967" s="76"/>
    </row>
    <row r="968" spans="1:10" x14ac:dyDescent="0.25">
      <c r="A968" s="11" t="s">
        <v>298</v>
      </c>
      <c r="B968" s="178">
        <f t="shared" si="74"/>
        <v>27.96568440721861</v>
      </c>
      <c r="D968" s="292"/>
      <c r="E968" s="292" t="s">
        <v>23</v>
      </c>
      <c r="F968" s="292">
        <v>130620</v>
      </c>
      <c r="G968" s="238">
        <f t="shared" si="75"/>
        <v>5.2882591093117409E-2</v>
      </c>
      <c r="H968" s="292"/>
      <c r="I968" s="292"/>
      <c r="J968" s="76"/>
    </row>
    <row r="969" spans="1:10" x14ac:dyDescent="0.25">
      <c r="A969" s="11" t="s">
        <v>298</v>
      </c>
      <c r="B969" s="178">
        <f t="shared" si="74"/>
        <v>6.5564097100427807E-5</v>
      </c>
      <c r="D969" s="292"/>
      <c r="E969" s="292" t="s">
        <v>250</v>
      </c>
      <c r="F969" s="292">
        <v>200</v>
      </c>
      <c r="G969" s="238">
        <f t="shared" si="75"/>
        <v>8.0971659919028339E-5</v>
      </c>
      <c r="H969" s="292"/>
      <c r="I969" s="292"/>
      <c r="J969" s="76"/>
    </row>
    <row r="970" spans="1:10" x14ac:dyDescent="0.25">
      <c r="A970" s="11" t="s">
        <v>298</v>
      </c>
      <c r="B970" s="178">
        <f t="shared" si="74"/>
        <v>3.6879804618990641E-5</v>
      </c>
      <c r="D970" s="292"/>
      <c r="E970" s="292" t="s">
        <v>25</v>
      </c>
      <c r="F970" s="292">
        <v>150</v>
      </c>
      <c r="G970" s="238">
        <f t="shared" si="75"/>
        <v>6.0728744939271258E-5</v>
      </c>
      <c r="H970" s="292"/>
      <c r="I970" s="292"/>
      <c r="J970" s="76"/>
    </row>
    <row r="971" spans="1:10" x14ac:dyDescent="0.25">
      <c r="A971" s="11" t="s">
        <v>298</v>
      </c>
      <c r="B971" s="178">
        <f t="shared" si="74"/>
        <v>0</v>
      </c>
      <c r="D971" s="292"/>
      <c r="E971" s="292" t="s">
        <v>10</v>
      </c>
      <c r="F971" s="292"/>
      <c r="G971" s="238"/>
      <c r="H971" s="292"/>
      <c r="I971" s="292"/>
      <c r="J971" s="76"/>
    </row>
    <row r="972" spans="1:10" x14ac:dyDescent="0.25">
      <c r="A972" s="11" t="s">
        <v>298</v>
      </c>
      <c r="B972" s="178">
        <f t="shared" si="74"/>
        <v>0.11340806110573848</v>
      </c>
      <c r="D972" s="292"/>
      <c r="E972" s="292" t="s">
        <v>111</v>
      </c>
      <c r="F972" s="292">
        <v>8318</v>
      </c>
      <c r="G972" s="238">
        <f t="shared" si="75"/>
        <v>3.3676113360323885E-3</v>
      </c>
      <c r="H972" s="292"/>
      <c r="I972" s="292"/>
      <c r="J972" s="76"/>
    </row>
    <row r="973" spans="1:10" x14ac:dyDescent="0.25">
      <c r="A973" s="11" t="s">
        <v>298</v>
      </c>
      <c r="B973" s="178">
        <f t="shared" si="74"/>
        <v>0.53473396384140037</v>
      </c>
      <c r="D973" s="292"/>
      <c r="E973" s="292" t="s">
        <v>41</v>
      </c>
      <c r="F973" s="292">
        <v>18062</v>
      </c>
      <c r="G973" s="238">
        <f t="shared" si="75"/>
        <v>7.3125506072874496E-3</v>
      </c>
      <c r="H973" s="292"/>
      <c r="I973" s="292"/>
      <c r="J973" s="76"/>
    </row>
    <row r="974" spans="1:10" x14ac:dyDescent="0.25">
      <c r="A974" s="11" t="s">
        <v>298</v>
      </c>
      <c r="B974" s="178">
        <f t="shared" si="74"/>
        <v>6.2196725073349849E-4</v>
      </c>
      <c r="D974" s="292"/>
      <c r="E974" s="292" t="s">
        <v>176</v>
      </c>
      <c r="F974" s="292">
        <v>616</v>
      </c>
      <c r="G974" s="238">
        <f t="shared" si="75"/>
        <v>2.493927125506073E-4</v>
      </c>
      <c r="H974" s="292"/>
      <c r="I974" s="292"/>
      <c r="J974" s="76"/>
    </row>
    <row r="975" spans="1:10" x14ac:dyDescent="0.25">
      <c r="A975" s="11" t="s">
        <v>298</v>
      </c>
      <c r="B975" s="178">
        <f t="shared" si="74"/>
        <v>6.5564097100427807E-3</v>
      </c>
      <c r="D975" s="292"/>
      <c r="E975" s="292" t="s">
        <v>220</v>
      </c>
      <c r="F975" s="292">
        <v>2000</v>
      </c>
      <c r="G975" s="238">
        <f t="shared" si="75"/>
        <v>8.0971659919028337E-4</v>
      </c>
      <c r="H975" s="292"/>
      <c r="I975" s="292"/>
      <c r="J975" s="76"/>
    </row>
    <row r="976" spans="1:10" x14ac:dyDescent="0.25">
      <c r="A976" s="11" t="s">
        <v>298</v>
      </c>
      <c r="B976" s="178">
        <f t="shared" si="74"/>
        <v>1.1597633136094674E-4</v>
      </c>
      <c r="D976" s="292"/>
      <c r="E976" s="292" t="s">
        <v>170</v>
      </c>
      <c r="F976" s="292">
        <v>266</v>
      </c>
      <c r="G976" s="238">
        <f t="shared" si="75"/>
        <v>1.0769230769230769E-4</v>
      </c>
      <c r="H976" s="292"/>
      <c r="I976" s="292"/>
      <c r="J976" s="76"/>
    </row>
    <row r="977" spans="1:10" x14ac:dyDescent="0.25">
      <c r="A977" s="11" t="s">
        <v>298</v>
      </c>
      <c r="B977" s="178">
        <f t="shared" si="74"/>
        <v>0.45712927600845782</v>
      </c>
      <c r="D977" s="292"/>
      <c r="E977" s="292" t="s">
        <v>266</v>
      </c>
      <c r="F977" s="292">
        <v>16700</v>
      </c>
      <c r="G977" s="238">
        <f t="shared" si="75"/>
        <v>6.7611336032388667E-3</v>
      </c>
      <c r="H977" s="292"/>
      <c r="I977" s="292"/>
      <c r="J977" s="76"/>
    </row>
    <row r="978" spans="1:10" x14ac:dyDescent="0.25">
      <c r="A978" s="11" t="s">
        <v>298</v>
      </c>
      <c r="B978" s="178">
        <f t="shared" si="74"/>
        <v>8.16524840597289E-2</v>
      </c>
      <c r="D978" s="292"/>
      <c r="E978" s="292" t="s">
        <v>154</v>
      </c>
      <c r="F978" s="292">
        <v>7058</v>
      </c>
      <c r="G978" s="238">
        <f t="shared" si="75"/>
        <v>2.85748987854251E-3</v>
      </c>
      <c r="H978" s="292"/>
      <c r="I978" s="292"/>
      <c r="J978" s="76"/>
    </row>
    <row r="979" spans="1:10" x14ac:dyDescent="0.25">
      <c r="A979" s="11" t="s">
        <v>298</v>
      </c>
      <c r="B979" s="178">
        <f t="shared" si="74"/>
        <v>1.1949056696552972E-6</v>
      </c>
      <c r="D979" s="292"/>
      <c r="E979" s="292" t="s">
        <v>195</v>
      </c>
      <c r="F979" s="292">
        <v>27</v>
      </c>
      <c r="G979" s="238">
        <f t="shared" si="75"/>
        <v>1.0931174089068826E-5</v>
      </c>
      <c r="H979" s="292"/>
      <c r="I979" s="292"/>
      <c r="J979" s="76"/>
    </row>
    <row r="980" spans="1:10" x14ac:dyDescent="0.25">
      <c r="A980" s="11" t="s">
        <v>298</v>
      </c>
      <c r="B980" s="178">
        <f t="shared" si="74"/>
        <v>1.6391024275106951E-7</v>
      </c>
      <c r="D980" s="292"/>
      <c r="E980" s="292" t="s">
        <v>358</v>
      </c>
      <c r="F980" s="292">
        <v>10</v>
      </c>
      <c r="G980" s="238">
        <f t="shared" si="75"/>
        <v>4.048582995951417E-6</v>
      </c>
      <c r="H980" s="292"/>
      <c r="I980" s="292"/>
      <c r="J980" s="76"/>
    </row>
    <row r="981" spans="1:10" x14ac:dyDescent="0.25">
      <c r="A981" s="11" t="s">
        <v>298</v>
      </c>
      <c r="B981" s="178">
        <f t="shared" si="74"/>
        <v>2.9606287596911935E-2</v>
      </c>
      <c r="D981" s="292"/>
      <c r="E981" s="292" t="s">
        <v>26</v>
      </c>
      <c r="F981" s="292">
        <v>4250</v>
      </c>
      <c r="G981" s="238">
        <f t="shared" si="75"/>
        <v>1.7206477732793523E-3</v>
      </c>
      <c r="H981" s="292"/>
      <c r="I981" s="292"/>
      <c r="J981" s="76"/>
    </row>
    <row r="982" spans="1:10" x14ac:dyDescent="0.25">
      <c r="A982" s="11" t="s">
        <v>298</v>
      </c>
      <c r="B982" s="178">
        <f t="shared" si="74"/>
        <v>3.2065644413119379</v>
      </c>
      <c r="D982" s="292"/>
      <c r="E982" s="292" t="s">
        <v>333</v>
      </c>
      <c r="F982" s="292">
        <v>44230</v>
      </c>
      <c r="G982" s="238">
        <f t="shared" si="75"/>
        <v>1.7906882591093118E-2</v>
      </c>
      <c r="H982" s="292"/>
      <c r="I982" s="292"/>
      <c r="J982" s="76"/>
    </row>
    <row r="983" spans="1:10" x14ac:dyDescent="0.25">
      <c r="A983" s="11" t="s">
        <v>298</v>
      </c>
      <c r="B983" s="178">
        <f t="shared" si="74"/>
        <v>0</v>
      </c>
      <c r="D983" s="292"/>
      <c r="E983" s="292" t="s">
        <v>191</v>
      </c>
      <c r="F983" s="292"/>
      <c r="G983" s="238"/>
      <c r="H983" s="292"/>
      <c r="I983" s="292"/>
      <c r="J983" s="76"/>
    </row>
    <row r="984" spans="1:10" x14ac:dyDescent="0.25">
      <c r="A984" s="11" t="s">
        <v>298</v>
      </c>
      <c r="B984" s="178">
        <f t="shared" si="74"/>
        <v>1.5104111458965066</v>
      </c>
      <c r="D984" s="292"/>
      <c r="E984" s="292" t="s">
        <v>56</v>
      </c>
      <c r="F984" s="292">
        <v>30356</v>
      </c>
      <c r="G984" s="238">
        <f t="shared" si="75"/>
        <v>1.2289878542510121E-2</v>
      </c>
      <c r="H984" s="292"/>
      <c r="I984" s="292"/>
      <c r="J984" s="76"/>
    </row>
    <row r="985" spans="1:10" x14ac:dyDescent="0.25">
      <c r="A985" s="11" t="s">
        <v>298</v>
      </c>
      <c r="B985" s="178">
        <f t="shared" si="74"/>
        <v>0.95358783130357838</v>
      </c>
      <c r="D985" s="292"/>
      <c r="E985" s="292" t="s">
        <v>194</v>
      </c>
      <c r="F985" s="292">
        <v>24120</v>
      </c>
      <c r="G985" s="238">
        <f t="shared" si="75"/>
        <v>9.7651821862348182E-3</v>
      </c>
      <c r="H985" s="292"/>
      <c r="I985" s="292"/>
      <c r="J985" s="76"/>
    </row>
    <row r="986" spans="1:10" x14ac:dyDescent="0.25">
      <c r="A986" s="11" t="s">
        <v>298</v>
      </c>
      <c r="B986" s="178">
        <f t="shared" si="74"/>
        <v>2.360307495615401E-3</v>
      </c>
      <c r="D986" s="292"/>
      <c r="E986" s="292" t="s">
        <v>165</v>
      </c>
      <c r="F986" s="292">
        <v>1200</v>
      </c>
      <c r="G986" s="238">
        <f t="shared" si="75"/>
        <v>4.8582995951417006E-4</v>
      </c>
      <c r="H986" s="292"/>
      <c r="I986" s="292"/>
      <c r="J986" s="76"/>
    </row>
    <row r="987" spans="1:10" x14ac:dyDescent="0.25">
      <c r="A987" s="11" t="s">
        <v>298</v>
      </c>
      <c r="B987" s="178">
        <f t="shared" si="74"/>
        <v>6.5055975347899495E-6</v>
      </c>
      <c r="D987" s="292"/>
      <c r="E987" s="292" t="s">
        <v>27</v>
      </c>
      <c r="F987" s="292">
        <v>63</v>
      </c>
      <c r="G987" s="238">
        <f t="shared" si="75"/>
        <v>2.5506072874493928E-5</v>
      </c>
      <c r="H987" s="292"/>
      <c r="I987" s="292"/>
      <c r="J987" s="76"/>
    </row>
    <row r="988" spans="1:10" x14ac:dyDescent="0.25">
      <c r="A988" s="11" t="s">
        <v>298</v>
      </c>
      <c r="B988" s="178">
        <f t="shared" si="74"/>
        <v>1.197562490780049E-2</v>
      </c>
      <c r="D988" s="292"/>
      <c r="E988" s="292" t="s">
        <v>84</v>
      </c>
      <c r="F988" s="292">
        <v>2703</v>
      </c>
      <c r="G988" s="238">
        <f t="shared" si="75"/>
        <v>1.094331983805668E-3</v>
      </c>
      <c r="H988" s="292"/>
      <c r="I988" s="292"/>
      <c r="J988" s="76"/>
    </row>
    <row r="989" spans="1:10" x14ac:dyDescent="0.25">
      <c r="A989" s="11" t="s">
        <v>298</v>
      </c>
      <c r="B989" s="178">
        <f t="shared" ref="B989:B1026" si="76">POWER((F989/$J$923)*100, 2)</f>
        <v>0.18357928994082845</v>
      </c>
      <c r="D989" s="292"/>
      <c r="E989" s="292" t="s">
        <v>116</v>
      </c>
      <c r="F989" s="292">
        <v>10583</v>
      </c>
      <c r="G989" s="238">
        <f t="shared" ref="G989:G1026" si="77">F989/$J$923</f>
        <v>4.284615384615385E-3</v>
      </c>
      <c r="H989" s="292"/>
      <c r="I989" s="292"/>
      <c r="J989" s="76"/>
    </row>
    <row r="990" spans="1:10" x14ac:dyDescent="0.25">
      <c r="A990" s="11" t="s">
        <v>298</v>
      </c>
      <c r="B990" s="178">
        <f t="shared" si="76"/>
        <v>2.2125056958809359E-2</v>
      </c>
      <c r="D990" s="292"/>
      <c r="E990" s="292" t="s">
        <v>324</v>
      </c>
      <c r="F990" s="292">
        <v>3674</v>
      </c>
      <c r="G990" s="238">
        <f t="shared" si="77"/>
        <v>1.4874493927125507E-3</v>
      </c>
      <c r="H990" s="292"/>
      <c r="I990" s="292"/>
      <c r="J990" s="76"/>
    </row>
    <row r="991" spans="1:10" x14ac:dyDescent="0.25">
      <c r="A991" s="11" t="s">
        <v>298</v>
      </c>
      <c r="B991" s="178">
        <f t="shared" si="76"/>
        <v>4.0357068629218638E-2</v>
      </c>
      <c r="D991" s="292"/>
      <c r="E991" s="292" t="s">
        <v>343</v>
      </c>
      <c r="F991" s="292">
        <v>4962</v>
      </c>
      <c r="G991" s="238">
        <f t="shared" si="77"/>
        <v>2.0089068825910931E-3</v>
      </c>
      <c r="H991" s="292"/>
      <c r="I991" s="292"/>
      <c r="J991" s="76"/>
    </row>
    <row r="992" spans="1:10" x14ac:dyDescent="0.25">
      <c r="A992" s="11" t="s">
        <v>298</v>
      </c>
      <c r="B992" s="178">
        <f t="shared" si="76"/>
        <v>1.4751921847596258E-6</v>
      </c>
      <c r="D992" s="292"/>
      <c r="E992" s="292" t="s">
        <v>139</v>
      </c>
      <c r="F992" s="292">
        <v>30</v>
      </c>
      <c r="G992" s="238">
        <f t="shared" si="77"/>
        <v>1.2145748987854251E-5</v>
      </c>
      <c r="H992" s="292"/>
      <c r="I992" s="292"/>
      <c r="J992" s="76"/>
    </row>
    <row r="993" spans="1:10" x14ac:dyDescent="0.25">
      <c r="A993" s="11" t="s">
        <v>298</v>
      </c>
      <c r="B993" s="178">
        <f t="shared" si="76"/>
        <v>2.4169548755101702E-4</v>
      </c>
      <c r="D993" s="292"/>
      <c r="E993" s="292" t="s">
        <v>147</v>
      </c>
      <c r="F993" s="292">
        <v>384</v>
      </c>
      <c r="G993" s="238">
        <f t="shared" si="77"/>
        <v>1.5546558704453441E-4</v>
      </c>
      <c r="H993" s="292"/>
      <c r="I993" s="292"/>
      <c r="J993" s="76"/>
    </row>
    <row r="994" spans="1:10" x14ac:dyDescent="0.25">
      <c r="A994" s="11" t="s">
        <v>298</v>
      </c>
      <c r="B994" s="178">
        <f t="shared" si="76"/>
        <v>0</v>
      </c>
      <c r="D994" s="292"/>
      <c r="E994" s="292" t="s">
        <v>334</v>
      </c>
      <c r="F994" s="292"/>
      <c r="G994" s="238"/>
      <c r="H994" s="292"/>
      <c r="I994" s="292"/>
      <c r="J994" s="76"/>
    </row>
    <row r="995" spans="1:10" x14ac:dyDescent="0.25">
      <c r="A995" s="11" t="s">
        <v>298</v>
      </c>
      <c r="B995" s="178">
        <f t="shared" si="76"/>
        <v>7.6872613696339869</v>
      </c>
      <c r="D995" s="292"/>
      <c r="E995" s="292" t="s">
        <v>184</v>
      </c>
      <c r="F995" s="292">
        <v>68483</v>
      </c>
      <c r="G995" s="238">
        <f t="shared" si="77"/>
        <v>2.7725910931174089E-2</v>
      </c>
      <c r="H995" s="292"/>
      <c r="I995" s="292"/>
      <c r="J995" s="76"/>
    </row>
    <row r="996" spans="1:10" x14ac:dyDescent="0.25">
      <c r="A996" s="11" t="s">
        <v>298</v>
      </c>
      <c r="B996" s="178">
        <f t="shared" si="76"/>
        <v>70.915491163598816</v>
      </c>
      <c r="D996" s="292"/>
      <c r="E996" s="292" t="s">
        <v>92</v>
      </c>
      <c r="F996" s="292">
        <v>208002</v>
      </c>
      <c r="G996" s="238">
        <f t="shared" si="77"/>
        <v>8.4211336032388659E-2</v>
      </c>
      <c r="H996" s="292"/>
      <c r="I996" s="292"/>
      <c r="J996" s="76"/>
    </row>
    <row r="997" spans="1:10" x14ac:dyDescent="0.25">
      <c r="A997" s="11" t="s">
        <v>298</v>
      </c>
      <c r="B997" s="178">
        <f t="shared" si="76"/>
        <v>2.3037586257765246</v>
      </c>
      <c r="D997" s="292"/>
      <c r="E997" s="292" t="s">
        <v>158</v>
      </c>
      <c r="F997" s="292">
        <v>37490</v>
      </c>
      <c r="G997" s="238">
        <f t="shared" si="77"/>
        <v>1.5178137651821862E-2</v>
      </c>
      <c r="H997" s="292"/>
      <c r="I997" s="292"/>
      <c r="J997" s="76"/>
    </row>
    <row r="998" spans="1:10" x14ac:dyDescent="0.25">
      <c r="A998" s="11" t="s">
        <v>298</v>
      </c>
      <c r="B998" s="178">
        <f t="shared" si="76"/>
        <v>8.3326886197118461E-4</v>
      </c>
      <c r="D998" s="292"/>
      <c r="E998" s="292" t="s">
        <v>118</v>
      </c>
      <c r="F998" s="292">
        <v>713</v>
      </c>
      <c r="G998" s="238">
        <f t="shared" si="77"/>
        <v>2.8866396761133604E-4</v>
      </c>
      <c r="H998" s="292"/>
      <c r="I998" s="292"/>
      <c r="J998" s="76"/>
    </row>
    <row r="999" spans="1:10" x14ac:dyDescent="0.25">
      <c r="A999" s="11" t="s">
        <v>298</v>
      </c>
      <c r="B999" s="178">
        <f t="shared" si="76"/>
        <v>2.6225638840171123E-4</v>
      </c>
      <c r="D999" s="292"/>
      <c r="E999" s="292" t="s">
        <v>29</v>
      </c>
      <c r="F999" s="292">
        <v>400</v>
      </c>
      <c r="G999" s="238">
        <f t="shared" si="77"/>
        <v>1.6194331983805668E-4</v>
      </c>
      <c r="H999" s="292"/>
      <c r="I999" s="292"/>
      <c r="J999" s="76"/>
    </row>
    <row r="1000" spans="1:10" x14ac:dyDescent="0.25">
      <c r="A1000" s="11" t="s">
        <v>298</v>
      </c>
      <c r="B1000" s="178">
        <f t="shared" si="76"/>
        <v>44.185353957612811</v>
      </c>
      <c r="D1000" s="292"/>
      <c r="E1000" s="292" t="s">
        <v>16</v>
      </c>
      <c r="F1000" s="292">
        <v>164186</v>
      </c>
      <c r="G1000" s="238">
        <f t="shared" si="77"/>
        <v>6.6472064777327936E-2</v>
      </c>
      <c r="H1000" s="292"/>
      <c r="I1000" s="292"/>
      <c r="J1000" s="76"/>
    </row>
    <row r="1001" spans="1:10" x14ac:dyDescent="0.25">
      <c r="A1001" s="11" t="s">
        <v>298</v>
      </c>
      <c r="B1001" s="178">
        <f t="shared" si="76"/>
        <v>1.6391024275106951E-7</v>
      </c>
      <c r="D1001" s="292"/>
      <c r="E1001" s="292" t="s">
        <v>272</v>
      </c>
      <c r="F1001" s="292">
        <v>10</v>
      </c>
      <c r="G1001" s="238">
        <f t="shared" si="77"/>
        <v>4.048582995951417E-6</v>
      </c>
      <c r="H1001" s="292"/>
      <c r="I1001" s="292"/>
      <c r="J1001" s="76"/>
    </row>
    <row r="1002" spans="1:10" x14ac:dyDescent="0.25">
      <c r="A1002" s="11" t="s">
        <v>298</v>
      </c>
      <c r="B1002" s="178">
        <f t="shared" si="76"/>
        <v>9.1120877247619178E-2</v>
      </c>
      <c r="D1002" s="292"/>
      <c r="E1002" s="292" t="s">
        <v>54</v>
      </c>
      <c r="F1002" s="292">
        <v>7456</v>
      </c>
      <c r="G1002" s="238">
        <f t="shared" si="77"/>
        <v>3.0186234817813763E-3</v>
      </c>
      <c r="H1002" s="292"/>
      <c r="I1002" s="292"/>
      <c r="J1002" s="76"/>
    </row>
    <row r="1003" spans="1:10" x14ac:dyDescent="0.25">
      <c r="A1003" s="11" t="s">
        <v>298</v>
      </c>
      <c r="B1003" s="178">
        <f t="shared" si="76"/>
        <v>5.9007687390385025E-4</v>
      </c>
      <c r="D1003" s="292"/>
      <c r="E1003" s="292" t="s">
        <v>159</v>
      </c>
      <c r="F1003" s="292">
        <v>600</v>
      </c>
      <c r="G1003" s="238">
        <f t="shared" si="77"/>
        <v>2.4291497975708503E-4</v>
      </c>
      <c r="H1003" s="292"/>
      <c r="I1003" s="292"/>
      <c r="J1003" s="76"/>
    </row>
    <row r="1004" spans="1:10" x14ac:dyDescent="0.25">
      <c r="A1004" s="11" t="s">
        <v>298</v>
      </c>
      <c r="B1004" s="178">
        <f t="shared" si="76"/>
        <v>1.8394826992738773E-4</v>
      </c>
      <c r="D1004" s="292"/>
      <c r="E1004" s="292" t="s">
        <v>359</v>
      </c>
      <c r="F1004" s="292">
        <v>335</v>
      </c>
      <c r="G1004" s="238">
        <f t="shared" si="77"/>
        <v>1.3562753036437246E-4</v>
      </c>
      <c r="H1004" s="292"/>
      <c r="I1004" s="292"/>
      <c r="J1004" s="76"/>
    </row>
    <row r="1005" spans="1:10" x14ac:dyDescent="0.25">
      <c r="A1005" s="11" t="s">
        <v>298</v>
      </c>
      <c r="B1005" s="178">
        <f t="shared" si="76"/>
        <v>4.6042387188775422E-6</v>
      </c>
      <c r="D1005" s="292"/>
      <c r="E1005" s="292" t="s">
        <v>30</v>
      </c>
      <c r="F1005" s="292">
        <v>53</v>
      </c>
      <c r="G1005" s="238">
        <f t="shared" si="77"/>
        <v>2.1457489878542511E-5</v>
      </c>
      <c r="H1005" s="292"/>
      <c r="I1005" s="292"/>
      <c r="J1005" s="76"/>
    </row>
    <row r="1006" spans="1:10" x14ac:dyDescent="0.25">
      <c r="A1006" s="11" t="s">
        <v>298</v>
      </c>
      <c r="B1006" s="178">
        <f t="shared" si="76"/>
        <v>1.9474175941254567E-5</v>
      </c>
      <c r="D1006" s="292"/>
      <c r="E1006" s="292" t="s">
        <v>120</v>
      </c>
      <c r="F1006" s="292">
        <v>109</v>
      </c>
      <c r="G1006" s="238">
        <f t="shared" si="77"/>
        <v>4.4129554655870445E-5</v>
      </c>
      <c r="H1006" s="292"/>
      <c r="I1006" s="292"/>
      <c r="J1006" s="76"/>
    </row>
    <row r="1007" spans="1:10" x14ac:dyDescent="0.25">
      <c r="A1007" s="11" t="s">
        <v>298</v>
      </c>
      <c r="B1007" s="178">
        <f t="shared" si="76"/>
        <v>1.6391024275106951E-7</v>
      </c>
      <c r="D1007" s="292"/>
      <c r="E1007" s="292" t="s">
        <v>328</v>
      </c>
      <c r="F1007" s="292">
        <v>10</v>
      </c>
      <c r="G1007" s="238">
        <f t="shared" si="77"/>
        <v>4.048582995951417E-6</v>
      </c>
      <c r="H1007" s="292"/>
      <c r="I1007" s="292"/>
      <c r="J1007" s="76"/>
    </row>
    <row r="1008" spans="1:10" x14ac:dyDescent="0.25">
      <c r="A1008" s="11" t="s">
        <v>298</v>
      </c>
      <c r="B1008" s="178">
        <f t="shared" si="76"/>
        <v>142.32489999999999</v>
      </c>
      <c r="D1008" s="292"/>
      <c r="E1008" s="292" t="s">
        <v>121</v>
      </c>
      <c r="F1008" s="292">
        <v>294671</v>
      </c>
      <c r="G1008" s="238">
        <f t="shared" si="77"/>
        <v>0.1193</v>
      </c>
      <c r="H1008" s="292"/>
      <c r="I1008" s="292"/>
      <c r="J1008" s="76"/>
    </row>
    <row r="1009" spans="1:10" x14ac:dyDescent="0.25">
      <c r="A1009" s="11" t="s">
        <v>298</v>
      </c>
      <c r="B1009" s="178">
        <f t="shared" si="76"/>
        <v>2.584674556213017E-2</v>
      </c>
      <c r="D1009" s="292"/>
      <c r="E1009" s="292" t="s">
        <v>32</v>
      </c>
      <c r="F1009" s="292">
        <v>3971</v>
      </c>
      <c r="G1009" s="238">
        <f t="shared" si="77"/>
        <v>1.6076923076923076E-3</v>
      </c>
      <c r="H1009" s="292"/>
      <c r="I1009" s="292"/>
      <c r="J1009" s="76"/>
    </row>
    <row r="1010" spans="1:10" x14ac:dyDescent="0.25">
      <c r="A1010" s="11" t="s">
        <v>298</v>
      </c>
      <c r="B1010" s="178">
        <f t="shared" si="76"/>
        <v>2.1538830336507726E-2</v>
      </c>
      <c r="D1010" s="292"/>
      <c r="E1010" s="292" t="s">
        <v>360</v>
      </c>
      <c r="F1010" s="292">
        <v>3625</v>
      </c>
      <c r="G1010" s="238">
        <f t="shared" si="77"/>
        <v>1.4676113360323887E-3</v>
      </c>
      <c r="H1010" s="292"/>
      <c r="I1010" s="292"/>
      <c r="J1010" s="76"/>
    </row>
    <row r="1011" spans="1:10" x14ac:dyDescent="0.25">
      <c r="A1011" s="11" t="s">
        <v>298</v>
      </c>
      <c r="B1011" s="178">
        <f t="shared" si="76"/>
        <v>0.18483037092887933</v>
      </c>
      <c r="D1011" s="292"/>
      <c r="E1011" s="292" t="s">
        <v>11</v>
      </c>
      <c r="F1011" s="292">
        <v>10619</v>
      </c>
      <c r="G1011" s="238">
        <f t="shared" si="77"/>
        <v>4.2991902834008094E-3</v>
      </c>
      <c r="H1011" s="292"/>
      <c r="I1011" s="292"/>
      <c r="J1011" s="76"/>
    </row>
    <row r="1012" spans="1:10" x14ac:dyDescent="0.25">
      <c r="A1012" s="11" t="s">
        <v>298</v>
      </c>
      <c r="B1012" s="178">
        <f t="shared" si="76"/>
        <v>4.2633054139553185E-2</v>
      </c>
      <c r="D1012" s="292"/>
      <c r="E1012" s="292" t="s">
        <v>361</v>
      </c>
      <c r="F1012" s="292">
        <v>5100</v>
      </c>
      <c r="G1012" s="238">
        <f t="shared" si="77"/>
        <v>2.0647773279352227E-3</v>
      </c>
      <c r="H1012" s="292"/>
      <c r="I1012" s="292"/>
      <c r="J1012" s="76"/>
    </row>
    <row r="1013" spans="1:10" x14ac:dyDescent="0.25">
      <c r="A1013" s="11" t="s">
        <v>298</v>
      </c>
      <c r="B1013" s="178">
        <f t="shared" si="76"/>
        <v>0</v>
      </c>
      <c r="D1013" s="292"/>
      <c r="E1013" s="292" t="s">
        <v>362</v>
      </c>
      <c r="F1013" s="292"/>
      <c r="G1013" s="238"/>
      <c r="H1013" s="292"/>
      <c r="I1013" s="292"/>
      <c r="J1013" s="76"/>
    </row>
    <row r="1014" spans="1:10" x14ac:dyDescent="0.25">
      <c r="A1014" s="11" t="s">
        <v>298</v>
      </c>
      <c r="B1014" s="178">
        <f t="shared" si="76"/>
        <v>6.086526578045863E-3</v>
      </c>
      <c r="D1014" s="292"/>
      <c r="E1014" s="292" t="s">
        <v>140</v>
      </c>
      <c r="F1014" s="292">
        <v>1927</v>
      </c>
      <c r="G1014" s="238">
        <f t="shared" si="77"/>
        <v>7.8016194331983807E-4</v>
      </c>
      <c r="H1014" s="292"/>
      <c r="I1014" s="292"/>
      <c r="J1014" s="76"/>
    </row>
    <row r="1015" spans="1:10" x14ac:dyDescent="0.25">
      <c r="A1015" s="11" t="s">
        <v>298</v>
      </c>
      <c r="B1015" s="178">
        <f t="shared" si="76"/>
        <v>4.4793066203347047</v>
      </c>
      <c r="D1015" s="292"/>
      <c r="E1015" s="292" t="s">
        <v>363</v>
      </c>
      <c r="F1015" s="292">
        <v>52276</v>
      </c>
      <c r="G1015" s="238">
        <f t="shared" si="77"/>
        <v>2.1164372469635626E-2</v>
      </c>
      <c r="H1015" s="292"/>
      <c r="I1015" s="292"/>
      <c r="J1015" s="76"/>
    </row>
    <row r="1016" spans="1:10" x14ac:dyDescent="0.25">
      <c r="A1016" s="11" t="s">
        <v>298</v>
      </c>
      <c r="B1016" s="178">
        <f t="shared" si="76"/>
        <v>3.1733022996607053E-2</v>
      </c>
      <c r="D1016" s="292"/>
      <c r="E1016" s="292" t="s">
        <v>161</v>
      </c>
      <c r="F1016" s="292">
        <v>4400</v>
      </c>
      <c r="G1016" s="238">
        <f t="shared" si="77"/>
        <v>1.7813765182186235E-3</v>
      </c>
      <c r="H1016" s="292"/>
      <c r="I1016" s="292"/>
      <c r="J1016" s="76"/>
    </row>
    <row r="1017" spans="1:10" x14ac:dyDescent="0.25">
      <c r="A1017" s="11" t="s">
        <v>298</v>
      </c>
      <c r="B1017" s="178">
        <f t="shared" si="76"/>
        <v>2.8502188201740733E-2</v>
      </c>
      <c r="D1017" s="292"/>
      <c r="E1017" s="292" t="s">
        <v>31</v>
      </c>
      <c r="F1017" s="292">
        <v>4170</v>
      </c>
      <c r="G1017" s="238">
        <f t="shared" si="77"/>
        <v>1.688259109311741E-3</v>
      </c>
      <c r="H1017" s="292"/>
      <c r="I1017" s="292"/>
      <c r="J1017" s="76"/>
    </row>
    <row r="1018" spans="1:10" x14ac:dyDescent="0.25">
      <c r="A1018" s="11" t="s">
        <v>298</v>
      </c>
      <c r="B1018" s="178">
        <f t="shared" si="76"/>
        <v>4.7370060155059084E-3</v>
      </c>
      <c r="D1018" s="292"/>
      <c r="E1018" s="292" t="s">
        <v>193</v>
      </c>
      <c r="F1018" s="292">
        <v>1700</v>
      </c>
      <c r="G1018" s="238">
        <f t="shared" si="77"/>
        <v>6.8825910931174085E-4</v>
      </c>
      <c r="H1018" s="292"/>
      <c r="I1018" s="292"/>
      <c r="J1018" s="76"/>
    </row>
    <row r="1019" spans="1:10" s="292" customFormat="1" x14ac:dyDescent="0.25">
      <c r="A1019" s="11" t="s">
        <v>298</v>
      </c>
      <c r="B1019" s="178"/>
      <c r="C1019" s="11"/>
      <c r="E1019" s="292" t="s">
        <v>128</v>
      </c>
      <c r="G1019" s="238"/>
      <c r="J1019" s="76"/>
    </row>
    <row r="1020" spans="1:10" x14ac:dyDescent="0.25">
      <c r="A1020" s="11" t="s">
        <v>298</v>
      </c>
      <c r="B1020" s="178">
        <f t="shared" si="76"/>
        <v>107.42021668934092</v>
      </c>
      <c r="D1020" s="292"/>
      <c r="E1020" s="292" t="s">
        <v>38</v>
      </c>
      <c r="F1020" s="292">
        <v>256000</v>
      </c>
      <c r="G1020" s="238">
        <f t="shared" si="77"/>
        <v>0.10364372469635627</v>
      </c>
      <c r="H1020" s="292"/>
      <c r="I1020" s="292"/>
      <c r="J1020" s="76"/>
    </row>
    <row r="1021" spans="1:10" x14ac:dyDescent="0.25">
      <c r="A1021" s="11" t="s">
        <v>298</v>
      </c>
      <c r="B1021" s="178">
        <f t="shared" si="76"/>
        <v>1.6274321821370615E-2</v>
      </c>
      <c r="D1021" s="292"/>
      <c r="E1021" s="292" t="s">
        <v>341</v>
      </c>
      <c r="F1021" s="292">
        <v>3151</v>
      </c>
      <c r="G1021" s="238">
        <f t="shared" si="77"/>
        <v>1.2757085020242915E-3</v>
      </c>
      <c r="H1021" s="292"/>
      <c r="I1021" s="292"/>
      <c r="J1021" s="76"/>
    </row>
    <row r="1022" spans="1:10" x14ac:dyDescent="0.25">
      <c r="A1022" s="11" t="s">
        <v>298</v>
      </c>
      <c r="B1022" s="178">
        <f t="shared" si="76"/>
        <v>13.27672966283663</v>
      </c>
      <c r="D1022" s="292"/>
      <c r="E1022" s="292" t="s">
        <v>364</v>
      </c>
      <c r="F1022" s="292">
        <v>90000</v>
      </c>
      <c r="G1022" s="238">
        <f t="shared" si="77"/>
        <v>3.643724696356275E-2</v>
      </c>
      <c r="H1022" s="292"/>
      <c r="I1022" s="292"/>
      <c r="J1022" s="76"/>
    </row>
    <row r="1023" spans="1:10" x14ac:dyDescent="0.25">
      <c r="A1023" s="11" t="s">
        <v>298</v>
      </c>
      <c r="B1023" s="178">
        <f t="shared" si="76"/>
        <v>0.18002327525447062</v>
      </c>
      <c r="D1023" s="292"/>
      <c r="E1023" s="292" t="s">
        <v>12</v>
      </c>
      <c r="F1023" s="292">
        <v>10480</v>
      </c>
      <c r="G1023" s="238">
        <f t="shared" si="77"/>
        <v>4.2429149797570849E-3</v>
      </c>
      <c r="H1023" s="292"/>
      <c r="I1023" s="292"/>
      <c r="J1023" s="76"/>
    </row>
    <row r="1024" spans="1:10" x14ac:dyDescent="0.25">
      <c r="A1024" s="11" t="s">
        <v>298</v>
      </c>
      <c r="B1024" s="178">
        <f t="shared" si="76"/>
        <v>7.4924093166581981E-3</v>
      </c>
      <c r="D1024" s="292"/>
      <c r="E1024" s="292" t="s">
        <v>47</v>
      </c>
      <c r="F1024" s="292">
        <v>2138</v>
      </c>
      <c r="G1024" s="238">
        <f t="shared" si="77"/>
        <v>8.6558704453441296E-4</v>
      </c>
      <c r="H1024" s="292"/>
      <c r="I1024" s="292"/>
      <c r="J1024" s="76"/>
    </row>
    <row r="1025" spans="1:10" x14ac:dyDescent="0.25">
      <c r="A1025" s="11" t="s">
        <v>298</v>
      </c>
      <c r="B1025" s="178">
        <f t="shared" si="76"/>
        <v>3.1733022996607065E-4</v>
      </c>
      <c r="D1025" s="292"/>
      <c r="E1025" s="292" t="s">
        <v>89</v>
      </c>
      <c r="F1025" s="292">
        <v>440</v>
      </c>
      <c r="G1025" s="238">
        <f t="shared" si="77"/>
        <v>1.7813765182186236E-4</v>
      </c>
      <c r="H1025" s="292"/>
      <c r="I1025" s="292"/>
      <c r="J1025" s="76"/>
    </row>
    <row r="1026" spans="1:10" x14ac:dyDescent="0.25">
      <c r="A1026" s="150" t="s">
        <v>298</v>
      </c>
      <c r="B1026" s="131">
        <f t="shared" si="76"/>
        <v>0.32232052484059731</v>
      </c>
      <c r="C1026" s="150"/>
      <c r="D1026" s="12"/>
      <c r="E1026" s="12" t="s">
        <v>86</v>
      </c>
      <c r="F1026" s="12">
        <v>14023</v>
      </c>
      <c r="G1026" s="237">
        <f t="shared" si="77"/>
        <v>5.6773279352226721E-3</v>
      </c>
      <c r="H1026" s="12"/>
      <c r="I1026" s="12"/>
      <c r="J1026" s="147"/>
    </row>
    <row r="1027" spans="1:10" x14ac:dyDescent="0.25">
      <c r="A1027" s="11" t="s">
        <v>300</v>
      </c>
      <c r="B1027" s="178">
        <f>POWER((F1027/$J$1027)*100, 2)</f>
        <v>0</v>
      </c>
      <c r="C1027" s="11">
        <f>SUM(B1027:B1040)</f>
        <v>5472.3857340720224</v>
      </c>
      <c r="D1027" s="298"/>
      <c r="E1027" s="298" t="s">
        <v>97</v>
      </c>
      <c r="F1027" s="298"/>
      <c r="G1027" s="238"/>
      <c r="H1027" s="298"/>
      <c r="I1027" s="298"/>
      <c r="J1027" s="76">
        <v>1520</v>
      </c>
    </row>
    <row r="1028" spans="1:10" x14ac:dyDescent="0.25">
      <c r="A1028" s="11" t="s">
        <v>300</v>
      </c>
      <c r="B1028" s="178">
        <f t="shared" ref="B1028:B1040" si="78">POWER((F1028/$J$1027)*100, 2)</f>
        <v>5237.188365650969</v>
      </c>
      <c r="D1028" s="298"/>
      <c r="E1028" s="298" t="s">
        <v>15</v>
      </c>
      <c r="F1028" s="298">
        <v>1100</v>
      </c>
      <c r="G1028" s="238">
        <f t="shared" ref="G1028:G1038" si="79">F1028/$J$1027</f>
        <v>0.72368421052631582</v>
      </c>
      <c r="H1028" s="298"/>
      <c r="I1028" s="298"/>
      <c r="J1028" s="76"/>
    </row>
    <row r="1029" spans="1:10" x14ac:dyDescent="0.25">
      <c r="A1029" s="11" t="s">
        <v>300</v>
      </c>
      <c r="B1029" s="178">
        <f t="shared" si="78"/>
        <v>1.7313019390581714</v>
      </c>
      <c r="D1029" s="298"/>
      <c r="E1029" s="298" t="s">
        <v>134</v>
      </c>
      <c r="F1029" s="298">
        <v>20</v>
      </c>
      <c r="G1029" s="238">
        <f t="shared" si="79"/>
        <v>1.3157894736842105E-2</v>
      </c>
      <c r="H1029" s="298"/>
      <c r="I1029" s="298"/>
      <c r="J1029" s="76"/>
    </row>
    <row r="1030" spans="1:10" x14ac:dyDescent="0.25">
      <c r="A1030" s="11" t="s">
        <v>300</v>
      </c>
      <c r="B1030" s="178">
        <f t="shared" si="78"/>
        <v>173.13019390581715</v>
      </c>
      <c r="D1030" s="298"/>
      <c r="E1030" s="298" t="s">
        <v>266</v>
      </c>
      <c r="F1030" s="298">
        <v>200</v>
      </c>
      <c r="G1030" s="238">
        <f t="shared" si="79"/>
        <v>0.13157894736842105</v>
      </c>
      <c r="H1030" s="298"/>
      <c r="I1030" s="298"/>
      <c r="J1030" s="76"/>
    </row>
    <row r="1031" spans="1:10" x14ac:dyDescent="0.25">
      <c r="A1031" s="11" t="s">
        <v>300</v>
      </c>
      <c r="B1031" s="178">
        <f t="shared" si="78"/>
        <v>0.15581717451523547</v>
      </c>
      <c r="D1031" s="298"/>
      <c r="E1031" s="298" t="s">
        <v>56</v>
      </c>
      <c r="F1031" s="298">
        <v>6</v>
      </c>
      <c r="G1031" s="238">
        <f t="shared" si="79"/>
        <v>3.9473684210526317E-3</v>
      </c>
      <c r="H1031" s="298"/>
      <c r="I1031" s="298"/>
      <c r="J1031" s="76"/>
    </row>
    <row r="1032" spans="1:10" x14ac:dyDescent="0.25">
      <c r="A1032" s="11" t="s">
        <v>300</v>
      </c>
      <c r="B1032" s="178">
        <f t="shared" si="78"/>
        <v>0.43282548476454286</v>
      </c>
      <c r="D1032" s="298"/>
      <c r="E1032" s="298" t="s">
        <v>165</v>
      </c>
      <c r="F1032" s="298">
        <v>10</v>
      </c>
      <c r="G1032" s="238">
        <f t="shared" si="79"/>
        <v>6.5789473684210523E-3</v>
      </c>
      <c r="H1032" s="298"/>
      <c r="I1032" s="298"/>
      <c r="J1032" s="76"/>
    </row>
    <row r="1033" spans="1:10" x14ac:dyDescent="0.25">
      <c r="A1033" s="11" t="s">
        <v>300</v>
      </c>
      <c r="B1033" s="178">
        <f t="shared" si="78"/>
        <v>45.031163434903043</v>
      </c>
      <c r="D1033" s="298"/>
      <c r="E1033" s="298" t="s">
        <v>92</v>
      </c>
      <c r="F1033" s="298">
        <v>102</v>
      </c>
      <c r="G1033" s="238">
        <f t="shared" si="79"/>
        <v>6.7105263157894737E-2</v>
      </c>
      <c r="H1033" s="298"/>
      <c r="I1033" s="298"/>
      <c r="J1033" s="76"/>
    </row>
    <row r="1034" spans="1:10" x14ac:dyDescent="0.25">
      <c r="A1034" s="11" t="s">
        <v>300</v>
      </c>
      <c r="B1034" s="178">
        <f t="shared" si="78"/>
        <v>10.820637119113572</v>
      </c>
      <c r="D1034" s="298"/>
      <c r="E1034" s="298" t="s">
        <v>16</v>
      </c>
      <c r="F1034" s="298">
        <v>50</v>
      </c>
      <c r="G1034" s="238">
        <f t="shared" si="79"/>
        <v>3.2894736842105261E-2</v>
      </c>
      <c r="H1034" s="298"/>
      <c r="I1034" s="298"/>
      <c r="J1034" s="76"/>
    </row>
    <row r="1035" spans="1:10" x14ac:dyDescent="0.25">
      <c r="A1035" s="11" t="s">
        <v>300</v>
      </c>
      <c r="B1035" s="178">
        <f t="shared" si="78"/>
        <v>0</v>
      </c>
      <c r="D1035" s="298"/>
      <c r="E1035" s="298" t="s">
        <v>120</v>
      </c>
      <c r="F1035" s="298"/>
      <c r="G1035" s="238"/>
      <c r="H1035" s="298"/>
      <c r="I1035" s="298"/>
      <c r="J1035" s="76"/>
    </row>
    <row r="1036" spans="1:10" x14ac:dyDescent="0.25">
      <c r="A1036" s="11" t="s">
        <v>300</v>
      </c>
      <c r="B1036" s="178">
        <f t="shared" si="78"/>
        <v>0</v>
      </c>
      <c r="D1036" s="298"/>
      <c r="E1036" s="298" t="s">
        <v>173</v>
      </c>
      <c r="F1036" s="298"/>
      <c r="G1036" s="238"/>
      <c r="H1036" s="298"/>
      <c r="I1036" s="298"/>
      <c r="J1036" s="76"/>
    </row>
    <row r="1037" spans="1:10" x14ac:dyDescent="0.25">
      <c r="A1037" s="11" t="s">
        <v>300</v>
      </c>
      <c r="B1037" s="178">
        <f t="shared" si="78"/>
        <v>0</v>
      </c>
      <c r="D1037" s="298"/>
      <c r="E1037" s="298" t="s">
        <v>32</v>
      </c>
      <c r="F1037" s="298"/>
      <c r="G1037" s="238"/>
      <c r="H1037" s="298"/>
      <c r="I1037" s="298"/>
      <c r="J1037" s="76"/>
    </row>
    <row r="1038" spans="1:10" x14ac:dyDescent="0.25">
      <c r="A1038" s="11" t="s">
        <v>300</v>
      </c>
      <c r="B1038" s="178">
        <f t="shared" si="78"/>
        <v>3.8954293628808863</v>
      </c>
      <c r="D1038" s="298"/>
      <c r="E1038" s="298" t="s">
        <v>140</v>
      </c>
      <c r="F1038" s="298">
        <v>30</v>
      </c>
      <c r="G1038" s="238">
        <f t="shared" si="79"/>
        <v>1.9736842105263157E-2</v>
      </c>
      <c r="H1038" s="298"/>
      <c r="I1038" s="298"/>
      <c r="J1038" s="76"/>
    </row>
    <row r="1039" spans="1:10" x14ac:dyDescent="0.25">
      <c r="A1039" s="11" t="s">
        <v>300</v>
      </c>
      <c r="B1039" s="178">
        <f t="shared" si="78"/>
        <v>0</v>
      </c>
      <c r="D1039" s="298"/>
      <c r="E1039" s="298" t="s">
        <v>126</v>
      </c>
      <c r="F1039" s="298"/>
      <c r="G1039" s="238"/>
      <c r="H1039" s="298"/>
      <c r="I1039" s="298"/>
      <c r="J1039" s="76"/>
    </row>
    <row r="1040" spans="1:10" x14ac:dyDescent="0.25">
      <c r="A1040" s="150" t="s">
        <v>300</v>
      </c>
      <c r="B1040" s="131">
        <f t="shared" si="78"/>
        <v>0</v>
      </c>
      <c r="C1040" s="150"/>
      <c r="D1040" s="12"/>
      <c r="E1040" s="12" t="s">
        <v>38</v>
      </c>
      <c r="F1040" s="12"/>
      <c r="G1040" s="237"/>
      <c r="H1040" s="12"/>
      <c r="I1040" s="12"/>
      <c r="J1040" s="147"/>
    </row>
    <row r="1041" spans="1:10" x14ac:dyDescent="0.25">
      <c r="A1041" s="11" t="s">
        <v>302</v>
      </c>
      <c r="B1041" s="178">
        <f>POWER((F1041/$J$1041)*100, 2)</f>
        <v>0</v>
      </c>
      <c r="C1041" s="11">
        <f>SUM(B1041:B1085)</f>
        <v>1852.8728479283104</v>
      </c>
      <c r="D1041" s="300"/>
      <c r="E1041" s="300" t="s">
        <v>97</v>
      </c>
      <c r="F1041" s="299"/>
      <c r="G1041" s="238"/>
      <c r="H1041" s="300"/>
      <c r="I1041" s="300"/>
      <c r="J1041" s="76">
        <v>3470000</v>
      </c>
    </row>
    <row r="1042" spans="1:10" x14ac:dyDescent="0.25">
      <c r="A1042" s="11" t="s">
        <v>302</v>
      </c>
      <c r="B1042" s="178">
        <f t="shared" ref="B1042:B1085" si="80">POWER((F1042/$J$1041)*100, 2)</f>
        <v>9.4782357631074093E-2</v>
      </c>
      <c r="D1042" s="300"/>
      <c r="E1042" s="300" t="s">
        <v>81</v>
      </c>
      <c r="F1042" s="300">
        <v>10683</v>
      </c>
      <c r="G1042" s="238">
        <f>F1042/$J$1041</f>
        <v>3.0786743515850146E-3</v>
      </c>
      <c r="H1042" s="300"/>
      <c r="I1042" s="300"/>
      <c r="J1042" s="76"/>
    </row>
    <row r="1043" spans="1:10" x14ac:dyDescent="0.25">
      <c r="A1043" s="11" t="s">
        <v>302</v>
      </c>
      <c r="B1043" s="178">
        <f t="shared" si="80"/>
        <v>488.57560481359354</v>
      </c>
      <c r="D1043" s="300"/>
      <c r="E1043" s="300" t="s">
        <v>5</v>
      </c>
      <c r="F1043" s="300">
        <v>767000</v>
      </c>
      <c r="G1043" s="238">
        <f t="shared" ref="G1043:G1085" si="81">F1043/$J$1041</f>
        <v>0.22103746397694524</v>
      </c>
      <c r="H1043" s="300"/>
      <c r="I1043" s="300"/>
      <c r="J1043" s="76"/>
    </row>
    <row r="1044" spans="1:10" x14ac:dyDescent="0.25">
      <c r="A1044" s="11" t="s">
        <v>302</v>
      </c>
      <c r="B1044" s="178">
        <f t="shared" si="80"/>
        <v>0.10475575829049324</v>
      </c>
      <c r="D1044" s="300"/>
      <c r="E1044" s="300" t="s">
        <v>93</v>
      </c>
      <c r="F1044" s="300">
        <v>11231</v>
      </c>
      <c r="G1044" s="238">
        <f t="shared" si="81"/>
        <v>3.2365994236311238E-3</v>
      </c>
      <c r="H1044" s="300"/>
      <c r="I1044" s="300"/>
      <c r="J1044" s="76"/>
    </row>
    <row r="1045" spans="1:10" x14ac:dyDescent="0.25">
      <c r="A1045" s="11" t="s">
        <v>302</v>
      </c>
      <c r="B1045" s="178">
        <f t="shared" si="80"/>
        <v>8.3050270328629931E-4</v>
      </c>
      <c r="D1045" s="300"/>
      <c r="E1045" s="300" t="s">
        <v>372</v>
      </c>
      <c r="F1045" s="300">
        <v>1000</v>
      </c>
      <c r="G1045" s="238">
        <f t="shared" si="81"/>
        <v>2.8818443804034583E-4</v>
      </c>
      <c r="H1045" s="300"/>
      <c r="I1045" s="300"/>
      <c r="J1045" s="76"/>
    </row>
    <row r="1046" spans="1:10" x14ac:dyDescent="0.25">
      <c r="A1046" s="11" t="s">
        <v>302</v>
      </c>
      <c r="B1046" s="178">
        <f t="shared" si="80"/>
        <v>0.46318419387255111</v>
      </c>
      <c r="D1046" s="300"/>
      <c r="E1046" s="300" t="s">
        <v>6</v>
      </c>
      <c r="F1046" s="300">
        <v>23616</v>
      </c>
      <c r="G1046" s="238">
        <f t="shared" si="81"/>
        <v>6.8057636887608073E-3</v>
      </c>
      <c r="H1046" s="300"/>
      <c r="I1046" s="300"/>
      <c r="J1046" s="76"/>
    </row>
    <row r="1047" spans="1:10" x14ac:dyDescent="0.25">
      <c r="A1047" s="11" t="s">
        <v>302</v>
      </c>
      <c r="B1047" s="178">
        <f t="shared" si="80"/>
        <v>0.14035495685538454</v>
      </c>
      <c r="D1047" s="300"/>
      <c r="E1047" s="300" t="s">
        <v>101</v>
      </c>
      <c r="F1047" s="300">
        <v>13000</v>
      </c>
      <c r="G1047" s="238">
        <f t="shared" si="81"/>
        <v>3.7463976945244955E-3</v>
      </c>
      <c r="H1047" s="300"/>
      <c r="I1047" s="300"/>
      <c r="J1047" s="76"/>
    </row>
    <row r="1048" spans="1:10" x14ac:dyDescent="0.25">
      <c r="A1048" s="11" t="s">
        <v>302</v>
      </c>
      <c r="B1048" s="178">
        <f t="shared" si="80"/>
        <v>3.3220108131451972E-3</v>
      </c>
      <c r="D1048" s="300"/>
      <c r="E1048" s="300" t="s">
        <v>102</v>
      </c>
      <c r="F1048" s="300">
        <v>2000</v>
      </c>
      <c r="G1048" s="238">
        <f t="shared" si="81"/>
        <v>5.7636887608069167E-4</v>
      </c>
      <c r="H1048" s="300"/>
      <c r="I1048" s="300"/>
      <c r="J1048" s="76"/>
    </row>
    <row r="1049" spans="1:10" x14ac:dyDescent="0.25">
      <c r="A1049" s="11" t="s">
        <v>302</v>
      </c>
      <c r="B1049" s="178">
        <f t="shared" si="80"/>
        <v>5.2165506864104829</v>
      </c>
      <c r="D1049" s="300"/>
      <c r="E1049" s="300" t="s">
        <v>82</v>
      </c>
      <c r="F1049" s="300">
        <v>79254</v>
      </c>
      <c r="G1049" s="238">
        <f t="shared" si="81"/>
        <v>2.2839769452449567E-2</v>
      </c>
      <c r="H1049" s="300"/>
      <c r="I1049" s="300"/>
      <c r="J1049" s="76"/>
    </row>
    <row r="1050" spans="1:10" x14ac:dyDescent="0.25">
      <c r="A1050" s="11" t="s">
        <v>302</v>
      </c>
      <c r="B1050" s="178">
        <f t="shared" si="80"/>
        <v>6.4022124592015561E-4</v>
      </c>
      <c r="D1050" s="300"/>
      <c r="E1050" s="300" t="s">
        <v>83</v>
      </c>
      <c r="F1050" s="299">
        <v>878</v>
      </c>
      <c r="G1050" s="238">
        <f t="shared" si="81"/>
        <v>2.5302593659942365E-4</v>
      </c>
      <c r="H1050" s="300"/>
      <c r="I1050" s="300"/>
      <c r="J1050" s="76"/>
    </row>
    <row r="1051" spans="1:10" x14ac:dyDescent="0.25">
      <c r="A1051" s="11" t="s">
        <v>302</v>
      </c>
      <c r="B1051" s="178">
        <f t="shared" si="80"/>
        <v>1079.3213131908744</v>
      </c>
      <c r="D1051" s="300"/>
      <c r="E1051" s="300" t="s">
        <v>15</v>
      </c>
      <c r="F1051" s="300">
        <v>1140000</v>
      </c>
      <c r="G1051" s="238">
        <f t="shared" si="81"/>
        <v>0.32853025936599423</v>
      </c>
      <c r="H1051" s="300"/>
      <c r="I1051" s="300"/>
      <c r="J1051" s="76"/>
    </row>
    <row r="1052" spans="1:10" x14ac:dyDescent="0.25">
      <c r="A1052" s="11" t="s">
        <v>302</v>
      </c>
      <c r="B1052" s="178">
        <f t="shared" si="80"/>
        <v>0</v>
      </c>
      <c r="D1052" s="300"/>
      <c r="E1052" s="300" t="s">
        <v>103</v>
      </c>
      <c r="F1052" s="300"/>
      <c r="G1052" s="238"/>
      <c r="H1052" s="300"/>
      <c r="I1052" s="300"/>
      <c r="J1052" s="76"/>
    </row>
    <row r="1053" spans="1:10" x14ac:dyDescent="0.25">
      <c r="A1053" s="11" t="s">
        <v>302</v>
      </c>
      <c r="B1053" s="178">
        <f t="shared" si="80"/>
        <v>0</v>
      </c>
      <c r="D1053" s="300"/>
      <c r="E1053" s="300" t="s">
        <v>222</v>
      </c>
      <c r="F1053" s="300"/>
      <c r="G1053" s="238"/>
      <c r="H1053" s="300"/>
      <c r="I1053" s="300"/>
      <c r="J1053" s="76"/>
    </row>
    <row r="1054" spans="1:10" x14ac:dyDescent="0.25">
      <c r="A1054" s="11" t="s">
        <v>302</v>
      </c>
      <c r="B1054" s="178">
        <f t="shared" si="80"/>
        <v>1.3288043252580788E-4</v>
      </c>
      <c r="D1054" s="300"/>
      <c r="E1054" s="300" t="s">
        <v>108</v>
      </c>
      <c r="F1054" s="300">
        <v>400</v>
      </c>
      <c r="G1054" s="238">
        <f t="shared" si="81"/>
        <v>1.1527377521613833E-4</v>
      </c>
      <c r="H1054" s="300"/>
      <c r="I1054" s="300"/>
      <c r="J1054" s="76"/>
    </row>
    <row r="1055" spans="1:10" x14ac:dyDescent="0.25">
      <c r="A1055" s="11" t="s">
        <v>302</v>
      </c>
      <c r="B1055" s="178">
        <f t="shared" si="80"/>
        <v>1.8686310823941735E-3</v>
      </c>
      <c r="D1055" s="300"/>
      <c r="E1055" s="300" t="s">
        <v>21</v>
      </c>
      <c r="F1055" s="299">
        <v>1500</v>
      </c>
      <c r="G1055" s="238">
        <f t="shared" si="81"/>
        <v>4.3227665706051873E-4</v>
      </c>
      <c r="H1055" s="300"/>
      <c r="I1055" s="300"/>
      <c r="J1055" s="76"/>
    </row>
    <row r="1056" spans="1:10" x14ac:dyDescent="0.25">
      <c r="A1056" s="11" t="s">
        <v>302</v>
      </c>
      <c r="B1056" s="178">
        <f t="shared" si="80"/>
        <v>4.393359300384523E-7</v>
      </c>
      <c r="D1056" s="300"/>
      <c r="E1056" s="300" t="s">
        <v>190</v>
      </c>
      <c r="F1056" s="299">
        <v>23</v>
      </c>
      <c r="G1056" s="238">
        <f t="shared" si="81"/>
        <v>6.6282420749279537E-6</v>
      </c>
      <c r="H1056" s="300"/>
      <c r="I1056" s="300"/>
      <c r="J1056" s="76"/>
    </row>
    <row r="1057" spans="1:10" x14ac:dyDescent="0.25">
      <c r="A1057" s="11" t="s">
        <v>302</v>
      </c>
      <c r="B1057" s="178">
        <f t="shared" si="80"/>
        <v>9.1353755948475626E-2</v>
      </c>
      <c r="D1057" s="300"/>
      <c r="E1057" s="300" t="s">
        <v>227</v>
      </c>
      <c r="F1057" s="300">
        <v>10488</v>
      </c>
      <c r="G1057" s="238">
        <f t="shared" si="81"/>
        <v>3.0224783861671472E-3</v>
      </c>
      <c r="H1057" s="300"/>
      <c r="I1057" s="300"/>
      <c r="J1057" s="76"/>
    </row>
    <row r="1058" spans="1:10" x14ac:dyDescent="0.25">
      <c r="A1058" s="11" t="s">
        <v>302</v>
      </c>
      <c r="B1058" s="178">
        <f t="shared" si="80"/>
        <v>3.0298067420209449</v>
      </c>
      <c r="D1058" s="300"/>
      <c r="E1058" s="300" t="s">
        <v>9</v>
      </c>
      <c r="F1058" s="300">
        <v>60400</v>
      </c>
      <c r="G1058" s="238">
        <f t="shared" si="81"/>
        <v>1.7406340057636888E-2</v>
      </c>
      <c r="H1058" s="300"/>
      <c r="I1058" s="300"/>
      <c r="J1058" s="76"/>
    </row>
    <row r="1059" spans="1:10" x14ac:dyDescent="0.25">
      <c r="A1059" s="11" t="s">
        <v>302</v>
      </c>
      <c r="B1059" s="178">
        <f t="shared" si="80"/>
        <v>0.43933593003845223</v>
      </c>
      <c r="D1059" s="300"/>
      <c r="E1059" s="300" t="s">
        <v>24</v>
      </c>
      <c r="F1059" s="300">
        <v>23000</v>
      </c>
      <c r="G1059" s="238">
        <f t="shared" si="81"/>
        <v>6.6282420749279539E-3</v>
      </c>
      <c r="H1059" s="300"/>
      <c r="I1059" s="300"/>
      <c r="J1059" s="76"/>
    </row>
    <row r="1060" spans="1:10" x14ac:dyDescent="0.25">
      <c r="A1060" s="11" t="s">
        <v>302</v>
      </c>
      <c r="B1060" s="178">
        <f t="shared" si="80"/>
        <v>3.380511423564684</v>
      </c>
      <c r="D1060" s="300"/>
      <c r="E1060" s="300" t="s">
        <v>110</v>
      </c>
      <c r="F1060" s="300">
        <v>63800</v>
      </c>
      <c r="G1060" s="238">
        <f t="shared" si="81"/>
        <v>1.8386167146974063E-2</v>
      </c>
      <c r="H1060" s="300"/>
      <c r="I1060" s="300"/>
      <c r="J1060" s="76"/>
    </row>
    <row r="1061" spans="1:10" x14ac:dyDescent="0.25">
      <c r="A1061" s="11" t="s">
        <v>302</v>
      </c>
      <c r="B1061" s="178">
        <f t="shared" si="80"/>
        <v>5.3152173010323153E-4</v>
      </c>
      <c r="D1061" s="300"/>
      <c r="E1061" s="300" t="s">
        <v>25</v>
      </c>
      <c r="F1061" s="300">
        <v>800</v>
      </c>
      <c r="G1061" s="238">
        <f t="shared" si="81"/>
        <v>2.3054755043227666E-4</v>
      </c>
      <c r="H1061" s="300"/>
      <c r="I1061" s="300"/>
      <c r="J1061" s="76"/>
    </row>
    <row r="1062" spans="1:10" x14ac:dyDescent="0.25">
      <c r="A1062" s="11" t="s">
        <v>302</v>
      </c>
      <c r="B1062" s="178">
        <f t="shared" si="80"/>
        <v>9.8107026883372476E-3</v>
      </c>
      <c r="D1062" s="300"/>
      <c r="E1062" s="300" t="s">
        <v>111</v>
      </c>
      <c r="F1062" s="300">
        <v>3437</v>
      </c>
      <c r="G1062" s="238">
        <f t="shared" si="81"/>
        <v>9.9048991354466851E-4</v>
      </c>
      <c r="H1062" s="300"/>
      <c r="I1062" s="300"/>
      <c r="J1062" s="76"/>
    </row>
    <row r="1063" spans="1:10" x14ac:dyDescent="0.25">
      <c r="A1063" s="11" t="s">
        <v>302</v>
      </c>
      <c r="B1063" s="178">
        <f t="shared" si="80"/>
        <v>0.79811309785813356</v>
      </c>
      <c r="D1063" s="300"/>
      <c r="E1063" s="300" t="s">
        <v>36</v>
      </c>
      <c r="F1063" s="300">
        <v>31000</v>
      </c>
      <c r="G1063" s="238">
        <f t="shared" si="81"/>
        <v>8.933717579250721E-3</v>
      </c>
      <c r="H1063" s="300"/>
      <c r="I1063" s="300"/>
      <c r="J1063" s="76"/>
    </row>
    <row r="1064" spans="1:10" x14ac:dyDescent="0.25">
      <c r="A1064" s="11" t="s">
        <v>302</v>
      </c>
      <c r="B1064" s="178">
        <f t="shared" si="80"/>
        <v>0.14035495685538454</v>
      </c>
      <c r="D1064" s="300"/>
      <c r="E1064" s="300" t="s">
        <v>220</v>
      </c>
      <c r="F1064" s="300">
        <v>13000</v>
      </c>
      <c r="G1064" s="238">
        <f t="shared" si="81"/>
        <v>3.7463976945244955E-3</v>
      </c>
      <c r="H1064" s="300"/>
      <c r="I1064" s="300"/>
      <c r="J1064" s="76"/>
    </row>
    <row r="1065" spans="1:10" x14ac:dyDescent="0.25">
      <c r="A1065" s="11" t="s">
        <v>302</v>
      </c>
      <c r="B1065" s="178">
        <f t="shared" si="80"/>
        <v>2.0762567582157482E-6</v>
      </c>
      <c r="D1065" s="300"/>
      <c r="E1065" s="300" t="s">
        <v>170</v>
      </c>
      <c r="F1065" s="299">
        <v>50</v>
      </c>
      <c r="G1065" s="238">
        <f t="shared" si="81"/>
        <v>1.4409221902017291E-5</v>
      </c>
      <c r="H1065" s="300"/>
      <c r="I1065" s="300"/>
      <c r="J1065" s="76"/>
    </row>
    <row r="1066" spans="1:10" x14ac:dyDescent="0.25">
      <c r="A1066" s="11" t="s">
        <v>302</v>
      </c>
      <c r="B1066" s="178">
        <f t="shared" si="80"/>
        <v>0</v>
      </c>
      <c r="D1066" s="300"/>
      <c r="E1066" s="300" t="s">
        <v>181</v>
      </c>
      <c r="F1066" s="299"/>
      <c r="G1066" s="238"/>
      <c r="H1066" s="300"/>
      <c r="I1066" s="300"/>
      <c r="J1066" s="76"/>
    </row>
    <row r="1067" spans="1:10" x14ac:dyDescent="0.25">
      <c r="A1067" s="11" t="s">
        <v>302</v>
      </c>
      <c r="B1067" s="178">
        <f t="shared" si="80"/>
        <v>14.998990560506273</v>
      </c>
      <c r="D1067" s="300"/>
      <c r="E1067" s="300" t="s">
        <v>56</v>
      </c>
      <c r="F1067" s="300">
        <v>134388</v>
      </c>
      <c r="G1067" s="238">
        <f t="shared" si="81"/>
        <v>3.8728530259365991E-2</v>
      </c>
      <c r="H1067" s="300"/>
      <c r="I1067" s="300"/>
      <c r="J1067" s="76"/>
    </row>
    <row r="1068" spans="1:10" x14ac:dyDescent="0.25">
      <c r="A1068" s="11" t="s">
        <v>302</v>
      </c>
      <c r="B1068" s="178">
        <f t="shared" si="80"/>
        <v>1.7420956905214728</v>
      </c>
      <c r="D1068" s="300"/>
      <c r="E1068" s="300" t="s">
        <v>165</v>
      </c>
      <c r="F1068" s="300">
        <v>45800</v>
      </c>
      <c r="G1068" s="238">
        <f t="shared" si="81"/>
        <v>1.3198847262247839E-2</v>
      </c>
      <c r="H1068" s="300"/>
      <c r="I1068" s="300"/>
      <c r="J1068" s="76"/>
    </row>
    <row r="1069" spans="1:10" x14ac:dyDescent="0.25">
      <c r="A1069" s="11" t="s">
        <v>302</v>
      </c>
      <c r="B1069" s="178">
        <f t="shared" si="80"/>
        <v>0.17030487754237641</v>
      </c>
      <c r="D1069" s="300"/>
      <c r="E1069" s="300" t="s">
        <v>84</v>
      </c>
      <c r="F1069" s="300">
        <v>14320</v>
      </c>
      <c r="G1069" s="238">
        <f t="shared" si="81"/>
        <v>4.1268011527377524E-3</v>
      </c>
      <c r="H1069" s="300"/>
      <c r="I1069" s="300"/>
      <c r="J1069" s="76"/>
    </row>
    <row r="1070" spans="1:10" x14ac:dyDescent="0.25">
      <c r="A1070" s="11" t="s">
        <v>302</v>
      </c>
      <c r="B1070" s="178">
        <f t="shared" si="80"/>
        <v>84.6956863897217</v>
      </c>
      <c r="D1070" s="300"/>
      <c r="E1070" s="300" t="s">
        <v>92</v>
      </c>
      <c r="F1070" s="300">
        <v>319345</v>
      </c>
      <c r="G1070" s="238">
        <f t="shared" si="81"/>
        <v>9.2030259365994238E-2</v>
      </c>
      <c r="H1070" s="300"/>
      <c r="I1070" s="300"/>
      <c r="J1070" s="76"/>
    </row>
    <row r="1071" spans="1:10" x14ac:dyDescent="0.25">
      <c r="A1071" s="11" t="s">
        <v>302</v>
      </c>
      <c r="B1071" s="178">
        <f t="shared" si="80"/>
        <v>4.6840435515617607</v>
      </c>
      <c r="D1071" s="300"/>
      <c r="E1071" s="300" t="s">
        <v>118</v>
      </c>
      <c r="F1071" s="300">
        <v>75100</v>
      </c>
      <c r="G1071" s="238">
        <f t="shared" si="81"/>
        <v>2.1642651296829973E-2</v>
      </c>
      <c r="H1071" s="300"/>
      <c r="I1071" s="300"/>
      <c r="J1071" s="76"/>
    </row>
    <row r="1072" spans="1:10" x14ac:dyDescent="0.25">
      <c r="A1072" s="11" t="s">
        <v>302</v>
      </c>
      <c r="B1072" s="178">
        <f t="shared" si="80"/>
        <v>0.11194520343163716</v>
      </c>
      <c r="D1072" s="300"/>
      <c r="E1072" s="300" t="s">
        <v>29</v>
      </c>
      <c r="F1072" s="300">
        <v>11610</v>
      </c>
      <c r="G1072" s="238">
        <f t="shared" si="81"/>
        <v>3.345821325648415E-3</v>
      </c>
      <c r="H1072" s="300"/>
      <c r="I1072" s="300"/>
      <c r="J1072" s="76"/>
    </row>
    <row r="1073" spans="1:10" x14ac:dyDescent="0.25">
      <c r="A1073" s="11" t="s">
        <v>302</v>
      </c>
      <c r="B1073" s="178">
        <f t="shared" si="80"/>
        <v>1.0763315034590437</v>
      </c>
      <c r="D1073" s="300"/>
      <c r="E1073" s="300" t="s">
        <v>16</v>
      </c>
      <c r="F1073" s="300">
        <v>36000</v>
      </c>
      <c r="G1073" s="238">
        <f t="shared" si="81"/>
        <v>1.0374639769452449E-2</v>
      </c>
      <c r="H1073" s="300"/>
      <c r="I1073" s="300"/>
      <c r="J1073" s="76"/>
    </row>
    <row r="1074" spans="1:10" x14ac:dyDescent="0.25">
      <c r="A1074" s="11" t="s">
        <v>302</v>
      </c>
      <c r="B1074" s="178">
        <f t="shared" si="80"/>
        <v>0</v>
      </c>
      <c r="D1074" s="300"/>
      <c r="E1074" s="300" t="s">
        <v>54</v>
      </c>
      <c r="F1074" s="300"/>
      <c r="G1074" s="238"/>
      <c r="H1074" s="300"/>
      <c r="I1074" s="300"/>
      <c r="J1074" s="76"/>
    </row>
    <row r="1075" spans="1:10" x14ac:dyDescent="0.25">
      <c r="A1075" s="11" t="s">
        <v>302</v>
      </c>
      <c r="B1075" s="178">
        <f t="shared" si="80"/>
        <v>8.3050270328629931E-4</v>
      </c>
      <c r="D1075" s="300"/>
      <c r="E1075" s="300" t="s">
        <v>37</v>
      </c>
      <c r="F1075" s="299">
        <v>1000</v>
      </c>
      <c r="G1075" s="238">
        <f t="shared" si="81"/>
        <v>2.8818443804034583E-4</v>
      </c>
      <c r="H1075" s="300"/>
      <c r="I1075" s="300"/>
      <c r="J1075" s="76"/>
    </row>
    <row r="1076" spans="1:10" x14ac:dyDescent="0.25">
      <c r="A1076" s="11" t="s">
        <v>302</v>
      </c>
      <c r="B1076" s="178">
        <f t="shared" si="80"/>
        <v>1.4761199586409655</v>
      </c>
      <c r="D1076" s="300"/>
      <c r="E1076" s="300" t="s">
        <v>121</v>
      </c>
      <c r="F1076" s="300">
        <v>42159</v>
      </c>
      <c r="G1076" s="238">
        <f t="shared" si="81"/>
        <v>1.2149567723342939E-2</v>
      </c>
      <c r="H1076" s="300"/>
      <c r="I1076" s="300"/>
      <c r="J1076" s="76"/>
    </row>
    <row r="1077" spans="1:10" x14ac:dyDescent="0.25">
      <c r="A1077" s="11" t="s">
        <v>302</v>
      </c>
      <c r="B1077" s="178">
        <f t="shared" si="80"/>
        <v>0</v>
      </c>
      <c r="D1077" s="300"/>
      <c r="E1077" s="300" t="s">
        <v>32</v>
      </c>
      <c r="F1077" s="300"/>
      <c r="G1077" s="238"/>
      <c r="H1077" s="300"/>
      <c r="I1077" s="300"/>
      <c r="J1077" s="76"/>
    </row>
    <row r="1078" spans="1:10" x14ac:dyDescent="0.25">
      <c r="A1078" s="11" t="s">
        <v>302</v>
      </c>
      <c r="B1078" s="178">
        <f t="shared" si="80"/>
        <v>3.0903005589283192</v>
      </c>
      <c r="D1078" s="300"/>
      <c r="E1078" s="300" t="s">
        <v>174</v>
      </c>
      <c r="F1078" s="300">
        <v>61000</v>
      </c>
      <c r="G1078" s="238">
        <f t="shared" si="81"/>
        <v>1.7579250720461095E-2</v>
      </c>
      <c r="H1078" s="300"/>
      <c r="I1078" s="300"/>
      <c r="J1078" s="76"/>
    </row>
    <row r="1079" spans="1:10" x14ac:dyDescent="0.25">
      <c r="A1079" s="11" t="s">
        <v>302</v>
      </c>
      <c r="B1079" s="178">
        <f t="shared" si="80"/>
        <v>5.3152173010323153E-4</v>
      </c>
      <c r="D1079" s="300"/>
      <c r="E1079" s="300" t="s">
        <v>140</v>
      </c>
      <c r="F1079" s="300">
        <v>800</v>
      </c>
      <c r="G1079" s="238">
        <f t="shared" si="81"/>
        <v>2.3054755043227666E-4</v>
      </c>
      <c r="H1079" s="300"/>
      <c r="I1079" s="300"/>
      <c r="J1079" s="76"/>
    </row>
    <row r="1080" spans="1:10" x14ac:dyDescent="0.25">
      <c r="A1080" s="11" t="s">
        <v>302</v>
      </c>
      <c r="B1080" s="178">
        <f t="shared" si="80"/>
        <v>0</v>
      </c>
      <c r="D1080" s="300"/>
      <c r="E1080" s="300" t="s">
        <v>161</v>
      </c>
      <c r="F1080" s="300"/>
      <c r="G1080" s="238"/>
      <c r="H1080" s="300"/>
      <c r="I1080" s="300"/>
      <c r="J1080" s="76"/>
    </row>
    <row r="1081" spans="1:10" x14ac:dyDescent="0.25">
      <c r="A1081" s="11" t="s">
        <v>302</v>
      </c>
      <c r="B1081" s="178">
        <f t="shared" si="80"/>
        <v>6.297640874021046E-2</v>
      </c>
      <c r="D1081" s="300"/>
      <c r="E1081" s="300" t="s">
        <v>166</v>
      </c>
      <c r="F1081" s="300">
        <v>8708</v>
      </c>
      <c r="G1081" s="238">
        <f t="shared" si="81"/>
        <v>2.5095100864553316E-3</v>
      </c>
      <c r="H1081" s="300"/>
      <c r="I1081" s="300"/>
      <c r="J1081" s="76"/>
    </row>
    <row r="1082" spans="1:10" x14ac:dyDescent="0.25">
      <c r="A1082" s="11" t="s">
        <v>302</v>
      </c>
      <c r="B1082" s="178">
        <f t="shared" si="80"/>
        <v>0.29981147588635393</v>
      </c>
      <c r="D1082" s="300"/>
      <c r="E1082" s="300" t="s">
        <v>31</v>
      </c>
      <c r="F1082" s="300">
        <v>19000</v>
      </c>
      <c r="G1082" s="238">
        <f t="shared" si="81"/>
        <v>5.4755043227665704E-3</v>
      </c>
      <c r="H1082" s="300"/>
      <c r="I1082" s="300"/>
      <c r="J1082" s="76"/>
    </row>
    <row r="1083" spans="1:10" x14ac:dyDescent="0.25">
      <c r="A1083" s="11" t="s">
        <v>302</v>
      </c>
      <c r="B1083" s="178">
        <f t="shared" si="80"/>
        <v>2.0762567582157483E-4</v>
      </c>
      <c r="D1083" s="300"/>
      <c r="E1083" s="300" t="s">
        <v>128</v>
      </c>
      <c r="F1083" s="299">
        <v>500</v>
      </c>
      <c r="G1083" s="238">
        <f t="shared" si="81"/>
        <v>1.4409221902017292E-4</v>
      </c>
      <c r="H1083" s="300"/>
      <c r="I1083" s="300"/>
      <c r="J1083" s="76"/>
    </row>
    <row r="1084" spans="1:10" x14ac:dyDescent="0.25">
      <c r="A1084" s="11" t="s">
        <v>302</v>
      </c>
      <c r="B1084" s="178">
        <f t="shared" si="80"/>
        <v>158.60027074388123</v>
      </c>
      <c r="D1084" s="300"/>
      <c r="E1084" s="300" t="s">
        <v>38</v>
      </c>
      <c r="F1084" s="300">
        <v>437000</v>
      </c>
      <c r="G1084" s="238">
        <f t="shared" si="81"/>
        <v>0.12593659942363111</v>
      </c>
      <c r="H1084" s="300"/>
      <c r="I1084" s="300"/>
      <c r="J1084" s="76"/>
    </row>
    <row r="1085" spans="1:10" x14ac:dyDescent="0.25">
      <c r="A1085" s="150" t="s">
        <v>302</v>
      </c>
      <c r="B1085" s="131">
        <f t="shared" si="80"/>
        <v>4.9240505277844668E-2</v>
      </c>
      <c r="C1085" s="150"/>
      <c r="D1085" s="12"/>
      <c r="E1085" s="12" t="s">
        <v>47</v>
      </c>
      <c r="F1085" s="12">
        <v>7700</v>
      </c>
      <c r="G1085" s="237">
        <f t="shared" si="81"/>
        <v>2.2190201729106627E-3</v>
      </c>
      <c r="H1085" s="12"/>
      <c r="I1085" s="12"/>
      <c r="J1085" s="150"/>
    </row>
    <row r="1086" spans="1:10" x14ac:dyDescent="0.25">
      <c r="A1086" s="11" t="s">
        <v>305</v>
      </c>
      <c r="B1086" s="178">
        <f>POWER((F1086/$J$1086)*100, 2)</f>
        <v>0.6639231824417009</v>
      </c>
      <c r="C1086" s="11">
        <f>SUM(B1086:B1099)</f>
        <v>3973.8584292186583</v>
      </c>
      <c r="D1086" s="304"/>
      <c r="E1086" s="304" t="s">
        <v>93</v>
      </c>
      <c r="F1086" s="299">
        <v>44</v>
      </c>
      <c r="G1086" s="238">
        <f>F1086/$J$1086</f>
        <v>8.1481481481481474E-3</v>
      </c>
      <c r="H1086" s="304"/>
      <c r="I1086" s="304"/>
      <c r="J1086" s="76">
        <v>5400</v>
      </c>
    </row>
    <row r="1087" spans="1:10" x14ac:dyDescent="0.25">
      <c r="A1087" s="11" t="s">
        <v>305</v>
      </c>
      <c r="B1087" s="178">
        <f t="shared" ref="B1087:B1098" si="82">POWER((F1087/$J$1086)*100, 2)</f>
        <v>0.54869684499314142</v>
      </c>
      <c r="D1087" s="304"/>
      <c r="E1087" s="304" t="s">
        <v>101</v>
      </c>
      <c r="F1087" s="299">
        <v>40</v>
      </c>
      <c r="G1087" s="238">
        <f t="shared" ref="G1087:G1095" si="83">F1087/$J$1086</f>
        <v>7.4074074074074077E-3</v>
      </c>
      <c r="H1087" s="304"/>
      <c r="I1087" s="304"/>
      <c r="J1087" s="76"/>
    </row>
    <row r="1088" spans="1:10" x14ac:dyDescent="0.25">
      <c r="A1088" s="11" t="s">
        <v>305</v>
      </c>
      <c r="B1088" s="178">
        <f t="shared" si="82"/>
        <v>11.736968449931414</v>
      </c>
      <c r="D1088" s="304"/>
      <c r="E1088" s="304" t="s">
        <v>82</v>
      </c>
      <c r="F1088" s="299">
        <v>185</v>
      </c>
      <c r="G1088" s="238">
        <f t="shared" si="83"/>
        <v>3.425925925925926E-2</v>
      </c>
      <c r="H1088" s="304"/>
      <c r="I1088" s="304"/>
      <c r="J1088" s="76"/>
    </row>
    <row r="1089" spans="1:10" x14ac:dyDescent="0.25">
      <c r="A1089" s="11" t="s">
        <v>305</v>
      </c>
      <c r="B1089" s="178">
        <f t="shared" si="82"/>
        <v>3086.4197530864199</v>
      </c>
      <c r="D1089" s="304"/>
      <c r="E1089" s="304" t="s">
        <v>15</v>
      </c>
      <c r="F1089" s="299">
        <v>3000</v>
      </c>
      <c r="G1089" s="238">
        <f t="shared" si="83"/>
        <v>0.55555555555555558</v>
      </c>
      <c r="H1089" s="304"/>
      <c r="I1089" s="304"/>
      <c r="J1089" s="76"/>
    </row>
    <row r="1090" spans="1:10" x14ac:dyDescent="0.25">
      <c r="A1090" s="11" t="s">
        <v>305</v>
      </c>
      <c r="B1090" s="178">
        <f t="shared" si="82"/>
        <v>0.18141289437585734</v>
      </c>
      <c r="D1090" s="304"/>
      <c r="E1090" s="304" t="s">
        <v>111</v>
      </c>
      <c r="F1090" s="299">
        <v>23</v>
      </c>
      <c r="G1090" s="238">
        <f t="shared" si="83"/>
        <v>4.2592592592592595E-3</v>
      </c>
      <c r="H1090" s="304"/>
      <c r="I1090" s="304"/>
      <c r="J1090" s="76"/>
    </row>
    <row r="1091" spans="1:10" x14ac:dyDescent="0.25">
      <c r="A1091" s="11" t="s">
        <v>305</v>
      </c>
      <c r="B1091" s="178">
        <f t="shared" si="82"/>
        <v>6.7215363511659802</v>
      </c>
      <c r="D1091" s="304"/>
      <c r="E1091" s="304" t="s">
        <v>36</v>
      </c>
      <c r="F1091" s="299">
        <v>140</v>
      </c>
      <c r="G1091" s="238">
        <f t="shared" si="83"/>
        <v>2.5925925925925925E-2</v>
      </c>
      <c r="H1091" s="304"/>
      <c r="I1091" s="304"/>
      <c r="J1091" s="76"/>
    </row>
    <row r="1092" spans="1:10" x14ac:dyDescent="0.25">
      <c r="A1092" s="11" t="s">
        <v>305</v>
      </c>
      <c r="B1092" s="178">
        <f t="shared" si="82"/>
        <v>322.66803840877924</v>
      </c>
      <c r="D1092" s="304"/>
      <c r="E1092" s="304" t="s">
        <v>56</v>
      </c>
      <c r="F1092" s="299">
        <v>970</v>
      </c>
      <c r="G1092" s="238">
        <f t="shared" si="83"/>
        <v>0.17962962962962964</v>
      </c>
      <c r="H1092" s="304"/>
      <c r="I1092" s="304"/>
      <c r="J1092" s="76"/>
    </row>
    <row r="1093" spans="1:10" x14ac:dyDescent="0.25">
      <c r="A1093" s="11" t="s">
        <v>305</v>
      </c>
      <c r="B1093" s="178">
        <f t="shared" si="82"/>
        <v>310.80384087791498</v>
      </c>
      <c r="D1093" s="304"/>
      <c r="E1093" s="304" t="s">
        <v>92</v>
      </c>
      <c r="F1093" s="299">
        <v>952</v>
      </c>
      <c r="G1093" s="238">
        <f t="shared" si="83"/>
        <v>0.17629629629629628</v>
      </c>
      <c r="H1093" s="304"/>
      <c r="I1093" s="304"/>
      <c r="J1093" s="76"/>
    </row>
    <row r="1094" spans="1:10" x14ac:dyDescent="0.25">
      <c r="A1094" s="11" t="s">
        <v>305</v>
      </c>
      <c r="B1094" s="178">
        <f t="shared" si="82"/>
        <v>0.54869684499314142</v>
      </c>
      <c r="D1094" s="304"/>
      <c r="E1094" s="304" t="s">
        <v>29</v>
      </c>
      <c r="F1094" s="299">
        <v>40</v>
      </c>
      <c r="G1094" s="238">
        <f t="shared" si="83"/>
        <v>7.4074074074074077E-3</v>
      </c>
      <c r="H1094" s="304"/>
      <c r="I1094" s="304"/>
      <c r="J1094" s="76"/>
    </row>
    <row r="1095" spans="1:10" x14ac:dyDescent="0.25">
      <c r="A1095" s="11" t="s">
        <v>305</v>
      </c>
      <c r="B1095" s="178">
        <f t="shared" si="82"/>
        <v>0.8573388203017831</v>
      </c>
      <c r="D1095" s="304"/>
      <c r="E1095" s="304" t="s">
        <v>16</v>
      </c>
      <c r="F1095" s="299">
        <v>50</v>
      </c>
      <c r="G1095" s="238">
        <f t="shared" si="83"/>
        <v>9.2592592592592587E-3</v>
      </c>
      <c r="H1095" s="304"/>
      <c r="I1095" s="304"/>
      <c r="J1095" s="76"/>
    </row>
    <row r="1096" spans="1:10" x14ac:dyDescent="0.25">
      <c r="A1096" s="11" t="s">
        <v>305</v>
      </c>
      <c r="B1096" s="178">
        <f t="shared" si="82"/>
        <v>0</v>
      </c>
      <c r="D1096" s="304"/>
      <c r="E1096" s="304" t="s">
        <v>37</v>
      </c>
      <c r="F1096" s="299"/>
      <c r="G1096" s="238"/>
      <c r="H1096" s="304"/>
      <c r="I1096" s="304"/>
      <c r="J1096" s="76"/>
    </row>
    <row r="1097" spans="1:10" x14ac:dyDescent="0.25">
      <c r="A1097" s="11" t="s">
        <v>305</v>
      </c>
      <c r="B1097" s="178">
        <f t="shared" si="82"/>
        <v>0</v>
      </c>
      <c r="D1097" s="304"/>
      <c r="E1097" s="304" t="s">
        <v>140</v>
      </c>
      <c r="F1097" s="304"/>
      <c r="G1097" s="238"/>
      <c r="H1097" s="304"/>
      <c r="I1097" s="304"/>
      <c r="J1097" s="76"/>
    </row>
    <row r="1098" spans="1:10" x14ac:dyDescent="0.25">
      <c r="A1098" s="150" t="s">
        <v>305</v>
      </c>
      <c r="B1098" s="131">
        <f t="shared" si="82"/>
        <v>0</v>
      </c>
      <c r="C1098" s="150"/>
      <c r="D1098" s="12"/>
      <c r="E1098" s="12" t="s">
        <v>38</v>
      </c>
      <c r="F1098" s="12"/>
      <c r="G1098" s="237"/>
      <c r="H1098" s="12"/>
      <c r="I1098" s="12"/>
      <c r="J1098" s="147"/>
    </row>
    <row r="1099" spans="1:10" x14ac:dyDescent="0.25">
      <c r="A1099" s="11" t="s">
        <v>338</v>
      </c>
      <c r="B1099" s="178">
        <f>POWER((F1099/$J$1099)*100, 2)</f>
        <v>232.70822345734106</v>
      </c>
      <c r="C1099" s="11">
        <f>SUM(B1099:B1102)</f>
        <v>6597.6723193638691</v>
      </c>
      <c r="D1099" s="306"/>
      <c r="E1099" s="306" t="s">
        <v>6</v>
      </c>
      <c r="F1099" s="306">
        <v>958</v>
      </c>
      <c r="G1099" s="238">
        <f>F1099/$J$1099</f>
        <v>0.15254777070063694</v>
      </c>
      <c r="H1099" s="306"/>
      <c r="I1099" s="306"/>
      <c r="J1099" s="76">
        <v>6280</v>
      </c>
    </row>
    <row r="1100" spans="1:10" x14ac:dyDescent="0.25">
      <c r="A1100" s="11" t="s">
        <v>338</v>
      </c>
      <c r="B1100" s="178">
        <f t="shared" ref="B1100:B1102" si="84">POWER((F1100/$J$1099)*100, 2)</f>
        <v>6338.9995537344321</v>
      </c>
      <c r="D1100" s="306"/>
      <c r="E1100" s="306" t="s">
        <v>9</v>
      </c>
      <c r="F1100" s="306">
        <v>5000</v>
      </c>
      <c r="G1100" s="238">
        <f t="shared" ref="G1100:G1101" si="85">F1100/$J$1099</f>
        <v>0.79617834394904463</v>
      </c>
      <c r="H1100" s="306"/>
      <c r="I1100" s="306"/>
      <c r="J1100" s="76"/>
    </row>
    <row r="1101" spans="1:10" x14ac:dyDescent="0.25">
      <c r="A1101" s="11" t="s">
        <v>338</v>
      </c>
      <c r="B1101" s="178">
        <f t="shared" si="84"/>
        <v>25.964542172096237</v>
      </c>
      <c r="D1101" s="306"/>
      <c r="E1101" s="306" t="s">
        <v>26</v>
      </c>
      <c r="F1101" s="306">
        <v>320</v>
      </c>
      <c r="G1101" s="238">
        <f t="shared" si="85"/>
        <v>5.0955414012738856E-2</v>
      </c>
      <c r="H1101" s="306"/>
      <c r="I1101" s="306"/>
      <c r="J1101" s="76"/>
    </row>
    <row r="1102" spans="1:10" x14ac:dyDescent="0.25">
      <c r="A1102" s="150" t="s">
        <v>338</v>
      </c>
      <c r="B1102" s="131">
        <f t="shared" si="84"/>
        <v>0</v>
      </c>
      <c r="C1102" s="150"/>
      <c r="D1102" s="12"/>
      <c r="E1102" s="12" t="s">
        <v>160</v>
      </c>
      <c r="F1102" s="12"/>
      <c r="G1102" s="237"/>
      <c r="H1102" s="12"/>
      <c r="I1102" s="12"/>
      <c r="J1102" s="14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11"/>
  <sheetViews>
    <sheetView workbookViewId="0">
      <pane ySplit="1" topLeftCell="A118" activePane="bottomLeft" state="frozen"/>
      <selection pane="bottomLeft" activeCell="H125" sqref="H125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1024.6633198206664</v>
      </c>
      <c r="C2" s="11">
        <f>SUM(B2:B30)</f>
        <v>1608.1753522678869</v>
      </c>
      <c r="D2" s="22"/>
      <c r="E2" s="26" t="s">
        <v>5</v>
      </c>
      <c r="F2" s="47">
        <v>61780</v>
      </c>
      <c r="G2" s="21">
        <f>(F2/$J$2)</f>
        <v>0.3201036269430052</v>
      </c>
      <c r="J2" s="11">
        <v>193000</v>
      </c>
    </row>
    <row r="3" spans="1:10" x14ac:dyDescent="0.25">
      <c r="A3" s="11" t="s">
        <v>3</v>
      </c>
      <c r="B3">
        <f>POWER((F3/$J$2)*100, 2)</f>
        <v>0.19581633821283795</v>
      </c>
      <c r="D3" s="22"/>
      <c r="E3" s="26" t="s">
        <v>39</v>
      </c>
      <c r="F3" s="48">
        <v>854.04700000000003</v>
      </c>
      <c r="G3" s="21">
        <f>(F3/$J$2)</f>
        <v>4.4251139896373057E-3</v>
      </c>
    </row>
    <row r="4" spans="1:10" x14ac:dyDescent="0.25">
      <c r="A4" s="11" t="s">
        <v>3</v>
      </c>
      <c r="B4">
        <f t="shared" ref="B4:B17" si="0">POWER((F4/$J$2)*100, 2)</f>
        <v>144.95037120191148</v>
      </c>
      <c r="D4" s="22"/>
      <c r="E4" s="26" t="s">
        <v>6</v>
      </c>
      <c r="F4" s="48">
        <v>23236.3</v>
      </c>
      <c r="G4" s="21">
        <f t="shared" ref="G4:G15" si="1">(F4/$J$2)</f>
        <v>0.12039533678756477</v>
      </c>
    </row>
    <row r="5" spans="1:10" x14ac:dyDescent="0.25">
      <c r="A5" s="11" t="s">
        <v>3</v>
      </c>
      <c r="B5">
        <f t="shared" si="0"/>
        <v>195.70995194501864</v>
      </c>
      <c r="D5" s="22"/>
      <c r="E5" s="26" t="s">
        <v>15</v>
      </c>
      <c r="F5" s="48">
        <v>27000</v>
      </c>
      <c r="G5" s="21">
        <f t="shared" si="1"/>
        <v>0.13989637305699482</v>
      </c>
    </row>
    <row r="6" spans="1:10" x14ac:dyDescent="0.25">
      <c r="A6" s="11" t="s">
        <v>3</v>
      </c>
      <c r="B6">
        <f t="shared" si="0"/>
        <v>6.7115895728744407E-2</v>
      </c>
      <c r="D6" s="22"/>
      <c r="E6" s="26" t="s">
        <v>18</v>
      </c>
      <c r="F6" s="48">
        <v>500</v>
      </c>
      <c r="G6" s="21">
        <f t="shared" si="1"/>
        <v>2.5906735751295338E-3</v>
      </c>
    </row>
    <row r="7" spans="1:10" x14ac:dyDescent="0.25">
      <c r="A7" s="11" t="s">
        <v>3</v>
      </c>
      <c r="B7">
        <f t="shared" si="0"/>
        <v>0.19033101559773422</v>
      </c>
      <c r="D7" s="22"/>
      <c r="E7" s="26" t="s">
        <v>20</v>
      </c>
      <c r="F7" s="48">
        <v>842</v>
      </c>
      <c r="G7" s="21">
        <f t="shared" si="1"/>
        <v>4.362694300518135E-3</v>
      </c>
    </row>
    <row r="8" spans="1:10" x14ac:dyDescent="0.25">
      <c r="A8" s="11" t="s">
        <v>3</v>
      </c>
      <c r="B8">
        <f t="shared" si="0"/>
        <v>1.2560253966549437</v>
      </c>
      <c r="D8" s="22"/>
      <c r="E8" s="26" t="s">
        <v>21</v>
      </c>
      <c r="F8" s="48">
        <v>2163</v>
      </c>
      <c r="G8" s="21">
        <f t="shared" si="1"/>
        <v>1.1207253886010363E-2</v>
      </c>
    </row>
    <row r="9" spans="1:10" x14ac:dyDescent="0.25">
      <c r="A9" s="11" t="s">
        <v>3</v>
      </c>
      <c r="B9">
        <f t="shared" si="0"/>
        <v>94.724329780665258</v>
      </c>
      <c r="D9" s="22"/>
      <c r="E9" s="26" t="s">
        <v>7</v>
      </c>
      <c r="F9" s="48">
        <v>18784</v>
      </c>
      <c r="G9" s="21">
        <f t="shared" si="1"/>
        <v>9.7326424870466319E-2</v>
      </c>
    </row>
    <row r="10" spans="1:10" x14ac:dyDescent="0.25">
      <c r="A10" s="11" t="s">
        <v>3</v>
      </c>
      <c r="B10">
        <f t="shared" si="0"/>
        <v>0.58724824827512134</v>
      </c>
      <c r="D10" s="22"/>
      <c r="E10" s="26" t="s">
        <v>8</v>
      </c>
      <c r="F10" s="48">
        <v>1479</v>
      </c>
      <c r="G10" s="21">
        <f t="shared" si="1"/>
        <v>7.6632124352331603E-3</v>
      </c>
    </row>
    <row r="11" spans="1:10" x14ac:dyDescent="0.25">
      <c r="A11" s="11" t="s">
        <v>3</v>
      </c>
      <c r="B11">
        <f t="shared" si="0"/>
        <v>7.7791857499530187E-2</v>
      </c>
      <c r="D11" s="22"/>
      <c r="E11" s="26" t="s">
        <v>22</v>
      </c>
      <c r="F11" s="48">
        <v>538.29999999999995</v>
      </c>
      <c r="G11" s="21">
        <f t="shared" si="1"/>
        <v>2.7891191709844558E-3</v>
      </c>
    </row>
    <row r="12" spans="1:10" x14ac:dyDescent="0.25">
      <c r="A12" s="11" t="s">
        <v>3</v>
      </c>
      <c r="B12">
        <f t="shared" si="0"/>
        <v>52.168809900936935</v>
      </c>
      <c r="D12" s="22"/>
      <c r="E12" s="26" t="s">
        <v>9</v>
      </c>
      <c r="F12" s="48">
        <v>13940</v>
      </c>
      <c r="G12" s="21">
        <f t="shared" si="1"/>
        <v>7.2227979274611401E-2</v>
      </c>
    </row>
    <row r="13" spans="1:10" x14ac:dyDescent="0.25">
      <c r="A13" s="11" t="s">
        <v>3</v>
      </c>
      <c r="B13">
        <f t="shared" si="0"/>
        <v>0.60565491691052098</v>
      </c>
      <c r="C13" s="105"/>
      <c r="D13" s="22"/>
      <c r="E13" s="26" t="s">
        <v>23</v>
      </c>
      <c r="F13" s="48">
        <v>1502</v>
      </c>
      <c r="G13" s="21">
        <f t="shared" si="1"/>
        <v>7.7823834196891189E-3</v>
      </c>
    </row>
    <row r="14" spans="1:10" x14ac:dyDescent="0.25">
      <c r="A14" s="11" t="s">
        <v>3</v>
      </c>
      <c r="B14">
        <f t="shared" si="0"/>
        <v>6.7115895728744407E-2</v>
      </c>
      <c r="D14" s="22"/>
      <c r="E14" s="26" t="s">
        <v>24</v>
      </c>
      <c r="F14" s="48">
        <v>500</v>
      </c>
      <c r="G14" s="21">
        <f t="shared" si="1"/>
        <v>2.5906735751295338E-3</v>
      </c>
    </row>
    <row r="15" spans="1:10" x14ac:dyDescent="0.25">
      <c r="A15" s="11" t="s">
        <v>3</v>
      </c>
      <c r="B15">
        <f t="shared" si="0"/>
        <v>59.321921393862922</v>
      </c>
      <c r="D15" s="22"/>
      <c r="E15" s="26" t="s">
        <v>10</v>
      </c>
      <c r="F15" s="48">
        <v>14865</v>
      </c>
      <c r="G15" s="21">
        <f t="shared" si="1"/>
        <v>7.7020725388601038E-2</v>
      </c>
    </row>
    <row r="16" spans="1:10" x14ac:dyDescent="0.25">
      <c r="A16" s="11" t="s">
        <v>3</v>
      </c>
      <c r="B16">
        <f t="shared" si="0"/>
        <v>6.4032598029477308</v>
      </c>
      <c r="D16" s="22"/>
      <c r="E16" s="26" t="s">
        <v>36</v>
      </c>
      <c r="F16" s="48">
        <v>4883.8</v>
      </c>
      <c r="G16" s="21">
        <f>(F16/$J$2)</f>
        <v>2.5304663212435234E-2</v>
      </c>
    </row>
    <row r="17" spans="1:10" x14ac:dyDescent="0.25">
      <c r="A17" s="11" t="s">
        <v>3</v>
      </c>
      <c r="B17">
        <f t="shared" si="0"/>
        <v>2.2627027936320439E-3</v>
      </c>
      <c r="D17" s="22"/>
      <c r="E17" s="26" t="s">
        <v>26</v>
      </c>
      <c r="F17" s="48">
        <v>91.805999999999997</v>
      </c>
      <c r="G17" s="21">
        <f>(F17/$J$2)</f>
        <v>4.7567875647668391E-4</v>
      </c>
    </row>
    <row r="18" spans="1:10" x14ac:dyDescent="0.25">
      <c r="A18" s="11" t="s">
        <v>3</v>
      </c>
      <c r="B18">
        <f>POWER((F18/$J$2)*100, 2)</f>
        <v>0.11671958895540821</v>
      </c>
      <c r="D18" s="22"/>
      <c r="E18" s="26" t="s">
        <v>45</v>
      </c>
      <c r="F18" s="48">
        <v>659.37</v>
      </c>
      <c r="G18" s="21">
        <f>(F18/$J$2)</f>
        <v>3.4164248704663214E-3</v>
      </c>
    </row>
    <row r="19" spans="1:10" x14ac:dyDescent="0.25">
      <c r="A19" s="11" t="s">
        <v>3</v>
      </c>
      <c r="B19">
        <f t="shared" ref="B19:B30" si="2">POWER((F19/$J$2)*100, 2)</f>
        <v>3.2892899406695486E-5</v>
      </c>
      <c r="D19" s="22"/>
      <c r="E19" s="26" t="s">
        <v>27</v>
      </c>
      <c r="F19" s="48">
        <v>11.069000000000001</v>
      </c>
      <c r="G19" s="21">
        <f>(F19/$J$2)</f>
        <v>5.7352331606217619E-5</v>
      </c>
    </row>
    <row r="20" spans="1:10" x14ac:dyDescent="0.25">
      <c r="A20" s="11" t="s">
        <v>3</v>
      </c>
      <c r="B20">
        <f t="shared" si="2"/>
        <v>4.4792850546323396E-5</v>
      </c>
      <c r="D20" s="22"/>
      <c r="E20" s="26" t="s">
        <v>28</v>
      </c>
      <c r="F20" s="48">
        <v>12.917</v>
      </c>
      <c r="G20" s="21">
        <f t="shared" ref="G20:G30" si="3">(F20/$J$2)</f>
        <v>6.6927461139896374E-5</v>
      </c>
    </row>
    <row r="21" spans="1:10" x14ac:dyDescent="0.25">
      <c r="A21" s="11" t="s">
        <v>3</v>
      </c>
      <c r="B21">
        <f t="shared" si="2"/>
        <v>0</v>
      </c>
      <c r="D21" s="22"/>
      <c r="E21" s="26" t="s">
        <v>29</v>
      </c>
      <c r="F21" s="48"/>
      <c r="G21" s="21">
        <f t="shared" si="3"/>
        <v>0</v>
      </c>
    </row>
    <row r="22" spans="1:10" x14ac:dyDescent="0.25">
      <c r="A22" s="11" t="s">
        <v>3</v>
      </c>
      <c r="B22">
        <f t="shared" si="2"/>
        <v>10.65531960589546</v>
      </c>
      <c r="D22" s="22"/>
      <c r="E22" s="26" t="s">
        <v>16</v>
      </c>
      <c r="F22" s="48">
        <v>6300</v>
      </c>
      <c r="G22" s="21">
        <f t="shared" si="3"/>
        <v>3.2642487046632127E-2</v>
      </c>
    </row>
    <row r="23" spans="1:10" x14ac:dyDescent="0.25">
      <c r="A23" s="11" t="s">
        <v>3</v>
      </c>
      <c r="B23">
        <f t="shared" si="2"/>
        <v>0</v>
      </c>
      <c r="D23" s="22"/>
      <c r="E23" s="26" t="s">
        <v>34</v>
      </c>
      <c r="F23" s="48"/>
      <c r="G23" s="21">
        <f t="shared" si="3"/>
        <v>0</v>
      </c>
    </row>
    <row r="24" spans="1:10" x14ac:dyDescent="0.25">
      <c r="A24" s="11" t="s">
        <v>3</v>
      </c>
      <c r="B24">
        <f t="shared" si="2"/>
        <v>0.30801924873150965</v>
      </c>
      <c r="D24" s="22"/>
      <c r="E24" s="26" t="s">
        <v>30</v>
      </c>
      <c r="F24" s="48">
        <v>1071.1400000000001</v>
      </c>
      <c r="G24" s="21">
        <f t="shared" si="3"/>
        <v>5.5499481865284982E-3</v>
      </c>
    </row>
    <row r="25" spans="1:10" x14ac:dyDescent="0.25">
      <c r="A25" s="11" t="s">
        <v>3</v>
      </c>
      <c r="B25">
        <f t="shared" si="2"/>
        <v>6.5091078955139725</v>
      </c>
      <c r="D25" s="22"/>
      <c r="E25" s="26" t="s">
        <v>11</v>
      </c>
      <c r="F25" s="48">
        <v>4924</v>
      </c>
      <c r="G25" s="21">
        <f t="shared" si="3"/>
        <v>2.5512953367875648E-2</v>
      </c>
    </row>
    <row r="26" spans="1:10" x14ac:dyDescent="0.25">
      <c r="A26" s="11" t="s">
        <v>3</v>
      </c>
      <c r="B26">
        <f t="shared" si="2"/>
        <v>7.7503098069746829E-6</v>
      </c>
      <c r="D26" s="22"/>
      <c r="E26" t="s">
        <v>46</v>
      </c>
      <c r="F26" s="48">
        <v>5.3730000000000002</v>
      </c>
      <c r="G26" s="21">
        <f t="shared" si="3"/>
        <v>2.7839378238341969E-5</v>
      </c>
    </row>
    <row r="27" spans="1:10" x14ac:dyDescent="0.25">
      <c r="A27" s="11" t="s">
        <v>3</v>
      </c>
      <c r="B27">
        <f t="shared" si="2"/>
        <v>0.15967974590700418</v>
      </c>
      <c r="D27" s="22"/>
      <c r="E27" t="s">
        <v>31</v>
      </c>
      <c r="F27" s="48">
        <v>771.22699999999998</v>
      </c>
      <c r="G27" s="21">
        <f t="shared" si="3"/>
        <v>3.9959948186528496E-3</v>
      </c>
    </row>
    <row r="28" spans="1:10" x14ac:dyDescent="0.25">
      <c r="A28" s="11" t="s">
        <v>3</v>
      </c>
      <c r="B28">
        <f t="shared" si="2"/>
        <v>0</v>
      </c>
      <c r="D28" s="22"/>
      <c r="E28" t="s">
        <v>38</v>
      </c>
      <c r="F28" s="49"/>
      <c r="G28" s="21">
        <f t="shared" si="3"/>
        <v>0</v>
      </c>
    </row>
    <row r="29" spans="1:10" x14ac:dyDescent="0.25">
      <c r="A29" s="11" t="s">
        <v>3</v>
      </c>
      <c r="B29">
        <f t="shared" si="2"/>
        <v>9.4341281645144832</v>
      </c>
      <c r="D29" s="22"/>
      <c r="E29" t="s">
        <v>12</v>
      </c>
      <c r="F29" s="48">
        <v>5928</v>
      </c>
      <c r="G29" s="21">
        <f t="shared" si="3"/>
        <v>3.0715025906735752E-2</v>
      </c>
    </row>
    <row r="30" spans="1:10" x14ac:dyDescent="0.25">
      <c r="A30" s="150" t="s">
        <v>3</v>
      </c>
      <c r="B30" s="12">
        <f t="shared" si="2"/>
        <v>9.6646889849391908E-4</v>
      </c>
      <c r="C30" s="150"/>
      <c r="D30" s="42"/>
      <c r="E30" s="12" t="s">
        <v>47</v>
      </c>
      <c r="F30" s="50">
        <v>60</v>
      </c>
      <c r="G30" s="27">
        <f t="shared" si="3"/>
        <v>3.1088082901554402E-4</v>
      </c>
      <c r="H30" s="12"/>
      <c r="I30" s="12"/>
      <c r="J30" s="150"/>
    </row>
    <row r="31" spans="1:10" x14ac:dyDescent="0.25">
      <c r="A31" s="11" t="s">
        <v>77</v>
      </c>
      <c r="B31" s="13">
        <f>POWER((F31/$J$31)*100, 2)</f>
        <v>5092.4640172805221</v>
      </c>
      <c r="C31" s="105">
        <f>SUM(B31:B32)</f>
        <v>5912.627565077476</v>
      </c>
      <c r="D31" s="13"/>
      <c r="E31" s="73" t="s">
        <v>38</v>
      </c>
      <c r="F31" s="34">
        <v>152</v>
      </c>
      <c r="G31" s="28">
        <f>(F31/$J$31)</f>
        <v>0.71361502347417838</v>
      </c>
      <c r="J31" s="11">
        <v>213</v>
      </c>
    </row>
    <row r="32" spans="1:10" x14ac:dyDescent="0.25">
      <c r="A32" s="11" t="s">
        <v>77</v>
      </c>
      <c r="B32" s="13">
        <f>POWER((F32/$J$31)*100, 2)</f>
        <v>820.16354779695405</v>
      </c>
      <c r="E32" s="73" t="s">
        <v>78</v>
      </c>
      <c r="F32" s="34">
        <v>61</v>
      </c>
      <c r="G32" s="28">
        <f>(F32/$J$31)</f>
        <v>0.28638497652582162</v>
      </c>
    </row>
    <row r="33" spans="1:11" x14ac:dyDescent="0.25">
      <c r="A33" s="70" t="s">
        <v>80</v>
      </c>
      <c r="B33" s="69">
        <f>POWER((F33/$J$33)*100, 2)</f>
        <v>17.634003673581283</v>
      </c>
      <c r="C33" s="70">
        <f>SUM(B33:B43)</f>
        <v>3518.3537957813778</v>
      </c>
      <c r="D33" s="69"/>
      <c r="E33" s="89" t="s">
        <v>81</v>
      </c>
      <c r="F33" s="69">
        <f>8228+8336</f>
        <v>16564</v>
      </c>
      <c r="G33" s="80">
        <f>(F33/$J$33)</f>
        <v>4.1992860909422787E-2</v>
      </c>
      <c r="H33" s="69"/>
      <c r="I33" s="69"/>
      <c r="J33" s="148">
        <f>SUM(F33:F43)</f>
        <v>394448</v>
      </c>
      <c r="K33" s="69"/>
    </row>
    <row r="34" spans="1:11" x14ac:dyDescent="0.25">
      <c r="A34" s="11" t="s">
        <v>80</v>
      </c>
      <c r="B34" s="13">
        <f t="shared" ref="B34:B43" si="4">POWER((F34/$J$33)*100, 2)</f>
        <v>3170.4543997082997</v>
      </c>
      <c r="E34" s="74" t="s">
        <v>5</v>
      </c>
      <c r="F34">
        <v>222101</v>
      </c>
      <c r="G34" s="28">
        <f t="shared" ref="G34:G43" si="5">(F34/$J$33)</f>
        <v>0.56306788220500548</v>
      </c>
      <c r="I34" s="77"/>
    </row>
    <row r="35" spans="1:11" x14ac:dyDescent="0.25">
      <c r="A35" s="11" t="s">
        <v>80</v>
      </c>
      <c r="B35" s="13">
        <f t="shared" si="4"/>
        <v>4.7369748862888468</v>
      </c>
      <c r="E35" s="74" t="s">
        <v>6</v>
      </c>
      <c r="F35">
        <v>8585</v>
      </c>
      <c r="G35" s="28">
        <f t="shared" si="5"/>
        <v>2.1764592544517909E-2</v>
      </c>
      <c r="I35" s="77"/>
    </row>
    <row r="36" spans="1:11" x14ac:dyDescent="0.25">
      <c r="A36" s="11" t="s">
        <v>80</v>
      </c>
      <c r="B36" s="13">
        <f t="shared" si="4"/>
        <v>32.53760027168417</v>
      </c>
      <c r="E36" s="74" t="s">
        <v>82</v>
      </c>
      <c r="F36">
        <v>22500</v>
      </c>
      <c r="G36" s="28">
        <f t="shared" si="5"/>
        <v>5.7041739342067903E-2</v>
      </c>
      <c r="I36" s="77"/>
    </row>
    <row r="37" spans="1:11" x14ac:dyDescent="0.25">
      <c r="A37" s="11" t="s">
        <v>80</v>
      </c>
      <c r="B37" s="13">
        <f t="shared" si="4"/>
        <v>168.49125676841317</v>
      </c>
      <c r="E37" s="74" t="s">
        <v>83</v>
      </c>
      <c r="F37">
        <f>46241+1166+3794</f>
        <v>51201</v>
      </c>
      <c r="G37" s="28">
        <f t="shared" si="5"/>
        <v>0.12980418204680971</v>
      </c>
      <c r="I37" s="77"/>
    </row>
    <row r="38" spans="1:11" x14ac:dyDescent="0.25">
      <c r="A38" s="11" t="s">
        <v>80</v>
      </c>
      <c r="B38" s="13">
        <f t="shared" si="4"/>
        <v>14.461155676304079</v>
      </c>
      <c r="E38" s="74" t="s">
        <v>15</v>
      </c>
      <c r="F38">
        <v>15000</v>
      </c>
      <c r="G38" s="28">
        <f t="shared" si="5"/>
        <v>3.8027826228045271E-2</v>
      </c>
      <c r="I38" s="77"/>
    </row>
    <row r="39" spans="1:11" x14ac:dyDescent="0.25">
      <c r="A39" s="11" t="s">
        <v>80</v>
      </c>
      <c r="B39" s="13">
        <f t="shared" si="4"/>
        <v>0</v>
      </c>
      <c r="E39" s="74" t="s">
        <v>84</v>
      </c>
      <c r="G39" s="28">
        <f t="shared" si="5"/>
        <v>0</v>
      </c>
      <c r="I39" s="77"/>
    </row>
    <row r="40" spans="1:11" x14ac:dyDescent="0.25">
      <c r="A40" s="11" t="s">
        <v>80</v>
      </c>
      <c r="B40" s="13">
        <f t="shared" si="4"/>
        <v>52.193782091589952</v>
      </c>
      <c r="E40" s="74" t="s">
        <v>85</v>
      </c>
      <c r="F40">
        <v>28497</v>
      </c>
      <c r="G40" s="28">
        <f t="shared" si="5"/>
        <v>7.2245264268040399E-2</v>
      </c>
      <c r="I40" s="77"/>
    </row>
    <row r="41" spans="1:11" x14ac:dyDescent="0.25">
      <c r="A41" s="11" t="s">
        <v>80</v>
      </c>
      <c r="B41" s="13">
        <f t="shared" si="4"/>
        <v>0</v>
      </c>
      <c r="E41" s="74" t="s">
        <v>16</v>
      </c>
      <c r="G41" s="28">
        <f t="shared" si="5"/>
        <v>0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38</v>
      </c>
      <c r="G42" s="28">
        <f t="shared" si="5"/>
        <v>0</v>
      </c>
      <c r="I42" s="77"/>
    </row>
    <row r="43" spans="1:11" x14ac:dyDescent="0.25">
      <c r="A43" s="150" t="s">
        <v>80</v>
      </c>
      <c r="B43" s="13">
        <f t="shared" si="4"/>
        <v>57.844622705216317</v>
      </c>
      <c r="E43" s="74" t="s">
        <v>86</v>
      </c>
      <c r="F43">
        <v>30000</v>
      </c>
      <c r="G43" s="28">
        <f t="shared" si="5"/>
        <v>7.6055652456090542E-2</v>
      </c>
      <c r="I43" s="77"/>
    </row>
    <row r="44" spans="1:11" x14ac:dyDescent="0.25">
      <c r="A44" s="70" t="s">
        <v>88</v>
      </c>
      <c r="B44" s="69">
        <f>POWER((F44/$J$44)*100, 2)</f>
        <v>0</v>
      </c>
      <c r="C44" s="70">
        <f>SUM(B44:B52)</f>
        <v>7848.3108534635121</v>
      </c>
      <c r="D44" s="69"/>
      <c r="E44" s="69" t="s">
        <v>6</v>
      </c>
      <c r="F44" s="69"/>
      <c r="G44" s="80">
        <f>(F44/$J$44)</f>
        <v>0</v>
      </c>
      <c r="H44" s="69"/>
      <c r="I44" s="69"/>
      <c r="J44" s="148">
        <v>4360</v>
      </c>
      <c r="K44" s="69"/>
    </row>
    <row r="45" spans="1:11" x14ac:dyDescent="0.25">
      <c r="A45" s="105" t="s">
        <v>88</v>
      </c>
      <c r="B45" s="13">
        <f>POWER((F45/$J$44)*100, 2)</f>
        <v>131.51249894790001</v>
      </c>
      <c r="C45" s="105"/>
      <c r="D45" s="13"/>
      <c r="E45" s="108" t="s">
        <v>15</v>
      </c>
      <c r="F45" s="13">
        <v>500</v>
      </c>
      <c r="G45" s="28">
        <f>(F45/$J$44)</f>
        <v>0.11467889908256881</v>
      </c>
      <c r="H45" s="13"/>
      <c r="I45" s="13"/>
      <c r="J45" s="167"/>
      <c r="K45" s="13"/>
    </row>
    <row r="46" spans="1:11" x14ac:dyDescent="0.25">
      <c r="A46" s="105" t="s">
        <v>88</v>
      </c>
      <c r="B46" s="13">
        <f t="shared" ref="B46:B52" si="6">POWER((F46/$J$44)*100, 2)</f>
        <v>0</v>
      </c>
      <c r="C46" s="105"/>
      <c r="D46" s="13"/>
      <c r="E46" t="s">
        <v>36</v>
      </c>
      <c r="F46" s="13"/>
      <c r="G46" s="28">
        <f t="shared" ref="G46:G52" si="7">(F46/$J$44)</f>
        <v>0</v>
      </c>
      <c r="J46" s="76"/>
    </row>
    <row r="47" spans="1:11" x14ac:dyDescent="0.25">
      <c r="A47" s="105" t="s">
        <v>88</v>
      </c>
      <c r="B47" s="13">
        <f t="shared" si="6"/>
        <v>7.5751199393990415E-2</v>
      </c>
      <c r="E47" t="s">
        <v>90</v>
      </c>
      <c r="F47" s="13">
        <v>12</v>
      </c>
      <c r="G47" s="28">
        <f t="shared" si="7"/>
        <v>2.7522935779816515E-3</v>
      </c>
      <c r="J47" s="76"/>
    </row>
    <row r="48" spans="1:11" x14ac:dyDescent="0.25">
      <c r="A48" s="105" t="s">
        <v>88</v>
      </c>
      <c r="B48" s="13">
        <f t="shared" si="6"/>
        <v>0.13466879892264963</v>
      </c>
      <c r="E48" t="s">
        <v>27</v>
      </c>
      <c r="F48" s="13">
        <v>16</v>
      </c>
      <c r="G48" s="28">
        <f t="shared" si="7"/>
        <v>3.669724770642202E-3</v>
      </c>
      <c r="J48" s="76"/>
    </row>
    <row r="49" spans="1:11" x14ac:dyDescent="0.25">
      <c r="A49" s="105" t="s">
        <v>88</v>
      </c>
      <c r="B49" s="13">
        <f t="shared" si="6"/>
        <v>1.3151249894790003E-2</v>
      </c>
      <c r="E49" t="s">
        <v>85</v>
      </c>
      <c r="F49" s="13">
        <v>5</v>
      </c>
      <c r="G49" s="28">
        <f t="shared" si="7"/>
        <v>1.1467889908256881E-3</v>
      </c>
      <c r="J49" s="76"/>
    </row>
    <row r="50" spans="1:11" x14ac:dyDescent="0.25">
      <c r="A50" s="105" t="s">
        <v>88</v>
      </c>
      <c r="B50" s="13">
        <f t="shared" si="6"/>
        <v>0</v>
      </c>
      <c r="E50" t="s">
        <v>16</v>
      </c>
      <c r="F50" s="13"/>
      <c r="G50" s="28">
        <f t="shared" si="7"/>
        <v>0</v>
      </c>
      <c r="J50" s="76"/>
    </row>
    <row r="51" spans="1:11" x14ac:dyDescent="0.25">
      <c r="A51" s="105" t="s">
        <v>88</v>
      </c>
      <c r="B51" s="13">
        <f t="shared" si="6"/>
        <v>7716.5747832674006</v>
      </c>
      <c r="E51" t="s">
        <v>38</v>
      </c>
      <c r="F51" s="13">
        <v>3830</v>
      </c>
      <c r="G51" s="28">
        <f t="shared" si="7"/>
        <v>0.87844036697247707</v>
      </c>
      <c r="J51" s="76"/>
    </row>
    <row r="52" spans="1:11" x14ac:dyDescent="0.25">
      <c r="A52" s="150" t="s">
        <v>88</v>
      </c>
      <c r="B52" s="13">
        <f t="shared" si="6"/>
        <v>0</v>
      </c>
      <c r="E52" t="s">
        <v>89</v>
      </c>
      <c r="F52" s="13"/>
      <c r="G52" s="28">
        <f t="shared" si="7"/>
        <v>0</v>
      </c>
      <c r="J52" s="76"/>
    </row>
    <row r="53" spans="1:11" x14ac:dyDescent="0.25">
      <c r="A53" s="70" t="s">
        <v>91</v>
      </c>
      <c r="B53" s="69">
        <f>POWER((F53/$J$53)*100, 2)</f>
        <v>217.22444081758798</v>
      </c>
      <c r="C53" s="70">
        <f>SUM(B53:B63)</f>
        <v>3070.9634189028106</v>
      </c>
      <c r="D53" s="69"/>
      <c r="E53" s="69" t="s">
        <v>81</v>
      </c>
      <c r="F53" s="69">
        <v>533.53499999999997</v>
      </c>
      <c r="G53" s="80">
        <f>(F53/$J$53)</f>
        <v>0.1473853591160221</v>
      </c>
      <c r="H53" s="69"/>
      <c r="I53" s="69"/>
      <c r="J53" s="148">
        <v>3620</v>
      </c>
      <c r="K53" s="69"/>
    </row>
    <row r="54" spans="1:11" x14ac:dyDescent="0.25">
      <c r="A54" s="11" t="s">
        <v>91</v>
      </c>
      <c r="B54" s="13">
        <f>POWER((F54/$J$53)*100, 2)</f>
        <v>1.1364620135221761</v>
      </c>
      <c r="E54" t="s">
        <v>93</v>
      </c>
      <c r="F54" s="13">
        <v>38.591000000000001</v>
      </c>
      <c r="G54" s="28">
        <f>(F54/$J$53)</f>
        <v>1.0660497237569061E-2</v>
      </c>
      <c r="J54" s="76"/>
    </row>
    <row r="55" spans="1:11" x14ac:dyDescent="0.25">
      <c r="A55" s="11" t="s">
        <v>91</v>
      </c>
      <c r="B55" s="13">
        <f t="shared" ref="B55:B63" si="8">POWER((F55/$J$53)*100, 2)</f>
        <v>161.22334942843622</v>
      </c>
      <c r="E55" t="s">
        <v>83</v>
      </c>
      <c r="F55" s="13">
        <v>459.64499999999998</v>
      </c>
      <c r="G55" s="28">
        <f t="shared" ref="G55:G63" si="9">(F55/$J$53)</f>
        <v>0.12697375690607735</v>
      </c>
      <c r="J55" s="76"/>
    </row>
    <row r="56" spans="1:11" x14ac:dyDescent="0.25">
      <c r="A56" s="11" t="s">
        <v>91</v>
      </c>
      <c r="B56" s="13">
        <f t="shared" si="8"/>
        <v>16.044229419126403</v>
      </c>
      <c r="E56" t="s">
        <v>15</v>
      </c>
      <c r="F56" s="13">
        <v>145</v>
      </c>
      <c r="G56" s="28">
        <f t="shared" si="9"/>
        <v>4.0055248618784532E-2</v>
      </c>
      <c r="J56" s="76"/>
    </row>
    <row r="57" spans="1:11" x14ac:dyDescent="0.25">
      <c r="A57" s="11" t="s">
        <v>91</v>
      </c>
      <c r="B57" s="13">
        <f t="shared" si="8"/>
        <v>0</v>
      </c>
      <c r="E57" t="s">
        <v>94</v>
      </c>
      <c r="F57" s="13"/>
      <c r="G57" s="28">
        <f t="shared" si="9"/>
        <v>0</v>
      </c>
      <c r="J57" s="76"/>
    </row>
    <row r="58" spans="1:11" x14ac:dyDescent="0.25">
      <c r="A58" s="11" t="s">
        <v>91</v>
      </c>
      <c r="B58" s="13">
        <f t="shared" si="8"/>
        <v>3.0524098775983645E-3</v>
      </c>
      <c r="E58" t="s">
        <v>24</v>
      </c>
      <c r="F58" s="13">
        <v>2</v>
      </c>
      <c r="G58" s="28">
        <f t="shared" si="9"/>
        <v>5.5248618784530391E-4</v>
      </c>
      <c r="J58" s="76"/>
    </row>
    <row r="59" spans="1:11" x14ac:dyDescent="0.25">
      <c r="A59" s="11" t="s">
        <v>91</v>
      </c>
      <c r="B59" s="13">
        <f t="shared" si="8"/>
        <v>0.6867922224596319</v>
      </c>
      <c r="E59" t="s">
        <v>36</v>
      </c>
      <c r="F59" s="13">
        <v>30</v>
      </c>
      <c r="G59" s="28">
        <f t="shared" si="9"/>
        <v>8.2872928176795577E-3</v>
      </c>
      <c r="J59" s="76"/>
    </row>
    <row r="60" spans="1:11" x14ac:dyDescent="0.25">
      <c r="A60" s="11" t="s">
        <v>91</v>
      </c>
      <c r="B60" s="13">
        <f t="shared" si="8"/>
        <v>27.780470681603131</v>
      </c>
      <c r="E60" t="s">
        <v>92</v>
      </c>
      <c r="F60" s="13">
        <v>190.8</v>
      </c>
      <c r="G60" s="28">
        <f t="shared" si="9"/>
        <v>5.2707182320441991E-2</v>
      </c>
      <c r="J60" s="76"/>
    </row>
    <row r="61" spans="1:11" x14ac:dyDescent="0.25">
      <c r="A61" s="11" t="s">
        <v>91</v>
      </c>
      <c r="B61" s="13">
        <f t="shared" si="8"/>
        <v>122.09639510393455</v>
      </c>
      <c r="E61" t="s">
        <v>16</v>
      </c>
      <c r="F61" s="13">
        <v>400</v>
      </c>
      <c r="G61" s="28">
        <f t="shared" si="9"/>
        <v>0.11049723756906077</v>
      </c>
      <c r="J61" s="76"/>
    </row>
    <row r="62" spans="1:11" x14ac:dyDescent="0.25">
      <c r="A62" s="11" t="s">
        <v>91</v>
      </c>
      <c r="B62" s="13">
        <f t="shared" si="8"/>
        <v>2524.7682268062631</v>
      </c>
      <c r="E62" t="s">
        <v>31</v>
      </c>
      <c r="F62" s="13">
        <v>1818.944</v>
      </c>
      <c r="G62" s="28">
        <f t="shared" si="9"/>
        <v>0.50247071823204414</v>
      </c>
      <c r="J62" s="76"/>
    </row>
    <row r="63" spans="1:11" x14ac:dyDescent="0.25">
      <c r="A63" s="150" t="s">
        <v>91</v>
      </c>
      <c r="B63" s="12">
        <f t="shared" si="8"/>
        <v>0</v>
      </c>
      <c r="C63" s="150"/>
      <c r="D63" s="12"/>
      <c r="E63" s="12" t="s">
        <v>38</v>
      </c>
      <c r="F63" s="12"/>
      <c r="G63" s="27">
        <f t="shared" si="9"/>
        <v>0</v>
      </c>
      <c r="H63" s="12"/>
      <c r="I63" s="12"/>
      <c r="J63" s="147"/>
      <c r="K63" s="12"/>
    </row>
    <row r="64" spans="1:11" x14ac:dyDescent="0.25">
      <c r="A64" s="11" t="s">
        <v>96</v>
      </c>
      <c r="B64" s="111">
        <v>2.5500000000000002E-4</v>
      </c>
      <c r="C64" s="11">
        <v>1321.471</v>
      </c>
      <c r="D64" s="111"/>
      <c r="E64" s="111" t="s">
        <v>130</v>
      </c>
      <c r="F64" s="111">
        <v>20</v>
      </c>
      <c r="G64" s="21">
        <v>2.0000000000000001E-4</v>
      </c>
      <c r="H64" s="111"/>
      <c r="I64" s="111"/>
      <c r="J64" s="11">
        <v>125317</v>
      </c>
      <c r="K64" s="111"/>
    </row>
    <row r="65" spans="1:11" x14ac:dyDescent="0.25">
      <c r="A65" s="11" t="s">
        <v>96</v>
      </c>
      <c r="B65" s="111">
        <v>6.3700000000000003E-5</v>
      </c>
      <c r="D65" s="111"/>
      <c r="E65" s="111" t="s">
        <v>17</v>
      </c>
      <c r="F65" s="111">
        <v>10</v>
      </c>
      <c r="G65" s="21">
        <v>1E-4</v>
      </c>
      <c r="H65" s="111"/>
      <c r="I65" s="111"/>
      <c r="K65" s="111"/>
    </row>
    <row r="66" spans="1:11" x14ac:dyDescent="0.25">
      <c r="A66" s="11" t="s">
        <v>96</v>
      </c>
      <c r="B66" s="111">
        <v>0.14066100000000001</v>
      </c>
      <c r="D66" s="111"/>
      <c r="E66" s="111" t="s">
        <v>97</v>
      </c>
      <c r="F66" s="111">
        <v>470</v>
      </c>
      <c r="G66" s="21">
        <v>3.8E-3</v>
      </c>
      <c r="H66" s="111"/>
      <c r="I66" s="111"/>
      <c r="K66" s="111"/>
    </row>
    <row r="67" spans="1:11" x14ac:dyDescent="0.25">
      <c r="A67" s="11" t="s">
        <v>96</v>
      </c>
      <c r="B67" s="111">
        <v>0.33651900000000001</v>
      </c>
      <c r="D67" s="111"/>
      <c r="E67" s="111" t="s">
        <v>81</v>
      </c>
      <c r="F67" s="111">
        <v>727</v>
      </c>
      <c r="G67" s="21">
        <v>5.7999999999999996E-3</v>
      </c>
      <c r="H67" s="111"/>
      <c r="I67" s="111"/>
      <c r="K67" s="111"/>
    </row>
    <row r="68" spans="1:11" x14ac:dyDescent="0.25">
      <c r="A68" s="11" t="s">
        <v>96</v>
      </c>
      <c r="B68" s="111">
        <v>0.91693999999999998</v>
      </c>
      <c r="D68" s="111"/>
      <c r="E68" s="111" t="s">
        <v>5</v>
      </c>
      <c r="F68" s="111">
        <v>1200</v>
      </c>
      <c r="G68" s="21">
        <v>9.5999999999999992E-3</v>
      </c>
      <c r="H68" s="111"/>
      <c r="I68" s="111"/>
      <c r="K68" s="111"/>
    </row>
    <row r="69" spans="1:11" x14ac:dyDescent="0.25">
      <c r="A69" s="11" t="s">
        <v>96</v>
      </c>
      <c r="B69" s="111">
        <v>0.101882</v>
      </c>
      <c r="D69" s="111"/>
      <c r="E69" s="111" t="s">
        <v>131</v>
      </c>
      <c r="F69" s="111">
        <v>400</v>
      </c>
      <c r="G69" s="21">
        <v>3.2000000000000002E-3</v>
      </c>
      <c r="H69" s="111"/>
      <c r="I69" s="111"/>
      <c r="K69" s="111"/>
    </row>
    <row r="70" spans="1:11" x14ac:dyDescent="0.25">
      <c r="A70" s="11" t="s">
        <v>96</v>
      </c>
      <c r="B70" s="111">
        <v>8.7358000000000005E-2</v>
      </c>
      <c r="D70" s="111"/>
      <c r="E70" s="111" t="s">
        <v>98</v>
      </c>
      <c r="F70" s="111">
        <v>370</v>
      </c>
      <c r="G70" s="21">
        <v>3.0000000000000001E-3</v>
      </c>
      <c r="H70" s="111"/>
      <c r="I70" s="111"/>
      <c r="K70" s="111"/>
    </row>
    <row r="71" spans="1:11" x14ac:dyDescent="0.25">
      <c r="A71" s="11" t="s">
        <v>96</v>
      </c>
      <c r="B71" s="111">
        <v>0.99494300000000002</v>
      </c>
      <c r="D71" s="111"/>
      <c r="E71" s="111" t="s">
        <v>132</v>
      </c>
      <c r="F71" s="111">
        <v>1250</v>
      </c>
      <c r="G71" s="21">
        <v>0.01</v>
      </c>
      <c r="H71" s="111"/>
      <c r="I71" s="111"/>
      <c r="K71" s="111"/>
    </row>
    <row r="72" spans="1:11" x14ac:dyDescent="0.25">
      <c r="A72" s="11" t="s">
        <v>96</v>
      </c>
      <c r="B72" s="111">
        <v>0.422954</v>
      </c>
      <c r="D72" s="111"/>
      <c r="E72" s="111" t="s">
        <v>99</v>
      </c>
      <c r="F72" s="111">
        <v>815</v>
      </c>
      <c r="G72" s="21">
        <v>6.4999999999999997E-3</v>
      </c>
      <c r="H72" s="111"/>
      <c r="I72" s="111"/>
      <c r="K72" s="111"/>
    </row>
    <row r="73" spans="1:11" x14ac:dyDescent="0.25">
      <c r="A73" s="11" t="s">
        <v>96</v>
      </c>
      <c r="B73" s="111">
        <v>0.46006200000000003</v>
      </c>
      <c r="D73" s="111"/>
      <c r="E73" s="111" t="s">
        <v>100</v>
      </c>
      <c r="F73" s="111">
        <v>850</v>
      </c>
      <c r="G73" s="21">
        <v>6.7999999999999996E-3</v>
      </c>
      <c r="H73" s="111"/>
      <c r="I73" s="111"/>
      <c r="K73" s="111"/>
    </row>
    <row r="74" spans="1:11" x14ac:dyDescent="0.25">
      <c r="A74" s="11" t="s">
        <v>96</v>
      </c>
      <c r="B74" s="111">
        <v>1.5900000000000001E-7</v>
      </c>
      <c r="D74" s="111"/>
      <c r="E74" s="111" t="s">
        <v>39</v>
      </c>
      <c r="F74" s="111">
        <v>1</v>
      </c>
      <c r="G74" s="21">
        <v>0</v>
      </c>
      <c r="H74" s="111"/>
      <c r="I74" s="111"/>
      <c r="K74" s="111"/>
    </row>
    <row r="75" spans="1:11" x14ac:dyDescent="0.25">
      <c r="A75" s="11" t="s">
        <v>96</v>
      </c>
      <c r="B75" s="111">
        <v>0.57467900000000005</v>
      </c>
      <c r="D75" s="111"/>
      <c r="E75" s="111" t="s">
        <v>6</v>
      </c>
      <c r="F75" s="111">
        <v>950</v>
      </c>
      <c r="G75" s="21">
        <v>7.6E-3</v>
      </c>
      <c r="H75" s="111"/>
      <c r="I75" s="111"/>
      <c r="K75" s="111"/>
    </row>
    <row r="76" spans="1:11" x14ac:dyDescent="0.25">
      <c r="A76" s="11" t="s">
        <v>96</v>
      </c>
      <c r="B76" s="111">
        <v>6.0798999999999999E-2</v>
      </c>
      <c r="D76" s="111"/>
      <c r="E76" s="111" t="s">
        <v>101</v>
      </c>
      <c r="F76" s="111">
        <v>309</v>
      </c>
      <c r="G76" s="21">
        <v>2.5000000000000001E-3</v>
      </c>
      <c r="H76" s="111"/>
      <c r="I76" s="111"/>
      <c r="K76" s="111"/>
    </row>
    <row r="77" spans="1:11" x14ac:dyDescent="0.25">
      <c r="A77" s="11" t="s">
        <v>96</v>
      </c>
      <c r="B77" s="111">
        <v>5.7300000000000005E-4</v>
      </c>
      <c r="D77" s="111"/>
      <c r="E77" s="111" t="s">
        <v>102</v>
      </c>
      <c r="F77" s="111">
        <v>30</v>
      </c>
      <c r="G77" s="21">
        <v>2.0000000000000001E-4</v>
      </c>
      <c r="H77" s="111"/>
      <c r="I77" s="111"/>
      <c r="K77" s="111"/>
    </row>
    <row r="78" spans="1:11" x14ac:dyDescent="0.25">
      <c r="A78" s="11" t="s">
        <v>96</v>
      </c>
      <c r="B78" s="111">
        <v>10.704000000000001</v>
      </c>
      <c r="D78" s="111"/>
      <c r="E78" s="111" t="s">
        <v>82</v>
      </c>
      <c r="F78" s="111">
        <v>4100</v>
      </c>
      <c r="G78" s="21">
        <v>3.27E-2</v>
      </c>
      <c r="H78" s="111"/>
      <c r="I78" s="111"/>
      <c r="K78" s="111"/>
    </row>
    <row r="79" spans="1:11" x14ac:dyDescent="0.25">
      <c r="A79" s="11" t="s">
        <v>96</v>
      </c>
      <c r="B79" s="111">
        <v>1052.72</v>
      </c>
      <c r="D79" s="111"/>
      <c r="E79" s="111" t="s">
        <v>15</v>
      </c>
      <c r="F79" s="111">
        <v>40660</v>
      </c>
      <c r="G79" s="21">
        <v>0.32450000000000001</v>
      </c>
      <c r="H79" s="111"/>
      <c r="I79" s="111"/>
      <c r="K79" s="111"/>
    </row>
    <row r="80" spans="1:11" x14ac:dyDescent="0.25">
      <c r="A80" s="11" t="s">
        <v>96</v>
      </c>
      <c r="B80" s="111"/>
      <c r="D80" s="111"/>
      <c r="E80" s="111" t="s">
        <v>103</v>
      </c>
      <c r="F80" s="111"/>
      <c r="H80" s="111"/>
      <c r="I80" s="111"/>
      <c r="K80" s="111"/>
    </row>
    <row r="81" spans="1:11" x14ac:dyDescent="0.25">
      <c r="A81" s="11" t="s">
        <v>96</v>
      </c>
      <c r="B81" s="111">
        <v>6.4797999999999994E-2</v>
      </c>
      <c r="D81" s="111"/>
      <c r="E81" s="111" t="s">
        <v>33</v>
      </c>
      <c r="F81" s="111">
        <v>319</v>
      </c>
      <c r="G81" s="21">
        <v>2.5000000000000001E-3</v>
      </c>
      <c r="H81" s="111"/>
      <c r="I81" s="111"/>
      <c r="K81" s="111"/>
    </row>
    <row r="82" spans="1:11" x14ac:dyDescent="0.25">
      <c r="A82" s="11" t="s">
        <v>96</v>
      </c>
      <c r="B82" s="111">
        <v>1.139E-3</v>
      </c>
      <c r="D82" s="111"/>
      <c r="E82" s="111" t="s">
        <v>142</v>
      </c>
      <c r="F82" s="111">
        <v>42</v>
      </c>
      <c r="G82" s="21">
        <v>2.9999999999999997E-4</v>
      </c>
      <c r="H82" s="111"/>
      <c r="I82" s="111"/>
      <c r="K82" s="111"/>
    </row>
    <row r="83" spans="1:11" x14ac:dyDescent="0.25">
      <c r="A83" s="11" t="s">
        <v>96</v>
      </c>
      <c r="B83" s="111">
        <v>3.9798E-2</v>
      </c>
      <c r="D83" s="111"/>
      <c r="E83" s="111" t="s">
        <v>105</v>
      </c>
      <c r="F83" s="111">
        <v>250</v>
      </c>
      <c r="G83" s="21">
        <v>2E-3</v>
      </c>
      <c r="H83" s="111"/>
      <c r="I83" s="111"/>
      <c r="K83" s="111"/>
    </row>
    <row r="84" spans="1:11" x14ac:dyDescent="0.25">
      <c r="A84" s="11" t="s">
        <v>96</v>
      </c>
      <c r="B84" s="111">
        <v>1.6300000000000001E-6</v>
      </c>
      <c r="D84" s="111"/>
      <c r="E84" s="111" t="s">
        <v>133</v>
      </c>
      <c r="F84" s="111">
        <v>2</v>
      </c>
      <c r="G84" s="21">
        <v>0</v>
      </c>
      <c r="H84" s="111"/>
      <c r="I84" s="111"/>
      <c r="K84" s="111"/>
    </row>
    <row r="85" spans="1:11" x14ac:dyDescent="0.25">
      <c r="A85" s="11" t="s">
        <v>96</v>
      </c>
      <c r="B85" s="111">
        <v>2.0631140000000001</v>
      </c>
      <c r="D85" s="111"/>
      <c r="E85" s="111" t="s">
        <v>106</v>
      </c>
      <c r="F85" s="111">
        <v>1800</v>
      </c>
      <c r="G85" s="21">
        <v>1.44E-2</v>
      </c>
      <c r="H85" s="111"/>
      <c r="I85" s="111"/>
      <c r="K85" s="111"/>
    </row>
    <row r="86" spans="1:11" x14ac:dyDescent="0.25">
      <c r="A86" s="11" t="s">
        <v>96</v>
      </c>
      <c r="B86" s="111">
        <v>1.8402000000000002E-2</v>
      </c>
      <c r="D86" s="111"/>
      <c r="E86" s="111" t="s">
        <v>107</v>
      </c>
      <c r="F86" s="111">
        <v>170</v>
      </c>
      <c r="G86" s="21">
        <v>1.4E-3</v>
      </c>
      <c r="H86" s="111"/>
      <c r="I86" s="111"/>
      <c r="K86" s="111"/>
    </row>
    <row r="87" spans="1:11" x14ac:dyDescent="0.25">
      <c r="A87" s="11" t="s">
        <v>96</v>
      </c>
      <c r="B87" s="111">
        <v>2.4480000000000001E-3</v>
      </c>
      <c r="D87" s="111"/>
      <c r="E87" s="111" t="s">
        <v>134</v>
      </c>
      <c r="F87" s="111">
        <v>62</v>
      </c>
      <c r="G87" s="21">
        <v>5.0000000000000001E-4</v>
      </c>
      <c r="H87" s="111"/>
      <c r="I87" s="111"/>
      <c r="K87" s="111"/>
    </row>
    <row r="88" spans="1:11" x14ac:dyDescent="0.25">
      <c r="A88" s="11" t="s">
        <v>96</v>
      </c>
      <c r="B88" s="111">
        <v>0.24162400000000001</v>
      </c>
      <c r="D88" s="111"/>
      <c r="E88" s="111" t="s">
        <v>19</v>
      </c>
      <c r="F88" s="111">
        <v>616</v>
      </c>
      <c r="G88" s="21">
        <v>4.8999999999999998E-3</v>
      </c>
      <c r="H88" s="111"/>
      <c r="I88" s="111"/>
      <c r="K88" s="111"/>
    </row>
    <row r="89" spans="1:11" x14ac:dyDescent="0.25">
      <c r="A89" s="11" t="s">
        <v>96</v>
      </c>
      <c r="B89" s="111">
        <v>1.2481000000000001E-2</v>
      </c>
      <c r="D89" s="111"/>
      <c r="E89" s="111" t="s">
        <v>94</v>
      </c>
      <c r="F89" s="111">
        <v>140</v>
      </c>
      <c r="G89" s="21">
        <v>1.1000000000000001E-3</v>
      </c>
      <c r="H89" s="111"/>
      <c r="I89" s="111"/>
      <c r="K89" s="111"/>
    </row>
    <row r="90" spans="1:11" x14ac:dyDescent="0.25">
      <c r="A90" s="11" t="s">
        <v>96</v>
      </c>
      <c r="B90" s="111">
        <v>4.7024319999999999</v>
      </c>
      <c r="D90" s="111"/>
      <c r="E90" s="111" t="s">
        <v>108</v>
      </c>
      <c r="F90" s="111">
        <v>2718</v>
      </c>
      <c r="G90" s="21">
        <v>2.1700000000000001E-2</v>
      </c>
      <c r="H90" s="111"/>
      <c r="I90" s="111"/>
      <c r="K90" s="111"/>
    </row>
    <row r="91" spans="1:11" x14ac:dyDescent="0.25">
      <c r="A91" s="11" t="s">
        <v>96</v>
      </c>
      <c r="B91" s="111">
        <v>1.0761E-2</v>
      </c>
      <c r="D91" s="111"/>
      <c r="E91" s="111" t="s">
        <v>21</v>
      </c>
      <c r="F91" s="111">
        <v>130</v>
      </c>
      <c r="G91" s="21">
        <v>1E-3</v>
      </c>
      <c r="H91" s="111"/>
      <c r="I91" s="111"/>
      <c r="K91" s="111"/>
    </row>
    <row r="92" spans="1:11" x14ac:dyDescent="0.25">
      <c r="A92" s="11" t="s">
        <v>96</v>
      </c>
      <c r="B92" s="111">
        <v>4.8155000000000003E-2</v>
      </c>
      <c r="D92" s="111"/>
      <c r="E92" s="111" t="s">
        <v>22</v>
      </c>
      <c r="F92" s="111">
        <v>275</v>
      </c>
      <c r="G92" s="21">
        <v>2.2000000000000001E-3</v>
      </c>
      <c r="H92" s="111"/>
      <c r="I92" s="111"/>
      <c r="K92" s="111"/>
    </row>
    <row r="93" spans="1:11" x14ac:dyDescent="0.25">
      <c r="A93" s="11" t="s">
        <v>96</v>
      </c>
      <c r="B93" s="111"/>
      <c r="D93" s="111"/>
      <c r="E93" s="111" t="s">
        <v>109</v>
      </c>
      <c r="F93" s="111"/>
      <c r="H93" s="111"/>
      <c r="I93" s="111"/>
      <c r="K93" s="111"/>
    </row>
    <row r="94" spans="1:11" x14ac:dyDescent="0.25">
      <c r="A94" s="11" t="s">
        <v>96</v>
      </c>
      <c r="B94" s="111">
        <v>75.653890000000004</v>
      </c>
      <c r="D94" s="111"/>
      <c r="E94" s="111" t="s">
        <v>9</v>
      </c>
      <c r="F94" s="111">
        <v>10900</v>
      </c>
      <c r="G94" s="21">
        <v>8.6999999999999994E-2</v>
      </c>
      <c r="H94" s="111"/>
      <c r="I94" s="111"/>
      <c r="K94" s="111"/>
    </row>
    <row r="95" spans="1:11" x14ac:dyDescent="0.25">
      <c r="A95" s="11" t="s">
        <v>96</v>
      </c>
      <c r="B95" s="111">
        <v>11.773759999999999</v>
      </c>
      <c r="D95" s="111"/>
      <c r="E95" s="111" t="s">
        <v>23</v>
      </c>
      <c r="F95" s="111">
        <v>4300</v>
      </c>
      <c r="G95" s="21">
        <v>3.4299999999999997E-2</v>
      </c>
      <c r="H95" s="111"/>
      <c r="I95" s="111"/>
      <c r="K95" s="111"/>
    </row>
    <row r="96" spans="1:11" x14ac:dyDescent="0.25">
      <c r="A96" s="11" t="s">
        <v>96</v>
      </c>
      <c r="B96" s="111">
        <v>0.66248899999999999</v>
      </c>
      <c r="D96" s="111"/>
      <c r="E96" s="111" t="s">
        <v>24</v>
      </c>
      <c r="F96" s="111">
        <v>1020</v>
      </c>
      <c r="G96" s="21">
        <v>8.0999999999999996E-3</v>
      </c>
      <c r="H96" s="111"/>
      <c r="I96" s="111"/>
      <c r="K96" s="111"/>
    </row>
    <row r="97" spans="1:11" x14ac:dyDescent="0.25">
      <c r="A97" s="11" t="s">
        <v>96</v>
      </c>
      <c r="B97" s="111">
        <v>6.3700000000000003E-5</v>
      </c>
      <c r="D97" s="111"/>
      <c r="E97" s="111" t="s">
        <v>135</v>
      </c>
      <c r="F97" s="111">
        <v>10</v>
      </c>
      <c r="G97" s="21">
        <v>1E-4</v>
      </c>
      <c r="H97" s="111"/>
      <c r="I97" s="111"/>
      <c r="K97" s="111"/>
    </row>
    <row r="98" spans="1:11" x14ac:dyDescent="0.25">
      <c r="A98" s="11" t="s">
        <v>96</v>
      </c>
      <c r="B98" s="111"/>
      <c r="D98" s="111"/>
      <c r="E98" s="111" t="s">
        <v>110</v>
      </c>
      <c r="F98" s="111"/>
      <c r="H98" s="111"/>
      <c r="I98" s="111"/>
      <c r="K98" s="111"/>
    </row>
    <row r="99" spans="1:11" x14ac:dyDescent="0.25">
      <c r="A99" s="11" t="s">
        <v>96</v>
      </c>
      <c r="B99" s="111"/>
      <c r="D99" s="111"/>
      <c r="E99" s="111" t="s">
        <v>136</v>
      </c>
      <c r="F99" s="111"/>
      <c r="H99" s="111"/>
      <c r="I99" s="111"/>
      <c r="K99" s="111"/>
    </row>
    <row r="100" spans="1:11" x14ac:dyDescent="0.25">
      <c r="A100" s="11" t="s">
        <v>96</v>
      </c>
      <c r="B100" s="111">
        <v>0.14671000000000001</v>
      </c>
      <c r="D100" s="111"/>
      <c r="E100" s="111" t="s">
        <v>25</v>
      </c>
      <c r="F100" s="111">
        <v>480</v>
      </c>
      <c r="G100" s="21">
        <v>3.8E-3</v>
      </c>
      <c r="H100" s="111"/>
      <c r="I100" s="111"/>
      <c r="K100" s="111"/>
    </row>
    <row r="101" spans="1:11" x14ac:dyDescent="0.25">
      <c r="A101" s="11" t="s">
        <v>96</v>
      </c>
      <c r="B101" s="111">
        <v>0.75792800000000005</v>
      </c>
      <c r="D101" s="111"/>
      <c r="E101" s="111" t="s">
        <v>111</v>
      </c>
      <c r="F101" s="111">
        <v>1091</v>
      </c>
      <c r="G101" s="21">
        <v>8.6999999999999994E-3</v>
      </c>
      <c r="H101" s="111"/>
      <c r="I101" s="111"/>
      <c r="K101" s="111"/>
    </row>
    <row r="102" spans="1:11" x14ac:dyDescent="0.25">
      <c r="A102" s="11" t="s">
        <v>96</v>
      </c>
      <c r="B102" s="111">
        <v>6.3680000000000004E-3</v>
      </c>
      <c r="D102" s="111"/>
      <c r="E102" s="111" t="s">
        <v>137</v>
      </c>
      <c r="F102" s="111">
        <v>100</v>
      </c>
      <c r="G102" s="21">
        <v>8.0000000000000004E-4</v>
      </c>
      <c r="H102" s="111"/>
      <c r="I102" s="111"/>
      <c r="K102" s="111"/>
    </row>
    <row r="103" spans="1:11" x14ac:dyDescent="0.25">
      <c r="A103" s="11" t="s">
        <v>96</v>
      </c>
      <c r="B103" s="111">
        <v>5.1580000000000003E-3</v>
      </c>
      <c r="D103" s="111"/>
      <c r="E103" s="111" t="s">
        <v>112</v>
      </c>
      <c r="F103" s="111">
        <v>90</v>
      </c>
      <c r="G103" s="21">
        <v>6.9999999999999999E-4</v>
      </c>
      <c r="H103" s="111"/>
      <c r="I103" s="111"/>
      <c r="K103" s="111"/>
    </row>
    <row r="104" spans="1:11" x14ac:dyDescent="0.25">
      <c r="A104" s="11" t="s">
        <v>96</v>
      </c>
      <c r="B104" s="111">
        <v>0.156023</v>
      </c>
      <c r="D104" s="111"/>
      <c r="E104" s="111" t="s">
        <v>113</v>
      </c>
      <c r="F104" s="111">
        <v>495</v>
      </c>
      <c r="G104" s="21">
        <v>3.8999999999999998E-3</v>
      </c>
      <c r="H104" s="111"/>
      <c r="I104" s="111"/>
      <c r="K104" s="111"/>
    </row>
    <row r="105" spans="1:11" x14ac:dyDescent="0.25">
      <c r="A105" s="11" t="s">
        <v>96</v>
      </c>
      <c r="B105" s="111">
        <v>0.17085900000000001</v>
      </c>
      <c r="D105" s="111"/>
      <c r="E105" s="111" t="s">
        <v>114</v>
      </c>
      <c r="F105" s="111">
        <v>518</v>
      </c>
      <c r="G105" s="21">
        <v>4.1000000000000003E-3</v>
      </c>
      <c r="H105" s="111"/>
      <c r="I105" s="111"/>
      <c r="K105" s="111"/>
    </row>
    <row r="106" spans="1:11" x14ac:dyDescent="0.25">
      <c r="A106" s="11" t="s">
        <v>96</v>
      </c>
      <c r="B106" s="111">
        <v>0.13084299999999999</v>
      </c>
      <c r="D106" s="111"/>
      <c r="E106" s="111" t="s">
        <v>115</v>
      </c>
      <c r="F106" s="111">
        <v>453</v>
      </c>
      <c r="G106" s="21">
        <v>3.5999999999999999E-3</v>
      </c>
      <c r="H106" s="111"/>
      <c r="I106" s="111"/>
      <c r="K106" s="111"/>
    </row>
    <row r="107" spans="1:11" x14ac:dyDescent="0.25">
      <c r="A107" s="11" t="s">
        <v>96</v>
      </c>
      <c r="B107" s="111">
        <v>0.57467900000000005</v>
      </c>
      <c r="D107" s="111"/>
      <c r="E107" s="111" t="s">
        <v>26</v>
      </c>
      <c r="F107" s="111">
        <v>950</v>
      </c>
      <c r="G107" s="21">
        <v>7.6E-3</v>
      </c>
      <c r="H107" s="111"/>
      <c r="I107" s="111"/>
      <c r="K107" s="111"/>
    </row>
    <row r="108" spans="1:11" x14ac:dyDescent="0.25">
      <c r="A108" s="11" t="s">
        <v>96</v>
      </c>
      <c r="B108" s="111">
        <v>0.150787</v>
      </c>
      <c r="D108" s="111"/>
      <c r="E108" s="111" t="s">
        <v>56</v>
      </c>
      <c r="F108" s="111">
        <v>487</v>
      </c>
      <c r="G108" s="21">
        <v>3.8999999999999998E-3</v>
      </c>
      <c r="H108" s="111"/>
      <c r="I108" s="111"/>
      <c r="K108" s="111"/>
    </row>
    <row r="109" spans="1:11" x14ac:dyDescent="0.25">
      <c r="A109" s="11" t="s">
        <v>96</v>
      </c>
      <c r="B109" s="111">
        <v>2.0631140000000001</v>
      </c>
      <c r="D109" s="111"/>
      <c r="E109" s="111" t="s">
        <v>138</v>
      </c>
      <c r="F109" s="111">
        <v>1800</v>
      </c>
      <c r="G109" s="21">
        <v>1.44E-2</v>
      </c>
      <c r="H109" s="111"/>
      <c r="I109" s="111"/>
      <c r="K109" s="111"/>
    </row>
    <row r="110" spans="1:11" x14ac:dyDescent="0.25">
      <c r="A110" s="11" t="s">
        <v>96</v>
      </c>
      <c r="B110" s="111">
        <v>9.1690000000000001E-3</v>
      </c>
      <c r="D110" s="111"/>
      <c r="E110" s="111" t="s">
        <v>116</v>
      </c>
      <c r="F110" s="111">
        <v>120</v>
      </c>
      <c r="G110" s="21">
        <v>1E-3</v>
      </c>
      <c r="H110" s="111"/>
      <c r="I110" s="111"/>
      <c r="K110" s="111"/>
    </row>
    <row r="111" spans="1:11" x14ac:dyDescent="0.25">
      <c r="A111" s="11" t="s">
        <v>96</v>
      </c>
      <c r="B111" s="111">
        <v>7.8004000000000004E-2</v>
      </c>
      <c r="D111" s="111"/>
      <c r="E111" s="111" t="s">
        <v>139</v>
      </c>
      <c r="F111" s="111">
        <v>350</v>
      </c>
      <c r="G111" s="21">
        <v>2.8E-3</v>
      </c>
      <c r="H111" s="111"/>
      <c r="I111" s="111"/>
      <c r="K111" s="111"/>
    </row>
    <row r="112" spans="1:11" x14ac:dyDescent="0.25">
      <c r="A112" s="11" t="s">
        <v>96</v>
      </c>
      <c r="B112" s="111">
        <v>0.636764</v>
      </c>
      <c r="D112" s="111"/>
      <c r="E112" s="111" t="s">
        <v>117</v>
      </c>
      <c r="F112" s="111">
        <v>1000</v>
      </c>
      <c r="G112" s="21">
        <v>8.0000000000000002E-3</v>
      </c>
      <c r="H112" s="111"/>
      <c r="I112" s="111"/>
      <c r="K112" s="111"/>
    </row>
    <row r="113" spans="1:11" x14ac:dyDescent="0.25">
      <c r="A113" s="11" t="s">
        <v>96</v>
      </c>
      <c r="B113" s="111">
        <v>3.0819359999999998</v>
      </c>
      <c r="D113" s="111"/>
      <c r="E113" s="111" t="s">
        <v>28</v>
      </c>
      <c r="F113" s="111">
        <v>2200</v>
      </c>
      <c r="G113" s="21">
        <v>1.7600000000000001E-2</v>
      </c>
      <c r="H113" s="111"/>
      <c r="I113" s="111"/>
      <c r="K113" s="111"/>
    </row>
    <row r="114" spans="1:11" x14ac:dyDescent="0.25">
      <c r="A114" s="11" t="s">
        <v>96</v>
      </c>
      <c r="B114" s="111">
        <v>1.59E-5</v>
      </c>
      <c r="D114" s="111"/>
      <c r="E114" s="111" t="s">
        <v>92</v>
      </c>
      <c r="F114" s="111">
        <v>5</v>
      </c>
      <c r="G114" s="21">
        <v>0</v>
      </c>
      <c r="H114" s="111"/>
      <c r="I114" s="111"/>
      <c r="K114" s="111"/>
    </row>
    <row r="115" spans="1:11" x14ac:dyDescent="0.25">
      <c r="A115" s="11" t="s">
        <v>96</v>
      </c>
      <c r="B115" s="111">
        <v>2.5649150000000001</v>
      </c>
      <c r="D115" s="111"/>
      <c r="E115" s="111" t="s">
        <v>118</v>
      </c>
      <c r="F115" s="111">
        <v>2007</v>
      </c>
      <c r="G115" s="21">
        <v>1.6E-2</v>
      </c>
      <c r="H115" s="111"/>
      <c r="I115" s="111"/>
      <c r="K115" s="111"/>
    </row>
    <row r="116" spans="1:11" x14ac:dyDescent="0.25">
      <c r="A116" s="11" t="s">
        <v>96</v>
      </c>
      <c r="B116" s="111">
        <v>3.7909999999999999E-2</v>
      </c>
      <c r="D116" s="111"/>
      <c r="E116" s="111" t="s">
        <v>85</v>
      </c>
      <c r="F116" s="111">
        <v>244</v>
      </c>
      <c r="G116" s="21">
        <v>1.9E-3</v>
      </c>
      <c r="H116" s="111"/>
      <c r="I116" s="111"/>
      <c r="K116" s="111"/>
    </row>
    <row r="117" spans="1:11" x14ac:dyDescent="0.25">
      <c r="A117" s="11" t="s">
        <v>96</v>
      </c>
      <c r="B117" s="111">
        <v>1.4327179999999999</v>
      </c>
      <c r="D117" s="111"/>
      <c r="E117" s="111" t="s">
        <v>119</v>
      </c>
      <c r="F117" s="111">
        <v>1500</v>
      </c>
      <c r="G117" s="21">
        <v>1.2E-2</v>
      </c>
      <c r="H117" s="111"/>
      <c r="I117" s="111"/>
      <c r="K117" s="111"/>
    </row>
    <row r="118" spans="1:11" x14ac:dyDescent="0.25">
      <c r="A118" s="11" t="s">
        <v>96</v>
      </c>
      <c r="B118" s="111">
        <v>1.0761309999999999</v>
      </c>
      <c r="D118" s="111"/>
      <c r="E118" s="111" t="s">
        <v>29</v>
      </c>
      <c r="F118" s="111">
        <v>1300</v>
      </c>
      <c r="G118" s="21">
        <v>1.04E-2</v>
      </c>
      <c r="H118" s="111"/>
      <c r="I118" s="111"/>
      <c r="K118" s="111"/>
    </row>
    <row r="119" spans="1:11" x14ac:dyDescent="0.25">
      <c r="A119" s="11" t="s">
        <v>96</v>
      </c>
      <c r="B119" s="111">
        <v>70.203199999999995</v>
      </c>
      <c r="D119" s="111"/>
      <c r="E119" s="111" t="s">
        <v>16</v>
      </c>
      <c r="F119" s="111">
        <v>10500</v>
      </c>
      <c r="G119" s="21">
        <v>8.3799999999999999E-2</v>
      </c>
      <c r="H119" s="111"/>
      <c r="I119" s="111"/>
      <c r="K119" s="111"/>
    </row>
    <row r="120" spans="1:11" x14ac:dyDescent="0.25">
      <c r="A120" s="11" t="s">
        <v>96</v>
      </c>
      <c r="B120" s="111">
        <v>2.5470549999999998</v>
      </c>
      <c r="D120" s="111"/>
      <c r="E120" s="111" t="s">
        <v>54</v>
      </c>
      <c r="F120" s="111">
        <v>2000</v>
      </c>
      <c r="G120" s="21">
        <v>1.6E-2</v>
      </c>
      <c r="H120" s="111"/>
      <c r="I120" s="111"/>
      <c r="K120" s="111"/>
    </row>
    <row r="121" spans="1:11" x14ac:dyDescent="0.25">
      <c r="A121" s="11" t="s">
        <v>96</v>
      </c>
      <c r="B121" s="111">
        <v>4.0749999999999996E-3</v>
      </c>
      <c r="D121" s="111"/>
      <c r="E121" s="111" t="s">
        <v>37</v>
      </c>
      <c r="F121" s="111">
        <v>80</v>
      </c>
      <c r="G121" s="21">
        <v>5.9999999999999995E-4</v>
      </c>
      <c r="H121" s="111"/>
      <c r="I121" s="111"/>
      <c r="K121" s="111"/>
    </row>
    <row r="122" spans="1:11" x14ac:dyDescent="0.25">
      <c r="A122" s="11" t="s">
        <v>96</v>
      </c>
      <c r="B122" s="111">
        <v>3.7102000000000003E-2</v>
      </c>
      <c r="D122" s="111"/>
      <c r="E122" s="111" t="s">
        <v>120</v>
      </c>
      <c r="F122" s="111">
        <v>241</v>
      </c>
      <c r="G122" s="21">
        <v>1.9E-3</v>
      </c>
      <c r="H122" s="111"/>
      <c r="I122" s="111"/>
      <c r="K122" s="111"/>
    </row>
    <row r="123" spans="1:11" x14ac:dyDescent="0.25">
      <c r="A123" s="11" t="s">
        <v>96</v>
      </c>
      <c r="B123" s="111">
        <v>0.14671000000000001</v>
      </c>
      <c r="D123" s="111"/>
      <c r="E123" s="111" t="s">
        <v>121</v>
      </c>
      <c r="F123" s="111">
        <v>480</v>
      </c>
      <c r="G123" s="21">
        <v>3.8E-3</v>
      </c>
      <c r="H123" s="111"/>
      <c r="I123" s="111"/>
      <c r="K123" s="111"/>
    </row>
    <row r="124" spans="1:11" x14ac:dyDescent="0.25">
      <c r="A124" s="11" t="s">
        <v>96</v>
      </c>
      <c r="B124" s="111">
        <v>0.101882</v>
      </c>
      <c r="D124" s="111"/>
      <c r="E124" s="111" t="s">
        <v>32</v>
      </c>
      <c r="F124" s="111">
        <v>400</v>
      </c>
      <c r="G124" s="21">
        <v>3.2000000000000002E-3</v>
      </c>
      <c r="H124" s="111"/>
      <c r="I124" s="111"/>
      <c r="K124" s="111"/>
    </row>
    <row r="125" spans="1:11" x14ac:dyDescent="0.25">
      <c r="A125" s="11" t="s">
        <v>96</v>
      </c>
      <c r="B125" s="111">
        <v>6.5200000000000002E-4</v>
      </c>
      <c r="D125" s="111"/>
      <c r="E125" s="111" t="s">
        <v>122</v>
      </c>
      <c r="F125" s="111">
        <v>32</v>
      </c>
      <c r="G125" s="21">
        <v>2.9999999999999997E-4</v>
      </c>
      <c r="H125" s="111"/>
      <c r="I125" s="111"/>
      <c r="K125" s="111"/>
    </row>
    <row r="126" spans="1:11" x14ac:dyDescent="0.25">
      <c r="A126" s="11" t="s">
        <v>96</v>
      </c>
      <c r="B126" s="111">
        <v>9.1690000000000001E-3</v>
      </c>
      <c r="D126" s="111"/>
      <c r="E126" s="111" t="s">
        <v>123</v>
      </c>
      <c r="F126" s="111">
        <v>120</v>
      </c>
      <c r="G126" s="21">
        <v>1E-3</v>
      </c>
      <c r="H126" s="111"/>
      <c r="I126" s="111"/>
      <c r="K126" s="111"/>
    </row>
    <row r="127" spans="1:11" x14ac:dyDescent="0.25">
      <c r="A127" s="11" t="s">
        <v>96</v>
      </c>
      <c r="B127" s="111">
        <v>8.42E-5</v>
      </c>
      <c r="D127" s="111"/>
      <c r="E127" s="111" t="s">
        <v>124</v>
      </c>
      <c r="F127" s="111">
        <v>12</v>
      </c>
      <c r="G127" s="21">
        <v>1E-4</v>
      </c>
      <c r="H127" s="111"/>
      <c r="I127" s="111"/>
      <c r="K127" s="111"/>
    </row>
    <row r="128" spans="1:11" x14ac:dyDescent="0.25">
      <c r="A128" s="11" t="s">
        <v>96</v>
      </c>
      <c r="B128" s="111">
        <v>7.7999999999999999E-4</v>
      </c>
      <c r="D128" s="111"/>
      <c r="E128" s="111" t="s">
        <v>140</v>
      </c>
      <c r="F128" s="111">
        <v>35</v>
      </c>
      <c r="G128" s="21">
        <v>2.9999999999999997E-4</v>
      </c>
      <c r="H128" s="111"/>
      <c r="I128" s="111"/>
      <c r="K128" s="111"/>
    </row>
    <row r="129" spans="1:11" x14ac:dyDescent="0.25">
      <c r="A129" s="11" t="s">
        <v>96</v>
      </c>
      <c r="B129" s="111">
        <v>16.630490000000002</v>
      </c>
      <c r="D129" s="111"/>
      <c r="E129" s="111" t="s">
        <v>125</v>
      </c>
      <c r="F129" s="111">
        <v>5111</v>
      </c>
      <c r="G129" s="21">
        <v>4.0800000000000003E-2</v>
      </c>
      <c r="H129" s="111"/>
      <c r="I129" s="111"/>
      <c r="K129" s="111"/>
    </row>
    <row r="130" spans="1:11" x14ac:dyDescent="0.25">
      <c r="A130" s="11" t="s">
        <v>96</v>
      </c>
      <c r="B130" s="111">
        <v>5.3499999999999997E-3</v>
      </c>
      <c r="D130" s="111"/>
      <c r="E130" s="111" t="s">
        <v>31</v>
      </c>
      <c r="F130" s="111">
        <v>92</v>
      </c>
      <c r="G130" s="21">
        <v>6.9999999999999999E-4</v>
      </c>
      <c r="H130" s="111"/>
      <c r="I130" s="111"/>
      <c r="K130" s="111"/>
    </row>
    <row r="131" spans="1:11" x14ac:dyDescent="0.25">
      <c r="A131" s="11" t="s">
        <v>96</v>
      </c>
      <c r="B131" s="111">
        <v>3.9798E-2</v>
      </c>
      <c r="D131" s="111"/>
      <c r="E131" s="111" t="s">
        <v>141</v>
      </c>
      <c r="F131" s="111">
        <v>250</v>
      </c>
      <c r="G131" s="21">
        <v>2E-3</v>
      </c>
      <c r="H131" s="111"/>
      <c r="I131" s="111"/>
      <c r="K131" s="111"/>
    </row>
    <row r="132" spans="1:11" x14ac:dyDescent="0.25">
      <c r="A132" s="11" t="s">
        <v>96</v>
      </c>
      <c r="B132" s="111">
        <v>11.23251</v>
      </c>
      <c r="D132" s="111"/>
      <c r="E132" s="111" t="s">
        <v>126</v>
      </c>
      <c r="F132" s="111">
        <v>4200</v>
      </c>
      <c r="G132" s="21">
        <v>3.3500000000000002E-2</v>
      </c>
      <c r="H132" s="111"/>
      <c r="I132" s="111"/>
      <c r="K132" s="111"/>
    </row>
    <row r="133" spans="1:11" x14ac:dyDescent="0.25">
      <c r="A133" s="11" t="s">
        <v>96</v>
      </c>
      <c r="B133" s="111">
        <v>9.1949000000000003E-2</v>
      </c>
      <c r="D133" s="111"/>
      <c r="E133" s="111" t="s">
        <v>127</v>
      </c>
      <c r="F133" s="111">
        <v>380</v>
      </c>
      <c r="G133" s="21">
        <v>3.0000000000000001E-3</v>
      </c>
      <c r="H133" s="111"/>
      <c r="I133" s="111"/>
      <c r="K133" s="111"/>
    </row>
    <row r="134" spans="1:11" x14ac:dyDescent="0.25">
      <c r="A134" s="11" t="s">
        <v>96</v>
      </c>
      <c r="B134" s="111">
        <v>0.35818</v>
      </c>
      <c r="D134" s="111"/>
      <c r="E134" s="111" t="s">
        <v>128</v>
      </c>
      <c r="F134" s="111">
        <v>750</v>
      </c>
      <c r="G134" s="21">
        <v>6.0000000000000001E-3</v>
      </c>
      <c r="H134" s="111"/>
      <c r="I134" s="111"/>
      <c r="K134" s="111"/>
    </row>
    <row r="135" spans="1:11" x14ac:dyDescent="0.25">
      <c r="A135" s="11" t="s">
        <v>96</v>
      </c>
      <c r="B135" s="111">
        <v>42.711620000000003</v>
      </c>
      <c r="D135" s="111"/>
      <c r="E135" s="111" t="s">
        <v>38</v>
      </c>
      <c r="F135" s="111">
        <v>8190</v>
      </c>
      <c r="G135" s="21">
        <v>6.54E-2</v>
      </c>
      <c r="H135" s="111"/>
      <c r="I135" s="111"/>
      <c r="K135" s="111"/>
    </row>
    <row r="136" spans="1:11" x14ac:dyDescent="0.25">
      <c r="A136" s="11" t="s">
        <v>96</v>
      </c>
      <c r="B136" s="111">
        <v>0.56264400000000003</v>
      </c>
      <c r="D136" s="111"/>
      <c r="E136" s="111" t="s">
        <v>129</v>
      </c>
      <c r="F136" s="111">
        <v>940</v>
      </c>
      <c r="G136" s="21">
        <v>7.4999999999999997E-3</v>
      </c>
      <c r="H136" s="111"/>
      <c r="I136" s="111"/>
      <c r="K136" s="111"/>
    </row>
    <row r="137" spans="1:11" x14ac:dyDescent="0.25">
      <c r="A137" s="11" t="s">
        <v>96</v>
      </c>
      <c r="B137" s="111">
        <v>0.85682899999999995</v>
      </c>
      <c r="D137" s="111"/>
      <c r="E137" s="111" t="s">
        <v>12</v>
      </c>
      <c r="F137" s="111">
        <v>1160</v>
      </c>
      <c r="G137" s="21">
        <v>9.2999999999999992E-3</v>
      </c>
      <c r="H137" s="111"/>
      <c r="I137" s="111"/>
      <c r="K137" s="111"/>
    </row>
    <row r="138" spans="1:11" x14ac:dyDescent="0.25">
      <c r="A138" s="11" t="s">
        <v>96</v>
      </c>
      <c r="B138" s="111">
        <v>3.3685E-2</v>
      </c>
      <c r="D138" s="111"/>
      <c r="E138" s="111" t="s">
        <v>47</v>
      </c>
      <c r="F138" s="111">
        <v>230</v>
      </c>
      <c r="G138" s="21">
        <v>1.8E-3</v>
      </c>
      <c r="H138" s="111"/>
      <c r="I138" s="111"/>
      <c r="K138" s="111"/>
    </row>
    <row r="139" spans="1:11" x14ac:dyDescent="0.25">
      <c r="A139" s="150" t="s">
        <v>96</v>
      </c>
      <c r="B139" s="12">
        <v>6.3700000000000003E-5</v>
      </c>
      <c r="C139" s="150"/>
      <c r="D139" s="12"/>
      <c r="E139" s="12" t="s">
        <v>86</v>
      </c>
      <c r="F139" s="12">
        <v>10</v>
      </c>
      <c r="G139" s="27">
        <v>1E-4</v>
      </c>
      <c r="H139" s="12"/>
      <c r="I139" s="12"/>
      <c r="J139" s="150"/>
      <c r="K139" s="111"/>
    </row>
    <row r="140" spans="1:11" x14ac:dyDescent="0.25">
      <c r="A140" s="11" t="s">
        <v>149</v>
      </c>
      <c r="B140" s="117">
        <v>229.46270129999999</v>
      </c>
      <c r="C140" s="151">
        <v>1633.2428</v>
      </c>
      <c r="E140" s="127" t="s">
        <v>99</v>
      </c>
      <c r="F140" s="118">
        <v>4605</v>
      </c>
      <c r="G140" s="115">
        <v>0.1515</v>
      </c>
      <c r="J140" s="170">
        <v>30400</v>
      </c>
    </row>
    <row r="141" spans="1:11" x14ac:dyDescent="0.25">
      <c r="A141" s="11" t="s">
        <v>149</v>
      </c>
      <c r="B141" s="117">
        <v>1.7580666380000001</v>
      </c>
      <c r="C141" s="114"/>
      <c r="E141" s="127" t="s">
        <v>6</v>
      </c>
      <c r="F141" s="114">
        <v>403</v>
      </c>
      <c r="G141" s="115">
        <v>1.3299999999999999E-2</v>
      </c>
      <c r="J141" s="114"/>
    </row>
    <row r="142" spans="1:11" x14ac:dyDescent="0.25">
      <c r="A142" s="11" t="s">
        <v>149</v>
      </c>
      <c r="B142" s="117">
        <v>785.17939060000003</v>
      </c>
      <c r="C142" s="114"/>
      <c r="E142" s="127" t="s">
        <v>82</v>
      </c>
      <c r="F142" s="118">
        <v>8518</v>
      </c>
      <c r="G142" s="115">
        <v>0.2802</v>
      </c>
      <c r="J142" s="114"/>
    </row>
    <row r="143" spans="1:11" x14ac:dyDescent="0.25">
      <c r="A143" s="11" t="s">
        <v>149</v>
      </c>
      <c r="B143" s="117">
        <v>2.6620498609999999</v>
      </c>
      <c r="C143" s="114"/>
      <c r="E143" s="127" t="s">
        <v>151</v>
      </c>
      <c r="F143" s="114">
        <v>496</v>
      </c>
      <c r="G143" s="115">
        <v>1.6299999999999999E-2</v>
      </c>
      <c r="J143" s="114"/>
    </row>
    <row r="144" spans="1:11" x14ac:dyDescent="0.25">
      <c r="A144" s="11" t="s">
        <v>149</v>
      </c>
      <c r="B144" s="117">
        <v>35.058864270000001</v>
      </c>
      <c r="C144" s="114"/>
      <c r="E144" s="127" t="s">
        <v>15</v>
      </c>
      <c r="F144" s="118">
        <v>1800</v>
      </c>
      <c r="G144" s="115">
        <v>5.9200000000000003E-2</v>
      </c>
      <c r="J144" s="114"/>
    </row>
    <row r="145" spans="1:10" x14ac:dyDescent="0.25">
      <c r="A145" s="11" t="s">
        <v>149</v>
      </c>
      <c r="B145" s="117"/>
      <c r="C145" s="114"/>
      <c r="E145" s="127" t="s">
        <v>152</v>
      </c>
      <c r="F145" s="118"/>
      <c r="G145" s="115"/>
      <c r="J145" s="114"/>
    </row>
    <row r="146" spans="1:10" x14ac:dyDescent="0.25">
      <c r="A146" s="11" t="s">
        <v>149</v>
      </c>
      <c r="B146" s="117">
        <v>142.18813030000001</v>
      </c>
      <c r="C146" s="114"/>
      <c r="E146" s="127" t="s">
        <v>94</v>
      </c>
      <c r="F146" s="118">
        <v>3625</v>
      </c>
      <c r="G146" s="115">
        <v>0.1192</v>
      </c>
      <c r="J146" s="114"/>
    </row>
    <row r="147" spans="1:10" x14ac:dyDescent="0.25">
      <c r="A147" s="11" t="s">
        <v>149</v>
      </c>
      <c r="B147" s="117">
        <v>51.754771900000001</v>
      </c>
      <c r="C147" s="114"/>
      <c r="E147" s="127" t="s">
        <v>136</v>
      </c>
      <c r="F147" s="118">
        <v>2187</v>
      </c>
      <c r="G147" s="115">
        <v>7.1900000000000006E-2</v>
      </c>
      <c r="J147" s="114"/>
    </row>
    <row r="148" spans="1:10" x14ac:dyDescent="0.25">
      <c r="A148" s="11" t="s">
        <v>149</v>
      </c>
      <c r="B148" s="117">
        <v>11.613746539999999</v>
      </c>
      <c r="C148" s="114"/>
      <c r="E148" s="127" t="s">
        <v>153</v>
      </c>
      <c r="F148" s="118">
        <v>1036</v>
      </c>
      <c r="G148" s="115">
        <v>3.4099999999999998E-2</v>
      </c>
      <c r="J148" s="114"/>
    </row>
    <row r="149" spans="1:10" x14ac:dyDescent="0.25">
      <c r="A149" s="11" t="s">
        <v>149</v>
      </c>
      <c r="B149" s="117">
        <v>356.51402350000001</v>
      </c>
      <c r="C149" s="114"/>
      <c r="E149" s="127" t="s">
        <v>16</v>
      </c>
      <c r="F149" s="118">
        <v>5740</v>
      </c>
      <c r="G149" s="115">
        <v>0.1888</v>
      </c>
      <c r="J149" s="114"/>
    </row>
    <row r="150" spans="1:10" x14ac:dyDescent="0.25">
      <c r="A150" s="11" t="s">
        <v>149</v>
      </c>
      <c r="B150" s="117">
        <v>2.0493335190000002</v>
      </c>
      <c r="C150" s="114"/>
      <c r="E150" s="127" t="s">
        <v>32</v>
      </c>
      <c r="F150" s="114">
        <v>435</v>
      </c>
      <c r="G150" s="115">
        <v>1.43E-2</v>
      </c>
      <c r="J150" s="114"/>
    </row>
    <row r="151" spans="1:10" x14ac:dyDescent="0.25">
      <c r="A151" s="11" t="s">
        <v>149</v>
      </c>
      <c r="B151" s="117"/>
      <c r="C151" s="114"/>
      <c r="E151" s="127" t="s">
        <v>126</v>
      </c>
      <c r="F151" s="114"/>
      <c r="G151" s="115"/>
      <c r="J151" s="114"/>
    </row>
    <row r="152" spans="1:10" x14ac:dyDescent="0.25">
      <c r="A152" s="11" t="s">
        <v>149</v>
      </c>
      <c r="B152" s="117">
        <v>1.9087603879999999</v>
      </c>
      <c r="C152" s="114"/>
      <c r="E152" s="127" t="s">
        <v>128</v>
      </c>
      <c r="F152" s="114">
        <v>420</v>
      </c>
      <c r="G152" s="115">
        <v>1.38E-2</v>
      </c>
      <c r="J152" s="114"/>
    </row>
    <row r="153" spans="1:10" x14ac:dyDescent="0.25">
      <c r="A153" s="150" t="s">
        <v>149</v>
      </c>
      <c r="B153" s="152">
        <v>13.09297091</v>
      </c>
      <c r="C153" s="153"/>
      <c r="D153" s="131"/>
      <c r="E153" s="131" t="s">
        <v>38</v>
      </c>
      <c r="F153" s="196">
        <v>1100</v>
      </c>
      <c r="G153" s="119">
        <v>3.6200000000000003E-2</v>
      </c>
      <c r="H153" s="131"/>
      <c r="I153" s="131"/>
      <c r="J153" s="153"/>
    </row>
    <row r="154" spans="1:10" x14ac:dyDescent="0.25">
      <c r="A154" s="11" t="s">
        <v>155</v>
      </c>
      <c r="B154" s="146">
        <f>POWER((F154/$J$154)*100, 2)</f>
        <v>0</v>
      </c>
      <c r="C154" s="11">
        <f>SUM(B154:B197)</f>
        <v>1461.1884867781498</v>
      </c>
      <c r="D154" s="146"/>
      <c r="E154" s="146" t="s">
        <v>17</v>
      </c>
      <c r="F154" s="110"/>
      <c r="H154" s="146"/>
      <c r="I154" s="146"/>
      <c r="J154" s="146">
        <f>46700+78</f>
        <v>46778</v>
      </c>
    </row>
    <row r="155" spans="1:10" x14ac:dyDescent="0.25">
      <c r="A155" s="11" t="s">
        <v>155</v>
      </c>
      <c r="B155" s="146">
        <f t="shared" ref="B155:B196" si="10">POWER((F155/$J$154)*100, 2)</f>
        <v>0.9254260672124458</v>
      </c>
      <c r="D155" s="146"/>
      <c r="E155" s="146" t="s">
        <v>97</v>
      </c>
      <c r="F155" s="110">
        <v>450</v>
      </c>
      <c r="G155" s="21">
        <f>F155/$J$154</f>
        <v>9.6199067937919533E-3</v>
      </c>
      <c r="H155" s="146"/>
      <c r="I155" s="146"/>
      <c r="J155" s="76"/>
    </row>
    <row r="156" spans="1:10" x14ac:dyDescent="0.25">
      <c r="A156" s="11" t="s">
        <v>155</v>
      </c>
      <c r="B156" s="146">
        <f t="shared" si="10"/>
        <v>2.7095561246926385</v>
      </c>
      <c r="D156" s="146"/>
      <c r="E156" s="146" t="s">
        <v>5</v>
      </c>
      <c r="F156" s="110">
        <v>770</v>
      </c>
      <c r="G156" s="21">
        <f t="shared" ref="G156:G197" si="11">F156/$J$154</f>
        <v>1.6460729402710678E-2</v>
      </c>
      <c r="H156" s="146"/>
      <c r="I156" s="146"/>
      <c r="J156" s="76"/>
    </row>
    <row r="157" spans="1:10" x14ac:dyDescent="0.25">
      <c r="A157" s="11" t="s">
        <v>155</v>
      </c>
      <c r="B157" s="146">
        <f t="shared" si="10"/>
        <v>20.365410455635722</v>
      </c>
      <c r="D157" s="146"/>
      <c r="E157" s="146" t="s">
        <v>6</v>
      </c>
      <c r="F157" s="110">
        <v>2111</v>
      </c>
      <c r="G157" s="21">
        <f t="shared" si="11"/>
        <v>4.5128051648210696E-2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0"/>
        <v>1.9308272266531277E-6</v>
      </c>
      <c r="D158" s="146"/>
      <c r="E158" s="146" t="s">
        <v>168</v>
      </c>
      <c r="F158" s="110">
        <v>0.65</v>
      </c>
      <c r="G158" s="21">
        <f t="shared" si="11"/>
        <v>1.3895420924366156E-5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0"/>
        <v>0.12441839348078437</v>
      </c>
      <c r="D159" s="146"/>
      <c r="E159" s="146" t="s">
        <v>82</v>
      </c>
      <c r="F159" s="110">
        <v>165</v>
      </c>
      <c r="G159" s="21">
        <f t="shared" si="11"/>
        <v>3.5272991577237163E-3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0"/>
        <v>6.4953027904611225E-5</v>
      </c>
      <c r="D160" s="146"/>
      <c r="E160" s="146" t="s">
        <v>83</v>
      </c>
      <c r="F160" s="110">
        <v>3.77</v>
      </c>
      <c r="G160" s="21">
        <f t="shared" si="11"/>
        <v>8.0593441361323702E-5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614.93990915608265</v>
      </c>
      <c r="D161" s="146"/>
      <c r="E161" s="146" t="s">
        <v>15</v>
      </c>
      <c r="F161" s="110">
        <v>11600</v>
      </c>
      <c r="G161" s="21">
        <f t="shared" si="11"/>
        <v>0.2479798195733037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0</v>
      </c>
      <c r="D162" s="146"/>
      <c r="E162" s="146" t="s">
        <v>156</v>
      </c>
      <c r="F162" s="110"/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2.9248033729183478E-4</v>
      </c>
      <c r="D163" s="146"/>
      <c r="E163" s="146" t="s">
        <v>103</v>
      </c>
      <c r="F163" s="110">
        <v>8</v>
      </c>
      <c r="G163" s="21">
        <f t="shared" si="11"/>
        <v>1.7102056522296807E-4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1.9486913772542807</v>
      </c>
      <c r="D164" s="146"/>
      <c r="E164" s="146" t="s">
        <v>106</v>
      </c>
      <c r="F164" s="110">
        <v>653</v>
      </c>
      <c r="G164" s="21">
        <f t="shared" si="11"/>
        <v>1.3959553636324768E-2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0.41130047431664257</v>
      </c>
      <c r="D165" s="146"/>
      <c r="E165" s="146" t="s">
        <v>164</v>
      </c>
      <c r="F165" s="110">
        <v>300</v>
      </c>
      <c r="G165" s="21">
        <f t="shared" si="11"/>
        <v>6.4132711958613019E-3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0.57593491417505416</v>
      </c>
      <c r="D166" s="146"/>
      <c r="E166" s="146" t="s">
        <v>9</v>
      </c>
      <c r="F166" s="110">
        <v>355</v>
      </c>
      <c r="G166" s="21">
        <f t="shared" si="11"/>
        <v>7.5890375817692073E-3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0</v>
      </c>
      <c r="D167" s="146"/>
      <c r="E167" s="146" t="s">
        <v>23</v>
      </c>
      <c r="F167" s="110"/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7.3120084322958693E-3</v>
      </c>
      <c r="D168" s="146"/>
      <c r="E168" s="146" t="s">
        <v>24</v>
      </c>
      <c r="F168" s="110">
        <v>40</v>
      </c>
      <c r="G168" s="21">
        <f t="shared" si="11"/>
        <v>8.5510282611484033E-4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146"/>
      <c r="E169" s="146" t="s">
        <v>135</v>
      </c>
      <c r="F169" s="110"/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2.9983804577683246</v>
      </c>
      <c r="D170" s="146"/>
      <c r="E170" s="146" t="s">
        <v>136</v>
      </c>
      <c r="F170" s="110">
        <v>810</v>
      </c>
      <c r="G170" s="21">
        <f t="shared" si="11"/>
        <v>1.7315832228825517E-2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15.810390232731741</v>
      </c>
      <c r="D171" s="146"/>
      <c r="E171" s="146" t="s">
        <v>153</v>
      </c>
      <c r="F171" s="110">
        <v>1860</v>
      </c>
      <c r="G171" s="21">
        <f t="shared" si="11"/>
        <v>3.9762281414340073E-2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0.17377445039878153</v>
      </c>
      <c r="D172" s="146"/>
      <c r="E172" s="146" t="s">
        <v>36</v>
      </c>
      <c r="F172" s="110">
        <v>195</v>
      </c>
      <c r="G172" s="21">
        <f t="shared" si="11"/>
        <v>4.1686262773098469E-3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4.124429756341888E-2</v>
      </c>
      <c r="D173" s="146"/>
      <c r="E173" s="146" t="s">
        <v>137</v>
      </c>
      <c r="F173" s="110">
        <v>95</v>
      </c>
      <c r="G173" s="21">
        <f t="shared" si="11"/>
        <v>2.0308692120227455E-3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2.3135651680311146E-5</v>
      </c>
      <c r="D174" s="146"/>
      <c r="E174" s="146" t="s">
        <v>56</v>
      </c>
      <c r="F174" s="110">
        <v>2.25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345.90369890029643</v>
      </c>
      <c r="D175" s="146"/>
      <c r="E175" s="146" t="s">
        <v>165</v>
      </c>
      <c r="F175" s="110">
        <v>8700</v>
      </c>
      <c r="G175" s="21">
        <f t="shared" si="11"/>
        <v>0.18598486467997777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1.3207315230834413E-3</v>
      </c>
      <c r="D176" s="146"/>
      <c r="E176" s="146" t="s">
        <v>157</v>
      </c>
      <c r="F176" s="110">
        <v>17</v>
      </c>
      <c r="G176" s="21">
        <f t="shared" si="11"/>
        <v>3.6341870109880711E-4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0</v>
      </c>
      <c r="D177" s="146"/>
      <c r="E177" s="146" t="s">
        <v>28</v>
      </c>
      <c r="F177" s="110"/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5.5297063769237499E-4</v>
      </c>
      <c r="D178" s="146"/>
      <c r="E178" s="146" t="s">
        <v>92</v>
      </c>
      <c r="F178" s="110">
        <v>11</v>
      </c>
      <c r="G178" s="21">
        <f t="shared" si="11"/>
        <v>2.3515327718158109E-4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2.0058795670434501E-6</v>
      </c>
      <c r="D179" s="146"/>
      <c r="E179" s="146" t="s">
        <v>158</v>
      </c>
      <c r="F179" s="110">
        <v>0.66251250000000006</v>
      </c>
      <c r="G179" s="21">
        <f t="shared" si="11"/>
        <v>1.4162907777160205E-5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73.120084322958675</v>
      </c>
      <c r="D180" s="146"/>
      <c r="E180" s="146" t="s">
        <v>16</v>
      </c>
      <c r="F180" s="110">
        <v>4000</v>
      </c>
      <c r="G180" s="21">
        <f t="shared" si="11"/>
        <v>8.5510282611484037E-2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0.14806817075399131</v>
      </c>
      <c r="D181" s="146"/>
      <c r="E181" s="146" t="s">
        <v>159</v>
      </c>
      <c r="F181" s="110">
        <v>180</v>
      </c>
      <c r="G181" s="21">
        <f t="shared" si="11"/>
        <v>3.8479627175167816E-3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4.2645278379046765</v>
      </c>
      <c r="D182" s="146"/>
      <c r="E182" s="146" t="s">
        <v>121</v>
      </c>
      <c r="F182" s="110">
        <v>966</v>
      </c>
      <c r="G182" s="21">
        <f t="shared" si="11"/>
        <v>2.0650733250673393E-2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1.0010139543813047E-3</v>
      </c>
      <c r="D183" s="146"/>
      <c r="E183" s="146" t="s">
        <v>160</v>
      </c>
      <c r="F183" s="110">
        <v>14.8</v>
      </c>
      <c r="G183" s="21">
        <f t="shared" si="11"/>
        <v>3.1638804566249095E-4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5.8354397294991207</v>
      </c>
      <c r="D184" s="146"/>
      <c r="E184" s="146" t="s">
        <v>123</v>
      </c>
      <c r="F184" s="110">
        <v>1130</v>
      </c>
      <c r="G184" s="21">
        <f t="shared" si="11"/>
        <v>2.4156654837744238E-2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3.3799758978287641E-6</v>
      </c>
      <c r="D185" s="146"/>
      <c r="E185" s="146" t="s">
        <v>46</v>
      </c>
      <c r="F185" s="110">
        <v>0.86</v>
      </c>
      <c r="G185" s="21">
        <f t="shared" si="11"/>
        <v>1.8384710761469065E-5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0</v>
      </c>
      <c r="D186" s="146"/>
      <c r="E186" s="146" t="s">
        <v>161</v>
      </c>
      <c r="F186" s="110"/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1.5908188345513699</v>
      </c>
      <c r="D187" s="146"/>
      <c r="E187" s="146" t="s">
        <v>162</v>
      </c>
      <c r="F187" s="110">
        <v>590</v>
      </c>
      <c r="G187" s="21">
        <f t="shared" si="11"/>
        <v>1.2612766685193894E-2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24.17532787927821</v>
      </c>
      <c r="D188" s="146"/>
      <c r="E188" s="146" t="s">
        <v>166</v>
      </c>
      <c r="F188" s="110">
        <v>2300</v>
      </c>
      <c r="G188" s="21">
        <f t="shared" si="11"/>
        <v>4.9168412501603316E-2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344.31516506838005</v>
      </c>
      <c r="D189" s="146"/>
      <c r="E189" s="146" t="s">
        <v>38</v>
      </c>
      <c r="F189" s="110">
        <v>8680</v>
      </c>
      <c r="G189" s="21">
        <f t="shared" si="11"/>
        <v>0.18555731326692035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8.9572103295624386E-2</v>
      </c>
      <c r="D190" s="146"/>
      <c r="E190" s="146" t="s">
        <v>129</v>
      </c>
      <c r="F190" s="110">
        <v>140</v>
      </c>
      <c r="G190" s="21">
        <f t="shared" si="11"/>
        <v>2.992859891401941E-3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6.0438319698195526E-2</v>
      </c>
      <c r="D191" s="146"/>
      <c r="E191" s="146" t="s">
        <v>12</v>
      </c>
      <c r="F191" s="110">
        <v>115</v>
      </c>
      <c r="G191" s="21">
        <f t="shared" si="11"/>
        <v>2.4584206250801658E-3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0.62563372148831509</v>
      </c>
      <c r="D192" s="146"/>
      <c r="E192" s="146" t="s">
        <v>47</v>
      </c>
      <c r="F192" s="110">
        <v>370</v>
      </c>
      <c r="G192" s="21">
        <f t="shared" si="11"/>
        <v>7.9097011415622722E-3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2.015372324151549E-3</v>
      </c>
      <c r="D193" s="146"/>
      <c r="E193" s="146" t="s">
        <v>86</v>
      </c>
      <c r="F193" s="110">
        <v>21</v>
      </c>
      <c r="G193" s="21">
        <f t="shared" si="11"/>
        <v>4.4892898371029114E-4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</v>
      </c>
      <c r="D194" s="146"/>
      <c r="E194" s="146" t="s">
        <v>81</v>
      </c>
      <c r="F194" s="110"/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2.9248033729183478E-4</v>
      </c>
      <c r="D195" s="146"/>
      <c r="E195" s="146" t="s">
        <v>19</v>
      </c>
      <c r="F195" s="110">
        <v>8</v>
      </c>
      <c r="G195" s="21">
        <f t="shared" si="11"/>
        <v>1.7102056522296807E-4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0</v>
      </c>
      <c r="D196" s="146"/>
      <c r="E196" s="146" t="s">
        <v>94</v>
      </c>
      <c r="F196" s="110"/>
      <c r="H196" s="146"/>
      <c r="I196" s="146"/>
      <c r="J196" s="76"/>
    </row>
    <row r="197" spans="1:10" x14ac:dyDescent="0.25">
      <c r="A197" s="150" t="s">
        <v>155</v>
      </c>
      <c r="B197" s="12">
        <f>POWER((F197/$J$154)*100, 2)</f>
        <v>2.2393025823906097E-2</v>
      </c>
      <c r="C197" s="150"/>
      <c r="D197" s="12"/>
      <c r="E197" s="12" t="s">
        <v>163</v>
      </c>
      <c r="F197" s="140">
        <v>70</v>
      </c>
      <c r="G197" s="27">
        <f t="shared" si="11"/>
        <v>1.4964299457009705E-3</v>
      </c>
      <c r="H197" s="12"/>
      <c r="I197" s="12"/>
      <c r="J197" s="147"/>
    </row>
    <row r="198" spans="1:10" x14ac:dyDescent="0.25">
      <c r="A198" s="11" t="s">
        <v>169</v>
      </c>
      <c r="B198" s="188">
        <f>POWER((F198/$J$198)*100, 2)</f>
        <v>1.9600000000000004</v>
      </c>
      <c r="C198" s="151">
        <f>SUM(B198:B225)</f>
        <v>777.64196362155963</v>
      </c>
      <c r="D198" s="188"/>
      <c r="E198" s="114" t="s">
        <v>5</v>
      </c>
      <c r="F198" s="110">
        <v>938</v>
      </c>
      <c r="G198" s="115">
        <f>F198/$J$198</f>
        <v>1.4E-2</v>
      </c>
      <c r="H198" s="188"/>
      <c r="I198" s="188"/>
      <c r="J198" s="203">
        <v>67000</v>
      </c>
    </row>
    <row r="199" spans="1:10" x14ac:dyDescent="0.25">
      <c r="A199" s="11" t="s">
        <v>169</v>
      </c>
      <c r="B199" s="188">
        <f t="shared" ref="B199:B225" si="12">POWER((F199/$J$198)*100, 2)</f>
        <v>0.42288038408554246</v>
      </c>
      <c r="C199" s="114"/>
      <c r="D199" s="188"/>
      <c r="E199" s="114" t="s">
        <v>6</v>
      </c>
      <c r="F199" s="188">
        <v>435.69600000000003</v>
      </c>
      <c r="G199" s="115">
        <f t="shared" ref="G199:G225" si="13">F199/$J$198</f>
        <v>6.5029253731343287E-3</v>
      </c>
      <c r="H199" s="188"/>
      <c r="I199" s="188"/>
      <c r="J199" s="164"/>
    </row>
    <row r="200" spans="1:10" x14ac:dyDescent="0.25">
      <c r="A200" s="11" t="s">
        <v>169</v>
      </c>
      <c r="B200" s="188">
        <f t="shared" si="12"/>
        <v>183.7561931953687</v>
      </c>
      <c r="C200" s="114"/>
      <c r="D200" s="188"/>
      <c r="E200" s="114" t="s">
        <v>82</v>
      </c>
      <c r="F200" s="110">
        <v>9082.2990000000009</v>
      </c>
      <c r="G200" s="115">
        <f t="shared" si="13"/>
        <v>0.13555670149253732</v>
      </c>
      <c r="H200" s="188"/>
      <c r="I200" s="188"/>
      <c r="J200" s="114"/>
    </row>
    <row r="201" spans="1:10" x14ac:dyDescent="0.25">
      <c r="A201" s="11" t="s">
        <v>169</v>
      </c>
      <c r="B201" s="188">
        <f t="shared" si="12"/>
        <v>5.9988438404989992</v>
      </c>
      <c r="C201" s="114"/>
      <c r="D201" s="188"/>
      <c r="E201" s="114" t="s">
        <v>83</v>
      </c>
      <c r="F201" s="188">
        <v>1641</v>
      </c>
      <c r="G201" s="115">
        <f t="shared" si="13"/>
        <v>2.4492537313432837E-2</v>
      </c>
      <c r="H201" s="188"/>
      <c r="I201" s="188"/>
      <c r="J201" s="114"/>
    </row>
    <row r="202" spans="1:10" x14ac:dyDescent="0.25">
      <c r="A202" s="11" t="s">
        <v>169</v>
      </c>
      <c r="B202" s="188">
        <f t="shared" si="12"/>
        <v>134.1447983960793</v>
      </c>
      <c r="C202" s="114"/>
      <c r="D202" s="188"/>
      <c r="E202" s="114" t="s">
        <v>15</v>
      </c>
      <c r="F202" s="188">
        <v>7760</v>
      </c>
      <c r="G202" s="115">
        <f t="shared" si="13"/>
        <v>0.11582089552238806</v>
      </c>
      <c r="H202" s="188"/>
      <c r="I202" s="188"/>
      <c r="J202" s="114"/>
    </row>
    <row r="203" spans="1:10" x14ac:dyDescent="0.25">
      <c r="A203" s="11" t="s">
        <v>169</v>
      </c>
      <c r="B203" s="188">
        <f t="shared" si="12"/>
        <v>0.84255959010915571</v>
      </c>
      <c r="C203" s="114"/>
      <c r="D203" s="188"/>
      <c r="E203" s="114" t="s">
        <v>134</v>
      </c>
      <c r="F203" s="188">
        <v>615</v>
      </c>
      <c r="G203" s="115">
        <f t="shared" si="13"/>
        <v>9.17910447761194E-3</v>
      </c>
      <c r="H203" s="188"/>
      <c r="I203" s="188"/>
      <c r="J203" s="114"/>
    </row>
    <row r="204" spans="1:10" x14ac:dyDescent="0.25">
      <c r="A204" s="11" t="s">
        <v>169</v>
      </c>
      <c r="B204" s="188">
        <f t="shared" si="12"/>
        <v>4.1581540270795267</v>
      </c>
      <c r="C204" s="114"/>
      <c r="D204" s="188"/>
      <c r="E204" s="114" t="s">
        <v>19</v>
      </c>
      <c r="F204" s="110">
        <v>1366.2339999999999</v>
      </c>
      <c r="G204" s="115">
        <f t="shared" si="13"/>
        <v>2.0391552238805968E-2</v>
      </c>
      <c r="H204" s="188"/>
      <c r="I204" s="188"/>
      <c r="J204" s="114"/>
    </row>
    <row r="205" spans="1:10" x14ac:dyDescent="0.25">
      <c r="A205" s="11" t="s">
        <v>169</v>
      </c>
      <c r="B205" s="188">
        <f t="shared" si="12"/>
        <v>37.881581412539539</v>
      </c>
      <c r="C205" s="114"/>
      <c r="D205" s="188"/>
      <c r="E205" s="114" t="s">
        <v>94</v>
      </c>
      <c r="F205" s="110">
        <v>4123.7169999999996</v>
      </c>
      <c r="G205" s="115">
        <f t="shared" si="13"/>
        <v>6.154801492537313E-2</v>
      </c>
      <c r="H205" s="188"/>
      <c r="I205" s="188"/>
      <c r="J205" s="114"/>
    </row>
    <row r="206" spans="1:10" x14ac:dyDescent="0.25">
      <c r="A206" s="11" t="s">
        <v>169</v>
      </c>
      <c r="B206" s="188">
        <f t="shared" si="12"/>
        <v>3.0494542214301625</v>
      </c>
      <c r="C206" s="114"/>
      <c r="D206" s="188"/>
      <c r="E206" s="114" t="s">
        <v>9</v>
      </c>
      <c r="F206" s="188">
        <v>1170</v>
      </c>
      <c r="G206" s="115">
        <f t="shared" si="13"/>
        <v>1.7462686567164178E-2</v>
      </c>
      <c r="H206" s="188"/>
      <c r="I206" s="188"/>
      <c r="J206" s="114"/>
    </row>
    <row r="207" spans="1:10" x14ac:dyDescent="0.25">
      <c r="A207" s="11" t="s">
        <v>169</v>
      </c>
      <c r="B207" s="188">
        <f t="shared" si="12"/>
        <v>4.8137669859656933</v>
      </c>
      <c r="C207" s="114"/>
      <c r="D207" s="188"/>
      <c r="E207" s="114" t="s">
        <v>24</v>
      </c>
      <c r="F207" s="110">
        <v>1470</v>
      </c>
      <c r="G207" s="115">
        <f t="shared" si="13"/>
        <v>2.1940298507462687E-2</v>
      </c>
      <c r="H207" s="188"/>
      <c r="I207" s="188"/>
      <c r="J207" s="114"/>
    </row>
    <row r="208" spans="1:10" x14ac:dyDescent="0.25">
      <c r="A208" s="11" t="s">
        <v>169</v>
      </c>
      <c r="B208" s="188">
        <f t="shared" si="12"/>
        <v>1.2198707952773449</v>
      </c>
      <c r="C208" s="114"/>
      <c r="D208" s="188"/>
      <c r="E208" s="114" t="s">
        <v>25</v>
      </c>
      <c r="F208" s="110">
        <v>740</v>
      </c>
      <c r="G208" s="115">
        <f t="shared" si="13"/>
        <v>1.1044776119402985E-2</v>
      </c>
      <c r="H208" s="188"/>
      <c r="I208" s="188"/>
      <c r="J208" s="114"/>
    </row>
    <row r="209" spans="1:10" x14ac:dyDescent="0.25">
      <c r="A209" s="11" t="s">
        <v>169</v>
      </c>
      <c r="B209" s="188">
        <f t="shared" si="12"/>
        <v>24.159513830331925</v>
      </c>
      <c r="C209" s="114"/>
      <c r="D209" s="188"/>
      <c r="E209" s="114" t="s">
        <v>111</v>
      </c>
      <c r="F209" s="110">
        <v>3293.2060000000001</v>
      </c>
      <c r="G209" s="115">
        <f t="shared" si="13"/>
        <v>4.9152328358208958E-2</v>
      </c>
      <c r="H209" s="188"/>
      <c r="I209" s="188"/>
      <c r="J209" s="114"/>
    </row>
    <row r="210" spans="1:10" x14ac:dyDescent="0.25">
      <c r="A210" s="11" t="s">
        <v>169</v>
      </c>
      <c r="B210" s="188">
        <f t="shared" si="12"/>
        <v>8.9106705279572278</v>
      </c>
      <c r="C210" s="114"/>
      <c r="D210" s="188"/>
      <c r="E210" s="114" t="s">
        <v>36</v>
      </c>
      <c r="F210" s="110">
        <v>2000</v>
      </c>
      <c r="G210" s="115">
        <f t="shared" si="13"/>
        <v>2.9850746268656716E-2</v>
      </c>
      <c r="H210" s="188"/>
      <c r="I210" s="188"/>
      <c r="J210" s="114"/>
    </row>
    <row r="211" spans="1:10" x14ac:dyDescent="0.25">
      <c r="A211" s="11" t="s">
        <v>169</v>
      </c>
      <c r="B211" s="188">
        <f t="shared" si="12"/>
        <v>0.9703720204945423</v>
      </c>
      <c r="C211" s="114"/>
      <c r="D211" s="188"/>
      <c r="E211" s="114" t="s">
        <v>170</v>
      </c>
      <c r="F211" s="188">
        <v>660</v>
      </c>
      <c r="G211" s="115">
        <f t="shared" si="13"/>
        <v>9.8507462686567172E-3</v>
      </c>
      <c r="H211" s="188"/>
      <c r="I211" s="188"/>
      <c r="J211" s="114"/>
    </row>
    <row r="212" spans="1:10" x14ac:dyDescent="0.25">
      <c r="A212" s="11" t="s">
        <v>169</v>
      </c>
      <c r="B212" s="188">
        <f t="shared" si="12"/>
        <v>1.5346402316774337</v>
      </c>
      <c r="C212" s="114"/>
      <c r="D212" s="188"/>
      <c r="E212" s="114" t="s">
        <v>113</v>
      </c>
      <c r="F212" s="188">
        <v>830</v>
      </c>
      <c r="G212" s="115">
        <f t="shared" si="13"/>
        <v>1.2388059701492538E-2</v>
      </c>
      <c r="H212" s="188"/>
      <c r="I212" s="188"/>
      <c r="J212" s="114"/>
    </row>
    <row r="213" spans="1:10" x14ac:dyDescent="0.25">
      <c r="A213" s="11" t="s">
        <v>169</v>
      </c>
      <c r="B213" s="188">
        <f t="shared" si="12"/>
        <v>6.6176948173067496</v>
      </c>
      <c r="C213" s="114"/>
      <c r="D213" s="188"/>
      <c r="E213" s="114" t="s">
        <v>56</v>
      </c>
      <c r="F213" s="188">
        <v>1723.567</v>
      </c>
      <c r="G213" s="115">
        <f t="shared" si="13"/>
        <v>2.5724880597014926E-2</v>
      </c>
      <c r="H213" s="188"/>
      <c r="I213" s="188"/>
      <c r="J213" s="114"/>
    </row>
    <row r="214" spans="1:10" x14ac:dyDescent="0.25">
      <c r="A214" s="11" t="s">
        <v>169</v>
      </c>
      <c r="B214" s="188">
        <f t="shared" si="12"/>
        <v>0.62575183782579646</v>
      </c>
      <c r="C214" s="114"/>
      <c r="D214" s="188"/>
      <c r="E214" s="114" t="s">
        <v>138</v>
      </c>
      <c r="F214" s="188">
        <v>530</v>
      </c>
      <c r="G214" s="115">
        <f t="shared" si="13"/>
        <v>7.9104477611940307E-3</v>
      </c>
      <c r="H214" s="188"/>
      <c r="I214" s="188"/>
      <c r="J214" s="114"/>
    </row>
    <row r="215" spans="1:10" x14ac:dyDescent="0.25">
      <c r="A215" s="11" t="s">
        <v>169</v>
      </c>
      <c r="B215" s="188">
        <f t="shared" si="12"/>
        <v>2.227667631989307</v>
      </c>
      <c r="C215" s="114"/>
      <c r="D215" s="188"/>
      <c r="E215" s="114" t="s">
        <v>118</v>
      </c>
      <c r="F215" s="188">
        <v>1000</v>
      </c>
      <c r="G215" s="115">
        <f t="shared" si="13"/>
        <v>1.4925373134328358E-2</v>
      </c>
      <c r="H215" s="188"/>
      <c r="I215" s="188"/>
      <c r="J215" s="114"/>
    </row>
    <row r="216" spans="1:10" x14ac:dyDescent="0.25">
      <c r="A216" s="11" t="s">
        <v>169</v>
      </c>
      <c r="B216" s="188">
        <f t="shared" si="12"/>
        <v>0.28870572510581421</v>
      </c>
      <c r="C216" s="114"/>
      <c r="D216" s="188"/>
      <c r="E216" s="114" t="s">
        <v>119</v>
      </c>
      <c r="F216" s="188">
        <v>360</v>
      </c>
      <c r="G216" s="115">
        <f t="shared" si="13"/>
        <v>5.3731343283582086E-3</v>
      </c>
      <c r="H216" s="188"/>
      <c r="I216" s="188"/>
      <c r="J216" s="114"/>
    </row>
    <row r="217" spans="1:10" x14ac:dyDescent="0.25">
      <c r="A217" s="11" t="s">
        <v>169</v>
      </c>
      <c r="B217" s="188">
        <f t="shared" si="12"/>
        <v>107.6019157941635</v>
      </c>
      <c r="C217" s="114"/>
      <c r="D217" s="188"/>
      <c r="E217" s="114" t="s">
        <v>16</v>
      </c>
      <c r="F217" s="188">
        <v>6950</v>
      </c>
      <c r="G217" s="115">
        <f t="shared" si="13"/>
        <v>0.10373134328358209</v>
      </c>
      <c r="H217" s="188"/>
      <c r="I217" s="188"/>
      <c r="J217" s="114"/>
    </row>
    <row r="218" spans="1:10" x14ac:dyDescent="0.25">
      <c r="A218" s="11" t="s">
        <v>169</v>
      </c>
      <c r="B218" s="188">
        <f t="shared" si="12"/>
        <v>18.825120681846734</v>
      </c>
      <c r="C218" s="114"/>
      <c r="D218" s="188"/>
      <c r="E218" s="114" t="s">
        <v>54</v>
      </c>
      <c r="F218" s="188">
        <v>2906.991</v>
      </c>
      <c r="G218" s="115">
        <f t="shared" si="13"/>
        <v>4.338792537313433E-2</v>
      </c>
      <c r="H218" s="188"/>
      <c r="I218" s="188"/>
      <c r="J218" s="114"/>
    </row>
    <row r="219" spans="1:10" x14ac:dyDescent="0.25">
      <c r="A219" s="11" t="s">
        <v>169</v>
      </c>
      <c r="B219" s="188">
        <f t="shared" si="12"/>
        <v>0.9196781373156605</v>
      </c>
      <c r="C219" s="114"/>
      <c r="D219" s="188"/>
      <c r="E219" s="114" t="s">
        <v>121</v>
      </c>
      <c r="F219" s="188">
        <v>642.529</v>
      </c>
      <c r="G219" s="115">
        <f t="shared" si="13"/>
        <v>9.589985074626866E-3</v>
      </c>
      <c r="H219" s="188"/>
      <c r="I219" s="188"/>
      <c r="J219" s="114"/>
    </row>
    <row r="220" spans="1:10" x14ac:dyDescent="0.25">
      <c r="A220" s="11" t="s">
        <v>169</v>
      </c>
      <c r="B220" s="188">
        <f t="shared" si="12"/>
        <v>0.85135876411004674</v>
      </c>
      <c r="C220" s="114"/>
      <c r="D220" s="188"/>
      <c r="E220" s="114" t="s">
        <v>32</v>
      </c>
      <c r="F220" s="188">
        <v>618.20299999999997</v>
      </c>
      <c r="G220" s="115">
        <f t="shared" si="13"/>
        <v>9.2269104477611941E-3</v>
      </c>
      <c r="H220" s="188"/>
      <c r="I220" s="188"/>
      <c r="J220" s="114"/>
    </row>
    <row r="221" spans="1:10" x14ac:dyDescent="0.25">
      <c r="A221" s="11" t="s">
        <v>169</v>
      </c>
      <c r="B221" s="188">
        <f t="shared" si="12"/>
        <v>8.4707061706393389</v>
      </c>
      <c r="C221" s="114"/>
      <c r="D221" s="188"/>
      <c r="E221" s="114" t="s">
        <v>127</v>
      </c>
      <c r="F221" s="188">
        <v>1950</v>
      </c>
      <c r="G221" s="115">
        <f t="shared" si="13"/>
        <v>2.9104477611940297E-2</v>
      </c>
      <c r="H221" s="188"/>
      <c r="I221" s="188"/>
      <c r="J221" s="114"/>
    </row>
    <row r="222" spans="1:10" x14ac:dyDescent="0.25">
      <c r="A222" s="11" t="s">
        <v>169</v>
      </c>
      <c r="B222" s="188">
        <f t="shared" si="12"/>
        <v>182.85497883715752</v>
      </c>
      <c r="C222" s="114"/>
      <c r="D222" s="188"/>
      <c r="E222" s="114" t="s">
        <v>38</v>
      </c>
      <c r="F222" s="188">
        <v>9060</v>
      </c>
      <c r="G222" s="115">
        <f t="shared" si="13"/>
        <v>0.13522388059701493</v>
      </c>
      <c r="H222" s="188"/>
      <c r="I222" s="188"/>
      <c r="J222" s="114"/>
    </row>
    <row r="223" spans="1:10" x14ac:dyDescent="0.25">
      <c r="A223" s="11" t="s">
        <v>169</v>
      </c>
      <c r="B223" s="188">
        <f t="shared" si="12"/>
        <v>0.60236132768990869</v>
      </c>
      <c r="C223" s="114"/>
      <c r="D223" s="188"/>
      <c r="E223" s="114" t="s">
        <v>129</v>
      </c>
      <c r="F223" s="188">
        <v>520</v>
      </c>
      <c r="G223" s="115">
        <f t="shared" si="13"/>
        <v>7.7611940298507459E-3</v>
      </c>
      <c r="H223" s="188"/>
      <c r="I223" s="188"/>
      <c r="J223" s="114"/>
    </row>
    <row r="224" spans="1:10" x14ac:dyDescent="0.25">
      <c r="A224" s="11" t="s">
        <v>169</v>
      </c>
      <c r="B224" s="188">
        <f t="shared" si="12"/>
        <v>1.4257072844731569</v>
      </c>
      <c r="C224" s="114"/>
      <c r="D224" s="188"/>
      <c r="E224" s="114" t="s">
        <v>12</v>
      </c>
      <c r="F224" s="188">
        <v>800</v>
      </c>
      <c r="G224" s="115">
        <f t="shared" si="13"/>
        <v>1.1940298507462687E-2</v>
      </c>
      <c r="H224" s="188"/>
      <c r="I224" s="188"/>
      <c r="J224" s="114"/>
    </row>
    <row r="225" spans="1:10" x14ac:dyDescent="0.25">
      <c r="A225" s="150" t="s">
        <v>169</v>
      </c>
      <c r="B225" s="12">
        <f t="shared" si="12"/>
        <v>32.507017153040763</v>
      </c>
      <c r="C225" s="150"/>
      <c r="D225" s="12"/>
      <c r="E225" s="153" t="s">
        <v>171</v>
      </c>
      <c r="F225" s="12">
        <v>3820</v>
      </c>
      <c r="G225" s="119">
        <f t="shared" si="13"/>
        <v>5.701492537313433E-2</v>
      </c>
      <c r="H225" s="12"/>
      <c r="I225" s="12"/>
      <c r="J225" s="150"/>
    </row>
    <row r="226" spans="1:10" x14ac:dyDescent="0.25">
      <c r="A226" s="11" t="s">
        <v>172</v>
      </c>
      <c r="B226" s="206">
        <f>POWER((F226/$J$226)*100, 2)</f>
        <v>0.31517389966143428</v>
      </c>
      <c r="C226" s="11">
        <f>SUM(B226:B273)</f>
        <v>3276.2079869737609</v>
      </c>
      <c r="D226" s="206"/>
      <c r="E226" s="206" t="s">
        <v>5</v>
      </c>
      <c r="F226" s="206">
        <v>1600</v>
      </c>
      <c r="G226" s="21">
        <f>F226/$J$226</f>
        <v>5.6140350877192978E-3</v>
      </c>
      <c r="H226" s="206"/>
      <c r="I226" s="206"/>
      <c r="J226" s="76">
        <v>285000</v>
      </c>
    </row>
    <row r="227" spans="1:10" x14ac:dyDescent="0.25">
      <c r="A227" s="11" t="s">
        <v>172</v>
      </c>
      <c r="B227" s="206">
        <f t="shared" ref="B227:B272" si="14">POWER((F227/$J$226)*100, 2)</f>
        <v>2.6661504236872881E-2</v>
      </c>
      <c r="D227" s="206"/>
      <c r="E227" s="206" t="s">
        <v>131</v>
      </c>
      <c r="F227" s="206">
        <v>465.358</v>
      </c>
      <c r="G227" s="21">
        <f t="shared" ref="G227:G273" si="15">F227/$J$226</f>
        <v>1.6328350877192982E-3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4"/>
        <v>0.70914127423822704</v>
      </c>
      <c r="D228" s="206"/>
      <c r="E228" s="206" t="s">
        <v>100</v>
      </c>
      <c r="F228" s="206">
        <v>2400</v>
      </c>
      <c r="G228" s="21">
        <f t="shared" si="15"/>
        <v>8.4210526315789472E-3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4"/>
        <v>5.8574048188365637E-3</v>
      </c>
      <c r="D229" s="206"/>
      <c r="E229" s="206" t="s">
        <v>39</v>
      </c>
      <c r="F229" s="206">
        <v>218.12100000000001</v>
      </c>
      <c r="G229" s="21">
        <f t="shared" si="15"/>
        <v>7.6533684210526316E-4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4"/>
        <v>6.1312710372422288</v>
      </c>
      <c r="D230" s="206"/>
      <c r="E230" s="206" t="s">
        <v>6</v>
      </c>
      <c r="F230" s="206">
        <v>7057</v>
      </c>
      <c r="G230" s="21">
        <f t="shared" si="15"/>
        <v>2.4761403508771929E-2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4"/>
        <v>0.24441748230224686</v>
      </c>
      <c r="D231" s="206"/>
      <c r="E231" s="206" t="s">
        <v>101</v>
      </c>
      <c r="F231" s="206">
        <v>1409</v>
      </c>
      <c r="G231" s="21">
        <f t="shared" si="15"/>
        <v>4.9438596491228068E-3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4"/>
        <v>0.58777777777777773</v>
      </c>
      <c r="D232" s="206"/>
      <c r="E232" s="206" t="s">
        <v>82</v>
      </c>
      <c r="F232" s="206">
        <v>2185</v>
      </c>
      <c r="G232" s="21">
        <f t="shared" si="15"/>
        <v>7.6666666666666662E-3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4"/>
        <v>8.2782394582948601E-2</v>
      </c>
      <c r="D233" s="206"/>
      <c r="E233" s="206" t="s">
        <v>83</v>
      </c>
      <c r="F233" s="206">
        <v>820</v>
      </c>
      <c r="G233" s="21">
        <f t="shared" si="15"/>
        <v>2.8771929824561405E-3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4"/>
        <v>3151.7389966143423</v>
      </c>
      <c r="D234" s="206"/>
      <c r="E234" s="206" t="s">
        <v>15</v>
      </c>
      <c r="F234" s="206">
        <v>160000</v>
      </c>
      <c r="G234" s="21">
        <f t="shared" si="15"/>
        <v>0.56140350877192979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4"/>
        <v>0</v>
      </c>
      <c r="D235" s="206"/>
      <c r="E235" s="206" t="s">
        <v>103</v>
      </c>
      <c r="F235" s="206"/>
      <c r="H235" s="206"/>
      <c r="I235" s="206"/>
      <c r="J235" s="76"/>
    </row>
    <row r="236" spans="1:10" x14ac:dyDescent="0.25">
      <c r="A236" s="11" t="s">
        <v>172</v>
      </c>
      <c r="B236" s="206">
        <f t="shared" si="14"/>
        <v>8.2934573130193905E-3</v>
      </c>
      <c r="D236" s="206"/>
      <c r="E236" s="206" t="s">
        <v>33</v>
      </c>
      <c r="F236" s="206">
        <v>259.54500000000002</v>
      </c>
      <c r="G236" s="21">
        <f t="shared" si="15"/>
        <v>9.1068421052631582E-4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4"/>
        <v>0.18264376731301937</v>
      </c>
      <c r="D237" s="206"/>
      <c r="E237" s="206" t="s">
        <v>105</v>
      </c>
      <c r="F237" s="206">
        <v>1218</v>
      </c>
      <c r="G237" s="21">
        <f t="shared" si="15"/>
        <v>4.2736842105263158E-3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4"/>
        <v>7.8793474915358569E-2</v>
      </c>
      <c r="D238" s="206"/>
      <c r="E238" s="206" t="s">
        <v>106</v>
      </c>
      <c r="F238" s="206">
        <v>800</v>
      </c>
      <c r="G238" s="21">
        <f t="shared" si="15"/>
        <v>2.8070175438596489E-3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4"/>
        <v>2.2763927362265311E-2</v>
      </c>
      <c r="D239" s="206"/>
      <c r="E239" s="206" t="s">
        <v>134</v>
      </c>
      <c r="F239" s="206">
        <v>430</v>
      </c>
      <c r="G239" s="21">
        <f t="shared" si="15"/>
        <v>1.5087719298245614E-3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4"/>
        <v>1.9698368728839641</v>
      </c>
      <c r="D240" s="206"/>
      <c r="E240" s="206" t="s">
        <v>19</v>
      </c>
      <c r="F240" s="206">
        <v>4000</v>
      </c>
      <c r="G240" s="21">
        <f t="shared" si="15"/>
        <v>1.4035087719298246E-2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4"/>
        <v>6.2394781163434896</v>
      </c>
      <c r="D241" s="206"/>
      <c r="E241" s="206" t="s">
        <v>94</v>
      </c>
      <c r="F241" s="206">
        <v>7119</v>
      </c>
      <c r="G241" s="21">
        <f t="shared" si="15"/>
        <v>2.4978947368421052E-2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4"/>
        <v>3.077870113881194E-2</v>
      </c>
      <c r="D242" s="206"/>
      <c r="E242" s="206" t="s">
        <v>22</v>
      </c>
      <c r="F242" s="206">
        <v>500</v>
      </c>
      <c r="G242" s="21">
        <f t="shared" si="15"/>
        <v>1.7543859649122807E-3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4"/>
        <v>17.728531855955676</v>
      </c>
      <c r="D243" s="206"/>
      <c r="E243" s="206" t="s">
        <v>9</v>
      </c>
      <c r="F243" s="206">
        <v>12000</v>
      </c>
      <c r="G243" s="21">
        <f t="shared" si="15"/>
        <v>4.2105263157894736E-2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4"/>
        <v>0.83225607879347485</v>
      </c>
      <c r="D244" s="206"/>
      <c r="E244" s="206" t="s">
        <v>24</v>
      </c>
      <c r="F244" s="206">
        <v>2600</v>
      </c>
      <c r="G244" s="21">
        <f t="shared" si="15"/>
        <v>9.1228070175438589E-3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4"/>
        <v>3.0837172909818412E-3</v>
      </c>
      <c r="D245" s="206"/>
      <c r="E245" s="206" t="s">
        <v>136</v>
      </c>
      <c r="F245" s="206">
        <v>158.26400000000001</v>
      </c>
      <c r="G245" s="21">
        <f t="shared" si="15"/>
        <v>5.5531228070175446E-4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4"/>
        <v>4.2856263465681739</v>
      </c>
      <c r="D246" s="206"/>
      <c r="E246" s="206" t="s">
        <v>25</v>
      </c>
      <c r="F246" s="206">
        <v>5900</v>
      </c>
      <c r="G246" s="21">
        <f t="shared" si="15"/>
        <v>2.0701754385964912E-2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4"/>
        <v>1.1362437922437671E-2</v>
      </c>
      <c r="D247" s="206"/>
      <c r="E247" s="206" t="s">
        <v>10</v>
      </c>
      <c r="F247" s="206">
        <v>303.79500000000002</v>
      </c>
      <c r="G247" s="21">
        <f t="shared" si="15"/>
        <v>1.0659473684210526E-3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4"/>
        <v>10.003951947058665</v>
      </c>
      <c r="D248" s="206"/>
      <c r="E248" s="206" t="s">
        <v>111</v>
      </c>
      <c r="F248" s="206">
        <v>9014.2720000000008</v>
      </c>
      <c r="G248" s="21">
        <f t="shared" si="15"/>
        <v>3.1629024561403513E-2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4"/>
        <v>0.12020064670187752</v>
      </c>
      <c r="D249" s="206"/>
      <c r="E249" s="206" t="s">
        <v>36</v>
      </c>
      <c r="F249" s="206">
        <v>988.09400000000005</v>
      </c>
      <c r="G249" s="21">
        <f t="shared" si="15"/>
        <v>3.4669964912280703E-3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4"/>
        <v>1.6854416743613421</v>
      </c>
      <c r="D250" s="206"/>
      <c r="E250" s="206" t="s">
        <v>170</v>
      </c>
      <c r="F250" s="206">
        <v>3700</v>
      </c>
      <c r="G250" s="21">
        <f t="shared" si="15"/>
        <v>1.2982456140350877E-2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4"/>
        <v>7.8793474915358569E-2</v>
      </c>
      <c r="D251" s="206"/>
      <c r="E251" s="206" t="s">
        <v>26</v>
      </c>
      <c r="F251" s="206">
        <v>800</v>
      </c>
      <c r="G251" s="21">
        <f t="shared" si="15"/>
        <v>2.8070175438596489E-3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4"/>
        <v>5.2016004924592183</v>
      </c>
      <c r="D252" s="206"/>
      <c r="E252" s="206" t="s">
        <v>56</v>
      </c>
      <c r="F252" s="206">
        <v>6500</v>
      </c>
      <c r="G252" s="21">
        <f t="shared" si="15"/>
        <v>2.2807017543859651E-2</v>
      </c>
      <c r="H252" s="206"/>
      <c r="I252" s="206"/>
    </row>
    <row r="253" spans="1:10" x14ac:dyDescent="0.25">
      <c r="A253" s="11" t="s">
        <v>172</v>
      </c>
      <c r="B253" s="206">
        <f t="shared" si="14"/>
        <v>5.7174823022468459E-3</v>
      </c>
      <c r="D253" s="206"/>
      <c r="E253" s="206" t="s">
        <v>92</v>
      </c>
      <c r="F253" s="206">
        <v>215.5</v>
      </c>
      <c r="G253" s="21">
        <f t="shared" si="15"/>
        <v>7.5614035087719295E-4</v>
      </c>
      <c r="H253" s="206"/>
      <c r="I253" s="206"/>
    </row>
    <row r="254" spans="1:10" x14ac:dyDescent="0.25">
      <c r="A254" s="11" t="s">
        <v>172</v>
      </c>
      <c r="B254" s="206">
        <f t="shared" si="14"/>
        <v>0.4614461064943059</v>
      </c>
      <c r="D254" s="206"/>
      <c r="E254" s="206" t="s">
        <v>118</v>
      </c>
      <c r="F254" s="206">
        <v>1936</v>
      </c>
      <c r="G254" s="21">
        <f t="shared" si="15"/>
        <v>6.7929824561403507E-3</v>
      </c>
      <c r="H254" s="206"/>
      <c r="I254" s="206"/>
    </row>
    <row r="255" spans="1:10" x14ac:dyDescent="0.25">
      <c r="A255" s="11" t="s">
        <v>172</v>
      </c>
      <c r="B255" s="206">
        <f t="shared" si="14"/>
        <v>0.4643107417666974</v>
      </c>
      <c r="D255" s="206"/>
      <c r="E255" s="206" t="s">
        <v>29</v>
      </c>
      <c r="F255" s="206">
        <v>1942</v>
      </c>
      <c r="G255" s="21">
        <f t="shared" si="15"/>
        <v>6.8140350877192984E-3</v>
      </c>
      <c r="H255" s="206"/>
      <c r="I255" s="206"/>
    </row>
    <row r="256" spans="1:10" x14ac:dyDescent="0.25">
      <c r="A256" s="11" t="s">
        <v>172</v>
      </c>
      <c r="B256" s="206">
        <f t="shared" si="14"/>
        <v>8.2782394582948609</v>
      </c>
      <c r="D256" s="206"/>
      <c r="E256" s="206" t="s">
        <v>16</v>
      </c>
      <c r="F256" s="206">
        <v>8200</v>
      </c>
      <c r="G256" s="21">
        <f t="shared" si="15"/>
        <v>2.8771929824561403E-2</v>
      </c>
      <c r="H256" s="206"/>
      <c r="I256" s="206"/>
    </row>
    <row r="257" spans="1:9" x14ac:dyDescent="0.25">
      <c r="A257" s="11" t="s">
        <v>172</v>
      </c>
      <c r="B257" s="206">
        <f t="shared" si="14"/>
        <v>1.5955678670360112E-2</v>
      </c>
      <c r="D257" s="206"/>
      <c r="E257" s="206" t="s">
        <v>54</v>
      </c>
      <c r="F257" s="206">
        <v>360</v>
      </c>
      <c r="G257" s="21">
        <f t="shared" si="15"/>
        <v>1.2631578947368421E-3</v>
      </c>
      <c r="H257" s="206"/>
      <c r="I257" s="206"/>
    </row>
    <row r="258" spans="1:9" x14ac:dyDescent="0.25">
      <c r="A258" s="11" t="s">
        <v>172</v>
      </c>
      <c r="B258" s="206">
        <f t="shared" si="14"/>
        <v>1.7498184056632813E-2</v>
      </c>
      <c r="D258" s="206"/>
      <c r="E258" s="206" t="s">
        <v>143</v>
      </c>
      <c r="F258" s="206">
        <v>377</v>
      </c>
      <c r="G258" s="21">
        <f t="shared" si="15"/>
        <v>1.3228070175438597E-3</v>
      </c>
      <c r="H258" s="206"/>
      <c r="I258" s="206"/>
    </row>
    <row r="259" spans="1:9" x14ac:dyDescent="0.25">
      <c r="A259" s="11" t="s">
        <v>172</v>
      </c>
      <c r="B259" s="206">
        <f t="shared" si="14"/>
        <v>0.15005429362880887</v>
      </c>
      <c r="D259" s="206"/>
      <c r="E259" s="206" t="s">
        <v>120</v>
      </c>
      <c r="F259" s="206">
        <v>1104</v>
      </c>
      <c r="G259" s="21">
        <f t="shared" si="15"/>
        <v>3.8736842105263156E-3</v>
      </c>
      <c r="H259" s="206"/>
      <c r="I259" s="206"/>
    </row>
    <row r="260" spans="1:9" x14ac:dyDescent="0.25">
      <c r="A260" s="11" t="s">
        <v>172</v>
      </c>
      <c r="B260" s="206">
        <f t="shared" si="14"/>
        <v>0.27700831024930744</v>
      </c>
      <c r="D260" s="206"/>
      <c r="E260" s="206" t="s">
        <v>173</v>
      </c>
      <c r="F260" s="206">
        <v>1500</v>
      </c>
      <c r="G260" s="21">
        <f t="shared" si="15"/>
        <v>5.263157894736842E-3</v>
      </c>
      <c r="H260" s="206"/>
      <c r="I260" s="206"/>
    </row>
    <row r="261" spans="1:9" x14ac:dyDescent="0.25">
      <c r="A261" s="11" t="s">
        <v>172</v>
      </c>
      <c r="B261" s="206">
        <f t="shared" si="14"/>
        <v>0.30913599999999991</v>
      </c>
      <c r="D261" s="206"/>
      <c r="E261" s="206" t="s">
        <v>121</v>
      </c>
      <c r="F261" s="206">
        <v>1584.6</v>
      </c>
      <c r="G261" s="21">
        <f t="shared" si="15"/>
        <v>5.5599999999999998E-3</v>
      </c>
      <c r="H261" s="206"/>
      <c r="I261" s="206"/>
    </row>
    <row r="262" spans="1:9" x14ac:dyDescent="0.25">
      <c r="A262" s="11" t="s">
        <v>172</v>
      </c>
      <c r="B262" s="206">
        <f t="shared" si="14"/>
        <v>0.49245921822099104</v>
      </c>
      <c r="D262" s="206"/>
      <c r="E262" s="206" t="s">
        <v>32</v>
      </c>
      <c r="F262" s="206">
        <v>2000</v>
      </c>
      <c r="G262" s="21">
        <f t="shared" si="15"/>
        <v>7.0175438596491229E-3</v>
      </c>
      <c r="H262" s="206"/>
      <c r="I262" s="206"/>
    </row>
    <row r="263" spans="1:9" x14ac:dyDescent="0.25">
      <c r="A263" s="11" t="s">
        <v>172</v>
      </c>
      <c r="B263" s="206">
        <f t="shared" si="14"/>
        <v>6.9252077562326861E-2</v>
      </c>
      <c r="D263" s="206"/>
      <c r="E263" s="206" t="s">
        <v>174</v>
      </c>
      <c r="F263" s="206">
        <v>750</v>
      </c>
      <c r="G263" s="21">
        <f t="shared" si="15"/>
        <v>2.631578947368421E-3</v>
      </c>
      <c r="H263" s="206"/>
      <c r="I263" s="206"/>
    </row>
    <row r="264" spans="1:9" x14ac:dyDescent="0.25">
      <c r="A264" s="11" t="s">
        <v>172</v>
      </c>
      <c r="B264" s="206">
        <f t="shared" si="14"/>
        <v>2.4930747922437671E-2</v>
      </c>
      <c r="D264" s="206"/>
      <c r="E264" s="206" t="s">
        <v>124</v>
      </c>
      <c r="F264" s="206">
        <v>450</v>
      </c>
      <c r="G264" s="21">
        <f t="shared" si="15"/>
        <v>1.5789473684210526E-3</v>
      </c>
      <c r="H264" s="206"/>
      <c r="I264" s="206"/>
    </row>
    <row r="265" spans="1:9" x14ac:dyDescent="0.25">
      <c r="A265" s="11" t="s">
        <v>172</v>
      </c>
      <c r="B265" s="206">
        <f t="shared" si="14"/>
        <v>7.8793474915358569E-2</v>
      </c>
      <c r="D265" s="206"/>
      <c r="E265" s="206" t="s">
        <v>161</v>
      </c>
      <c r="F265" s="206">
        <v>800</v>
      </c>
      <c r="G265" s="21">
        <f t="shared" si="15"/>
        <v>2.8070175438596489E-3</v>
      </c>
      <c r="H265" s="206"/>
      <c r="I265" s="206"/>
    </row>
    <row r="266" spans="1:9" x14ac:dyDescent="0.25">
      <c r="A266" s="11" t="s">
        <v>172</v>
      </c>
      <c r="B266" s="206">
        <f t="shared" si="14"/>
        <v>1.9796983687288397E-2</v>
      </c>
      <c r="D266" s="206"/>
      <c r="E266" s="206" t="s">
        <v>166</v>
      </c>
      <c r="F266" s="206">
        <v>401</v>
      </c>
      <c r="G266" s="21">
        <f t="shared" si="15"/>
        <v>1.4070175438596491E-3</v>
      </c>
      <c r="H266" s="206"/>
      <c r="I266" s="206"/>
    </row>
    <row r="267" spans="1:9" x14ac:dyDescent="0.25">
      <c r="A267" s="11" t="s">
        <v>172</v>
      </c>
      <c r="B267" s="206">
        <f t="shared" si="14"/>
        <v>1.7777777777777781</v>
      </c>
      <c r="D267" s="206"/>
      <c r="E267" s="206" t="s">
        <v>31</v>
      </c>
      <c r="F267" s="206">
        <v>3800</v>
      </c>
      <c r="G267" s="21">
        <f t="shared" si="15"/>
        <v>1.3333333333333334E-2</v>
      </c>
      <c r="H267" s="206"/>
      <c r="I267" s="206"/>
    </row>
    <row r="268" spans="1:9" x14ac:dyDescent="0.25">
      <c r="A268" s="11" t="s">
        <v>172</v>
      </c>
      <c r="B268" s="206">
        <f t="shared" si="14"/>
        <v>0.49245921822099104</v>
      </c>
      <c r="D268" s="206"/>
      <c r="E268" s="206" t="s">
        <v>128</v>
      </c>
      <c r="F268" s="206">
        <v>2000</v>
      </c>
      <c r="G268" s="21">
        <f t="shared" si="15"/>
        <v>7.0175438596491229E-3</v>
      </c>
      <c r="H268" s="206"/>
      <c r="I268" s="206"/>
    </row>
    <row r="269" spans="1:9" x14ac:dyDescent="0.25">
      <c r="A269" s="11" t="s">
        <v>172</v>
      </c>
      <c r="B269" s="206">
        <f t="shared" si="14"/>
        <v>54.293628808864248</v>
      </c>
      <c r="D269" s="206"/>
      <c r="E269" s="206" t="s">
        <v>38</v>
      </c>
      <c r="F269" s="206">
        <v>21000</v>
      </c>
      <c r="G269" s="21">
        <f t="shared" si="15"/>
        <v>7.3684210526315783E-2</v>
      </c>
      <c r="H269" s="206"/>
      <c r="I269" s="206"/>
    </row>
    <row r="270" spans="1:9" x14ac:dyDescent="0.25">
      <c r="A270" s="11" t="s">
        <v>172</v>
      </c>
      <c r="B270" s="206">
        <f t="shared" si="14"/>
        <v>1.9698368728839642E-2</v>
      </c>
      <c r="D270" s="206"/>
      <c r="E270" s="206" t="s">
        <v>12</v>
      </c>
      <c r="F270" s="206">
        <v>400</v>
      </c>
      <c r="G270" s="21">
        <f t="shared" si="15"/>
        <v>1.4035087719298245E-3</v>
      </c>
      <c r="H270" s="206"/>
      <c r="I270" s="206"/>
    </row>
    <row r="271" spans="1:9" x14ac:dyDescent="0.25">
      <c r="A271" s="11" t="s">
        <v>172</v>
      </c>
      <c r="B271" s="206">
        <f t="shared" si="14"/>
        <v>0.31203004001231149</v>
      </c>
      <c r="D271" s="206"/>
      <c r="E271" s="206" t="s">
        <v>47</v>
      </c>
      <c r="F271" s="206">
        <v>1592</v>
      </c>
      <c r="G271" s="21">
        <f t="shared" si="15"/>
        <v>5.5859649122807021E-3</v>
      </c>
      <c r="H271" s="206"/>
      <c r="I271" s="206"/>
    </row>
    <row r="272" spans="1:9" x14ac:dyDescent="0.25">
      <c r="A272" s="11" t="s">
        <v>172</v>
      </c>
      <c r="B272" s="206">
        <f t="shared" si="14"/>
        <v>3.1517389966143421E-3</v>
      </c>
      <c r="D272" s="206"/>
      <c r="E272" s="206" t="s">
        <v>89</v>
      </c>
      <c r="F272" s="206">
        <v>160</v>
      </c>
      <c r="G272" s="21">
        <f t="shared" si="15"/>
        <v>5.6140350877192978E-4</v>
      </c>
      <c r="H272" s="206"/>
      <c r="I272" s="206"/>
    </row>
    <row r="273" spans="1:10" x14ac:dyDescent="0.25">
      <c r="A273" s="150" t="s">
        <v>172</v>
      </c>
      <c r="B273" s="12">
        <f>POWER((F273/$J$226)*100, 2)</f>
        <v>0.31912588488765786</v>
      </c>
      <c r="C273" s="150"/>
      <c r="D273" s="12"/>
      <c r="E273" s="12" t="s">
        <v>171</v>
      </c>
      <c r="F273" s="12">
        <v>1610</v>
      </c>
      <c r="G273" s="27">
        <f t="shared" si="15"/>
        <v>5.6491228070175443E-3</v>
      </c>
      <c r="H273" s="12"/>
      <c r="I273" s="12"/>
      <c r="J273" s="150"/>
    </row>
    <row r="274" spans="1:10" x14ac:dyDescent="0.25">
      <c r="A274" s="11" t="s">
        <v>175</v>
      </c>
      <c r="B274" s="114">
        <v>825.81588720000002</v>
      </c>
      <c r="C274" s="11">
        <v>1468.59</v>
      </c>
      <c r="D274" s="210"/>
      <c r="E274" s="210" t="s">
        <v>5</v>
      </c>
      <c r="F274" s="118">
        <v>2740000</v>
      </c>
      <c r="G274" s="217">
        <v>0.28737000000000001</v>
      </c>
      <c r="J274" s="168">
        <v>9534700</v>
      </c>
    </row>
    <row r="275" spans="1:10" x14ac:dyDescent="0.25">
      <c r="A275" s="11" t="s">
        <v>175</v>
      </c>
      <c r="B275" s="114">
        <v>1.0351568579999999</v>
      </c>
      <c r="C275" s="114"/>
      <c r="D275" s="114"/>
      <c r="E275" s="210" t="s">
        <v>6</v>
      </c>
      <c r="F275" s="118">
        <v>97009</v>
      </c>
      <c r="G275" s="217">
        <v>1.017E-2</v>
      </c>
      <c r="J275" s="114"/>
    </row>
    <row r="276" spans="1:10" x14ac:dyDescent="0.25">
      <c r="A276" s="11" t="s">
        <v>175</v>
      </c>
      <c r="B276" s="114">
        <v>109.997321</v>
      </c>
      <c r="C276" s="114"/>
      <c r="D276" s="114"/>
      <c r="E276" s="210" t="s">
        <v>82</v>
      </c>
      <c r="F276" s="118">
        <v>1000000</v>
      </c>
      <c r="G276" s="217">
        <v>0.10488</v>
      </c>
      <c r="J276" s="114"/>
    </row>
    <row r="277" spans="1:10" x14ac:dyDescent="0.25">
      <c r="A277" s="11" t="s">
        <v>175</v>
      </c>
      <c r="B277" s="114">
        <v>95.13668294</v>
      </c>
      <c r="C277" s="114"/>
      <c r="D277" s="114"/>
      <c r="E277" s="210" t="s">
        <v>15</v>
      </c>
      <c r="F277" s="118">
        <v>930000</v>
      </c>
      <c r="G277" s="217">
        <v>9.7540000000000002E-2</v>
      </c>
    </row>
    <row r="278" spans="1:10" x14ac:dyDescent="0.25">
      <c r="A278" s="11" t="s">
        <v>175</v>
      </c>
      <c r="B278" s="114"/>
      <c r="C278" s="114"/>
      <c r="D278" s="114"/>
      <c r="E278" s="210" t="s">
        <v>106</v>
      </c>
      <c r="F278" s="118"/>
      <c r="G278" s="217"/>
      <c r="J278" s="114"/>
    </row>
    <row r="279" spans="1:10" x14ac:dyDescent="0.25">
      <c r="A279" s="11" t="s">
        <v>175</v>
      </c>
      <c r="B279" s="114">
        <v>55.605955710000003</v>
      </c>
      <c r="C279" s="114"/>
      <c r="D279" s="114"/>
      <c r="E279" s="210" t="s">
        <v>9</v>
      </c>
      <c r="F279" s="118">
        <v>711000</v>
      </c>
      <c r="G279" s="217">
        <v>7.4569999999999997E-2</v>
      </c>
      <c r="J279" s="114"/>
    </row>
    <row r="280" spans="1:10" x14ac:dyDescent="0.25">
      <c r="A280" s="11" t="s">
        <v>175</v>
      </c>
      <c r="B280" s="114">
        <v>6.8748325999999998E-2</v>
      </c>
      <c r="C280" s="114"/>
      <c r="D280" s="114"/>
      <c r="E280" s="210" t="s">
        <v>36</v>
      </c>
      <c r="F280" s="118">
        <v>25000</v>
      </c>
      <c r="G280" s="217">
        <v>2.6199999999999999E-3</v>
      </c>
      <c r="J280" s="114"/>
    </row>
    <row r="281" spans="1:10" x14ac:dyDescent="0.25">
      <c r="A281" s="11" t="s">
        <v>175</v>
      </c>
      <c r="B281" s="114">
        <v>0.244008795</v>
      </c>
      <c r="C281" s="114"/>
      <c r="D281" s="114"/>
      <c r="E281" s="210" t="s">
        <v>26</v>
      </c>
      <c r="F281" s="118">
        <v>47099</v>
      </c>
      <c r="G281" s="217">
        <v>4.9399999999999999E-3</v>
      </c>
      <c r="J281" s="114"/>
    </row>
    <row r="282" spans="1:10" x14ac:dyDescent="0.25">
      <c r="A282" s="11" t="s">
        <v>175</v>
      </c>
      <c r="B282" s="114">
        <v>79.473064429999994</v>
      </c>
      <c r="C282" s="114"/>
      <c r="D282" s="114"/>
      <c r="E282" s="210" t="s">
        <v>117</v>
      </c>
      <c r="F282" s="118">
        <v>850000</v>
      </c>
      <c r="G282" s="217">
        <v>8.9149999999999993E-2</v>
      </c>
      <c r="J282" s="114"/>
    </row>
    <row r="283" spans="1:10" s="210" customFormat="1" x14ac:dyDescent="0.25">
      <c r="A283" s="11" t="s">
        <v>175</v>
      </c>
      <c r="B283" s="114">
        <v>0.84449779300000005</v>
      </c>
      <c r="C283" s="114"/>
      <c r="D283" s="114"/>
      <c r="E283" s="210" t="s">
        <v>30</v>
      </c>
      <c r="F283" s="118">
        <v>87621</v>
      </c>
      <c r="G283" s="217">
        <v>9.1900000000000003E-3</v>
      </c>
      <c r="J283" s="114"/>
    </row>
    <row r="284" spans="1:10" x14ac:dyDescent="0.25">
      <c r="A284" s="11" t="s">
        <v>175</v>
      </c>
      <c r="B284" s="114">
        <v>201.36208579999999</v>
      </c>
      <c r="C284" s="114"/>
      <c r="D284" s="114"/>
      <c r="E284" s="210" t="s">
        <v>121</v>
      </c>
      <c r="F284" s="118">
        <v>1353000</v>
      </c>
      <c r="G284" s="217">
        <v>0.1419</v>
      </c>
      <c r="J284" s="114"/>
    </row>
    <row r="285" spans="1:10" x14ac:dyDescent="0.25">
      <c r="A285" s="11" t="s">
        <v>175</v>
      </c>
      <c r="B285" s="114">
        <v>0.38697409199999999</v>
      </c>
      <c r="C285" s="114"/>
      <c r="D285" s="114"/>
      <c r="E285" s="210" t="s">
        <v>160</v>
      </c>
      <c r="F285" s="118">
        <v>59313</v>
      </c>
      <c r="G285" s="217">
        <v>6.2199999999999998E-3</v>
      </c>
      <c r="J285" s="114"/>
    </row>
    <row r="286" spans="1:10" x14ac:dyDescent="0.25">
      <c r="A286" s="11" t="s">
        <v>175</v>
      </c>
      <c r="B286" s="114">
        <v>30.898247470000001</v>
      </c>
      <c r="C286" s="114"/>
      <c r="D286" s="114"/>
      <c r="E286" s="210" t="s">
        <v>126</v>
      </c>
      <c r="F286" s="118">
        <v>530000</v>
      </c>
      <c r="G286" s="217">
        <v>5.5590000000000001E-2</v>
      </c>
      <c r="J286" s="114"/>
    </row>
    <row r="287" spans="1:10" x14ac:dyDescent="0.25">
      <c r="A287" s="11" t="s">
        <v>175</v>
      </c>
      <c r="B287" s="114">
        <v>27.49933025</v>
      </c>
      <c r="C287" s="114"/>
      <c r="D287" s="114"/>
      <c r="E287" s="210" t="s">
        <v>38</v>
      </c>
      <c r="F287" s="118">
        <v>500000</v>
      </c>
      <c r="G287" s="217">
        <v>5.2440000000000001E-2</v>
      </c>
      <c r="J287" s="114"/>
    </row>
    <row r="288" spans="1:10" x14ac:dyDescent="0.25">
      <c r="A288" s="150" t="s">
        <v>175</v>
      </c>
      <c r="B288" s="153">
        <v>40.221850289999999</v>
      </c>
      <c r="C288" s="153"/>
      <c r="D288" s="153"/>
      <c r="E288" s="12" t="s">
        <v>47</v>
      </c>
      <c r="F288" s="196">
        <v>604700</v>
      </c>
      <c r="G288" s="211">
        <v>6.3420000000000004E-2</v>
      </c>
      <c r="H288" s="12"/>
      <c r="I288" s="12"/>
      <c r="J288" s="153"/>
    </row>
    <row r="289" spans="1:10" x14ac:dyDescent="0.25">
      <c r="A289" s="11" t="s">
        <v>177</v>
      </c>
      <c r="B289" s="117">
        <v>0</v>
      </c>
      <c r="C289" s="164">
        <v>3284.3890000000001</v>
      </c>
      <c r="D289" s="218"/>
      <c r="E289" s="14" t="s">
        <v>5</v>
      </c>
      <c r="I289" s="218"/>
      <c r="J289" s="173">
        <v>57900</v>
      </c>
    </row>
    <row r="290" spans="1:10" x14ac:dyDescent="0.25">
      <c r="A290" s="11" t="s">
        <v>177</v>
      </c>
      <c r="B290" s="117">
        <v>913.5219141</v>
      </c>
      <c r="C290" s="218"/>
      <c r="D290" s="218"/>
      <c r="E290" s="79" t="s">
        <v>15</v>
      </c>
      <c r="F290" s="118">
        <v>17500</v>
      </c>
      <c r="G290" s="115">
        <v>0.30220000000000002</v>
      </c>
      <c r="I290" s="218"/>
      <c r="J290" s="114"/>
    </row>
    <row r="291" spans="1:10" x14ac:dyDescent="0.25">
      <c r="A291" s="11" t="s">
        <v>177</v>
      </c>
      <c r="B291" s="117">
        <v>2.9829286989999999</v>
      </c>
      <c r="C291" s="218"/>
      <c r="D291" s="218"/>
      <c r="E291" s="79" t="s">
        <v>22</v>
      </c>
      <c r="F291" s="118">
        <v>1000</v>
      </c>
      <c r="G291" s="115">
        <v>1.7299999999999999E-2</v>
      </c>
      <c r="I291" s="218"/>
      <c r="J291" s="114"/>
    </row>
    <row r="292" spans="1:10" x14ac:dyDescent="0.25">
      <c r="A292" s="11" t="s">
        <v>177</v>
      </c>
      <c r="B292" s="117">
        <v>680.13757269999996</v>
      </c>
      <c r="C292" s="218"/>
      <c r="D292" s="218"/>
      <c r="E292" s="79" t="s">
        <v>36</v>
      </c>
      <c r="F292" s="118">
        <v>15100</v>
      </c>
      <c r="G292" s="115">
        <v>0.26079999999999998</v>
      </c>
      <c r="I292" s="218"/>
      <c r="J292" s="114"/>
    </row>
    <row r="293" spans="1:10" x14ac:dyDescent="0.25">
      <c r="A293" s="11" t="s">
        <v>177</v>
      </c>
      <c r="B293" s="117">
        <v>1686.8115769999999</v>
      </c>
      <c r="C293" s="218"/>
      <c r="D293" s="218"/>
      <c r="E293" s="79" t="s">
        <v>16</v>
      </c>
      <c r="F293" s="118">
        <v>23780</v>
      </c>
      <c r="G293" s="115">
        <v>0.41070000000000001</v>
      </c>
      <c r="I293" s="218"/>
      <c r="J293" s="114"/>
    </row>
    <row r="294" spans="1:10" x14ac:dyDescent="0.25">
      <c r="A294" s="11" t="s">
        <v>177</v>
      </c>
      <c r="B294" s="117">
        <v>0</v>
      </c>
      <c r="C294" s="218"/>
      <c r="D294" s="218"/>
      <c r="E294" s="79" t="s">
        <v>121</v>
      </c>
      <c r="F294" s="114">
        <v>0</v>
      </c>
      <c r="G294" s="115">
        <v>0</v>
      </c>
      <c r="I294" s="218"/>
      <c r="J294" s="114"/>
    </row>
    <row r="295" spans="1:10" x14ac:dyDescent="0.25">
      <c r="A295" s="11" t="s">
        <v>177</v>
      </c>
      <c r="B295" s="117">
        <v>0.93544643999999999</v>
      </c>
      <c r="C295" s="114"/>
      <c r="D295" s="218"/>
      <c r="E295" s="79" t="s">
        <v>111</v>
      </c>
      <c r="F295" s="117">
        <v>560</v>
      </c>
      <c r="G295" s="115">
        <v>9.7000000000000003E-3</v>
      </c>
      <c r="I295" s="218"/>
      <c r="J295" s="114"/>
    </row>
    <row r="296" spans="1:10" x14ac:dyDescent="0.25">
      <c r="A296" s="150" t="s">
        <v>177</v>
      </c>
      <c r="B296" s="171">
        <v>0</v>
      </c>
      <c r="C296" s="150"/>
      <c r="D296" s="12"/>
      <c r="E296" s="128" t="s">
        <v>38</v>
      </c>
      <c r="F296" s="12"/>
      <c r="G296" s="27"/>
      <c r="H296" s="12"/>
      <c r="I296" s="12"/>
      <c r="J296" s="150"/>
    </row>
    <row r="297" spans="1:10" x14ac:dyDescent="0.25">
      <c r="A297" s="11" t="s">
        <v>179</v>
      </c>
      <c r="B297" s="231">
        <f>POWER((F297/$J$297)*100, 2)</f>
        <v>1.3629964441237853E-3</v>
      </c>
      <c r="C297" s="11">
        <f>SUM(B297:B321)</f>
        <v>2133.2805761078616</v>
      </c>
      <c r="D297" s="231"/>
      <c r="E297" s="231" t="s">
        <v>130</v>
      </c>
      <c r="F297" s="233">
        <v>7273</v>
      </c>
      <c r="G297" s="21">
        <f>F297/$J$297</f>
        <v>3.6918781725888322E-4</v>
      </c>
      <c r="H297" s="231"/>
      <c r="I297" s="231"/>
      <c r="J297" s="76">
        <v>19700000</v>
      </c>
    </row>
    <row r="298" spans="1:10" x14ac:dyDescent="0.25">
      <c r="A298" s="11" t="s">
        <v>179</v>
      </c>
      <c r="B298" s="231">
        <f t="shared" ref="B298:B321" si="16">POWER((F298/$J$297)*100, 2)</f>
        <v>1.1644381860135533</v>
      </c>
      <c r="D298" s="231"/>
      <c r="E298" s="231" t="s">
        <v>17</v>
      </c>
      <c r="F298" s="231">
        <v>212581</v>
      </c>
      <c r="G298" s="21">
        <f t="shared" ref="G298:G321" si="17">F298/$J$297</f>
        <v>1.0790913705583756E-2</v>
      </c>
      <c r="H298" s="231"/>
      <c r="I298" s="231"/>
      <c r="J298" s="76"/>
    </row>
    <row r="299" spans="1:10" x14ac:dyDescent="0.25">
      <c r="A299" s="11" t="s">
        <v>179</v>
      </c>
      <c r="B299" s="231">
        <f t="shared" si="16"/>
        <v>1.7163260988172848</v>
      </c>
      <c r="D299" s="231"/>
      <c r="E299" s="231" t="s">
        <v>5</v>
      </c>
      <c r="F299" s="231">
        <v>258087</v>
      </c>
      <c r="G299" s="21">
        <f t="shared" si="17"/>
        <v>1.3100862944162437E-2</v>
      </c>
      <c r="H299" s="231"/>
      <c r="I299" s="231"/>
      <c r="J299" s="76"/>
    </row>
    <row r="300" spans="1:10" x14ac:dyDescent="0.25">
      <c r="A300" s="11" t="s">
        <v>179</v>
      </c>
      <c r="B300" s="231">
        <f t="shared" si="16"/>
        <v>8.1598387518616793</v>
      </c>
      <c r="D300" s="231"/>
      <c r="E300" s="231" t="s">
        <v>6</v>
      </c>
      <c r="F300" s="231">
        <v>562739</v>
      </c>
      <c r="G300" s="21">
        <f t="shared" si="17"/>
        <v>2.8565431472081217E-2</v>
      </c>
      <c r="H300" s="231"/>
      <c r="I300" s="231"/>
      <c r="J300" s="76"/>
    </row>
    <row r="301" spans="1:10" x14ac:dyDescent="0.25">
      <c r="A301" s="11" t="s">
        <v>179</v>
      </c>
      <c r="B301" s="231">
        <f t="shared" si="16"/>
        <v>0</v>
      </c>
      <c r="D301" s="231"/>
      <c r="E301" s="231" t="s">
        <v>102</v>
      </c>
      <c r="F301" s="231"/>
      <c r="G301" s="21">
        <f t="shared" si="17"/>
        <v>0</v>
      </c>
      <c r="H301" s="231"/>
      <c r="I301" s="231"/>
      <c r="J301" s="76"/>
    </row>
    <row r="302" spans="1:10" x14ac:dyDescent="0.25">
      <c r="A302" s="11" t="s">
        <v>179</v>
      </c>
      <c r="B302" s="231">
        <f t="shared" si="16"/>
        <v>1.0306887577623747</v>
      </c>
      <c r="D302" s="231"/>
      <c r="E302" s="231" t="s">
        <v>15</v>
      </c>
      <c r="F302" s="231">
        <v>200000</v>
      </c>
      <c r="G302" s="21">
        <f t="shared" si="17"/>
        <v>1.015228426395939E-2</v>
      </c>
      <c r="H302" s="231"/>
      <c r="I302" s="231"/>
      <c r="J302" s="76"/>
    </row>
    <row r="303" spans="1:10" x14ac:dyDescent="0.25">
      <c r="A303" s="11" t="s">
        <v>179</v>
      </c>
      <c r="B303" s="231">
        <f t="shared" si="16"/>
        <v>2.0057460898245252E-2</v>
      </c>
      <c r="D303" s="231"/>
      <c r="E303" s="231" t="s">
        <v>142</v>
      </c>
      <c r="F303" s="231">
        <v>27900</v>
      </c>
      <c r="G303" s="21">
        <f t="shared" si="17"/>
        <v>1.416243654822335E-3</v>
      </c>
      <c r="H303" s="231"/>
      <c r="I303" s="231"/>
      <c r="J303" s="76"/>
    </row>
    <row r="304" spans="1:10" x14ac:dyDescent="0.25">
      <c r="A304" s="11" t="s">
        <v>179</v>
      </c>
      <c r="B304" s="231">
        <f t="shared" si="16"/>
        <v>7.7581477587415293</v>
      </c>
      <c r="D304" s="231"/>
      <c r="E304" s="231" t="s">
        <v>134</v>
      </c>
      <c r="F304" s="231">
        <v>548713</v>
      </c>
      <c r="G304" s="21">
        <f t="shared" si="17"/>
        <v>2.7853451776649746E-2</v>
      </c>
      <c r="H304" s="231"/>
      <c r="I304" s="231"/>
      <c r="J304" s="76"/>
    </row>
    <row r="305" spans="1:10" x14ac:dyDescent="0.25">
      <c r="A305" s="11" t="s">
        <v>179</v>
      </c>
      <c r="B305" s="231">
        <f t="shared" si="16"/>
        <v>5.7976242624133582E-5</v>
      </c>
      <c r="D305" s="231"/>
      <c r="E305" s="231" t="s">
        <v>21</v>
      </c>
      <c r="F305" s="231">
        <v>1500</v>
      </c>
      <c r="G305" s="21">
        <f t="shared" si="17"/>
        <v>7.6142131979695433E-5</v>
      </c>
      <c r="H305" s="231"/>
      <c r="I305" s="231"/>
      <c r="J305" s="76"/>
    </row>
    <row r="306" spans="1:10" x14ac:dyDescent="0.25">
      <c r="A306" s="11" t="s">
        <v>179</v>
      </c>
      <c r="B306" s="231">
        <f t="shared" si="16"/>
        <v>334.01737122832321</v>
      </c>
      <c r="D306" s="231"/>
      <c r="E306" s="231" t="s">
        <v>9</v>
      </c>
      <c r="F306" s="231">
        <v>3600400</v>
      </c>
      <c r="G306" s="21">
        <f t="shared" si="17"/>
        <v>0.18276142131979695</v>
      </c>
      <c r="H306" s="231"/>
      <c r="I306" s="231"/>
      <c r="J306" s="76"/>
    </row>
    <row r="307" spans="1:10" x14ac:dyDescent="0.25">
      <c r="A307" s="11" t="s">
        <v>179</v>
      </c>
      <c r="B307" s="231">
        <f t="shared" si="16"/>
        <v>0</v>
      </c>
      <c r="D307" s="231"/>
      <c r="E307" s="231" t="s">
        <v>23</v>
      </c>
      <c r="F307" s="231"/>
      <c r="H307" s="231"/>
      <c r="I307" s="231"/>
      <c r="J307" s="76"/>
    </row>
    <row r="308" spans="1:10" x14ac:dyDescent="0.25">
      <c r="A308" s="11" t="s">
        <v>179</v>
      </c>
      <c r="B308" s="231">
        <f t="shared" si="16"/>
        <v>1.5416688811615864</v>
      </c>
      <c r="D308" s="231"/>
      <c r="E308" s="231" t="s">
        <v>24</v>
      </c>
      <c r="F308" s="231">
        <v>244603</v>
      </c>
      <c r="G308" s="21">
        <f t="shared" si="17"/>
        <v>1.2416395939086295E-2</v>
      </c>
      <c r="H308" s="231"/>
      <c r="I308" s="231"/>
      <c r="J308" s="76"/>
    </row>
    <row r="309" spans="1:10" x14ac:dyDescent="0.25">
      <c r="A309" s="11" t="s">
        <v>179</v>
      </c>
      <c r="B309" s="231">
        <f t="shared" si="16"/>
        <v>291.95498729892552</v>
      </c>
      <c r="D309" s="231"/>
      <c r="E309" s="231" t="s">
        <v>36</v>
      </c>
      <c r="F309" s="231">
        <v>3366078</v>
      </c>
      <c r="G309" s="21">
        <f t="shared" si="17"/>
        <v>0.1708669035532995</v>
      </c>
      <c r="H309" s="231"/>
      <c r="I309" s="231"/>
      <c r="J309" s="76"/>
    </row>
    <row r="310" spans="1:10" x14ac:dyDescent="0.25">
      <c r="A310" s="11" t="s">
        <v>179</v>
      </c>
      <c r="B310" s="231">
        <f t="shared" si="16"/>
        <v>0</v>
      </c>
      <c r="D310" s="231"/>
      <c r="E310" s="231" t="s">
        <v>181</v>
      </c>
      <c r="F310" s="231"/>
      <c r="H310" s="231"/>
      <c r="I310" s="231"/>
      <c r="J310" s="76"/>
    </row>
    <row r="311" spans="1:10" x14ac:dyDescent="0.25">
      <c r="A311" s="11" t="s">
        <v>179</v>
      </c>
      <c r="B311" s="231">
        <f t="shared" si="16"/>
        <v>0.4512497674508491</v>
      </c>
      <c r="D311" s="231"/>
      <c r="E311" s="231" t="s">
        <v>90</v>
      </c>
      <c r="F311" s="231">
        <v>132335</v>
      </c>
      <c r="G311" s="21">
        <f t="shared" si="17"/>
        <v>6.7175126903553303E-3</v>
      </c>
      <c r="H311" s="231"/>
      <c r="I311" s="231"/>
      <c r="J311" s="76"/>
    </row>
    <row r="312" spans="1:10" x14ac:dyDescent="0.25">
      <c r="A312" s="11" t="s">
        <v>179</v>
      </c>
      <c r="B312" s="231">
        <f t="shared" si="16"/>
        <v>0.12806951995671109</v>
      </c>
      <c r="D312" s="231"/>
      <c r="E312" s="231" t="s">
        <v>147</v>
      </c>
      <c r="F312" s="231">
        <v>70500</v>
      </c>
      <c r="G312" s="21">
        <f t="shared" si="17"/>
        <v>3.5786802030456852E-3</v>
      </c>
      <c r="H312" s="231"/>
      <c r="I312" s="231"/>
      <c r="J312" s="76"/>
    </row>
    <row r="313" spans="1:10" x14ac:dyDescent="0.25">
      <c r="A313" s="11" t="s">
        <v>179</v>
      </c>
      <c r="B313" s="231">
        <f t="shared" si="16"/>
        <v>1.020407637403695</v>
      </c>
      <c r="D313" s="231"/>
      <c r="E313" s="231" t="s">
        <v>28</v>
      </c>
      <c r="F313" s="231">
        <v>199000</v>
      </c>
      <c r="G313" s="21">
        <f t="shared" si="17"/>
        <v>1.0101522842639593E-2</v>
      </c>
      <c r="H313" s="231"/>
      <c r="I313" s="231"/>
      <c r="J313" s="76"/>
    </row>
    <row r="314" spans="1:10" x14ac:dyDescent="0.25">
      <c r="A314" s="11" t="s">
        <v>179</v>
      </c>
      <c r="B314" s="231">
        <f t="shared" si="16"/>
        <v>5.6262876755391787E-2</v>
      </c>
      <c r="D314" s="231"/>
      <c r="E314" s="231" t="s">
        <v>158</v>
      </c>
      <c r="F314" s="231">
        <v>46728</v>
      </c>
      <c r="G314" s="21">
        <f t="shared" si="17"/>
        <v>2.3719796954314721E-3</v>
      </c>
      <c r="H314" s="231"/>
      <c r="I314" s="231"/>
      <c r="J314" s="76"/>
    </row>
    <row r="315" spans="1:10" x14ac:dyDescent="0.25">
      <c r="A315" s="11" t="s">
        <v>179</v>
      </c>
      <c r="B315" s="231">
        <f t="shared" si="16"/>
        <v>24.048070917184155</v>
      </c>
      <c r="D315" s="231"/>
      <c r="E315" s="231" t="s">
        <v>16</v>
      </c>
      <c r="F315" s="231">
        <v>966065</v>
      </c>
      <c r="G315" s="21">
        <f t="shared" si="17"/>
        <v>4.9038832487309642E-2</v>
      </c>
      <c r="H315" s="231"/>
      <c r="I315" s="231"/>
      <c r="J315" s="76"/>
    </row>
    <row r="316" spans="1:10" x14ac:dyDescent="0.25">
      <c r="A316" s="11" t="s">
        <v>179</v>
      </c>
      <c r="B316" s="231">
        <f t="shared" si="16"/>
        <v>1418.0102719028062</v>
      </c>
      <c r="D316" s="231"/>
      <c r="E316" s="231" t="s">
        <v>121</v>
      </c>
      <c r="F316" s="231">
        <v>7418326</v>
      </c>
      <c r="G316" s="21">
        <f t="shared" si="17"/>
        <v>0.37656477157360407</v>
      </c>
      <c r="H316" s="231"/>
      <c r="I316" s="231"/>
      <c r="J316" s="76"/>
    </row>
    <row r="317" spans="1:10" x14ac:dyDescent="0.25">
      <c r="A317" s="11" t="s">
        <v>179</v>
      </c>
      <c r="B317" s="231">
        <f t="shared" si="16"/>
        <v>2.1330824911747273E-2</v>
      </c>
      <c r="D317" s="231"/>
      <c r="E317" s="231" t="s">
        <v>182</v>
      </c>
      <c r="F317" s="231">
        <v>28772</v>
      </c>
      <c r="G317" s="21">
        <f t="shared" si="17"/>
        <v>1.4605076142131979E-3</v>
      </c>
      <c r="H317" s="231"/>
      <c r="I317" s="231"/>
      <c r="J317" s="76"/>
    </row>
    <row r="318" spans="1:10" x14ac:dyDescent="0.25">
      <c r="A318" s="11" t="s">
        <v>179</v>
      </c>
      <c r="B318" s="231">
        <f t="shared" si="16"/>
        <v>28.946639434177637</v>
      </c>
      <c r="D318" s="231"/>
      <c r="E318" s="231" t="s">
        <v>31</v>
      </c>
      <c r="F318" s="231">
        <v>1059901</v>
      </c>
      <c r="G318" s="21">
        <f t="shared" si="17"/>
        <v>5.3802081218274109E-2</v>
      </c>
      <c r="H318" s="231"/>
      <c r="I318" s="231"/>
      <c r="J318" s="76"/>
    </row>
    <row r="319" spans="1:10" x14ac:dyDescent="0.25">
      <c r="A319" s="11" t="s">
        <v>179</v>
      </c>
      <c r="B319" s="231">
        <f t="shared" si="16"/>
        <v>0</v>
      </c>
      <c r="D319" s="231"/>
      <c r="E319" s="231" t="s">
        <v>127</v>
      </c>
      <c r="F319" s="233"/>
      <c r="H319" s="231"/>
      <c r="I319" s="231"/>
      <c r="J319" s="76"/>
    </row>
    <row r="320" spans="1:10" x14ac:dyDescent="0.25">
      <c r="A320" s="11" t="s">
        <v>179</v>
      </c>
      <c r="B320" s="231">
        <f t="shared" si="16"/>
        <v>0.13745273954495091</v>
      </c>
      <c r="D320" s="231"/>
      <c r="E320" s="231" t="s">
        <v>47</v>
      </c>
      <c r="F320" s="233">
        <v>73037</v>
      </c>
      <c r="G320" s="21">
        <f t="shared" si="17"/>
        <v>3.70746192893401E-3</v>
      </c>
      <c r="H320" s="231"/>
      <c r="I320" s="231"/>
      <c r="J320" s="76"/>
    </row>
    <row r="321" spans="1:10" x14ac:dyDescent="0.25">
      <c r="A321" s="150" t="s">
        <v>179</v>
      </c>
      <c r="B321" s="12">
        <f t="shared" si="16"/>
        <v>13.095875092478547</v>
      </c>
      <c r="C321" s="150"/>
      <c r="D321" s="12"/>
      <c r="E321" s="12" t="s">
        <v>86</v>
      </c>
      <c r="F321" s="12">
        <v>712908</v>
      </c>
      <c r="G321" s="27">
        <f t="shared" si="17"/>
        <v>3.6188223350253804E-2</v>
      </c>
      <c r="H321" s="12"/>
      <c r="I321" s="12"/>
      <c r="J321" s="147"/>
    </row>
    <row r="322" spans="1:10" x14ac:dyDescent="0.25">
      <c r="A322" s="11" t="s">
        <v>185</v>
      </c>
      <c r="B322" s="178">
        <f>POWER((F322/$J$322)*100, 2)</f>
        <v>363.31674858223062</v>
      </c>
      <c r="C322" s="11">
        <f>SUM(B322:B332)</f>
        <v>1328.2813470986546</v>
      </c>
      <c r="D322" s="235"/>
      <c r="E322" s="235" t="s">
        <v>5</v>
      </c>
      <c r="F322" s="235">
        <v>2192</v>
      </c>
      <c r="G322" s="21">
        <f>F322/$J$322</f>
        <v>0.19060869565217392</v>
      </c>
      <c r="H322" s="235"/>
      <c r="I322" s="235"/>
      <c r="J322" s="76">
        <v>11500</v>
      </c>
    </row>
    <row r="323" spans="1:10" x14ac:dyDescent="0.25">
      <c r="A323" s="11" t="s">
        <v>185</v>
      </c>
      <c r="B323" s="178">
        <f t="shared" ref="B323:B332" si="18">POWER((F323/$J$322)*100, 2)</f>
        <v>94.850661625708895</v>
      </c>
      <c r="D323" s="235"/>
      <c r="E323" s="235" t="s">
        <v>6</v>
      </c>
      <c r="F323" s="235">
        <v>1120</v>
      </c>
      <c r="G323" s="21">
        <f t="shared" ref="G323:G332" si="19">F323/$J$322</f>
        <v>9.7391304347826085E-2</v>
      </c>
      <c r="H323" s="235"/>
      <c r="I323" s="235"/>
      <c r="J323" s="76"/>
    </row>
    <row r="324" spans="1:10" x14ac:dyDescent="0.25">
      <c r="A324" s="11" t="s">
        <v>185</v>
      </c>
      <c r="B324" s="178">
        <f t="shared" si="18"/>
        <v>193.57277882797732</v>
      </c>
      <c r="D324" s="235"/>
      <c r="E324" s="235" t="s">
        <v>15</v>
      </c>
      <c r="F324" s="235">
        <v>1600</v>
      </c>
      <c r="G324" s="21">
        <f t="shared" si="19"/>
        <v>0.1391304347826087</v>
      </c>
      <c r="H324" s="235"/>
      <c r="I324" s="235"/>
      <c r="J324" s="76"/>
    </row>
    <row r="325" spans="1:10" x14ac:dyDescent="0.25">
      <c r="A325" s="11" t="s">
        <v>185</v>
      </c>
      <c r="B325" s="178">
        <f t="shared" si="18"/>
        <v>146.7258223062382</v>
      </c>
      <c r="D325" s="235"/>
      <c r="E325" s="235" t="s">
        <v>187</v>
      </c>
      <c r="F325" s="235">
        <v>1393</v>
      </c>
      <c r="G325" s="21">
        <f t="shared" si="19"/>
        <v>0.1211304347826087</v>
      </c>
      <c r="H325" s="235"/>
      <c r="I325" s="235"/>
      <c r="J325" s="76"/>
    </row>
    <row r="326" spans="1:10" x14ac:dyDescent="0.25">
      <c r="A326" s="11" t="s">
        <v>185</v>
      </c>
      <c r="B326" s="178">
        <f t="shared" si="18"/>
        <v>25.436672967863895</v>
      </c>
      <c r="D326" s="235"/>
      <c r="E326" s="235" t="s">
        <v>20</v>
      </c>
      <c r="F326" s="235">
        <v>580</v>
      </c>
      <c r="G326" s="21">
        <f t="shared" si="19"/>
        <v>5.0434782608695654E-2</v>
      </c>
      <c r="H326" s="235"/>
      <c r="I326" s="235"/>
      <c r="J326" s="76"/>
    </row>
    <row r="327" spans="1:10" x14ac:dyDescent="0.25">
      <c r="A327" s="11" t="s">
        <v>185</v>
      </c>
      <c r="B327" s="178">
        <f t="shared" si="18"/>
        <v>53.862835538752364</v>
      </c>
      <c r="D327" s="235"/>
      <c r="E327" s="235" t="s">
        <v>9</v>
      </c>
      <c r="F327" s="235">
        <v>844</v>
      </c>
      <c r="G327" s="21">
        <f t="shared" si="19"/>
        <v>7.3391304347826092E-2</v>
      </c>
      <c r="H327" s="235"/>
      <c r="I327" s="235"/>
      <c r="J327" s="76"/>
    </row>
    <row r="328" spans="1:10" x14ac:dyDescent="0.25">
      <c r="A328" s="11" t="s">
        <v>185</v>
      </c>
      <c r="B328" s="178">
        <f t="shared" si="18"/>
        <v>22.873345935727787</v>
      </c>
      <c r="D328" s="235"/>
      <c r="E328" s="235" t="s">
        <v>186</v>
      </c>
      <c r="F328" s="235">
        <v>550</v>
      </c>
      <c r="G328" s="21">
        <f t="shared" si="19"/>
        <v>4.7826086956521741E-2</v>
      </c>
      <c r="H328" s="235"/>
      <c r="I328" s="235"/>
      <c r="J328" s="76"/>
    </row>
    <row r="329" spans="1:10" x14ac:dyDescent="0.25">
      <c r="A329" s="11" t="s">
        <v>185</v>
      </c>
      <c r="B329" s="178">
        <f t="shared" si="18"/>
        <v>1.1704793866918717</v>
      </c>
      <c r="D329" s="235"/>
      <c r="E329" s="235" t="s">
        <v>56</v>
      </c>
      <c r="F329" s="235">
        <v>124.417</v>
      </c>
      <c r="G329" s="21">
        <f t="shared" si="19"/>
        <v>1.0818869565217392E-2</v>
      </c>
      <c r="H329" s="235"/>
      <c r="I329" s="235"/>
      <c r="J329" s="76"/>
    </row>
    <row r="330" spans="1:10" x14ac:dyDescent="0.25">
      <c r="A330" s="11" t="s">
        <v>185</v>
      </c>
      <c r="B330" s="178">
        <f t="shared" si="18"/>
        <v>400</v>
      </c>
      <c r="D330" s="235"/>
      <c r="E330" s="235" t="s">
        <v>121</v>
      </c>
      <c r="F330" s="235">
        <v>2300</v>
      </c>
      <c r="G330" s="21">
        <f t="shared" si="19"/>
        <v>0.2</v>
      </c>
      <c r="H330" s="235"/>
      <c r="I330" s="235"/>
      <c r="J330" s="76"/>
    </row>
    <row r="331" spans="1:10" x14ac:dyDescent="0.25">
      <c r="A331" s="11" t="s">
        <v>185</v>
      </c>
      <c r="B331" s="178">
        <f t="shared" si="18"/>
        <v>22.541852551984878</v>
      </c>
      <c r="D331" s="235"/>
      <c r="E331" s="235" t="s">
        <v>126</v>
      </c>
      <c r="F331" s="235">
        <v>546</v>
      </c>
      <c r="G331" s="21">
        <f t="shared" si="19"/>
        <v>4.747826086956522E-2</v>
      </c>
      <c r="H331" s="235"/>
      <c r="I331" s="235"/>
      <c r="J331" s="76"/>
    </row>
    <row r="332" spans="1:10" x14ac:dyDescent="0.25">
      <c r="A332" s="150" t="s">
        <v>185</v>
      </c>
      <c r="B332" s="131">
        <f t="shared" si="18"/>
        <v>3.9301493754784378</v>
      </c>
      <c r="C332" s="150"/>
      <c r="D332" s="12"/>
      <c r="E332" s="12" t="s">
        <v>171</v>
      </c>
      <c r="F332" s="12">
        <v>227.98294999999962</v>
      </c>
      <c r="G332" s="27">
        <f t="shared" si="19"/>
        <v>1.9824604347826055E-2</v>
      </c>
      <c r="H332" s="12"/>
      <c r="I332" s="12"/>
      <c r="J332" s="147"/>
    </row>
    <row r="333" spans="1:10" x14ac:dyDescent="0.25">
      <c r="A333" s="11" t="s">
        <v>188</v>
      </c>
      <c r="B333" s="178">
        <f>POWER((F333/$J$333)*100, 2)</f>
        <v>1.4983385272292142E-2</v>
      </c>
      <c r="C333" s="11">
        <f>SUM(B333:B385)</f>
        <v>1442.5199072671192</v>
      </c>
      <c r="D333" s="236"/>
      <c r="E333" s="236" t="s">
        <v>97</v>
      </c>
      <c r="F333" s="236">
        <v>1180</v>
      </c>
      <c r="G333" s="238">
        <f>F333/$J$333</f>
        <v>1.2240663900414937E-3</v>
      </c>
      <c r="H333" s="236"/>
      <c r="I333" s="236"/>
      <c r="J333" s="76">
        <v>964000</v>
      </c>
    </row>
    <row r="334" spans="1:10" x14ac:dyDescent="0.25">
      <c r="A334" s="11" t="s">
        <v>188</v>
      </c>
      <c r="B334" s="178">
        <f t="shared" ref="B334:B385" si="20">POWER((F334/$J$333)*100, 2)</f>
        <v>314.65754721853966</v>
      </c>
      <c r="D334" s="236"/>
      <c r="E334" s="236" t="s">
        <v>5</v>
      </c>
      <c r="F334" s="236">
        <v>171000</v>
      </c>
      <c r="G334" s="238">
        <f t="shared" ref="G334:G385" si="21">F334/$J$333</f>
        <v>0.17738589211618258</v>
      </c>
      <c r="H334" s="236"/>
      <c r="I334" s="236"/>
      <c r="J334" s="76"/>
    </row>
    <row r="335" spans="1:10" x14ac:dyDescent="0.25">
      <c r="A335" s="11" t="s">
        <v>188</v>
      </c>
      <c r="B335" s="178">
        <f t="shared" si="20"/>
        <v>4.8224380159174246E-3</v>
      </c>
      <c r="D335" s="236"/>
      <c r="E335" s="236" t="s">
        <v>131</v>
      </c>
      <c r="F335" s="236">
        <v>669.43799999999999</v>
      </c>
      <c r="G335" s="238">
        <f t="shared" si="21"/>
        <v>6.9443775933609954E-4</v>
      </c>
      <c r="H335" s="236"/>
      <c r="I335" s="236"/>
      <c r="J335" s="76"/>
    </row>
    <row r="336" spans="1:10" x14ac:dyDescent="0.25">
      <c r="A336" s="11" t="s">
        <v>188</v>
      </c>
      <c r="B336" s="178">
        <f t="shared" si="20"/>
        <v>3.4351272361013071E-7</v>
      </c>
      <c r="D336" s="236"/>
      <c r="E336" s="236" t="s">
        <v>192</v>
      </c>
      <c r="F336" s="236">
        <v>5.65</v>
      </c>
      <c r="G336" s="238">
        <f t="shared" si="21"/>
        <v>5.8609958506224069E-6</v>
      </c>
      <c r="H336" s="236"/>
      <c r="I336" s="236"/>
      <c r="J336" s="76"/>
    </row>
    <row r="337" spans="1:10" x14ac:dyDescent="0.25">
      <c r="A337" s="11" t="s">
        <v>188</v>
      </c>
      <c r="B337" s="178">
        <f t="shared" si="20"/>
        <v>6.7669397048948877E-3</v>
      </c>
      <c r="D337" s="236"/>
      <c r="E337" s="236" t="s">
        <v>39</v>
      </c>
      <c r="F337" s="236">
        <v>793</v>
      </c>
      <c r="G337" s="238">
        <f t="shared" si="21"/>
        <v>8.2261410788381738E-4</v>
      </c>
      <c r="H337" s="236"/>
      <c r="I337" s="236"/>
      <c r="J337" s="76"/>
    </row>
    <row r="338" spans="1:10" x14ac:dyDescent="0.25">
      <c r="A338" s="11" t="s">
        <v>188</v>
      </c>
      <c r="B338" s="178">
        <f t="shared" si="20"/>
        <v>479.17391659923203</v>
      </c>
      <c r="D338" s="236"/>
      <c r="E338" s="236" t="s">
        <v>6</v>
      </c>
      <c r="F338" s="236">
        <v>211020</v>
      </c>
      <c r="G338" s="238">
        <f t="shared" si="21"/>
        <v>0.21890041493775933</v>
      </c>
      <c r="H338" s="236"/>
      <c r="I338" s="236"/>
      <c r="J338" s="76"/>
    </row>
    <row r="339" spans="1:10" x14ac:dyDescent="0.25">
      <c r="A339" s="11" t="s">
        <v>188</v>
      </c>
      <c r="B339" s="178">
        <f t="shared" si="20"/>
        <v>0</v>
      </c>
      <c r="D339" s="236"/>
      <c r="E339" s="236" t="s">
        <v>101</v>
      </c>
      <c r="F339" s="236"/>
      <c r="G339" s="238"/>
      <c r="H339" s="236"/>
      <c r="I339" s="236"/>
      <c r="J339" s="76"/>
    </row>
    <row r="340" spans="1:10" x14ac:dyDescent="0.25">
      <c r="A340" s="11" t="s">
        <v>188</v>
      </c>
      <c r="B340" s="178">
        <f t="shared" si="20"/>
        <v>4.9008957425836321</v>
      </c>
      <c r="D340" s="236"/>
      <c r="E340" s="236" t="s">
        <v>82</v>
      </c>
      <c r="F340" s="236">
        <v>21341</v>
      </c>
      <c r="G340" s="238">
        <f t="shared" si="21"/>
        <v>2.2137966804979252E-2</v>
      </c>
      <c r="H340" s="236"/>
      <c r="I340" s="236"/>
      <c r="J340" s="76"/>
    </row>
    <row r="341" spans="1:10" x14ac:dyDescent="0.25">
      <c r="A341" s="11" t="s">
        <v>188</v>
      </c>
      <c r="B341" s="178">
        <f t="shared" si="20"/>
        <v>0.29490307716809278</v>
      </c>
      <c r="D341" s="236"/>
      <c r="E341" s="236" t="s">
        <v>83</v>
      </c>
      <c r="F341" s="236">
        <v>5235</v>
      </c>
      <c r="G341" s="238">
        <f t="shared" si="21"/>
        <v>5.4304979253112029E-3</v>
      </c>
      <c r="H341" s="236"/>
      <c r="I341" s="236"/>
      <c r="J341" s="76"/>
    </row>
    <row r="342" spans="1:10" x14ac:dyDescent="0.25">
      <c r="A342" s="11" t="s">
        <v>188</v>
      </c>
      <c r="B342" s="178">
        <f t="shared" si="20"/>
        <v>421.86773643704475</v>
      </c>
      <c r="D342" s="236"/>
      <c r="E342" s="236" t="s">
        <v>15</v>
      </c>
      <c r="F342" s="236">
        <v>198000</v>
      </c>
      <c r="G342" s="238">
        <f t="shared" si="21"/>
        <v>0.20539419087136929</v>
      </c>
      <c r="H342" s="236"/>
      <c r="I342" s="236"/>
      <c r="J342" s="76"/>
    </row>
    <row r="343" spans="1:10" x14ac:dyDescent="0.25">
      <c r="A343" s="11" t="s">
        <v>188</v>
      </c>
      <c r="B343" s="178">
        <f t="shared" si="20"/>
        <v>1.3946040873951894E-3</v>
      </c>
      <c r="D343" s="236"/>
      <c r="E343" s="236" t="s">
        <v>103</v>
      </c>
      <c r="F343" s="236">
        <v>360</v>
      </c>
      <c r="G343" s="238">
        <f t="shared" si="21"/>
        <v>3.7344398340248964E-4</v>
      </c>
      <c r="H343" s="236"/>
      <c r="I343" s="236"/>
      <c r="J343" s="76"/>
    </row>
    <row r="344" spans="1:10" s="236" customFormat="1" x14ac:dyDescent="0.25">
      <c r="A344" s="11" t="s">
        <v>188</v>
      </c>
      <c r="B344" s="178">
        <f t="shared" si="20"/>
        <v>1.3182021659406692E-7</v>
      </c>
      <c r="C344" s="11"/>
      <c r="E344" s="236" t="s">
        <v>142</v>
      </c>
      <c r="F344" s="236">
        <v>3.5</v>
      </c>
      <c r="G344" s="238">
        <f t="shared" si="21"/>
        <v>3.6307053941908714E-6</v>
      </c>
      <c r="J344" s="76"/>
    </row>
    <row r="345" spans="1:10" x14ac:dyDescent="0.25">
      <c r="A345" s="11" t="s">
        <v>188</v>
      </c>
      <c r="B345" s="178">
        <f t="shared" si="20"/>
        <v>6.886933764914515E-3</v>
      </c>
      <c r="D345" s="236"/>
      <c r="E345" s="236" t="s">
        <v>106</v>
      </c>
      <c r="F345" s="236">
        <v>800</v>
      </c>
      <c r="G345" s="238">
        <f t="shared" si="21"/>
        <v>8.2987551867219915E-4</v>
      </c>
      <c r="H345" s="236"/>
      <c r="I345" s="236"/>
      <c r="J345" s="76"/>
    </row>
    <row r="346" spans="1:10" x14ac:dyDescent="0.25">
      <c r="A346" s="11" t="s">
        <v>188</v>
      </c>
      <c r="B346" s="178">
        <f t="shared" si="20"/>
        <v>0</v>
      </c>
      <c r="D346" s="236"/>
      <c r="E346" s="236" t="s">
        <v>19</v>
      </c>
      <c r="F346" s="236"/>
      <c r="G346" s="238"/>
      <c r="H346" s="236"/>
      <c r="I346" s="236"/>
      <c r="J346" s="76"/>
    </row>
    <row r="347" spans="1:10" x14ac:dyDescent="0.25">
      <c r="A347" s="11" t="s">
        <v>188</v>
      </c>
      <c r="B347" s="178">
        <f t="shared" si="20"/>
        <v>2.0549857096124386E-5</v>
      </c>
      <c r="D347" s="236"/>
      <c r="E347" s="236" t="s">
        <v>94</v>
      </c>
      <c r="F347" s="236">
        <v>43.7</v>
      </c>
      <c r="G347" s="238">
        <f t="shared" si="21"/>
        <v>4.5331950207468885E-5</v>
      </c>
      <c r="H347" s="236"/>
      <c r="I347" s="236"/>
      <c r="J347" s="76"/>
    </row>
    <row r="348" spans="1:10" x14ac:dyDescent="0.25">
      <c r="A348" s="11" t="s">
        <v>188</v>
      </c>
      <c r="B348" s="178">
        <f t="shared" si="20"/>
        <v>3.5578007437888472E-3</v>
      </c>
      <c r="D348" s="236"/>
      <c r="E348" s="236" t="s">
        <v>21</v>
      </c>
      <c r="F348" s="236">
        <v>575</v>
      </c>
      <c r="G348" s="238">
        <f t="shared" si="21"/>
        <v>5.964730290456432E-4</v>
      </c>
      <c r="H348" s="236"/>
      <c r="I348" s="236"/>
      <c r="J348" s="76"/>
    </row>
    <row r="349" spans="1:10" x14ac:dyDescent="0.25">
      <c r="A349" s="11" t="s">
        <v>188</v>
      </c>
      <c r="B349" s="178">
        <f t="shared" si="20"/>
        <v>2.42118765172776E-8</v>
      </c>
      <c r="D349" s="236"/>
      <c r="E349" s="236" t="s">
        <v>190</v>
      </c>
      <c r="F349" s="236">
        <v>1.5</v>
      </c>
      <c r="G349" s="238">
        <f t="shared" si="21"/>
        <v>1.5560165975103735E-6</v>
      </c>
      <c r="H349" s="236"/>
      <c r="I349" s="236"/>
      <c r="J349" s="76"/>
    </row>
    <row r="350" spans="1:10" x14ac:dyDescent="0.25">
      <c r="A350" s="11" t="s">
        <v>188</v>
      </c>
      <c r="B350" s="178">
        <f t="shared" si="20"/>
        <v>137.40508944405227</v>
      </c>
      <c r="D350" s="236"/>
      <c r="E350" s="236" t="s">
        <v>9</v>
      </c>
      <c r="F350" s="236">
        <v>113000</v>
      </c>
      <c r="G350" s="238">
        <f t="shared" si="21"/>
        <v>0.11721991701244813</v>
      </c>
      <c r="H350" s="236"/>
      <c r="I350" s="236"/>
      <c r="J350" s="76"/>
    </row>
    <row r="351" spans="1:10" x14ac:dyDescent="0.25">
      <c r="A351" s="11" t="s">
        <v>188</v>
      </c>
      <c r="B351" s="178">
        <f t="shared" si="20"/>
        <v>2.6902085019197324E-5</v>
      </c>
      <c r="D351" s="236"/>
      <c r="E351" s="236" t="s">
        <v>23</v>
      </c>
      <c r="F351" s="236">
        <v>50</v>
      </c>
      <c r="G351" s="238">
        <f t="shared" si="21"/>
        <v>5.1867219917012447E-5</v>
      </c>
      <c r="H351" s="236"/>
      <c r="I351" s="236"/>
      <c r="J351" s="76"/>
    </row>
    <row r="352" spans="1:10" x14ac:dyDescent="0.25">
      <c r="A352" s="11" t="s">
        <v>188</v>
      </c>
      <c r="B352" s="178">
        <f t="shared" si="20"/>
        <v>1.8185809472977397</v>
      </c>
      <c r="D352" s="236"/>
      <c r="E352" s="236" t="s">
        <v>24</v>
      </c>
      <c r="F352" s="236">
        <v>13000</v>
      </c>
      <c r="G352" s="238">
        <f t="shared" si="21"/>
        <v>1.3485477178423237E-2</v>
      </c>
      <c r="H352" s="236"/>
      <c r="I352" s="236"/>
      <c r="J352" s="76"/>
    </row>
    <row r="353" spans="1:10" x14ac:dyDescent="0.25">
      <c r="A353" s="11" t="s">
        <v>188</v>
      </c>
      <c r="B353" s="178">
        <f t="shared" si="20"/>
        <v>0</v>
      </c>
      <c r="D353" s="236"/>
      <c r="E353" s="236" t="s">
        <v>111</v>
      </c>
      <c r="F353" s="236"/>
      <c r="G353" s="238"/>
      <c r="H353" s="236"/>
      <c r="I353" s="236"/>
      <c r="J353" s="76"/>
    </row>
    <row r="354" spans="1:10" x14ac:dyDescent="0.25">
      <c r="A354" s="11" t="s">
        <v>188</v>
      </c>
      <c r="B354" s="178">
        <f t="shared" si="20"/>
        <v>1.7356149170985347</v>
      </c>
      <c r="D354" s="236"/>
      <c r="E354" s="236" t="s">
        <v>36</v>
      </c>
      <c r="F354" s="236">
        <v>12700</v>
      </c>
      <c r="G354" s="238">
        <f t="shared" si="21"/>
        <v>1.3174273858921162E-2</v>
      </c>
      <c r="H354" s="236"/>
      <c r="I354" s="236"/>
      <c r="J354" s="76"/>
    </row>
    <row r="355" spans="1:10" x14ac:dyDescent="0.25">
      <c r="A355" s="11" t="s">
        <v>188</v>
      </c>
      <c r="B355" s="178">
        <f t="shared" si="20"/>
        <v>0</v>
      </c>
      <c r="D355" s="236"/>
      <c r="E355" s="236" t="s">
        <v>176</v>
      </c>
      <c r="F355" s="234"/>
      <c r="G355" s="238"/>
      <c r="H355" s="236"/>
      <c r="I355" s="236"/>
      <c r="J355" s="76"/>
    </row>
    <row r="356" spans="1:10" x14ac:dyDescent="0.25">
      <c r="A356" s="11" t="s">
        <v>188</v>
      </c>
      <c r="B356" s="178">
        <f t="shared" si="20"/>
        <v>2.1091234655050708E-2</v>
      </c>
      <c r="D356" s="236"/>
      <c r="E356" s="236" t="s">
        <v>137</v>
      </c>
      <c r="F356" s="236">
        <v>1400</v>
      </c>
      <c r="G356" s="238">
        <f t="shared" si="21"/>
        <v>1.4522821576763486E-3</v>
      </c>
      <c r="H356" s="236"/>
      <c r="I356" s="236"/>
      <c r="J356" s="76"/>
    </row>
    <row r="357" spans="1:10" x14ac:dyDescent="0.25">
      <c r="A357" s="11" t="s">
        <v>188</v>
      </c>
      <c r="B357" s="178">
        <f t="shared" si="20"/>
        <v>2.5852903703448628E-4</v>
      </c>
      <c r="D357" s="236"/>
      <c r="E357" s="236" t="s">
        <v>112</v>
      </c>
      <c r="F357" s="236">
        <v>155</v>
      </c>
      <c r="G357" s="238">
        <f t="shared" si="21"/>
        <v>1.6078838174273858E-4</v>
      </c>
      <c r="H357" s="236"/>
      <c r="I357" s="236"/>
      <c r="J357" s="76"/>
    </row>
    <row r="358" spans="1:10" x14ac:dyDescent="0.25">
      <c r="A358" s="11" t="s">
        <v>188</v>
      </c>
      <c r="B358" s="178">
        <f t="shared" si="20"/>
        <v>3.873900242764416E-7</v>
      </c>
      <c r="D358" s="236"/>
      <c r="E358" s="236" t="s">
        <v>181</v>
      </c>
      <c r="F358" s="236">
        <v>6</v>
      </c>
      <c r="G358" s="238">
        <f t="shared" si="21"/>
        <v>6.2240663900414941E-6</v>
      </c>
      <c r="H358" s="236"/>
      <c r="I358" s="236"/>
      <c r="J358" s="76"/>
    </row>
    <row r="359" spans="1:10" x14ac:dyDescent="0.25">
      <c r="A359" s="11" t="s">
        <v>188</v>
      </c>
      <c r="B359" s="178">
        <f t="shared" si="20"/>
        <v>1.5538644307088376E-3</v>
      </c>
      <c r="D359" s="236"/>
      <c r="E359" s="236" t="s">
        <v>26</v>
      </c>
      <c r="F359" s="236">
        <v>380</v>
      </c>
      <c r="G359" s="238">
        <f t="shared" si="21"/>
        <v>3.9419087136929458E-4</v>
      </c>
      <c r="H359" s="236"/>
      <c r="I359" s="236"/>
      <c r="J359" s="76"/>
    </row>
    <row r="360" spans="1:10" x14ac:dyDescent="0.25">
      <c r="A360" s="11" t="s">
        <v>188</v>
      </c>
      <c r="B360" s="178">
        <f t="shared" si="20"/>
        <v>0.51648972986002306</v>
      </c>
      <c r="D360" s="236"/>
      <c r="E360" s="236" t="s">
        <v>191</v>
      </c>
      <c r="F360" s="236">
        <v>6928</v>
      </c>
      <c r="G360" s="238">
        <f t="shared" si="21"/>
        <v>7.1867219917012446E-3</v>
      </c>
      <c r="H360" s="236"/>
      <c r="I360" s="236"/>
      <c r="J360" s="76"/>
    </row>
    <row r="361" spans="1:10" x14ac:dyDescent="0.25">
      <c r="A361" s="11" t="s">
        <v>188</v>
      </c>
      <c r="B361" s="178">
        <f t="shared" si="20"/>
        <v>0.46732257536888139</v>
      </c>
      <c r="D361" s="236"/>
      <c r="E361" s="236" t="s">
        <v>56</v>
      </c>
      <c r="F361" s="236">
        <v>6590</v>
      </c>
      <c r="G361" s="238">
        <f t="shared" si="21"/>
        <v>6.8360995850622408E-3</v>
      </c>
      <c r="H361" s="236"/>
      <c r="I361" s="236"/>
      <c r="J361" s="76"/>
    </row>
    <row r="362" spans="1:10" x14ac:dyDescent="0.25">
      <c r="A362" s="11" t="s">
        <v>188</v>
      </c>
      <c r="B362" s="178">
        <f t="shared" si="20"/>
        <v>1.447977824073277E-4</v>
      </c>
      <c r="D362" s="236"/>
      <c r="E362" s="236" t="s">
        <v>194</v>
      </c>
      <c r="F362" s="236">
        <v>116</v>
      </c>
      <c r="G362" s="238">
        <f t="shared" si="21"/>
        <v>1.2033195020746888E-4</v>
      </c>
      <c r="H362" s="236"/>
      <c r="I362" s="236"/>
      <c r="J362" s="76"/>
    </row>
    <row r="363" spans="1:10" x14ac:dyDescent="0.25">
      <c r="A363" s="11" t="s">
        <v>188</v>
      </c>
      <c r="B363" s="178">
        <f t="shared" si="20"/>
        <v>2.2621667369707826E-7</v>
      </c>
      <c r="D363" s="236"/>
      <c r="E363" s="236" t="s">
        <v>165</v>
      </c>
      <c r="F363" s="236">
        <v>4.585</v>
      </c>
      <c r="G363" s="238">
        <f t="shared" si="21"/>
        <v>4.7562240663900419E-6</v>
      </c>
      <c r="H363" s="236"/>
      <c r="I363" s="236"/>
      <c r="J363" s="76"/>
    </row>
    <row r="364" spans="1:10" x14ac:dyDescent="0.25">
      <c r="A364" s="11" t="s">
        <v>188</v>
      </c>
      <c r="B364" s="178">
        <f t="shared" si="20"/>
        <v>1.6016425337029318E-2</v>
      </c>
      <c r="D364" s="236"/>
      <c r="E364" s="236" t="s">
        <v>116</v>
      </c>
      <c r="F364" s="236">
        <v>1220</v>
      </c>
      <c r="G364" s="238">
        <f t="shared" si="21"/>
        <v>1.2655601659751037E-3</v>
      </c>
      <c r="H364" s="236"/>
      <c r="I364" s="236"/>
      <c r="J364" s="76"/>
    </row>
    <row r="365" spans="1:10" x14ac:dyDescent="0.25">
      <c r="A365" s="11" t="s">
        <v>188</v>
      </c>
      <c r="B365" s="178">
        <f t="shared" si="20"/>
        <v>1.1019094023863228E-5</v>
      </c>
      <c r="D365" s="236"/>
      <c r="E365" s="236" t="s">
        <v>139</v>
      </c>
      <c r="F365" s="236">
        <v>32</v>
      </c>
      <c r="G365" s="238">
        <f t="shared" si="21"/>
        <v>3.3195020746887969E-5</v>
      </c>
      <c r="H365" s="236"/>
      <c r="I365" s="236"/>
      <c r="J365" s="76"/>
    </row>
    <row r="366" spans="1:10" x14ac:dyDescent="0.25">
      <c r="A366" s="11" t="s">
        <v>188</v>
      </c>
      <c r="B366" s="178">
        <f t="shared" si="20"/>
        <v>1.8982111189545633E-3</v>
      </c>
      <c r="D366" s="236"/>
      <c r="E366" s="236" t="s">
        <v>117</v>
      </c>
      <c r="F366" s="236">
        <v>420</v>
      </c>
      <c r="G366" s="238">
        <f t="shared" si="21"/>
        <v>4.3568464730290457E-4</v>
      </c>
      <c r="H366" s="236"/>
      <c r="I366" s="236"/>
      <c r="J366" s="76"/>
    </row>
    <row r="367" spans="1:10" x14ac:dyDescent="0.25">
      <c r="A367" s="11" t="s">
        <v>188</v>
      </c>
      <c r="B367" s="178">
        <f t="shared" si="20"/>
        <v>4.5464523682443489E-5</v>
      </c>
      <c r="D367" s="236"/>
      <c r="E367" s="236" t="s">
        <v>28</v>
      </c>
      <c r="F367" s="236">
        <v>65</v>
      </c>
      <c r="G367" s="238">
        <f t="shared" si="21"/>
        <v>6.7427385892116184E-5</v>
      </c>
      <c r="H367" s="236"/>
      <c r="I367" s="236"/>
      <c r="J367" s="76"/>
    </row>
    <row r="368" spans="1:10" x14ac:dyDescent="0.25">
      <c r="A368" s="11" t="s">
        <v>188</v>
      </c>
      <c r="B368" s="178">
        <f t="shared" si="20"/>
        <v>0.25437582858421859</v>
      </c>
      <c r="D368" s="236"/>
      <c r="E368" s="236" t="s">
        <v>92</v>
      </c>
      <c r="F368" s="236">
        <v>4862</v>
      </c>
      <c r="G368" s="238">
        <f t="shared" si="21"/>
        <v>5.0435684647302907E-3</v>
      </c>
      <c r="H368" s="236"/>
      <c r="I368" s="236"/>
      <c r="J368" s="76"/>
    </row>
    <row r="369" spans="1:10" x14ac:dyDescent="0.25">
      <c r="A369" s="11" t="s">
        <v>188</v>
      </c>
      <c r="B369" s="178">
        <f t="shared" si="20"/>
        <v>1.0760834007678931E-6</v>
      </c>
      <c r="D369" s="236"/>
      <c r="E369" s="236" t="s">
        <v>85</v>
      </c>
      <c r="F369" s="236">
        <v>10</v>
      </c>
      <c r="G369" s="238">
        <f t="shared" si="21"/>
        <v>1.0373443983402489E-5</v>
      </c>
      <c r="H369" s="236"/>
      <c r="I369" s="236"/>
      <c r="J369" s="76"/>
    </row>
    <row r="370" spans="1:10" x14ac:dyDescent="0.25">
      <c r="A370" s="11" t="s">
        <v>188</v>
      </c>
      <c r="B370" s="178">
        <f t="shared" si="20"/>
        <v>1.7217334412286289E-5</v>
      </c>
      <c r="D370" s="236"/>
      <c r="E370" s="236" t="s">
        <v>29</v>
      </c>
      <c r="F370" s="236">
        <v>40</v>
      </c>
      <c r="G370" s="238">
        <f t="shared" si="21"/>
        <v>4.1493775933609957E-5</v>
      </c>
      <c r="H370" s="236"/>
      <c r="I370" s="236"/>
      <c r="J370" s="76"/>
    </row>
    <row r="371" spans="1:10" x14ac:dyDescent="0.25">
      <c r="A371" s="11" t="s">
        <v>188</v>
      </c>
      <c r="B371" s="178">
        <f t="shared" si="20"/>
        <v>37.585548630361039</v>
      </c>
      <c r="D371" s="236"/>
      <c r="E371" s="236" t="s">
        <v>16</v>
      </c>
      <c r="F371" s="236">
        <v>59100</v>
      </c>
      <c r="G371" s="238">
        <f t="shared" si="21"/>
        <v>6.1307053941908711E-2</v>
      </c>
      <c r="H371" s="236"/>
      <c r="I371" s="236"/>
      <c r="J371" s="76"/>
    </row>
    <row r="372" spans="1:10" x14ac:dyDescent="0.25">
      <c r="A372" s="11" t="s">
        <v>188</v>
      </c>
      <c r="B372" s="178">
        <f t="shared" si="20"/>
        <v>0</v>
      </c>
      <c r="D372" s="236"/>
      <c r="E372" s="236" t="s">
        <v>37</v>
      </c>
      <c r="F372" s="236"/>
      <c r="G372" s="238"/>
      <c r="H372" s="236"/>
      <c r="I372" s="236"/>
      <c r="J372" s="76"/>
    </row>
    <row r="373" spans="1:10" x14ac:dyDescent="0.25">
      <c r="A373" s="11" t="s">
        <v>188</v>
      </c>
      <c r="B373" s="178">
        <f t="shared" si="20"/>
        <v>4.2186773643704479E-4</v>
      </c>
      <c r="D373" s="236"/>
      <c r="E373" s="236" t="s">
        <v>120</v>
      </c>
      <c r="F373" s="236">
        <v>198</v>
      </c>
      <c r="G373" s="238">
        <f t="shared" si="21"/>
        <v>2.0539419087136929E-4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0"/>
        <v>7.2743237891909587</v>
      </c>
      <c r="D374" s="236"/>
      <c r="E374" s="236" t="s">
        <v>121</v>
      </c>
      <c r="F374" s="236">
        <v>26000</v>
      </c>
      <c r="G374" s="238">
        <f t="shared" si="21"/>
        <v>2.6970954356846474E-2</v>
      </c>
      <c r="H374" s="236"/>
      <c r="I374" s="236"/>
      <c r="J374" s="76"/>
    </row>
    <row r="375" spans="1:10" x14ac:dyDescent="0.25">
      <c r="A375" s="11" t="s">
        <v>188</v>
      </c>
      <c r="B375" s="178">
        <f t="shared" si="20"/>
        <v>2.4211876517277595</v>
      </c>
      <c r="D375" s="236"/>
      <c r="E375" s="236" t="s">
        <v>174</v>
      </c>
      <c r="F375" s="236">
        <v>15000</v>
      </c>
      <c r="G375" s="238">
        <f t="shared" si="21"/>
        <v>1.5560165975103735E-2</v>
      </c>
      <c r="H375" s="236"/>
      <c r="I375" s="236"/>
      <c r="J375" s="76"/>
    </row>
    <row r="376" spans="1:10" x14ac:dyDescent="0.25">
      <c r="A376" s="11" t="s">
        <v>188</v>
      </c>
      <c r="B376" s="178">
        <f t="shared" si="20"/>
        <v>1.8749677174979769E-4</v>
      </c>
      <c r="D376" s="236"/>
      <c r="E376" s="236" t="s">
        <v>161</v>
      </c>
      <c r="F376" s="236">
        <v>132</v>
      </c>
      <c r="G376" s="238">
        <f t="shared" si="21"/>
        <v>1.3692946058091286E-4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0"/>
        <v>1.3498390179232452E-4</v>
      </c>
      <c r="D377" s="236"/>
      <c r="E377" s="236" t="s">
        <v>166</v>
      </c>
      <c r="F377" s="236">
        <v>112</v>
      </c>
      <c r="G377" s="238">
        <f t="shared" si="21"/>
        <v>1.1618257261410788E-4</v>
      </c>
      <c r="H377" s="236"/>
      <c r="I377" s="236"/>
      <c r="J377" s="76"/>
    </row>
    <row r="378" spans="1:10" x14ac:dyDescent="0.25">
      <c r="A378" s="11" t="s">
        <v>188</v>
      </c>
      <c r="B378" s="178">
        <f t="shared" si="20"/>
        <v>4.304333603071573E-2</v>
      </c>
      <c r="D378" s="236"/>
      <c r="E378" s="236" t="s">
        <v>31</v>
      </c>
      <c r="F378" s="236">
        <v>2000</v>
      </c>
      <c r="G378" s="238">
        <f t="shared" si="21"/>
        <v>2.0746887966804979E-3</v>
      </c>
      <c r="H378" s="236"/>
      <c r="I378" s="236"/>
      <c r="J378" s="76"/>
    </row>
    <row r="379" spans="1:10" x14ac:dyDescent="0.25">
      <c r="A379" s="11" t="s">
        <v>188</v>
      </c>
      <c r="B379" s="178">
        <f t="shared" si="20"/>
        <v>0</v>
      </c>
      <c r="D379" s="236"/>
      <c r="E379" s="236" t="s">
        <v>193</v>
      </c>
      <c r="F379" s="236"/>
      <c r="G379" s="238"/>
      <c r="H379" s="236"/>
      <c r="I379" s="236"/>
      <c r="J379" s="76"/>
    </row>
    <row r="380" spans="1:10" x14ac:dyDescent="0.25">
      <c r="A380" s="11" t="s">
        <v>188</v>
      </c>
      <c r="B380" s="178">
        <f t="shared" si="20"/>
        <v>17.825213925380073</v>
      </c>
      <c r="D380" s="236"/>
      <c r="E380" s="236" t="s">
        <v>126</v>
      </c>
      <c r="F380" s="236">
        <v>40700</v>
      </c>
      <c r="G380" s="238">
        <f t="shared" si="21"/>
        <v>4.2219917012448135E-2</v>
      </c>
      <c r="H380" s="236"/>
      <c r="I380" s="236"/>
      <c r="J380" s="76"/>
    </row>
    <row r="381" spans="1:10" x14ac:dyDescent="0.25">
      <c r="A381" s="11" t="s">
        <v>188</v>
      </c>
      <c r="B381" s="178">
        <f t="shared" si="20"/>
        <v>0</v>
      </c>
      <c r="D381" s="236"/>
      <c r="E381" s="236" t="s">
        <v>128</v>
      </c>
      <c r="F381" s="234"/>
      <c r="G381" s="238"/>
      <c r="H381" s="236"/>
      <c r="I381" s="236"/>
      <c r="J381" s="76"/>
    </row>
    <row r="382" spans="1:10" x14ac:dyDescent="0.25">
      <c r="A382" s="11" t="s">
        <v>188</v>
      </c>
      <c r="B382" s="178">
        <f t="shared" si="20"/>
        <v>11.932581222775092</v>
      </c>
      <c r="D382" s="236"/>
      <c r="E382" s="236" t="s">
        <v>38</v>
      </c>
      <c r="F382" s="236">
        <v>33300</v>
      </c>
      <c r="G382" s="238">
        <f t="shared" si="21"/>
        <v>3.4543568464730293E-2</v>
      </c>
      <c r="H382" s="236"/>
      <c r="I382" s="236"/>
      <c r="J382" s="76"/>
    </row>
    <row r="383" spans="1:10" x14ac:dyDescent="0.25">
      <c r="A383" s="11" t="s">
        <v>188</v>
      </c>
      <c r="B383" s="178">
        <f t="shared" si="20"/>
        <v>2.2624653501144953</v>
      </c>
      <c r="D383" s="236"/>
      <c r="E383" s="236" t="s">
        <v>12</v>
      </c>
      <c r="F383" s="236">
        <v>14500</v>
      </c>
      <c r="G383" s="238">
        <f t="shared" si="21"/>
        <v>1.504149377593361E-2</v>
      </c>
      <c r="H383" s="236"/>
      <c r="I383" s="236"/>
      <c r="J383" s="76"/>
    </row>
    <row r="384" spans="1:10" x14ac:dyDescent="0.25">
      <c r="A384" s="11" t="s">
        <v>188</v>
      </c>
      <c r="B384" s="178">
        <f t="shared" si="20"/>
        <v>2.7988929253972899E-3</v>
      </c>
      <c r="D384" s="236"/>
      <c r="E384" s="236" t="s">
        <v>47</v>
      </c>
      <c r="F384" s="236">
        <v>510</v>
      </c>
      <c r="G384" s="238">
        <f t="shared" si="21"/>
        <v>5.2904564315352698E-4</v>
      </c>
      <c r="H384" s="236"/>
      <c r="I384" s="236"/>
    </row>
    <row r="385" spans="1:10" x14ac:dyDescent="0.25">
      <c r="A385" s="150" t="s">
        <v>188</v>
      </c>
      <c r="B385" s="131">
        <f t="shared" si="20"/>
        <v>2.909729515676383E-5</v>
      </c>
      <c r="C385" s="150"/>
      <c r="D385" s="12"/>
      <c r="E385" s="12" t="s">
        <v>86</v>
      </c>
      <c r="F385" s="12">
        <v>52</v>
      </c>
      <c r="G385" s="237">
        <f t="shared" si="21"/>
        <v>5.3941908713692947E-5</v>
      </c>
      <c r="H385" s="12"/>
      <c r="I385" s="12"/>
      <c r="J385" s="150"/>
    </row>
    <row r="386" spans="1:10" x14ac:dyDescent="0.25">
      <c r="A386" s="11" t="s">
        <v>197</v>
      </c>
      <c r="B386" s="178">
        <f>POWER((F386/$J$386)*100, 2)</f>
        <v>53.707959183673481</v>
      </c>
      <c r="C386" s="11">
        <f>SUM(B386:B404)</f>
        <v>1967.909548979592</v>
      </c>
      <c r="D386" s="236"/>
      <c r="E386" s="236" t="s">
        <v>5</v>
      </c>
      <c r="F386" s="236">
        <v>5130</v>
      </c>
      <c r="G386" s="238">
        <f>F386/$J$386</f>
        <v>7.3285714285714287E-2</v>
      </c>
      <c r="H386" s="236"/>
      <c r="I386" s="236"/>
      <c r="J386" s="76">
        <v>70000</v>
      </c>
    </row>
    <row r="387" spans="1:10" x14ac:dyDescent="0.25">
      <c r="A387" s="11" t="s">
        <v>197</v>
      </c>
      <c r="B387" s="178">
        <f t="shared" ref="B387:B404" si="22">POWER((F387/$J$386)*100, 2)</f>
        <v>0.18736530612244895</v>
      </c>
      <c r="D387" s="236"/>
      <c r="E387" s="236" t="s">
        <v>202</v>
      </c>
      <c r="F387" s="236">
        <v>303</v>
      </c>
      <c r="G387" s="238">
        <f t="shared" ref="G387:G404" si="23">F387/$J$386</f>
        <v>4.3285714285714282E-3</v>
      </c>
      <c r="H387" s="236"/>
      <c r="I387" s="236"/>
      <c r="J387" s="76"/>
    </row>
    <row r="388" spans="1:10" x14ac:dyDescent="0.25">
      <c r="A388" s="11" t="s">
        <v>197</v>
      </c>
      <c r="B388" s="178">
        <f t="shared" si="22"/>
        <v>2.4693877551020416</v>
      </c>
      <c r="D388" s="236"/>
      <c r="E388" s="236" t="s">
        <v>6</v>
      </c>
      <c r="F388" s="236">
        <v>1100</v>
      </c>
      <c r="G388" s="238">
        <f t="shared" si="23"/>
        <v>1.5714285714285715E-2</v>
      </c>
      <c r="H388" s="236"/>
      <c r="I388" s="236"/>
      <c r="J388" s="76"/>
    </row>
    <row r="389" spans="1:10" x14ac:dyDescent="0.25">
      <c r="A389" s="11" t="s">
        <v>197</v>
      </c>
      <c r="B389" s="178">
        <f t="shared" si="22"/>
        <v>103.31270408163266</v>
      </c>
      <c r="D389" s="236"/>
      <c r="E389" s="236" t="s">
        <v>82</v>
      </c>
      <c r="F389" s="236">
        <v>7115</v>
      </c>
      <c r="G389" s="238">
        <f t="shared" si="23"/>
        <v>0.10164285714285715</v>
      </c>
      <c r="H389" s="236"/>
      <c r="I389" s="236"/>
      <c r="J389" s="76"/>
    </row>
    <row r="390" spans="1:10" x14ac:dyDescent="0.25">
      <c r="A390" s="11" t="s">
        <v>197</v>
      </c>
      <c r="B390" s="178">
        <f t="shared" si="22"/>
        <v>6.9093877551020411</v>
      </c>
      <c r="D390" s="236"/>
      <c r="E390" s="236" t="s">
        <v>15</v>
      </c>
      <c r="F390" s="236">
        <v>1840</v>
      </c>
      <c r="G390" s="238">
        <f t="shared" si="23"/>
        <v>2.6285714285714287E-2</v>
      </c>
      <c r="H390" s="236"/>
      <c r="I390" s="236"/>
      <c r="J390" s="76"/>
    </row>
    <row r="391" spans="1:10" x14ac:dyDescent="0.25">
      <c r="A391" s="11" t="s">
        <v>197</v>
      </c>
      <c r="B391" s="178">
        <f t="shared" si="22"/>
        <v>1498.795918367347</v>
      </c>
      <c r="D391" s="236"/>
      <c r="E391" s="236" t="s">
        <v>204</v>
      </c>
      <c r="F391" s="236">
        <v>27100</v>
      </c>
      <c r="G391" s="238">
        <f t="shared" si="23"/>
        <v>0.38714285714285712</v>
      </c>
      <c r="H391" s="236"/>
      <c r="I391" s="236"/>
      <c r="J391" s="76"/>
    </row>
    <row r="392" spans="1:10" x14ac:dyDescent="0.25">
      <c r="A392" s="11" t="s">
        <v>197</v>
      </c>
      <c r="B392" s="178">
        <f t="shared" si="22"/>
        <v>64.045722448979603</v>
      </c>
      <c r="D392" s="236"/>
      <c r="E392" s="236" t="s">
        <v>142</v>
      </c>
      <c r="F392" s="236">
        <v>5602</v>
      </c>
      <c r="G392" s="238">
        <f t="shared" si="23"/>
        <v>8.0028571428571435E-2</v>
      </c>
      <c r="H392" s="236"/>
      <c r="I392" s="236"/>
      <c r="J392" s="76"/>
    </row>
    <row r="393" spans="1:10" x14ac:dyDescent="0.25">
      <c r="A393" s="11" t="s">
        <v>197</v>
      </c>
      <c r="B393" s="178">
        <f t="shared" si="22"/>
        <v>2.0408163265306121E-2</v>
      </c>
      <c r="D393" s="236"/>
      <c r="E393" s="236" t="s">
        <v>134</v>
      </c>
      <c r="F393" s="236">
        <v>100</v>
      </c>
      <c r="G393" s="238">
        <f t="shared" si="23"/>
        <v>1.4285714285714286E-3</v>
      </c>
      <c r="H393" s="236"/>
      <c r="I393" s="236"/>
      <c r="J393" s="76"/>
    </row>
    <row r="394" spans="1:10" x14ac:dyDescent="0.25">
      <c r="A394" s="11" t="s">
        <v>197</v>
      </c>
      <c r="B394" s="178">
        <f t="shared" si="22"/>
        <v>5.2244897959183669</v>
      </c>
      <c r="D394" s="236"/>
      <c r="E394" s="236" t="s">
        <v>23</v>
      </c>
      <c r="F394" s="236">
        <v>1600</v>
      </c>
      <c r="G394" s="238">
        <f t="shared" si="23"/>
        <v>2.2857142857142857E-2</v>
      </c>
      <c r="H394" s="236"/>
      <c r="I394" s="236"/>
      <c r="J394" s="76"/>
    </row>
    <row r="395" spans="1:10" x14ac:dyDescent="0.25">
      <c r="A395" s="11" t="s">
        <v>197</v>
      </c>
      <c r="B395" s="178">
        <f t="shared" si="22"/>
        <v>0</v>
      </c>
      <c r="D395" s="236"/>
      <c r="E395" s="236" t="s">
        <v>36</v>
      </c>
      <c r="F395" s="236"/>
      <c r="G395" s="238"/>
      <c r="H395" s="236"/>
      <c r="I395" s="236"/>
      <c r="J395" s="76"/>
    </row>
    <row r="396" spans="1:10" s="236" customFormat="1" x14ac:dyDescent="0.25">
      <c r="A396" s="11" t="s">
        <v>197</v>
      </c>
      <c r="B396" s="178">
        <f t="shared" si="22"/>
        <v>0</v>
      </c>
      <c r="C396" s="11"/>
      <c r="E396" s="236" t="s">
        <v>90</v>
      </c>
      <c r="F396" s="234"/>
      <c r="G396" s="238"/>
      <c r="J396" s="76"/>
    </row>
    <row r="397" spans="1:10" x14ac:dyDescent="0.25">
      <c r="A397" s="11" t="s">
        <v>197</v>
      </c>
      <c r="B397" s="178">
        <f t="shared" si="22"/>
        <v>13.795918367346939</v>
      </c>
      <c r="D397" s="236"/>
      <c r="E397" s="236" t="s">
        <v>165</v>
      </c>
      <c r="F397" s="236">
        <v>2600</v>
      </c>
      <c r="G397" s="238">
        <f t="shared" si="23"/>
        <v>3.7142857142857144E-2</v>
      </c>
      <c r="H397" s="236"/>
      <c r="I397" s="236"/>
      <c r="J397" s="76"/>
    </row>
    <row r="398" spans="1:10" x14ac:dyDescent="0.25">
      <c r="A398" s="11" t="s">
        <v>197</v>
      </c>
      <c r="B398" s="178">
        <f t="shared" si="22"/>
        <v>5.4155938775510197</v>
      </c>
      <c r="D398" s="236"/>
      <c r="E398" s="236" t="s">
        <v>203</v>
      </c>
      <c r="F398" s="236">
        <v>1629</v>
      </c>
      <c r="G398" s="238">
        <f t="shared" si="23"/>
        <v>2.3271428571428571E-2</v>
      </c>
      <c r="H398" s="236"/>
      <c r="I398" s="236"/>
      <c r="J398" s="76"/>
    </row>
    <row r="399" spans="1:10" x14ac:dyDescent="0.25">
      <c r="A399" s="11" t="s">
        <v>197</v>
      </c>
      <c r="B399" s="178">
        <f t="shared" si="22"/>
        <v>0</v>
      </c>
      <c r="D399" s="236"/>
      <c r="E399" s="236" t="s">
        <v>117</v>
      </c>
      <c r="F399" s="236"/>
      <c r="G399" s="238"/>
      <c r="H399" s="236"/>
      <c r="I399" s="236"/>
      <c r="J399" s="76"/>
    </row>
    <row r="400" spans="1:10" x14ac:dyDescent="0.25">
      <c r="A400" s="11" t="s">
        <v>197</v>
      </c>
      <c r="B400" s="178">
        <f t="shared" si="22"/>
        <v>1.6530612244897955</v>
      </c>
      <c r="D400" s="236"/>
      <c r="E400" s="236" t="s">
        <v>158</v>
      </c>
      <c r="F400" s="236">
        <v>900</v>
      </c>
      <c r="G400" s="238">
        <f t="shared" si="23"/>
        <v>1.2857142857142857E-2</v>
      </c>
      <c r="H400" s="236"/>
      <c r="I400" s="236"/>
      <c r="J400" s="76"/>
    </row>
    <row r="401" spans="1:10" x14ac:dyDescent="0.25">
      <c r="A401" s="11" t="s">
        <v>197</v>
      </c>
      <c r="B401" s="178">
        <f t="shared" si="22"/>
        <v>81</v>
      </c>
      <c r="D401" s="236"/>
      <c r="E401" s="236" t="s">
        <v>16</v>
      </c>
      <c r="F401" s="236">
        <v>6300</v>
      </c>
      <c r="G401" s="238">
        <f t="shared" si="23"/>
        <v>0.09</v>
      </c>
      <c r="H401" s="236"/>
      <c r="I401" s="236"/>
      <c r="J401" s="76"/>
    </row>
    <row r="402" spans="1:10" x14ac:dyDescent="0.25">
      <c r="A402" s="11" t="s">
        <v>197</v>
      </c>
      <c r="B402" s="178">
        <f t="shared" si="22"/>
        <v>0.73469387755102056</v>
      </c>
      <c r="D402" s="236"/>
      <c r="E402" s="236" t="s">
        <v>121</v>
      </c>
      <c r="F402" s="236">
        <v>600</v>
      </c>
      <c r="G402" s="238">
        <f t="shared" si="23"/>
        <v>8.5714285714285719E-3</v>
      </c>
      <c r="H402" s="236"/>
      <c r="I402" s="236"/>
      <c r="J402" s="76"/>
    </row>
    <row r="403" spans="1:10" x14ac:dyDescent="0.25">
      <c r="A403" s="11" t="s">
        <v>197</v>
      </c>
      <c r="B403" s="178">
        <f t="shared" si="22"/>
        <v>130.61224489795919</v>
      </c>
      <c r="D403" s="236"/>
      <c r="E403" s="236" t="s">
        <v>89</v>
      </c>
      <c r="F403" s="236">
        <v>8000</v>
      </c>
      <c r="G403" s="238">
        <f t="shared" si="23"/>
        <v>0.11428571428571428</v>
      </c>
      <c r="H403" s="236"/>
      <c r="I403" s="236"/>
      <c r="J403" s="76"/>
    </row>
    <row r="404" spans="1:10" x14ac:dyDescent="0.25">
      <c r="A404" s="150" t="s">
        <v>197</v>
      </c>
      <c r="B404" s="131">
        <f t="shared" si="22"/>
        <v>2.4693877551020406E-2</v>
      </c>
      <c r="C404" s="150"/>
      <c r="D404" s="12"/>
      <c r="E404" s="12" t="s">
        <v>86</v>
      </c>
      <c r="F404" s="12">
        <v>110</v>
      </c>
      <c r="G404" s="237">
        <f t="shared" si="23"/>
        <v>1.5714285714285715E-3</v>
      </c>
      <c r="H404" s="12"/>
      <c r="I404" s="12"/>
      <c r="J404" s="150"/>
    </row>
    <row r="405" spans="1:10" x14ac:dyDescent="0.25">
      <c r="A405" s="11" t="s">
        <v>206</v>
      </c>
      <c r="B405" s="178">
        <f>POWER((F405/$J$405)*100,2)</f>
        <v>2.5319485577508217E-3</v>
      </c>
      <c r="C405" s="11">
        <f>SUM(B405:B434)</f>
        <v>970.61762180950768</v>
      </c>
      <c r="D405" s="242"/>
      <c r="E405" s="14" t="s">
        <v>17</v>
      </c>
      <c r="F405" s="242">
        <v>790</v>
      </c>
      <c r="G405" s="238">
        <f>F405/$J$405</f>
        <v>5.0318471337579621E-4</v>
      </c>
      <c r="H405" s="232"/>
      <c r="I405" s="232"/>
      <c r="J405" s="105">
        <v>1570000</v>
      </c>
    </row>
    <row r="406" spans="1:10" x14ac:dyDescent="0.25">
      <c r="A406" s="11" t="s">
        <v>206</v>
      </c>
      <c r="B406" s="178">
        <f t="shared" ref="B406:B434" si="24">POWER((F406/$J$405)*100,2)</f>
        <v>138.84944622499899</v>
      </c>
      <c r="D406" s="242"/>
      <c r="E406" s="242" t="s">
        <v>5</v>
      </c>
      <c r="F406" s="242">
        <v>185000</v>
      </c>
      <c r="G406" s="238">
        <f t="shared" ref="G406:G434" si="25">F406/$J$405</f>
        <v>0.1178343949044586</v>
      </c>
      <c r="H406" s="242"/>
      <c r="I406" s="242"/>
      <c r="J406" s="76"/>
    </row>
    <row r="407" spans="1:10" x14ac:dyDescent="0.25">
      <c r="A407" s="11" t="s">
        <v>206</v>
      </c>
      <c r="B407" s="178">
        <f t="shared" si="24"/>
        <v>5.8582498275792139</v>
      </c>
      <c r="D407" s="242"/>
      <c r="E407" s="242" t="s">
        <v>202</v>
      </c>
      <c r="F407" s="242">
        <v>38000</v>
      </c>
      <c r="G407" s="238">
        <f t="shared" si="25"/>
        <v>2.4203821656050957E-2</v>
      </c>
      <c r="H407" s="242"/>
      <c r="I407" s="242"/>
      <c r="J407" s="76"/>
    </row>
    <row r="408" spans="1:10" x14ac:dyDescent="0.25">
      <c r="A408" s="11" t="s">
        <v>206</v>
      </c>
      <c r="B408" s="178">
        <f t="shared" si="24"/>
        <v>27.607327128889615</v>
      </c>
      <c r="D408" s="242"/>
      <c r="E408" s="242" t="s">
        <v>6</v>
      </c>
      <c r="F408" s="242">
        <v>82492</v>
      </c>
      <c r="G408" s="238">
        <f t="shared" si="25"/>
        <v>5.254267515923567E-2</v>
      </c>
      <c r="H408" s="242"/>
      <c r="I408" s="242"/>
      <c r="J408" s="76"/>
    </row>
    <row r="409" spans="1:10" x14ac:dyDescent="0.25">
      <c r="A409" s="11" t="s">
        <v>206</v>
      </c>
      <c r="B409" s="178">
        <f t="shared" si="24"/>
        <v>4.0569597143900371E-7</v>
      </c>
      <c r="D409" s="242"/>
      <c r="E409" s="242" t="s">
        <v>102</v>
      </c>
      <c r="F409" s="242">
        <v>10</v>
      </c>
      <c r="G409" s="238">
        <f t="shared" si="25"/>
        <v>6.3694267515923569E-6</v>
      </c>
      <c r="H409" s="242"/>
      <c r="I409" s="242"/>
      <c r="J409" s="76"/>
    </row>
    <row r="410" spans="1:10" x14ac:dyDescent="0.25">
      <c r="A410" s="11" t="s">
        <v>206</v>
      </c>
      <c r="B410" s="178">
        <f t="shared" si="24"/>
        <v>220.14998865674067</v>
      </c>
      <c r="D410" s="242"/>
      <c r="E410" s="242" t="s">
        <v>82</v>
      </c>
      <c r="F410" s="242">
        <v>232948</v>
      </c>
      <c r="G410" s="238">
        <f t="shared" si="25"/>
        <v>0.14837452229299364</v>
      </c>
      <c r="H410" s="242"/>
      <c r="I410" s="242"/>
      <c r="J410" s="76"/>
    </row>
    <row r="411" spans="1:10" x14ac:dyDescent="0.25">
      <c r="A411" s="11" t="s">
        <v>206</v>
      </c>
      <c r="B411" s="178">
        <f t="shared" si="24"/>
        <v>27.345571828471744</v>
      </c>
      <c r="D411" s="242"/>
      <c r="E411" s="242" t="s">
        <v>15</v>
      </c>
      <c r="F411" s="242">
        <v>82100</v>
      </c>
      <c r="G411" s="238">
        <f t="shared" si="25"/>
        <v>5.2292993630573249E-2</v>
      </c>
      <c r="H411" s="242"/>
      <c r="I411" s="242"/>
      <c r="J411" s="76"/>
    </row>
    <row r="412" spans="1:10" x14ac:dyDescent="0.25">
      <c r="A412" s="11" t="s">
        <v>206</v>
      </c>
      <c r="B412" s="178">
        <f t="shared" si="24"/>
        <v>35.927425149093267</v>
      </c>
      <c r="D412" s="242"/>
      <c r="E412" s="242" t="s">
        <v>103</v>
      </c>
      <c r="F412" s="242">
        <v>94105</v>
      </c>
      <c r="G412" s="238">
        <f t="shared" si="25"/>
        <v>5.9939490445859875E-2</v>
      </c>
      <c r="H412" s="242"/>
      <c r="I412" s="242"/>
      <c r="J412" s="76"/>
    </row>
    <row r="413" spans="1:10" x14ac:dyDescent="0.25">
      <c r="A413" s="11" t="s">
        <v>206</v>
      </c>
      <c r="B413" s="178">
        <f t="shared" si="24"/>
        <v>21.839846001866203</v>
      </c>
      <c r="D413" s="242"/>
      <c r="E413" s="242" t="s">
        <v>142</v>
      </c>
      <c r="F413" s="242">
        <v>73371</v>
      </c>
      <c r="G413" s="238">
        <f t="shared" si="25"/>
        <v>4.673312101910828E-2</v>
      </c>
      <c r="H413" s="242"/>
      <c r="I413" s="242"/>
      <c r="J413" s="76"/>
    </row>
    <row r="414" spans="1:10" x14ac:dyDescent="0.25">
      <c r="A414" s="11" t="s">
        <v>206</v>
      </c>
      <c r="B414" s="178">
        <f t="shared" si="24"/>
        <v>9.1596829729400788</v>
      </c>
      <c r="D414" s="242"/>
      <c r="E414" s="242" t="s">
        <v>18</v>
      </c>
      <c r="F414" s="242">
        <v>47516</v>
      </c>
      <c r="G414" s="238">
        <f t="shared" si="25"/>
        <v>3.0264968152866244E-2</v>
      </c>
      <c r="H414" s="242"/>
      <c r="I414" s="242"/>
      <c r="J414" s="76"/>
    </row>
    <row r="415" spans="1:10" x14ac:dyDescent="0.25">
      <c r="A415" s="11" t="s">
        <v>206</v>
      </c>
      <c r="B415" s="178">
        <f t="shared" si="24"/>
        <v>3.6148423871150956E-2</v>
      </c>
      <c r="D415" s="242"/>
      <c r="E415" s="242" t="s">
        <v>134</v>
      </c>
      <c r="F415" s="242">
        <v>2985</v>
      </c>
      <c r="G415" s="238">
        <f t="shared" si="25"/>
        <v>1.9012738853503184E-3</v>
      </c>
      <c r="H415" s="242"/>
      <c r="I415" s="242"/>
      <c r="J415" s="76"/>
    </row>
    <row r="416" spans="1:10" x14ac:dyDescent="0.25">
      <c r="A416" s="11" t="s">
        <v>206</v>
      </c>
      <c r="B416" s="178">
        <f t="shared" si="24"/>
        <v>1.9051032496247313</v>
      </c>
      <c r="D416" s="242"/>
      <c r="E416" s="242" t="s">
        <v>21</v>
      </c>
      <c r="F416" s="242">
        <v>21670</v>
      </c>
      <c r="G416" s="238">
        <f t="shared" si="25"/>
        <v>1.3802547770700637E-2</v>
      </c>
      <c r="H416" s="242"/>
      <c r="I416" s="242"/>
      <c r="J416" s="76"/>
    </row>
    <row r="417" spans="1:10" x14ac:dyDescent="0.25">
      <c r="A417" s="11" t="s">
        <v>206</v>
      </c>
      <c r="B417" s="178">
        <f t="shared" si="24"/>
        <v>100.25493934845228</v>
      </c>
      <c r="D417" s="242"/>
      <c r="E417" s="242" t="s">
        <v>23</v>
      </c>
      <c r="F417" s="242">
        <v>157200</v>
      </c>
      <c r="G417" s="238">
        <f t="shared" si="25"/>
        <v>0.10012738853503185</v>
      </c>
      <c r="H417" s="242"/>
      <c r="I417" s="242"/>
      <c r="J417" s="76"/>
    </row>
    <row r="418" spans="1:10" x14ac:dyDescent="0.25">
      <c r="A418" s="11" t="s">
        <v>206</v>
      </c>
      <c r="B418" s="178">
        <f t="shared" si="24"/>
        <v>1.622783885756014E-4</v>
      </c>
      <c r="D418" s="242"/>
      <c r="E418" s="242" t="s">
        <v>36</v>
      </c>
      <c r="F418" s="242">
        <v>200</v>
      </c>
      <c r="G418" s="238">
        <f t="shared" si="25"/>
        <v>1.2738853503184712E-4</v>
      </c>
      <c r="H418" s="242"/>
      <c r="I418" s="242"/>
      <c r="J418" s="76"/>
    </row>
    <row r="419" spans="1:10" x14ac:dyDescent="0.25">
      <c r="A419" s="11" t="s">
        <v>206</v>
      </c>
      <c r="B419" s="178">
        <f t="shared" si="24"/>
        <v>0</v>
      </c>
      <c r="D419" s="242"/>
      <c r="E419" s="242" t="s">
        <v>183</v>
      </c>
      <c r="F419" s="234"/>
      <c r="G419" s="238"/>
      <c r="H419" s="242"/>
      <c r="I419" s="242"/>
      <c r="J419" s="76"/>
    </row>
    <row r="420" spans="1:10" x14ac:dyDescent="0.25">
      <c r="A420" s="11" t="s">
        <v>206</v>
      </c>
      <c r="B420" s="178">
        <f t="shared" si="24"/>
        <v>0.48572909245811191</v>
      </c>
      <c r="D420" s="242"/>
      <c r="E420" s="242" t="s">
        <v>181</v>
      </c>
      <c r="F420" s="234">
        <v>10942</v>
      </c>
      <c r="G420" s="238">
        <f t="shared" si="25"/>
        <v>6.9694267515923568E-3</v>
      </c>
      <c r="H420" s="242"/>
      <c r="I420" s="242"/>
      <c r="J420" s="76"/>
    </row>
    <row r="421" spans="1:10" s="242" customFormat="1" x14ac:dyDescent="0.25">
      <c r="A421" s="11" t="s">
        <v>206</v>
      </c>
      <c r="B421" s="178">
        <f t="shared" si="24"/>
        <v>0</v>
      </c>
      <c r="C421" s="11"/>
      <c r="E421" s="242" t="s">
        <v>90</v>
      </c>
      <c r="F421" s="234"/>
      <c r="G421" s="238"/>
      <c r="J421" s="76"/>
    </row>
    <row r="422" spans="1:10" x14ac:dyDescent="0.25">
      <c r="A422" s="11" t="s">
        <v>206</v>
      </c>
      <c r="B422" s="178">
        <f t="shared" si="24"/>
        <v>2.5964542172096238E-5</v>
      </c>
      <c r="D422" s="242"/>
      <c r="E422" s="242" t="s">
        <v>165</v>
      </c>
      <c r="F422" s="234">
        <v>80</v>
      </c>
      <c r="G422" s="238">
        <f t="shared" si="25"/>
        <v>5.0955414012738855E-5</v>
      </c>
      <c r="H422" s="242"/>
      <c r="I422" s="242"/>
      <c r="J422" s="76"/>
    </row>
    <row r="423" spans="1:10" x14ac:dyDescent="0.25">
      <c r="A423" s="11" t="s">
        <v>206</v>
      </c>
      <c r="B423" s="178">
        <f t="shared" si="24"/>
        <v>43.028586133311698</v>
      </c>
      <c r="D423" s="242"/>
      <c r="E423" s="242" t="s">
        <v>203</v>
      </c>
      <c r="F423" s="242">
        <v>102986</v>
      </c>
      <c r="G423" s="238">
        <f t="shared" si="25"/>
        <v>6.5596178343949041E-2</v>
      </c>
      <c r="H423" s="242"/>
      <c r="I423" s="242"/>
      <c r="J423" s="76"/>
    </row>
    <row r="424" spans="1:10" x14ac:dyDescent="0.25">
      <c r="A424" s="11" t="s">
        <v>206</v>
      </c>
      <c r="B424" s="178">
        <f t="shared" si="24"/>
        <v>5.3164022881252784E-4</v>
      </c>
      <c r="D424" s="242"/>
      <c r="E424" s="242" t="s">
        <v>117</v>
      </c>
      <c r="F424" s="234">
        <v>362</v>
      </c>
      <c r="G424" s="238">
        <f t="shared" si="25"/>
        <v>2.3057324840764331E-4</v>
      </c>
      <c r="H424" s="242"/>
      <c r="I424" s="242"/>
      <c r="J424" s="76"/>
    </row>
    <row r="425" spans="1:10" x14ac:dyDescent="0.25">
      <c r="A425" s="11" t="s">
        <v>206</v>
      </c>
      <c r="B425" s="178">
        <f t="shared" si="24"/>
        <v>16.985423445170188</v>
      </c>
      <c r="D425" s="242"/>
      <c r="E425" s="242" t="s">
        <v>158</v>
      </c>
      <c r="F425" s="234">
        <v>64705</v>
      </c>
      <c r="G425" s="238">
        <f t="shared" si="25"/>
        <v>4.1213375796178342E-2</v>
      </c>
      <c r="H425" s="242"/>
      <c r="I425" s="242"/>
      <c r="J425" s="76"/>
    </row>
    <row r="426" spans="1:10" x14ac:dyDescent="0.25">
      <c r="A426" s="11" t="s">
        <v>206</v>
      </c>
      <c r="B426" s="178">
        <f t="shared" si="24"/>
        <v>311.26173930382566</v>
      </c>
      <c r="D426" s="242"/>
      <c r="E426" s="242" t="s">
        <v>16</v>
      </c>
      <c r="F426" s="234">
        <v>276989</v>
      </c>
      <c r="G426" s="238">
        <f t="shared" si="25"/>
        <v>0.17642611464968153</v>
      </c>
      <c r="H426" s="242"/>
      <c r="I426" s="242"/>
      <c r="J426" s="76"/>
    </row>
    <row r="427" spans="1:10" x14ac:dyDescent="0.25">
      <c r="A427" s="11" t="s">
        <v>206</v>
      </c>
      <c r="B427" s="178">
        <f t="shared" si="24"/>
        <v>0</v>
      </c>
      <c r="D427" s="242"/>
      <c r="E427" s="242" t="s">
        <v>37</v>
      </c>
      <c r="F427" s="234"/>
      <c r="G427" s="238"/>
      <c r="H427" s="242"/>
      <c r="I427" s="242"/>
      <c r="J427" s="76"/>
    </row>
    <row r="428" spans="1:10" x14ac:dyDescent="0.25">
      <c r="A428" s="11" t="s">
        <v>206</v>
      </c>
      <c r="B428" s="178">
        <f t="shared" si="24"/>
        <v>7.0204746683435433</v>
      </c>
      <c r="D428" s="242"/>
      <c r="E428" s="242" t="s">
        <v>121</v>
      </c>
      <c r="F428" s="242">
        <v>41599</v>
      </c>
      <c r="G428" s="238">
        <f t="shared" si="25"/>
        <v>2.6496178343949045E-2</v>
      </c>
      <c r="H428" s="242"/>
      <c r="I428" s="242"/>
      <c r="J428" s="76"/>
    </row>
    <row r="429" spans="1:10" x14ac:dyDescent="0.25">
      <c r="A429" s="11" t="s">
        <v>206</v>
      </c>
      <c r="B429" s="178">
        <f t="shared" si="24"/>
        <v>0.16606922796056636</v>
      </c>
      <c r="D429" s="242"/>
      <c r="E429" s="242" t="s">
        <v>32</v>
      </c>
      <c r="F429" s="234">
        <v>6398</v>
      </c>
      <c r="G429" s="238">
        <f t="shared" si="25"/>
        <v>4.0751592356687901E-3</v>
      </c>
      <c r="H429" s="242"/>
      <c r="I429" s="242"/>
      <c r="J429" s="76"/>
    </row>
    <row r="430" spans="1:10" x14ac:dyDescent="0.25">
      <c r="A430" s="11" t="s">
        <v>206</v>
      </c>
      <c r="B430" s="178">
        <f t="shared" si="24"/>
        <v>9.1281593573775827E-3</v>
      </c>
      <c r="D430" s="242"/>
      <c r="E430" s="242" t="s">
        <v>31</v>
      </c>
      <c r="F430" s="234">
        <v>1500</v>
      </c>
      <c r="G430" s="238">
        <f t="shared" si="25"/>
        <v>9.5541401273885351E-4</v>
      </c>
      <c r="H430" s="242"/>
      <c r="I430" s="242"/>
      <c r="J430" s="76"/>
    </row>
    <row r="431" spans="1:10" x14ac:dyDescent="0.25">
      <c r="A431" s="11" t="s">
        <v>206</v>
      </c>
      <c r="B431" s="178">
        <f t="shared" si="24"/>
        <v>0.58420219887216529</v>
      </c>
      <c r="D431" s="242"/>
      <c r="E431" s="242" t="s">
        <v>126</v>
      </c>
      <c r="F431" s="242">
        <v>12000</v>
      </c>
      <c r="G431" s="238">
        <f t="shared" si="25"/>
        <v>7.6433121019108281E-3</v>
      </c>
      <c r="H431" s="242"/>
      <c r="I431" s="242"/>
      <c r="J431" s="76"/>
    </row>
    <row r="432" spans="1:10" x14ac:dyDescent="0.25">
      <c r="A432" s="11" t="s">
        <v>206</v>
      </c>
      <c r="B432" s="178">
        <f t="shared" si="24"/>
        <v>1.8233599740354576</v>
      </c>
      <c r="D432" s="242"/>
      <c r="E432" s="242" t="s">
        <v>12</v>
      </c>
      <c r="F432" s="242">
        <v>21200</v>
      </c>
      <c r="G432" s="238">
        <f t="shared" si="25"/>
        <v>1.3503184713375796E-2</v>
      </c>
      <c r="H432" s="242"/>
      <c r="I432" s="242"/>
      <c r="J432" s="76"/>
    </row>
    <row r="433" spans="1:10" x14ac:dyDescent="0.25">
      <c r="A433" s="11" t="s">
        <v>206</v>
      </c>
      <c r="B433" s="178">
        <f t="shared" si="24"/>
        <v>0</v>
      </c>
      <c r="D433" s="242"/>
      <c r="E433" s="242" t="s">
        <v>89</v>
      </c>
      <c r="F433" s="234"/>
      <c r="G433" s="238"/>
      <c r="H433" s="242"/>
      <c r="I433" s="242"/>
    </row>
    <row r="434" spans="1:10" x14ac:dyDescent="0.25">
      <c r="A434" s="150" t="s">
        <v>206</v>
      </c>
      <c r="B434" s="131">
        <f t="shared" si="24"/>
        <v>0.31592855623173755</v>
      </c>
      <c r="C434" s="150"/>
      <c r="D434" s="12"/>
      <c r="E434" s="12" t="s">
        <v>86</v>
      </c>
      <c r="F434" s="12">
        <v>8824.5810000000001</v>
      </c>
      <c r="G434" s="237">
        <f t="shared" si="25"/>
        <v>5.620752229299363E-3</v>
      </c>
      <c r="H434" s="12"/>
      <c r="I434" s="12"/>
      <c r="J434" s="150"/>
    </row>
    <row r="435" spans="1:10" x14ac:dyDescent="0.25">
      <c r="A435" s="11" t="s">
        <v>208</v>
      </c>
      <c r="B435" s="178">
        <f>POWER((F435/$J$435)*100, 2)</f>
        <v>0</v>
      </c>
      <c r="C435" s="11">
        <f>SUM(B435:B491)</f>
        <v>1550.9963807439055</v>
      </c>
      <c r="D435" s="243"/>
      <c r="E435" s="243" t="s">
        <v>17</v>
      </c>
      <c r="F435" s="243"/>
      <c r="G435" s="238"/>
      <c r="H435" s="243"/>
      <c r="I435" s="243"/>
      <c r="J435" s="76">
        <v>15100000</v>
      </c>
    </row>
    <row r="436" spans="1:10" x14ac:dyDescent="0.25">
      <c r="A436" s="11" t="s">
        <v>208</v>
      </c>
      <c r="B436" s="178">
        <f t="shared" ref="B436:B491" si="26">POWER((F436/$J$435)*100, 2)</f>
        <v>1.4232648013683611</v>
      </c>
      <c r="D436" s="243"/>
      <c r="E436" s="243" t="s">
        <v>209</v>
      </c>
      <c r="F436" s="243">
        <v>180144</v>
      </c>
      <c r="G436" s="238">
        <f>F436/$J$435</f>
        <v>1.1930066225165563E-2</v>
      </c>
      <c r="H436" s="243"/>
      <c r="I436" s="243"/>
      <c r="J436" s="76"/>
    </row>
    <row r="437" spans="1:10" x14ac:dyDescent="0.25">
      <c r="A437" s="11" t="s">
        <v>208</v>
      </c>
      <c r="B437" s="178">
        <f t="shared" si="26"/>
        <v>1.420990307442656E-2</v>
      </c>
      <c r="D437" s="243"/>
      <c r="E437" s="243" t="s">
        <v>210</v>
      </c>
      <c r="F437" s="243">
        <v>18000</v>
      </c>
      <c r="G437" s="238">
        <f t="shared" ref="G437:G491" si="27">F437/$J$435</f>
        <v>1.1920529801324503E-3</v>
      </c>
      <c r="H437" s="243"/>
      <c r="I437" s="243"/>
      <c r="J437" s="76"/>
    </row>
    <row r="438" spans="1:10" x14ac:dyDescent="0.25">
      <c r="A438" s="11" t="s">
        <v>208</v>
      </c>
      <c r="B438" s="178">
        <f t="shared" si="26"/>
        <v>32.346714617779924</v>
      </c>
      <c r="D438" s="243"/>
      <c r="E438" s="243" t="s">
        <v>5</v>
      </c>
      <c r="F438" s="243">
        <v>858800</v>
      </c>
      <c r="G438" s="238">
        <f t="shared" si="27"/>
        <v>5.6874172185430463E-2</v>
      </c>
      <c r="H438" s="243"/>
      <c r="I438" s="243"/>
      <c r="J438" s="76"/>
    </row>
    <row r="439" spans="1:10" x14ac:dyDescent="0.25">
      <c r="A439" s="11" t="s">
        <v>208</v>
      </c>
      <c r="B439" s="178">
        <f t="shared" si="26"/>
        <v>2.0842945484847153E-6</v>
      </c>
      <c r="D439" s="243"/>
      <c r="E439" s="243" t="s">
        <v>93</v>
      </c>
      <c r="F439" s="243">
        <v>218</v>
      </c>
      <c r="G439" s="238">
        <f t="shared" si="27"/>
        <v>1.4437086092715231E-5</v>
      </c>
      <c r="H439" s="243"/>
      <c r="I439" s="243"/>
      <c r="J439" s="76"/>
    </row>
    <row r="440" spans="1:10" x14ac:dyDescent="0.25">
      <c r="A440" s="11" t="s">
        <v>208</v>
      </c>
      <c r="B440" s="178">
        <f t="shared" si="26"/>
        <v>2.5262049910091663E-2</v>
      </c>
      <c r="D440" s="243"/>
      <c r="E440" s="243" t="s">
        <v>202</v>
      </c>
      <c r="F440" s="243">
        <v>24000</v>
      </c>
      <c r="G440" s="238">
        <f t="shared" si="27"/>
        <v>1.5894039735099338E-3</v>
      </c>
      <c r="H440" s="243"/>
      <c r="I440" s="243"/>
      <c r="J440" s="76"/>
    </row>
    <row r="441" spans="1:10" x14ac:dyDescent="0.25">
      <c r="A441" s="11" t="s">
        <v>208</v>
      </c>
      <c r="B441" s="178">
        <f t="shared" si="26"/>
        <v>0.95853177036094916</v>
      </c>
      <c r="D441" s="243"/>
      <c r="E441" s="243" t="s">
        <v>211</v>
      </c>
      <c r="F441" s="243">
        <v>147836</v>
      </c>
      <c r="G441" s="238">
        <f t="shared" si="27"/>
        <v>9.790463576158941E-3</v>
      </c>
      <c r="H441" s="243"/>
      <c r="I441" s="243"/>
      <c r="J441" s="76"/>
    </row>
    <row r="442" spans="1:10" x14ac:dyDescent="0.25">
      <c r="A442" s="11" t="s">
        <v>208</v>
      </c>
      <c r="B442" s="178">
        <f t="shared" si="26"/>
        <v>0.53067847901407839</v>
      </c>
      <c r="D442" s="243"/>
      <c r="E442" s="243" t="s">
        <v>101</v>
      </c>
      <c r="F442" s="243">
        <v>110000</v>
      </c>
      <c r="G442" s="238">
        <f t="shared" si="27"/>
        <v>7.2847682119205302E-3</v>
      </c>
      <c r="H442" s="243"/>
      <c r="I442" s="243"/>
      <c r="J442" s="76"/>
    </row>
    <row r="443" spans="1:10" x14ac:dyDescent="0.25">
      <c r="A443" s="11" t="s">
        <v>208</v>
      </c>
      <c r="B443" s="178">
        <f t="shared" si="26"/>
        <v>1.6676900135958954E-2</v>
      </c>
      <c r="D443" s="243"/>
      <c r="E443" s="243" t="s">
        <v>102</v>
      </c>
      <c r="F443" s="243">
        <v>19500</v>
      </c>
      <c r="G443" s="238">
        <f t="shared" si="27"/>
        <v>1.2913907284768213E-3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6"/>
        <v>15.962670805008552</v>
      </c>
      <c r="D444" s="243"/>
      <c r="E444" s="243" t="s">
        <v>82</v>
      </c>
      <c r="F444" s="243">
        <v>603295</v>
      </c>
      <c r="G444" s="238">
        <f t="shared" si="27"/>
        <v>3.9953311258278147E-2</v>
      </c>
      <c r="H444" s="243"/>
      <c r="I444" s="243"/>
      <c r="J444" s="76"/>
    </row>
    <row r="445" spans="1:10" x14ac:dyDescent="0.25">
      <c r="A445" s="11" t="s">
        <v>208</v>
      </c>
      <c r="B445" s="178">
        <f t="shared" si="26"/>
        <v>1260.3910635498441</v>
      </c>
      <c r="D445" s="243"/>
      <c r="E445" s="243" t="s">
        <v>83</v>
      </c>
      <c r="F445" s="243">
        <v>5360800</v>
      </c>
      <c r="G445" s="238">
        <f t="shared" si="27"/>
        <v>0.35501986754966885</v>
      </c>
      <c r="H445" s="243"/>
      <c r="I445" s="243"/>
      <c r="J445" s="76"/>
    </row>
    <row r="446" spans="1:10" x14ac:dyDescent="0.25">
      <c r="A446" s="11" t="s">
        <v>208</v>
      </c>
      <c r="B446" s="178">
        <f t="shared" si="26"/>
        <v>34.661681505197144</v>
      </c>
      <c r="D446" s="243"/>
      <c r="E446" s="243" t="s">
        <v>15</v>
      </c>
      <c r="F446" s="243">
        <v>889000</v>
      </c>
      <c r="G446" s="238">
        <f t="shared" si="27"/>
        <v>5.8874172185430465E-2</v>
      </c>
      <c r="H446" s="243"/>
      <c r="I446" s="243"/>
      <c r="J446" s="76"/>
    </row>
    <row r="447" spans="1:10" x14ac:dyDescent="0.25">
      <c r="A447" s="11" t="s">
        <v>208</v>
      </c>
      <c r="B447" s="178">
        <f t="shared" si="26"/>
        <v>2.30527169860971E-5</v>
      </c>
      <c r="D447" s="243"/>
      <c r="E447" s="243" t="s">
        <v>212</v>
      </c>
      <c r="F447" s="243">
        <v>725</v>
      </c>
      <c r="G447" s="238">
        <f t="shared" si="27"/>
        <v>4.8013245033112584E-5</v>
      </c>
      <c r="H447" s="243"/>
      <c r="I447" s="243"/>
      <c r="J447" s="76"/>
    </row>
    <row r="448" spans="1:10" x14ac:dyDescent="0.25">
      <c r="A448" s="11" t="s">
        <v>208</v>
      </c>
      <c r="B448" s="178">
        <f t="shared" si="26"/>
        <v>0.91303720121924492</v>
      </c>
      <c r="D448" s="243"/>
      <c r="E448" s="243" t="s">
        <v>213</v>
      </c>
      <c r="F448" s="243">
        <v>144285</v>
      </c>
      <c r="G448" s="238">
        <f t="shared" si="27"/>
        <v>9.5552980132450338E-3</v>
      </c>
      <c r="H448" s="243"/>
      <c r="I448" s="243"/>
      <c r="J448" s="76"/>
    </row>
    <row r="449" spans="1:10" x14ac:dyDescent="0.25">
      <c r="A449" s="11" t="s">
        <v>208</v>
      </c>
      <c r="B449" s="178">
        <f t="shared" si="26"/>
        <v>0</v>
      </c>
      <c r="D449" s="243"/>
      <c r="E449" s="243" t="s">
        <v>214</v>
      </c>
      <c r="F449" s="243"/>
      <c r="G449" s="238"/>
      <c r="H449" s="243"/>
      <c r="I449" s="243"/>
      <c r="J449" s="76"/>
    </row>
    <row r="450" spans="1:10" x14ac:dyDescent="0.25">
      <c r="A450" s="11" t="s">
        <v>208</v>
      </c>
      <c r="B450" s="178">
        <f t="shared" si="26"/>
        <v>0</v>
      </c>
      <c r="D450" s="243"/>
      <c r="E450" s="243" t="s">
        <v>221</v>
      </c>
      <c r="F450" s="243"/>
      <c r="G450" s="238"/>
      <c r="H450" s="243"/>
      <c r="I450" s="243"/>
      <c r="J450" s="76"/>
    </row>
    <row r="451" spans="1:10" x14ac:dyDescent="0.25">
      <c r="A451" s="11" t="s">
        <v>208</v>
      </c>
      <c r="B451" s="178">
        <f t="shared" si="26"/>
        <v>0</v>
      </c>
      <c r="D451" s="243"/>
      <c r="E451" s="243" t="s">
        <v>18</v>
      </c>
      <c r="F451" s="243"/>
      <c r="G451" s="238"/>
      <c r="H451" s="243"/>
      <c r="I451" s="243"/>
      <c r="J451" s="76"/>
    </row>
    <row r="452" spans="1:10" x14ac:dyDescent="0.25">
      <c r="A452" s="11" t="s">
        <v>208</v>
      </c>
      <c r="B452" s="178">
        <f t="shared" si="26"/>
        <v>0</v>
      </c>
      <c r="D452" s="243"/>
      <c r="E452" s="243" t="s">
        <v>222</v>
      </c>
      <c r="F452" s="243"/>
      <c r="G452" s="238"/>
      <c r="H452" s="243"/>
      <c r="I452" s="243"/>
      <c r="J452" s="76"/>
    </row>
    <row r="453" spans="1:10" x14ac:dyDescent="0.25">
      <c r="A453" s="11" t="s">
        <v>208</v>
      </c>
      <c r="B453" s="178">
        <f t="shared" si="26"/>
        <v>7.776677154161484E-3</v>
      </c>
      <c r="D453" s="243"/>
      <c r="E453" s="243" t="s">
        <v>134</v>
      </c>
      <c r="F453" s="243">
        <v>13316.005999999999</v>
      </c>
      <c r="G453" s="238">
        <f t="shared" si="27"/>
        <v>8.8185470198675492E-4</v>
      </c>
      <c r="H453" s="243"/>
      <c r="I453" s="243"/>
      <c r="J453" s="76"/>
    </row>
    <row r="454" spans="1:10" x14ac:dyDescent="0.25">
      <c r="A454" s="11" t="s">
        <v>208</v>
      </c>
      <c r="B454" s="178">
        <f t="shared" si="26"/>
        <v>3.55247576860664E-3</v>
      </c>
      <c r="D454" s="243"/>
      <c r="E454" s="243" t="s">
        <v>108</v>
      </c>
      <c r="F454" s="243">
        <v>9000</v>
      </c>
      <c r="G454" s="238">
        <f t="shared" si="27"/>
        <v>5.9602649006622517E-4</v>
      </c>
      <c r="H454" s="243"/>
      <c r="I454" s="243"/>
      <c r="J454" s="76"/>
    </row>
    <row r="455" spans="1:10" x14ac:dyDescent="0.25">
      <c r="A455" s="11" t="s">
        <v>208</v>
      </c>
      <c r="B455" s="178">
        <f t="shared" si="26"/>
        <v>0</v>
      </c>
      <c r="D455" s="243"/>
      <c r="E455" s="243" t="s">
        <v>215</v>
      </c>
      <c r="F455" s="243"/>
      <c r="G455" s="238"/>
      <c r="H455" s="243"/>
      <c r="I455" s="243"/>
      <c r="J455" s="76"/>
    </row>
    <row r="456" spans="1:10" x14ac:dyDescent="0.25">
      <c r="A456" s="11" t="s">
        <v>208</v>
      </c>
      <c r="B456" s="178">
        <f t="shared" si="26"/>
        <v>3.2926626025174342E-2</v>
      </c>
      <c r="D456" s="243"/>
      <c r="E456" s="243" t="s">
        <v>216</v>
      </c>
      <c r="F456" s="243">
        <v>27400</v>
      </c>
      <c r="G456" s="238">
        <f t="shared" si="27"/>
        <v>1.8145695364238411E-3</v>
      </c>
      <c r="H456" s="243"/>
      <c r="I456" s="243"/>
      <c r="J456" s="76"/>
    </row>
    <row r="457" spans="1:10" x14ac:dyDescent="0.25">
      <c r="A457" s="11" t="s">
        <v>208</v>
      </c>
      <c r="B457" s="178">
        <f t="shared" si="26"/>
        <v>29.346256743125309</v>
      </c>
      <c r="D457" s="243"/>
      <c r="E457" s="243" t="s">
        <v>23</v>
      </c>
      <c r="F457" s="243">
        <v>818000</v>
      </c>
      <c r="G457" s="238">
        <f t="shared" si="27"/>
        <v>5.4172185430463579E-2</v>
      </c>
      <c r="H457" s="243"/>
      <c r="I457" s="243"/>
      <c r="J457" s="76"/>
    </row>
    <row r="458" spans="1:10" x14ac:dyDescent="0.25">
      <c r="A458" s="11" t="s">
        <v>208</v>
      </c>
      <c r="B458" s="178">
        <f t="shared" si="26"/>
        <v>2.0652164378755318</v>
      </c>
      <c r="D458" s="243"/>
      <c r="E458" s="243" t="s">
        <v>24</v>
      </c>
      <c r="F458" s="243">
        <v>217000</v>
      </c>
      <c r="G458" s="238">
        <f t="shared" si="27"/>
        <v>1.4370860927152318E-2</v>
      </c>
      <c r="H458" s="243"/>
      <c r="I458" s="243"/>
      <c r="J458" s="76"/>
    </row>
    <row r="459" spans="1:10" x14ac:dyDescent="0.25">
      <c r="A459" s="11" t="s">
        <v>208</v>
      </c>
      <c r="B459" s="178">
        <f t="shared" si="26"/>
        <v>0</v>
      </c>
      <c r="D459" s="243"/>
      <c r="E459" s="243" t="s">
        <v>111</v>
      </c>
      <c r="F459" s="243"/>
      <c r="G459" s="238"/>
      <c r="H459" s="243"/>
      <c r="I459" s="243"/>
      <c r="J459" s="76"/>
    </row>
    <row r="460" spans="1:10" x14ac:dyDescent="0.25">
      <c r="A460" s="11" t="s">
        <v>208</v>
      </c>
      <c r="B460" s="178">
        <f t="shared" si="26"/>
        <v>8.2646730406561097</v>
      </c>
      <c r="D460" s="243"/>
      <c r="E460" s="243" t="s">
        <v>41</v>
      </c>
      <c r="F460" s="243">
        <v>434100</v>
      </c>
      <c r="G460" s="238">
        <f t="shared" si="27"/>
        <v>2.8748344370860927E-2</v>
      </c>
      <c r="H460" s="243"/>
      <c r="I460" s="243"/>
      <c r="J460" s="76"/>
    </row>
    <row r="461" spans="1:10" x14ac:dyDescent="0.25">
      <c r="A461" s="11" t="s">
        <v>208</v>
      </c>
      <c r="B461" s="178">
        <f t="shared" si="26"/>
        <v>6.3155124775229159E-3</v>
      </c>
      <c r="D461" s="243"/>
      <c r="E461" s="243" t="s">
        <v>220</v>
      </c>
      <c r="F461" s="243">
        <v>12000</v>
      </c>
      <c r="G461" s="238">
        <f t="shared" si="27"/>
        <v>7.9470198675496689E-4</v>
      </c>
      <c r="H461" s="243"/>
      <c r="I461" s="243"/>
      <c r="J461" s="76"/>
    </row>
    <row r="462" spans="1:10" x14ac:dyDescent="0.25">
      <c r="A462" s="11" t="s">
        <v>208</v>
      </c>
      <c r="B462" s="178">
        <f t="shared" si="26"/>
        <v>3.9471952984518227E-10</v>
      </c>
      <c r="D462" s="243"/>
      <c r="E462" s="243" t="s">
        <v>170</v>
      </c>
      <c r="F462" s="234">
        <v>3</v>
      </c>
      <c r="G462" s="238">
        <f t="shared" si="27"/>
        <v>1.9867549668874173E-7</v>
      </c>
      <c r="H462" s="243"/>
      <c r="I462" s="243"/>
      <c r="J462" s="76"/>
    </row>
    <row r="463" spans="1:10" x14ac:dyDescent="0.25">
      <c r="A463" s="11" t="s">
        <v>208</v>
      </c>
      <c r="B463" s="178">
        <f t="shared" si="26"/>
        <v>0.16214222222709532</v>
      </c>
      <c r="D463" s="243"/>
      <c r="E463" s="243" t="s">
        <v>154</v>
      </c>
      <c r="F463" s="243">
        <v>60803</v>
      </c>
      <c r="G463" s="238">
        <f t="shared" si="27"/>
        <v>4.0266887417218546E-3</v>
      </c>
      <c r="H463" s="243"/>
      <c r="I463" s="243"/>
      <c r="J463" s="76"/>
    </row>
    <row r="464" spans="1:10" x14ac:dyDescent="0.25">
      <c r="A464" s="11" t="s">
        <v>208</v>
      </c>
      <c r="B464" s="178">
        <f t="shared" si="26"/>
        <v>2.1490285513793258E-3</v>
      </c>
      <c r="D464" s="243"/>
      <c r="E464" s="243" t="s">
        <v>181</v>
      </c>
      <c r="F464" s="234">
        <v>7000</v>
      </c>
      <c r="G464" s="238">
        <f t="shared" si="27"/>
        <v>4.6357615894039735E-4</v>
      </c>
      <c r="H464" s="243"/>
      <c r="I464" s="243"/>
      <c r="J464" s="76"/>
    </row>
    <row r="465" spans="1:10" x14ac:dyDescent="0.25">
      <c r="A465" s="11" t="s">
        <v>208</v>
      </c>
      <c r="B465" s="178">
        <f t="shared" si="26"/>
        <v>0</v>
      </c>
      <c r="D465" s="243"/>
      <c r="E465" s="243" t="s">
        <v>26</v>
      </c>
      <c r="F465" s="234"/>
      <c r="G465" s="238"/>
      <c r="H465" s="243"/>
      <c r="I465" s="243"/>
      <c r="J465" s="76"/>
    </row>
    <row r="466" spans="1:10" x14ac:dyDescent="0.25">
      <c r="A466" s="11" t="s">
        <v>208</v>
      </c>
      <c r="B466" s="178">
        <f t="shared" si="26"/>
        <v>1.1100811806499715E-3</v>
      </c>
      <c r="D466" s="243"/>
      <c r="E466" s="243" t="s">
        <v>191</v>
      </c>
      <c r="F466" s="234">
        <v>5031</v>
      </c>
      <c r="G466" s="238">
        <f t="shared" si="27"/>
        <v>3.3317880794701989E-4</v>
      </c>
      <c r="H466" s="243"/>
      <c r="I466" s="243"/>
      <c r="J466" s="76"/>
    </row>
    <row r="467" spans="1:10" x14ac:dyDescent="0.25">
      <c r="A467" s="11" t="s">
        <v>208</v>
      </c>
      <c r="B467" s="178">
        <f t="shared" si="26"/>
        <v>4.7050493967808436</v>
      </c>
      <c r="D467" s="243"/>
      <c r="E467" s="243" t="s">
        <v>217</v>
      </c>
      <c r="F467" s="243">
        <v>327536</v>
      </c>
      <c r="G467" s="238">
        <f t="shared" si="27"/>
        <v>2.1691125827814569E-2</v>
      </c>
      <c r="H467" s="243"/>
      <c r="I467" s="243"/>
      <c r="J467" s="76"/>
    </row>
    <row r="468" spans="1:10" x14ac:dyDescent="0.25">
      <c r="A468" s="11" t="s">
        <v>208</v>
      </c>
      <c r="B468" s="178">
        <f t="shared" si="26"/>
        <v>0.73769897149247843</v>
      </c>
      <c r="D468" s="243"/>
      <c r="E468" s="243" t="s">
        <v>194</v>
      </c>
      <c r="F468" s="243">
        <v>129693</v>
      </c>
      <c r="G468" s="238">
        <f t="shared" si="27"/>
        <v>8.5889403973509939E-3</v>
      </c>
      <c r="H468" s="243"/>
      <c r="I468" s="243"/>
      <c r="J468" s="76"/>
    </row>
    <row r="469" spans="1:10" x14ac:dyDescent="0.25">
      <c r="A469" s="11" t="s">
        <v>208</v>
      </c>
      <c r="B469" s="178">
        <f t="shared" si="26"/>
        <v>9.2802947239156188E-4</v>
      </c>
      <c r="D469" s="243"/>
      <c r="E469" s="243" t="s">
        <v>165</v>
      </c>
      <c r="F469" s="243">
        <v>4600</v>
      </c>
      <c r="G469" s="238">
        <f t="shared" si="27"/>
        <v>3.0463576158940399E-4</v>
      </c>
      <c r="H469" s="243"/>
      <c r="I469" s="243"/>
      <c r="J469" s="76"/>
    </row>
    <row r="470" spans="1:10" x14ac:dyDescent="0.25">
      <c r="A470" s="11" t="s">
        <v>208</v>
      </c>
      <c r="B470" s="178">
        <f t="shared" si="26"/>
        <v>1.719777378185167E-3</v>
      </c>
      <c r="D470" s="243"/>
      <c r="E470" s="243" t="s">
        <v>84</v>
      </c>
      <c r="F470" s="243">
        <v>6262</v>
      </c>
      <c r="G470" s="238">
        <f t="shared" si="27"/>
        <v>4.1470198675496687E-4</v>
      </c>
      <c r="H470" s="243"/>
      <c r="I470" s="243"/>
      <c r="J470" s="76"/>
    </row>
    <row r="471" spans="1:10" x14ac:dyDescent="0.25">
      <c r="A471" s="11" t="s">
        <v>208</v>
      </c>
      <c r="B471" s="178">
        <f t="shared" si="26"/>
        <v>0</v>
      </c>
      <c r="D471" s="243"/>
      <c r="E471" s="243" t="s">
        <v>117</v>
      </c>
      <c r="F471" s="243"/>
      <c r="G471" s="238"/>
      <c r="H471" s="243"/>
      <c r="I471" s="243"/>
      <c r="J471" s="76"/>
    </row>
    <row r="472" spans="1:10" x14ac:dyDescent="0.25">
      <c r="A472" s="11" t="s">
        <v>208</v>
      </c>
      <c r="B472" s="178">
        <f t="shared" si="26"/>
        <v>1.5999736853646772E-2</v>
      </c>
      <c r="D472" s="243"/>
      <c r="E472" s="243" t="s">
        <v>28</v>
      </c>
      <c r="F472" s="243">
        <v>19100</v>
      </c>
      <c r="G472" s="238">
        <f t="shared" si="27"/>
        <v>1.2649006622516556E-3</v>
      </c>
      <c r="H472" s="243"/>
      <c r="I472" s="243"/>
      <c r="J472" s="76"/>
    </row>
    <row r="473" spans="1:10" x14ac:dyDescent="0.25">
      <c r="A473" s="11" t="s">
        <v>208</v>
      </c>
      <c r="B473" s="178">
        <f t="shared" si="26"/>
        <v>1.656675848646989</v>
      </c>
      <c r="D473" s="243"/>
      <c r="E473" s="243" t="s">
        <v>184</v>
      </c>
      <c r="F473" s="243">
        <v>194355</v>
      </c>
      <c r="G473" s="238">
        <f t="shared" si="27"/>
        <v>1.2871192052980132E-2</v>
      </c>
      <c r="H473" s="243"/>
      <c r="I473" s="243"/>
      <c r="J473" s="76"/>
    </row>
    <row r="474" spans="1:10" x14ac:dyDescent="0.25">
      <c r="A474" s="11" t="s">
        <v>208</v>
      </c>
      <c r="B474" s="178">
        <f t="shared" si="26"/>
        <v>48.212514134643229</v>
      </c>
      <c r="D474" s="243"/>
      <c r="E474" s="243" t="s">
        <v>92</v>
      </c>
      <c r="F474" s="243">
        <v>1048472</v>
      </c>
      <c r="G474" s="238">
        <f t="shared" si="27"/>
        <v>6.9435231788079477E-2</v>
      </c>
      <c r="H474" s="243"/>
      <c r="I474" s="243"/>
      <c r="J474" s="76"/>
    </row>
    <row r="475" spans="1:10" x14ac:dyDescent="0.25">
      <c r="A475" s="11" t="s">
        <v>208</v>
      </c>
      <c r="B475" s="178">
        <f t="shared" si="26"/>
        <v>1.291609670628481E-2</v>
      </c>
      <c r="D475" s="243"/>
      <c r="E475" s="243" t="s">
        <v>158</v>
      </c>
      <c r="F475" s="243">
        <v>17161</v>
      </c>
      <c r="G475" s="238">
        <f t="shared" si="27"/>
        <v>1.1364900662251655E-3</v>
      </c>
      <c r="H475" s="243"/>
      <c r="I475" s="243"/>
      <c r="J475" s="76"/>
    </row>
    <row r="476" spans="1:10" x14ac:dyDescent="0.25">
      <c r="A476" s="11" t="s">
        <v>208</v>
      </c>
      <c r="B476" s="178">
        <f t="shared" si="26"/>
        <v>10.83325292750318</v>
      </c>
      <c r="D476" s="243"/>
      <c r="E476" s="243" t="s">
        <v>118</v>
      </c>
      <c r="F476" s="243">
        <v>497000</v>
      </c>
      <c r="G476" s="238">
        <f t="shared" si="27"/>
        <v>3.2913907284768215E-2</v>
      </c>
      <c r="H476" s="243"/>
      <c r="I476" s="243"/>
      <c r="J476" s="76"/>
    </row>
    <row r="477" spans="1:10" x14ac:dyDescent="0.25">
      <c r="A477" s="11" t="s">
        <v>208</v>
      </c>
      <c r="B477" s="178">
        <f t="shared" si="26"/>
        <v>0.27136509802201658</v>
      </c>
      <c r="D477" s="243"/>
      <c r="E477" s="243" t="s">
        <v>218</v>
      </c>
      <c r="F477" s="243">
        <v>78660</v>
      </c>
      <c r="G477" s="238">
        <f t="shared" si="27"/>
        <v>5.2092715231788081E-3</v>
      </c>
      <c r="H477" s="243"/>
      <c r="I477" s="243"/>
      <c r="J477" s="76"/>
    </row>
    <row r="478" spans="1:10" x14ac:dyDescent="0.25">
      <c r="A478" s="11" t="s">
        <v>208</v>
      </c>
      <c r="B478" s="178">
        <f t="shared" si="26"/>
        <v>6.4552179290382015E-3</v>
      </c>
      <c r="D478" s="243"/>
      <c r="E478" s="243" t="s">
        <v>29</v>
      </c>
      <c r="F478" s="243">
        <v>12132</v>
      </c>
      <c r="G478" s="238">
        <f t="shared" si="27"/>
        <v>8.0344370860927156E-4</v>
      </c>
      <c r="H478" s="243"/>
      <c r="I478" s="243"/>
      <c r="J478" s="76"/>
    </row>
    <row r="479" spans="1:10" x14ac:dyDescent="0.25">
      <c r="A479" s="11" t="s">
        <v>208</v>
      </c>
      <c r="B479" s="178">
        <f t="shared" si="26"/>
        <v>23.052716986097103</v>
      </c>
      <c r="D479" s="243"/>
      <c r="E479" s="243" t="s">
        <v>16</v>
      </c>
      <c r="F479" s="243">
        <v>725000</v>
      </c>
      <c r="G479" s="238">
        <f t="shared" si="27"/>
        <v>4.8013245033112585E-2</v>
      </c>
      <c r="H479" s="243"/>
      <c r="I479" s="243"/>
      <c r="J479" s="76"/>
    </row>
    <row r="480" spans="1:10" x14ac:dyDescent="0.25">
      <c r="A480" s="11" t="s">
        <v>208</v>
      </c>
      <c r="B480" s="178">
        <f t="shared" si="26"/>
        <v>2.3371781939388622E-5</v>
      </c>
      <c r="D480" s="243"/>
      <c r="E480" s="243" t="s">
        <v>219</v>
      </c>
      <c r="F480" s="243">
        <v>730</v>
      </c>
      <c r="G480" s="238">
        <f t="shared" si="27"/>
        <v>4.8344370860927149E-5</v>
      </c>
      <c r="H480" s="243"/>
      <c r="I480" s="243"/>
      <c r="J480" s="76"/>
    </row>
    <row r="481" spans="1:10" x14ac:dyDescent="0.25">
      <c r="A481" s="11" t="s">
        <v>208</v>
      </c>
      <c r="B481" s="178">
        <f t="shared" si="26"/>
        <v>6.3155124775229159E-3</v>
      </c>
      <c r="D481" s="243"/>
      <c r="E481" s="243" t="s">
        <v>37</v>
      </c>
      <c r="F481" s="243">
        <v>12000</v>
      </c>
      <c r="G481" s="238">
        <f t="shared" si="27"/>
        <v>7.9470198675496689E-4</v>
      </c>
      <c r="H481" s="243"/>
      <c r="I481" s="243"/>
      <c r="J481" s="76"/>
    </row>
    <row r="482" spans="1:10" x14ac:dyDescent="0.25">
      <c r="A482" s="11" t="s">
        <v>208</v>
      </c>
      <c r="B482" s="178">
        <f t="shared" si="26"/>
        <v>0</v>
      </c>
      <c r="D482" s="243"/>
      <c r="E482" s="243" t="s">
        <v>120</v>
      </c>
      <c r="F482" s="243"/>
      <c r="G482" s="238"/>
      <c r="H482" s="243"/>
      <c r="I482" s="243"/>
      <c r="J482" s="76"/>
    </row>
    <row r="483" spans="1:10" x14ac:dyDescent="0.25">
      <c r="A483" s="11" t="s">
        <v>208</v>
      </c>
      <c r="B483" s="178">
        <f t="shared" si="26"/>
        <v>0.3513113459935967</v>
      </c>
      <c r="D483" s="243"/>
      <c r="E483" s="243" t="s">
        <v>121</v>
      </c>
      <c r="F483" s="243">
        <v>89500</v>
      </c>
      <c r="G483" s="238">
        <f t="shared" si="27"/>
        <v>5.9271523178807944E-3</v>
      </c>
      <c r="H483" s="243"/>
      <c r="I483" s="243"/>
      <c r="J483" s="76"/>
    </row>
    <row r="484" spans="1:10" x14ac:dyDescent="0.25">
      <c r="A484" s="11" t="s">
        <v>208</v>
      </c>
      <c r="B484" s="178">
        <f t="shared" si="26"/>
        <v>1.91971650366212E-3</v>
      </c>
      <c r="D484" s="243"/>
      <c r="E484" s="243" t="s">
        <v>32</v>
      </c>
      <c r="F484" s="243">
        <v>6616</v>
      </c>
      <c r="G484" s="238">
        <f t="shared" si="27"/>
        <v>4.3814569536423839E-4</v>
      </c>
      <c r="H484" s="243"/>
      <c r="I484" s="243"/>
      <c r="J484" s="76"/>
    </row>
    <row r="485" spans="1:10" x14ac:dyDescent="0.25">
      <c r="A485" s="11" t="s">
        <v>208</v>
      </c>
      <c r="B485" s="178">
        <f t="shared" si="26"/>
        <v>0.33043463006008511</v>
      </c>
      <c r="D485" s="243"/>
      <c r="E485" s="243" t="s">
        <v>174</v>
      </c>
      <c r="F485" s="243">
        <v>86800</v>
      </c>
      <c r="G485" s="238">
        <f t="shared" si="27"/>
        <v>5.7483443708609269E-3</v>
      </c>
      <c r="H485" s="243"/>
      <c r="I485" s="243"/>
      <c r="J485" s="76"/>
    </row>
    <row r="486" spans="1:10" x14ac:dyDescent="0.25">
      <c r="A486" s="11" t="s">
        <v>208</v>
      </c>
      <c r="B486" s="178">
        <f t="shared" si="26"/>
        <v>4.7299048287355821E-4</v>
      </c>
      <c r="D486" s="243"/>
      <c r="E486" s="243" t="s">
        <v>46</v>
      </c>
      <c r="F486" s="243">
        <v>3284</v>
      </c>
      <c r="G486" s="238">
        <f t="shared" si="27"/>
        <v>2.1748344370860927E-4</v>
      </c>
      <c r="H486" s="243"/>
      <c r="I486" s="243"/>
      <c r="J486" s="76"/>
    </row>
    <row r="487" spans="1:10" x14ac:dyDescent="0.25">
      <c r="A487" s="11" t="s">
        <v>208</v>
      </c>
      <c r="B487" s="178">
        <f t="shared" si="26"/>
        <v>0.21490285513793259</v>
      </c>
      <c r="D487" s="243"/>
      <c r="E487" s="243" t="s">
        <v>31</v>
      </c>
      <c r="F487" s="243">
        <v>70000</v>
      </c>
      <c r="G487" s="238">
        <f t="shared" si="27"/>
        <v>4.6357615894039739E-3</v>
      </c>
      <c r="H487" s="243"/>
      <c r="I487" s="243"/>
      <c r="J487" s="76"/>
    </row>
    <row r="488" spans="1:10" x14ac:dyDescent="0.25">
      <c r="A488" s="11" t="s">
        <v>208</v>
      </c>
      <c r="B488" s="178">
        <f t="shared" si="26"/>
        <v>63.155124775229169</v>
      </c>
      <c r="D488" s="243"/>
      <c r="E488" s="243" t="s">
        <v>38</v>
      </c>
      <c r="F488" s="243">
        <v>1200000</v>
      </c>
      <c r="G488" s="238">
        <f t="shared" si="27"/>
        <v>7.9470198675496692E-2</v>
      </c>
      <c r="H488" s="243"/>
      <c r="I488" s="243"/>
      <c r="J488" s="76"/>
    </row>
    <row r="489" spans="1:10" x14ac:dyDescent="0.25">
      <c r="A489" s="11" t="s">
        <v>208</v>
      </c>
      <c r="B489" s="178">
        <f t="shared" si="26"/>
        <v>0.43857725538353587</v>
      </c>
      <c r="D489" s="243"/>
      <c r="E489" s="243" t="s">
        <v>129</v>
      </c>
      <c r="F489" s="243">
        <v>100000</v>
      </c>
      <c r="G489" s="238">
        <f t="shared" si="27"/>
        <v>6.6225165562913907E-3</v>
      </c>
      <c r="H489" s="243"/>
      <c r="I489" s="243"/>
      <c r="J489" s="76"/>
    </row>
    <row r="490" spans="1:10" x14ac:dyDescent="0.25">
      <c r="A490" s="11" t="s">
        <v>208</v>
      </c>
      <c r="B490" s="178">
        <f t="shared" si="26"/>
        <v>9.8537783430551293</v>
      </c>
      <c r="D490" s="243"/>
      <c r="E490" s="243" t="s">
        <v>89</v>
      </c>
      <c r="F490" s="243">
        <v>474000</v>
      </c>
      <c r="G490" s="238">
        <f t="shared" si="27"/>
        <v>3.1390728476821193E-2</v>
      </c>
      <c r="H490" s="243"/>
      <c r="I490" s="243"/>
      <c r="J490" s="76"/>
    </row>
    <row r="491" spans="1:10" x14ac:dyDescent="0.25">
      <c r="A491" s="150" t="s">
        <v>208</v>
      </c>
      <c r="B491" s="131">
        <f t="shared" si="26"/>
        <v>2.921609139950002E-4</v>
      </c>
      <c r="C491" s="150"/>
      <c r="D491" s="12"/>
      <c r="E491" s="12" t="s">
        <v>86</v>
      </c>
      <c r="F491" s="12">
        <v>2581</v>
      </c>
      <c r="G491" s="237">
        <f t="shared" si="27"/>
        <v>1.709271523178808E-4</v>
      </c>
      <c r="H491" s="12"/>
      <c r="I491" s="12"/>
      <c r="J491" s="147"/>
    </row>
    <row r="492" spans="1:10" x14ac:dyDescent="0.25">
      <c r="A492" s="11" t="s">
        <v>224</v>
      </c>
      <c r="B492" s="178">
        <f>POWER((F492/$J$492)*100, 2)</f>
        <v>3.0840229993401822E-5</v>
      </c>
      <c r="C492" s="11">
        <f>SUM(B492:B542)</f>
        <v>1258.1944551543975</v>
      </c>
      <c r="D492" s="250"/>
      <c r="E492" s="250" t="s">
        <v>225</v>
      </c>
      <c r="F492" s="250">
        <v>572</v>
      </c>
      <c r="G492" s="238">
        <f>F492/$J$492</f>
        <v>5.5533980582524269E-5</v>
      </c>
      <c r="H492" s="250"/>
      <c r="I492" s="250"/>
      <c r="J492" s="76">
        <v>10300000</v>
      </c>
    </row>
    <row r="493" spans="1:10" x14ac:dyDescent="0.25">
      <c r="A493" s="11" t="s">
        <v>224</v>
      </c>
      <c r="B493" s="178">
        <f t="shared" ref="B493:B542" si="28">POWER((F493/$J$492)*100, 2)</f>
        <v>8.3751236120275255E-2</v>
      </c>
      <c r="D493" s="250"/>
      <c r="E493" s="250" t="s">
        <v>81</v>
      </c>
      <c r="F493" s="250">
        <v>29808</v>
      </c>
      <c r="G493" s="238">
        <f t="shared" ref="G493:G542" si="29">F493/$J$492</f>
        <v>2.8939805825242719E-3</v>
      </c>
      <c r="H493" s="250"/>
      <c r="I493" s="250"/>
      <c r="J493" s="76"/>
    </row>
    <row r="494" spans="1:10" x14ac:dyDescent="0.25">
      <c r="A494" s="11" t="s">
        <v>224</v>
      </c>
      <c r="B494" s="178">
        <f t="shared" si="28"/>
        <v>8.1031426147610511E-4</v>
      </c>
      <c r="D494" s="250"/>
      <c r="E494" s="250" t="s">
        <v>210</v>
      </c>
      <c r="F494" s="250">
        <v>2932</v>
      </c>
      <c r="G494" s="238">
        <f t="shared" si="29"/>
        <v>2.8466019417475728E-4</v>
      </c>
      <c r="H494" s="250"/>
      <c r="I494" s="250"/>
      <c r="J494" s="76"/>
    </row>
    <row r="495" spans="1:10" x14ac:dyDescent="0.25">
      <c r="A495" s="11" t="s">
        <v>224</v>
      </c>
      <c r="B495" s="178">
        <f t="shared" si="28"/>
        <v>174.85568856631164</v>
      </c>
      <c r="D495" s="250"/>
      <c r="E495" s="250" t="s">
        <v>5</v>
      </c>
      <c r="F495" s="250">
        <v>1362000</v>
      </c>
      <c r="G495" s="238">
        <f t="shared" si="29"/>
        <v>0.13223300970873786</v>
      </c>
      <c r="H495" s="250"/>
      <c r="I495" s="250"/>
      <c r="J495" s="76"/>
    </row>
    <row r="496" spans="1:10" x14ac:dyDescent="0.25">
      <c r="A496" s="11" t="s">
        <v>224</v>
      </c>
      <c r="B496" s="178">
        <f t="shared" si="28"/>
        <v>2.8128500338391929</v>
      </c>
      <c r="D496" s="250"/>
      <c r="E496" s="250" t="s">
        <v>93</v>
      </c>
      <c r="F496" s="250">
        <v>172747</v>
      </c>
      <c r="G496" s="238">
        <f t="shared" si="29"/>
        <v>1.6771553398058251E-2</v>
      </c>
      <c r="H496" s="250"/>
      <c r="I496" s="250"/>
      <c r="J496" s="76"/>
    </row>
    <row r="497" spans="1:10" x14ac:dyDescent="0.25">
      <c r="A497" s="11" t="s">
        <v>224</v>
      </c>
      <c r="B497" s="178">
        <f t="shared" si="28"/>
        <v>2.3564897728343862E-5</v>
      </c>
      <c r="D497" s="250"/>
      <c r="E497" s="250" t="s">
        <v>39</v>
      </c>
      <c r="F497" s="250">
        <v>500</v>
      </c>
      <c r="G497" s="238">
        <f t="shared" si="29"/>
        <v>4.8543689320388353E-5</v>
      </c>
      <c r="H497" s="250"/>
      <c r="I497" s="250"/>
      <c r="J497" s="76"/>
    </row>
    <row r="498" spans="1:10" x14ac:dyDescent="0.25">
      <c r="A498" s="11" t="s">
        <v>224</v>
      </c>
      <c r="B498" s="178">
        <f t="shared" si="28"/>
        <v>3.2333975418041283</v>
      </c>
      <c r="D498" s="250"/>
      <c r="E498" s="250" t="s">
        <v>6</v>
      </c>
      <c r="F498" s="250">
        <v>185211</v>
      </c>
      <c r="G498" s="238">
        <f t="shared" si="29"/>
        <v>1.7981650485436894E-2</v>
      </c>
      <c r="H498" s="250"/>
      <c r="I498" s="250"/>
      <c r="J498" s="76"/>
    </row>
    <row r="499" spans="1:10" x14ac:dyDescent="0.25">
      <c r="A499" s="11" t="s">
        <v>224</v>
      </c>
      <c r="B499" s="178">
        <f t="shared" si="28"/>
        <v>1.7178810443962671E-2</v>
      </c>
      <c r="D499" s="250"/>
      <c r="E499" s="250" t="s">
        <v>101</v>
      </c>
      <c r="F499" s="250">
        <v>13500</v>
      </c>
      <c r="G499" s="238">
        <f t="shared" si="29"/>
        <v>1.3106796116504854E-3</v>
      </c>
      <c r="H499" s="250"/>
      <c r="I499" s="250"/>
      <c r="J499" s="76"/>
    </row>
    <row r="500" spans="1:10" x14ac:dyDescent="0.25">
      <c r="A500" s="11" t="s">
        <v>224</v>
      </c>
      <c r="B500" s="178">
        <f t="shared" si="28"/>
        <v>6.0326138184560287E-3</v>
      </c>
      <c r="D500" s="250"/>
      <c r="E500" s="250" t="s">
        <v>102</v>
      </c>
      <c r="F500" s="250">
        <v>8000</v>
      </c>
      <c r="G500" s="238">
        <f t="shared" si="29"/>
        <v>7.7669902912621365E-4</v>
      </c>
      <c r="H500" s="250"/>
      <c r="I500" s="250"/>
      <c r="J500" s="76"/>
    </row>
    <row r="501" spans="1:10" x14ac:dyDescent="0.25">
      <c r="A501" s="11" t="s">
        <v>224</v>
      </c>
      <c r="B501" s="178">
        <f t="shared" si="28"/>
        <v>38.362508995758319</v>
      </c>
      <c r="D501" s="250"/>
      <c r="E501" s="250" t="s">
        <v>82</v>
      </c>
      <c r="F501" s="250">
        <v>637956</v>
      </c>
      <c r="G501" s="238">
        <f t="shared" si="29"/>
        <v>6.193747572815534E-2</v>
      </c>
      <c r="H501" s="250"/>
      <c r="I501" s="250"/>
      <c r="J501" s="76"/>
    </row>
    <row r="502" spans="1:10" x14ac:dyDescent="0.25">
      <c r="A502" s="11" t="s">
        <v>224</v>
      </c>
      <c r="B502" s="178">
        <f t="shared" si="28"/>
        <v>0.12378100141389388</v>
      </c>
      <c r="D502" s="250"/>
      <c r="E502" s="250" t="s">
        <v>151</v>
      </c>
      <c r="F502" s="250">
        <v>36238</v>
      </c>
      <c r="G502" s="238">
        <f t="shared" si="29"/>
        <v>3.5182524271844661E-3</v>
      </c>
      <c r="H502" s="250"/>
      <c r="I502" s="250"/>
      <c r="J502" s="76"/>
    </row>
    <row r="503" spans="1:10" x14ac:dyDescent="0.25">
      <c r="A503" s="11" t="s">
        <v>224</v>
      </c>
      <c r="B503" s="178">
        <f t="shared" si="28"/>
        <v>760.26015647092083</v>
      </c>
      <c r="D503" s="250"/>
      <c r="E503" s="250" t="s">
        <v>226</v>
      </c>
      <c r="F503" s="250">
        <v>2840000</v>
      </c>
      <c r="G503" s="238">
        <f t="shared" si="29"/>
        <v>0.27572815533980582</v>
      </c>
      <c r="H503" s="250"/>
      <c r="I503" s="250"/>
      <c r="J503" s="76"/>
    </row>
    <row r="504" spans="1:10" x14ac:dyDescent="0.25">
      <c r="A504" s="11" t="s">
        <v>224</v>
      </c>
      <c r="B504" s="178">
        <f t="shared" si="28"/>
        <v>2.6702098312753327E-2</v>
      </c>
      <c r="D504" s="250"/>
      <c r="E504" s="250" t="s">
        <v>213</v>
      </c>
      <c r="F504" s="250">
        <v>16831</v>
      </c>
      <c r="G504" s="238">
        <f t="shared" si="29"/>
        <v>1.6340776699029127E-3</v>
      </c>
      <c r="H504" s="250"/>
      <c r="I504" s="250"/>
      <c r="J504" s="76"/>
    </row>
    <row r="505" spans="1:10" x14ac:dyDescent="0.25">
      <c r="A505" s="11" t="s">
        <v>224</v>
      </c>
      <c r="B505" s="178">
        <f t="shared" si="28"/>
        <v>0</v>
      </c>
      <c r="D505" s="250"/>
      <c r="E505" s="250" t="s">
        <v>222</v>
      </c>
      <c r="F505" s="250"/>
      <c r="G505" s="238"/>
      <c r="H505" s="250"/>
      <c r="I505" s="250"/>
      <c r="J505" s="76"/>
    </row>
    <row r="506" spans="1:10" x14ac:dyDescent="0.25">
      <c r="A506" s="11" t="s">
        <v>224</v>
      </c>
      <c r="B506" s="178">
        <f t="shared" si="28"/>
        <v>0.12013290602318789</v>
      </c>
      <c r="D506" s="250"/>
      <c r="E506" s="250" t="s">
        <v>134</v>
      </c>
      <c r="F506" s="250">
        <v>35700</v>
      </c>
      <c r="G506" s="238">
        <f t="shared" si="29"/>
        <v>3.4660194174757283E-3</v>
      </c>
      <c r="H506" s="250"/>
      <c r="I506" s="250"/>
      <c r="J506" s="76"/>
    </row>
    <row r="507" spans="1:10" x14ac:dyDescent="0.25">
      <c r="A507" s="11" t="s">
        <v>224</v>
      </c>
      <c r="B507" s="178">
        <f t="shared" si="28"/>
        <v>0</v>
      </c>
      <c r="D507" s="250"/>
      <c r="E507" s="250" t="s">
        <v>108</v>
      </c>
      <c r="F507" s="250"/>
      <c r="G507" s="238"/>
      <c r="H507" s="250"/>
      <c r="I507" s="250"/>
      <c r="J507" s="76"/>
    </row>
    <row r="508" spans="1:10" x14ac:dyDescent="0.25">
      <c r="A508" s="11" t="s">
        <v>224</v>
      </c>
      <c r="B508" s="178">
        <f t="shared" si="28"/>
        <v>2.53953620510887E-2</v>
      </c>
      <c r="D508" s="250"/>
      <c r="E508" s="250" t="s">
        <v>21</v>
      </c>
      <c r="F508" s="250">
        <v>16414</v>
      </c>
      <c r="G508" s="238">
        <f t="shared" si="29"/>
        <v>1.5935922330097088E-3</v>
      </c>
      <c r="H508" s="250"/>
      <c r="I508" s="250"/>
      <c r="J508" s="76"/>
    </row>
    <row r="509" spans="1:10" x14ac:dyDescent="0.25">
      <c r="A509" s="11" t="s">
        <v>224</v>
      </c>
      <c r="B509" s="178">
        <f t="shared" si="28"/>
        <v>3.3933452728815159E-3</v>
      </c>
      <c r="D509" s="250"/>
      <c r="E509" s="250" t="s">
        <v>190</v>
      </c>
      <c r="F509" s="250">
        <v>6000</v>
      </c>
      <c r="G509" s="238"/>
      <c r="H509" s="250"/>
      <c r="I509" s="250"/>
      <c r="J509" s="76"/>
    </row>
    <row r="510" spans="1:10" x14ac:dyDescent="0.25">
      <c r="A510" s="11" t="s">
        <v>224</v>
      </c>
      <c r="B510" s="178">
        <f t="shared" si="28"/>
        <v>0.13358670147987561</v>
      </c>
      <c r="D510" s="250"/>
      <c r="E510" s="250" t="s">
        <v>227</v>
      </c>
      <c r="F510" s="250">
        <v>37646</v>
      </c>
      <c r="G510" s="238">
        <f t="shared" si="29"/>
        <v>3.6549514563106798E-3</v>
      </c>
      <c r="H510" s="250"/>
      <c r="I510" s="250"/>
      <c r="J510" s="76"/>
    </row>
    <row r="511" spans="1:10" x14ac:dyDescent="0.25">
      <c r="A511" s="11" t="s">
        <v>224</v>
      </c>
      <c r="B511" s="178">
        <f t="shared" si="28"/>
        <v>23.725411443114336</v>
      </c>
      <c r="D511" s="250"/>
      <c r="E511" s="250" t="s">
        <v>9</v>
      </c>
      <c r="F511" s="250">
        <v>501700</v>
      </c>
      <c r="G511" s="238">
        <f t="shared" si="29"/>
        <v>4.8708737864077672E-2</v>
      </c>
      <c r="H511" s="250"/>
      <c r="I511" s="250"/>
      <c r="J511" s="76"/>
    </row>
    <row r="512" spans="1:10" x14ac:dyDescent="0.25">
      <c r="A512" s="11" t="s">
        <v>224</v>
      </c>
      <c r="B512" s="178">
        <f t="shared" si="28"/>
        <v>2.5352059572061454</v>
      </c>
      <c r="D512" s="250"/>
      <c r="E512" s="250" t="s">
        <v>24</v>
      </c>
      <c r="F512" s="250">
        <v>164000</v>
      </c>
      <c r="G512" s="238">
        <f t="shared" si="29"/>
        <v>1.5922330097087378E-2</v>
      </c>
      <c r="H512" s="250"/>
      <c r="I512" s="250"/>
      <c r="J512" s="76"/>
    </row>
    <row r="513" spans="1:10" x14ac:dyDescent="0.25">
      <c r="A513" s="11" t="s">
        <v>224</v>
      </c>
      <c r="B513" s="178">
        <f t="shared" si="28"/>
        <v>17.086263694598923</v>
      </c>
      <c r="D513" s="250"/>
      <c r="E513" s="250" t="s">
        <v>110</v>
      </c>
      <c r="F513" s="250">
        <v>425756</v>
      </c>
      <c r="G513" s="238">
        <f t="shared" si="29"/>
        <v>4.1335533980582526E-2</v>
      </c>
      <c r="H513" s="250"/>
      <c r="I513" s="250"/>
      <c r="J513" s="76"/>
    </row>
    <row r="514" spans="1:10" x14ac:dyDescent="0.25">
      <c r="A514" s="11" t="s">
        <v>224</v>
      </c>
      <c r="B514" s="178">
        <f t="shared" si="28"/>
        <v>0</v>
      </c>
      <c r="D514" s="250"/>
      <c r="E514" s="250" t="s">
        <v>25</v>
      </c>
      <c r="F514" s="250"/>
      <c r="G514" s="238"/>
      <c r="H514" s="250"/>
      <c r="I514" s="250"/>
      <c r="J514" s="76"/>
    </row>
    <row r="515" spans="1:10" x14ac:dyDescent="0.25">
      <c r="A515" s="11" t="s">
        <v>224</v>
      </c>
      <c r="B515" s="178">
        <f t="shared" si="28"/>
        <v>4.8444302950325186E-3</v>
      </c>
      <c r="D515" s="250"/>
      <c r="E515" s="250" t="s">
        <v>111</v>
      </c>
      <c r="F515" s="250">
        <v>7169</v>
      </c>
      <c r="G515" s="238">
        <f t="shared" si="29"/>
        <v>6.9601941747572812E-4</v>
      </c>
      <c r="H515" s="250"/>
      <c r="I515" s="250"/>
      <c r="J515" s="76"/>
    </row>
    <row r="516" spans="1:10" x14ac:dyDescent="0.25">
      <c r="A516" s="11" t="s">
        <v>224</v>
      </c>
      <c r="B516" s="178">
        <f t="shared" si="28"/>
        <v>19.172495051371481</v>
      </c>
      <c r="D516" s="250"/>
      <c r="E516" s="250" t="s">
        <v>228</v>
      </c>
      <c r="F516" s="250">
        <v>451000</v>
      </c>
      <c r="G516" s="238">
        <f t="shared" si="29"/>
        <v>4.378640776699029E-2</v>
      </c>
      <c r="H516" s="250"/>
      <c r="I516" s="250"/>
      <c r="J516" s="76"/>
    </row>
    <row r="517" spans="1:10" x14ac:dyDescent="0.25">
      <c r="A517" s="11" t="s">
        <v>224</v>
      </c>
      <c r="B517" s="178">
        <f t="shared" si="28"/>
        <v>0.42313130361014223</v>
      </c>
      <c r="D517" s="250"/>
      <c r="E517" s="250" t="s">
        <v>220</v>
      </c>
      <c r="F517" s="250">
        <v>67000</v>
      </c>
      <c r="G517" s="238">
        <f t="shared" si="29"/>
        <v>6.5048543689320386E-3</v>
      </c>
      <c r="H517" s="250"/>
      <c r="I517" s="250"/>
      <c r="J517" s="76"/>
    </row>
    <row r="518" spans="1:10" x14ac:dyDescent="0.25">
      <c r="A518" s="11" t="s">
        <v>224</v>
      </c>
      <c r="B518" s="178">
        <f t="shared" si="28"/>
        <v>2.4130455273824111E-8</v>
      </c>
      <c r="D518" s="250"/>
      <c r="E518" s="250" t="s">
        <v>170</v>
      </c>
      <c r="F518" s="250">
        <v>16</v>
      </c>
      <c r="G518" s="238">
        <f t="shared" si="29"/>
        <v>1.5533980582524272E-6</v>
      </c>
      <c r="H518" s="250"/>
      <c r="I518" s="250"/>
      <c r="J518" s="76"/>
    </row>
    <row r="519" spans="1:10" x14ac:dyDescent="0.25">
      <c r="A519" s="11" t="s">
        <v>224</v>
      </c>
      <c r="B519" s="178">
        <f t="shared" si="28"/>
        <v>4.6874351965312466E-4</v>
      </c>
      <c r="D519" s="250"/>
      <c r="E519" s="250" t="s">
        <v>183</v>
      </c>
      <c r="F519" s="250">
        <v>2230</v>
      </c>
      <c r="G519" s="238">
        <f t="shared" si="29"/>
        <v>2.1650485436893203E-4</v>
      </c>
      <c r="H519" s="250"/>
      <c r="I519" s="250"/>
      <c r="J519" s="76"/>
    </row>
    <row r="520" spans="1:10" x14ac:dyDescent="0.25">
      <c r="A520" s="11" t="s">
        <v>224</v>
      </c>
      <c r="B520" s="178">
        <f t="shared" si="28"/>
        <v>1.1405410500518428E-4</v>
      </c>
      <c r="D520" s="250"/>
      <c r="E520" s="250" t="s">
        <v>154</v>
      </c>
      <c r="F520" s="250">
        <v>1100</v>
      </c>
      <c r="G520" s="238">
        <f t="shared" si="29"/>
        <v>1.0679611650485437E-4</v>
      </c>
      <c r="H520" s="250"/>
      <c r="I520" s="250"/>
      <c r="J520" s="76"/>
    </row>
    <row r="521" spans="1:10" x14ac:dyDescent="0.25">
      <c r="A521" s="11" t="s">
        <v>224</v>
      </c>
      <c r="B521" s="178">
        <f t="shared" si="28"/>
        <v>1.140541050051843E-2</v>
      </c>
      <c r="D521" s="250"/>
      <c r="E521" s="250" t="s">
        <v>229</v>
      </c>
      <c r="F521" s="250">
        <v>11000</v>
      </c>
      <c r="G521" s="238"/>
      <c r="H521" s="250"/>
      <c r="I521" s="250"/>
      <c r="J521" s="76"/>
    </row>
    <row r="522" spans="1:10" x14ac:dyDescent="0.25">
      <c r="A522" s="11" t="s">
        <v>224</v>
      </c>
      <c r="B522" s="178">
        <f t="shared" si="28"/>
        <v>17.619373023753422</v>
      </c>
      <c r="D522" s="250"/>
      <c r="E522" s="250" t="s">
        <v>56</v>
      </c>
      <c r="F522" s="250">
        <v>432347</v>
      </c>
      <c r="G522" s="238">
        <f t="shared" si="29"/>
        <v>4.1975436893203884E-2</v>
      </c>
      <c r="H522" s="250"/>
      <c r="I522" s="250"/>
      <c r="J522" s="76"/>
    </row>
    <row r="523" spans="1:10" x14ac:dyDescent="0.25">
      <c r="A523" s="11" t="s">
        <v>224</v>
      </c>
      <c r="B523" s="178">
        <f t="shared" si="28"/>
        <v>0.28358210010368545</v>
      </c>
      <c r="D523" s="250"/>
      <c r="E523" s="250" t="s">
        <v>194</v>
      </c>
      <c r="F523" s="250">
        <v>54850</v>
      </c>
      <c r="G523" s="238">
        <f t="shared" si="29"/>
        <v>5.3252427184466017E-3</v>
      </c>
      <c r="H523" s="250"/>
      <c r="I523" s="250"/>
      <c r="J523" s="76"/>
    </row>
    <row r="524" spans="1:10" x14ac:dyDescent="0.25">
      <c r="A524" s="11" t="s">
        <v>224</v>
      </c>
      <c r="B524" s="178">
        <f t="shared" si="28"/>
        <v>0.85069280799321312</v>
      </c>
      <c r="D524" s="250"/>
      <c r="E524" s="250" t="s">
        <v>165</v>
      </c>
      <c r="F524" s="250">
        <v>95000</v>
      </c>
      <c r="G524" s="238">
        <f t="shared" si="29"/>
        <v>9.2233009708737861E-3</v>
      </c>
      <c r="H524" s="250"/>
      <c r="I524" s="250"/>
      <c r="J524" s="76"/>
    </row>
    <row r="525" spans="1:10" x14ac:dyDescent="0.25">
      <c r="A525" s="11" t="s">
        <v>224</v>
      </c>
      <c r="B525" s="178">
        <f t="shared" si="28"/>
        <v>0.28987246912998393</v>
      </c>
      <c r="D525" s="250"/>
      <c r="E525" s="250" t="s">
        <v>84</v>
      </c>
      <c r="F525" s="250">
        <v>55455</v>
      </c>
      <c r="G525" s="238">
        <f t="shared" si="29"/>
        <v>5.3839805825242719E-3</v>
      </c>
      <c r="H525" s="250"/>
      <c r="I525" s="250"/>
      <c r="J525" s="76"/>
    </row>
    <row r="526" spans="1:10" s="250" customFormat="1" x14ac:dyDescent="0.25">
      <c r="A526" s="11" t="s">
        <v>224</v>
      </c>
      <c r="B526" s="178">
        <f t="shared" si="28"/>
        <v>0</v>
      </c>
      <c r="C526" s="11"/>
      <c r="E526" s="250" t="s">
        <v>28</v>
      </c>
      <c r="F526" s="251"/>
      <c r="G526" s="238"/>
      <c r="J526" s="76"/>
    </row>
    <row r="527" spans="1:10" x14ac:dyDescent="0.25">
      <c r="A527" s="11" t="s">
        <v>224</v>
      </c>
      <c r="B527" s="178">
        <f t="shared" si="28"/>
        <v>136.49589183674237</v>
      </c>
      <c r="D527" s="250"/>
      <c r="E527" s="250" t="s">
        <v>92</v>
      </c>
      <c r="F527" s="251">
        <v>1203364</v>
      </c>
      <c r="G527" s="238">
        <f t="shared" si="29"/>
        <v>0.11683145631067961</v>
      </c>
      <c r="H527" s="250"/>
      <c r="I527" s="250"/>
      <c r="J527" s="76"/>
    </row>
    <row r="528" spans="1:10" x14ac:dyDescent="0.25">
      <c r="A528" s="11" t="s">
        <v>224</v>
      </c>
      <c r="B528" s="178">
        <f t="shared" si="28"/>
        <v>0</v>
      </c>
      <c r="D528" s="250"/>
      <c r="E528" s="250" t="s">
        <v>158</v>
      </c>
      <c r="F528" s="251"/>
      <c r="G528" s="238"/>
      <c r="H528" s="250"/>
      <c r="I528" s="250"/>
      <c r="J528" s="76"/>
    </row>
    <row r="529" spans="1:10" x14ac:dyDescent="0.25">
      <c r="A529" s="11" t="s">
        <v>224</v>
      </c>
      <c r="B529" s="178">
        <f t="shared" si="28"/>
        <v>1.5107512489395796</v>
      </c>
      <c r="D529" s="250"/>
      <c r="E529" s="250" t="s">
        <v>118</v>
      </c>
      <c r="F529" s="250">
        <v>126600</v>
      </c>
      <c r="G529" s="238">
        <f t="shared" si="29"/>
        <v>1.229126213592233E-2</v>
      </c>
      <c r="H529" s="250"/>
      <c r="I529" s="250"/>
      <c r="J529" s="76"/>
    </row>
    <row r="530" spans="1:10" x14ac:dyDescent="0.25">
      <c r="A530" s="11" t="s">
        <v>224</v>
      </c>
      <c r="B530" s="178">
        <f t="shared" si="28"/>
        <v>5.309173814685644E-3</v>
      </c>
      <c r="D530" s="250"/>
      <c r="E530" s="250" t="s">
        <v>85</v>
      </c>
      <c r="F530" s="250">
        <v>7505</v>
      </c>
      <c r="G530" s="238"/>
      <c r="H530" s="250"/>
      <c r="I530" s="250"/>
      <c r="J530" s="76"/>
    </row>
    <row r="531" spans="1:10" x14ac:dyDescent="0.25">
      <c r="A531" s="11" t="s">
        <v>224</v>
      </c>
      <c r="B531" s="178">
        <f t="shared" si="28"/>
        <v>6.1112926760297868E-3</v>
      </c>
      <c r="D531" s="250"/>
      <c r="E531" s="250" t="s">
        <v>29</v>
      </c>
      <c r="F531" s="250">
        <v>8052</v>
      </c>
      <c r="G531" s="238">
        <f t="shared" si="29"/>
        <v>7.81747572815534E-4</v>
      </c>
      <c r="H531" s="250"/>
      <c r="I531" s="250"/>
      <c r="J531" s="76"/>
    </row>
    <row r="532" spans="1:10" x14ac:dyDescent="0.25">
      <c r="A532" s="11" t="s">
        <v>224</v>
      </c>
      <c r="B532" s="178">
        <f t="shared" si="28"/>
        <v>3.4027712319728525</v>
      </c>
      <c r="D532" s="250"/>
      <c r="E532" s="250" t="s">
        <v>230</v>
      </c>
      <c r="F532" s="250">
        <v>190000</v>
      </c>
      <c r="G532" s="238">
        <f t="shared" si="29"/>
        <v>1.8446601941747572E-2</v>
      </c>
      <c r="H532" s="250"/>
      <c r="I532" s="250"/>
      <c r="J532" s="76"/>
    </row>
    <row r="533" spans="1:10" x14ac:dyDescent="0.25">
      <c r="A533" s="11" t="s">
        <v>224</v>
      </c>
      <c r="B533" s="178">
        <f t="shared" si="28"/>
        <v>9.1082005844094624E-5</v>
      </c>
      <c r="D533" s="250"/>
      <c r="E533" s="250" t="s">
        <v>231</v>
      </c>
      <c r="F533" s="250">
        <v>983</v>
      </c>
      <c r="G533" s="238"/>
      <c r="H533" s="250"/>
      <c r="I533" s="250"/>
      <c r="J533" s="76"/>
    </row>
    <row r="534" spans="1:10" x14ac:dyDescent="0.25">
      <c r="A534" s="11" t="s">
        <v>224</v>
      </c>
      <c r="B534" s="178">
        <f t="shared" si="28"/>
        <v>3.7703836365350179E-4</v>
      </c>
      <c r="D534" s="250"/>
      <c r="E534" s="250" t="s">
        <v>233</v>
      </c>
      <c r="F534" s="250">
        <v>2000</v>
      </c>
      <c r="G534" s="238">
        <f t="shared" si="29"/>
        <v>1.9417475728155341E-4</v>
      </c>
      <c r="H534" s="250"/>
      <c r="I534" s="250"/>
      <c r="J534" s="76"/>
    </row>
    <row r="535" spans="1:10" x14ac:dyDescent="0.25">
      <c r="A535" s="11" t="s">
        <v>224</v>
      </c>
      <c r="B535" s="178">
        <f t="shared" si="28"/>
        <v>0.11182855462343295</v>
      </c>
      <c r="D535" s="250"/>
      <c r="E535" s="250" t="s">
        <v>121</v>
      </c>
      <c r="F535" s="250">
        <v>34444</v>
      </c>
      <c r="G535" s="238">
        <f t="shared" si="29"/>
        <v>3.3440776699029126E-3</v>
      </c>
      <c r="H535" s="250"/>
      <c r="I535" s="250"/>
      <c r="J535" s="76"/>
    </row>
    <row r="536" spans="1:10" x14ac:dyDescent="0.25">
      <c r="A536" s="11" t="s">
        <v>224</v>
      </c>
      <c r="B536" s="178">
        <f t="shared" si="28"/>
        <v>0</v>
      </c>
      <c r="D536" s="250"/>
      <c r="E536" s="250" t="s">
        <v>32</v>
      </c>
      <c r="F536" s="251"/>
      <c r="G536" s="238"/>
      <c r="H536" s="250"/>
      <c r="I536" s="250"/>
      <c r="J536" s="76"/>
    </row>
    <row r="537" spans="1:10" x14ac:dyDescent="0.25">
      <c r="A537" s="11" t="s">
        <v>224</v>
      </c>
      <c r="B537" s="178">
        <f t="shared" si="28"/>
        <v>4.1579961203694973</v>
      </c>
      <c r="D537" s="250"/>
      <c r="E537" s="250" t="s">
        <v>174</v>
      </c>
      <c r="F537" s="250">
        <v>210029</v>
      </c>
      <c r="G537" s="238">
        <f t="shared" si="29"/>
        <v>2.0391165048543689E-2</v>
      </c>
      <c r="H537" s="250"/>
      <c r="I537" s="250"/>
      <c r="J537" s="76"/>
    </row>
    <row r="538" spans="1:10" x14ac:dyDescent="0.25">
      <c r="A538" s="11" t="s">
        <v>224</v>
      </c>
      <c r="B538" s="178">
        <f t="shared" si="28"/>
        <v>9.7126025073051153E-2</v>
      </c>
      <c r="D538" s="250"/>
      <c r="E538" s="250" t="s">
        <v>232</v>
      </c>
      <c r="F538" s="250">
        <v>32100</v>
      </c>
      <c r="G538" s="238">
        <f t="shared" si="29"/>
        <v>3.1165048543689319E-3</v>
      </c>
      <c r="H538" s="250"/>
      <c r="I538" s="250"/>
      <c r="J538" s="76"/>
    </row>
    <row r="539" spans="1:10" x14ac:dyDescent="0.25">
      <c r="A539" s="11" t="s">
        <v>224</v>
      </c>
      <c r="B539" s="178">
        <f t="shared" si="28"/>
        <v>0</v>
      </c>
      <c r="D539" s="250"/>
      <c r="E539" s="250" t="s">
        <v>166</v>
      </c>
      <c r="F539" s="250"/>
      <c r="G539" s="238"/>
      <c r="H539" s="250"/>
      <c r="I539" s="250"/>
      <c r="J539" s="76"/>
    </row>
    <row r="540" spans="1:10" x14ac:dyDescent="0.25">
      <c r="A540" s="11" t="s">
        <v>224</v>
      </c>
      <c r="B540" s="178">
        <f t="shared" si="28"/>
        <v>0.32811763596945986</v>
      </c>
      <c r="D540" s="250"/>
      <c r="E540" s="250" t="s">
        <v>31</v>
      </c>
      <c r="F540" s="250">
        <v>59000</v>
      </c>
      <c r="G540" s="238">
        <f t="shared" si="29"/>
        <v>5.7281553398058254E-3</v>
      </c>
      <c r="H540" s="250"/>
      <c r="I540" s="250"/>
      <c r="J540" s="76"/>
    </row>
    <row r="541" spans="1:10" x14ac:dyDescent="0.25">
      <c r="A541" s="11" t="s">
        <v>224</v>
      </c>
      <c r="B541" s="178">
        <f t="shared" si="28"/>
        <v>49.818927325855419</v>
      </c>
      <c r="D541" s="250"/>
      <c r="E541" s="250" t="s">
        <v>38</v>
      </c>
      <c r="F541" s="250">
        <v>727000</v>
      </c>
      <c r="G541" s="238">
        <f t="shared" si="29"/>
        <v>7.0582524271844665E-2</v>
      </c>
      <c r="H541" s="250"/>
      <c r="I541" s="250"/>
      <c r="J541" s="76"/>
    </row>
    <row r="542" spans="1:10" x14ac:dyDescent="0.25">
      <c r="A542" s="150" t="s">
        <v>224</v>
      </c>
      <c r="B542" s="131">
        <f t="shared" si="28"/>
        <v>0.19087567159958529</v>
      </c>
      <c r="C542" s="150"/>
      <c r="D542" s="12"/>
      <c r="E542" s="12" t="s">
        <v>47</v>
      </c>
      <c r="F542" s="12">
        <v>45000</v>
      </c>
      <c r="G542" s="237">
        <f t="shared" si="29"/>
        <v>4.3689320388349516E-3</v>
      </c>
      <c r="H542" s="12"/>
      <c r="I542" s="12"/>
      <c r="J542" s="147"/>
    </row>
    <row r="543" spans="1:10" x14ac:dyDescent="0.25">
      <c r="A543" s="11" t="s">
        <v>235</v>
      </c>
      <c r="B543" s="178">
        <f t="shared" ref="B543:B551" si="30">POWER((F543/$J$543)*100, 2)</f>
        <v>0</v>
      </c>
      <c r="C543" s="11">
        <f>SUM(B543:B551)</f>
        <v>1866.7296786389406</v>
      </c>
      <c r="D543" s="252"/>
      <c r="E543" s="252" t="s">
        <v>5</v>
      </c>
      <c r="F543" s="252"/>
      <c r="G543" s="238"/>
      <c r="H543" s="252"/>
      <c r="I543" s="252"/>
      <c r="J543" s="76">
        <v>184</v>
      </c>
    </row>
    <row r="544" spans="1:10" x14ac:dyDescent="0.25">
      <c r="A544" s="11" t="s">
        <v>235</v>
      </c>
      <c r="B544" s="178">
        <f t="shared" si="30"/>
        <v>1028.1781663516065</v>
      </c>
      <c r="D544" s="252"/>
      <c r="E544" s="252" t="s">
        <v>15</v>
      </c>
      <c r="F544" s="252">
        <v>59</v>
      </c>
      <c r="G544" s="238">
        <f t="shared" ref="G544:G551" si="31">F544/$J$543</f>
        <v>0.32065217391304346</v>
      </c>
      <c r="H544" s="252"/>
      <c r="I544" s="252"/>
      <c r="J544" s="76"/>
    </row>
    <row r="545" spans="1:10" x14ac:dyDescent="0.25">
      <c r="A545" s="11" t="s">
        <v>235</v>
      </c>
      <c r="B545" s="178">
        <f t="shared" si="30"/>
        <v>361.82655954631389</v>
      </c>
      <c r="D545" s="252"/>
      <c r="E545" s="252" t="s">
        <v>94</v>
      </c>
      <c r="F545" s="252">
        <v>35</v>
      </c>
      <c r="G545" s="238">
        <f t="shared" si="31"/>
        <v>0.19021739130434784</v>
      </c>
      <c r="H545" s="252"/>
      <c r="I545" s="252"/>
      <c r="J545" s="76"/>
    </row>
    <row r="546" spans="1:10" x14ac:dyDescent="0.25">
      <c r="A546" s="11" t="s">
        <v>235</v>
      </c>
      <c r="B546" s="178">
        <f t="shared" si="30"/>
        <v>18.903591682419659</v>
      </c>
      <c r="D546" s="252"/>
      <c r="E546" s="252" t="s">
        <v>22</v>
      </c>
      <c r="F546" s="252">
        <v>8</v>
      </c>
      <c r="G546" s="238">
        <f t="shared" si="31"/>
        <v>4.3478260869565216E-2</v>
      </c>
      <c r="H546" s="252"/>
      <c r="I546" s="252"/>
      <c r="J546" s="76"/>
    </row>
    <row r="547" spans="1:10" x14ac:dyDescent="0.25">
      <c r="A547" s="11" t="s">
        <v>235</v>
      </c>
      <c r="B547" s="178">
        <f t="shared" si="30"/>
        <v>118.14744801512288</v>
      </c>
      <c r="D547" s="252"/>
      <c r="E547" s="252" t="s">
        <v>111</v>
      </c>
      <c r="F547" s="252">
        <v>20</v>
      </c>
      <c r="G547" s="238">
        <f t="shared" si="31"/>
        <v>0.10869565217391304</v>
      </c>
      <c r="H547" s="252"/>
      <c r="I547" s="252"/>
      <c r="J547" s="76"/>
    </row>
    <row r="548" spans="1:10" x14ac:dyDescent="0.25">
      <c r="A548" s="11" t="s">
        <v>235</v>
      </c>
      <c r="B548" s="178">
        <f t="shared" si="30"/>
        <v>184.60538752362945</v>
      </c>
      <c r="D548" s="252"/>
      <c r="E548" s="252" t="s">
        <v>36</v>
      </c>
      <c r="F548" s="252">
        <v>25</v>
      </c>
      <c r="G548" s="238">
        <f t="shared" si="31"/>
        <v>0.1358695652173913</v>
      </c>
      <c r="H548" s="252"/>
      <c r="I548" s="252"/>
      <c r="J548" s="76"/>
    </row>
    <row r="549" spans="1:10" x14ac:dyDescent="0.25">
      <c r="A549" s="11" t="s">
        <v>235</v>
      </c>
      <c r="B549" s="178">
        <f t="shared" si="30"/>
        <v>106.62807183364838</v>
      </c>
      <c r="D549" s="252"/>
      <c r="E549" s="252" t="s">
        <v>16</v>
      </c>
      <c r="F549" s="252">
        <v>19</v>
      </c>
      <c r="G549" s="238">
        <f t="shared" si="31"/>
        <v>0.10326086956521739</v>
      </c>
      <c r="H549" s="252"/>
      <c r="I549" s="252"/>
      <c r="J549" s="76"/>
    </row>
    <row r="550" spans="1:10" x14ac:dyDescent="0.25">
      <c r="A550" s="11" t="s">
        <v>235</v>
      </c>
      <c r="B550" s="178">
        <f t="shared" si="30"/>
        <v>18.903591682419659</v>
      </c>
      <c r="D550" s="252"/>
      <c r="E550" s="252" t="s">
        <v>120</v>
      </c>
      <c r="F550" s="252">
        <v>8</v>
      </c>
      <c r="G550" s="238">
        <f t="shared" si="31"/>
        <v>4.3478260869565216E-2</v>
      </c>
      <c r="H550" s="252"/>
      <c r="I550" s="252"/>
      <c r="J550" s="76"/>
    </row>
    <row r="551" spans="1:10" x14ac:dyDescent="0.25">
      <c r="A551" s="150" t="s">
        <v>235</v>
      </c>
      <c r="B551" s="131">
        <f t="shared" si="30"/>
        <v>29.536862003780719</v>
      </c>
      <c r="C551" s="150"/>
      <c r="D551" s="12"/>
      <c r="E551" s="12" t="s">
        <v>126</v>
      </c>
      <c r="F551" s="12">
        <v>10</v>
      </c>
      <c r="G551" s="237">
        <f t="shared" si="31"/>
        <v>5.434782608695652E-2</v>
      </c>
      <c r="H551" s="12"/>
      <c r="I551" s="12"/>
      <c r="J551" s="147"/>
    </row>
    <row r="552" spans="1:10" x14ac:dyDescent="0.25">
      <c r="A552" s="11" t="s">
        <v>239</v>
      </c>
      <c r="B552" s="178">
        <f>POWER((F552/$J$552)*100, 2)</f>
        <v>2.6962826351309448</v>
      </c>
      <c r="C552" s="11">
        <f>SUM(B552:B569)</f>
        <v>3083.2570312310413</v>
      </c>
      <c r="D552" s="254"/>
      <c r="E552" s="254" t="s">
        <v>244</v>
      </c>
      <c r="F552" s="254">
        <v>1000</v>
      </c>
      <c r="G552" s="238">
        <f>F552/$J$552</f>
        <v>1.6420361247947456E-2</v>
      </c>
      <c r="H552" s="254"/>
      <c r="I552" s="254"/>
      <c r="J552" s="76">
        <v>60900</v>
      </c>
    </row>
    <row r="553" spans="1:10" x14ac:dyDescent="0.25">
      <c r="A553" s="11" t="s">
        <v>239</v>
      </c>
      <c r="B553" s="178">
        <f t="shared" ref="B553:B569" si="32">POWER((F553/$J$552)*100, 2)</f>
        <v>3.8826469945885601E-2</v>
      </c>
      <c r="D553" s="254"/>
      <c r="E553" s="254" t="s">
        <v>93</v>
      </c>
      <c r="F553" s="254">
        <v>120</v>
      </c>
      <c r="G553" s="238">
        <f t="shared" ref="G553:G569" si="33">F553/$J$552</f>
        <v>1.9704433497536944E-3</v>
      </c>
      <c r="H553" s="254"/>
      <c r="I553" s="254"/>
      <c r="J553" s="76"/>
    </row>
    <row r="554" spans="1:10" x14ac:dyDescent="0.25">
      <c r="A554" s="11" t="s">
        <v>239</v>
      </c>
      <c r="B554" s="178">
        <f t="shared" si="32"/>
        <v>0</v>
      </c>
      <c r="D554" s="254"/>
      <c r="E554" s="254" t="s">
        <v>245</v>
      </c>
      <c r="F554" s="254"/>
      <c r="G554" s="238"/>
      <c r="H554" s="254"/>
      <c r="I554" s="254"/>
      <c r="J554" s="76"/>
    </row>
    <row r="555" spans="1:10" x14ac:dyDescent="0.25">
      <c r="A555" s="11" t="s">
        <v>239</v>
      </c>
      <c r="B555" s="178">
        <f t="shared" si="32"/>
        <v>369.09412992307495</v>
      </c>
      <c r="D555" s="254"/>
      <c r="E555" s="254" t="s">
        <v>246</v>
      </c>
      <c r="F555" s="254">
        <v>11700</v>
      </c>
      <c r="G555" s="238">
        <f t="shared" si="33"/>
        <v>0.19211822660098521</v>
      </c>
      <c r="H555" s="254"/>
      <c r="I555" s="254"/>
      <c r="J555" s="76"/>
    </row>
    <row r="556" spans="1:10" x14ac:dyDescent="0.25">
      <c r="A556" s="11" t="s">
        <v>239</v>
      </c>
      <c r="B556" s="178">
        <f t="shared" si="32"/>
        <v>2426.6543716178503</v>
      </c>
      <c r="D556" s="254"/>
      <c r="E556" s="254" t="s">
        <v>247</v>
      </c>
      <c r="F556" s="254">
        <v>30000</v>
      </c>
      <c r="G556" s="238">
        <f t="shared" si="33"/>
        <v>0.49261083743842365</v>
      </c>
      <c r="H556" s="254"/>
      <c r="I556" s="254"/>
      <c r="J556" s="76"/>
    </row>
    <row r="557" spans="1:10" x14ac:dyDescent="0.25">
      <c r="A557" s="11" t="s">
        <v>239</v>
      </c>
      <c r="B557" s="178">
        <f t="shared" si="32"/>
        <v>0</v>
      </c>
      <c r="D557" s="254"/>
      <c r="E557" s="254" t="s">
        <v>19</v>
      </c>
      <c r="F557" s="254"/>
      <c r="G557" s="238"/>
      <c r="H557" s="254"/>
      <c r="I557" s="254"/>
      <c r="J557" s="76"/>
    </row>
    <row r="558" spans="1:10" x14ac:dyDescent="0.25">
      <c r="A558" s="11" t="s">
        <v>239</v>
      </c>
      <c r="B558" s="178">
        <f t="shared" si="32"/>
        <v>0</v>
      </c>
      <c r="D558" s="254"/>
      <c r="E558" s="254" t="s">
        <v>248</v>
      </c>
      <c r="F558" s="254"/>
      <c r="G558" s="238"/>
      <c r="H558" s="254"/>
      <c r="I558" s="254"/>
      <c r="J558" s="76"/>
    </row>
    <row r="559" spans="1:10" x14ac:dyDescent="0.25">
      <c r="A559" s="11" t="s">
        <v>239</v>
      </c>
      <c r="B559" s="178">
        <f t="shared" si="32"/>
        <v>0</v>
      </c>
      <c r="D559" s="254"/>
      <c r="E559" s="254" t="s">
        <v>249</v>
      </c>
      <c r="F559" s="254"/>
      <c r="G559" s="238"/>
      <c r="H559" s="254"/>
      <c r="I559" s="254"/>
      <c r="J559" s="76"/>
    </row>
    <row r="560" spans="1:10" x14ac:dyDescent="0.25">
      <c r="A560" s="11" t="s">
        <v>239</v>
      </c>
      <c r="B560" s="178">
        <f t="shared" si="32"/>
        <v>0</v>
      </c>
      <c r="D560" s="254"/>
      <c r="E560" s="254" t="s">
        <v>20</v>
      </c>
      <c r="F560" s="254"/>
      <c r="G560" s="238"/>
      <c r="H560" s="254"/>
      <c r="I560" s="254"/>
      <c r="J560" s="76"/>
    </row>
    <row r="561" spans="1:10" x14ac:dyDescent="0.25">
      <c r="A561" s="11" t="s">
        <v>239</v>
      </c>
      <c r="B561" s="178">
        <f t="shared" si="32"/>
        <v>2.6962826351309449E-2</v>
      </c>
      <c r="D561" s="254"/>
      <c r="E561" s="254" t="s">
        <v>250</v>
      </c>
      <c r="F561" s="254">
        <v>100</v>
      </c>
      <c r="G561" s="238">
        <f t="shared" si="33"/>
        <v>1.6420361247947454E-3</v>
      </c>
      <c r="H561" s="254"/>
      <c r="I561" s="254"/>
      <c r="J561" s="76"/>
    </row>
    <row r="562" spans="1:10" x14ac:dyDescent="0.25">
      <c r="A562" s="11" t="s">
        <v>239</v>
      </c>
      <c r="B562" s="178">
        <f t="shared" si="32"/>
        <v>4.3140522162095126E-3</v>
      </c>
      <c r="D562" s="254"/>
      <c r="E562" s="254" t="s">
        <v>251</v>
      </c>
      <c r="F562" s="254">
        <v>40</v>
      </c>
      <c r="G562" s="238">
        <f t="shared" si="33"/>
        <v>6.5681444991789822E-4</v>
      </c>
      <c r="H562" s="254"/>
      <c r="I562" s="254"/>
      <c r="J562" s="76"/>
    </row>
    <row r="563" spans="1:10" x14ac:dyDescent="0.25">
      <c r="A563" s="11" t="s">
        <v>239</v>
      </c>
      <c r="B563" s="178">
        <f t="shared" si="32"/>
        <v>6.0666359290446268</v>
      </c>
      <c r="D563" s="254"/>
      <c r="E563" s="254" t="s">
        <v>228</v>
      </c>
      <c r="F563" s="254">
        <v>1500</v>
      </c>
      <c r="G563" s="238">
        <f t="shared" si="33"/>
        <v>2.4630541871921183E-2</v>
      </c>
      <c r="H563" s="254"/>
      <c r="I563" s="254"/>
      <c r="J563" s="76"/>
    </row>
    <row r="564" spans="1:10" x14ac:dyDescent="0.25">
      <c r="A564" s="11" t="s">
        <v>239</v>
      </c>
      <c r="B564" s="178">
        <f t="shared" si="32"/>
        <v>6.8594104308390023</v>
      </c>
      <c r="D564" s="254"/>
      <c r="E564" s="254" t="s">
        <v>56</v>
      </c>
      <c r="F564" s="254">
        <v>1595</v>
      </c>
      <c r="G564" s="238">
        <f t="shared" si="33"/>
        <v>2.6190476190476191E-2</v>
      </c>
      <c r="H564" s="254"/>
      <c r="I564" s="254"/>
      <c r="J564" s="76"/>
    </row>
    <row r="565" spans="1:10" x14ac:dyDescent="0.25">
      <c r="A565" s="11" t="s">
        <v>239</v>
      </c>
      <c r="B565" s="178">
        <f t="shared" si="32"/>
        <v>213.57254752872214</v>
      </c>
      <c r="D565" s="254"/>
      <c r="E565" s="254" t="s">
        <v>165</v>
      </c>
      <c r="F565" s="254">
        <v>8900</v>
      </c>
      <c r="G565" s="238">
        <f t="shared" si="33"/>
        <v>0.14614121510673234</v>
      </c>
      <c r="H565" s="254"/>
      <c r="I565" s="254"/>
      <c r="J565" s="76"/>
    </row>
    <row r="566" spans="1:10" x14ac:dyDescent="0.25">
      <c r="A566" s="11" t="s">
        <v>239</v>
      </c>
      <c r="B566" s="178">
        <f t="shared" si="32"/>
        <v>0</v>
      </c>
      <c r="D566" s="254"/>
      <c r="E566" s="254" t="s">
        <v>252</v>
      </c>
      <c r="F566" s="254"/>
      <c r="G566" s="238"/>
      <c r="H566" s="254"/>
      <c r="I566" s="254"/>
      <c r="J566" s="76"/>
    </row>
    <row r="567" spans="1:10" x14ac:dyDescent="0.25">
      <c r="A567" s="11" t="s">
        <v>239</v>
      </c>
      <c r="B567" s="178">
        <f t="shared" si="32"/>
        <v>52.176307225228584</v>
      </c>
      <c r="D567" s="254"/>
      <c r="E567" s="254" t="s">
        <v>92</v>
      </c>
      <c r="F567" s="254">
        <v>4399</v>
      </c>
      <c r="G567" s="238">
        <f t="shared" si="33"/>
        <v>7.2233169129720859E-2</v>
      </c>
      <c r="H567" s="254"/>
      <c r="I567" s="254"/>
      <c r="J567" s="76"/>
    </row>
    <row r="568" spans="1:10" x14ac:dyDescent="0.25">
      <c r="A568" s="11" t="s">
        <v>239</v>
      </c>
      <c r="B568" s="178">
        <f t="shared" si="32"/>
        <v>6.0666359290446252E-4</v>
      </c>
      <c r="D568" s="254"/>
      <c r="E568" s="254" t="s">
        <v>218</v>
      </c>
      <c r="F568" s="254">
        <v>15</v>
      </c>
      <c r="G568" s="238">
        <f t="shared" si="33"/>
        <v>2.463054187192118E-4</v>
      </c>
      <c r="H568" s="254"/>
      <c r="I568" s="254"/>
      <c r="J568" s="76"/>
    </row>
    <row r="569" spans="1:10" x14ac:dyDescent="0.25">
      <c r="A569" s="150" t="s">
        <v>239</v>
      </c>
      <c r="B569" s="131">
        <f t="shared" si="32"/>
        <v>6.0666359290446268</v>
      </c>
      <c r="C569" s="150"/>
      <c r="D569" s="12"/>
      <c r="E569" s="12" t="s">
        <v>230</v>
      </c>
      <c r="F569" s="12">
        <v>1500</v>
      </c>
      <c r="G569" s="237">
        <f t="shared" si="33"/>
        <v>2.4630541871921183E-2</v>
      </c>
      <c r="H569" s="12"/>
      <c r="I569" s="12"/>
      <c r="J569" s="147"/>
    </row>
    <row r="570" spans="1:10" x14ac:dyDescent="0.25">
      <c r="A570" s="11" t="s">
        <v>253</v>
      </c>
      <c r="B570" s="178">
        <f>POWER((F570/$J$570)*100, 2)</f>
        <v>91.572995123738011</v>
      </c>
      <c r="C570" s="11">
        <f>SUM(B570:B584)</f>
        <v>2370.6698564593303</v>
      </c>
      <c r="D570" s="258"/>
      <c r="E570" s="258" t="s">
        <v>100</v>
      </c>
      <c r="F570" s="258">
        <v>200000</v>
      </c>
      <c r="G570" s="238">
        <f>F570/$J$570</f>
        <v>9.569377990430622E-2</v>
      </c>
      <c r="H570" s="258"/>
      <c r="I570" s="258"/>
      <c r="J570" s="76">
        <v>2090000</v>
      </c>
    </row>
    <row r="571" spans="1:10" x14ac:dyDescent="0.25">
      <c r="A571" s="11" t="s">
        <v>253</v>
      </c>
      <c r="B571" s="178">
        <f t="shared" ref="B571:B584" si="34">POWER((F571/$J$570)*100, 2)</f>
        <v>25.722854330258002</v>
      </c>
      <c r="D571" s="258"/>
      <c r="E571" s="258" t="s">
        <v>82</v>
      </c>
      <c r="F571" s="258">
        <v>106000</v>
      </c>
      <c r="G571" s="238">
        <f t="shared" ref="G571:G580" si="35">F571/$J$570</f>
        <v>5.0717703349282293E-2</v>
      </c>
      <c r="H571" s="258"/>
      <c r="I571" s="258"/>
      <c r="J571" s="76"/>
    </row>
    <row r="572" spans="1:10" x14ac:dyDescent="0.25">
      <c r="A572" s="11" t="s">
        <v>253</v>
      </c>
      <c r="B572" s="178">
        <f t="shared" si="34"/>
        <v>12.536343032439735</v>
      </c>
      <c r="D572" s="258"/>
      <c r="E572" s="258" t="s">
        <v>83</v>
      </c>
      <c r="F572" s="258">
        <v>74000</v>
      </c>
      <c r="G572" s="238">
        <f t="shared" si="35"/>
        <v>3.5406698564593303E-2</v>
      </c>
      <c r="H572" s="258"/>
      <c r="I572" s="258"/>
      <c r="J572" s="76"/>
    </row>
    <row r="573" spans="1:10" x14ac:dyDescent="0.25">
      <c r="A573" s="11" t="s">
        <v>253</v>
      </c>
      <c r="B573" s="178">
        <f t="shared" si="34"/>
        <v>8.8001648313912231</v>
      </c>
      <c r="D573" s="258"/>
      <c r="E573" s="258" t="s">
        <v>134</v>
      </c>
      <c r="F573" s="258">
        <v>62000</v>
      </c>
      <c r="G573" s="238">
        <f t="shared" si="35"/>
        <v>2.9665071770334929E-2</v>
      </c>
      <c r="H573" s="258"/>
      <c r="I573" s="258"/>
      <c r="J573" s="76"/>
    </row>
    <row r="574" spans="1:10" x14ac:dyDescent="0.25">
      <c r="A574" s="11" t="s">
        <v>253</v>
      </c>
      <c r="B574" s="178">
        <f t="shared" si="34"/>
        <v>967.23976099448294</v>
      </c>
      <c r="D574" s="258"/>
      <c r="E574" s="258" t="s">
        <v>94</v>
      </c>
      <c r="F574" s="258">
        <v>650000</v>
      </c>
      <c r="G574" s="238">
        <f t="shared" si="35"/>
        <v>0.31100478468899523</v>
      </c>
      <c r="H574" s="258"/>
      <c r="I574" s="258"/>
      <c r="J574" s="76"/>
    </row>
    <row r="575" spans="1:10" x14ac:dyDescent="0.25">
      <c r="A575" s="11" t="s">
        <v>253</v>
      </c>
      <c r="B575" s="178">
        <f t="shared" si="34"/>
        <v>0.38689590439779314</v>
      </c>
      <c r="D575" s="258"/>
      <c r="E575" s="258" t="s">
        <v>9</v>
      </c>
      <c r="F575" s="258">
        <v>13000</v>
      </c>
      <c r="G575" s="238">
        <f t="shared" si="35"/>
        <v>6.2200956937799043E-3</v>
      </c>
      <c r="H575" s="258"/>
      <c r="I575" s="258"/>
      <c r="J575" s="76"/>
    </row>
    <row r="576" spans="1:10" x14ac:dyDescent="0.25">
      <c r="A576" s="11" t="s">
        <v>253</v>
      </c>
      <c r="B576" s="178">
        <f t="shared" si="34"/>
        <v>1220.3154918614505</v>
      </c>
      <c r="D576" s="258"/>
      <c r="E576" s="258" t="s">
        <v>111</v>
      </c>
      <c r="F576" s="258">
        <v>730100</v>
      </c>
      <c r="G576" s="238">
        <f t="shared" si="35"/>
        <v>0.34933014354066988</v>
      </c>
      <c r="H576" s="258"/>
      <c r="I576" s="258"/>
      <c r="J576" s="76"/>
    </row>
    <row r="577" spans="1:10" x14ac:dyDescent="0.25">
      <c r="A577" s="11" t="s">
        <v>253</v>
      </c>
      <c r="B577" s="178">
        <f t="shared" si="34"/>
        <v>5.6776172706668815</v>
      </c>
      <c r="D577" s="258"/>
      <c r="E577" s="258" t="s">
        <v>92</v>
      </c>
      <c r="F577" s="258">
        <v>49800</v>
      </c>
      <c r="G577" s="238">
        <f t="shared" si="35"/>
        <v>2.382775119617225E-2</v>
      </c>
      <c r="H577" s="258"/>
      <c r="I577" s="258"/>
      <c r="J577" s="76"/>
    </row>
    <row r="578" spans="1:10" x14ac:dyDescent="0.25">
      <c r="A578" s="11" t="s">
        <v>253</v>
      </c>
      <c r="B578" s="178">
        <f t="shared" si="34"/>
        <v>9.6723976099448272</v>
      </c>
      <c r="D578" s="258"/>
      <c r="E578" s="258" t="s">
        <v>158</v>
      </c>
      <c r="F578" s="258">
        <v>65000</v>
      </c>
      <c r="G578" s="238">
        <f t="shared" si="35"/>
        <v>3.1100478468899521E-2</v>
      </c>
      <c r="H578" s="258"/>
      <c r="I578" s="258"/>
      <c r="J578" s="76"/>
    </row>
    <row r="579" spans="1:10" x14ac:dyDescent="0.25">
      <c r="A579" s="11" t="s">
        <v>253</v>
      </c>
      <c r="B579" s="178">
        <f t="shared" si="34"/>
        <v>27.700831024930743</v>
      </c>
      <c r="D579" s="258"/>
      <c r="E579" s="258" t="s">
        <v>16</v>
      </c>
      <c r="F579" s="258">
        <v>110000</v>
      </c>
      <c r="G579" s="238">
        <f t="shared" si="35"/>
        <v>5.2631578947368418E-2</v>
      </c>
      <c r="H579" s="258"/>
      <c r="I579" s="258"/>
      <c r="J579" s="76"/>
    </row>
    <row r="580" spans="1:10" x14ac:dyDescent="0.25">
      <c r="A580" s="11" t="s">
        <v>253</v>
      </c>
      <c r="B580" s="178">
        <f t="shared" si="34"/>
        <v>0.12877452439275658</v>
      </c>
      <c r="D580" s="258"/>
      <c r="E580" s="258" t="s">
        <v>37</v>
      </c>
      <c r="F580" s="258">
        <v>7500</v>
      </c>
      <c r="G580" s="238">
        <f t="shared" si="35"/>
        <v>3.5885167464114833E-3</v>
      </c>
      <c r="H580" s="258"/>
      <c r="I580" s="258"/>
      <c r="J580" s="76"/>
    </row>
    <row r="581" spans="1:10" x14ac:dyDescent="0.25">
      <c r="A581" s="11" t="s">
        <v>253</v>
      </c>
      <c r="B581" s="178">
        <f t="shared" si="34"/>
        <v>0.9157299512373801</v>
      </c>
      <c r="D581" s="258"/>
      <c r="E581" s="258" t="s">
        <v>174</v>
      </c>
      <c r="F581" s="258">
        <v>20000</v>
      </c>
      <c r="G581" s="238">
        <f>F581/$J$570</f>
        <v>9.5693779904306216E-3</v>
      </c>
      <c r="H581" s="258"/>
      <c r="I581" s="258"/>
      <c r="J581" s="76"/>
    </row>
    <row r="582" spans="1:10" x14ac:dyDescent="0.25">
      <c r="A582" s="11" t="s">
        <v>253</v>
      </c>
      <c r="B582" s="178">
        <f t="shared" si="34"/>
        <v>0</v>
      </c>
      <c r="D582" s="258"/>
      <c r="E582" s="258" t="s">
        <v>38</v>
      </c>
      <c r="F582" s="253"/>
      <c r="G582" s="238"/>
      <c r="H582" s="258"/>
      <c r="I582" s="258"/>
      <c r="J582" s="76"/>
    </row>
    <row r="583" spans="1:10" x14ac:dyDescent="0.25">
      <c r="A583" s="11" t="s">
        <v>253</v>
      </c>
      <c r="B583" s="178">
        <f t="shared" si="34"/>
        <v>0</v>
      </c>
      <c r="D583" s="258"/>
      <c r="E583" s="258" t="s">
        <v>89</v>
      </c>
      <c r="F583" s="253"/>
      <c r="G583" s="238"/>
      <c r="H583" s="258"/>
      <c r="I583" s="258"/>
      <c r="J583" s="76"/>
    </row>
    <row r="584" spans="1:10" x14ac:dyDescent="0.25">
      <c r="A584" s="150" t="s">
        <v>253</v>
      </c>
      <c r="B584" s="131">
        <f t="shared" si="34"/>
        <v>0</v>
      </c>
      <c r="C584" s="150"/>
      <c r="D584" s="12"/>
      <c r="E584" s="12" t="s">
        <v>86</v>
      </c>
      <c r="F584" s="140"/>
      <c r="G584" s="237"/>
      <c r="H584" s="12"/>
      <c r="I584" s="12"/>
      <c r="J584" s="147"/>
    </row>
    <row r="585" spans="1:10" x14ac:dyDescent="0.25">
      <c r="A585" s="11" t="s">
        <v>257</v>
      </c>
      <c r="B585" s="178">
        <f>POWER((F585/$J$585)*100, 2)</f>
        <v>8.8841309432059715E-2</v>
      </c>
      <c r="C585" s="11">
        <f>SUM(B585:B598)</f>
        <v>2576.5307426467161</v>
      </c>
      <c r="D585" s="260"/>
      <c r="E585" s="260" t="s">
        <v>192</v>
      </c>
      <c r="F585" s="260">
        <v>2000</v>
      </c>
      <c r="G585" s="238">
        <f>F585/$J$585</f>
        <v>2.9806259314456036E-3</v>
      </c>
      <c r="H585" s="260"/>
      <c r="I585" s="260"/>
      <c r="J585" s="76">
        <v>671000</v>
      </c>
    </row>
    <row r="586" spans="1:10" x14ac:dyDescent="0.25">
      <c r="A586" s="11" t="s">
        <v>257</v>
      </c>
      <c r="B586" s="178">
        <f t="shared" ref="B586:B598" si="36">POWER((F586/$J$585)*100, 2)</f>
        <v>341.50599345683764</v>
      </c>
      <c r="D586" s="260"/>
      <c r="E586" s="260" t="s">
        <v>15</v>
      </c>
      <c r="F586" s="260">
        <v>124000</v>
      </c>
      <c r="G586" s="238">
        <f t="shared" ref="G586:G598" si="37">F586/$J$585</f>
        <v>0.18479880774962743</v>
      </c>
      <c r="H586" s="260"/>
      <c r="I586" s="260"/>
      <c r="J586" s="76"/>
    </row>
    <row r="587" spans="1:10" x14ac:dyDescent="0.25">
      <c r="A587" s="11" t="s">
        <v>257</v>
      </c>
      <c r="B587" s="178">
        <f t="shared" si="36"/>
        <v>0</v>
      </c>
      <c r="D587" s="260"/>
      <c r="E587" s="260" t="s">
        <v>19</v>
      </c>
      <c r="F587" s="260"/>
      <c r="G587" s="238"/>
      <c r="H587" s="260"/>
      <c r="I587" s="260"/>
      <c r="J587" s="76"/>
    </row>
    <row r="588" spans="1:10" x14ac:dyDescent="0.25">
      <c r="A588" s="11" t="s">
        <v>257</v>
      </c>
      <c r="B588" s="178">
        <f t="shared" si="36"/>
        <v>4.125812620352211E-3</v>
      </c>
      <c r="D588" s="260"/>
      <c r="E588" s="260" t="s">
        <v>94</v>
      </c>
      <c r="F588" s="260">
        <v>431</v>
      </c>
      <c r="G588" s="238">
        <f t="shared" si="37"/>
        <v>6.4232488822652759E-4</v>
      </c>
      <c r="H588" s="260"/>
      <c r="I588" s="260"/>
      <c r="J588" s="76"/>
    </row>
    <row r="589" spans="1:10" x14ac:dyDescent="0.25">
      <c r="A589" s="11" t="s">
        <v>257</v>
      </c>
      <c r="B589" s="178">
        <f t="shared" si="36"/>
        <v>4.9973236555533596E-2</v>
      </c>
      <c r="D589" s="260"/>
      <c r="E589" s="260" t="s">
        <v>9</v>
      </c>
      <c r="F589" s="260">
        <v>1500</v>
      </c>
      <c r="G589" s="238">
        <f t="shared" si="37"/>
        <v>2.2354694485842027E-3</v>
      </c>
      <c r="H589" s="260"/>
      <c r="I589" s="260"/>
      <c r="J589" s="76"/>
    </row>
    <row r="590" spans="1:10" x14ac:dyDescent="0.25">
      <c r="A590" s="11" t="s">
        <v>257</v>
      </c>
      <c r="B590" s="178">
        <f t="shared" si="36"/>
        <v>715.56648659273594</v>
      </c>
      <c r="D590" s="260"/>
      <c r="E590" s="260" t="s">
        <v>136</v>
      </c>
      <c r="F590" s="260">
        <v>179493</v>
      </c>
      <c r="G590" s="238">
        <f t="shared" si="37"/>
        <v>0.26750074515648287</v>
      </c>
      <c r="H590" s="260"/>
      <c r="I590" s="260"/>
      <c r="J590" s="76"/>
    </row>
    <row r="591" spans="1:10" x14ac:dyDescent="0.25">
      <c r="A591" s="11" t="s">
        <v>257</v>
      </c>
      <c r="B591" s="178">
        <f t="shared" si="36"/>
        <v>0</v>
      </c>
      <c r="D591" s="260"/>
      <c r="E591" s="260" t="s">
        <v>25</v>
      </c>
      <c r="F591" s="260"/>
      <c r="G591" s="238"/>
      <c r="H591" s="260"/>
      <c r="I591" s="260"/>
      <c r="J591" s="76"/>
    </row>
    <row r="592" spans="1:10" x14ac:dyDescent="0.25">
      <c r="A592" s="11" t="s">
        <v>257</v>
      </c>
      <c r="B592" s="178">
        <f t="shared" si="36"/>
        <v>8.8841309432059727</v>
      </c>
      <c r="D592" s="260"/>
      <c r="E592" s="260" t="s">
        <v>111</v>
      </c>
      <c r="F592" s="260">
        <v>20000</v>
      </c>
      <c r="G592" s="238">
        <f t="shared" si="37"/>
        <v>2.9806259314456036E-2</v>
      </c>
      <c r="H592" s="260"/>
      <c r="I592" s="260"/>
      <c r="J592" s="76"/>
    </row>
    <row r="593" spans="1:10" x14ac:dyDescent="0.25">
      <c r="A593" s="11" t="s">
        <v>257</v>
      </c>
      <c r="B593" s="178">
        <f t="shared" si="36"/>
        <v>198.3437758889128</v>
      </c>
      <c r="D593" s="260"/>
      <c r="E593" s="260" t="s">
        <v>153</v>
      </c>
      <c r="F593" s="260">
        <v>94500</v>
      </c>
      <c r="G593" s="238">
        <f t="shared" si="37"/>
        <v>0.14083457526080476</v>
      </c>
      <c r="H593" s="260"/>
      <c r="I593" s="260"/>
      <c r="J593" s="76"/>
    </row>
    <row r="594" spans="1:10" x14ac:dyDescent="0.25">
      <c r="A594" s="11" t="s">
        <v>257</v>
      </c>
      <c r="B594" s="178">
        <f t="shared" si="36"/>
        <v>2.2210327358014931E-4</v>
      </c>
      <c r="D594" s="260"/>
      <c r="E594" s="260" t="s">
        <v>32</v>
      </c>
      <c r="F594" s="260">
        <v>100</v>
      </c>
      <c r="G594" s="238">
        <f t="shared" si="37"/>
        <v>1.4903129657228018E-4</v>
      </c>
      <c r="H594" s="260"/>
      <c r="I594" s="260"/>
      <c r="J594" s="76"/>
    </row>
    <row r="595" spans="1:10" x14ac:dyDescent="0.25">
      <c r="A595" s="11" t="s">
        <v>257</v>
      </c>
      <c r="B595" s="178">
        <f t="shared" si="36"/>
        <v>4.9973236555533591E-4</v>
      </c>
      <c r="D595" s="260"/>
      <c r="E595" s="260" t="s">
        <v>141</v>
      </c>
      <c r="F595" s="260">
        <v>150</v>
      </c>
      <c r="G595" s="238">
        <f t="shared" si="37"/>
        <v>2.2354694485842027E-4</v>
      </c>
      <c r="H595" s="260"/>
      <c r="I595" s="260"/>
      <c r="J595" s="76"/>
    </row>
    <row r="596" spans="1:10" x14ac:dyDescent="0.25">
      <c r="A596" s="11" t="s">
        <v>257</v>
      </c>
      <c r="B596" s="178">
        <f t="shared" si="36"/>
        <v>0.589073407352951</v>
      </c>
      <c r="D596" s="260"/>
      <c r="E596" s="260" t="s">
        <v>126</v>
      </c>
      <c r="F596" s="260">
        <v>5150</v>
      </c>
      <c r="G596" s="238">
        <f t="shared" si="37"/>
        <v>7.6751117734724294E-3</v>
      </c>
      <c r="H596" s="260"/>
      <c r="I596" s="260"/>
      <c r="J596" s="76"/>
    </row>
    <row r="597" spans="1:10" x14ac:dyDescent="0.25">
      <c r="A597" s="11" t="s">
        <v>257</v>
      </c>
      <c r="B597" s="178">
        <f t="shared" si="36"/>
        <v>0</v>
      </c>
      <c r="D597" s="260"/>
      <c r="E597" s="260" t="s">
        <v>128</v>
      </c>
      <c r="F597" s="260"/>
      <c r="G597" s="238"/>
      <c r="H597" s="260"/>
      <c r="I597" s="260"/>
      <c r="J597" s="76"/>
    </row>
    <row r="598" spans="1:10" x14ac:dyDescent="0.25">
      <c r="A598" s="150" t="s">
        <v>257</v>
      </c>
      <c r="B598" s="131">
        <f t="shared" si="36"/>
        <v>1311.4976201634238</v>
      </c>
      <c r="C598" s="150"/>
      <c r="D598" s="12"/>
      <c r="E598" s="12" t="s">
        <v>38</v>
      </c>
      <c r="F598" s="12">
        <v>243000</v>
      </c>
      <c r="G598" s="237">
        <f t="shared" si="37"/>
        <v>0.36214605067064082</v>
      </c>
      <c r="H598" s="12"/>
      <c r="I598" s="12"/>
      <c r="J598" s="147"/>
    </row>
    <row r="599" spans="1:10" x14ac:dyDescent="0.25">
      <c r="A599" s="11" t="s">
        <v>260</v>
      </c>
      <c r="B599" s="178">
        <f>POWER((F599/$J$599)*100, 2)</f>
        <v>14.309760649146318</v>
      </c>
      <c r="C599" s="11">
        <f>SUM(B599:B606)</f>
        <v>3052.4168477944177</v>
      </c>
      <c r="D599" s="261"/>
      <c r="E599" s="261" t="s">
        <v>81</v>
      </c>
      <c r="F599" s="261">
        <v>19822</v>
      </c>
      <c r="G599" s="238">
        <f>F599/$J$599</f>
        <v>3.7828244274809159E-2</v>
      </c>
      <c r="H599" s="261"/>
      <c r="I599" s="261"/>
      <c r="J599" s="76">
        <v>524000</v>
      </c>
    </row>
    <row r="600" spans="1:10" x14ac:dyDescent="0.25">
      <c r="A600" s="11" t="s">
        <v>260</v>
      </c>
      <c r="B600" s="178">
        <f t="shared" ref="B600:B606" si="38">POWER((F600/$J$599)*100, 2)</f>
        <v>1180.00116543325</v>
      </c>
      <c r="D600" s="261"/>
      <c r="E600" s="261" t="s">
        <v>15</v>
      </c>
      <c r="F600" s="261">
        <v>180000</v>
      </c>
      <c r="G600" s="238">
        <f t="shared" ref="G600:G606" si="39">F600/$J$599</f>
        <v>0.34351145038167941</v>
      </c>
      <c r="H600" s="261"/>
      <c r="I600" s="261"/>
      <c r="J600" s="76"/>
    </row>
    <row r="601" spans="1:10" x14ac:dyDescent="0.25">
      <c r="A601" s="11" t="s">
        <v>260</v>
      </c>
      <c r="B601" s="178">
        <f t="shared" si="38"/>
        <v>3.6419789056581775E-2</v>
      </c>
      <c r="D601" s="261"/>
      <c r="E601" s="261" t="s">
        <v>24</v>
      </c>
      <c r="F601" s="261">
        <v>1000</v>
      </c>
      <c r="G601" s="238">
        <f t="shared" si="39"/>
        <v>1.9083969465648854E-3</v>
      </c>
      <c r="H601" s="261"/>
      <c r="I601" s="261"/>
      <c r="J601" s="76"/>
    </row>
    <row r="602" spans="1:10" x14ac:dyDescent="0.25">
      <c r="A602" s="11" t="s">
        <v>260</v>
      </c>
      <c r="B602" s="178">
        <f t="shared" si="38"/>
        <v>569.05920400909031</v>
      </c>
      <c r="D602" s="261"/>
      <c r="E602" s="261" t="s">
        <v>56</v>
      </c>
      <c r="F602" s="261">
        <v>125000</v>
      </c>
      <c r="G602" s="238">
        <f t="shared" si="39"/>
        <v>0.2385496183206107</v>
      </c>
      <c r="H602" s="261"/>
      <c r="I602" s="261"/>
      <c r="J602" s="76"/>
    </row>
    <row r="603" spans="1:10" x14ac:dyDescent="0.25">
      <c r="A603" s="11" t="s">
        <v>260</v>
      </c>
      <c r="B603" s="178">
        <f t="shared" si="38"/>
        <v>0.26550026222248124</v>
      </c>
      <c r="D603" s="261"/>
      <c r="E603" s="261" t="s">
        <v>165</v>
      </c>
      <c r="F603" s="261">
        <v>2700</v>
      </c>
      <c r="G603" s="238">
        <f t="shared" si="39"/>
        <v>5.1526717557251909E-3</v>
      </c>
      <c r="H603" s="261"/>
      <c r="I603" s="261"/>
      <c r="J603" s="76"/>
    </row>
    <row r="604" spans="1:10" x14ac:dyDescent="0.25">
      <c r="A604" s="11" t="s">
        <v>260</v>
      </c>
      <c r="B604" s="178">
        <f t="shared" si="38"/>
        <v>7.8271808169687054E-2</v>
      </c>
      <c r="D604" s="261"/>
      <c r="E604" s="261" t="s">
        <v>262</v>
      </c>
      <c r="F604" s="261">
        <v>1466</v>
      </c>
      <c r="G604" s="238">
        <f t="shared" si="39"/>
        <v>2.797709923664122E-3</v>
      </c>
      <c r="H604" s="261"/>
      <c r="I604" s="261"/>
      <c r="J604" s="76"/>
    </row>
    <row r="605" spans="1:10" x14ac:dyDescent="0.25">
      <c r="A605" s="11" t="s">
        <v>260</v>
      </c>
      <c r="B605" s="178">
        <f t="shared" si="38"/>
        <v>1287.2210244158266</v>
      </c>
      <c r="D605" s="261"/>
      <c r="E605" s="261" t="s">
        <v>32</v>
      </c>
      <c r="F605" s="261">
        <v>188000</v>
      </c>
      <c r="G605" s="238">
        <f t="shared" si="39"/>
        <v>0.35877862595419846</v>
      </c>
      <c r="H605" s="261"/>
      <c r="I605" s="261"/>
      <c r="J605" s="76"/>
    </row>
    <row r="606" spans="1:10" x14ac:dyDescent="0.25">
      <c r="A606" s="150" t="s">
        <v>260</v>
      </c>
      <c r="B606" s="131">
        <f t="shared" si="38"/>
        <v>1.4455014276557312</v>
      </c>
      <c r="C606" s="150"/>
      <c r="D606" s="12"/>
      <c r="E606" s="12" t="s">
        <v>31</v>
      </c>
      <c r="F606" s="12">
        <v>6300</v>
      </c>
      <c r="G606" s="237">
        <f t="shared" si="39"/>
        <v>1.2022900763358779E-2</v>
      </c>
      <c r="H606" s="12"/>
      <c r="I606" s="12"/>
      <c r="J606" s="147"/>
    </row>
    <row r="607" spans="1:10" x14ac:dyDescent="0.25">
      <c r="A607" s="11" t="s">
        <v>263</v>
      </c>
      <c r="B607" s="178">
        <f>POWER((F607/$J$607)*100, 2)</f>
        <v>0.1479721881826416</v>
      </c>
      <c r="C607" s="105">
        <f>SUM(B607:B614)</f>
        <v>9428.7136389791667</v>
      </c>
      <c r="D607" s="232"/>
      <c r="E607" s="14" t="s">
        <v>6</v>
      </c>
      <c r="F607" s="263">
        <v>527</v>
      </c>
      <c r="G607" s="238">
        <f>F607/$J$607</f>
        <v>3.8467153284671533E-3</v>
      </c>
      <c r="H607" s="232"/>
      <c r="I607" s="232"/>
      <c r="J607" s="167">
        <v>137000</v>
      </c>
    </row>
    <row r="608" spans="1:10" x14ac:dyDescent="0.25">
      <c r="A608" s="11" t="s">
        <v>263</v>
      </c>
      <c r="B608" s="178">
        <f t="shared" ref="B608:B614" si="40">POWER((F608/$J$607)*100, 2)</f>
        <v>9424.5830891363421</v>
      </c>
      <c r="D608" s="263"/>
      <c r="E608" s="263" t="s">
        <v>15</v>
      </c>
      <c r="F608" s="263">
        <v>133000</v>
      </c>
      <c r="G608" s="238">
        <f t="shared" ref="G608:G612" si="41">F608/$J$607</f>
        <v>0.97080291970802923</v>
      </c>
      <c r="H608" s="263"/>
      <c r="I608" s="263"/>
      <c r="J608" s="76"/>
    </row>
    <row r="609" spans="1:10" x14ac:dyDescent="0.25">
      <c r="A609" s="11" t="s">
        <v>263</v>
      </c>
      <c r="B609" s="178">
        <f t="shared" si="40"/>
        <v>0</v>
      </c>
      <c r="D609" s="263"/>
      <c r="E609" s="263" t="s">
        <v>265</v>
      </c>
      <c r="F609" s="263"/>
      <c r="G609" s="238"/>
      <c r="H609" s="263"/>
      <c r="I609" s="263"/>
      <c r="J609" s="76"/>
    </row>
    <row r="610" spans="1:10" x14ac:dyDescent="0.25">
      <c r="A610" s="11" t="s">
        <v>263</v>
      </c>
      <c r="B610" s="178">
        <f t="shared" si="40"/>
        <v>3.8840641483296929</v>
      </c>
      <c r="D610" s="263"/>
      <c r="E610" s="263" t="s">
        <v>9</v>
      </c>
      <c r="F610" s="263">
        <v>2700</v>
      </c>
      <c r="G610" s="238">
        <f t="shared" si="41"/>
        <v>1.9708029197080291E-2</v>
      </c>
      <c r="H610" s="263"/>
      <c r="I610" s="263"/>
      <c r="J610" s="76"/>
    </row>
    <row r="611" spans="1:10" x14ac:dyDescent="0.25">
      <c r="A611" s="11" t="s">
        <v>263</v>
      </c>
      <c r="B611" s="178">
        <f t="shared" si="40"/>
        <v>0</v>
      </c>
      <c r="D611" s="263"/>
      <c r="E611" s="263" t="s">
        <v>266</v>
      </c>
      <c r="F611" s="263"/>
      <c r="G611" s="238"/>
      <c r="H611" s="263"/>
      <c r="I611" s="263"/>
      <c r="J611" s="76"/>
    </row>
    <row r="612" spans="1:10" x14ac:dyDescent="0.25">
      <c r="A612" s="11" t="s">
        <v>263</v>
      </c>
      <c r="B612" s="178">
        <f t="shared" si="40"/>
        <v>9.8513506313602214E-2</v>
      </c>
      <c r="D612" s="263"/>
      <c r="E612" s="263" t="s">
        <v>26</v>
      </c>
      <c r="F612" s="263">
        <v>430</v>
      </c>
      <c r="G612" s="238">
        <f t="shared" si="41"/>
        <v>3.1386861313868614E-3</v>
      </c>
      <c r="H612" s="263"/>
      <c r="I612" s="263"/>
      <c r="J612" s="76"/>
    </row>
    <row r="613" spans="1:10" x14ac:dyDescent="0.25">
      <c r="A613" s="11" t="s">
        <v>263</v>
      </c>
      <c r="B613" s="178">
        <f t="shared" si="40"/>
        <v>0</v>
      </c>
      <c r="D613" s="263"/>
      <c r="E613" s="263" t="s">
        <v>160</v>
      </c>
      <c r="F613" s="263"/>
      <c r="G613" s="238"/>
      <c r="H613" s="263"/>
      <c r="I613" s="263"/>
      <c r="J613" s="76"/>
    </row>
    <row r="614" spans="1:10" x14ac:dyDescent="0.25">
      <c r="A614" s="150" t="s">
        <v>263</v>
      </c>
      <c r="B614" s="131">
        <f t="shared" si="40"/>
        <v>0</v>
      </c>
      <c r="C614" s="150"/>
      <c r="D614" s="12"/>
      <c r="E614" s="12" t="s">
        <v>38</v>
      </c>
      <c r="F614" s="12"/>
      <c r="G614" s="237"/>
      <c r="H614" s="12"/>
      <c r="I614" s="12"/>
      <c r="J614" s="147"/>
    </row>
    <row r="615" spans="1:10" x14ac:dyDescent="0.25">
      <c r="A615" s="11" t="s">
        <v>267</v>
      </c>
      <c r="B615" s="178">
        <f>POWER((F615/$J$615)*100, 2)</f>
        <v>1574.2976066597296</v>
      </c>
      <c r="C615" s="11">
        <f>SUM(B615:B628)</f>
        <v>2969.7146884755471</v>
      </c>
      <c r="D615" s="264"/>
      <c r="E615" s="264" t="s">
        <v>5</v>
      </c>
      <c r="F615" s="264">
        <v>492000</v>
      </c>
      <c r="G615" s="238">
        <f>F615/$J$615</f>
        <v>0.39677419354838711</v>
      </c>
      <c r="H615" s="264"/>
      <c r="I615" s="264"/>
      <c r="J615" s="76">
        <v>1240000</v>
      </c>
    </row>
    <row r="616" spans="1:10" x14ac:dyDescent="0.25">
      <c r="A616" s="11" t="s">
        <v>267</v>
      </c>
      <c r="B616" s="178">
        <f t="shared" ref="B616:B628" si="42">POWER((F616/$J$615)*100, 2)</f>
        <v>4.103891779396462</v>
      </c>
      <c r="D616" s="264"/>
      <c r="E616" s="264" t="s">
        <v>6</v>
      </c>
      <c r="F616" s="264">
        <v>25120</v>
      </c>
      <c r="G616" s="238">
        <f t="shared" ref="G616:G628" si="43">F616/$J$615</f>
        <v>2.0258064516129031E-2</v>
      </c>
      <c r="H616" s="264"/>
      <c r="I616" s="264"/>
      <c r="J616" s="76"/>
    </row>
    <row r="617" spans="1:10" x14ac:dyDescent="0.25">
      <c r="A617" s="11" t="s">
        <v>267</v>
      </c>
      <c r="B617" s="178">
        <f t="shared" si="42"/>
        <v>118.52887617065556</v>
      </c>
      <c r="D617" s="264"/>
      <c r="E617" s="264" t="s">
        <v>15</v>
      </c>
      <c r="F617" s="264">
        <v>135000</v>
      </c>
      <c r="G617" s="238">
        <f t="shared" si="43"/>
        <v>0.10887096774193548</v>
      </c>
      <c r="H617" s="264"/>
      <c r="I617" s="264"/>
      <c r="J617" s="76"/>
    </row>
    <row r="618" spans="1:10" x14ac:dyDescent="0.25">
      <c r="A618" s="11" t="s">
        <v>267</v>
      </c>
      <c r="B618" s="178">
        <f t="shared" si="42"/>
        <v>5.0988553590010399</v>
      </c>
      <c r="D618" s="264"/>
      <c r="E618" s="264" t="s">
        <v>9</v>
      </c>
      <c r="F618" s="264">
        <v>28000</v>
      </c>
      <c r="G618" s="238">
        <f t="shared" si="43"/>
        <v>2.2580645161290321E-2</v>
      </c>
      <c r="H618" s="264"/>
      <c r="I618" s="264"/>
      <c r="J618" s="76"/>
    </row>
    <row r="619" spans="1:10" x14ac:dyDescent="0.25">
      <c r="A619" s="11" t="s">
        <v>267</v>
      </c>
      <c r="B619" s="178">
        <f t="shared" si="42"/>
        <v>27.477887617065559</v>
      </c>
      <c r="D619" s="264"/>
      <c r="E619" s="264" t="s">
        <v>268</v>
      </c>
      <c r="F619" s="264">
        <v>65000</v>
      </c>
      <c r="G619" s="238">
        <f t="shared" si="43"/>
        <v>5.2419354838709679E-2</v>
      </c>
      <c r="H619" s="264"/>
      <c r="I619" s="264"/>
      <c r="J619" s="76"/>
    </row>
    <row r="620" spans="1:10" x14ac:dyDescent="0.25">
      <c r="A620" s="11" t="s">
        <v>267</v>
      </c>
      <c r="B620" s="178">
        <f t="shared" si="42"/>
        <v>1.8575052029136317E-2</v>
      </c>
      <c r="D620" s="264"/>
      <c r="E620" s="264" t="s">
        <v>26</v>
      </c>
      <c r="F620" s="264">
        <v>1690</v>
      </c>
      <c r="G620" s="238">
        <f t="shared" si="43"/>
        <v>1.3629032258064516E-3</v>
      </c>
      <c r="H620" s="264"/>
      <c r="I620" s="264"/>
      <c r="J620" s="76"/>
    </row>
    <row r="621" spans="1:10" s="264" customFormat="1" x14ac:dyDescent="0.25">
      <c r="A621" s="11" t="s">
        <v>267</v>
      </c>
      <c r="B621" s="178">
        <f t="shared" si="42"/>
        <v>0</v>
      </c>
      <c r="C621" s="11"/>
      <c r="E621" s="264" t="s">
        <v>27</v>
      </c>
      <c r="F621" s="253"/>
      <c r="G621" s="238"/>
      <c r="J621" s="76"/>
    </row>
    <row r="622" spans="1:10" x14ac:dyDescent="0.25">
      <c r="A622" s="11" t="s">
        <v>267</v>
      </c>
      <c r="B622" s="178">
        <f t="shared" si="42"/>
        <v>0.36582986472424561</v>
      </c>
      <c r="D622" s="264"/>
      <c r="E622" s="264" t="s">
        <v>16</v>
      </c>
      <c r="F622" s="264">
        <v>7500</v>
      </c>
      <c r="G622" s="238">
        <f t="shared" si="43"/>
        <v>6.0483870967741934E-3</v>
      </c>
      <c r="H622" s="264"/>
      <c r="I622" s="264"/>
      <c r="J622" s="76"/>
    </row>
    <row r="623" spans="1:10" x14ac:dyDescent="0.25">
      <c r="A623" s="11" t="s">
        <v>267</v>
      </c>
      <c r="B623" s="178">
        <f t="shared" si="42"/>
        <v>1230.6516649323626</v>
      </c>
      <c r="D623" s="264"/>
      <c r="E623" s="264" t="s">
        <v>121</v>
      </c>
      <c r="F623" s="264">
        <v>435000</v>
      </c>
      <c r="G623" s="238">
        <f t="shared" si="43"/>
        <v>0.35080645161290325</v>
      </c>
      <c r="H623" s="264"/>
      <c r="I623" s="264"/>
      <c r="J623" s="76"/>
    </row>
    <row r="624" spans="1:10" x14ac:dyDescent="0.25">
      <c r="A624" s="11" t="s">
        <v>267</v>
      </c>
      <c r="B624" s="178">
        <f t="shared" si="42"/>
        <v>0</v>
      </c>
      <c r="D624" s="264"/>
      <c r="E624" s="264" t="s">
        <v>160</v>
      </c>
      <c r="F624" s="264"/>
      <c r="G624" s="238"/>
      <c r="H624" s="264"/>
      <c r="I624" s="264"/>
      <c r="J624" s="76"/>
    </row>
    <row r="625" spans="1:10" x14ac:dyDescent="0.25">
      <c r="A625" s="11" t="s">
        <v>267</v>
      </c>
      <c r="B625" s="178">
        <f t="shared" si="42"/>
        <v>0</v>
      </c>
      <c r="D625" s="264"/>
      <c r="E625" s="264" t="s">
        <v>161</v>
      </c>
      <c r="F625" s="264"/>
      <c r="G625" s="238"/>
      <c r="H625" s="264"/>
      <c r="I625" s="264"/>
      <c r="J625" s="76"/>
    </row>
    <row r="626" spans="1:10" x14ac:dyDescent="0.25">
      <c r="A626" s="11" t="s">
        <v>267</v>
      </c>
      <c r="B626" s="178">
        <f t="shared" si="42"/>
        <v>4.741155046826222</v>
      </c>
      <c r="D626" s="264"/>
      <c r="E626" s="264" t="s">
        <v>126</v>
      </c>
      <c r="F626" s="264">
        <v>27000</v>
      </c>
      <c r="G626" s="238">
        <f t="shared" si="43"/>
        <v>2.1774193548387097E-2</v>
      </c>
      <c r="H626" s="264"/>
      <c r="I626" s="264"/>
      <c r="J626" s="76"/>
    </row>
    <row r="627" spans="1:10" x14ac:dyDescent="0.25">
      <c r="A627" s="11" t="s">
        <v>267</v>
      </c>
      <c r="B627" s="178">
        <f t="shared" si="42"/>
        <v>0</v>
      </c>
      <c r="D627" s="264"/>
      <c r="E627" s="264" t="s">
        <v>38</v>
      </c>
      <c r="F627" s="253"/>
      <c r="G627" s="238"/>
      <c r="H627" s="264"/>
      <c r="I627" s="264"/>
      <c r="J627" s="76"/>
    </row>
    <row r="628" spans="1:10" x14ac:dyDescent="0.25">
      <c r="A628" s="150" t="s">
        <v>267</v>
      </c>
      <c r="B628" s="131">
        <f t="shared" si="42"/>
        <v>4.4303459937565046</v>
      </c>
      <c r="C628" s="12"/>
      <c r="D628" s="12"/>
      <c r="E628" s="12" t="s">
        <v>47</v>
      </c>
      <c r="F628" s="12">
        <v>26100</v>
      </c>
      <c r="G628" s="237">
        <f t="shared" si="43"/>
        <v>2.1048387096774195E-2</v>
      </c>
      <c r="H628" s="12"/>
      <c r="I628" s="12"/>
      <c r="J628" s="12"/>
    </row>
    <row r="629" spans="1:10" x14ac:dyDescent="0.25">
      <c r="A629" s="11" t="s">
        <v>269</v>
      </c>
      <c r="B629" s="178">
        <f>POWER((F629/$J$629)*100, 2)</f>
        <v>0</v>
      </c>
      <c r="C629" s="11">
        <f>SUM(B629:B641)</f>
        <v>8372.0785320534924</v>
      </c>
      <c r="D629" s="265"/>
      <c r="E629" s="265" t="s">
        <v>5</v>
      </c>
      <c r="F629" s="265"/>
      <c r="G629" s="238"/>
      <c r="H629" s="265"/>
      <c r="I629" s="265"/>
      <c r="J629" s="76">
        <v>52800</v>
      </c>
    </row>
    <row r="630" spans="1:10" x14ac:dyDescent="0.25">
      <c r="A630" s="11" t="s">
        <v>269</v>
      </c>
      <c r="B630" s="178">
        <f t="shared" ref="B630:B641" si="44">POWER((F630/$J$629)*100, 2)</f>
        <v>8308.943988894629</v>
      </c>
      <c r="D630" s="265"/>
      <c r="E630" s="265" t="s">
        <v>6</v>
      </c>
      <c r="F630" s="265">
        <f>48129</f>
        <v>48129</v>
      </c>
      <c r="G630" s="238">
        <f>F630/$J$629</f>
        <v>0.91153409090909088</v>
      </c>
      <c r="H630" s="265"/>
      <c r="I630" s="265"/>
      <c r="J630" s="76"/>
    </row>
    <row r="631" spans="1:10" x14ac:dyDescent="0.25">
      <c r="A631" s="11" t="s">
        <v>269</v>
      </c>
      <c r="B631" s="178">
        <f t="shared" si="44"/>
        <v>3.6730945821854921E-5</v>
      </c>
      <c r="D631" s="265"/>
      <c r="E631" s="265" t="s">
        <v>271</v>
      </c>
      <c r="F631" s="265">
        <v>3.2</v>
      </c>
      <c r="G631" s="238">
        <f t="shared" ref="G631:G638" si="45">F631/$J$629</f>
        <v>6.0606060606060611E-5</v>
      </c>
      <c r="H631" s="265"/>
      <c r="I631" s="265"/>
      <c r="J631" s="76"/>
    </row>
    <row r="632" spans="1:10" x14ac:dyDescent="0.25">
      <c r="A632" s="11" t="s">
        <v>269</v>
      </c>
      <c r="B632" s="178">
        <f t="shared" si="44"/>
        <v>62.583681272956859</v>
      </c>
      <c r="D632" s="265"/>
      <c r="E632" s="265" t="s">
        <v>82</v>
      </c>
      <c r="F632" s="265">
        <f>4177</f>
        <v>4177</v>
      </c>
      <c r="G632" s="238">
        <f t="shared" si="45"/>
        <v>7.9109848484848491E-2</v>
      </c>
      <c r="H632" s="265"/>
      <c r="I632" s="265"/>
      <c r="J632" s="76"/>
    </row>
    <row r="633" spans="1:10" x14ac:dyDescent="0.25">
      <c r="A633" s="11" t="s">
        <v>269</v>
      </c>
      <c r="B633" s="178">
        <f t="shared" si="44"/>
        <v>5.1652892561983473E-4</v>
      </c>
      <c r="D633" s="265"/>
      <c r="E633" s="265" t="s">
        <v>213</v>
      </c>
      <c r="F633" s="265">
        <f>12</f>
        <v>12</v>
      </c>
      <c r="G633" s="238">
        <f t="shared" si="45"/>
        <v>2.2727272727272727E-4</v>
      </c>
      <c r="H633" s="265"/>
      <c r="I633" s="265"/>
      <c r="J633" s="76"/>
    </row>
    <row r="634" spans="1:10" x14ac:dyDescent="0.25">
      <c r="A634" s="11" t="s">
        <v>269</v>
      </c>
      <c r="B634" s="178">
        <f t="shared" si="44"/>
        <v>4.3402777777777786E-4</v>
      </c>
      <c r="D634" s="265"/>
      <c r="E634" s="265" t="s">
        <v>273</v>
      </c>
      <c r="F634" s="265">
        <v>11</v>
      </c>
      <c r="G634" s="238">
        <f t="shared" si="45"/>
        <v>2.0833333333333335E-4</v>
      </c>
      <c r="H634" s="265"/>
      <c r="I634" s="265"/>
      <c r="J634" s="76"/>
    </row>
    <row r="635" spans="1:10" x14ac:dyDescent="0.25">
      <c r="A635" s="11" t="s">
        <v>269</v>
      </c>
      <c r="B635" s="178">
        <f t="shared" si="44"/>
        <v>1.6586317722681358E-4</v>
      </c>
      <c r="D635" s="265"/>
      <c r="E635" s="265" t="s">
        <v>27</v>
      </c>
      <c r="F635" s="265">
        <v>6.8</v>
      </c>
      <c r="G635" s="238">
        <f t="shared" si="45"/>
        <v>1.2878787878787878E-4</v>
      </c>
      <c r="H635" s="265"/>
      <c r="I635" s="265"/>
      <c r="J635" s="76"/>
    </row>
    <row r="636" spans="1:10" x14ac:dyDescent="0.25">
      <c r="A636" s="11" t="s">
        <v>269</v>
      </c>
      <c r="B636" s="178">
        <f t="shared" si="44"/>
        <v>0</v>
      </c>
      <c r="D636" s="265"/>
      <c r="E636" s="265" t="s">
        <v>84</v>
      </c>
      <c r="F636" s="265"/>
      <c r="G636" s="238"/>
      <c r="H636" s="265"/>
      <c r="I636" s="265"/>
      <c r="J636" s="76"/>
    </row>
    <row r="637" spans="1:10" x14ac:dyDescent="0.25">
      <c r="A637" s="11" t="s">
        <v>269</v>
      </c>
      <c r="B637" s="178">
        <f t="shared" si="44"/>
        <v>0.53722236570247939</v>
      </c>
      <c r="D637" s="265"/>
      <c r="E637" s="265" t="s">
        <v>139</v>
      </c>
      <c r="F637" s="265">
        <v>387</v>
      </c>
      <c r="G637" s="238">
        <f t="shared" si="45"/>
        <v>7.3295454545454549E-3</v>
      </c>
      <c r="H637" s="265"/>
      <c r="I637" s="265"/>
      <c r="J637" s="76"/>
    </row>
    <row r="638" spans="1:10" x14ac:dyDescent="0.25">
      <c r="A638" s="11" t="s">
        <v>269</v>
      </c>
      <c r="B638" s="178">
        <f t="shared" si="44"/>
        <v>1.248636937557392E-2</v>
      </c>
      <c r="D638" s="265"/>
      <c r="E638" s="265" t="s">
        <v>272</v>
      </c>
      <c r="F638" s="265">
        <v>59</v>
      </c>
      <c r="G638" s="238">
        <f t="shared" si="45"/>
        <v>1.1174242424242425E-3</v>
      </c>
      <c r="H638" s="265"/>
      <c r="I638" s="265"/>
      <c r="J638" s="76"/>
    </row>
    <row r="639" spans="1:10" x14ac:dyDescent="0.25">
      <c r="A639" s="11" t="s">
        <v>269</v>
      </c>
      <c r="B639" s="178">
        <f t="shared" si="44"/>
        <v>0</v>
      </c>
      <c r="D639" s="265"/>
      <c r="E639" s="265" t="s">
        <v>274</v>
      </c>
      <c r="F639" s="265"/>
      <c r="G639" s="238"/>
      <c r="H639" s="265"/>
      <c r="I639" s="265"/>
      <c r="J639" s="76"/>
    </row>
    <row r="640" spans="1:10" x14ac:dyDescent="0.25">
      <c r="A640" s="11" t="s">
        <v>269</v>
      </c>
      <c r="B640" s="178">
        <f t="shared" si="44"/>
        <v>0</v>
      </c>
      <c r="D640" s="265"/>
      <c r="E640" s="265" t="s">
        <v>193</v>
      </c>
      <c r="F640" s="253"/>
      <c r="G640" s="238"/>
      <c r="H640" s="265"/>
      <c r="I640" s="265"/>
      <c r="J640" s="76"/>
    </row>
    <row r="641" spans="1:10" x14ac:dyDescent="0.25">
      <c r="A641" s="150" t="s">
        <v>269</v>
      </c>
      <c r="B641" s="131">
        <f t="shared" si="44"/>
        <v>0</v>
      </c>
      <c r="C641" s="150"/>
      <c r="D641" s="12"/>
      <c r="E641" s="12" t="s">
        <v>86</v>
      </c>
      <c r="F641" s="12"/>
      <c r="G641" s="27"/>
      <c r="H641" s="12"/>
      <c r="I641" s="12"/>
      <c r="J641" s="147"/>
    </row>
    <row r="642" spans="1:10" x14ac:dyDescent="0.25">
      <c r="A642" s="11" t="s">
        <v>276</v>
      </c>
      <c r="B642" s="178">
        <f>POWER((F642/$J$642)*100, 2)</f>
        <v>4.3964620187304906</v>
      </c>
      <c r="C642" s="11">
        <f>SUM(B642:B654)</f>
        <v>2246.4248716614643</v>
      </c>
      <c r="D642" s="271"/>
      <c r="E642" s="271" t="s">
        <v>210</v>
      </c>
      <c r="F642" s="271">
        <v>3900</v>
      </c>
      <c r="G642" s="238">
        <f>F642/$J$642</f>
        <v>2.0967741935483872E-2</v>
      </c>
      <c r="H642" s="271"/>
      <c r="I642" s="271"/>
      <c r="J642" s="76">
        <v>186000</v>
      </c>
    </row>
    <row r="643" spans="1:10" x14ac:dyDescent="0.25">
      <c r="A643" s="11" t="s">
        <v>276</v>
      </c>
      <c r="B643" s="178">
        <f t="shared" ref="B643:B654" si="46">POWER((F643/$J$642)*100, 2)</f>
        <v>17.191277604347324</v>
      </c>
      <c r="D643" s="271"/>
      <c r="E643" s="271" t="s">
        <v>82</v>
      </c>
      <c r="F643" s="271">
        <v>7712</v>
      </c>
      <c r="G643" s="238">
        <f t="shared" ref="G643:G654" si="47">F643/$J$642</f>
        <v>4.1462365591397848E-2</v>
      </c>
      <c r="H643" s="271"/>
      <c r="I643" s="271"/>
      <c r="J643" s="76"/>
    </row>
    <row r="644" spans="1:10" x14ac:dyDescent="0.25">
      <c r="A644" s="11" t="s">
        <v>276</v>
      </c>
      <c r="B644" s="178">
        <f t="shared" si="46"/>
        <v>541.38781477627481</v>
      </c>
      <c r="D644" s="271"/>
      <c r="E644" s="271" t="s">
        <v>83</v>
      </c>
      <c r="F644" s="271">
        <v>43278</v>
      </c>
      <c r="G644" s="238">
        <f t="shared" si="47"/>
        <v>0.23267741935483871</v>
      </c>
      <c r="H644" s="271"/>
      <c r="I644" s="271"/>
      <c r="J644" s="76"/>
    </row>
    <row r="645" spans="1:10" x14ac:dyDescent="0.25">
      <c r="A645" s="11" t="s">
        <v>276</v>
      </c>
      <c r="B645" s="178">
        <f t="shared" si="46"/>
        <v>557.06151000115619</v>
      </c>
      <c r="D645" s="271"/>
      <c r="E645" s="271" t="s">
        <v>15</v>
      </c>
      <c r="F645" s="271">
        <v>43900</v>
      </c>
      <c r="G645" s="238">
        <f t="shared" si="47"/>
        <v>0.23602150537634409</v>
      </c>
      <c r="H645" s="271"/>
      <c r="I645" s="271"/>
      <c r="J645" s="76"/>
    </row>
    <row r="646" spans="1:10" x14ac:dyDescent="0.25">
      <c r="A646" s="11" t="s">
        <v>276</v>
      </c>
      <c r="B646" s="178">
        <f t="shared" si="46"/>
        <v>1.8065672332061509</v>
      </c>
      <c r="D646" s="271"/>
      <c r="E646" s="271" t="s">
        <v>24</v>
      </c>
      <c r="F646" s="271">
        <v>2500</v>
      </c>
      <c r="G646" s="238">
        <f t="shared" si="47"/>
        <v>1.3440860215053764E-2</v>
      </c>
      <c r="H646" s="271"/>
      <c r="I646" s="271"/>
      <c r="J646" s="76"/>
    </row>
    <row r="647" spans="1:10" x14ac:dyDescent="0.25">
      <c r="A647" s="11" t="s">
        <v>276</v>
      </c>
      <c r="B647" s="178">
        <f t="shared" si="46"/>
        <v>1.8065672332061515E-2</v>
      </c>
      <c r="D647" s="271"/>
      <c r="E647" s="271" t="s">
        <v>228</v>
      </c>
      <c r="F647" s="271">
        <v>250</v>
      </c>
      <c r="G647" s="238">
        <f t="shared" si="47"/>
        <v>1.3440860215053765E-3</v>
      </c>
      <c r="H647" s="271"/>
      <c r="I647" s="271"/>
      <c r="J647" s="76"/>
    </row>
    <row r="648" spans="1:10" x14ac:dyDescent="0.25">
      <c r="A648" s="11" t="s">
        <v>276</v>
      </c>
      <c r="B648" s="178">
        <f t="shared" si="46"/>
        <v>1.8065672332061515E-2</v>
      </c>
      <c r="D648" s="271"/>
      <c r="E648" s="271" t="s">
        <v>266</v>
      </c>
      <c r="F648" s="271">
        <v>250</v>
      </c>
      <c r="G648" s="238">
        <f t="shared" si="47"/>
        <v>1.3440860215053765E-3</v>
      </c>
      <c r="H648" s="271"/>
      <c r="I648" s="271"/>
      <c r="J648" s="76"/>
    </row>
    <row r="649" spans="1:10" x14ac:dyDescent="0.25">
      <c r="A649" s="11" t="s">
        <v>276</v>
      </c>
      <c r="B649" s="178">
        <f t="shared" si="46"/>
        <v>1.8341314024742743</v>
      </c>
      <c r="D649" s="271"/>
      <c r="E649" s="271" t="s">
        <v>56</v>
      </c>
      <c r="F649" s="271">
        <v>2519</v>
      </c>
      <c r="G649" s="238">
        <f t="shared" si="47"/>
        <v>1.3543010752688172E-2</v>
      </c>
      <c r="H649" s="271"/>
      <c r="I649" s="271"/>
      <c r="J649" s="76"/>
    </row>
    <row r="650" spans="1:10" x14ac:dyDescent="0.25">
      <c r="A650" s="11" t="s">
        <v>276</v>
      </c>
      <c r="B650" s="178">
        <f t="shared" si="46"/>
        <v>0.56978147762747144</v>
      </c>
      <c r="D650" s="271"/>
      <c r="E650" s="271" t="s">
        <v>278</v>
      </c>
      <c r="F650" s="271">
        <v>1404</v>
      </c>
      <c r="G650" s="238">
        <f t="shared" si="47"/>
        <v>7.5483870967741938E-3</v>
      </c>
      <c r="H650" s="271"/>
      <c r="I650" s="271"/>
      <c r="J650" s="76"/>
    </row>
    <row r="651" spans="1:10" x14ac:dyDescent="0.25">
      <c r="A651" s="11" t="s">
        <v>276</v>
      </c>
      <c r="B651" s="178">
        <f t="shared" si="46"/>
        <v>85.602289571048672</v>
      </c>
      <c r="D651" s="271"/>
      <c r="E651" s="271" t="s">
        <v>92</v>
      </c>
      <c r="F651" s="271">
        <v>17209</v>
      </c>
      <c r="G651" s="238">
        <f t="shared" si="47"/>
        <v>9.2521505376344085E-2</v>
      </c>
      <c r="H651" s="271"/>
      <c r="I651" s="271"/>
      <c r="J651" s="76"/>
    </row>
    <row r="652" spans="1:10" x14ac:dyDescent="0.25">
      <c r="A652" s="11" t="s">
        <v>276</v>
      </c>
      <c r="B652" s="178">
        <f t="shared" si="46"/>
        <v>2.7777777777777781</v>
      </c>
      <c r="D652" s="271"/>
      <c r="E652" s="271" t="s">
        <v>16</v>
      </c>
      <c r="F652" s="271">
        <v>3100</v>
      </c>
      <c r="G652" s="238">
        <f t="shared" si="47"/>
        <v>1.6666666666666666E-2</v>
      </c>
      <c r="H652" s="271"/>
      <c r="I652" s="271"/>
      <c r="J652" s="76"/>
    </row>
    <row r="653" spans="1:10" x14ac:dyDescent="0.25">
      <c r="A653" s="11" t="s">
        <v>276</v>
      </c>
      <c r="B653" s="178">
        <f t="shared" si="46"/>
        <v>1033.6570701815242</v>
      </c>
      <c r="D653" s="271"/>
      <c r="E653" s="271" t="s">
        <v>38</v>
      </c>
      <c r="F653" s="271">
        <v>59800</v>
      </c>
      <c r="G653" s="238">
        <f t="shared" si="47"/>
        <v>0.32150537634408605</v>
      </c>
      <c r="H653" s="271"/>
      <c r="I653" s="271"/>
      <c r="J653" s="76"/>
    </row>
    <row r="654" spans="1:10" x14ac:dyDescent="0.25">
      <c r="A654" s="150" t="s">
        <v>276</v>
      </c>
      <c r="B654" s="131">
        <f t="shared" si="46"/>
        <v>0.1040582726326743</v>
      </c>
      <c r="C654" s="150"/>
      <c r="D654" s="12"/>
      <c r="E654" s="12" t="s">
        <v>129</v>
      </c>
      <c r="F654" s="12">
        <v>600</v>
      </c>
      <c r="G654" s="237">
        <f t="shared" si="47"/>
        <v>3.2258064516129032E-3</v>
      </c>
      <c r="H654" s="12"/>
      <c r="I654" s="12"/>
      <c r="J654" s="147"/>
    </row>
    <row r="655" spans="1:10" x14ac:dyDescent="0.25">
      <c r="A655" s="81" t="s">
        <v>279</v>
      </c>
      <c r="B655" s="178">
        <f>POWER((F655/$J$655)*100, 2)</f>
        <v>44.922338261613326</v>
      </c>
      <c r="C655" s="11">
        <f>SUM(B655:B658)</f>
        <v>5557.3488273472822</v>
      </c>
      <c r="D655" s="272"/>
      <c r="E655" s="272" t="s">
        <v>82</v>
      </c>
      <c r="F655" s="272">
        <v>5000</v>
      </c>
      <c r="G655" s="238">
        <f>F655/$J$655</f>
        <v>6.7024128686327081E-2</v>
      </c>
      <c r="H655" s="272"/>
      <c r="I655" s="272"/>
      <c r="J655" s="76">
        <v>74600</v>
      </c>
    </row>
    <row r="656" spans="1:10" x14ac:dyDescent="0.25">
      <c r="A656" s="81" t="s">
        <v>279</v>
      </c>
      <c r="B656" s="178">
        <f t="shared" ref="B656:B658" si="48">POWER((F656/$J$655)*100, 2)</f>
        <v>437.29200957384882</v>
      </c>
      <c r="D656" s="272"/>
      <c r="E656" s="272" t="s">
        <v>16</v>
      </c>
      <c r="F656" s="272">
        <v>15600</v>
      </c>
      <c r="G656" s="238">
        <f t="shared" ref="G656:G658" si="49">F656/$J$655</f>
        <v>0.20911528150134048</v>
      </c>
      <c r="H656" s="272"/>
      <c r="I656" s="272"/>
      <c r="J656" s="76"/>
    </row>
    <row r="657" spans="1:10" x14ac:dyDescent="0.25">
      <c r="A657" s="81" t="s">
        <v>279</v>
      </c>
      <c r="B657" s="178">
        <f t="shared" si="48"/>
        <v>5073.793105678903</v>
      </c>
      <c r="D657" s="272"/>
      <c r="E657" s="272" t="s">
        <v>314</v>
      </c>
      <c r="F657" s="272">
        <v>53138</v>
      </c>
      <c r="G657" s="238">
        <f t="shared" si="49"/>
        <v>0.71230563002680969</v>
      </c>
      <c r="H657" s="272"/>
      <c r="I657" s="272"/>
      <c r="J657" s="76"/>
    </row>
    <row r="658" spans="1:10" x14ac:dyDescent="0.25">
      <c r="A658" s="156" t="s">
        <v>279</v>
      </c>
      <c r="B658" s="131">
        <f t="shared" si="48"/>
        <v>1.3413738329176517</v>
      </c>
      <c r="C658" s="150"/>
      <c r="D658" s="12"/>
      <c r="E658" s="12" t="s">
        <v>86</v>
      </c>
      <c r="F658" s="12">
        <v>864</v>
      </c>
      <c r="G658" s="237">
        <f t="shared" si="49"/>
        <v>1.1581769436997319E-2</v>
      </c>
      <c r="H658" s="12"/>
      <c r="I658" s="12"/>
      <c r="J658" s="147"/>
    </row>
    <row r="659" spans="1:10" x14ac:dyDescent="0.25">
      <c r="A659" s="11" t="s">
        <v>280</v>
      </c>
      <c r="B659" s="178">
        <f>POWER((F659/$J$659)*100, 2)</f>
        <v>0.11413440467494521</v>
      </c>
      <c r="C659" s="11">
        <f>SUM(B659:B669)</f>
        <v>3549.1381752698649</v>
      </c>
      <c r="D659" s="274"/>
      <c r="E659" s="274" t="s">
        <v>5</v>
      </c>
      <c r="F659" s="274">
        <v>750</v>
      </c>
      <c r="G659" s="238">
        <f>F659/$J$659</f>
        <v>3.3783783783783786E-3</v>
      </c>
      <c r="H659" s="274"/>
      <c r="I659" s="274"/>
      <c r="J659" s="76">
        <v>222000</v>
      </c>
    </row>
    <row r="660" spans="1:10" x14ac:dyDescent="0.25">
      <c r="A660" s="11" t="s">
        <v>280</v>
      </c>
      <c r="B660" s="178">
        <f t="shared" ref="B660:B669" si="50">POWER((F660/$J$659)*100, 2)</f>
        <v>0.81162243324405492</v>
      </c>
      <c r="D660" s="274"/>
      <c r="E660" s="274" t="s">
        <v>202</v>
      </c>
      <c r="F660" s="274">
        <v>2000</v>
      </c>
      <c r="G660" s="238">
        <f t="shared" ref="G660:G669" si="51">F660/$J$659</f>
        <v>9.0090090090090089E-3</v>
      </c>
      <c r="H660" s="274"/>
      <c r="I660" s="274"/>
      <c r="J660" s="76"/>
    </row>
    <row r="661" spans="1:10" x14ac:dyDescent="0.25">
      <c r="A661" s="11" t="s">
        <v>280</v>
      </c>
      <c r="B661" s="178">
        <f t="shared" si="50"/>
        <v>22.340526134242349</v>
      </c>
      <c r="D661" s="274"/>
      <c r="E661" s="274" t="s">
        <v>315</v>
      </c>
      <c r="F661" s="274">
        <v>10493</v>
      </c>
      <c r="G661" s="238">
        <f t="shared" si="51"/>
        <v>4.7265765765765765E-2</v>
      </c>
      <c r="H661" s="274"/>
      <c r="I661" s="274"/>
      <c r="J661" s="76"/>
    </row>
    <row r="662" spans="1:10" x14ac:dyDescent="0.25">
      <c r="A662" s="11" t="s">
        <v>280</v>
      </c>
      <c r="B662" s="178">
        <f t="shared" si="50"/>
        <v>0</v>
      </c>
      <c r="D662" s="274"/>
      <c r="E662" s="274" t="s">
        <v>134</v>
      </c>
      <c r="F662" s="274"/>
      <c r="G662" s="238"/>
      <c r="H662" s="274"/>
      <c r="I662" s="274"/>
      <c r="J662" s="76"/>
    </row>
    <row r="663" spans="1:10" x14ac:dyDescent="0.25">
      <c r="A663" s="11" t="s">
        <v>280</v>
      </c>
      <c r="B663" s="178">
        <f t="shared" si="50"/>
        <v>5.9167275383491598</v>
      </c>
      <c r="D663" s="274"/>
      <c r="E663" s="274" t="s">
        <v>111</v>
      </c>
      <c r="F663" s="274">
        <v>5400</v>
      </c>
      <c r="G663" s="238">
        <f t="shared" si="51"/>
        <v>2.4324324324324326E-2</v>
      </c>
      <c r="H663" s="274"/>
      <c r="I663" s="274"/>
      <c r="J663" s="76"/>
    </row>
    <row r="664" spans="1:10" x14ac:dyDescent="0.25">
      <c r="A664" s="11" t="s">
        <v>280</v>
      </c>
      <c r="B664" s="178">
        <f t="shared" si="50"/>
        <v>2.0290560831101371E-5</v>
      </c>
      <c r="D664" s="274"/>
      <c r="E664" s="274" t="s">
        <v>118</v>
      </c>
      <c r="F664" s="274">
        <v>10</v>
      </c>
      <c r="G664" s="238">
        <f t="shared" si="51"/>
        <v>4.5045045045045046E-5</v>
      </c>
      <c r="H664" s="274"/>
      <c r="I664" s="274"/>
      <c r="J664" s="76"/>
    </row>
    <row r="665" spans="1:10" x14ac:dyDescent="0.25">
      <c r="A665" s="11" t="s">
        <v>280</v>
      </c>
      <c r="B665" s="178">
        <f t="shared" si="50"/>
        <v>1964.6457268078896</v>
      </c>
      <c r="D665" s="274"/>
      <c r="E665" s="274" t="s">
        <v>16</v>
      </c>
      <c r="F665" s="274">
        <v>98400</v>
      </c>
      <c r="G665" s="238">
        <f t="shared" si="51"/>
        <v>0.44324324324324327</v>
      </c>
      <c r="H665" s="274"/>
      <c r="I665" s="274"/>
      <c r="J665" s="76"/>
    </row>
    <row r="666" spans="1:10" x14ac:dyDescent="0.25">
      <c r="A666" s="11" t="s">
        <v>280</v>
      </c>
      <c r="B666" s="178">
        <f t="shared" si="50"/>
        <v>4.5653761869978094E-5</v>
      </c>
      <c r="D666" s="274"/>
      <c r="E666" s="274" t="s">
        <v>37</v>
      </c>
      <c r="F666" s="270">
        <v>15</v>
      </c>
      <c r="G666" s="238">
        <f t="shared" si="51"/>
        <v>6.7567567567567569E-5</v>
      </c>
      <c r="H666" s="274"/>
      <c r="I666" s="274"/>
      <c r="J666" s="76"/>
    </row>
    <row r="667" spans="1:10" x14ac:dyDescent="0.25">
      <c r="A667" s="11" t="s">
        <v>280</v>
      </c>
      <c r="B667" s="178">
        <f t="shared" si="50"/>
        <v>1509.9525657414169</v>
      </c>
      <c r="D667" s="274"/>
      <c r="E667" s="274" t="s">
        <v>316</v>
      </c>
      <c r="F667" s="274">
        <v>86265</v>
      </c>
      <c r="G667" s="238">
        <f t="shared" si="51"/>
        <v>0.38858108108108108</v>
      </c>
      <c r="H667" s="274"/>
      <c r="I667" s="274"/>
      <c r="J667" s="76"/>
    </row>
    <row r="668" spans="1:10" x14ac:dyDescent="0.25">
      <c r="A668" s="11" t="s">
        <v>280</v>
      </c>
      <c r="B668" s="178">
        <f t="shared" si="50"/>
        <v>42.074506939371808</v>
      </c>
      <c r="D668" s="274"/>
      <c r="E668" s="274" t="s">
        <v>38</v>
      </c>
      <c r="F668" s="274">
        <v>14400</v>
      </c>
      <c r="G668" s="238">
        <f t="shared" si="51"/>
        <v>6.4864864864864868E-2</v>
      </c>
      <c r="H668" s="274"/>
      <c r="I668" s="274"/>
      <c r="J668" s="76"/>
    </row>
    <row r="669" spans="1:10" x14ac:dyDescent="0.25">
      <c r="A669" s="150" t="s">
        <v>280</v>
      </c>
      <c r="B669" s="131">
        <f t="shared" si="50"/>
        <v>3.28229932635338</v>
      </c>
      <c r="C669" s="150"/>
      <c r="D669" s="12"/>
      <c r="E669" s="12" t="s">
        <v>317</v>
      </c>
      <c r="F669" s="12">
        <v>4022</v>
      </c>
      <c r="G669" s="237">
        <f t="shared" si="51"/>
        <v>1.8117117117117117E-2</v>
      </c>
      <c r="H669" s="12"/>
      <c r="I669" s="12"/>
      <c r="J669" s="147"/>
    </row>
    <row r="670" spans="1:10" x14ac:dyDescent="0.25">
      <c r="A670" s="11" t="s">
        <v>285</v>
      </c>
      <c r="B670" s="275">
        <f>POWER((F670/$J$670)*100, 2)</f>
        <v>0</v>
      </c>
      <c r="C670" s="11">
        <f>SUM(B670:B737)</f>
        <v>971.66615300908393</v>
      </c>
      <c r="D670" s="275"/>
      <c r="E670" s="275" t="s">
        <v>97</v>
      </c>
      <c r="F670" s="270"/>
      <c r="G670" s="238"/>
      <c r="H670" s="275"/>
      <c r="I670" s="275"/>
      <c r="J670" s="76">
        <v>20100</v>
      </c>
    </row>
    <row r="671" spans="1:10" x14ac:dyDescent="0.25">
      <c r="A671" s="11" t="s">
        <v>285</v>
      </c>
      <c r="B671" s="275">
        <f t="shared" ref="B671:B734" si="52">POWER((F671/$J$670)*100, 2)</f>
        <v>1.4872348549788372</v>
      </c>
      <c r="D671" s="275"/>
      <c r="E671" s="275" t="s">
        <v>81</v>
      </c>
      <c r="F671" s="275">
        <v>245.124</v>
      </c>
      <c r="G671" s="238">
        <f>F671/$J$670</f>
        <v>1.2195223880597015E-2</v>
      </c>
      <c r="H671" s="275"/>
      <c r="I671" s="275"/>
      <c r="J671" s="76"/>
    </row>
    <row r="672" spans="1:10" x14ac:dyDescent="0.25">
      <c r="A672" s="11" t="s">
        <v>285</v>
      </c>
      <c r="B672" s="275">
        <f t="shared" si="52"/>
        <v>4.0467026954778336E-2</v>
      </c>
      <c r="D672" s="275"/>
      <c r="E672" s="275" t="s">
        <v>210</v>
      </c>
      <c r="F672" s="275">
        <v>40.433999999999997</v>
      </c>
      <c r="G672" s="238">
        <f t="shared" ref="G672:G735" si="53">F672/$J$670</f>
        <v>2.0116417910447759E-3</v>
      </c>
      <c r="H672" s="275"/>
      <c r="I672" s="275"/>
      <c r="J672" s="76"/>
    </row>
    <row r="673" spans="1:10" x14ac:dyDescent="0.25">
      <c r="A673" s="11" t="s">
        <v>285</v>
      </c>
      <c r="B673" s="275">
        <f t="shared" si="52"/>
        <v>73.823147941882624</v>
      </c>
      <c r="D673" s="275"/>
      <c r="E673" s="275" t="s">
        <v>5</v>
      </c>
      <c r="F673" s="275">
        <v>1727</v>
      </c>
      <c r="G673" s="238">
        <f t="shared" si="53"/>
        <v>8.5920398009950244E-2</v>
      </c>
      <c r="H673" s="275"/>
      <c r="I673" s="275"/>
      <c r="J673" s="76"/>
    </row>
    <row r="674" spans="1:10" x14ac:dyDescent="0.25">
      <c r="A674" s="11" t="s">
        <v>285</v>
      </c>
      <c r="B674" s="275">
        <f t="shared" si="52"/>
        <v>5.5191801010866088</v>
      </c>
      <c r="D674" s="275"/>
      <c r="E674" s="275" t="s">
        <v>93</v>
      </c>
      <c r="F674" s="275">
        <v>472.20800000000003</v>
      </c>
      <c r="G674" s="238">
        <f t="shared" si="53"/>
        <v>2.3492935323383087E-2</v>
      </c>
      <c r="H674" s="275"/>
      <c r="I674" s="275"/>
      <c r="J674" s="76"/>
    </row>
    <row r="675" spans="1:10" x14ac:dyDescent="0.25">
      <c r="A675" s="11" t="s">
        <v>285</v>
      </c>
      <c r="B675" s="275">
        <f t="shared" si="52"/>
        <v>2.2276676319893076E-2</v>
      </c>
      <c r="D675" s="275"/>
      <c r="E675" s="275" t="s">
        <v>6</v>
      </c>
      <c r="F675" s="275">
        <v>30</v>
      </c>
      <c r="G675" s="238">
        <f t="shared" si="53"/>
        <v>1.4925373134328358E-3</v>
      </c>
      <c r="H675" s="275"/>
      <c r="I675" s="275"/>
      <c r="J675" s="76"/>
    </row>
    <row r="676" spans="1:10" x14ac:dyDescent="0.25">
      <c r="A676" s="11" t="s">
        <v>285</v>
      </c>
      <c r="B676" s="275">
        <f t="shared" si="52"/>
        <v>0.10457661939060912</v>
      </c>
      <c r="D676" s="275"/>
      <c r="E676" s="275" t="s">
        <v>101</v>
      </c>
      <c r="F676" s="275">
        <v>65</v>
      </c>
      <c r="G676" s="238">
        <f t="shared" si="53"/>
        <v>3.2338308457711441E-3</v>
      </c>
      <c r="H676" s="275"/>
      <c r="I676" s="275"/>
      <c r="J676" s="76"/>
    </row>
    <row r="677" spans="1:10" x14ac:dyDescent="0.25">
      <c r="A677" s="11" t="s">
        <v>285</v>
      </c>
      <c r="B677" s="275">
        <f t="shared" si="52"/>
        <v>1.1580307418133217E-5</v>
      </c>
      <c r="D677" s="275"/>
      <c r="E677" s="275" t="s">
        <v>102</v>
      </c>
      <c r="F677" s="275">
        <v>0.68400000000000005</v>
      </c>
      <c r="G677" s="238">
        <f t="shared" si="53"/>
        <v>3.4029850746268662E-5</v>
      </c>
      <c r="H677" s="275"/>
      <c r="I677" s="275"/>
      <c r="J677" s="76"/>
    </row>
    <row r="678" spans="1:10" x14ac:dyDescent="0.25">
      <c r="A678" s="11" t="s">
        <v>285</v>
      </c>
      <c r="B678" s="275">
        <f t="shared" si="52"/>
        <v>24.506144911660602</v>
      </c>
      <c r="D678" s="275"/>
      <c r="E678" s="275" t="s">
        <v>245</v>
      </c>
      <c r="F678" s="275">
        <v>995.024</v>
      </c>
      <c r="G678" s="238">
        <f t="shared" si="53"/>
        <v>4.95036815920398E-2</v>
      </c>
      <c r="H678" s="275"/>
      <c r="I678" s="275"/>
      <c r="J678" s="76"/>
    </row>
    <row r="679" spans="1:10" x14ac:dyDescent="0.25">
      <c r="A679" s="11" t="s">
        <v>285</v>
      </c>
      <c r="B679" s="275">
        <f t="shared" si="52"/>
        <v>63.933470035296146</v>
      </c>
      <c r="D679" s="275"/>
      <c r="E679" s="275" t="s">
        <v>83</v>
      </c>
      <c r="F679" s="275">
        <v>1607.164</v>
      </c>
      <c r="G679" s="238">
        <f t="shared" si="53"/>
        <v>7.9958407960198999E-2</v>
      </c>
      <c r="H679" s="275"/>
      <c r="I679" s="275"/>
      <c r="J679" s="76"/>
    </row>
    <row r="680" spans="1:10" x14ac:dyDescent="0.25">
      <c r="A680" s="11" t="s">
        <v>285</v>
      </c>
      <c r="B680" s="275">
        <f t="shared" si="52"/>
        <v>167.3225910249746</v>
      </c>
      <c r="D680" s="275"/>
      <c r="E680" s="275" t="s">
        <v>15</v>
      </c>
      <c r="F680" s="275">
        <v>2600</v>
      </c>
      <c r="G680" s="238">
        <f t="shared" si="53"/>
        <v>0.12935323383084577</v>
      </c>
      <c r="H680" s="275"/>
      <c r="I680" s="275"/>
      <c r="J680" s="76"/>
    </row>
    <row r="681" spans="1:10" x14ac:dyDescent="0.25">
      <c r="A681" s="11" t="s">
        <v>285</v>
      </c>
      <c r="B681" s="275">
        <f t="shared" si="52"/>
        <v>1.7460756169401742E-3</v>
      </c>
      <c r="D681" s="275"/>
      <c r="E681" s="275" t="s">
        <v>319</v>
      </c>
      <c r="F681" s="275">
        <v>8.3989999999999991</v>
      </c>
      <c r="G681" s="238">
        <f t="shared" si="53"/>
        <v>4.1786069651741291E-4</v>
      </c>
      <c r="H681" s="275"/>
      <c r="I681" s="275"/>
      <c r="J681" s="76"/>
    </row>
    <row r="682" spans="1:10" x14ac:dyDescent="0.25">
      <c r="A682" s="11" t="s">
        <v>285</v>
      </c>
      <c r="B682" s="275">
        <f t="shared" si="52"/>
        <v>0.11322053139773766</v>
      </c>
      <c r="D682" s="275"/>
      <c r="E682" s="275" t="s">
        <v>213</v>
      </c>
      <c r="F682" s="275">
        <v>67.632999999999996</v>
      </c>
      <c r="G682" s="238">
        <f t="shared" si="53"/>
        <v>3.3648258706467662E-3</v>
      </c>
      <c r="H682" s="275"/>
      <c r="I682" s="275"/>
      <c r="J682" s="76"/>
    </row>
    <row r="683" spans="1:10" x14ac:dyDescent="0.25">
      <c r="A683" s="11" t="s">
        <v>285</v>
      </c>
      <c r="B683" s="275">
        <f t="shared" si="52"/>
        <v>0</v>
      </c>
      <c r="D683" s="275"/>
      <c r="E683" s="275" t="s">
        <v>332</v>
      </c>
      <c r="F683" s="275"/>
      <c r="G683" s="238"/>
      <c r="H683" s="275"/>
      <c r="I683" s="275"/>
      <c r="J683" s="76"/>
    </row>
    <row r="684" spans="1:10" x14ac:dyDescent="0.25">
      <c r="A684" s="11" t="s">
        <v>285</v>
      </c>
      <c r="B684" s="275">
        <f t="shared" si="52"/>
        <v>0</v>
      </c>
      <c r="D684" s="275"/>
      <c r="E684" s="275" t="s">
        <v>18</v>
      </c>
      <c r="F684" s="275"/>
      <c r="G684" s="238"/>
      <c r="H684" s="275"/>
      <c r="I684" s="275"/>
      <c r="J684" s="76"/>
    </row>
    <row r="685" spans="1:10" x14ac:dyDescent="0.25">
      <c r="A685" s="11" t="s">
        <v>285</v>
      </c>
      <c r="B685" s="275">
        <f t="shared" si="52"/>
        <v>0</v>
      </c>
      <c r="D685" s="275"/>
      <c r="E685" s="275" t="s">
        <v>222</v>
      </c>
      <c r="F685" s="270"/>
      <c r="G685" s="238"/>
      <c r="H685" s="275"/>
      <c r="I685" s="275"/>
      <c r="J685" s="76"/>
    </row>
    <row r="686" spans="1:10" x14ac:dyDescent="0.25">
      <c r="A686" s="11" t="s">
        <v>285</v>
      </c>
      <c r="B686" s="275">
        <f t="shared" si="52"/>
        <v>0</v>
      </c>
      <c r="D686" s="275"/>
      <c r="E686" s="275" t="s">
        <v>320</v>
      </c>
      <c r="F686" s="270"/>
      <c r="G686" s="238"/>
      <c r="H686" s="275"/>
      <c r="I686" s="275"/>
      <c r="J686" s="76"/>
    </row>
    <row r="687" spans="1:10" x14ac:dyDescent="0.25">
      <c r="A687" s="11" t="s">
        <v>285</v>
      </c>
      <c r="B687" s="275">
        <f t="shared" si="52"/>
        <v>2.0138214400633646E-5</v>
      </c>
      <c r="D687" s="275"/>
      <c r="E687" s="275" t="s">
        <v>273</v>
      </c>
      <c r="F687" s="275">
        <v>0.90200000000000002</v>
      </c>
      <c r="G687" s="238">
        <f t="shared" si="53"/>
        <v>4.4875621890547264E-5</v>
      </c>
      <c r="H687" s="275"/>
      <c r="I687" s="275"/>
      <c r="J687" s="76"/>
    </row>
    <row r="688" spans="1:10" x14ac:dyDescent="0.25">
      <c r="A688" s="11" t="s">
        <v>285</v>
      </c>
      <c r="B688" s="275">
        <f t="shared" si="52"/>
        <v>0</v>
      </c>
      <c r="D688" s="275"/>
      <c r="E688" s="275" t="s">
        <v>52</v>
      </c>
      <c r="F688" s="275"/>
      <c r="G688" s="238"/>
      <c r="H688" s="275"/>
      <c r="I688" s="275"/>
      <c r="J688" s="76"/>
    </row>
    <row r="689" spans="1:10" ht="17.25" x14ac:dyDescent="0.25">
      <c r="A689" s="11" t="s">
        <v>285</v>
      </c>
      <c r="B689" s="275">
        <f t="shared" si="52"/>
        <v>6.1879656444147425E-2</v>
      </c>
      <c r="D689" s="275"/>
      <c r="E689" s="275" t="s">
        <v>331</v>
      </c>
      <c r="F689" s="275">
        <v>50</v>
      </c>
      <c r="G689" s="238">
        <f t="shared" si="53"/>
        <v>2.4875621890547263E-3</v>
      </c>
      <c r="H689" s="275"/>
      <c r="I689" s="275"/>
      <c r="J689" s="76"/>
    </row>
    <row r="690" spans="1:10" x14ac:dyDescent="0.25">
      <c r="A690" s="11" t="s">
        <v>285</v>
      </c>
      <c r="B690" s="275">
        <f t="shared" si="52"/>
        <v>1.2128412663052895E-5</v>
      </c>
      <c r="D690" s="275"/>
      <c r="E690" s="275" t="s">
        <v>19</v>
      </c>
      <c r="F690" s="275">
        <v>0.7</v>
      </c>
      <c r="G690" s="238">
        <f t="shared" si="53"/>
        <v>3.4825870646766169E-5</v>
      </c>
      <c r="H690" s="275"/>
      <c r="I690" s="275"/>
      <c r="J690" s="76"/>
    </row>
    <row r="691" spans="1:10" x14ac:dyDescent="0.25">
      <c r="A691" s="11" t="s">
        <v>285</v>
      </c>
      <c r="B691" s="275">
        <f t="shared" si="52"/>
        <v>2.4435444667211207E-4</v>
      </c>
      <c r="D691" s="275"/>
      <c r="E691" s="275" t="s">
        <v>321</v>
      </c>
      <c r="F691" s="275">
        <v>3.1419999999999999</v>
      </c>
      <c r="G691" s="238">
        <f t="shared" si="53"/>
        <v>1.5631840796019901E-4</v>
      </c>
      <c r="H691" s="275"/>
      <c r="I691" s="275"/>
      <c r="J691" s="76"/>
    </row>
    <row r="692" spans="1:10" x14ac:dyDescent="0.25">
      <c r="A692" s="11" t="s">
        <v>285</v>
      </c>
      <c r="B692" s="275">
        <f t="shared" si="52"/>
        <v>1.5718422811316548E-2</v>
      </c>
      <c r="D692" s="275"/>
      <c r="E692" s="275" t="s">
        <v>21</v>
      </c>
      <c r="F692" s="275">
        <v>25.2</v>
      </c>
      <c r="G692" s="238">
        <f t="shared" si="53"/>
        <v>1.253731343283582E-3</v>
      </c>
      <c r="H692" s="275"/>
      <c r="I692" s="275"/>
      <c r="J692" s="76"/>
    </row>
    <row r="693" spans="1:10" x14ac:dyDescent="0.25">
      <c r="A693" s="11" t="s">
        <v>285</v>
      </c>
      <c r="B693" s="275">
        <f t="shared" si="52"/>
        <v>6.1186083537536191E-2</v>
      </c>
      <c r="D693" s="275"/>
      <c r="E693" s="275" t="s">
        <v>190</v>
      </c>
      <c r="F693" s="275">
        <v>49.719000000000001</v>
      </c>
      <c r="G693" s="238">
        <f t="shared" si="53"/>
        <v>2.4735820895522387E-3</v>
      </c>
      <c r="H693" s="275"/>
      <c r="I693" s="275"/>
      <c r="J693" s="76"/>
    </row>
    <row r="694" spans="1:10" x14ac:dyDescent="0.25">
      <c r="A694" s="11" t="s">
        <v>285</v>
      </c>
      <c r="B694" s="275">
        <f t="shared" si="52"/>
        <v>7.4972433751639797E-2</v>
      </c>
      <c r="D694" s="275"/>
      <c r="E694" s="275" t="s">
        <v>227</v>
      </c>
      <c r="F694" s="275">
        <v>55.036000000000001</v>
      </c>
      <c r="G694" s="238">
        <f t="shared" si="53"/>
        <v>2.7381094527363183E-3</v>
      </c>
      <c r="H694" s="275"/>
      <c r="I694" s="275"/>
      <c r="J694" s="76"/>
    </row>
    <row r="695" spans="1:10" x14ac:dyDescent="0.25">
      <c r="A695" s="11" t="s">
        <v>285</v>
      </c>
      <c r="B695" s="275">
        <f t="shared" si="52"/>
        <v>2.3633325907774554E-2</v>
      </c>
      <c r="D695" s="275"/>
      <c r="E695" s="275" t="s">
        <v>9</v>
      </c>
      <c r="F695" s="275">
        <v>30.9</v>
      </c>
      <c r="G695" s="238">
        <f t="shared" si="53"/>
        <v>1.5373134328358208E-3</v>
      </c>
      <c r="H695" s="275"/>
      <c r="I695" s="275"/>
      <c r="J695" s="76"/>
    </row>
    <row r="696" spans="1:10" x14ac:dyDescent="0.25">
      <c r="A696" s="11" t="s">
        <v>285</v>
      </c>
      <c r="B696" s="275">
        <f t="shared" si="52"/>
        <v>1.6912937798569341</v>
      </c>
      <c r="D696" s="275"/>
      <c r="E696" s="275" t="s">
        <v>23</v>
      </c>
      <c r="F696" s="275">
        <v>261.39999999999998</v>
      </c>
      <c r="G696" s="238">
        <f t="shared" si="53"/>
        <v>1.3004975124378109E-2</v>
      </c>
      <c r="H696" s="275"/>
      <c r="I696" s="275"/>
      <c r="J696" s="76"/>
    </row>
    <row r="697" spans="1:10" x14ac:dyDescent="0.25">
      <c r="A697" s="11" t="s">
        <v>285</v>
      </c>
      <c r="B697" s="275">
        <f t="shared" si="52"/>
        <v>1.5469914111036856E-2</v>
      </c>
      <c r="D697" s="275"/>
      <c r="E697" s="275" t="s">
        <v>24</v>
      </c>
      <c r="F697" s="275">
        <v>25</v>
      </c>
      <c r="G697" s="238">
        <f t="shared" si="53"/>
        <v>1.2437810945273632E-3</v>
      </c>
      <c r="H697" s="275"/>
      <c r="I697" s="275"/>
      <c r="J697" s="76"/>
    </row>
    <row r="698" spans="1:10" x14ac:dyDescent="0.25">
      <c r="A698" s="11" t="s">
        <v>285</v>
      </c>
      <c r="B698" s="275">
        <f t="shared" si="52"/>
        <v>4.1607880993044726E-4</v>
      </c>
      <c r="D698" s="275"/>
      <c r="E698" s="275" t="s">
        <v>322</v>
      </c>
      <c r="F698" s="275">
        <v>4.0999999999999996</v>
      </c>
      <c r="G698" s="238">
        <f t="shared" si="53"/>
        <v>2.0398009950248756E-4</v>
      </c>
      <c r="H698" s="275"/>
      <c r="I698" s="275"/>
      <c r="J698" s="76"/>
    </row>
    <row r="699" spans="1:10" x14ac:dyDescent="0.25">
      <c r="A699" s="11" t="s">
        <v>285</v>
      </c>
      <c r="B699" s="275">
        <f t="shared" si="52"/>
        <v>0</v>
      </c>
      <c r="D699" s="275"/>
      <c r="E699" s="275" t="s">
        <v>25</v>
      </c>
      <c r="F699" s="270"/>
      <c r="G699" s="238"/>
      <c r="H699" s="275"/>
      <c r="I699" s="275"/>
      <c r="J699" s="76"/>
    </row>
    <row r="700" spans="1:10" x14ac:dyDescent="0.25">
      <c r="A700" s="11" t="s">
        <v>285</v>
      </c>
      <c r="B700" s="275">
        <f t="shared" si="52"/>
        <v>0</v>
      </c>
      <c r="D700" s="275"/>
      <c r="E700" s="275" t="s">
        <v>10</v>
      </c>
      <c r="F700" s="270"/>
      <c r="G700" s="238"/>
      <c r="H700" s="275"/>
      <c r="I700" s="275"/>
      <c r="J700" s="76"/>
    </row>
    <row r="701" spans="1:10" x14ac:dyDescent="0.25">
      <c r="A701" s="11" t="s">
        <v>285</v>
      </c>
      <c r="B701" s="275">
        <f t="shared" si="52"/>
        <v>3.2524038761416797E-3</v>
      </c>
      <c r="D701" s="275"/>
      <c r="E701" s="275" t="s">
        <v>111</v>
      </c>
      <c r="F701" s="275">
        <v>11.462999999999999</v>
      </c>
      <c r="G701" s="238">
        <f t="shared" si="53"/>
        <v>5.7029850746268657E-4</v>
      </c>
      <c r="H701" s="275"/>
      <c r="I701" s="275"/>
      <c r="J701" s="76"/>
    </row>
    <row r="702" spans="1:10" x14ac:dyDescent="0.25">
      <c r="A702" s="11" t="s">
        <v>285</v>
      </c>
      <c r="B702" s="275">
        <f t="shared" si="52"/>
        <v>16.083012868221079</v>
      </c>
      <c r="D702" s="275"/>
      <c r="E702" s="275" t="s">
        <v>228</v>
      </c>
      <c r="F702" s="275">
        <v>806.08299999999997</v>
      </c>
      <c r="G702" s="238">
        <f t="shared" si="53"/>
        <v>4.0103631840796017E-2</v>
      </c>
      <c r="H702" s="275"/>
      <c r="I702" s="275"/>
      <c r="J702" s="76"/>
    </row>
    <row r="703" spans="1:10" x14ac:dyDescent="0.25">
      <c r="A703" s="11" t="s">
        <v>285</v>
      </c>
      <c r="B703" s="275">
        <f t="shared" si="52"/>
        <v>9.9007450310635865E-3</v>
      </c>
      <c r="D703" s="275"/>
      <c r="E703" s="275" t="s">
        <v>220</v>
      </c>
      <c r="F703" s="275">
        <v>20</v>
      </c>
      <c r="G703" s="238">
        <f t="shared" si="53"/>
        <v>9.9502487562189048E-4</v>
      </c>
      <c r="H703" s="275"/>
      <c r="I703" s="275"/>
      <c r="J703" s="76"/>
    </row>
    <row r="704" spans="1:10" x14ac:dyDescent="0.25">
      <c r="A704" s="11" t="s">
        <v>285</v>
      </c>
      <c r="B704" s="275">
        <f t="shared" si="52"/>
        <v>5.7261973713521935E-5</v>
      </c>
      <c r="D704" s="275"/>
      <c r="E704" s="275" t="s">
        <v>170</v>
      </c>
      <c r="F704" s="275">
        <v>1.5209999999999999</v>
      </c>
      <c r="G704" s="238">
        <f t="shared" si="53"/>
        <v>7.5671641791044775E-5</v>
      </c>
      <c r="H704" s="275"/>
      <c r="I704" s="275"/>
      <c r="J704" s="76"/>
    </row>
    <row r="705" spans="1:10" x14ac:dyDescent="0.25">
      <c r="A705" s="11" t="s">
        <v>285</v>
      </c>
      <c r="B705" s="275">
        <f t="shared" si="52"/>
        <v>0</v>
      </c>
      <c r="D705" s="275"/>
      <c r="E705" s="275" t="s">
        <v>181</v>
      </c>
      <c r="F705" s="275"/>
      <c r="G705" s="238"/>
      <c r="H705" s="275"/>
      <c r="I705" s="275"/>
      <c r="J705" s="76"/>
    </row>
    <row r="706" spans="1:10" x14ac:dyDescent="0.25">
      <c r="A706" s="11" t="s">
        <v>285</v>
      </c>
      <c r="B706" s="275">
        <f t="shared" si="52"/>
        <v>0</v>
      </c>
      <c r="D706" s="275"/>
      <c r="E706" s="275" t="s">
        <v>323</v>
      </c>
      <c r="F706" s="270"/>
      <c r="G706" s="238"/>
      <c r="H706" s="275"/>
      <c r="I706" s="275"/>
      <c r="J706" s="76"/>
    </row>
    <row r="707" spans="1:10" x14ac:dyDescent="0.25">
      <c r="A707" s="11" t="s">
        <v>285</v>
      </c>
      <c r="B707" s="275">
        <f t="shared" si="52"/>
        <v>0</v>
      </c>
      <c r="D707" s="275"/>
      <c r="E707" s="275" t="s">
        <v>333</v>
      </c>
      <c r="F707" s="270"/>
      <c r="G707" s="238"/>
      <c r="H707" s="275"/>
      <c r="I707" s="275"/>
      <c r="J707" s="76"/>
    </row>
    <row r="708" spans="1:10" x14ac:dyDescent="0.25">
      <c r="A708" s="11" t="s">
        <v>285</v>
      </c>
      <c r="B708" s="275">
        <f t="shared" si="52"/>
        <v>218.31091616606022</v>
      </c>
      <c r="D708" s="275"/>
      <c r="E708" s="275" t="s">
        <v>56</v>
      </c>
      <c r="F708" s="275">
        <v>2969.8449999999998</v>
      </c>
      <c r="G708" s="238">
        <f t="shared" si="53"/>
        <v>0.14775348258706467</v>
      </c>
      <c r="H708" s="275"/>
      <c r="I708" s="275"/>
      <c r="J708" s="76"/>
    </row>
    <row r="709" spans="1:10" x14ac:dyDescent="0.25">
      <c r="A709" s="11" t="s">
        <v>285</v>
      </c>
      <c r="B709" s="275">
        <f t="shared" si="52"/>
        <v>1.027852983837034E-2</v>
      </c>
      <c r="D709" s="275"/>
      <c r="E709" s="275" t="s">
        <v>194</v>
      </c>
      <c r="F709" s="275">
        <v>20.378</v>
      </c>
      <c r="G709" s="238">
        <f t="shared" si="53"/>
        <v>1.0138308457711444E-3</v>
      </c>
      <c r="H709" s="275"/>
      <c r="I709" s="275"/>
      <c r="J709" s="76"/>
    </row>
    <row r="710" spans="1:10" x14ac:dyDescent="0.25">
      <c r="A710" s="11" t="s">
        <v>285</v>
      </c>
      <c r="B710" s="275">
        <f t="shared" si="52"/>
        <v>0.94118957451548213</v>
      </c>
      <c r="D710" s="275"/>
      <c r="E710" s="275" t="s">
        <v>165</v>
      </c>
      <c r="F710" s="275">
        <v>195</v>
      </c>
      <c r="G710" s="238">
        <f t="shared" si="53"/>
        <v>9.7014925373134324E-3</v>
      </c>
      <c r="H710" s="275"/>
      <c r="I710" s="275"/>
      <c r="J710" s="76"/>
    </row>
    <row r="711" spans="1:10" x14ac:dyDescent="0.25">
      <c r="A711" s="11" t="s">
        <v>285</v>
      </c>
      <c r="B711" s="275">
        <f t="shared" si="52"/>
        <v>2.4259999727729506E-2</v>
      </c>
      <c r="D711" s="275"/>
      <c r="E711" s="275" t="s">
        <v>84</v>
      </c>
      <c r="F711" s="275">
        <v>31.306999999999999</v>
      </c>
      <c r="G711" s="238">
        <f t="shared" si="53"/>
        <v>1.5575621890547263E-3</v>
      </c>
      <c r="H711" s="275"/>
      <c r="I711" s="275"/>
      <c r="J711" s="76"/>
    </row>
    <row r="712" spans="1:10" x14ac:dyDescent="0.25">
      <c r="A712" s="11" t="s">
        <v>285</v>
      </c>
      <c r="B712" s="275">
        <f t="shared" si="52"/>
        <v>1.8340705452835324E-2</v>
      </c>
      <c r="D712" s="275"/>
      <c r="E712" s="275" t="s">
        <v>116</v>
      </c>
      <c r="F712" s="275">
        <v>27.221</v>
      </c>
      <c r="G712" s="238">
        <f t="shared" si="53"/>
        <v>1.3542786069651741E-3</v>
      </c>
      <c r="H712" s="275"/>
      <c r="I712" s="275"/>
      <c r="J712" s="76"/>
    </row>
    <row r="713" spans="1:10" x14ac:dyDescent="0.25">
      <c r="A713" s="11" t="s">
        <v>285</v>
      </c>
      <c r="B713" s="275">
        <f t="shared" si="52"/>
        <v>2.12347243880102E-4</v>
      </c>
      <c r="D713" s="275"/>
      <c r="E713" s="275" t="s">
        <v>324</v>
      </c>
      <c r="F713" s="275">
        <v>2.9289999999999998</v>
      </c>
      <c r="G713" s="238">
        <f t="shared" si="53"/>
        <v>1.4572139303482587E-4</v>
      </c>
      <c r="H713" s="275"/>
      <c r="I713" s="275"/>
      <c r="J713" s="76"/>
    </row>
    <row r="714" spans="1:10" x14ac:dyDescent="0.25">
      <c r="A714" s="11" t="s">
        <v>285</v>
      </c>
      <c r="B714" s="275">
        <f t="shared" si="52"/>
        <v>0</v>
      </c>
      <c r="D714" s="275"/>
      <c r="E714" s="275" t="s">
        <v>325</v>
      </c>
      <c r="F714" s="275"/>
      <c r="G714" s="238"/>
      <c r="H714" s="275"/>
      <c r="I714" s="275"/>
      <c r="J714" s="76"/>
    </row>
    <row r="715" spans="1:10" x14ac:dyDescent="0.25">
      <c r="A715" s="11" t="s">
        <v>285</v>
      </c>
      <c r="B715" s="275">
        <f t="shared" si="52"/>
        <v>0</v>
      </c>
      <c r="D715" s="275"/>
      <c r="E715" s="275" t="s">
        <v>334</v>
      </c>
      <c r="F715" s="270"/>
      <c r="G715" s="238"/>
      <c r="H715" s="275"/>
      <c r="I715" s="275"/>
      <c r="J715" s="76"/>
    </row>
    <row r="716" spans="1:10" x14ac:dyDescent="0.25">
      <c r="A716" s="11" t="s">
        <v>285</v>
      </c>
      <c r="B716" s="275">
        <f t="shared" si="52"/>
        <v>6.4627251899705446E-2</v>
      </c>
      <c r="D716" s="275"/>
      <c r="E716" s="275" t="s">
        <v>184</v>
      </c>
      <c r="F716" s="275">
        <v>51.097999999999999</v>
      </c>
      <c r="G716" s="238">
        <f t="shared" si="53"/>
        <v>2.5421890547263682E-3</v>
      </c>
      <c r="H716" s="275"/>
      <c r="I716" s="275"/>
      <c r="J716" s="76"/>
    </row>
    <row r="717" spans="1:10" x14ac:dyDescent="0.25">
      <c r="A717" s="11" t="s">
        <v>285</v>
      </c>
      <c r="B717" s="275">
        <f t="shared" si="52"/>
        <v>298.14825813521952</v>
      </c>
      <c r="D717" s="275"/>
      <c r="E717" s="275" t="s">
        <v>326</v>
      </c>
      <c r="F717" s="275">
        <v>3470.6610000000001</v>
      </c>
      <c r="G717" s="238">
        <f t="shared" si="53"/>
        <v>0.17266970149253733</v>
      </c>
      <c r="H717" s="275"/>
      <c r="I717" s="275"/>
      <c r="J717" s="76"/>
    </row>
    <row r="718" spans="1:10" x14ac:dyDescent="0.25">
      <c r="A718" s="11" t="s">
        <v>285</v>
      </c>
      <c r="B718" s="275">
        <f t="shared" si="52"/>
        <v>1.3671542882601915E-2</v>
      </c>
      <c r="D718" s="275"/>
      <c r="E718" s="275" t="s">
        <v>158</v>
      </c>
      <c r="F718" s="275">
        <v>23.501999999999999</v>
      </c>
      <c r="G718" s="238">
        <f t="shared" si="53"/>
        <v>1.1692537313432835E-3</v>
      </c>
      <c r="H718" s="275"/>
      <c r="I718" s="275"/>
      <c r="J718" s="76"/>
    </row>
    <row r="719" spans="1:10" x14ac:dyDescent="0.25">
      <c r="A719" s="11" t="s">
        <v>285</v>
      </c>
      <c r="B719" s="275">
        <f t="shared" si="52"/>
        <v>39.671196257518375</v>
      </c>
      <c r="D719" s="275"/>
      <c r="E719" s="275" t="s">
        <v>118</v>
      </c>
      <c r="F719" s="275">
        <v>1266</v>
      </c>
      <c r="G719" s="238">
        <f t="shared" si="53"/>
        <v>6.2985074626865672E-2</v>
      </c>
      <c r="H719" s="275"/>
      <c r="I719" s="275"/>
      <c r="J719" s="76"/>
    </row>
    <row r="720" spans="1:10" x14ac:dyDescent="0.25">
      <c r="A720" s="11" t="s">
        <v>285</v>
      </c>
      <c r="B720" s="275">
        <f t="shared" si="52"/>
        <v>9.9761336600579214E-3</v>
      </c>
      <c r="D720" s="275"/>
      <c r="E720" s="275" t="s">
        <v>85</v>
      </c>
      <c r="F720" s="275">
        <v>20.076000000000001</v>
      </c>
      <c r="G720" s="238">
        <f t="shared" si="53"/>
        <v>9.9880597014925386E-4</v>
      </c>
      <c r="H720" s="275"/>
      <c r="I720" s="275"/>
      <c r="J720" s="76"/>
    </row>
    <row r="721" spans="1:10" x14ac:dyDescent="0.25">
      <c r="A721" s="11" t="s">
        <v>285</v>
      </c>
      <c r="B721" s="275">
        <f t="shared" si="52"/>
        <v>8.0196034751615058E-3</v>
      </c>
      <c r="D721" s="275"/>
      <c r="E721" s="275" t="s">
        <v>29</v>
      </c>
      <c r="F721" s="275">
        <v>18</v>
      </c>
      <c r="G721" s="238">
        <f t="shared" si="53"/>
        <v>8.955223880597015E-4</v>
      </c>
      <c r="H721" s="275"/>
      <c r="I721" s="275"/>
      <c r="J721" s="76"/>
    </row>
    <row r="722" spans="1:10" ht="17.25" x14ac:dyDescent="0.25">
      <c r="A722" s="11" t="s">
        <v>285</v>
      </c>
      <c r="B722" s="275">
        <f t="shared" si="52"/>
        <v>23.459275377366897</v>
      </c>
      <c r="D722" s="275"/>
      <c r="E722" s="275" t="s">
        <v>335</v>
      </c>
      <c r="F722" s="275">
        <v>973.53899999999999</v>
      </c>
      <c r="G722" s="238">
        <f t="shared" si="53"/>
        <v>4.8434776119402986E-2</v>
      </c>
      <c r="H722" s="275"/>
      <c r="I722" s="275"/>
      <c r="J722" s="76"/>
    </row>
    <row r="723" spans="1:10" x14ac:dyDescent="0.25">
      <c r="A723" s="11" t="s">
        <v>285</v>
      </c>
      <c r="B723" s="275">
        <f t="shared" si="52"/>
        <v>2.049701740055939E-3</v>
      </c>
      <c r="D723" s="275"/>
      <c r="E723" s="275" t="s">
        <v>54</v>
      </c>
      <c r="F723" s="275">
        <v>9.1</v>
      </c>
      <c r="G723" s="238">
        <f t="shared" si="53"/>
        <v>4.5273631840796018E-4</v>
      </c>
      <c r="H723" s="275"/>
      <c r="I723" s="275"/>
      <c r="J723" s="76"/>
    </row>
    <row r="724" spans="1:10" x14ac:dyDescent="0.25">
      <c r="A724" s="11" t="s">
        <v>285</v>
      </c>
      <c r="B724" s="275">
        <f t="shared" si="52"/>
        <v>1.1979901487586943E-4</v>
      </c>
      <c r="D724" s="275"/>
      <c r="E724" s="275" t="s">
        <v>327</v>
      </c>
      <c r="F724" s="275">
        <v>2.2000000000000002</v>
      </c>
      <c r="G724" s="238">
        <f t="shared" si="53"/>
        <v>1.0945273631840797E-4</v>
      </c>
      <c r="H724" s="275"/>
      <c r="I724" s="275"/>
      <c r="J724" s="76"/>
    </row>
    <row r="725" spans="1:10" x14ac:dyDescent="0.25">
      <c r="A725" s="11" t="s">
        <v>285</v>
      </c>
      <c r="B725" s="275">
        <f t="shared" si="52"/>
        <v>0</v>
      </c>
      <c r="D725" s="275"/>
      <c r="E725" s="275" t="s">
        <v>328</v>
      </c>
      <c r="F725" s="275"/>
      <c r="G725" s="238"/>
      <c r="H725" s="275"/>
      <c r="I725" s="275"/>
      <c r="J725" s="76"/>
    </row>
    <row r="726" spans="1:10" x14ac:dyDescent="0.25">
      <c r="A726" s="11" t="s">
        <v>285</v>
      </c>
      <c r="B726" s="275">
        <f t="shared" si="52"/>
        <v>0.18713587289918568</v>
      </c>
      <c r="D726" s="275"/>
      <c r="E726" s="275" t="s">
        <v>121</v>
      </c>
      <c r="F726" s="275">
        <v>86.950999999999993</v>
      </c>
      <c r="G726" s="238">
        <f t="shared" si="53"/>
        <v>4.3259203980099501E-3</v>
      </c>
      <c r="H726" s="275"/>
      <c r="I726" s="275"/>
      <c r="J726" s="76"/>
    </row>
    <row r="727" spans="1:10" x14ac:dyDescent="0.25">
      <c r="A727" s="11" t="s">
        <v>285</v>
      </c>
      <c r="B727" s="275">
        <f t="shared" si="52"/>
        <v>1.3891143783569717E-4</v>
      </c>
      <c r="D727" s="275"/>
      <c r="E727" s="275" t="s">
        <v>32</v>
      </c>
      <c r="F727" s="275">
        <v>2.3690000000000002</v>
      </c>
      <c r="G727" s="238">
        <f t="shared" si="53"/>
        <v>1.1786069651741295E-4</v>
      </c>
      <c r="H727" s="275"/>
      <c r="I727" s="275"/>
      <c r="J727" s="76"/>
    </row>
    <row r="728" spans="1:10" x14ac:dyDescent="0.25">
      <c r="A728" s="11" t="s">
        <v>285</v>
      </c>
      <c r="B728" s="275">
        <f t="shared" si="52"/>
        <v>1.470005445409767E-4</v>
      </c>
      <c r="D728" s="275"/>
      <c r="E728" s="275" t="s">
        <v>182</v>
      </c>
      <c r="F728" s="275">
        <v>2.4369999999999998</v>
      </c>
      <c r="G728" s="238">
        <f t="shared" si="53"/>
        <v>1.2124378109452736E-4</v>
      </c>
      <c r="H728" s="275"/>
      <c r="I728" s="275"/>
      <c r="J728" s="76"/>
    </row>
    <row r="729" spans="1:10" x14ac:dyDescent="0.25">
      <c r="A729" s="11" t="s">
        <v>285</v>
      </c>
      <c r="B729" s="275">
        <f t="shared" si="52"/>
        <v>1.7804321675206056</v>
      </c>
      <c r="D729" s="275"/>
      <c r="E729" s="275" t="s">
        <v>174</v>
      </c>
      <c r="F729" s="275">
        <v>268.2</v>
      </c>
      <c r="G729" s="238">
        <f t="shared" si="53"/>
        <v>1.3343283582089551E-2</v>
      </c>
      <c r="H729" s="275"/>
      <c r="I729" s="275"/>
      <c r="J729" s="76"/>
    </row>
    <row r="730" spans="1:10" x14ac:dyDescent="0.25">
      <c r="A730" s="11" t="s">
        <v>285</v>
      </c>
      <c r="B730" s="275">
        <f t="shared" si="52"/>
        <v>2.3940249003737528E-4</v>
      </c>
      <c r="D730" s="275"/>
      <c r="E730" s="275" t="s">
        <v>46</v>
      </c>
      <c r="F730" s="275">
        <v>3.11</v>
      </c>
      <c r="G730" s="238">
        <f t="shared" si="53"/>
        <v>1.5472636815920396E-4</v>
      </c>
      <c r="H730" s="275"/>
      <c r="I730" s="275"/>
      <c r="J730" s="76"/>
    </row>
    <row r="731" spans="1:10" x14ac:dyDescent="0.25">
      <c r="A731" s="11" t="s">
        <v>285</v>
      </c>
      <c r="B731" s="275">
        <f t="shared" si="52"/>
        <v>5.4995875349620063E-3</v>
      </c>
      <c r="D731" s="275"/>
      <c r="E731" s="275" t="s">
        <v>140</v>
      </c>
      <c r="F731" s="275">
        <v>14.906000000000001</v>
      </c>
      <c r="G731" s="238">
        <f t="shared" si="53"/>
        <v>7.4159203980099508E-4</v>
      </c>
      <c r="H731" s="275"/>
      <c r="I731" s="275"/>
      <c r="J731" s="76"/>
    </row>
    <row r="732" spans="1:10" x14ac:dyDescent="0.25">
      <c r="A732" s="11" t="s">
        <v>285</v>
      </c>
      <c r="B732" s="275">
        <f t="shared" si="52"/>
        <v>0</v>
      </c>
      <c r="D732" s="275"/>
      <c r="E732" s="275" t="s">
        <v>329</v>
      </c>
      <c r="F732" s="275"/>
      <c r="G732" s="238"/>
      <c r="H732" s="275"/>
      <c r="I732" s="275"/>
      <c r="J732" s="76"/>
    </row>
    <row r="733" spans="1:10" x14ac:dyDescent="0.25">
      <c r="A733" s="11" t="s">
        <v>285</v>
      </c>
      <c r="B733" s="275">
        <f t="shared" si="52"/>
        <v>0.69311837825796385</v>
      </c>
      <c r="D733" s="275"/>
      <c r="E733" s="275" t="s">
        <v>31</v>
      </c>
      <c r="F733" s="275">
        <v>167.34</v>
      </c>
      <c r="G733" s="238">
        <f t="shared" si="53"/>
        <v>8.325373134328358E-3</v>
      </c>
      <c r="H733" s="275"/>
      <c r="I733" s="275"/>
      <c r="J733" s="76"/>
    </row>
    <row r="734" spans="1:10" x14ac:dyDescent="0.25">
      <c r="A734" s="11" t="s">
        <v>285</v>
      </c>
      <c r="B734" s="275">
        <f t="shared" si="52"/>
        <v>33.306106284497901</v>
      </c>
      <c r="D734" s="275"/>
      <c r="E734" s="275" t="s">
        <v>38</v>
      </c>
      <c r="F734" s="275">
        <v>1160</v>
      </c>
      <c r="G734" s="238">
        <f t="shared" si="53"/>
        <v>5.7711442786069649E-2</v>
      </c>
      <c r="H734" s="275"/>
      <c r="I734" s="275"/>
      <c r="J734" s="76"/>
    </row>
    <row r="735" spans="1:10" x14ac:dyDescent="0.25">
      <c r="A735" s="11" t="s">
        <v>285</v>
      </c>
      <c r="B735" s="275">
        <f t="shared" ref="B735:B737" si="54">POWER((F735/$J$670)*100, 2)</f>
        <v>9.5782551149724005E-2</v>
      </c>
      <c r="D735" s="275"/>
      <c r="E735" s="275" t="s">
        <v>330</v>
      </c>
      <c r="F735" s="275">
        <v>62.207000000000001</v>
      </c>
      <c r="G735" s="238">
        <f t="shared" si="53"/>
        <v>3.0948756218905473E-3</v>
      </c>
      <c r="H735" s="275"/>
      <c r="I735" s="275"/>
      <c r="J735" s="76"/>
    </row>
    <row r="736" spans="1:10" x14ac:dyDescent="0.25">
      <c r="A736" s="11" t="s">
        <v>285</v>
      </c>
      <c r="B736" s="275">
        <f t="shared" si="54"/>
        <v>0</v>
      </c>
      <c r="D736" s="275"/>
      <c r="E736" s="275" t="s">
        <v>89</v>
      </c>
      <c r="F736" s="275"/>
      <c r="G736" s="238"/>
      <c r="H736" s="275"/>
      <c r="I736" s="275"/>
      <c r="J736" s="76"/>
    </row>
    <row r="737" spans="1:10" x14ac:dyDescent="0.25">
      <c r="A737" s="150" t="s">
        <v>285</v>
      </c>
      <c r="B737" s="12">
        <f t="shared" si="54"/>
        <v>2.4751862577658969E-5</v>
      </c>
      <c r="C737" s="150"/>
      <c r="D737" s="12"/>
      <c r="E737" s="12" t="s">
        <v>86</v>
      </c>
      <c r="F737" s="12">
        <v>1</v>
      </c>
      <c r="G737" s="237">
        <f t="shared" ref="G737" si="55">F737/$J$670</f>
        <v>4.9751243781094526E-5</v>
      </c>
      <c r="H737" s="12"/>
      <c r="I737" s="12"/>
      <c r="J737" s="147"/>
    </row>
    <row r="738" spans="1:10" x14ac:dyDescent="0.25">
      <c r="A738" s="11" t="s">
        <v>286</v>
      </c>
      <c r="B738" s="178">
        <f>POWER((F738/$J$738)*100, 2)</f>
        <v>0</v>
      </c>
      <c r="C738" s="11">
        <f>SUM(B738:B768)</f>
        <v>1097.6512209287644</v>
      </c>
      <c r="D738" s="277"/>
      <c r="E738" s="277" t="s">
        <v>97</v>
      </c>
      <c r="F738" s="276"/>
      <c r="G738" s="238"/>
      <c r="H738" s="277"/>
      <c r="I738" s="277"/>
      <c r="J738" s="76">
        <v>19900</v>
      </c>
    </row>
    <row r="739" spans="1:10" x14ac:dyDescent="0.25">
      <c r="A739" s="11" t="s">
        <v>286</v>
      </c>
      <c r="B739" s="178">
        <f t="shared" ref="B739:B768" si="56">POWER((F739/$J$738)*100, 2)</f>
        <v>9.0906795282947412E-4</v>
      </c>
      <c r="D739" s="277"/>
      <c r="E739" s="277" t="s">
        <v>81</v>
      </c>
      <c r="F739" s="276">
        <v>6</v>
      </c>
      <c r="G739" s="238">
        <f>F739/$J$738</f>
        <v>3.0150753768844223E-4</v>
      </c>
      <c r="H739" s="277"/>
      <c r="I739" s="277"/>
      <c r="J739" s="76"/>
    </row>
    <row r="740" spans="1:10" x14ac:dyDescent="0.25">
      <c r="A740" s="11" t="s">
        <v>286</v>
      </c>
      <c r="B740" s="178">
        <f t="shared" si="56"/>
        <v>2.7332895633948642</v>
      </c>
      <c r="D740" s="277"/>
      <c r="E740" s="277" t="s">
        <v>5</v>
      </c>
      <c r="F740" s="276">
        <v>329</v>
      </c>
      <c r="G740" s="238">
        <f t="shared" ref="G740:G768" si="57">F740/$J$738</f>
        <v>1.6532663316582916E-2</v>
      </c>
      <c r="H740" s="277"/>
      <c r="I740" s="277"/>
      <c r="J740" s="76"/>
    </row>
    <row r="741" spans="1:10" x14ac:dyDescent="0.25">
      <c r="A741" s="11" t="s">
        <v>286</v>
      </c>
      <c r="B741" s="178">
        <f t="shared" si="56"/>
        <v>0</v>
      </c>
      <c r="D741" s="277"/>
      <c r="E741" s="277" t="s">
        <v>100</v>
      </c>
      <c r="F741" s="276"/>
      <c r="G741" s="238"/>
      <c r="H741" s="277"/>
      <c r="I741" s="277"/>
      <c r="J741" s="76"/>
    </row>
    <row r="742" spans="1:10" x14ac:dyDescent="0.25">
      <c r="A742" s="11" t="s">
        <v>286</v>
      </c>
      <c r="B742" s="178">
        <f t="shared" si="56"/>
        <v>0.50203277695007709</v>
      </c>
      <c r="D742" s="277"/>
      <c r="E742" s="277" t="s">
        <v>6</v>
      </c>
      <c r="F742" s="276">
        <v>141</v>
      </c>
      <c r="G742" s="238">
        <f t="shared" si="57"/>
        <v>7.0854271356783922E-3</v>
      </c>
      <c r="H742" s="277"/>
      <c r="I742" s="277"/>
      <c r="J742" s="76"/>
    </row>
    <row r="743" spans="1:10" x14ac:dyDescent="0.25">
      <c r="A743" s="11" t="s">
        <v>286</v>
      </c>
      <c r="B743" s="178">
        <f t="shared" si="56"/>
        <v>3.3274159743440821</v>
      </c>
      <c r="D743" s="277"/>
      <c r="E743" s="277" t="s">
        <v>101</v>
      </c>
      <c r="F743" s="276">
        <v>363</v>
      </c>
      <c r="G743" s="238">
        <f t="shared" si="57"/>
        <v>1.8241206030150753E-2</v>
      </c>
      <c r="H743" s="277"/>
      <c r="I743" s="277"/>
      <c r="J743" s="76"/>
    </row>
    <row r="744" spans="1:10" x14ac:dyDescent="0.25">
      <c r="A744" s="11" t="s">
        <v>286</v>
      </c>
      <c r="B744" s="178">
        <f t="shared" si="56"/>
        <v>110.30277013206737</v>
      </c>
      <c r="D744" s="277"/>
      <c r="E744" s="277" t="s">
        <v>82</v>
      </c>
      <c r="F744" s="276">
        <v>2090</v>
      </c>
      <c r="G744" s="238">
        <f t="shared" si="57"/>
        <v>0.1050251256281407</v>
      </c>
      <c r="H744" s="277"/>
      <c r="I744" s="277"/>
      <c r="J744" s="76"/>
    </row>
    <row r="745" spans="1:10" x14ac:dyDescent="0.25">
      <c r="A745" s="11" t="s">
        <v>286</v>
      </c>
      <c r="B745" s="178">
        <f t="shared" si="56"/>
        <v>362.72063836771798</v>
      </c>
      <c r="D745" s="277"/>
      <c r="E745" s="277" t="s">
        <v>15</v>
      </c>
      <c r="F745" s="276">
        <v>3790</v>
      </c>
      <c r="G745" s="238">
        <f t="shared" si="57"/>
        <v>0.19045226130653267</v>
      </c>
      <c r="H745" s="277"/>
      <c r="I745" s="277"/>
      <c r="J745" s="76"/>
    </row>
    <row r="746" spans="1:10" x14ac:dyDescent="0.25">
      <c r="A746" s="11" t="s">
        <v>286</v>
      </c>
      <c r="B746" s="178">
        <f t="shared" si="56"/>
        <v>0</v>
      </c>
      <c r="D746" s="277"/>
      <c r="E746" s="277" t="s">
        <v>134</v>
      </c>
      <c r="F746" s="276"/>
      <c r="G746" s="238"/>
      <c r="H746" s="277"/>
      <c r="I746" s="277"/>
      <c r="J746" s="76"/>
    </row>
    <row r="747" spans="1:10" x14ac:dyDescent="0.25">
      <c r="A747" s="11" t="s">
        <v>286</v>
      </c>
      <c r="B747" s="178">
        <f t="shared" si="56"/>
        <v>0</v>
      </c>
      <c r="D747" s="277"/>
      <c r="E747" s="277" t="s">
        <v>19</v>
      </c>
      <c r="F747" s="276"/>
      <c r="G747" s="238"/>
      <c r="H747" s="277"/>
      <c r="I747" s="277"/>
      <c r="J747" s="76"/>
    </row>
    <row r="748" spans="1:10" x14ac:dyDescent="0.25">
      <c r="A748" s="11" t="s">
        <v>286</v>
      </c>
      <c r="B748" s="178">
        <f t="shared" si="56"/>
        <v>10.343173152193128</v>
      </c>
      <c r="D748" s="277"/>
      <c r="E748" s="277" t="s">
        <v>94</v>
      </c>
      <c r="F748" s="276">
        <v>640</v>
      </c>
      <c r="G748" s="238">
        <f t="shared" si="57"/>
        <v>3.2160804020100506E-2</v>
      </c>
      <c r="H748" s="277"/>
      <c r="I748" s="277"/>
      <c r="J748" s="76"/>
    </row>
    <row r="749" spans="1:10" x14ac:dyDescent="0.25">
      <c r="A749" s="11" t="s">
        <v>286</v>
      </c>
      <c r="B749" s="178">
        <f t="shared" si="56"/>
        <v>5.2738314689023005</v>
      </c>
      <c r="D749" s="277"/>
      <c r="E749" s="277" t="s">
        <v>9</v>
      </c>
      <c r="F749" s="276">
        <v>457</v>
      </c>
      <c r="G749" s="238">
        <f t="shared" si="57"/>
        <v>2.2964824120603015E-2</v>
      </c>
      <c r="H749" s="277"/>
      <c r="I749" s="277"/>
      <c r="J749" s="76"/>
    </row>
    <row r="750" spans="1:10" x14ac:dyDescent="0.25">
      <c r="A750" s="11" t="s">
        <v>286</v>
      </c>
      <c r="B750" s="178">
        <f t="shared" si="56"/>
        <v>2.5251887578596503E-3</v>
      </c>
      <c r="D750" s="277"/>
      <c r="E750" s="277" t="s">
        <v>25</v>
      </c>
      <c r="F750" s="276">
        <v>10</v>
      </c>
      <c r="G750" s="238">
        <f t="shared" si="57"/>
        <v>5.025125628140704E-4</v>
      </c>
      <c r="H750" s="277"/>
      <c r="I750" s="277"/>
      <c r="J750" s="76"/>
    </row>
    <row r="751" spans="1:10" x14ac:dyDescent="0.25">
      <c r="A751" s="11" t="s">
        <v>286</v>
      </c>
      <c r="B751" s="178">
        <f t="shared" si="56"/>
        <v>132.0766899825762</v>
      </c>
      <c r="D751" s="277"/>
      <c r="E751" s="277" t="s">
        <v>111</v>
      </c>
      <c r="F751" s="276">
        <v>2287</v>
      </c>
      <c r="G751" s="238">
        <f t="shared" si="57"/>
        <v>0.11492462311557788</v>
      </c>
      <c r="H751" s="277"/>
      <c r="I751" s="277"/>
      <c r="J751" s="76"/>
    </row>
    <row r="752" spans="1:10" x14ac:dyDescent="0.25">
      <c r="A752" s="11" t="s">
        <v>286</v>
      </c>
      <c r="B752" s="178">
        <f t="shared" si="56"/>
        <v>101.00755031438602</v>
      </c>
      <c r="D752" s="277"/>
      <c r="E752" s="277" t="s">
        <v>36</v>
      </c>
      <c r="F752" s="276">
        <v>2000</v>
      </c>
      <c r="G752" s="238">
        <f t="shared" si="57"/>
        <v>0.10050251256281408</v>
      </c>
      <c r="H752" s="277"/>
      <c r="I752" s="277"/>
      <c r="J752" s="76"/>
    </row>
    <row r="753" spans="1:10" x14ac:dyDescent="0.25">
      <c r="A753" s="11" t="s">
        <v>286</v>
      </c>
      <c r="B753" s="178">
        <f t="shared" si="56"/>
        <v>1.0100755031438597</v>
      </c>
      <c r="D753" s="277"/>
      <c r="E753" s="277" t="s">
        <v>220</v>
      </c>
      <c r="F753" s="276">
        <v>200</v>
      </c>
      <c r="G753" s="238">
        <f t="shared" si="57"/>
        <v>1.0050251256281407E-2</v>
      </c>
      <c r="H753" s="277"/>
      <c r="I753" s="277"/>
      <c r="J753" s="76"/>
    </row>
    <row r="754" spans="1:10" x14ac:dyDescent="0.25">
      <c r="A754" s="11" t="s">
        <v>286</v>
      </c>
      <c r="B754" s="178">
        <f t="shared" si="56"/>
        <v>278.33640564632202</v>
      </c>
      <c r="D754" s="277"/>
      <c r="E754" s="277" t="s">
        <v>170</v>
      </c>
      <c r="F754" s="276">
        <v>3320</v>
      </c>
      <c r="G754" s="238">
        <f t="shared" si="57"/>
        <v>0.16683417085427135</v>
      </c>
      <c r="H754" s="277"/>
      <c r="I754" s="277"/>
      <c r="J754" s="76"/>
    </row>
    <row r="755" spans="1:10" x14ac:dyDescent="0.25">
      <c r="A755" s="11" t="s">
        <v>286</v>
      </c>
      <c r="B755" s="178">
        <f t="shared" si="56"/>
        <v>0</v>
      </c>
      <c r="D755" s="277"/>
      <c r="E755" s="277" t="s">
        <v>181</v>
      </c>
      <c r="F755" s="276"/>
      <c r="G755" s="238"/>
      <c r="H755" s="277"/>
      <c r="I755" s="277"/>
      <c r="J755" s="76"/>
    </row>
    <row r="756" spans="1:10" x14ac:dyDescent="0.25">
      <c r="A756" s="11" t="s">
        <v>286</v>
      </c>
      <c r="B756" s="178">
        <f t="shared" si="56"/>
        <v>49.564430191156802</v>
      </c>
      <c r="D756" s="277"/>
      <c r="E756" s="277" t="s">
        <v>56</v>
      </c>
      <c r="F756" s="276">
        <v>1401</v>
      </c>
      <c r="G756" s="238">
        <f t="shared" si="57"/>
        <v>7.0402010050251262E-2</v>
      </c>
      <c r="H756" s="277"/>
      <c r="I756" s="277"/>
      <c r="J756" s="76"/>
    </row>
    <row r="757" spans="1:10" x14ac:dyDescent="0.25">
      <c r="A757" s="11" t="s">
        <v>286</v>
      </c>
      <c r="B757" s="178">
        <f t="shared" si="56"/>
        <v>6.933562283780712</v>
      </c>
      <c r="D757" s="277"/>
      <c r="E757" s="277" t="s">
        <v>138</v>
      </c>
      <c r="F757" s="276">
        <v>524</v>
      </c>
      <c r="G757" s="238">
        <f t="shared" si="57"/>
        <v>2.6331658291457286E-2</v>
      </c>
      <c r="H757" s="277"/>
      <c r="I757" s="277"/>
      <c r="J757" s="76"/>
    </row>
    <row r="758" spans="1:10" x14ac:dyDescent="0.25">
      <c r="A758" s="11" t="s">
        <v>286</v>
      </c>
      <c r="B758" s="178">
        <f t="shared" si="56"/>
        <v>0.3945607434155704</v>
      </c>
      <c r="D758" s="277"/>
      <c r="E758" s="277" t="s">
        <v>117</v>
      </c>
      <c r="F758" s="276">
        <v>125</v>
      </c>
      <c r="G758" s="238">
        <f t="shared" si="57"/>
        <v>6.2814070351758797E-3</v>
      </c>
      <c r="H758" s="277"/>
      <c r="I758" s="277"/>
      <c r="J758" s="76"/>
    </row>
    <row r="759" spans="1:10" x14ac:dyDescent="0.25">
      <c r="A759" s="11" t="s">
        <v>286</v>
      </c>
      <c r="B759" s="178">
        <f t="shared" si="56"/>
        <v>4.3699906568015949</v>
      </c>
      <c r="D759" s="277"/>
      <c r="E759" s="277" t="s">
        <v>92</v>
      </c>
      <c r="F759" s="276">
        <v>416</v>
      </c>
      <c r="G759" s="238">
        <f t="shared" si="57"/>
        <v>2.0904522613065326E-2</v>
      </c>
      <c r="H759" s="277"/>
      <c r="I759" s="277"/>
      <c r="J759" s="76"/>
    </row>
    <row r="760" spans="1:10" x14ac:dyDescent="0.25">
      <c r="A760" s="11" t="s">
        <v>286</v>
      </c>
      <c r="B760" s="178">
        <f t="shared" si="56"/>
        <v>3.5132698669225517</v>
      </c>
      <c r="D760" s="277"/>
      <c r="E760" s="277" t="s">
        <v>118</v>
      </c>
      <c r="F760" s="276">
        <v>373</v>
      </c>
      <c r="G760" s="238">
        <f t="shared" si="57"/>
        <v>1.8743718592964823E-2</v>
      </c>
      <c r="H760" s="277"/>
      <c r="I760" s="277"/>
      <c r="J760" s="76"/>
    </row>
    <row r="761" spans="1:10" x14ac:dyDescent="0.25">
      <c r="A761" s="11" t="s">
        <v>286</v>
      </c>
      <c r="B761" s="178">
        <f t="shared" si="56"/>
        <v>12.022423676169794</v>
      </c>
      <c r="D761" s="277"/>
      <c r="E761" s="277" t="s">
        <v>344</v>
      </c>
      <c r="F761" s="276">
        <v>690</v>
      </c>
      <c r="G761" s="238">
        <f t="shared" si="57"/>
        <v>3.4673366834170855E-2</v>
      </c>
      <c r="H761" s="277"/>
      <c r="I761" s="277"/>
      <c r="J761" s="76"/>
    </row>
    <row r="762" spans="1:10" x14ac:dyDescent="0.25">
      <c r="A762" s="11" t="s">
        <v>286</v>
      </c>
      <c r="B762" s="178">
        <f t="shared" si="56"/>
        <v>0</v>
      </c>
      <c r="D762" s="277"/>
      <c r="E762" s="277" t="s">
        <v>37</v>
      </c>
      <c r="F762" s="276"/>
      <c r="G762" s="238"/>
      <c r="H762" s="277"/>
      <c r="I762" s="277"/>
      <c r="J762" s="76"/>
    </row>
    <row r="763" spans="1:10" x14ac:dyDescent="0.25">
      <c r="A763" s="11" t="s">
        <v>286</v>
      </c>
      <c r="B763" s="178">
        <f t="shared" si="56"/>
        <v>0</v>
      </c>
      <c r="D763" s="277"/>
      <c r="E763" s="277" t="s">
        <v>32</v>
      </c>
      <c r="F763" s="276"/>
      <c r="G763" s="238"/>
      <c r="H763" s="277"/>
      <c r="I763" s="277"/>
      <c r="J763" s="76"/>
    </row>
    <row r="764" spans="1:10" x14ac:dyDescent="0.25">
      <c r="A764" s="11" t="s">
        <v>286</v>
      </c>
      <c r="B764" s="178">
        <f t="shared" si="56"/>
        <v>0</v>
      </c>
      <c r="D764" s="277"/>
      <c r="E764" s="277" t="s">
        <v>161</v>
      </c>
      <c r="F764" s="276"/>
      <c r="G764" s="238"/>
      <c r="H764" s="277"/>
      <c r="I764" s="277"/>
      <c r="J764" s="76"/>
    </row>
    <row r="765" spans="1:10" x14ac:dyDescent="0.25">
      <c r="A765" s="11" t="s">
        <v>286</v>
      </c>
      <c r="B765" s="178">
        <f t="shared" si="56"/>
        <v>0</v>
      </c>
      <c r="D765" s="277"/>
      <c r="E765" s="277" t="s">
        <v>31</v>
      </c>
      <c r="F765" s="276"/>
      <c r="G765" s="238"/>
      <c r="H765" s="277"/>
      <c r="I765" s="277"/>
      <c r="J765" s="76"/>
    </row>
    <row r="766" spans="1:10" x14ac:dyDescent="0.25">
      <c r="A766" s="11" t="s">
        <v>286</v>
      </c>
      <c r="B766" s="178">
        <f t="shared" si="56"/>
        <v>1.5782429736622808E-2</v>
      </c>
      <c r="D766" s="277"/>
      <c r="E766" s="277" t="s">
        <v>126</v>
      </c>
      <c r="F766" s="276">
        <v>25</v>
      </c>
      <c r="G766" s="238">
        <f t="shared" si="57"/>
        <v>1.2562814070351759E-3</v>
      </c>
      <c r="H766" s="277"/>
      <c r="I766" s="277"/>
      <c r="J766" s="76"/>
    </row>
    <row r="767" spans="1:10" x14ac:dyDescent="0.25">
      <c r="A767" s="11" t="s">
        <v>286</v>
      </c>
      <c r="B767" s="178">
        <f t="shared" si="56"/>
        <v>0</v>
      </c>
      <c r="D767" s="277"/>
      <c r="E767" s="277" t="s">
        <v>128</v>
      </c>
      <c r="F767" s="276"/>
      <c r="G767" s="238"/>
      <c r="H767" s="277"/>
      <c r="I767" s="277"/>
      <c r="J767" s="76"/>
    </row>
    <row r="768" spans="1:10" x14ac:dyDescent="0.25">
      <c r="A768" s="150" t="s">
        <v>286</v>
      </c>
      <c r="B768" s="131">
        <f t="shared" si="56"/>
        <v>13.199893942072169</v>
      </c>
      <c r="C768" s="150"/>
      <c r="D768" s="12"/>
      <c r="E768" s="12" t="s">
        <v>38</v>
      </c>
      <c r="F768" s="140">
        <v>723</v>
      </c>
      <c r="G768" s="237">
        <f t="shared" si="57"/>
        <v>3.6331658291457285E-2</v>
      </c>
      <c r="H768" s="12"/>
      <c r="I768" s="12"/>
      <c r="J768" s="147"/>
    </row>
    <row r="769" spans="1:10" x14ac:dyDescent="0.25">
      <c r="A769" s="11" t="s">
        <v>288</v>
      </c>
      <c r="B769" s="178">
        <f>POWER((F769/$J$769)*100, 2)</f>
        <v>0.25445654579552468</v>
      </c>
      <c r="C769" s="11">
        <f>SUM(B769:B794)</f>
        <v>2842.3180660229013</v>
      </c>
      <c r="D769" s="280"/>
      <c r="E769" s="280" t="s">
        <v>5</v>
      </c>
      <c r="F769" s="280">
        <v>1478</v>
      </c>
      <c r="G769" s="238">
        <f>F769/$J$769</f>
        <v>5.0443686006825935E-3</v>
      </c>
      <c r="H769" s="280"/>
      <c r="I769" s="280"/>
      <c r="J769" s="76">
        <v>293000</v>
      </c>
    </row>
    <row r="770" spans="1:10" x14ac:dyDescent="0.25">
      <c r="A770" s="11" t="s">
        <v>288</v>
      </c>
      <c r="B770" s="178">
        <f t="shared" ref="B770:B794" si="58">POWER((F770/$J$769)*100, 2)</f>
        <v>39.625521089354557</v>
      </c>
      <c r="D770" s="280"/>
      <c r="E770" s="280" t="s">
        <v>93</v>
      </c>
      <c r="F770" s="280">
        <v>18444</v>
      </c>
      <c r="G770" s="238">
        <f t="shared" ref="G770:G793" si="59">F770/$J$769</f>
        <v>6.2948805460750851E-2</v>
      </c>
      <c r="H770" s="280"/>
      <c r="I770" s="280"/>
      <c r="J770" s="76"/>
    </row>
    <row r="771" spans="1:10" x14ac:dyDescent="0.25">
      <c r="A771" s="11" t="s">
        <v>288</v>
      </c>
      <c r="B771" s="178">
        <f t="shared" si="58"/>
        <v>10.574704888816411</v>
      </c>
      <c r="D771" s="280"/>
      <c r="E771" s="280" t="s">
        <v>6</v>
      </c>
      <c r="F771" s="280">
        <v>9528</v>
      </c>
      <c r="G771" s="238">
        <f t="shared" si="59"/>
        <v>3.2518771331058023E-2</v>
      </c>
      <c r="H771" s="280"/>
      <c r="I771" s="280"/>
      <c r="J771" s="76"/>
    </row>
    <row r="772" spans="1:10" x14ac:dyDescent="0.25">
      <c r="A772" s="11" t="s">
        <v>288</v>
      </c>
      <c r="B772" s="178">
        <f t="shared" si="58"/>
        <v>9.9235751144451309E-2</v>
      </c>
      <c r="D772" s="280"/>
      <c r="E772" s="280" t="s">
        <v>102</v>
      </c>
      <c r="F772" s="280">
        <v>923</v>
      </c>
      <c r="G772" s="238">
        <f t="shared" si="59"/>
        <v>3.1501706484641638E-3</v>
      </c>
      <c r="H772" s="280"/>
      <c r="I772" s="280"/>
      <c r="J772" s="76"/>
    </row>
    <row r="773" spans="1:10" x14ac:dyDescent="0.25">
      <c r="A773" s="11" t="s">
        <v>288</v>
      </c>
      <c r="B773" s="178">
        <f t="shared" si="58"/>
        <v>2.4647928339293409E-4</v>
      </c>
      <c r="D773" s="280"/>
      <c r="E773" s="280" t="s">
        <v>271</v>
      </c>
      <c r="F773" s="280">
        <v>46</v>
      </c>
      <c r="G773" s="238">
        <f t="shared" si="59"/>
        <v>1.5699658703071672E-4</v>
      </c>
      <c r="H773" s="280"/>
      <c r="I773" s="280"/>
      <c r="J773" s="76"/>
    </row>
    <row r="774" spans="1:10" x14ac:dyDescent="0.25">
      <c r="A774" s="11" t="s">
        <v>288</v>
      </c>
      <c r="B774" s="178">
        <f t="shared" si="58"/>
        <v>1849.293527006721</v>
      </c>
      <c r="D774" s="280"/>
      <c r="E774" s="280" t="s">
        <v>15</v>
      </c>
      <c r="F774" s="280">
        <v>126000</v>
      </c>
      <c r="G774" s="238">
        <f t="shared" si="59"/>
        <v>0.43003412969283278</v>
      </c>
      <c r="H774" s="280"/>
      <c r="I774" s="280"/>
      <c r="J774" s="76"/>
    </row>
    <row r="775" spans="1:10" x14ac:dyDescent="0.25">
      <c r="A775" s="11" t="s">
        <v>288</v>
      </c>
      <c r="B775" s="178">
        <f t="shared" si="58"/>
        <v>1.6820230870481891</v>
      </c>
      <c r="D775" s="280"/>
      <c r="E775" s="280" t="s">
        <v>213</v>
      </c>
      <c r="F775" s="280">
        <v>3800</v>
      </c>
      <c r="G775" s="238">
        <f t="shared" si="59"/>
        <v>1.2969283276450512E-2</v>
      </c>
      <c r="H775" s="280"/>
      <c r="I775" s="280"/>
      <c r="J775" s="76"/>
    </row>
    <row r="776" spans="1:10" x14ac:dyDescent="0.25">
      <c r="A776" s="11" t="s">
        <v>288</v>
      </c>
      <c r="B776" s="178">
        <f t="shared" si="58"/>
        <v>762.98506552202116</v>
      </c>
      <c r="D776" s="280"/>
      <c r="E776" s="280" t="s">
        <v>268</v>
      </c>
      <c r="F776" s="280">
        <v>80933</v>
      </c>
      <c r="G776" s="238">
        <f t="shared" si="59"/>
        <v>0.27622184300341296</v>
      </c>
      <c r="H776" s="280"/>
      <c r="I776" s="280"/>
      <c r="J776" s="76"/>
    </row>
    <row r="777" spans="1:10" x14ac:dyDescent="0.25">
      <c r="A777" s="11" t="s">
        <v>288</v>
      </c>
      <c r="B777" s="178">
        <f t="shared" si="58"/>
        <v>0</v>
      </c>
      <c r="D777" s="280"/>
      <c r="E777" s="280" t="s">
        <v>266</v>
      </c>
      <c r="F777" s="280"/>
      <c r="G777" s="238"/>
      <c r="H777" s="280"/>
      <c r="I777" s="280"/>
      <c r="J777" s="76"/>
    </row>
    <row r="778" spans="1:10" x14ac:dyDescent="0.25">
      <c r="A778" s="11" t="s">
        <v>288</v>
      </c>
      <c r="B778" s="178">
        <f t="shared" si="58"/>
        <v>4.921431816328671E-2</v>
      </c>
      <c r="D778" s="280"/>
      <c r="E778" s="280" t="s">
        <v>345</v>
      </c>
      <c r="F778" s="280">
        <v>650</v>
      </c>
      <c r="G778" s="238">
        <f t="shared" si="59"/>
        <v>2.218430034129693E-3</v>
      </c>
      <c r="H778" s="280"/>
      <c r="I778" s="280"/>
      <c r="J778" s="76"/>
    </row>
    <row r="779" spans="1:10" x14ac:dyDescent="0.25">
      <c r="A779" s="11" t="s">
        <v>288</v>
      </c>
      <c r="B779" s="178">
        <f t="shared" si="58"/>
        <v>0.66982772076553021</v>
      </c>
      <c r="D779" s="280"/>
      <c r="E779" s="280" t="s">
        <v>26</v>
      </c>
      <c r="F779" s="280">
        <v>2398</v>
      </c>
      <c r="G779" s="238">
        <f t="shared" si="59"/>
        <v>8.1843003412969285E-3</v>
      </c>
      <c r="H779" s="280"/>
      <c r="I779" s="280"/>
      <c r="J779" s="76"/>
    </row>
    <row r="780" spans="1:10" x14ac:dyDescent="0.25">
      <c r="A780" s="11" t="s">
        <v>288</v>
      </c>
      <c r="B780" s="178">
        <f t="shared" si="58"/>
        <v>7.2802245803678557E-5</v>
      </c>
      <c r="D780" s="280"/>
      <c r="E780" s="280" t="s">
        <v>346</v>
      </c>
      <c r="F780" s="280">
        <v>25</v>
      </c>
      <c r="G780" s="238">
        <f t="shared" si="59"/>
        <v>8.5324232081911264E-5</v>
      </c>
      <c r="H780" s="280"/>
      <c r="I780" s="280"/>
      <c r="J780" s="76"/>
    </row>
    <row r="781" spans="1:10" x14ac:dyDescent="0.25">
      <c r="A781" s="11" t="s">
        <v>288</v>
      </c>
      <c r="B781" s="178">
        <f t="shared" si="58"/>
        <v>0</v>
      </c>
      <c r="D781" s="280"/>
      <c r="E781" s="280" t="s">
        <v>278</v>
      </c>
      <c r="F781" s="280"/>
      <c r="G781" s="238"/>
      <c r="H781" s="280"/>
      <c r="I781" s="280"/>
      <c r="J781" s="76"/>
    </row>
    <row r="782" spans="1:10" x14ac:dyDescent="0.25">
      <c r="A782" s="11" t="s">
        <v>288</v>
      </c>
      <c r="B782" s="178">
        <f t="shared" si="58"/>
        <v>0</v>
      </c>
      <c r="D782" s="280"/>
      <c r="E782" s="280" t="s">
        <v>84</v>
      </c>
      <c r="F782" s="280"/>
      <c r="G782" s="238"/>
      <c r="H782" s="280"/>
      <c r="I782" s="280"/>
      <c r="J782" s="76"/>
    </row>
    <row r="783" spans="1:10" x14ac:dyDescent="0.25">
      <c r="A783" s="11" t="s">
        <v>288</v>
      </c>
      <c r="B783" s="178">
        <f t="shared" si="58"/>
        <v>1.9685727265314674E-5</v>
      </c>
      <c r="D783" s="280"/>
      <c r="E783" s="280" t="s">
        <v>343</v>
      </c>
      <c r="F783" s="280">
        <v>13</v>
      </c>
      <c r="G783" s="238">
        <f t="shared" si="59"/>
        <v>4.4368600682593854E-5</v>
      </c>
      <c r="H783" s="280"/>
      <c r="I783" s="280"/>
      <c r="J783" s="76"/>
    </row>
    <row r="784" spans="1:10" x14ac:dyDescent="0.25">
      <c r="A784" s="11" t="s">
        <v>288</v>
      </c>
      <c r="B784" s="178">
        <f t="shared" si="58"/>
        <v>0.2283078428403359</v>
      </c>
      <c r="D784" s="280"/>
      <c r="E784" s="280" t="s">
        <v>139</v>
      </c>
      <c r="F784" s="280">
        <v>1400</v>
      </c>
      <c r="G784" s="238">
        <f t="shared" si="59"/>
        <v>4.7781569965870303E-3</v>
      </c>
      <c r="H784" s="280"/>
      <c r="I784" s="280"/>
      <c r="J784" s="76"/>
    </row>
    <row r="785" spans="1:10" x14ac:dyDescent="0.25">
      <c r="A785" s="11" t="s">
        <v>288</v>
      </c>
      <c r="B785" s="178">
        <f t="shared" si="58"/>
        <v>172.3888338827476</v>
      </c>
      <c r="D785" s="280"/>
      <c r="E785" s="280" t="s">
        <v>92</v>
      </c>
      <c r="F785" s="280">
        <v>38470</v>
      </c>
      <c r="G785" s="238">
        <f t="shared" si="59"/>
        <v>0.13129692832764506</v>
      </c>
      <c r="H785" s="280"/>
      <c r="I785" s="280"/>
      <c r="J785" s="76"/>
    </row>
    <row r="786" spans="1:10" x14ac:dyDescent="0.25">
      <c r="A786" s="11" t="s">
        <v>288</v>
      </c>
      <c r="B786" s="178">
        <f t="shared" si="58"/>
        <v>7.2802245803678557E-5</v>
      </c>
      <c r="D786" s="280"/>
      <c r="E786" s="280" t="s">
        <v>218</v>
      </c>
      <c r="F786" s="280">
        <v>25</v>
      </c>
      <c r="G786" s="238">
        <f t="shared" si="59"/>
        <v>8.5324232081911264E-5</v>
      </c>
      <c r="H786" s="280"/>
      <c r="I786" s="280"/>
      <c r="J786" s="76"/>
    </row>
    <row r="787" spans="1:10" x14ac:dyDescent="0.25">
      <c r="A787" s="11" t="s">
        <v>288</v>
      </c>
      <c r="B787" s="178">
        <f t="shared" si="58"/>
        <v>1.048352339572971</v>
      </c>
      <c r="D787" s="280"/>
      <c r="E787" s="280" t="s">
        <v>16</v>
      </c>
      <c r="F787" s="280">
        <v>3000</v>
      </c>
      <c r="G787" s="238">
        <f t="shared" si="59"/>
        <v>1.0238907849829351E-2</v>
      </c>
      <c r="H787" s="280"/>
      <c r="I787" s="280"/>
      <c r="J787" s="76"/>
    </row>
    <row r="788" spans="1:10" x14ac:dyDescent="0.25">
      <c r="A788" s="11" t="s">
        <v>288</v>
      </c>
      <c r="B788" s="178">
        <f t="shared" si="58"/>
        <v>1.7717154538783208E-2</v>
      </c>
      <c r="D788" s="280"/>
      <c r="E788" s="280" t="s">
        <v>272</v>
      </c>
      <c r="F788" s="280">
        <v>390</v>
      </c>
      <c r="G788" s="238">
        <f t="shared" si="59"/>
        <v>1.3310580204778156E-3</v>
      </c>
      <c r="H788" s="280"/>
      <c r="I788" s="280"/>
      <c r="J788" s="76"/>
    </row>
    <row r="789" spans="1:10" x14ac:dyDescent="0.25">
      <c r="A789" s="11" t="s">
        <v>288</v>
      </c>
      <c r="B789" s="178">
        <f t="shared" si="58"/>
        <v>0</v>
      </c>
      <c r="D789" s="280"/>
      <c r="E789" s="280" t="s">
        <v>32</v>
      </c>
      <c r="F789" s="280"/>
      <c r="G789" s="238"/>
      <c r="H789" s="280"/>
      <c r="I789" s="280"/>
      <c r="J789" s="76"/>
    </row>
    <row r="790" spans="1:10" x14ac:dyDescent="0.25">
      <c r="A790" s="11" t="s">
        <v>288</v>
      </c>
      <c r="B790" s="178">
        <f t="shared" si="58"/>
        <v>4.2050577176204742E-3</v>
      </c>
      <c r="D790" s="280"/>
      <c r="E790" s="280" t="s">
        <v>161</v>
      </c>
      <c r="F790" s="280">
        <v>190</v>
      </c>
      <c r="G790" s="238">
        <f t="shared" si="59"/>
        <v>6.484641638225256E-4</v>
      </c>
      <c r="H790" s="280"/>
      <c r="I790" s="280"/>
      <c r="J790" s="76"/>
    </row>
    <row r="791" spans="1:10" x14ac:dyDescent="0.25">
      <c r="A791" s="11" t="s">
        <v>288</v>
      </c>
      <c r="B791" s="178">
        <f t="shared" si="58"/>
        <v>4.6593437314354273E-7</v>
      </c>
      <c r="D791" s="280"/>
      <c r="E791" s="280" t="s">
        <v>193</v>
      </c>
      <c r="F791" s="280">
        <v>2</v>
      </c>
      <c r="G791" s="238">
        <f t="shared" si="59"/>
        <v>6.8259385665529013E-6</v>
      </c>
      <c r="H791" s="280"/>
      <c r="I791" s="280"/>
      <c r="J791" s="76"/>
    </row>
    <row r="792" spans="1:10" x14ac:dyDescent="0.25">
      <c r="A792" s="11" t="s">
        <v>288</v>
      </c>
      <c r="B792" s="178">
        <f t="shared" si="58"/>
        <v>0</v>
      </c>
      <c r="D792" s="280"/>
      <c r="E792" s="280" t="s">
        <v>128</v>
      </c>
      <c r="F792" s="280"/>
      <c r="G792" s="238"/>
      <c r="H792" s="280"/>
      <c r="I792" s="280"/>
      <c r="J792" s="76"/>
    </row>
    <row r="793" spans="1:10" x14ac:dyDescent="0.25">
      <c r="A793" s="11" t="s">
        <v>288</v>
      </c>
      <c r="B793" s="178">
        <f t="shared" si="58"/>
        <v>3.3966615802164268</v>
      </c>
      <c r="D793" s="280"/>
      <c r="E793" s="280" t="s">
        <v>47</v>
      </c>
      <c r="F793" s="280">
        <v>5400</v>
      </c>
      <c r="G793" s="238">
        <f t="shared" si="59"/>
        <v>1.8430034129692834E-2</v>
      </c>
      <c r="H793" s="280"/>
      <c r="I793" s="280"/>
      <c r="J793" s="76"/>
    </row>
    <row r="794" spans="1:10" x14ac:dyDescent="0.25">
      <c r="A794" s="150" t="s">
        <v>288</v>
      </c>
      <c r="B794" s="131">
        <f t="shared" si="58"/>
        <v>0</v>
      </c>
      <c r="C794" s="150"/>
      <c r="D794" s="12"/>
      <c r="E794" s="12" t="s">
        <v>86</v>
      </c>
      <c r="F794" s="12"/>
      <c r="G794" s="237"/>
      <c r="H794" s="12"/>
      <c r="I794" s="12"/>
      <c r="J794" s="147"/>
    </row>
    <row r="795" spans="1:10" x14ac:dyDescent="0.25">
      <c r="A795" s="11" t="s">
        <v>289</v>
      </c>
      <c r="B795" s="178">
        <f>POWER((F795/$J$795)*100, 2)</f>
        <v>0.85535767984229361</v>
      </c>
      <c r="C795" s="11">
        <f>SUM(B795:B809)</f>
        <v>7845.3661221557695</v>
      </c>
      <c r="D795" s="281"/>
      <c r="E795" s="281" t="s">
        <v>5</v>
      </c>
      <c r="F795" s="281">
        <v>1600</v>
      </c>
      <c r="G795" s="238">
        <f>F795/$J$795</f>
        <v>9.2485549132947983E-3</v>
      </c>
      <c r="H795" s="281"/>
      <c r="I795" s="281"/>
      <c r="J795" s="76">
        <v>173000</v>
      </c>
    </row>
    <row r="796" spans="1:10" x14ac:dyDescent="0.25">
      <c r="A796" s="11" t="s">
        <v>289</v>
      </c>
      <c r="B796" s="178">
        <f t="shared" ref="B796:B809" si="60">POWER((F796/$J$795)*100, 2)</f>
        <v>9.9607738314009815</v>
      </c>
      <c r="D796" s="281"/>
      <c r="E796" s="281" t="s">
        <v>93</v>
      </c>
      <c r="F796" s="281">
        <v>5460</v>
      </c>
      <c r="G796" s="238">
        <f t="shared" ref="G796:G808" si="61">F796/$J$795</f>
        <v>3.1560693641618495E-2</v>
      </c>
      <c r="H796" s="281"/>
      <c r="I796" s="281"/>
      <c r="J796" s="76"/>
    </row>
    <row r="797" spans="1:10" x14ac:dyDescent="0.25">
      <c r="A797" s="11" t="s">
        <v>289</v>
      </c>
      <c r="B797" s="178">
        <f t="shared" si="60"/>
        <v>2.4177553543386014E-2</v>
      </c>
      <c r="D797" s="281"/>
      <c r="E797" s="281" t="s">
        <v>82</v>
      </c>
      <c r="F797" s="281">
        <v>269</v>
      </c>
      <c r="G797" s="238">
        <f t="shared" si="61"/>
        <v>1.5549132947976878E-3</v>
      </c>
      <c r="H797" s="281"/>
      <c r="I797" s="281"/>
      <c r="J797" s="76"/>
    </row>
    <row r="798" spans="1:10" x14ac:dyDescent="0.25">
      <c r="A798" s="11" t="s">
        <v>289</v>
      </c>
      <c r="B798" s="178">
        <f t="shared" si="60"/>
        <v>7821.5109091516588</v>
      </c>
      <c r="D798" s="281"/>
      <c r="E798" s="281" t="s">
        <v>15</v>
      </c>
      <c r="F798" s="281">
        <v>153000</v>
      </c>
      <c r="G798" s="238">
        <f t="shared" si="61"/>
        <v>0.88439306358381498</v>
      </c>
      <c r="H798" s="281"/>
      <c r="I798" s="281"/>
      <c r="J798" s="76"/>
    </row>
    <row r="799" spans="1:10" x14ac:dyDescent="0.25">
      <c r="A799" s="11" t="s">
        <v>289</v>
      </c>
      <c r="B799" s="178">
        <f t="shared" si="60"/>
        <v>0</v>
      </c>
      <c r="D799" s="281"/>
      <c r="E799" s="281" t="s">
        <v>348</v>
      </c>
      <c r="F799" s="276"/>
      <c r="G799" s="238"/>
      <c r="H799" s="281"/>
      <c r="I799" s="281"/>
      <c r="J799" s="76"/>
    </row>
    <row r="800" spans="1:10" x14ac:dyDescent="0.25">
      <c r="A800" s="11" t="s">
        <v>289</v>
      </c>
      <c r="B800" s="178">
        <f t="shared" si="60"/>
        <v>8.3531023422098985E-4</v>
      </c>
      <c r="D800" s="281"/>
      <c r="E800" s="281" t="s">
        <v>266</v>
      </c>
      <c r="F800" s="281">
        <v>50</v>
      </c>
      <c r="G800" s="238">
        <f t="shared" si="61"/>
        <v>2.8901734104046245E-4</v>
      </c>
      <c r="H800" s="281"/>
      <c r="I800" s="281"/>
      <c r="J800" s="76"/>
    </row>
    <row r="801" spans="1:10" x14ac:dyDescent="0.25">
      <c r="A801" s="11" t="s">
        <v>289</v>
      </c>
      <c r="B801" s="178">
        <f t="shared" si="60"/>
        <v>0</v>
      </c>
      <c r="D801" s="281"/>
      <c r="E801" s="281" t="s">
        <v>56</v>
      </c>
      <c r="F801" s="281"/>
      <c r="G801" s="238"/>
      <c r="H801" s="281"/>
      <c r="I801" s="281"/>
      <c r="J801" s="76"/>
    </row>
    <row r="802" spans="1:10" x14ac:dyDescent="0.25">
      <c r="A802" s="11" t="s">
        <v>289</v>
      </c>
      <c r="B802" s="178">
        <f t="shared" si="60"/>
        <v>0</v>
      </c>
      <c r="D802" s="281"/>
      <c r="E802" s="281" t="s">
        <v>165</v>
      </c>
      <c r="F802" s="281"/>
      <c r="G802" s="238"/>
      <c r="H802" s="281"/>
      <c r="I802" s="281"/>
      <c r="J802" s="76"/>
    </row>
    <row r="803" spans="1:10" x14ac:dyDescent="0.25">
      <c r="A803" s="11" t="s">
        <v>289</v>
      </c>
      <c r="B803" s="178">
        <f t="shared" si="60"/>
        <v>0.15953790637842893</v>
      </c>
      <c r="D803" s="281"/>
      <c r="E803" s="281" t="s">
        <v>92</v>
      </c>
      <c r="F803" s="281">
        <v>691</v>
      </c>
      <c r="G803" s="238">
        <f t="shared" si="61"/>
        <v>3.9942196531791907E-3</v>
      </c>
      <c r="H803" s="281"/>
      <c r="I803" s="281"/>
      <c r="J803" s="76"/>
    </row>
    <row r="804" spans="1:10" x14ac:dyDescent="0.25">
      <c r="A804" s="11" t="s">
        <v>289</v>
      </c>
      <c r="B804" s="178">
        <f t="shared" si="60"/>
        <v>4.0930201476828501</v>
      </c>
      <c r="D804" s="281"/>
      <c r="E804" s="281" t="s">
        <v>16</v>
      </c>
      <c r="F804" s="281">
        <v>3500</v>
      </c>
      <c r="G804" s="238">
        <f t="shared" si="61"/>
        <v>2.023121387283237E-2</v>
      </c>
      <c r="H804" s="281"/>
      <c r="I804" s="281"/>
      <c r="J804" s="76"/>
    </row>
    <row r="805" spans="1:10" x14ac:dyDescent="0.25">
      <c r="A805" s="11" t="s">
        <v>289</v>
      </c>
      <c r="B805" s="178">
        <f t="shared" si="60"/>
        <v>6.3573938320692305</v>
      </c>
      <c r="D805" s="281"/>
      <c r="E805" s="281" t="s">
        <v>121</v>
      </c>
      <c r="F805" s="281">
        <v>4362</v>
      </c>
      <c r="G805" s="238">
        <f t="shared" si="61"/>
        <v>2.5213872832369942E-2</v>
      </c>
      <c r="H805" s="281"/>
      <c r="I805" s="281"/>
      <c r="J805" s="76"/>
    </row>
    <row r="806" spans="1:10" x14ac:dyDescent="0.25">
      <c r="A806" s="11" t="s">
        <v>289</v>
      </c>
      <c r="B806" s="178">
        <f t="shared" si="60"/>
        <v>1.3364963747535832</v>
      </c>
      <c r="D806" s="281"/>
      <c r="E806" s="281" t="s">
        <v>140</v>
      </c>
      <c r="F806" s="281">
        <v>2000</v>
      </c>
      <c r="G806" s="238">
        <f t="shared" si="61"/>
        <v>1.1560693641618497E-2</v>
      </c>
      <c r="H806" s="281"/>
      <c r="I806" s="281"/>
      <c r="J806" s="76"/>
    </row>
    <row r="807" spans="1:10" x14ac:dyDescent="0.25">
      <c r="A807" s="11" t="s">
        <v>289</v>
      </c>
      <c r="B807" s="178">
        <f t="shared" si="60"/>
        <v>0.66333021484179233</v>
      </c>
      <c r="D807" s="281"/>
      <c r="E807" s="281" t="s">
        <v>161</v>
      </c>
      <c r="F807" s="281">
        <v>1409</v>
      </c>
      <c r="G807" s="238">
        <f t="shared" si="61"/>
        <v>8.1445086705202313E-3</v>
      </c>
      <c r="H807" s="281"/>
      <c r="I807" s="281"/>
      <c r="J807" s="76"/>
    </row>
    <row r="808" spans="1:10" x14ac:dyDescent="0.25">
      <c r="A808" s="11" t="s">
        <v>289</v>
      </c>
      <c r="B808" s="178">
        <f t="shared" si="60"/>
        <v>0.40429015336295904</v>
      </c>
      <c r="D808" s="281"/>
      <c r="E808" s="281" t="s">
        <v>31</v>
      </c>
      <c r="F808" s="281">
        <v>1100</v>
      </c>
      <c r="G808" s="238">
        <f t="shared" si="61"/>
        <v>6.3583815028901737E-3</v>
      </c>
      <c r="H808" s="281"/>
      <c r="I808" s="281"/>
      <c r="J808" s="76"/>
    </row>
    <row r="809" spans="1:10" x14ac:dyDescent="0.25">
      <c r="A809" s="150" t="s">
        <v>289</v>
      </c>
      <c r="B809" s="131">
        <f t="shared" si="60"/>
        <v>0</v>
      </c>
      <c r="C809" s="150"/>
      <c r="D809" s="12"/>
      <c r="E809" s="12" t="s">
        <v>38</v>
      </c>
      <c r="F809" s="12"/>
      <c r="G809" s="237"/>
      <c r="H809" s="12"/>
      <c r="I809" s="12"/>
      <c r="J809" s="147"/>
    </row>
    <row r="810" spans="1:10" x14ac:dyDescent="0.25">
      <c r="A810" s="11" t="s">
        <v>290</v>
      </c>
      <c r="B810" s="178">
        <f>POWER((F810/$J$810)*100, 2)</f>
        <v>74.316290130796688</v>
      </c>
      <c r="C810" s="11">
        <f>SUM(B810:B814)</f>
        <v>2861.1771700356717</v>
      </c>
      <c r="D810" s="282"/>
      <c r="E810" s="282" t="s">
        <v>82</v>
      </c>
      <c r="F810" s="276">
        <v>10000</v>
      </c>
      <c r="G810" s="238">
        <f>F810/$J$810</f>
        <v>8.6206896551724144E-2</v>
      </c>
      <c r="H810" s="282"/>
      <c r="I810" s="282"/>
      <c r="J810" s="76">
        <v>116000</v>
      </c>
    </row>
    <row r="811" spans="1:10" x14ac:dyDescent="0.25">
      <c r="A811" s="11" t="s">
        <v>290</v>
      </c>
      <c r="B811" s="178">
        <f t="shared" ref="B811:B814" si="62">POWER((F811/$J$810)*100, 2)</f>
        <v>910.37455410225925</v>
      </c>
      <c r="D811" s="282"/>
      <c r="E811" s="282" t="s">
        <v>111</v>
      </c>
      <c r="F811" s="276">
        <v>35000</v>
      </c>
      <c r="G811" s="238">
        <f t="shared" ref="G811:G813" si="63">F811/$J$810</f>
        <v>0.30172413793103448</v>
      </c>
      <c r="H811" s="282"/>
      <c r="I811" s="282"/>
      <c r="J811" s="76"/>
    </row>
    <row r="812" spans="1:10" x14ac:dyDescent="0.25">
      <c r="A812" s="11" t="s">
        <v>290</v>
      </c>
      <c r="B812" s="178">
        <f t="shared" si="62"/>
        <v>1017.3900118906065</v>
      </c>
      <c r="D812" s="282"/>
      <c r="E812" s="282" t="s">
        <v>92</v>
      </c>
      <c r="F812" s="276">
        <v>37000</v>
      </c>
      <c r="G812" s="238">
        <f t="shared" si="63"/>
        <v>0.31896551724137934</v>
      </c>
      <c r="H812" s="282"/>
      <c r="I812" s="282"/>
      <c r="J812" s="76"/>
    </row>
    <row r="813" spans="1:10" x14ac:dyDescent="0.25">
      <c r="A813" s="11" t="s">
        <v>290</v>
      </c>
      <c r="B813" s="178">
        <f t="shared" si="62"/>
        <v>859.09631391200924</v>
      </c>
      <c r="D813" s="282"/>
      <c r="E813" s="282" t="s">
        <v>16</v>
      </c>
      <c r="F813" s="276">
        <v>34000</v>
      </c>
      <c r="G813" s="238">
        <f t="shared" si="63"/>
        <v>0.29310344827586204</v>
      </c>
      <c r="H813" s="282"/>
      <c r="I813" s="282"/>
      <c r="J813" s="76"/>
    </row>
    <row r="814" spans="1:10" x14ac:dyDescent="0.25">
      <c r="A814" s="150" t="s">
        <v>290</v>
      </c>
      <c r="B814" s="131">
        <f t="shared" si="62"/>
        <v>0</v>
      </c>
      <c r="C814" s="150"/>
      <c r="D814" s="12"/>
      <c r="E814" s="12" t="s">
        <v>38</v>
      </c>
      <c r="F814" s="12"/>
      <c r="G814" s="237"/>
      <c r="H814" s="12"/>
      <c r="I814" s="12"/>
      <c r="J814" s="147"/>
    </row>
    <row r="815" spans="1:10" x14ac:dyDescent="0.25">
      <c r="A815" s="11" t="s">
        <v>291</v>
      </c>
      <c r="B815" s="178">
        <f>POWER((F815/$J$815)*100, 2)</f>
        <v>1.2624668602449187</v>
      </c>
      <c r="C815" s="11">
        <f>SUM(B815:B823)</f>
        <v>4891.8113734236695</v>
      </c>
      <c r="D815" s="283"/>
      <c r="E815" s="283" t="s">
        <v>192</v>
      </c>
      <c r="F815" s="283">
        <v>300</v>
      </c>
      <c r="G815" s="238">
        <f>F815/$J$815</f>
        <v>1.1235955056179775E-2</v>
      </c>
      <c r="H815" s="283"/>
      <c r="I815" s="283"/>
      <c r="J815" s="76">
        <v>26700</v>
      </c>
    </row>
    <row r="816" spans="1:10" x14ac:dyDescent="0.25">
      <c r="A816" s="11" t="s">
        <v>291</v>
      </c>
      <c r="B816" s="178">
        <f t="shared" ref="B816:B823" si="64">POWER((F816/$J$815)*100, 2)</f>
        <v>3816.1853301350839</v>
      </c>
      <c r="D816" s="283"/>
      <c r="E816" s="283" t="s">
        <v>83</v>
      </c>
      <c r="F816" s="283">
        <v>16494</v>
      </c>
      <c r="G816" s="238">
        <f t="shared" ref="G816:G823" si="65">F816/$J$815</f>
        <v>0.61775280898876406</v>
      </c>
      <c r="H816" s="283"/>
      <c r="I816" s="283"/>
      <c r="J816" s="76"/>
    </row>
    <row r="817" spans="1:10" x14ac:dyDescent="0.25">
      <c r="A817" s="11" t="s">
        <v>291</v>
      </c>
      <c r="B817" s="178">
        <f t="shared" si="64"/>
        <v>4.3989956374756281</v>
      </c>
      <c r="D817" s="283"/>
      <c r="E817" s="283" t="s">
        <v>15</v>
      </c>
      <c r="F817" s="283">
        <v>560</v>
      </c>
      <c r="G817" s="238">
        <f t="shared" si="65"/>
        <v>2.0973782771535582E-2</v>
      </c>
      <c r="H817" s="283"/>
      <c r="I817" s="283"/>
      <c r="J817" s="76"/>
    </row>
    <row r="818" spans="1:10" x14ac:dyDescent="0.25">
      <c r="A818" s="11" t="s">
        <v>291</v>
      </c>
      <c r="B818" s="178">
        <f t="shared" si="64"/>
        <v>7.890417876530742E-2</v>
      </c>
      <c r="D818" s="283"/>
      <c r="E818" s="283" t="s">
        <v>349</v>
      </c>
      <c r="F818" s="283">
        <v>75</v>
      </c>
      <c r="G818" s="238">
        <f t="shared" si="65"/>
        <v>2.8089887640449437E-3</v>
      </c>
      <c r="H818" s="283"/>
      <c r="I818" s="283"/>
      <c r="J818" s="76"/>
    </row>
    <row r="819" spans="1:10" x14ac:dyDescent="0.25">
      <c r="A819" s="11" t="s">
        <v>291</v>
      </c>
      <c r="B819" s="178">
        <f t="shared" si="64"/>
        <v>1067.6005554854187</v>
      </c>
      <c r="D819" s="283"/>
      <c r="E819" s="283" t="s">
        <v>111</v>
      </c>
      <c r="F819" s="283">
        <v>8724</v>
      </c>
      <c r="G819" s="238">
        <f t="shared" si="65"/>
        <v>0.32674157303370788</v>
      </c>
      <c r="H819" s="283"/>
      <c r="I819" s="283"/>
      <c r="J819" s="76"/>
    </row>
    <row r="820" spans="1:10" x14ac:dyDescent="0.25">
      <c r="A820" s="11" t="s">
        <v>291</v>
      </c>
      <c r="B820" s="178">
        <f t="shared" si="64"/>
        <v>1.2624668602449187</v>
      </c>
      <c r="D820" s="283"/>
      <c r="E820" s="283" t="s">
        <v>16</v>
      </c>
      <c r="F820" s="283">
        <v>300</v>
      </c>
      <c r="G820" s="238">
        <f t="shared" si="65"/>
        <v>1.1235955056179775E-2</v>
      </c>
      <c r="H820" s="283"/>
      <c r="I820" s="283"/>
      <c r="J820" s="76"/>
    </row>
    <row r="821" spans="1:10" x14ac:dyDescent="0.25">
      <c r="A821" s="11" t="s">
        <v>291</v>
      </c>
      <c r="B821" s="178">
        <f t="shared" si="64"/>
        <v>1.0225981567983842</v>
      </c>
      <c r="D821" s="283"/>
      <c r="E821" s="283" t="s">
        <v>141</v>
      </c>
      <c r="F821" s="283">
        <v>270</v>
      </c>
      <c r="G821" s="238">
        <f t="shared" si="65"/>
        <v>1.0112359550561797E-2</v>
      </c>
      <c r="H821" s="283"/>
      <c r="I821" s="283"/>
      <c r="J821" s="76"/>
    </row>
    <row r="822" spans="1:10" x14ac:dyDescent="0.25">
      <c r="A822" s="11" t="s">
        <v>291</v>
      </c>
      <c r="B822" s="178">
        <f t="shared" si="64"/>
        <v>0</v>
      </c>
      <c r="D822" s="283"/>
      <c r="E822" s="283" t="s">
        <v>38</v>
      </c>
      <c r="F822" s="283"/>
      <c r="G822" s="238"/>
      <c r="H822" s="283"/>
      <c r="I822" s="283"/>
      <c r="J822" s="76"/>
    </row>
    <row r="823" spans="1:10" x14ac:dyDescent="0.25">
      <c r="A823" s="150" t="s">
        <v>291</v>
      </c>
      <c r="B823" s="131">
        <f t="shared" si="64"/>
        <v>5.6109638233107492E-5</v>
      </c>
      <c r="C823" s="150"/>
      <c r="D823" s="12"/>
      <c r="E823" s="12" t="s">
        <v>129</v>
      </c>
      <c r="F823" s="12">
        <v>2</v>
      </c>
      <c r="G823" s="237">
        <f t="shared" si="65"/>
        <v>7.4906367041198505E-5</v>
      </c>
      <c r="H823" s="12"/>
      <c r="I823" s="12"/>
      <c r="J823" s="147"/>
    </row>
    <row r="824" spans="1:10" x14ac:dyDescent="0.25">
      <c r="A824" s="11" t="s">
        <v>293</v>
      </c>
      <c r="B824" s="178">
        <f>POWER((F824/$J$824)*100, 2)</f>
        <v>0</v>
      </c>
      <c r="C824" s="11">
        <f>SUM(B824:B872)</f>
        <v>3366.3592651178478</v>
      </c>
      <c r="D824" s="283"/>
      <c r="E824" s="283" t="s">
        <v>130</v>
      </c>
      <c r="F824" s="276"/>
      <c r="G824" s="238"/>
      <c r="H824" s="283"/>
      <c r="I824" s="283"/>
      <c r="J824" s="76">
        <v>7910000</v>
      </c>
    </row>
    <row r="825" spans="1:10" x14ac:dyDescent="0.25">
      <c r="A825" s="11" t="s">
        <v>293</v>
      </c>
      <c r="B825" s="178">
        <f t="shared" ref="B825:B872" si="66">POWER((F825/$J$824)*100, 2)</f>
        <v>0.67084590534153976</v>
      </c>
      <c r="D825" s="283"/>
      <c r="E825" s="283" t="s">
        <v>97</v>
      </c>
      <c r="F825" s="283">
        <v>64787</v>
      </c>
      <c r="G825" s="238">
        <f>F825/$J$824</f>
        <v>8.1905183312262955E-3</v>
      </c>
      <c r="H825" s="283"/>
      <c r="I825" s="283"/>
      <c r="J825" s="76"/>
    </row>
    <row r="826" spans="1:10" x14ac:dyDescent="0.25">
      <c r="A826" s="11" t="s">
        <v>293</v>
      </c>
      <c r="B826" s="178">
        <f t="shared" si="66"/>
        <v>6.2952488568455821E-3</v>
      </c>
      <c r="D826" s="283"/>
      <c r="E826" s="283" t="s">
        <v>81</v>
      </c>
      <c r="F826" s="283">
        <v>6276</v>
      </c>
      <c r="G826" s="238">
        <f t="shared" ref="G826:G872" si="67">F826/$J$824</f>
        <v>7.9342604298356513E-4</v>
      </c>
      <c r="H826" s="283"/>
      <c r="I826" s="283"/>
      <c r="J826" s="76"/>
    </row>
    <row r="827" spans="1:10" x14ac:dyDescent="0.25">
      <c r="A827" s="11" t="s">
        <v>293</v>
      </c>
      <c r="B827" s="178">
        <f t="shared" si="66"/>
        <v>7.048320150364161E-2</v>
      </c>
      <c r="D827" s="283"/>
      <c r="E827" s="283" t="s">
        <v>5</v>
      </c>
      <c r="F827" s="283">
        <v>21000</v>
      </c>
      <c r="G827" s="238">
        <f t="shared" si="67"/>
        <v>2.6548672566371681E-3</v>
      </c>
      <c r="H827" s="283"/>
      <c r="I827" s="283"/>
      <c r="J827" s="76"/>
    </row>
    <row r="828" spans="1:10" x14ac:dyDescent="0.25">
      <c r="A828" s="11" t="s">
        <v>293</v>
      </c>
      <c r="B828" s="178">
        <f t="shared" si="66"/>
        <v>0</v>
      </c>
      <c r="D828" s="283"/>
      <c r="E828" s="283" t="s">
        <v>100</v>
      </c>
      <c r="F828" s="283"/>
      <c r="G828" s="238"/>
      <c r="H828" s="283"/>
      <c r="I828" s="283"/>
      <c r="J828" s="76"/>
    </row>
    <row r="829" spans="1:10" x14ac:dyDescent="0.25">
      <c r="A829" s="11" t="s">
        <v>293</v>
      </c>
      <c r="B829" s="178">
        <f t="shared" si="66"/>
        <v>1.2782432101981682E-2</v>
      </c>
      <c r="D829" s="283"/>
      <c r="E829" s="283" t="s">
        <v>93</v>
      </c>
      <c r="F829" s="283">
        <v>8943</v>
      </c>
      <c r="G829" s="238">
        <f t="shared" si="67"/>
        <v>1.1305941845764856E-3</v>
      </c>
      <c r="H829" s="283"/>
      <c r="I829" s="283"/>
      <c r="J829" s="76"/>
    </row>
    <row r="830" spans="1:10" x14ac:dyDescent="0.25">
      <c r="A830" s="11" t="s">
        <v>293</v>
      </c>
      <c r="B830" s="178">
        <f t="shared" si="66"/>
        <v>0</v>
      </c>
      <c r="D830" s="283"/>
      <c r="E830" s="283" t="s">
        <v>39</v>
      </c>
      <c r="F830" s="283"/>
      <c r="G830" s="238"/>
      <c r="H830" s="283"/>
      <c r="I830" s="283"/>
      <c r="J830" s="76"/>
    </row>
    <row r="831" spans="1:10" x14ac:dyDescent="0.25">
      <c r="A831" s="11" t="s">
        <v>293</v>
      </c>
      <c r="B831" s="178">
        <f t="shared" si="66"/>
        <v>5.8617858141768717E-2</v>
      </c>
      <c r="D831" s="283"/>
      <c r="E831" s="283" t="s">
        <v>6</v>
      </c>
      <c r="F831" s="283">
        <v>19151</v>
      </c>
      <c r="G831" s="238">
        <f t="shared" si="67"/>
        <v>2.4211125158027811E-3</v>
      </c>
      <c r="H831" s="283"/>
      <c r="I831" s="283"/>
      <c r="J831" s="76"/>
    </row>
    <row r="832" spans="1:10" x14ac:dyDescent="0.25">
      <c r="A832" s="11" t="s">
        <v>293</v>
      </c>
      <c r="B832" s="178">
        <f t="shared" si="66"/>
        <v>0.88707344477457351</v>
      </c>
      <c r="D832" s="283"/>
      <c r="E832" s="283" t="s">
        <v>101</v>
      </c>
      <c r="F832" s="283">
        <v>74500</v>
      </c>
      <c r="G832" s="238">
        <f t="shared" si="67"/>
        <v>9.4184576485461437E-3</v>
      </c>
      <c r="H832" s="283"/>
      <c r="I832" s="283"/>
      <c r="J832" s="76"/>
    </row>
    <row r="833" spans="1:10" x14ac:dyDescent="0.25">
      <c r="A833" s="11" t="s">
        <v>293</v>
      </c>
      <c r="B833" s="178">
        <f t="shared" si="66"/>
        <v>1.3720889718562654E-3</v>
      </c>
      <c r="D833" s="283"/>
      <c r="E833" s="283" t="s">
        <v>102</v>
      </c>
      <c r="F833" s="283">
        <v>2930</v>
      </c>
      <c r="G833" s="238">
        <f t="shared" si="67"/>
        <v>3.7041719342604298E-4</v>
      </c>
      <c r="H833" s="283"/>
      <c r="I833" s="283"/>
      <c r="J833" s="76"/>
    </row>
    <row r="834" spans="1:10" x14ac:dyDescent="0.25">
      <c r="A834" s="11" t="s">
        <v>293</v>
      </c>
      <c r="B834" s="178">
        <f t="shared" si="66"/>
        <v>6.3930341499901719E-2</v>
      </c>
      <c r="D834" s="283"/>
      <c r="E834" s="283" t="s">
        <v>82</v>
      </c>
      <c r="F834" s="283">
        <v>20000</v>
      </c>
      <c r="G834" s="238">
        <f t="shared" si="67"/>
        <v>2.5284450063211127E-3</v>
      </c>
      <c r="H834" s="283"/>
      <c r="I834" s="283"/>
      <c r="J834" s="76"/>
    </row>
    <row r="835" spans="1:10" x14ac:dyDescent="0.25">
      <c r="A835" s="11" t="s">
        <v>293</v>
      </c>
      <c r="B835" s="178">
        <f t="shared" si="66"/>
        <v>0</v>
      </c>
      <c r="D835" s="283"/>
      <c r="E835" s="283" t="s">
        <v>83</v>
      </c>
      <c r="F835" s="283"/>
      <c r="G835" s="238"/>
      <c r="H835" s="283"/>
      <c r="I835" s="283"/>
      <c r="J835" s="76"/>
    </row>
    <row r="836" spans="1:10" x14ac:dyDescent="0.25">
      <c r="A836" s="11" t="s">
        <v>293</v>
      </c>
      <c r="B836" s="178">
        <f t="shared" si="66"/>
        <v>3094.228528595243</v>
      </c>
      <c r="D836" s="283"/>
      <c r="E836" s="283" t="s">
        <v>15</v>
      </c>
      <c r="F836" s="283">
        <v>4400000</v>
      </c>
      <c r="G836" s="238">
        <f t="shared" si="67"/>
        <v>0.55625790139064479</v>
      </c>
      <c r="H836" s="283"/>
      <c r="I836" s="283"/>
      <c r="J836" s="76"/>
    </row>
    <row r="837" spans="1:10" x14ac:dyDescent="0.25">
      <c r="A837" s="11" t="s">
        <v>293</v>
      </c>
      <c r="B837" s="178">
        <f t="shared" si="66"/>
        <v>0</v>
      </c>
      <c r="D837" s="283"/>
      <c r="E837" s="283" t="s">
        <v>103</v>
      </c>
      <c r="F837" s="283"/>
      <c r="G837" s="238"/>
      <c r="H837" s="283"/>
      <c r="I837" s="283"/>
      <c r="J837" s="76"/>
    </row>
    <row r="838" spans="1:10" x14ac:dyDescent="0.25">
      <c r="A838" s="11" t="s">
        <v>293</v>
      </c>
      <c r="B838" s="178">
        <f t="shared" si="66"/>
        <v>0</v>
      </c>
      <c r="D838" s="283"/>
      <c r="E838" s="283" t="s">
        <v>222</v>
      </c>
      <c r="F838" s="283"/>
      <c r="G838" s="238"/>
      <c r="H838" s="283"/>
      <c r="I838" s="283"/>
      <c r="J838" s="76"/>
    </row>
    <row r="839" spans="1:10" x14ac:dyDescent="0.25">
      <c r="A839" s="11" t="s">
        <v>293</v>
      </c>
      <c r="B839" s="178">
        <f t="shared" si="66"/>
        <v>0</v>
      </c>
      <c r="D839" s="283"/>
      <c r="E839" s="283" t="s">
        <v>106</v>
      </c>
      <c r="F839" s="283"/>
      <c r="G839" s="238"/>
      <c r="H839" s="283"/>
      <c r="I839" s="283"/>
      <c r="J839" s="76"/>
    </row>
    <row r="840" spans="1:10" x14ac:dyDescent="0.25">
      <c r="A840" s="11" t="s">
        <v>293</v>
      </c>
      <c r="B840" s="178">
        <f t="shared" si="66"/>
        <v>0.14384326837477884</v>
      </c>
      <c r="D840" s="283"/>
      <c r="E840" s="283" t="s">
        <v>152</v>
      </c>
      <c r="F840" s="283">
        <v>30000</v>
      </c>
      <c r="G840" s="238">
        <f t="shared" si="67"/>
        <v>3.7926675094816687E-3</v>
      </c>
      <c r="H840" s="283"/>
      <c r="I840" s="283"/>
      <c r="J840" s="76"/>
    </row>
    <row r="841" spans="1:10" x14ac:dyDescent="0.25">
      <c r="A841" s="11" t="s">
        <v>293</v>
      </c>
      <c r="B841" s="178">
        <f t="shared" si="66"/>
        <v>0</v>
      </c>
      <c r="D841" s="283"/>
      <c r="E841" s="283" t="s">
        <v>108</v>
      </c>
      <c r="F841" s="283"/>
      <c r="G841" s="238"/>
      <c r="H841" s="283"/>
      <c r="I841" s="283"/>
      <c r="J841" s="76"/>
    </row>
    <row r="842" spans="1:10" x14ac:dyDescent="0.25">
      <c r="A842" s="11" t="s">
        <v>293</v>
      </c>
      <c r="B842" s="178">
        <f t="shared" si="66"/>
        <v>1.1690229647376218</v>
      </c>
      <c r="D842" s="283"/>
      <c r="E842" s="283" t="s">
        <v>94</v>
      </c>
      <c r="F842" s="283">
        <v>85524</v>
      </c>
      <c r="G842" s="238">
        <f t="shared" si="67"/>
        <v>1.0812136536030342E-2</v>
      </c>
      <c r="H842" s="283"/>
      <c r="I842" s="283"/>
      <c r="J842" s="76"/>
    </row>
    <row r="843" spans="1:10" x14ac:dyDescent="0.25">
      <c r="A843" s="11" t="s">
        <v>293</v>
      </c>
      <c r="B843" s="178">
        <f t="shared" si="66"/>
        <v>0</v>
      </c>
      <c r="D843" s="283"/>
      <c r="E843" s="283" t="s">
        <v>21</v>
      </c>
      <c r="F843" s="283"/>
      <c r="G843" s="238"/>
      <c r="H843" s="283"/>
      <c r="I843" s="283"/>
      <c r="J843" s="76"/>
    </row>
    <row r="844" spans="1:10" x14ac:dyDescent="0.25">
      <c r="A844" s="11" t="s">
        <v>293</v>
      </c>
      <c r="B844" s="178">
        <f t="shared" si="66"/>
        <v>0</v>
      </c>
      <c r="D844" s="283"/>
      <c r="E844" s="283" t="s">
        <v>190</v>
      </c>
      <c r="F844" s="283"/>
      <c r="G844" s="238"/>
      <c r="H844" s="283"/>
      <c r="I844" s="283"/>
      <c r="J844" s="76"/>
    </row>
    <row r="845" spans="1:10" x14ac:dyDescent="0.25">
      <c r="A845" s="11" t="s">
        <v>293</v>
      </c>
      <c r="B845" s="178">
        <f t="shared" si="66"/>
        <v>144.2428330091532</v>
      </c>
      <c r="D845" s="283"/>
      <c r="E845" s="283" t="s">
        <v>9</v>
      </c>
      <c r="F845" s="283">
        <v>950000</v>
      </c>
      <c r="G845" s="238">
        <f t="shared" si="67"/>
        <v>0.12010113780025285</v>
      </c>
      <c r="H845" s="283"/>
      <c r="I845" s="283"/>
      <c r="J845" s="76"/>
    </row>
    <row r="846" spans="1:10" x14ac:dyDescent="0.25">
      <c r="A846" s="11" t="s">
        <v>293</v>
      </c>
      <c r="B846" s="178">
        <f t="shared" si="66"/>
        <v>8.4547876633620032</v>
      </c>
      <c r="D846" s="283"/>
      <c r="E846" s="283" t="s">
        <v>24</v>
      </c>
      <c r="F846" s="283">
        <v>230000</v>
      </c>
      <c r="G846" s="238">
        <f t="shared" si="67"/>
        <v>2.9077117572692796E-2</v>
      </c>
      <c r="H846" s="283"/>
      <c r="I846" s="283"/>
      <c r="J846" s="76"/>
    </row>
    <row r="847" spans="1:10" x14ac:dyDescent="0.25">
      <c r="A847" s="11" t="s">
        <v>293</v>
      </c>
      <c r="B847" s="178">
        <f t="shared" si="66"/>
        <v>3.9956463437438574E-3</v>
      </c>
      <c r="D847" s="283"/>
      <c r="E847" s="283" t="s">
        <v>25</v>
      </c>
      <c r="F847" s="283">
        <v>5000</v>
      </c>
      <c r="G847" s="238">
        <f t="shared" si="67"/>
        <v>6.3211125158027818E-4</v>
      </c>
      <c r="H847" s="283"/>
      <c r="I847" s="283"/>
      <c r="J847" s="76"/>
    </row>
    <row r="848" spans="1:10" x14ac:dyDescent="0.25">
      <c r="A848" s="11" t="s">
        <v>293</v>
      </c>
      <c r="B848" s="178">
        <f t="shared" si="66"/>
        <v>2.3014922939964615</v>
      </c>
      <c r="D848" s="283"/>
      <c r="E848" s="283" t="s">
        <v>36</v>
      </c>
      <c r="F848" s="283">
        <v>120000</v>
      </c>
      <c r="G848" s="238">
        <f t="shared" si="67"/>
        <v>1.5170670037926675E-2</v>
      </c>
      <c r="H848" s="283"/>
      <c r="I848" s="283"/>
      <c r="J848" s="76"/>
    </row>
    <row r="849" spans="1:10" x14ac:dyDescent="0.25">
      <c r="A849" s="11" t="s">
        <v>293</v>
      </c>
      <c r="B849" s="178">
        <f t="shared" si="66"/>
        <v>0</v>
      </c>
      <c r="D849" s="283"/>
      <c r="E849" s="283" t="s">
        <v>176</v>
      </c>
      <c r="F849" s="283"/>
      <c r="G849" s="238"/>
      <c r="H849" s="283"/>
      <c r="I849" s="283"/>
      <c r="J849" s="76"/>
    </row>
    <row r="850" spans="1:10" x14ac:dyDescent="0.25">
      <c r="A850" s="11" t="s">
        <v>293</v>
      </c>
      <c r="B850" s="178">
        <f t="shared" si="66"/>
        <v>0</v>
      </c>
      <c r="D850" s="283"/>
      <c r="E850" s="283" t="s">
        <v>220</v>
      </c>
      <c r="F850" s="283"/>
      <c r="G850" s="238"/>
      <c r="H850" s="283"/>
      <c r="I850" s="283"/>
      <c r="J850" s="76"/>
    </row>
    <row r="851" spans="1:10" x14ac:dyDescent="0.25">
      <c r="A851" s="11" t="s">
        <v>293</v>
      </c>
      <c r="B851" s="178">
        <f t="shared" si="66"/>
        <v>0</v>
      </c>
      <c r="D851" s="283"/>
      <c r="E851" s="283" t="s">
        <v>170</v>
      </c>
      <c r="F851" s="283"/>
      <c r="G851" s="238"/>
      <c r="H851" s="283"/>
      <c r="I851" s="283"/>
      <c r="J851" s="76"/>
    </row>
    <row r="852" spans="1:10" x14ac:dyDescent="0.25">
      <c r="A852" s="11" t="s">
        <v>293</v>
      </c>
      <c r="B852" s="178">
        <f t="shared" si="66"/>
        <v>0.13441354300354333</v>
      </c>
      <c r="D852" s="283"/>
      <c r="E852" s="283" t="s">
        <v>154</v>
      </c>
      <c r="F852" s="283">
        <v>29000</v>
      </c>
      <c r="G852" s="238">
        <f t="shared" si="67"/>
        <v>3.6662452591656133E-3</v>
      </c>
      <c r="H852" s="283"/>
      <c r="I852" s="283"/>
      <c r="J852" s="76"/>
    </row>
    <row r="853" spans="1:10" x14ac:dyDescent="0.25">
      <c r="A853" s="11" t="s">
        <v>293</v>
      </c>
      <c r="B853" s="178">
        <f t="shared" si="66"/>
        <v>0</v>
      </c>
      <c r="D853" s="283"/>
      <c r="E853" s="283" t="s">
        <v>26</v>
      </c>
      <c r="F853" s="283"/>
      <c r="G853" s="238"/>
      <c r="H853" s="283"/>
      <c r="I853" s="283"/>
      <c r="J853" s="76"/>
    </row>
    <row r="854" spans="1:10" x14ac:dyDescent="0.25">
      <c r="A854" s="11" t="s">
        <v>293</v>
      </c>
      <c r="B854" s="178">
        <f t="shared" si="66"/>
        <v>6.789351640212824</v>
      </c>
      <c r="D854" s="283"/>
      <c r="E854" s="283" t="s">
        <v>56</v>
      </c>
      <c r="F854" s="283">
        <v>206106</v>
      </c>
      <c r="G854" s="238">
        <f t="shared" si="67"/>
        <v>2.605638432364096E-2</v>
      </c>
      <c r="H854" s="283"/>
      <c r="I854" s="283"/>
      <c r="J854" s="76"/>
    </row>
    <row r="855" spans="1:10" x14ac:dyDescent="0.25">
      <c r="A855" s="11" t="s">
        <v>293</v>
      </c>
      <c r="B855" s="178">
        <f t="shared" si="66"/>
        <v>44.052000939776036</v>
      </c>
      <c r="D855" s="283"/>
      <c r="E855" s="283" t="s">
        <v>165</v>
      </c>
      <c r="F855" s="283">
        <v>525000</v>
      </c>
      <c r="G855" s="238">
        <f t="shared" si="67"/>
        <v>6.637168141592921E-2</v>
      </c>
      <c r="H855" s="283"/>
      <c r="I855" s="283"/>
      <c r="J855" s="76"/>
    </row>
    <row r="856" spans="1:10" x14ac:dyDescent="0.25">
      <c r="A856" s="11" t="s">
        <v>293</v>
      </c>
      <c r="B856" s="178">
        <f t="shared" si="66"/>
        <v>6.3434881353277468E-3</v>
      </c>
      <c r="D856" s="283"/>
      <c r="E856" s="283" t="s">
        <v>139</v>
      </c>
      <c r="F856" s="283">
        <v>6300</v>
      </c>
      <c r="G856" s="238">
        <f t="shared" si="67"/>
        <v>7.964601769911505E-4</v>
      </c>
      <c r="H856" s="283"/>
      <c r="I856" s="283"/>
      <c r="J856" s="76"/>
    </row>
    <row r="857" spans="1:10" x14ac:dyDescent="0.25">
      <c r="A857" s="11" t="s">
        <v>293</v>
      </c>
      <c r="B857" s="178">
        <f t="shared" si="66"/>
        <v>0.32608286986499513</v>
      </c>
      <c r="D857" s="283"/>
      <c r="E857" s="283" t="s">
        <v>28</v>
      </c>
      <c r="F857" s="283">
        <v>45169</v>
      </c>
      <c r="G857" s="238">
        <f t="shared" si="67"/>
        <v>5.7103666245259168E-3</v>
      </c>
      <c r="H857" s="283"/>
      <c r="I857" s="283"/>
      <c r="J857" s="76"/>
    </row>
    <row r="858" spans="1:10" x14ac:dyDescent="0.25">
      <c r="A858" s="11" t="s">
        <v>293</v>
      </c>
      <c r="B858" s="178">
        <f t="shared" si="66"/>
        <v>9.0531756598010826E-2</v>
      </c>
      <c r="D858" s="283"/>
      <c r="E858" s="283" t="s">
        <v>92</v>
      </c>
      <c r="F858" s="283">
        <v>23800</v>
      </c>
      <c r="G858" s="238">
        <f t="shared" si="67"/>
        <v>3.008849557522124E-3</v>
      </c>
      <c r="H858" s="283"/>
      <c r="I858" s="283"/>
      <c r="J858" s="76"/>
    </row>
    <row r="859" spans="1:10" x14ac:dyDescent="0.25">
      <c r="A859" s="11" t="s">
        <v>293</v>
      </c>
      <c r="B859" s="178">
        <f t="shared" si="66"/>
        <v>0</v>
      </c>
      <c r="D859" s="283"/>
      <c r="E859" s="283" t="s">
        <v>118</v>
      </c>
      <c r="F859" s="283"/>
      <c r="G859" s="238"/>
      <c r="H859" s="283"/>
      <c r="I859" s="283"/>
      <c r="J859" s="76"/>
    </row>
    <row r="860" spans="1:10" x14ac:dyDescent="0.25">
      <c r="A860" s="11" t="s">
        <v>293</v>
      </c>
      <c r="B860" s="178">
        <f t="shared" si="66"/>
        <v>0</v>
      </c>
      <c r="D860" s="283"/>
      <c r="E860" s="283" t="s">
        <v>29</v>
      </c>
      <c r="F860" s="283"/>
      <c r="G860" s="238"/>
      <c r="H860" s="283"/>
      <c r="I860" s="283"/>
      <c r="J860" s="76"/>
    </row>
    <row r="861" spans="1:10" x14ac:dyDescent="0.25">
      <c r="A861" s="11" t="s">
        <v>293</v>
      </c>
      <c r="B861" s="178">
        <f t="shared" si="66"/>
        <v>0.63434881353277472</v>
      </c>
      <c r="D861" s="283"/>
      <c r="E861" s="283" t="s">
        <v>16</v>
      </c>
      <c r="F861" s="283">
        <v>63000</v>
      </c>
      <c r="G861" s="238">
        <f t="shared" si="67"/>
        <v>7.9646017699115043E-3</v>
      </c>
      <c r="H861" s="283"/>
      <c r="I861" s="283"/>
      <c r="J861" s="76"/>
    </row>
    <row r="862" spans="1:10" x14ac:dyDescent="0.25">
      <c r="A862" s="11" t="s">
        <v>293</v>
      </c>
      <c r="B862" s="178">
        <f t="shared" si="66"/>
        <v>0</v>
      </c>
      <c r="D862" s="283"/>
      <c r="E862" s="283" t="s">
        <v>54</v>
      </c>
      <c r="F862" s="283"/>
      <c r="G862" s="238"/>
      <c r="H862" s="283"/>
      <c r="I862" s="283"/>
      <c r="J862" s="76"/>
    </row>
    <row r="863" spans="1:10" x14ac:dyDescent="0.25">
      <c r="A863" s="11" t="s">
        <v>293</v>
      </c>
      <c r="B863" s="178">
        <f t="shared" si="66"/>
        <v>4.0915418559937085E-2</v>
      </c>
      <c r="D863" s="283"/>
      <c r="E863" s="283" t="s">
        <v>120</v>
      </c>
      <c r="F863" s="283">
        <v>16000</v>
      </c>
      <c r="G863" s="238">
        <f t="shared" si="67"/>
        <v>2.0227560050568899E-3</v>
      </c>
      <c r="H863" s="283"/>
      <c r="I863" s="283"/>
      <c r="J863" s="76"/>
    </row>
    <row r="864" spans="1:10" x14ac:dyDescent="0.25">
      <c r="A864" s="11" t="s">
        <v>293</v>
      </c>
      <c r="B864" s="178">
        <f t="shared" si="66"/>
        <v>0</v>
      </c>
      <c r="D864" s="283"/>
      <c r="E864" s="283" t="s">
        <v>121</v>
      </c>
      <c r="F864" s="283"/>
      <c r="G864" s="238"/>
      <c r="H864" s="283"/>
      <c r="I864" s="283"/>
      <c r="J864" s="76"/>
    </row>
    <row r="865" spans="1:10" x14ac:dyDescent="0.25">
      <c r="A865" s="11" t="s">
        <v>293</v>
      </c>
      <c r="B865" s="178">
        <f t="shared" si="66"/>
        <v>0.32364735384325238</v>
      </c>
      <c r="D865" s="283"/>
      <c r="E865" s="283" t="s">
        <v>32</v>
      </c>
      <c r="F865" s="283">
        <v>45000</v>
      </c>
      <c r="G865" s="238">
        <f t="shared" si="67"/>
        <v>5.6890012642225032E-3</v>
      </c>
      <c r="H865" s="283"/>
      <c r="I865" s="283"/>
      <c r="J865" s="76"/>
    </row>
    <row r="866" spans="1:10" x14ac:dyDescent="0.25">
      <c r="A866" s="11" t="s">
        <v>293</v>
      </c>
      <c r="B866" s="178">
        <f t="shared" si="66"/>
        <v>3.3073404818110188E-3</v>
      </c>
      <c r="D866" s="283"/>
      <c r="E866" s="283" t="s">
        <v>161</v>
      </c>
      <c r="F866" s="283">
        <v>4549</v>
      </c>
      <c r="G866" s="238">
        <f t="shared" si="67"/>
        <v>5.7509481668773703E-4</v>
      </c>
      <c r="H866" s="283"/>
      <c r="I866" s="283"/>
      <c r="J866" s="76"/>
    </row>
    <row r="867" spans="1:10" x14ac:dyDescent="0.25">
      <c r="A867" s="11" t="s">
        <v>293</v>
      </c>
      <c r="B867" s="178">
        <f t="shared" si="66"/>
        <v>0</v>
      </c>
      <c r="D867" s="283"/>
      <c r="E867" s="283" t="s">
        <v>166</v>
      </c>
      <c r="F867" s="283"/>
      <c r="G867" s="238"/>
      <c r="H867" s="283"/>
      <c r="I867" s="283"/>
      <c r="J867" s="76"/>
    </row>
    <row r="868" spans="1:10" x14ac:dyDescent="0.25">
      <c r="A868" s="11" t="s">
        <v>293</v>
      </c>
      <c r="B868" s="178">
        <f t="shared" si="66"/>
        <v>4.1941072286037135</v>
      </c>
      <c r="D868" s="283"/>
      <c r="E868" s="283" t="s">
        <v>31</v>
      </c>
      <c r="F868" s="283">
        <v>161993</v>
      </c>
      <c r="G868" s="238">
        <f t="shared" si="67"/>
        <v>2.0479519595448799E-2</v>
      </c>
      <c r="H868" s="283"/>
      <c r="I868" s="283"/>
      <c r="J868" s="76"/>
    </row>
    <row r="869" spans="1:10" x14ac:dyDescent="0.25">
      <c r="A869" s="11" t="s">
        <v>293</v>
      </c>
      <c r="B869" s="178">
        <f t="shared" si="66"/>
        <v>0.39956463437438566</v>
      </c>
      <c r="D869" s="283"/>
      <c r="E869" s="283" t="s">
        <v>128</v>
      </c>
      <c r="F869" s="283">
        <v>50000</v>
      </c>
      <c r="G869" s="238">
        <f t="shared" si="67"/>
        <v>6.321112515802781E-3</v>
      </c>
      <c r="H869" s="283"/>
      <c r="I869" s="283"/>
      <c r="J869" s="76"/>
    </row>
    <row r="870" spans="1:10" x14ac:dyDescent="0.25">
      <c r="A870" s="11" t="s">
        <v>293</v>
      </c>
      <c r="B870" s="178">
        <f t="shared" si="66"/>
        <v>55.446945008718508</v>
      </c>
      <c r="D870" s="283"/>
      <c r="E870" s="283" t="s">
        <v>38</v>
      </c>
      <c r="F870" s="283">
        <v>589000</v>
      </c>
      <c r="G870" s="238">
        <f t="shared" si="67"/>
        <v>7.4462705436156768E-2</v>
      </c>
      <c r="H870" s="283"/>
      <c r="I870" s="283"/>
      <c r="J870" s="76"/>
    </row>
    <row r="871" spans="1:10" x14ac:dyDescent="0.25">
      <c r="A871" s="11" t="s">
        <v>293</v>
      </c>
      <c r="B871" s="178">
        <f t="shared" si="66"/>
        <v>1.5982585374975427</v>
      </c>
      <c r="D871" s="283"/>
      <c r="E871" s="283" t="s">
        <v>47</v>
      </c>
      <c r="F871" s="283">
        <v>100000</v>
      </c>
      <c r="G871" s="238">
        <f t="shared" si="67"/>
        <v>1.2642225031605562E-2</v>
      </c>
      <c r="H871" s="283"/>
      <c r="I871" s="283"/>
    </row>
    <row r="872" spans="1:10" x14ac:dyDescent="0.25">
      <c r="A872" s="150" t="s">
        <v>293</v>
      </c>
      <c r="B872" s="131">
        <f t="shared" si="66"/>
        <v>3.5425822423886936E-3</v>
      </c>
      <c r="C872" s="150"/>
      <c r="D872" s="12"/>
      <c r="E872" s="12" t="s">
        <v>171</v>
      </c>
      <c r="F872" s="12">
        <v>4708</v>
      </c>
      <c r="G872" s="237">
        <f t="shared" si="67"/>
        <v>5.9519595448798992E-4</v>
      </c>
      <c r="H872" s="12"/>
      <c r="I872" s="12"/>
      <c r="J872" s="150"/>
    </row>
    <row r="873" spans="1:10" x14ac:dyDescent="0.25">
      <c r="A873" s="11" t="s">
        <v>296</v>
      </c>
      <c r="B873" s="178">
        <f>POWER((F873/$J$873)*100, 2)</f>
        <v>3096.4884581660181</v>
      </c>
      <c r="C873" s="11">
        <f>SUM(B873:B885)</f>
        <v>3634.0036594518624</v>
      </c>
      <c r="D873" s="285"/>
      <c r="E873" s="285" t="s">
        <v>5</v>
      </c>
      <c r="F873" s="285">
        <v>478</v>
      </c>
      <c r="G873" s="238">
        <f>F873/$J$873</f>
        <v>0.55646100116414432</v>
      </c>
      <c r="H873" s="285"/>
      <c r="I873" s="285"/>
      <c r="J873" s="76">
        <v>859</v>
      </c>
    </row>
    <row r="874" spans="1:10" x14ac:dyDescent="0.25">
      <c r="A874" s="11" t="s">
        <v>296</v>
      </c>
      <c r="B874" s="178">
        <f t="shared" ref="B874:B885" si="68">POWER((F874/$J$873)*100, 2)</f>
        <v>419.79668808385082</v>
      </c>
      <c r="D874" s="285"/>
      <c r="E874" s="285" t="s">
        <v>6</v>
      </c>
      <c r="F874" s="285">
        <v>176</v>
      </c>
      <c r="G874" s="238">
        <f t="shared" ref="G874:G882" si="69">F874/$J$873</f>
        <v>0.2048894062863795</v>
      </c>
      <c r="H874" s="285"/>
      <c r="I874" s="285"/>
      <c r="J874" s="76"/>
    </row>
    <row r="875" spans="1:10" x14ac:dyDescent="0.25">
      <c r="A875" s="11" t="s">
        <v>296</v>
      </c>
      <c r="B875" s="178">
        <f t="shared" si="68"/>
        <v>0.11147358449397668</v>
      </c>
      <c r="D875" s="285"/>
      <c r="E875" s="285" t="s">
        <v>271</v>
      </c>
      <c r="F875" s="285">
        <v>2.8679999999999999</v>
      </c>
      <c r="G875" s="238">
        <f t="shared" si="69"/>
        <v>3.3387660069848662E-3</v>
      </c>
      <c r="H875" s="285"/>
      <c r="I875" s="285"/>
      <c r="J875" s="76"/>
    </row>
    <row r="876" spans="1:10" x14ac:dyDescent="0.25">
      <c r="A876" s="11" t="s">
        <v>296</v>
      </c>
      <c r="B876" s="178">
        <f t="shared" si="68"/>
        <v>42.500077925844408</v>
      </c>
      <c r="D876" s="285"/>
      <c r="E876" s="285" t="s">
        <v>82</v>
      </c>
      <c r="F876" s="285">
        <v>56</v>
      </c>
      <c r="G876" s="238">
        <f t="shared" si="69"/>
        <v>6.5192083818393476E-2</v>
      </c>
      <c r="H876" s="285"/>
      <c r="I876" s="285"/>
      <c r="J876" s="76"/>
    </row>
    <row r="877" spans="1:10" x14ac:dyDescent="0.25">
      <c r="A877" s="11" t="s">
        <v>296</v>
      </c>
      <c r="B877" s="178">
        <f t="shared" si="68"/>
        <v>2.6562548703652755</v>
      </c>
      <c r="D877" s="285"/>
      <c r="E877" s="285" t="s">
        <v>213</v>
      </c>
      <c r="F877" s="285">
        <v>14</v>
      </c>
      <c r="G877" s="238">
        <f t="shared" si="69"/>
        <v>1.6298020954598369E-2</v>
      </c>
      <c r="H877" s="285"/>
      <c r="I877" s="285"/>
      <c r="J877" s="76"/>
    </row>
    <row r="878" spans="1:10" x14ac:dyDescent="0.25">
      <c r="A878" s="11" t="s">
        <v>296</v>
      </c>
      <c r="B878" s="178">
        <f t="shared" si="68"/>
        <v>32.539122161974632</v>
      </c>
      <c r="D878" s="285"/>
      <c r="E878" s="285" t="s">
        <v>273</v>
      </c>
      <c r="F878" s="285">
        <v>49</v>
      </c>
      <c r="G878" s="238">
        <f t="shared" si="69"/>
        <v>5.7043073341094298E-2</v>
      </c>
      <c r="H878" s="285"/>
      <c r="I878" s="285"/>
      <c r="J878" s="76"/>
    </row>
    <row r="879" spans="1:10" x14ac:dyDescent="0.25">
      <c r="A879" s="11" t="s">
        <v>296</v>
      </c>
      <c r="B879" s="178">
        <f t="shared" si="68"/>
        <v>9.8796418392667675</v>
      </c>
      <c r="D879" s="285"/>
      <c r="E879" s="285" t="s">
        <v>27</v>
      </c>
      <c r="F879" s="285">
        <v>27</v>
      </c>
      <c r="G879" s="238">
        <f t="shared" si="69"/>
        <v>3.1431897555296857E-2</v>
      </c>
      <c r="H879" s="285"/>
      <c r="I879" s="285"/>
      <c r="J879" s="76"/>
    </row>
    <row r="880" spans="1:10" x14ac:dyDescent="0.25">
      <c r="A880" s="11" t="s">
        <v>296</v>
      </c>
      <c r="B880" s="178">
        <f t="shared" si="68"/>
        <v>0</v>
      </c>
      <c r="D880" s="285"/>
      <c r="E880" s="285" t="s">
        <v>84</v>
      </c>
      <c r="F880" s="285"/>
      <c r="G880" s="238"/>
      <c r="H880" s="285"/>
      <c r="I880" s="285"/>
      <c r="J880" s="76"/>
    </row>
    <row r="881" spans="1:10" x14ac:dyDescent="0.25">
      <c r="A881" s="11" t="s">
        <v>296</v>
      </c>
      <c r="B881" s="178">
        <f t="shared" si="68"/>
        <v>1.3552320767169777</v>
      </c>
      <c r="D881" s="285"/>
      <c r="E881" s="285" t="s">
        <v>139</v>
      </c>
      <c r="F881" s="285">
        <v>10</v>
      </c>
      <c r="G881" s="238">
        <f t="shared" si="69"/>
        <v>1.1641443538998836E-2</v>
      </c>
      <c r="H881" s="285"/>
      <c r="I881" s="285"/>
      <c r="J881" s="76"/>
    </row>
    <row r="882" spans="1:10" x14ac:dyDescent="0.25">
      <c r="A882" s="11" t="s">
        <v>296</v>
      </c>
      <c r="B882" s="178">
        <f t="shared" si="68"/>
        <v>28.676710743331242</v>
      </c>
      <c r="D882" s="285"/>
      <c r="E882" s="285" t="s">
        <v>272</v>
      </c>
      <c r="F882" s="285">
        <v>46</v>
      </c>
      <c r="G882" s="238">
        <f t="shared" si="69"/>
        <v>5.3550640279394643E-2</v>
      </c>
      <c r="H882" s="285"/>
      <c r="I882" s="285"/>
      <c r="J882" s="76"/>
    </row>
    <row r="883" spans="1:10" x14ac:dyDescent="0.25">
      <c r="A883" s="11" t="s">
        <v>296</v>
      </c>
      <c r="B883" s="178">
        <f t="shared" si="68"/>
        <v>0</v>
      </c>
      <c r="D883" s="285"/>
      <c r="E883" s="285" t="s">
        <v>274</v>
      </c>
      <c r="F883" s="285"/>
      <c r="G883" s="238"/>
      <c r="H883" s="285"/>
      <c r="I883" s="285"/>
      <c r="J883" s="76"/>
    </row>
    <row r="884" spans="1:10" x14ac:dyDescent="0.25">
      <c r="A884" s="11" t="s">
        <v>296</v>
      </c>
      <c r="B884" s="178">
        <f t="shared" si="68"/>
        <v>0</v>
      </c>
      <c r="D884" s="285"/>
      <c r="E884" s="285" t="s">
        <v>193</v>
      </c>
      <c r="F884" s="284"/>
      <c r="G884" s="238"/>
      <c r="H884" s="285"/>
      <c r="I884" s="285"/>
      <c r="J884" s="76"/>
    </row>
    <row r="885" spans="1:10" x14ac:dyDescent="0.25">
      <c r="A885" s="150" t="s">
        <v>296</v>
      </c>
      <c r="B885" s="131">
        <f t="shared" si="68"/>
        <v>0</v>
      </c>
      <c r="C885" s="150"/>
      <c r="D885" s="12"/>
      <c r="E885" s="12" t="s">
        <v>86</v>
      </c>
      <c r="F885" s="12"/>
      <c r="G885" s="237"/>
      <c r="H885" s="12"/>
      <c r="I885" s="12"/>
      <c r="J885" s="147"/>
    </row>
    <row r="886" spans="1:10" x14ac:dyDescent="0.25">
      <c r="A886" s="11" t="s">
        <v>352</v>
      </c>
      <c r="B886" s="178">
        <f>POWER((F886/$J$886)*100, 2)</f>
        <v>7.0234364269749887E-4</v>
      </c>
      <c r="C886" s="11">
        <f>SUM(B886:B906)</f>
        <v>6374.4171577869611</v>
      </c>
      <c r="D886" s="232"/>
      <c r="E886" s="14" t="s">
        <v>5</v>
      </c>
      <c r="F886" s="289">
        <v>15</v>
      </c>
      <c r="G886" s="238">
        <f>F886/$J$886</f>
        <v>2.6501766784452294E-4</v>
      </c>
      <c r="H886" s="232"/>
      <c r="I886" s="232"/>
      <c r="J886" s="167">
        <v>56600</v>
      </c>
    </row>
    <row r="887" spans="1:10" x14ac:dyDescent="0.25">
      <c r="A887" s="11" t="s">
        <v>352</v>
      </c>
      <c r="B887" s="178">
        <f t="shared" ref="B887:B906" si="70">POWER((F887/$J$886)*100, 2)</f>
        <v>4.1497864875326211</v>
      </c>
      <c r="C887" s="289"/>
      <c r="D887" s="289"/>
      <c r="E887" s="289" t="s">
        <v>131</v>
      </c>
      <c r="F887" s="289">
        <v>1153</v>
      </c>
      <c r="G887" s="238">
        <f t="shared" ref="G887:G904" si="71">F887/$J$886</f>
        <v>2.0371024734982333E-2</v>
      </c>
      <c r="H887" s="289"/>
      <c r="I887" s="289"/>
      <c r="J887" s="76"/>
    </row>
    <row r="888" spans="1:10" x14ac:dyDescent="0.25">
      <c r="A888" s="11" t="s">
        <v>352</v>
      </c>
      <c r="B888" s="178">
        <f t="shared" si="70"/>
        <v>2.3518335851365357</v>
      </c>
      <c r="D888" s="289"/>
      <c r="E888" s="289" t="s">
        <v>93</v>
      </c>
      <c r="F888" s="289">
        <v>868</v>
      </c>
      <c r="G888" s="238">
        <f t="shared" si="71"/>
        <v>1.5335689045936397E-2</v>
      </c>
      <c r="H888" s="289"/>
      <c r="I888" s="289"/>
      <c r="J888" s="76"/>
    </row>
    <row r="889" spans="1:10" x14ac:dyDescent="0.25">
      <c r="A889" s="11" t="s">
        <v>352</v>
      </c>
      <c r="B889" s="178">
        <f t="shared" si="70"/>
        <v>0.86037096230443644</v>
      </c>
      <c r="D889" s="289"/>
      <c r="E889" s="289" t="s">
        <v>6</v>
      </c>
      <c r="F889" s="289">
        <v>525</v>
      </c>
      <c r="G889" s="238">
        <f t="shared" si="71"/>
        <v>9.2756183745583039E-3</v>
      </c>
      <c r="H889" s="289"/>
      <c r="I889" s="289"/>
      <c r="J889" s="76"/>
    </row>
    <row r="890" spans="1:10" x14ac:dyDescent="0.25">
      <c r="A890" s="11" t="s">
        <v>352</v>
      </c>
      <c r="B890" s="178">
        <f t="shared" si="70"/>
        <v>0.12114335301976549</v>
      </c>
      <c r="D890" s="289"/>
      <c r="E890" s="289" t="s">
        <v>102</v>
      </c>
      <c r="F890" s="289">
        <v>197</v>
      </c>
      <c r="G890" s="238">
        <f t="shared" si="71"/>
        <v>3.4805653710247349E-3</v>
      </c>
      <c r="H890" s="289"/>
      <c r="I890" s="289"/>
      <c r="J890" s="76"/>
    </row>
    <row r="891" spans="1:10" x14ac:dyDescent="0.25">
      <c r="A891" s="11" t="s">
        <v>352</v>
      </c>
      <c r="B891" s="178">
        <f t="shared" si="70"/>
        <v>0.1768157924309206</v>
      </c>
      <c r="D891" s="289"/>
      <c r="E891" s="289" t="s">
        <v>271</v>
      </c>
      <c r="F891" s="289">
        <v>238</v>
      </c>
      <c r="G891" s="238">
        <f t="shared" si="71"/>
        <v>4.2049469964664313E-3</v>
      </c>
      <c r="H891" s="289"/>
      <c r="I891" s="289"/>
      <c r="J891" s="76"/>
    </row>
    <row r="892" spans="1:10" x14ac:dyDescent="0.25">
      <c r="A892" s="11" t="s">
        <v>352</v>
      </c>
      <c r="B892" s="178">
        <f t="shared" si="70"/>
        <v>12.274747468441362</v>
      </c>
      <c r="D892" s="289"/>
      <c r="E892" s="289" t="s">
        <v>82</v>
      </c>
      <c r="F892" s="289">
        <v>1983</v>
      </c>
      <c r="G892" s="238">
        <f t="shared" si="71"/>
        <v>3.5035335689045939E-2</v>
      </c>
      <c r="H892" s="289"/>
      <c r="I892" s="289"/>
      <c r="J892" s="76"/>
    </row>
    <row r="893" spans="1:10" x14ac:dyDescent="0.25">
      <c r="A893" s="11" t="s">
        <v>352</v>
      </c>
      <c r="B893" s="178">
        <f t="shared" si="70"/>
        <v>6321.0927842774909</v>
      </c>
      <c r="D893" s="289"/>
      <c r="E893" s="289" t="s">
        <v>15</v>
      </c>
      <c r="F893" s="289">
        <v>45000</v>
      </c>
      <c r="G893" s="238">
        <f t="shared" si="71"/>
        <v>0.79505300353356889</v>
      </c>
      <c r="H893" s="289"/>
      <c r="I893" s="289"/>
      <c r="J893" s="76"/>
    </row>
    <row r="894" spans="1:10" x14ac:dyDescent="0.25">
      <c r="A894" s="11" t="s">
        <v>352</v>
      </c>
      <c r="B894" s="178">
        <f t="shared" si="70"/>
        <v>0.78038182521944344</v>
      </c>
      <c r="D894" s="289"/>
      <c r="E894" s="289" t="s">
        <v>213</v>
      </c>
      <c r="F894" s="289">
        <v>500</v>
      </c>
      <c r="G894" s="238">
        <f t="shared" si="71"/>
        <v>8.8339222614840993E-3</v>
      </c>
      <c r="H894" s="289"/>
      <c r="I894" s="289"/>
      <c r="J894" s="76"/>
    </row>
    <row r="895" spans="1:10" x14ac:dyDescent="0.25">
      <c r="A895" s="11" t="s">
        <v>352</v>
      </c>
      <c r="B895" s="178">
        <f t="shared" si="70"/>
        <v>2.6998089625291866</v>
      </c>
      <c r="D895" s="289"/>
      <c r="E895" s="289" t="s">
        <v>220</v>
      </c>
      <c r="F895" s="289">
        <v>930</v>
      </c>
      <c r="G895" s="238">
        <f t="shared" si="71"/>
        <v>1.6431095406360424E-2</v>
      </c>
      <c r="H895" s="289"/>
      <c r="I895" s="289"/>
      <c r="J895" s="76"/>
    </row>
    <row r="896" spans="1:10" x14ac:dyDescent="0.25">
      <c r="A896" s="11" t="s">
        <v>352</v>
      </c>
      <c r="B896" s="178">
        <f t="shared" si="70"/>
        <v>0</v>
      </c>
      <c r="D896" s="289"/>
      <c r="E896" s="289" t="s">
        <v>56</v>
      </c>
      <c r="F896" s="289"/>
      <c r="G896" s="238"/>
      <c r="H896" s="289"/>
      <c r="I896" s="289"/>
      <c r="J896" s="76"/>
    </row>
    <row r="897" spans="1:10" x14ac:dyDescent="0.25">
      <c r="A897" s="11" t="s">
        <v>352</v>
      </c>
      <c r="B897" s="178">
        <f t="shared" si="70"/>
        <v>0.10339747031427537</v>
      </c>
      <c r="D897" s="289"/>
      <c r="E897" s="289" t="s">
        <v>194</v>
      </c>
      <c r="F897" s="289">
        <v>182</v>
      </c>
      <c r="G897" s="238">
        <f t="shared" si="71"/>
        <v>3.215547703180212E-3</v>
      </c>
      <c r="H897" s="289"/>
      <c r="I897" s="289"/>
      <c r="J897" s="76"/>
    </row>
    <row r="898" spans="1:10" x14ac:dyDescent="0.25">
      <c r="A898" s="11" t="s">
        <v>352</v>
      </c>
      <c r="B898" s="178">
        <f t="shared" si="70"/>
        <v>7.8038182521944343E-3</v>
      </c>
      <c r="D898" s="289"/>
      <c r="E898" s="289" t="s">
        <v>92</v>
      </c>
      <c r="F898" s="289">
        <v>50</v>
      </c>
      <c r="G898" s="238"/>
      <c r="H898" s="289"/>
      <c r="I898" s="289"/>
      <c r="J898" s="76"/>
    </row>
    <row r="899" spans="1:10" x14ac:dyDescent="0.25">
      <c r="A899" s="11" t="s">
        <v>352</v>
      </c>
      <c r="B899" s="178">
        <f t="shared" si="70"/>
        <v>1.8991372098540373</v>
      </c>
      <c r="D899" s="289"/>
      <c r="E899" s="289" t="s">
        <v>85</v>
      </c>
      <c r="F899" s="289">
        <v>780</v>
      </c>
      <c r="G899" s="238">
        <f t="shared" si="71"/>
        <v>1.3780918727915195E-2</v>
      </c>
      <c r="H899" s="289"/>
      <c r="I899" s="289"/>
      <c r="J899" s="76"/>
    </row>
    <row r="900" spans="1:10" x14ac:dyDescent="0.25">
      <c r="A900" s="11" t="s">
        <v>352</v>
      </c>
      <c r="B900" s="178">
        <f t="shared" si="70"/>
        <v>24.472774038881742</v>
      </c>
      <c r="D900" s="289"/>
      <c r="E900" s="289" t="s">
        <v>16</v>
      </c>
      <c r="F900" s="289">
        <v>2800</v>
      </c>
      <c r="G900" s="238">
        <f t="shared" si="71"/>
        <v>4.9469964664310952E-2</v>
      </c>
      <c r="H900" s="289"/>
      <c r="I900" s="289"/>
      <c r="J900" s="76"/>
    </row>
    <row r="901" spans="1:10" x14ac:dyDescent="0.25">
      <c r="A901" s="11" t="s">
        <v>352</v>
      </c>
      <c r="B901" s="178">
        <f t="shared" si="70"/>
        <v>3.1215273008777737</v>
      </c>
      <c r="D901" s="289"/>
      <c r="E901" s="289" t="s">
        <v>272</v>
      </c>
      <c r="F901" s="289">
        <v>1000</v>
      </c>
      <c r="G901" s="238">
        <f t="shared" si="71"/>
        <v>1.7667844522968199E-2</v>
      </c>
      <c r="H901" s="289"/>
      <c r="I901" s="289"/>
      <c r="J901" s="76"/>
    </row>
    <row r="902" spans="1:10" x14ac:dyDescent="0.25">
      <c r="A902" s="11" t="s">
        <v>352</v>
      </c>
      <c r="B902" s="178">
        <f t="shared" si="70"/>
        <v>0</v>
      </c>
      <c r="D902" s="289"/>
      <c r="E902" s="289" t="s">
        <v>32</v>
      </c>
      <c r="F902" s="289"/>
      <c r="G902" s="238"/>
      <c r="H902" s="289"/>
      <c r="I902" s="289"/>
      <c r="J902" s="76"/>
    </row>
    <row r="903" spans="1:10" x14ac:dyDescent="0.25">
      <c r="A903" s="11" t="s">
        <v>352</v>
      </c>
      <c r="B903" s="178">
        <f t="shared" si="70"/>
        <v>0.28658429996628754</v>
      </c>
      <c r="D903" s="289"/>
      <c r="E903" s="289" t="s">
        <v>161</v>
      </c>
      <c r="F903" s="289">
        <v>303</v>
      </c>
      <c r="G903" s="238">
        <f t="shared" si="71"/>
        <v>5.3533568904593643E-3</v>
      </c>
      <c r="H903" s="289"/>
      <c r="I903" s="289"/>
      <c r="J903" s="76"/>
    </row>
    <row r="904" spans="1:10" x14ac:dyDescent="0.25">
      <c r="A904" s="11" t="s">
        <v>352</v>
      </c>
      <c r="B904" s="178">
        <f t="shared" si="70"/>
        <v>1.7558591067437474E-2</v>
      </c>
      <c r="D904" s="289"/>
      <c r="E904" s="289" t="s">
        <v>193</v>
      </c>
      <c r="F904" s="289">
        <v>75</v>
      </c>
      <c r="G904" s="238">
        <f t="shared" si="71"/>
        <v>1.3250883392226149E-3</v>
      </c>
      <c r="H904" s="289"/>
      <c r="I904" s="289"/>
      <c r="J904" s="76"/>
    </row>
    <row r="905" spans="1:10" x14ac:dyDescent="0.25">
      <c r="A905" s="11" t="s">
        <v>352</v>
      </c>
      <c r="B905" s="178">
        <f t="shared" si="70"/>
        <v>0</v>
      </c>
      <c r="D905" s="289"/>
      <c r="E905" s="289" t="s">
        <v>38</v>
      </c>
      <c r="F905" s="290"/>
      <c r="G905" s="238"/>
      <c r="H905" s="289"/>
      <c r="I905" s="289"/>
      <c r="J905" s="76"/>
    </row>
    <row r="906" spans="1:10" x14ac:dyDescent="0.25">
      <c r="A906" s="150" t="s">
        <v>352</v>
      </c>
      <c r="B906" s="131">
        <f t="shared" si="70"/>
        <v>0</v>
      </c>
      <c r="C906" s="150"/>
      <c r="D906" s="12"/>
      <c r="E906" s="12" t="s">
        <v>129</v>
      </c>
      <c r="F906" s="12"/>
      <c r="G906" s="237"/>
      <c r="H906" s="12"/>
      <c r="I906" s="12"/>
      <c r="J906" s="147"/>
    </row>
    <row r="907" spans="1:10" x14ac:dyDescent="0.25">
      <c r="A907" s="11" t="s">
        <v>297</v>
      </c>
      <c r="B907" s="178">
        <f>POWER((F907/$J$907)*100, 2)</f>
        <v>6.602808944972006</v>
      </c>
      <c r="C907" s="11">
        <f>SUM(B907:B916)</f>
        <v>2537.9088353837187</v>
      </c>
      <c r="D907" s="289"/>
      <c r="E907" s="289" t="s">
        <v>210</v>
      </c>
      <c r="F907" s="289">
        <v>1200</v>
      </c>
      <c r="G907" s="238">
        <f>F907/$J$907</f>
        <v>2.569593147751606E-2</v>
      </c>
      <c r="H907" s="289"/>
      <c r="I907" s="289"/>
      <c r="J907" s="76">
        <v>46700</v>
      </c>
    </row>
    <row r="908" spans="1:10" x14ac:dyDescent="0.25">
      <c r="A908" s="11" t="s">
        <v>297</v>
      </c>
      <c r="B908" s="178">
        <f t="shared" ref="B908:B916" si="72">POWER((F908/$J$907)*100, 2)</f>
        <v>6.602808944972006</v>
      </c>
      <c r="D908" s="289"/>
      <c r="E908" s="289" t="s">
        <v>82</v>
      </c>
      <c r="F908" s="289">
        <v>1200</v>
      </c>
      <c r="G908" s="238">
        <f t="shared" ref="G908:G916" si="73">F908/$J$907</f>
        <v>2.569593147751606E-2</v>
      </c>
      <c r="H908" s="289"/>
      <c r="I908" s="289"/>
      <c r="J908" s="76"/>
    </row>
    <row r="909" spans="1:10" x14ac:dyDescent="0.25">
      <c r="A909" s="11" t="s">
        <v>297</v>
      </c>
      <c r="B909" s="178">
        <f t="shared" si="72"/>
        <v>1797.6147352686287</v>
      </c>
      <c r="D909" s="289"/>
      <c r="E909" s="289" t="s">
        <v>83</v>
      </c>
      <c r="F909" s="289">
        <v>19800</v>
      </c>
      <c r="G909" s="238">
        <f t="shared" si="73"/>
        <v>0.42398286937901497</v>
      </c>
      <c r="H909" s="289"/>
      <c r="I909" s="289"/>
      <c r="J909" s="76"/>
    </row>
    <row r="910" spans="1:10" x14ac:dyDescent="0.25">
      <c r="A910" s="11" t="s">
        <v>297</v>
      </c>
      <c r="B910" s="178">
        <f t="shared" si="72"/>
        <v>293.45817533208913</v>
      </c>
      <c r="D910" s="289"/>
      <c r="E910" s="289" t="s">
        <v>36</v>
      </c>
      <c r="F910" s="289">
        <v>8000</v>
      </c>
      <c r="G910" s="238">
        <f t="shared" si="73"/>
        <v>0.17130620985010706</v>
      </c>
      <c r="H910" s="289"/>
      <c r="I910" s="289"/>
      <c r="J910" s="76"/>
    </row>
    <row r="911" spans="1:10" x14ac:dyDescent="0.25">
      <c r="A911" s="11" t="s">
        <v>297</v>
      </c>
      <c r="B911" s="178">
        <f t="shared" si="72"/>
        <v>114.63209973909736</v>
      </c>
      <c r="D911" s="289"/>
      <c r="E911" s="289" t="s">
        <v>92</v>
      </c>
      <c r="F911" s="289">
        <v>5000</v>
      </c>
      <c r="G911" s="238">
        <f t="shared" si="73"/>
        <v>0.10706638115631692</v>
      </c>
      <c r="H911" s="289"/>
      <c r="I911" s="289"/>
      <c r="J911" s="76"/>
    </row>
    <row r="912" spans="1:10" x14ac:dyDescent="0.25">
      <c r="A912" s="11" t="s">
        <v>297</v>
      </c>
      <c r="B912" s="178">
        <f t="shared" si="72"/>
        <v>4.5852839895638926</v>
      </c>
      <c r="D912" s="289"/>
      <c r="E912" s="289" t="s">
        <v>118</v>
      </c>
      <c r="F912" s="289">
        <v>1000</v>
      </c>
      <c r="G912" s="238">
        <f t="shared" si="73"/>
        <v>2.1413276231263382E-2</v>
      </c>
      <c r="H912" s="289"/>
      <c r="I912" s="289"/>
      <c r="J912" s="76"/>
    </row>
    <row r="913" spans="1:10" x14ac:dyDescent="0.25">
      <c r="A913" s="11" t="s">
        <v>297</v>
      </c>
      <c r="B913" s="178">
        <f t="shared" si="72"/>
        <v>8.9871566195452317</v>
      </c>
      <c r="D913" s="289"/>
      <c r="E913" s="289" t="s">
        <v>16</v>
      </c>
      <c r="F913" s="289">
        <v>1400</v>
      </c>
      <c r="G913" s="238">
        <f t="shared" si="73"/>
        <v>2.9978586723768737E-2</v>
      </c>
      <c r="H913" s="289"/>
      <c r="I913" s="289"/>
      <c r="J913" s="76"/>
    </row>
    <row r="914" spans="1:10" x14ac:dyDescent="0.25">
      <c r="A914" s="11" t="s">
        <v>297</v>
      </c>
      <c r="B914" s="178">
        <f t="shared" si="72"/>
        <v>300.84048255528711</v>
      </c>
      <c r="D914" s="289"/>
      <c r="E914" s="289" t="s">
        <v>38</v>
      </c>
      <c r="F914" s="289">
        <v>8100</v>
      </c>
      <c r="G914" s="238">
        <f t="shared" si="73"/>
        <v>0.17344753747323341</v>
      </c>
      <c r="H914" s="289"/>
      <c r="I914" s="289"/>
      <c r="J914" s="76"/>
    </row>
    <row r="915" spans="1:10" x14ac:dyDescent="0.25">
      <c r="A915" s="11" t="s">
        <v>297</v>
      </c>
      <c r="B915" s="178">
        <f t="shared" si="72"/>
        <v>0</v>
      </c>
      <c r="D915" s="289"/>
      <c r="E915" s="289" t="s">
        <v>129</v>
      </c>
      <c r="F915" s="289"/>
      <c r="G915" s="238"/>
      <c r="H915" s="289"/>
      <c r="I915" s="289"/>
      <c r="J915" s="76"/>
    </row>
    <row r="916" spans="1:10" x14ac:dyDescent="0.25">
      <c r="A916" s="150" t="s">
        <v>297</v>
      </c>
      <c r="B916" s="131">
        <f t="shared" si="72"/>
        <v>4.5852839895638926</v>
      </c>
      <c r="C916" s="150"/>
      <c r="D916" s="12"/>
      <c r="E916" s="12" t="s">
        <v>171</v>
      </c>
      <c r="F916" s="12">
        <v>1000</v>
      </c>
      <c r="G916" s="237">
        <f t="shared" si="73"/>
        <v>2.1413276231263382E-2</v>
      </c>
      <c r="H916" s="12"/>
      <c r="I916" s="12"/>
      <c r="J916" s="147"/>
    </row>
    <row r="917" spans="1:10" x14ac:dyDescent="0.25">
      <c r="A917" s="11" t="s">
        <v>299</v>
      </c>
      <c r="B917" s="178">
        <f>POWER((F917/$J$917)*100, 2)</f>
        <v>9.1913559464691531E-3</v>
      </c>
      <c r="C917" s="11">
        <f>SUM(B917:B929)</f>
        <v>6149.7852398787991</v>
      </c>
      <c r="D917" s="291"/>
      <c r="E917" s="291" t="s">
        <v>5</v>
      </c>
      <c r="F917" s="291">
        <v>209</v>
      </c>
      <c r="G917" s="238">
        <f>F917/$J$917</f>
        <v>9.5871559633027527E-4</v>
      </c>
      <c r="H917" s="291"/>
      <c r="I917" s="291"/>
      <c r="J917" s="76">
        <v>218000</v>
      </c>
    </row>
    <row r="918" spans="1:10" x14ac:dyDescent="0.25">
      <c r="A918" s="11" t="s">
        <v>299</v>
      </c>
      <c r="B918" s="178">
        <f t="shared" ref="B918:B929" si="74">POWER((F918/$J$917)*100, 2)</f>
        <v>1.8937799848497604E-2</v>
      </c>
      <c r="D918" s="291"/>
      <c r="E918" s="291" t="s">
        <v>202</v>
      </c>
      <c r="F918" s="291">
        <v>300</v>
      </c>
      <c r="G918" s="238">
        <f t="shared" ref="G918:G929" si="75">F918/$J$917</f>
        <v>1.3761467889908258E-3</v>
      </c>
      <c r="H918" s="291"/>
      <c r="I918" s="291"/>
      <c r="J918" s="76"/>
    </row>
    <row r="919" spans="1:10" x14ac:dyDescent="0.25">
      <c r="A919" s="11" t="s">
        <v>299</v>
      </c>
      <c r="B919" s="178">
        <f t="shared" si="74"/>
        <v>15.2386373200909</v>
      </c>
      <c r="D919" s="291"/>
      <c r="E919" s="291" t="s">
        <v>315</v>
      </c>
      <c r="F919" s="291">
        <v>8510</v>
      </c>
      <c r="G919" s="238">
        <f t="shared" si="75"/>
        <v>3.903669724770642E-2</v>
      </c>
      <c r="H919" s="291"/>
      <c r="I919" s="291"/>
      <c r="J919" s="76"/>
    </row>
    <row r="920" spans="1:10" x14ac:dyDescent="0.25">
      <c r="A920" s="11" t="s">
        <v>299</v>
      </c>
      <c r="B920" s="178">
        <f t="shared" si="74"/>
        <v>0.43511573099907408</v>
      </c>
      <c r="D920" s="291"/>
      <c r="E920" s="291" t="s">
        <v>103</v>
      </c>
      <c r="F920" s="291">
        <v>1438</v>
      </c>
      <c r="G920" s="238">
        <f t="shared" si="75"/>
        <v>6.5963302752293576E-3</v>
      </c>
      <c r="H920" s="291"/>
      <c r="I920" s="291"/>
      <c r="J920" s="76"/>
    </row>
    <row r="921" spans="1:10" x14ac:dyDescent="0.25">
      <c r="A921" s="11" t="s">
        <v>299</v>
      </c>
      <c r="B921" s="178">
        <f t="shared" si="74"/>
        <v>3.3667199730662399E-6</v>
      </c>
      <c r="D921" s="291"/>
      <c r="E921" s="291" t="s">
        <v>273</v>
      </c>
      <c r="F921" s="291">
        <v>4</v>
      </c>
      <c r="G921" s="238">
        <f t="shared" si="75"/>
        <v>1.8348623853211008E-5</v>
      </c>
      <c r="H921" s="291"/>
      <c r="I921" s="291"/>
      <c r="J921" s="76"/>
    </row>
    <row r="922" spans="1:10" x14ac:dyDescent="0.25">
      <c r="A922" s="11" t="s">
        <v>299</v>
      </c>
      <c r="B922" s="178">
        <f t="shared" si="74"/>
        <v>0.13466879892264963</v>
      </c>
      <c r="D922" s="291"/>
      <c r="E922" s="291" t="s">
        <v>134</v>
      </c>
      <c r="F922" s="291">
        <v>800</v>
      </c>
      <c r="G922" s="238">
        <f t="shared" si="75"/>
        <v>3.669724770642202E-3</v>
      </c>
      <c r="H922" s="291"/>
      <c r="I922" s="291"/>
      <c r="J922" s="76"/>
    </row>
    <row r="923" spans="1:10" x14ac:dyDescent="0.25">
      <c r="A923" s="11" t="s">
        <v>299</v>
      </c>
      <c r="B923" s="178">
        <f t="shared" si="74"/>
        <v>0.12153859102769128</v>
      </c>
      <c r="D923" s="291"/>
      <c r="E923" s="291" t="s">
        <v>111</v>
      </c>
      <c r="F923" s="291">
        <v>760</v>
      </c>
      <c r="G923" s="238">
        <f t="shared" si="75"/>
        <v>3.4862385321100917E-3</v>
      </c>
      <c r="H923" s="291"/>
      <c r="I923" s="291"/>
      <c r="J923" s="76"/>
    </row>
    <row r="924" spans="1:10" x14ac:dyDescent="0.25">
      <c r="A924" s="11" t="s">
        <v>299</v>
      </c>
      <c r="B924" s="178">
        <f t="shared" si="74"/>
        <v>8.4167999326656008E-5</v>
      </c>
      <c r="D924" s="291"/>
      <c r="E924" s="291" t="s">
        <v>118</v>
      </c>
      <c r="F924" s="291">
        <v>20</v>
      </c>
      <c r="G924" s="238">
        <f t="shared" si="75"/>
        <v>9.1743119266055046E-5</v>
      </c>
      <c r="H924" s="291"/>
      <c r="I924" s="291"/>
      <c r="J924" s="76"/>
    </row>
    <row r="925" spans="1:10" x14ac:dyDescent="0.25">
      <c r="A925" s="11" t="s">
        <v>299</v>
      </c>
      <c r="B925" s="178">
        <f t="shared" si="74"/>
        <v>176.96321858429428</v>
      </c>
      <c r="D925" s="291"/>
      <c r="E925" s="291" t="s">
        <v>16</v>
      </c>
      <c r="F925" s="291">
        <v>29000</v>
      </c>
      <c r="G925" s="238">
        <f t="shared" si="75"/>
        <v>0.13302752293577982</v>
      </c>
      <c r="H925" s="291"/>
      <c r="I925" s="291"/>
      <c r="J925" s="76"/>
    </row>
    <row r="926" spans="1:10" x14ac:dyDescent="0.25">
      <c r="A926" s="11" t="s">
        <v>299</v>
      </c>
      <c r="B926" s="178">
        <f t="shared" si="74"/>
        <v>8.4167999326655998E-7</v>
      </c>
      <c r="D926" s="291"/>
      <c r="E926" s="291" t="s">
        <v>37</v>
      </c>
      <c r="F926" s="291">
        <v>2</v>
      </c>
      <c r="G926" s="238">
        <f t="shared" si="75"/>
        <v>9.1743119266055039E-6</v>
      </c>
      <c r="H926" s="291"/>
      <c r="I926" s="291"/>
      <c r="J926" s="76"/>
    </row>
    <row r="927" spans="1:10" x14ac:dyDescent="0.25">
      <c r="A927" s="11" t="s">
        <v>299</v>
      </c>
      <c r="B927" s="178">
        <f t="shared" si="74"/>
        <v>5947.7349602306213</v>
      </c>
      <c r="D927" s="291"/>
      <c r="E927" s="291" t="s">
        <v>316</v>
      </c>
      <c r="F927" s="291">
        <v>168125</v>
      </c>
      <c r="G927" s="238">
        <f t="shared" si="75"/>
        <v>0.77121559633027525</v>
      </c>
      <c r="H927" s="291"/>
      <c r="I927" s="291"/>
      <c r="J927" s="76"/>
    </row>
    <row r="928" spans="1:10" x14ac:dyDescent="0.25">
      <c r="A928" s="11" t="s">
        <v>299</v>
      </c>
      <c r="B928" s="178">
        <f t="shared" si="74"/>
        <v>3.872590691019274</v>
      </c>
      <c r="D928" s="291"/>
      <c r="E928" s="291" t="s">
        <v>38</v>
      </c>
      <c r="F928" s="291">
        <v>4290</v>
      </c>
      <c r="G928" s="238">
        <f t="shared" si="75"/>
        <v>1.9678899082568806E-2</v>
      </c>
      <c r="H928" s="291"/>
      <c r="I928" s="291"/>
      <c r="J928" s="76"/>
    </row>
    <row r="929" spans="1:10" x14ac:dyDescent="0.25">
      <c r="A929" s="150" t="s">
        <v>299</v>
      </c>
      <c r="B929" s="131">
        <f t="shared" si="74"/>
        <v>5.2562923996296611</v>
      </c>
      <c r="C929" s="150"/>
      <c r="D929" s="12"/>
      <c r="E929" s="12" t="s">
        <v>353</v>
      </c>
      <c r="F929" s="12">
        <v>4998</v>
      </c>
      <c r="G929" s="237">
        <f t="shared" si="75"/>
        <v>2.2926605504587156E-2</v>
      </c>
      <c r="H929" s="12"/>
      <c r="I929" s="12"/>
      <c r="J929" s="147"/>
    </row>
    <row r="930" spans="1:10" x14ac:dyDescent="0.25">
      <c r="A930" s="11" t="s">
        <v>298</v>
      </c>
      <c r="B930" s="178">
        <f>POWER((F930/$J$930)*100, 2)</f>
        <v>2.5303815271769128E-4</v>
      </c>
      <c r="C930" s="11">
        <f>SUM(B930:B1034)</f>
        <v>669.70261705211078</v>
      </c>
      <c r="D930" s="292"/>
      <c r="E930" s="292" t="s">
        <v>97</v>
      </c>
      <c r="F930" s="292">
        <v>377</v>
      </c>
      <c r="G930" s="238">
        <f>F930/$J$930</f>
        <v>1.5907172995780592E-4</v>
      </c>
      <c r="H930" s="292"/>
      <c r="I930" s="292"/>
      <c r="J930" s="76">
        <v>2370000</v>
      </c>
    </row>
    <row r="931" spans="1:10" x14ac:dyDescent="0.25">
      <c r="A931" s="11" t="s">
        <v>298</v>
      </c>
      <c r="B931" s="178">
        <f t="shared" ref="B931:B995" si="76">POWER((F931/$J$930)*100, 2)</f>
        <v>3.4672954138403744</v>
      </c>
      <c r="D931" s="292"/>
      <c r="E931" s="292" t="s">
        <v>81</v>
      </c>
      <c r="F931" s="292">
        <v>44131</v>
      </c>
      <c r="G931" s="238">
        <f t="shared" ref="G931:G995" si="77">F931/$J$930</f>
        <v>1.8620675105485231E-2</v>
      </c>
      <c r="H931" s="292"/>
      <c r="I931" s="292"/>
      <c r="J931" s="76"/>
    </row>
    <row r="932" spans="1:10" x14ac:dyDescent="0.25">
      <c r="A932" s="11" t="s">
        <v>298</v>
      </c>
      <c r="B932" s="178">
        <f t="shared" si="76"/>
        <v>3.0087770834446043E-3</v>
      </c>
      <c r="D932" s="292"/>
      <c r="E932" s="292" t="s">
        <v>210</v>
      </c>
      <c r="F932" s="292">
        <v>1300</v>
      </c>
      <c r="G932" s="238">
        <f t="shared" si="77"/>
        <v>5.4852320675105484E-4</v>
      </c>
      <c r="H932" s="292"/>
      <c r="I932" s="292"/>
      <c r="J932" s="76"/>
    </row>
    <row r="933" spans="1:10" x14ac:dyDescent="0.25">
      <c r="A933" s="11" t="s">
        <v>298</v>
      </c>
      <c r="B933" s="178">
        <f t="shared" si="76"/>
        <v>108.61685271235021</v>
      </c>
      <c r="D933" s="292"/>
      <c r="E933" s="292" t="s">
        <v>5</v>
      </c>
      <c r="F933" s="292">
        <v>247000</v>
      </c>
      <c r="G933" s="238">
        <f t="shared" si="77"/>
        <v>0.10421940928270042</v>
      </c>
      <c r="H933" s="292"/>
      <c r="I933" s="292"/>
      <c r="J933" s="76"/>
    </row>
    <row r="934" spans="1:10" x14ac:dyDescent="0.25">
      <c r="A934" s="11" t="s">
        <v>298</v>
      </c>
      <c r="B934" s="178">
        <f t="shared" si="76"/>
        <v>0</v>
      </c>
      <c r="D934" s="292"/>
      <c r="E934" s="292" t="s">
        <v>192</v>
      </c>
      <c r="F934" s="292"/>
      <c r="G934" s="238"/>
      <c r="H934" s="292"/>
      <c r="I934" s="292"/>
      <c r="J934" s="76"/>
    </row>
    <row r="935" spans="1:10" x14ac:dyDescent="0.25">
      <c r="A935" s="11" t="s">
        <v>298</v>
      </c>
      <c r="B935" s="178">
        <f t="shared" si="76"/>
        <v>4.4508536737346227E-8</v>
      </c>
      <c r="D935" s="292"/>
      <c r="E935" s="292" t="s">
        <v>365</v>
      </c>
      <c r="F935" s="292">
        <v>5</v>
      </c>
      <c r="G935" s="238">
        <f t="shared" si="77"/>
        <v>2.109704641350211E-6</v>
      </c>
      <c r="H935" s="292"/>
      <c r="I935" s="292"/>
      <c r="J935" s="76"/>
    </row>
    <row r="936" spans="1:10" x14ac:dyDescent="0.25">
      <c r="A936" s="11" t="s">
        <v>298</v>
      </c>
      <c r="B936" s="178">
        <f t="shared" si="76"/>
        <v>1.0254766864284571E-6</v>
      </c>
      <c r="D936" s="292"/>
      <c r="E936" s="292" t="s">
        <v>366</v>
      </c>
      <c r="F936" s="292">
        <v>24</v>
      </c>
      <c r="G936" s="238">
        <f t="shared" si="77"/>
        <v>1.0126582278481012E-5</v>
      </c>
      <c r="H936" s="292"/>
      <c r="I936" s="292"/>
      <c r="J936" s="76"/>
    </row>
    <row r="937" spans="1:10" x14ac:dyDescent="0.25">
      <c r="A937" s="11" t="s">
        <v>298</v>
      </c>
      <c r="B937" s="178">
        <f t="shared" si="76"/>
        <v>0.16503477719026508</v>
      </c>
      <c r="D937" s="292"/>
      <c r="E937" s="292" t="s">
        <v>93</v>
      </c>
      <c r="F937" s="292">
        <v>9628</v>
      </c>
      <c r="G937" s="238">
        <f t="shared" si="77"/>
        <v>4.062447257383966E-3</v>
      </c>
      <c r="H937" s="292"/>
      <c r="I937" s="292"/>
      <c r="J937" s="76"/>
    </row>
    <row r="938" spans="1:10" x14ac:dyDescent="0.25">
      <c r="A938" s="11" t="s">
        <v>298</v>
      </c>
      <c r="B938" s="178">
        <f t="shared" si="76"/>
        <v>1.3957877120831772E-2</v>
      </c>
      <c r="D938" s="292"/>
      <c r="E938" s="292" t="s">
        <v>202</v>
      </c>
      <c r="F938" s="292">
        <v>2800</v>
      </c>
      <c r="G938" s="238">
        <f t="shared" si="77"/>
        <v>1.181434599156118E-3</v>
      </c>
      <c r="H938" s="292"/>
      <c r="I938" s="292"/>
      <c r="J938" s="76"/>
    </row>
    <row r="939" spans="1:10" x14ac:dyDescent="0.25">
      <c r="A939" s="11" t="s">
        <v>298</v>
      </c>
      <c r="B939" s="178">
        <f t="shared" si="76"/>
        <v>3.3044183161530389</v>
      </c>
      <c r="D939" s="292"/>
      <c r="E939" s="292" t="s">
        <v>6</v>
      </c>
      <c r="F939" s="292">
        <v>43082</v>
      </c>
      <c r="G939" s="238">
        <f t="shared" si="77"/>
        <v>1.8178059071729959E-2</v>
      </c>
      <c r="H939" s="292"/>
      <c r="I939" s="292"/>
      <c r="J939" s="76"/>
    </row>
    <row r="940" spans="1:10" x14ac:dyDescent="0.25">
      <c r="A940" s="11" t="s">
        <v>298</v>
      </c>
      <c r="B940" s="178">
        <f t="shared" si="76"/>
        <v>2.5952258363154054E-2</v>
      </c>
      <c r="D940" s="292"/>
      <c r="E940" s="292" t="s">
        <v>101</v>
      </c>
      <c r="F940" s="292">
        <v>3818</v>
      </c>
      <c r="G940" s="238">
        <f t="shared" si="77"/>
        <v>1.6109704641350212E-3</v>
      </c>
      <c r="H940" s="292"/>
      <c r="I940" s="292"/>
      <c r="J940" s="76"/>
    </row>
    <row r="941" spans="1:10" x14ac:dyDescent="0.25">
      <c r="A941" s="11" t="s">
        <v>298</v>
      </c>
      <c r="B941" s="178">
        <f t="shared" si="76"/>
        <v>4.3939557407110686E-3</v>
      </c>
      <c r="D941" s="292"/>
      <c r="E941" s="292" t="s">
        <v>168</v>
      </c>
      <c r="F941" s="292">
        <v>1571</v>
      </c>
      <c r="G941" s="238">
        <f t="shared" si="77"/>
        <v>6.6286919831223627E-4</v>
      </c>
      <c r="H941" s="292"/>
      <c r="I941" s="292"/>
      <c r="J941" s="76"/>
    </row>
    <row r="942" spans="1:10" x14ac:dyDescent="0.25">
      <c r="A942" s="11" t="s">
        <v>298</v>
      </c>
      <c r="B942" s="178">
        <f t="shared" si="76"/>
        <v>1.7803414694938486E-5</v>
      </c>
      <c r="D942" s="292"/>
      <c r="E942" s="292" t="s">
        <v>102</v>
      </c>
      <c r="F942" s="292">
        <v>100</v>
      </c>
      <c r="G942" s="238">
        <f t="shared" si="77"/>
        <v>4.2194092827004217E-5</v>
      </c>
      <c r="H942" s="292"/>
      <c r="I942" s="292"/>
      <c r="J942" s="76"/>
    </row>
    <row r="943" spans="1:10" x14ac:dyDescent="0.25">
      <c r="A943" s="11" t="s">
        <v>298</v>
      </c>
      <c r="B943" s="178">
        <f t="shared" si="76"/>
        <v>1.0014420765902901E-3</v>
      </c>
      <c r="D943" s="292"/>
      <c r="E943" s="292" t="s">
        <v>271</v>
      </c>
      <c r="F943" s="292">
        <v>750</v>
      </c>
      <c r="G943" s="238">
        <f t="shared" si="77"/>
        <v>3.1645569620253165E-4</v>
      </c>
      <c r="H943" s="292"/>
      <c r="I943" s="292"/>
      <c r="J943" s="76"/>
    </row>
    <row r="944" spans="1:10" x14ac:dyDescent="0.25">
      <c r="A944" s="11" t="s">
        <v>298</v>
      </c>
      <c r="B944" s="178">
        <f t="shared" si="76"/>
        <v>4.0057683063611602E-3</v>
      </c>
      <c r="D944" s="292"/>
      <c r="E944" s="292" t="s">
        <v>367</v>
      </c>
      <c r="F944" s="292">
        <v>1500</v>
      </c>
      <c r="G944" s="238">
        <f t="shared" si="77"/>
        <v>6.329113924050633E-4</v>
      </c>
      <c r="H944" s="292"/>
      <c r="I944" s="292"/>
      <c r="J944" s="76"/>
    </row>
    <row r="945" spans="1:10" x14ac:dyDescent="0.25">
      <c r="A945" s="11" t="s">
        <v>298</v>
      </c>
      <c r="B945" s="178">
        <f t="shared" si="76"/>
        <v>19.076254106357592</v>
      </c>
      <c r="D945" s="292"/>
      <c r="E945" s="292" t="s">
        <v>82</v>
      </c>
      <c r="F945" s="292">
        <v>103513</v>
      </c>
      <c r="G945" s="238">
        <f t="shared" si="77"/>
        <v>4.3676371308016874E-2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6"/>
        <v>1.7803414694938491E-7</v>
      </c>
      <c r="D946" s="292"/>
      <c r="E946" s="292" t="s">
        <v>368</v>
      </c>
      <c r="F946" s="292">
        <v>10</v>
      </c>
      <c r="G946" s="238">
        <f t="shared" si="77"/>
        <v>4.2194092827004219E-6</v>
      </c>
      <c r="H946" s="292"/>
      <c r="I946" s="292"/>
      <c r="J946" s="76"/>
    </row>
    <row r="947" spans="1:10" x14ac:dyDescent="0.25">
      <c r="A947" s="11" t="s">
        <v>298</v>
      </c>
      <c r="B947" s="178">
        <f t="shared" si="76"/>
        <v>4.0057683063611613E-5</v>
      </c>
      <c r="D947" s="292"/>
      <c r="E947" s="292" t="s">
        <v>370</v>
      </c>
      <c r="F947" s="292">
        <v>150</v>
      </c>
      <c r="G947" s="238">
        <f t="shared" si="77"/>
        <v>6.3291139240506333E-5</v>
      </c>
      <c r="H947" s="292"/>
      <c r="I947" s="292"/>
      <c r="J947" s="76"/>
    </row>
    <row r="948" spans="1:10" x14ac:dyDescent="0.25">
      <c r="A948" s="11" t="s">
        <v>298</v>
      </c>
      <c r="B948" s="178">
        <f t="shared" si="76"/>
        <v>3.1554950239455923</v>
      </c>
      <c r="D948" s="292"/>
      <c r="E948" s="292" t="s">
        <v>83</v>
      </c>
      <c r="F948" s="292">
        <v>42100</v>
      </c>
      <c r="G948" s="238">
        <f t="shared" si="77"/>
        <v>1.7763713080168775E-2</v>
      </c>
      <c r="H948" s="292"/>
      <c r="I948" s="292"/>
      <c r="J948" s="76"/>
    </row>
    <row r="949" spans="1:10" x14ac:dyDescent="0.25">
      <c r="A949" s="11" t="s">
        <v>298</v>
      </c>
      <c r="B949" s="178">
        <f t="shared" si="76"/>
        <v>106.86499670636827</v>
      </c>
      <c r="D949" s="292"/>
      <c r="E949" s="292" t="s">
        <v>15</v>
      </c>
      <c r="F949" s="292">
        <v>245000</v>
      </c>
      <c r="G949" s="238">
        <f t="shared" si="77"/>
        <v>0.10337552742616034</v>
      </c>
      <c r="H949" s="292"/>
      <c r="I949" s="292"/>
      <c r="J949" s="76"/>
    </row>
    <row r="950" spans="1:10" x14ac:dyDescent="0.25">
      <c r="A950" s="11" t="s">
        <v>298</v>
      </c>
      <c r="B950" s="178">
        <f t="shared" si="76"/>
        <v>0.43788653705780767</v>
      </c>
      <c r="D950" s="292"/>
      <c r="E950" s="292" t="s">
        <v>103</v>
      </c>
      <c r="F950" s="292">
        <v>15683</v>
      </c>
      <c r="G950" s="238">
        <f t="shared" si="77"/>
        <v>6.6172995780590721E-3</v>
      </c>
      <c r="H950" s="292"/>
      <c r="I950" s="292"/>
      <c r="J950" s="76"/>
    </row>
    <row r="951" spans="1:10" x14ac:dyDescent="0.25">
      <c r="A951" s="11" t="s">
        <v>298</v>
      </c>
      <c r="B951" s="178">
        <f t="shared" si="76"/>
        <v>0.19256173334045468</v>
      </c>
      <c r="D951" s="292"/>
      <c r="E951" s="292" t="s">
        <v>213</v>
      </c>
      <c r="F951" s="292">
        <f>10300+100</f>
        <v>10400</v>
      </c>
      <c r="G951" s="238">
        <f t="shared" si="77"/>
        <v>4.3881856540084387E-3</v>
      </c>
      <c r="H951" s="292"/>
      <c r="I951" s="292"/>
      <c r="J951" s="76"/>
    </row>
    <row r="952" spans="1:10" x14ac:dyDescent="0.25">
      <c r="A952" s="11" t="s">
        <v>298</v>
      </c>
      <c r="B952" s="178">
        <f t="shared" si="76"/>
        <v>2.6065979454859439E-3</v>
      </c>
      <c r="D952" s="292"/>
      <c r="E952" s="292" t="s">
        <v>332</v>
      </c>
      <c r="F952" s="292">
        <v>1210</v>
      </c>
      <c r="G952" s="238">
        <f t="shared" si="77"/>
        <v>5.1054852320675103E-4</v>
      </c>
      <c r="H952" s="292"/>
      <c r="I952" s="292"/>
      <c r="J952" s="76"/>
    </row>
    <row r="953" spans="1:10" x14ac:dyDescent="0.25">
      <c r="A953" s="11" t="s">
        <v>298</v>
      </c>
      <c r="B953" s="178">
        <f t="shared" si="76"/>
        <v>3.1208958678274495E-3</v>
      </c>
      <c r="D953" s="292"/>
      <c r="E953" s="292" t="s">
        <v>340</v>
      </c>
      <c r="F953" s="292">
        <v>1324</v>
      </c>
      <c r="G953" s="238">
        <f t="shared" si="77"/>
        <v>5.5864978902953586E-4</v>
      </c>
      <c r="H953" s="292"/>
      <c r="I953" s="292"/>
      <c r="J953" s="76"/>
    </row>
    <row r="954" spans="1:10" x14ac:dyDescent="0.25">
      <c r="A954" s="11" t="s">
        <v>298</v>
      </c>
      <c r="B954" s="178">
        <f t="shared" si="76"/>
        <v>0</v>
      </c>
      <c r="D954" s="292"/>
      <c r="E954" s="292" t="s">
        <v>142</v>
      </c>
      <c r="F954" s="292"/>
      <c r="G954" s="238"/>
      <c r="H954" s="292"/>
      <c r="I954" s="292"/>
      <c r="J954" s="76"/>
    </row>
    <row r="955" spans="1:10" x14ac:dyDescent="0.25">
      <c r="A955" s="11" t="s">
        <v>298</v>
      </c>
      <c r="B955" s="178">
        <f t="shared" si="76"/>
        <v>2.2692962310171092E-3</v>
      </c>
      <c r="D955" s="292"/>
      <c r="E955" s="292" t="s">
        <v>133</v>
      </c>
      <c r="F955" s="292">
        <v>1129</v>
      </c>
      <c r="G955" s="238">
        <f t="shared" si="77"/>
        <v>4.7637130801687764E-4</v>
      </c>
      <c r="H955" s="292"/>
      <c r="I955" s="292"/>
      <c r="J955" s="76"/>
    </row>
    <row r="956" spans="1:10" x14ac:dyDescent="0.25">
      <c r="A956" s="11" t="s">
        <v>298</v>
      </c>
      <c r="B956" s="178">
        <f t="shared" si="76"/>
        <v>0</v>
      </c>
      <c r="D956" s="292"/>
      <c r="E956" s="292" t="s">
        <v>18</v>
      </c>
      <c r="F956" s="292"/>
      <c r="G956" s="238"/>
      <c r="H956" s="292"/>
      <c r="I956" s="292"/>
      <c r="J956" s="76"/>
    </row>
    <row r="957" spans="1:10" x14ac:dyDescent="0.25">
      <c r="A957" s="11" t="s">
        <v>298</v>
      </c>
      <c r="B957" s="178">
        <f t="shared" si="76"/>
        <v>4.7549758763730875E-2</v>
      </c>
      <c r="D957" s="292"/>
      <c r="E957" s="292" t="s">
        <v>222</v>
      </c>
      <c r="F957" s="292">
        <v>5168</v>
      </c>
      <c r="G957" s="238">
        <f t="shared" si="77"/>
        <v>2.1805907172995779E-3</v>
      </c>
      <c r="H957" s="292"/>
      <c r="I957" s="292"/>
      <c r="J957" s="76"/>
    </row>
    <row r="958" spans="1:10" s="292" customFormat="1" x14ac:dyDescent="0.25">
      <c r="A958" s="11" t="s">
        <v>298</v>
      </c>
      <c r="B958" s="178">
        <f t="shared" si="76"/>
        <v>0</v>
      </c>
      <c r="C958" s="11"/>
      <c r="E958" s="292" t="s">
        <v>106</v>
      </c>
      <c r="G958" s="238"/>
      <c r="J958" s="76"/>
    </row>
    <row r="959" spans="1:10" x14ac:dyDescent="0.25">
      <c r="A959" s="11" t="s">
        <v>298</v>
      </c>
      <c r="B959" s="178">
        <f t="shared" si="76"/>
        <v>0</v>
      </c>
      <c r="D959" s="292"/>
      <c r="E959" s="292" t="s">
        <v>320</v>
      </c>
      <c r="F959" s="292"/>
      <c r="G959" s="238"/>
      <c r="H959" s="292"/>
      <c r="I959" s="292"/>
      <c r="J959" s="76"/>
    </row>
    <row r="960" spans="1:10" x14ac:dyDescent="0.25">
      <c r="A960" s="11" t="s">
        <v>298</v>
      </c>
      <c r="B960" s="178">
        <f t="shared" si="76"/>
        <v>7.1213658779753944E-5</v>
      </c>
      <c r="D960" s="292"/>
      <c r="E960" s="292" t="s">
        <v>369</v>
      </c>
      <c r="F960" s="292">
        <v>200</v>
      </c>
      <c r="G960" s="238">
        <f t="shared" si="77"/>
        <v>8.4388185654008435E-5</v>
      </c>
      <c r="H960" s="292"/>
      <c r="I960" s="292"/>
      <c r="J960" s="76"/>
    </row>
    <row r="961" spans="1:10" x14ac:dyDescent="0.25">
      <c r="A961" s="11" t="s">
        <v>298</v>
      </c>
      <c r="B961" s="178">
        <f t="shared" si="76"/>
        <v>1.6023073225444641E-6</v>
      </c>
      <c r="D961" s="292"/>
      <c r="E961" s="292" t="s">
        <v>342</v>
      </c>
      <c r="F961" s="292">
        <v>30</v>
      </c>
      <c r="G961" s="238">
        <f t="shared" si="77"/>
        <v>1.2658227848101267E-5</v>
      </c>
      <c r="H961" s="292"/>
      <c r="I961" s="292"/>
      <c r="J961" s="76"/>
    </row>
    <row r="962" spans="1:10" x14ac:dyDescent="0.25">
      <c r="A962" s="11" t="s">
        <v>298</v>
      </c>
      <c r="B962" s="178">
        <f t="shared" si="76"/>
        <v>2.8885655788780287E-2</v>
      </c>
      <c r="D962" s="292"/>
      <c r="E962" s="292" t="s">
        <v>273</v>
      </c>
      <c r="F962" s="292">
        <v>4028</v>
      </c>
      <c r="G962" s="238">
        <f t="shared" si="77"/>
        <v>1.6995780590717299E-3</v>
      </c>
      <c r="H962" s="292"/>
      <c r="I962" s="292"/>
      <c r="J962" s="76"/>
    </row>
    <row r="963" spans="1:10" x14ac:dyDescent="0.25">
      <c r="A963" s="11" t="s">
        <v>298</v>
      </c>
      <c r="B963" s="178">
        <f t="shared" si="76"/>
        <v>6.8463405081094541E-3</v>
      </c>
      <c r="D963" s="292"/>
      <c r="E963" s="292" t="s">
        <v>52</v>
      </c>
      <c r="F963" s="292">
        <v>1961</v>
      </c>
      <c r="G963" s="238">
        <f t="shared" si="77"/>
        <v>8.2742616033755273E-4</v>
      </c>
      <c r="H963" s="292"/>
      <c r="I963" s="292"/>
      <c r="J963" s="76"/>
    </row>
    <row r="964" spans="1:10" x14ac:dyDescent="0.25">
      <c r="A964" s="11" t="s">
        <v>298</v>
      </c>
      <c r="B964" s="178">
        <f t="shared" si="76"/>
        <v>4.4508536737346213E-2</v>
      </c>
      <c r="D964" s="292"/>
      <c r="E964" s="292" t="s">
        <v>134</v>
      </c>
      <c r="F964" s="292">
        <v>5000</v>
      </c>
      <c r="G964" s="238">
        <f t="shared" si="77"/>
        <v>2.1097046413502108E-3</v>
      </c>
      <c r="H964" s="292"/>
      <c r="I964" s="292"/>
      <c r="J964" s="76"/>
    </row>
    <row r="965" spans="1:10" x14ac:dyDescent="0.25">
      <c r="A965" s="11" t="s">
        <v>298</v>
      </c>
      <c r="B965" s="178">
        <f t="shared" si="76"/>
        <v>4.0057683063611602E-3</v>
      </c>
      <c r="D965" s="292"/>
      <c r="E965" s="292" t="s">
        <v>19</v>
      </c>
      <c r="F965" s="292">
        <v>1500</v>
      </c>
      <c r="G965" s="238">
        <f t="shared" si="77"/>
        <v>6.329113924050633E-4</v>
      </c>
      <c r="H965" s="292"/>
      <c r="I965" s="292"/>
      <c r="J965" s="76"/>
    </row>
    <row r="966" spans="1:10" x14ac:dyDescent="0.25">
      <c r="A966" s="11" t="s">
        <v>298</v>
      </c>
      <c r="B966" s="178">
        <f t="shared" si="76"/>
        <v>7.1213658779753948E-3</v>
      </c>
      <c r="D966" s="292"/>
      <c r="E966" s="292" t="s">
        <v>275</v>
      </c>
      <c r="F966" s="292">
        <v>2000</v>
      </c>
      <c r="G966" s="238">
        <f t="shared" si="77"/>
        <v>8.438818565400844E-4</v>
      </c>
      <c r="H966" s="292"/>
      <c r="I966" s="292"/>
      <c r="J966" s="76"/>
    </row>
    <row r="967" spans="1:10" x14ac:dyDescent="0.25">
      <c r="A967" s="11" t="s">
        <v>298</v>
      </c>
      <c r="B967" s="178">
        <f t="shared" si="76"/>
        <v>1.6023073225444645E-4</v>
      </c>
      <c r="D967" s="292"/>
      <c r="E967" s="292" t="s">
        <v>187</v>
      </c>
      <c r="F967" s="292">
        <v>300</v>
      </c>
      <c r="G967" s="238">
        <f t="shared" si="77"/>
        <v>1.2658227848101267E-4</v>
      </c>
      <c r="H967" s="292"/>
      <c r="I967" s="292"/>
      <c r="J967" s="76"/>
    </row>
    <row r="968" spans="1:10" x14ac:dyDescent="0.25">
      <c r="A968" s="11" t="s">
        <v>298</v>
      </c>
      <c r="B968" s="178">
        <f t="shared" si="76"/>
        <v>7.1213658779753948E-3</v>
      </c>
      <c r="D968" s="292"/>
      <c r="E968" s="292" t="s">
        <v>108</v>
      </c>
      <c r="F968" s="292">
        <v>2000</v>
      </c>
      <c r="G968" s="238">
        <f t="shared" si="77"/>
        <v>8.438818565400844E-4</v>
      </c>
      <c r="H968" s="292"/>
      <c r="I968" s="292"/>
      <c r="J968" s="76"/>
    </row>
    <row r="969" spans="1:10" x14ac:dyDescent="0.25">
      <c r="A969" s="11" t="s">
        <v>298</v>
      </c>
      <c r="B969" s="178">
        <f t="shared" si="76"/>
        <v>8.6781204739268993</v>
      </c>
      <c r="D969" s="292"/>
      <c r="E969" s="292" t="s">
        <v>20</v>
      </c>
      <c r="F969" s="292">
        <v>69817</v>
      </c>
      <c r="G969" s="238">
        <f t="shared" si="77"/>
        <v>2.9458649789029536E-2</v>
      </c>
      <c r="H969" s="292"/>
      <c r="I969" s="292"/>
      <c r="J969" s="76"/>
    </row>
    <row r="970" spans="1:10" x14ac:dyDescent="0.25">
      <c r="A970" s="11" t="s">
        <v>298</v>
      </c>
      <c r="B970" s="178">
        <f t="shared" si="76"/>
        <v>0</v>
      </c>
      <c r="D970" s="292"/>
      <c r="E970" s="292" t="s">
        <v>21</v>
      </c>
      <c r="F970" s="292"/>
      <c r="G970" s="238"/>
      <c r="H970" s="292"/>
      <c r="I970" s="292"/>
      <c r="J970" s="76"/>
    </row>
    <row r="971" spans="1:10" x14ac:dyDescent="0.25">
      <c r="A971" s="11" t="s">
        <v>298</v>
      </c>
      <c r="B971" s="178">
        <f t="shared" si="76"/>
        <v>4.5151766988908472E-2</v>
      </c>
      <c r="D971" s="292"/>
      <c r="E971" s="292" t="s">
        <v>190</v>
      </c>
      <c r="F971" s="292">
        <v>5036</v>
      </c>
      <c r="G971" s="238">
        <f t="shared" si="77"/>
        <v>2.1248945147679323E-3</v>
      </c>
      <c r="H971" s="292"/>
      <c r="I971" s="292"/>
      <c r="J971" s="76"/>
    </row>
    <row r="972" spans="1:10" x14ac:dyDescent="0.25">
      <c r="A972" s="11" t="s">
        <v>298</v>
      </c>
      <c r="B972" s="178">
        <f t="shared" si="76"/>
        <v>0.50980805070412516</v>
      </c>
      <c r="D972" s="292"/>
      <c r="E972" s="292" t="s">
        <v>356</v>
      </c>
      <c r="F972" s="292">
        <v>16922</v>
      </c>
      <c r="G972" s="238">
        <f t="shared" si="77"/>
        <v>7.1400843881856543E-3</v>
      </c>
      <c r="H972" s="292"/>
      <c r="I972" s="292"/>
      <c r="J972" s="76"/>
    </row>
    <row r="973" spans="1:10" x14ac:dyDescent="0.25">
      <c r="A973" s="11" t="s">
        <v>298</v>
      </c>
      <c r="B973" s="178">
        <f t="shared" si="76"/>
        <v>5.7195648845448553E-2</v>
      </c>
      <c r="D973" s="292"/>
      <c r="E973" s="292" t="s">
        <v>357</v>
      </c>
      <c r="F973" s="292">
        <v>5668</v>
      </c>
      <c r="G973" s="238">
        <f t="shared" si="77"/>
        <v>2.3915611814345991E-3</v>
      </c>
      <c r="H973" s="292"/>
      <c r="I973" s="292"/>
      <c r="J973" s="76"/>
    </row>
    <row r="974" spans="1:10" x14ac:dyDescent="0.25">
      <c r="A974" s="11" t="s">
        <v>298</v>
      </c>
      <c r="B974" s="178">
        <f t="shared" si="76"/>
        <v>2.9927540102191598E-2</v>
      </c>
      <c r="D974" s="292"/>
      <c r="E974" s="292" t="s">
        <v>227</v>
      </c>
      <c r="F974" s="292">
        <v>4100</v>
      </c>
      <c r="G974" s="238">
        <f t="shared" si="77"/>
        <v>1.7299578059071731E-3</v>
      </c>
      <c r="H974" s="292"/>
      <c r="I974" s="292"/>
      <c r="J974" s="76"/>
    </row>
    <row r="975" spans="1:10" x14ac:dyDescent="0.25">
      <c r="A975" s="11" t="s">
        <v>298</v>
      </c>
      <c r="B975" s="178">
        <f t="shared" si="76"/>
        <v>1.0254766864284573E-2</v>
      </c>
      <c r="D975" s="292"/>
      <c r="E975" s="292" t="s">
        <v>9</v>
      </c>
      <c r="F975" s="292">
        <v>2400</v>
      </c>
      <c r="G975" s="238">
        <f t="shared" si="77"/>
        <v>1.0126582278481013E-3</v>
      </c>
      <c r="H975" s="292"/>
      <c r="I975" s="292"/>
      <c r="J975" s="76"/>
    </row>
    <row r="976" spans="1:10" x14ac:dyDescent="0.25">
      <c r="A976" s="11" t="s">
        <v>298</v>
      </c>
      <c r="B976" s="178">
        <f t="shared" si="76"/>
        <v>15.456509775855013</v>
      </c>
      <c r="D976" s="292"/>
      <c r="E976" s="292" t="s">
        <v>23</v>
      </c>
      <c r="F976" s="292">
        <v>93176</v>
      </c>
      <c r="G976" s="238">
        <f t="shared" si="77"/>
        <v>3.9314767932489454E-2</v>
      </c>
      <c r="H976" s="292"/>
      <c r="I976" s="292"/>
      <c r="J976" s="76"/>
    </row>
    <row r="977" spans="1:10" x14ac:dyDescent="0.25">
      <c r="A977" s="11" t="s">
        <v>298</v>
      </c>
      <c r="B977" s="178">
        <f t="shared" si="76"/>
        <v>7.1213658779753944E-5</v>
      </c>
      <c r="D977" s="292"/>
      <c r="E977" s="292" t="s">
        <v>250</v>
      </c>
      <c r="F977" s="292">
        <v>200</v>
      </c>
      <c r="G977" s="238">
        <f t="shared" si="77"/>
        <v>8.4388185654008435E-5</v>
      </c>
      <c r="H977" s="292"/>
      <c r="I977" s="292"/>
      <c r="J977" s="76"/>
    </row>
    <row r="978" spans="1:10" x14ac:dyDescent="0.25">
      <c r="A978" s="11" t="s">
        <v>298</v>
      </c>
      <c r="B978" s="178">
        <f t="shared" si="76"/>
        <v>7.1213658779753944E-5</v>
      </c>
      <c r="D978" s="292"/>
      <c r="E978" s="292" t="s">
        <v>25</v>
      </c>
      <c r="F978" s="292">
        <v>200</v>
      </c>
      <c r="G978" s="238">
        <f t="shared" si="77"/>
        <v>8.4388185654008435E-5</v>
      </c>
      <c r="H978" s="292"/>
      <c r="I978" s="292"/>
      <c r="J978" s="76"/>
    </row>
    <row r="979" spans="1:10" x14ac:dyDescent="0.25">
      <c r="A979" s="11" t="s">
        <v>298</v>
      </c>
      <c r="B979" s="178">
        <f t="shared" si="76"/>
        <v>0</v>
      </c>
      <c r="D979" s="292"/>
      <c r="E979" s="292" t="s">
        <v>10</v>
      </c>
      <c r="F979" s="292"/>
      <c r="G979" s="238"/>
      <c r="H979" s="292"/>
      <c r="I979" s="292"/>
      <c r="J979" s="76"/>
    </row>
    <row r="980" spans="1:10" x14ac:dyDescent="0.25">
      <c r="A980" s="11" t="s">
        <v>298</v>
      </c>
      <c r="B980" s="178">
        <f t="shared" si="76"/>
        <v>0.14114763659669921</v>
      </c>
      <c r="D980" s="292"/>
      <c r="E980" s="292" t="s">
        <v>111</v>
      </c>
      <c r="F980" s="292">
        <v>8904</v>
      </c>
      <c r="G980" s="238">
        <f t="shared" si="77"/>
        <v>3.7569620253164555E-3</v>
      </c>
      <c r="H980" s="292"/>
      <c r="I980" s="292"/>
      <c r="J980" s="76"/>
    </row>
    <row r="981" spans="1:10" x14ac:dyDescent="0.25">
      <c r="A981" s="11" t="s">
        <v>298</v>
      </c>
      <c r="B981" s="178">
        <f t="shared" si="76"/>
        <v>0.84795345475262152</v>
      </c>
      <c r="D981" s="292"/>
      <c r="E981" s="292" t="s">
        <v>41</v>
      </c>
      <c r="F981" s="292">
        <v>21824</v>
      </c>
      <c r="G981" s="238">
        <f t="shared" si="77"/>
        <v>9.2084388185654006E-3</v>
      </c>
      <c r="H981" s="292"/>
      <c r="I981" s="292"/>
      <c r="J981" s="76"/>
    </row>
    <row r="982" spans="1:10" x14ac:dyDescent="0.25">
      <c r="A982" s="11" t="s">
        <v>298</v>
      </c>
      <c r="B982" s="178">
        <f t="shared" si="76"/>
        <v>3.3225444640281996E-4</v>
      </c>
      <c r="D982" s="292"/>
      <c r="E982" s="292" t="s">
        <v>176</v>
      </c>
      <c r="F982" s="292">
        <v>432</v>
      </c>
      <c r="G982" s="238">
        <f t="shared" si="77"/>
        <v>1.8227848101265822E-4</v>
      </c>
      <c r="H982" s="292"/>
      <c r="I982" s="292"/>
      <c r="J982" s="76"/>
    </row>
    <row r="983" spans="1:10" x14ac:dyDescent="0.25">
      <c r="A983" s="11" t="s">
        <v>298</v>
      </c>
      <c r="B983" s="178">
        <f t="shared" si="76"/>
        <v>7.1213658779753948E-3</v>
      </c>
      <c r="D983" s="292"/>
      <c r="E983" s="292" t="s">
        <v>220</v>
      </c>
      <c r="F983" s="292">
        <v>2000</v>
      </c>
      <c r="G983" s="238">
        <f t="shared" si="77"/>
        <v>8.438818565400844E-4</v>
      </c>
      <c r="H983" s="292"/>
      <c r="I983" s="292"/>
      <c r="J983" s="76"/>
    </row>
    <row r="984" spans="1:10" x14ac:dyDescent="0.25">
      <c r="A984" s="11" t="s">
        <v>298</v>
      </c>
      <c r="B984" s="178">
        <f t="shared" si="76"/>
        <v>1.3660382061279352E-4</v>
      </c>
      <c r="D984" s="292"/>
      <c r="E984" s="292" t="s">
        <v>170</v>
      </c>
      <c r="F984" s="292">
        <v>277</v>
      </c>
      <c r="G984" s="238">
        <f t="shared" si="77"/>
        <v>1.1687763713080169E-4</v>
      </c>
      <c r="H984" s="292"/>
      <c r="I984" s="292"/>
      <c r="J984" s="76"/>
    </row>
    <row r="985" spans="1:10" x14ac:dyDescent="0.25">
      <c r="A985" s="11" t="s">
        <v>298</v>
      </c>
      <c r="B985" s="178">
        <f t="shared" si="76"/>
        <v>0.20463216542932935</v>
      </c>
      <c r="D985" s="292"/>
      <c r="E985" s="292" t="s">
        <v>266</v>
      </c>
      <c r="F985" s="292">
        <v>10721</v>
      </c>
      <c r="G985" s="238">
        <f t="shared" si="77"/>
        <v>4.5236286919831227E-3</v>
      </c>
      <c r="H985" s="292"/>
      <c r="I985" s="292"/>
      <c r="J985" s="76"/>
    </row>
    <row r="986" spans="1:10" x14ac:dyDescent="0.25">
      <c r="A986" s="11" t="s">
        <v>298</v>
      </c>
      <c r="B986" s="178">
        <f t="shared" si="76"/>
        <v>6.5553283839840507E-2</v>
      </c>
      <c r="D986" s="292"/>
      <c r="E986" s="292" t="s">
        <v>154</v>
      </c>
      <c r="F986" s="292">
        <v>6068</v>
      </c>
      <c r="G986" s="238">
        <f t="shared" si="77"/>
        <v>2.5603375527426162E-3</v>
      </c>
      <c r="H986" s="292"/>
      <c r="I986" s="292"/>
      <c r="J986" s="76"/>
    </row>
    <row r="987" spans="1:10" x14ac:dyDescent="0.25">
      <c r="A987" s="11" t="s">
        <v>298</v>
      </c>
      <c r="B987" s="178">
        <f t="shared" si="76"/>
        <v>1.4420765902900177E-7</v>
      </c>
      <c r="D987" s="292"/>
      <c r="E987" s="292" t="s">
        <v>195</v>
      </c>
      <c r="F987" s="292">
        <v>9</v>
      </c>
      <c r="G987" s="238">
        <f t="shared" si="77"/>
        <v>3.7974683544303798E-6</v>
      </c>
      <c r="H987" s="292"/>
      <c r="I987" s="292"/>
      <c r="J987" s="76"/>
    </row>
    <row r="988" spans="1:10" x14ac:dyDescent="0.25">
      <c r="A988" s="11" t="s">
        <v>298</v>
      </c>
      <c r="B988" s="178">
        <f t="shared" si="76"/>
        <v>1.6023073225444641E-6</v>
      </c>
      <c r="D988" s="292"/>
      <c r="E988" s="292" t="s">
        <v>358</v>
      </c>
      <c r="F988" s="292">
        <v>30</v>
      </c>
      <c r="G988" s="238">
        <f t="shared" si="77"/>
        <v>1.2658227848101267E-5</v>
      </c>
      <c r="H988" s="292"/>
      <c r="I988" s="292"/>
      <c r="J988" s="76"/>
    </row>
    <row r="989" spans="1:10" x14ac:dyDescent="0.25">
      <c r="A989" s="11" t="s">
        <v>298</v>
      </c>
      <c r="B989" s="178">
        <f t="shared" si="76"/>
        <v>2.1771811853513508E-2</v>
      </c>
      <c r="D989" s="292"/>
      <c r="E989" s="292" t="s">
        <v>26</v>
      </c>
      <c r="F989" s="292">
        <v>3497</v>
      </c>
      <c r="G989" s="238">
        <f t="shared" si="77"/>
        <v>1.4755274261603376E-3</v>
      </c>
      <c r="H989" s="292"/>
      <c r="I989" s="292"/>
      <c r="J989" s="76"/>
    </row>
    <row r="990" spans="1:10" x14ac:dyDescent="0.25">
      <c r="A990" s="11" t="s">
        <v>298</v>
      </c>
      <c r="B990" s="178">
        <f t="shared" si="76"/>
        <v>4.8060849383111677</v>
      </c>
      <c r="D990" s="292"/>
      <c r="E990" s="292" t="s">
        <v>333</v>
      </c>
      <c r="F990" s="292">
        <v>51957</v>
      </c>
      <c r="G990" s="238">
        <f t="shared" si="77"/>
        <v>2.1922784810126581E-2</v>
      </c>
      <c r="H990" s="292"/>
      <c r="I990" s="292"/>
      <c r="J990" s="76"/>
    </row>
    <row r="991" spans="1:10" x14ac:dyDescent="0.25">
      <c r="A991" s="11" t="s">
        <v>298</v>
      </c>
      <c r="B991" s="178">
        <f t="shared" si="76"/>
        <v>1.8459292492300025E-4</v>
      </c>
      <c r="D991" s="292"/>
      <c r="E991" s="292" t="s">
        <v>191</v>
      </c>
      <c r="F991" s="292">
        <v>322</v>
      </c>
      <c r="G991" s="238">
        <f t="shared" si="77"/>
        <v>1.358649789029536E-4</v>
      </c>
      <c r="H991" s="292"/>
      <c r="I991" s="292"/>
      <c r="J991" s="76"/>
    </row>
    <row r="992" spans="1:10" x14ac:dyDescent="0.25">
      <c r="A992" s="11" t="s">
        <v>298</v>
      </c>
      <c r="B992" s="178">
        <f t="shared" si="76"/>
        <v>2.7024862842493196</v>
      </c>
      <c r="D992" s="292"/>
      <c r="E992" s="292" t="s">
        <v>56</v>
      </c>
      <c r="F992" s="292">
        <v>38961</v>
      </c>
      <c r="G992" s="238">
        <f t="shared" si="77"/>
        <v>1.6439240506329115E-2</v>
      </c>
      <c r="H992" s="292"/>
      <c r="I992" s="292"/>
      <c r="J992" s="76"/>
    </row>
    <row r="993" spans="1:10" x14ac:dyDescent="0.25">
      <c r="A993" s="11" t="s">
        <v>298</v>
      </c>
      <c r="B993" s="178">
        <f t="shared" si="76"/>
        <v>0.90619153091562954</v>
      </c>
      <c r="D993" s="292"/>
      <c r="E993" s="292" t="s">
        <v>194</v>
      </c>
      <c r="F993" s="292">
        <v>22561</v>
      </c>
      <c r="G993" s="238">
        <f t="shared" si="77"/>
        <v>9.5194092827004216E-3</v>
      </c>
      <c r="H993" s="292"/>
      <c r="I993" s="292"/>
      <c r="J993" s="76"/>
    </row>
    <row r="994" spans="1:10" x14ac:dyDescent="0.25">
      <c r="A994" s="11" t="s">
        <v>298</v>
      </c>
      <c r="B994" s="178">
        <f t="shared" si="76"/>
        <v>2.5636917160711432E-3</v>
      </c>
      <c r="D994" s="292"/>
      <c r="E994" s="292" t="s">
        <v>165</v>
      </c>
      <c r="F994" s="292">
        <v>1200</v>
      </c>
      <c r="G994" s="238">
        <f t="shared" si="77"/>
        <v>5.0632911392405066E-4</v>
      </c>
      <c r="H994" s="292"/>
      <c r="I994" s="292"/>
      <c r="J994" s="76"/>
    </row>
    <row r="995" spans="1:10" x14ac:dyDescent="0.25">
      <c r="A995" s="11" t="s">
        <v>298</v>
      </c>
      <c r="B995" s="178">
        <f t="shared" si="76"/>
        <v>1.2862967117093057E-5</v>
      </c>
      <c r="D995" s="292"/>
      <c r="E995" s="292" t="s">
        <v>27</v>
      </c>
      <c r="F995" s="292">
        <v>85</v>
      </c>
      <c r="G995" s="238">
        <f t="shared" si="77"/>
        <v>3.5864978902953584E-5</v>
      </c>
      <c r="H995" s="292"/>
      <c r="I995" s="292"/>
      <c r="J995" s="76"/>
    </row>
    <row r="996" spans="1:10" x14ac:dyDescent="0.25">
      <c r="A996" s="11" t="s">
        <v>298</v>
      </c>
      <c r="B996" s="178">
        <f t="shared" ref="B996:B1034" si="78">POWER((F996/$J$930)*100, 2)</f>
        <v>1.3858356032687067E-2</v>
      </c>
      <c r="D996" s="292"/>
      <c r="E996" s="292" t="s">
        <v>84</v>
      </c>
      <c r="F996" s="292">
        <v>2790</v>
      </c>
      <c r="G996" s="238">
        <f t="shared" ref="G996:G1034" si="79">F996/$J$930</f>
        <v>1.1772151898734177E-3</v>
      </c>
      <c r="H996" s="292"/>
      <c r="I996" s="292"/>
      <c r="J996" s="76"/>
    </row>
    <row r="997" spans="1:10" x14ac:dyDescent="0.25">
      <c r="A997" s="11" t="s">
        <v>298</v>
      </c>
      <c r="B997" s="178">
        <f t="shared" si="78"/>
        <v>0.20071912264772385</v>
      </c>
      <c r="D997" s="292"/>
      <c r="E997" s="292" t="s">
        <v>116</v>
      </c>
      <c r="F997" s="292">
        <v>10618</v>
      </c>
      <c r="G997" s="238">
        <f t="shared" si="79"/>
        <v>4.480168776371308E-3</v>
      </c>
      <c r="H997" s="292"/>
      <c r="I997" s="292"/>
      <c r="J997" s="76"/>
    </row>
    <row r="998" spans="1:10" x14ac:dyDescent="0.25">
      <c r="A998" s="11" t="s">
        <v>298</v>
      </c>
      <c r="B998" s="178">
        <f t="shared" si="78"/>
        <v>2.3009177660275243E-2</v>
      </c>
      <c r="D998" s="292"/>
      <c r="E998" s="292" t="s">
        <v>324</v>
      </c>
      <c r="F998" s="292">
        <v>3595</v>
      </c>
      <c r="G998" s="238">
        <f t="shared" si="79"/>
        <v>1.5168776371308017E-3</v>
      </c>
      <c r="H998" s="292"/>
      <c r="I998" s="292"/>
      <c r="J998" s="76"/>
    </row>
    <row r="999" spans="1:10" x14ac:dyDescent="0.25">
      <c r="A999" s="11" t="s">
        <v>298</v>
      </c>
      <c r="B999" s="178">
        <f t="shared" si="78"/>
        <v>1.2174375545229578E-2</v>
      </c>
      <c r="D999" s="292"/>
      <c r="E999" s="292" t="s">
        <v>343</v>
      </c>
      <c r="F999" s="292">
        <v>2615</v>
      </c>
      <c r="G999" s="238">
        <f t="shared" si="79"/>
        <v>1.1033755274261604E-3</v>
      </c>
      <c r="H999" s="292"/>
      <c r="I999" s="292"/>
      <c r="J999" s="76"/>
    </row>
    <row r="1000" spans="1:10" x14ac:dyDescent="0.25">
      <c r="A1000" s="11" t="s">
        <v>298</v>
      </c>
      <c r="B1000" s="178">
        <f t="shared" si="78"/>
        <v>2.8485463511901585E-6</v>
      </c>
      <c r="D1000" s="292"/>
      <c r="E1000" s="292" t="s">
        <v>139</v>
      </c>
      <c r="F1000" s="292">
        <v>40</v>
      </c>
      <c r="G1000" s="238">
        <f t="shared" si="79"/>
        <v>1.6877637130801688E-5</v>
      </c>
      <c r="H1000" s="292"/>
      <c r="I1000" s="292"/>
      <c r="J1000" s="76"/>
    </row>
    <row r="1001" spans="1:10" x14ac:dyDescent="0.25">
      <c r="A1001" s="11" t="s">
        <v>298</v>
      </c>
      <c r="B1001" s="178">
        <f t="shared" si="78"/>
        <v>6.1592693478609175E-5</v>
      </c>
      <c r="D1001" s="292"/>
      <c r="E1001" s="292" t="s">
        <v>147</v>
      </c>
      <c r="F1001" s="292">
        <v>186</v>
      </c>
      <c r="G1001" s="238">
        <f t="shared" si="79"/>
        <v>7.8481012658227842E-5</v>
      </c>
      <c r="H1001" s="292"/>
      <c r="I1001" s="292"/>
      <c r="J1001" s="76"/>
    </row>
    <row r="1002" spans="1:10" x14ac:dyDescent="0.25">
      <c r="A1002" s="11" t="s">
        <v>298</v>
      </c>
      <c r="B1002" s="178">
        <f t="shared" si="78"/>
        <v>0</v>
      </c>
      <c r="D1002" s="292"/>
      <c r="E1002" s="292" t="s">
        <v>334</v>
      </c>
      <c r="F1002" s="292"/>
      <c r="G1002" s="238"/>
      <c r="H1002" s="292"/>
      <c r="I1002" s="292"/>
      <c r="J1002" s="76"/>
    </row>
    <row r="1003" spans="1:10" x14ac:dyDescent="0.25">
      <c r="A1003" s="11" t="s">
        <v>298</v>
      </c>
      <c r="B1003" s="178">
        <f t="shared" si="78"/>
        <v>6.0613608947996225</v>
      </c>
      <c r="D1003" s="292"/>
      <c r="E1003" s="292" t="s">
        <v>184</v>
      </c>
      <c r="F1003" s="292">
        <v>58349</v>
      </c>
      <c r="G1003" s="238">
        <f t="shared" si="79"/>
        <v>2.4619831223628694E-2</v>
      </c>
      <c r="H1003" s="292"/>
      <c r="I1003" s="292"/>
      <c r="J1003" s="76"/>
    </row>
    <row r="1004" spans="1:10" x14ac:dyDescent="0.25">
      <c r="A1004" s="11" t="s">
        <v>298</v>
      </c>
      <c r="B1004" s="178">
        <f t="shared" si="78"/>
        <v>73.240375075219418</v>
      </c>
      <c r="D1004" s="292"/>
      <c r="E1004" s="292" t="s">
        <v>92</v>
      </c>
      <c r="F1004" s="292">
        <v>202826</v>
      </c>
      <c r="G1004" s="238">
        <f t="shared" si="79"/>
        <v>8.5580590717299579E-2</v>
      </c>
      <c r="H1004" s="292"/>
      <c r="I1004" s="292"/>
      <c r="J1004" s="76"/>
    </row>
    <row r="1005" spans="1:10" x14ac:dyDescent="0.25">
      <c r="A1005" s="11" t="s">
        <v>298</v>
      </c>
      <c r="B1005" s="178">
        <f t="shared" si="78"/>
        <v>2.3254319660310849</v>
      </c>
      <c r="D1005" s="292"/>
      <c r="E1005" s="292" t="s">
        <v>158</v>
      </c>
      <c r="F1005" s="292">
        <v>36141</v>
      </c>
      <c r="G1005" s="238">
        <f t="shared" si="79"/>
        <v>1.5249367088607595E-2</v>
      </c>
      <c r="H1005" s="292"/>
      <c r="I1005" s="292"/>
      <c r="J1005" s="76"/>
    </row>
    <row r="1006" spans="1:10" x14ac:dyDescent="0.25">
      <c r="A1006" s="11" t="s">
        <v>298</v>
      </c>
      <c r="B1006" s="178">
        <f t="shared" si="78"/>
        <v>4.4508536737346218E-4</v>
      </c>
      <c r="D1006" s="292"/>
      <c r="E1006" s="292" t="s">
        <v>118</v>
      </c>
      <c r="F1006" s="292">
        <v>500</v>
      </c>
      <c r="G1006" s="238">
        <f t="shared" si="79"/>
        <v>2.109704641350211E-4</v>
      </c>
      <c r="H1006" s="292"/>
      <c r="I1006" s="292"/>
      <c r="J1006" s="76"/>
    </row>
    <row r="1007" spans="1:10" x14ac:dyDescent="0.25">
      <c r="A1007" s="11" t="s">
        <v>298</v>
      </c>
      <c r="B1007" s="178">
        <f t="shared" si="78"/>
        <v>2.8485463511901578E-4</v>
      </c>
      <c r="D1007" s="292"/>
      <c r="E1007" s="292" t="s">
        <v>29</v>
      </c>
      <c r="F1007" s="292">
        <v>400</v>
      </c>
      <c r="G1007" s="238">
        <f t="shared" si="79"/>
        <v>1.6877637130801687E-4</v>
      </c>
      <c r="H1007" s="292"/>
      <c r="I1007" s="292"/>
      <c r="J1007" s="76"/>
    </row>
    <row r="1008" spans="1:10" x14ac:dyDescent="0.25">
      <c r="A1008" s="11" t="s">
        <v>298</v>
      </c>
      <c r="B1008" s="178">
        <f t="shared" si="78"/>
        <v>45.201509017429544</v>
      </c>
      <c r="D1008" s="292"/>
      <c r="E1008" s="292" t="s">
        <v>16</v>
      </c>
      <c r="F1008" s="292">
        <v>159340</v>
      </c>
      <c r="G1008" s="238">
        <f t="shared" si="79"/>
        <v>6.7232067510548527E-2</v>
      </c>
      <c r="H1008" s="292"/>
      <c r="I1008" s="292"/>
      <c r="J1008" s="76"/>
    </row>
    <row r="1009" spans="1:10" x14ac:dyDescent="0.25">
      <c r="A1009" s="11" t="s">
        <v>298</v>
      </c>
      <c r="B1009" s="178">
        <f t="shared" si="78"/>
        <v>4.0057683063611602E-7</v>
      </c>
      <c r="D1009" s="292"/>
      <c r="E1009" s="292" t="s">
        <v>272</v>
      </c>
      <c r="F1009" s="292">
        <v>15</v>
      </c>
      <c r="G1009" s="238">
        <f t="shared" si="79"/>
        <v>6.3291139240506333E-6</v>
      </c>
      <c r="H1009" s="292"/>
      <c r="I1009" s="292"/>
      <c r="J1009" s="76"/>
    </row>
    <row r="1010" spans="1:10" x14ac:dyDescent="0.25">
      <c r="A1010" s="11" t="s">
        <v>298</v>
      </c>
      <c r="B1010" s="178">
        <f t="shared" si="78"/>
        <v>4.8140433335113669E-2</v>
      </c>
      <c r="D1010" s="292"/>
      <c r="E1010" s="292" t="s">
        <v>54</v>
      </c>
      <c r="F1010" s="292">
        <v>5200</v>
      </c>
      <c r="G1010" s="238">
        <f t="shared" si="79"/>
        <v>2.1940928270042194E-3</v>
      </c>
      <c r="H1010" s="292"/>
      <c r="I1010" s="292"/>
      <c r="J1010" s="76"/>
    </row>
    <row r="1011" spans="1:10" x14ac:dyDescent="0.25">
      <c r="A1011" s="11" t="s">
        <v>298</v>
      </c>
      <c r="B1011" s="178">
        <f t="shared" si="78"/>
        <v>6.4092292901778581E-4</v>
      </c>
      <c r="D1011" s="292"/>
      <c r="E1011" s="292" t="s">
        <v>159</v>
      </c>
      <c r="F1011" s="292">
        <v>600</v>
      </c>
      <c r="G1011" s="238">
        <f t="shared" si="79"/>
        <v>2.5316455696202533E-4</v>
      </c>
      <c r="H1011" s="292"/>
      <c r="I1011" s="292"/>
      <c r="J1011" s="76"/>
    </row>
    <row r="1012" spans="1:10" x14ac:dyDescent="0.25">
      <c r="A1012" s="11" t="s">
        <v>298</v>
      </c>
      <c r="B1012" s="178">
        <f t="shared" si="78"/>
        <v>3.6051914757250441E-4</v>
      </c>
      <c r="D1012" s="292"/>
      <c r="E1012" s="292" t="s">
        <v>359</v>
      </c>
      <c r="F1012" s="292">
        <v>450</v>
      </c>
      <c r="G1012" s="238">
        <f t="shared" si="79"/>
        <v>1.8987341772151899E-4</v>
      </c>
      <c r="H1012" s="292"/>
      <c r="I1012" s="292"/>
      <c r="J1012" s="76"/>
    </row>
    <row r="1013" spans="1:10" x14ac:dyDescent="0.25">
      <c r="A1013" s="11" t="s">
        <v>298</v>
      </c>
      <c r="B1013" s="178">
        <f t="shared" si="78"/>
        <v>8.9747013477184903E-6</v>
      </c>
      <c r="D1013" s="292"/>
      <c r="E1013" s="292" t="s">
        <v>30</v>
      </c>
      <c r="F1013" s="292">
        <v>71</v>
      </c>
      <c r="G1013" s="238">
        <f t="shared" si="79"/>
        <v>2.9957805907172995E-5</v>
      </c>
      <c r="H1013" s="292"/>
      <c r="I1013" s="292"/>
      <c r="J1013" s="76"/>
    </row>
    <row r="1014" spans="1:10" x14ac:dyDescent="0.25">
      <c r="A1014" s="11" t="s">
        <v>298</v>
      </c>
      <c r="B1014" s="178">
        <f t="shared" si="78"/>
        <v>1.2562089408748598E-5</v>
      </c>
      <c r="D1014" s="292"/>
      <c r="E1014" s="292" t="s">
        <v>120</v>
      </c>
      <c r="F1014" s="292">
        <v>84</v>
      </c>
      <c r="G1014" s="238">
        <f t="shared" si="79"/>
        <v>3.5443037974683544E-5</v>
      </c>
      <c r="H1014" s="292"/>
      <c r="I1014" s="292"/>
      <c r="J1014" s="76"/>
    </row>
    <row r="1015" spans="1:10" x14ac:dyDescent="0.25">
      <c r="A1015" s="11" t="s">
        <v>298</v>
      </c>
      <c r="B1015" s="178">
        <f t="shared" si="78"/>
        <v>1.7803414694938491E-7</v>
      </c>
      <c r="D1015" s="292"/>
      <c r="E1015" s="292" t="s">
        <v>328</v>
      </c>
      <c r="F1015" s="292">
        <v>10</v>
      </c>
      <c r="G1015" s="238">
        <f t="shared" si="79"/>
        <v>4.2194092827004219E-6</v>
      </c>
      <c r="H1015" s="292"/>
      <c r="I1015" s="292"/>
      <c r="J1015" s="76"/>
    </row>
    <row r="1016" spans="1:10" x14ac:dyDescent="0.25">
      <c r="A1016" s="11" t="s">
        <v>298</v>
      </c>
      <c r="B1016" s="178">
        <f t="shared" si="78"/>
        <v>131.84078118535135</v>
      </c>
      <c r="D1016" s="292"/>
      <c r="E1016" s="292" t="s">
        <v>121</v>
      </c>
      <c r="F1016" s="292">
        <v>272128</v>
      </c>
      <c r="G1016" s="238">
        <f t="shared" si="79"/>
        <v>0.11482194092827004</v>
      </c>
      <c r="H1016" s="292"/>
      <c r="I1016" s="292"/>
      <c r="J1016" s="76"/>
    </row>
    <row r="1017" spans="1:10" x14ac:dyDescent="0.25">
      <c r="A1017" s="11" t="s">
        <v>298</v>
      </c>
      <c r="B1017" s="178">
        <f t="shared" si="78"/>
        <v>2.0835765279780656E-2</v>
      </c>
      <c r="D1017" s="292"/>
      <c r="E1017" s="292" t="s">
        <v>32</v>
      </c>
      <c r="F1017" s="292">
        <v>3421</v>
      </c>
      <c r="G1017" s="238">
        <f t="shared" si="79"/>
        <v>1.4434599156118142E-3</v>
      </c>
      <c r="H1017" s="292"/>
      <c r="I1017" s="292"/>
      <c r="J1017" s="76"/>
    </row>
    <row r="1018" spans="1:10" x14ac:dyDescent="0.25">
      <c r="A1018" s="11" t="s">
        <v>298</v>
      </c>
      <c r="B1018" s="178">
        <f t="shared" si="78"/>
        <v>1.7755281382969251E-2</v>
      </c>
      <c r="D1018" s="292"/>
      <c r="E1018" s="292" t="s">
        <v>360</v>
      </c>
      <c r="F1018" s="292">
        <v>3158</v>
      </c>
      <c r="G1018" s="238">
        <f t="shared" si="79"/>
        <v>1.3324894514767933E-3</v>
      </c>
      <c r="H1018" s="292"/>
      <c r="I1018" s="292"/>
      <c r="J1018" s="76"/>
    </row>
    <row r="1019" spans="1:10" x14ac:dyDescent="0.25">
      <c r="A1019" s="11" t="s">
        <v>298</v>
      </c>
      <c r="B1019" s="178">
        <f t="shared" si="78"/>
        <v>0.15604166711175205</v>
      </c>
      <c r="D1019" s="292"/>
      <c r="E1019" s="292" t="s">
        <v>11</v>
      </c>
      <c r="F1019" s="292">
        <v>9362</v>
      </c>
      <c r="G1019" s="238">
        <f t="shared" si="79"/>
        <v>3.9502109704641353E-3</v>
      </c>
      <c r="H1019" s="292"/>
      <c r="I1019" s="292"/>
      <c r="J1019" s="76"/>
    </row>
    <row r="1020" spans="1:10" x14ac:dyDescent="0.25">
      <c r="A1020" s="11" t="s">
        <v>298</v>
      </c>
      <c r="B1020" s="178">
        <f t="shared" si="78"/>
        <v>4.6306681621535013E-2</v>
      </c>
      <c r="D1020" s="292"/>
      <c r="E1020" s="292" t="s">
        <v>361</v>
      </c>
      <c r="F1020" s="292">
        <v>5100</v>
      </c>
      <c r="G1020" s="238">
        <f t="shared" si="79"/>
        <v>2.1518987341772153E-3</v>
      </c>
      <c r="H1020" s="292"/>
      <c r="I1020" s="292"/>
      <c r="J1020" s="76"/>
    </row>
    <row r="1021" spans="1:10" x14ac:dyDescent="0.25">
      <c r="A1021" s="11" t="s">
        <v>298</v>
      </c>
      <c r="B1021" s="178">
        <f t="shared" si="78"/>
        <v>0</v>
      </c>
      <c r="D1021" s="292"/>
      <c r="E1021" s="292" t="s">
        <v>362</v>
      </c>
      <c r="F1021" s="292"/>
      <c r="G1021" s="238"/>
      <c r="H1021" s="292"/>
      <c r="I1021" s="292"/>
      <c r="J1021" s="76"/>
    </row>
    <row r="1022" spans="1:10" x14ac:dyDescent="0.25">
      <c r="A1022" s="11" t="s">
        <v>298</v>
      </c>
      <c r="B1022" s="178">
        <f t="shared" si="78"/>
        <v>6.5630507931421249E-3</v>
      </c>
      <c r="D1022" s="292"/>
      <c r="E1022" s="292" t="s">
        <v>140</v>
      </c>
      <c r="F1022" s="292">
        <v>1920</v>
      </c>
      <c r="G1022" s="238">
        <f t="shared" si="79"/>
        <v>8.1012658227848106E-4</v>
      </c>
      <c r="H1022" s="292"/>
      <c r="I1022" s="292"/>
      <c r="J1022" s="76"/>
    </row>
    <row r="1023" spans="1:10" x14ac:dyDescent="0.25">
      <c r="A1023" s="11" t="s">
        <v>298</v>
      </c>
      <c r="B1023" s="178">
        <f t="shared" si="78"/>
        <v>3.932774306111912</v>
      </c>
      <c r="D1023" s="292"/>
      <c r="E1023" s="292" t="s">
        <v>363</v>
      </c>
      <c r="F1023" s="292">
        <v>47000</v>
      </c>
      <c r="G1023" s="238">
        <f t="shared" si="79"/>
        <v>1.9831223628691982E-2</v>
      </c>
      <c r="H1023" s="292"/>
      <c r="I1023" s="292"/>
      <c r="J1023" s="76"/>
    </row>
    <row r="1024" spans="1:10" x14ac:dyDescent="0.25">
      <c r="A1024" s="11" t="s">
        <v>298</v>
      </c>
      <c r="B1024" s="178">
        <f t="shared" si="78"/>
        <v>3.2918513770941266E-2</v>
      </c>
      <c r="D1024" s="292"/>
      <c r="E1024" s="292" t="s">
        <v>161</v>
      </c>
      <c r="F1024" s="292">
        <v>4300</v>
      </c>
      <c r="G1024" s="238">
        <f t="shared" si="79"/>
        <v>1.8143459915611814E-3</v>
      </c>
      <c r="H1024" s="292"/>
      <c r="I1024" s="292"/>
      <c r="J1024" s="76"/>
    </row>
    <row r="1025" spans="1:10" x14ac:dyDescent="0.25">
      <c r="A1025" s="11" t="s">
        <v>298</v>
      </c>
      <c r="B1025" s="178">
        <f t="shared" si="78"/>
        <v>0.11508412113443357</v>
      </c>
      <c r="D1025" s="292"/>
      <c r="E1025" s="292" t="s">
        <v>31</v>
      </c>
      <c r="F1025" s="292">
        <v>8040</v>
      </c>
      <c r="G1025" s="238">
        <f t="shared" si="79"/>
        <v>3.3924050632911391E-3</v>
      </c>
      <c r="H1025" s="292"/>
      <c r="I1025" s="292"/>
      <c r="J1025" s="76"/>
    </row>
    <row r="1026" spans="1:10" x14ac:dyDescent="0.25">
      <c r="A1026" s="11" t="s">
        <v>298</v>
      </c>
      <c r="B1026" s="178">
        <f t="shared" si="78"/>
        <v>4.5576741619042524E-3</v>
      </c>
      <c r="D1026" s="292"/>
      <c r="E1026" s="292" t="s">
        <v>193</v>
      </c>
      <c r="F1026" s="292">
        <v>1600</v>
      </c>
      <c r="G1026" s="238">
        <f t="shared" si="79"/>
        <v>6.7510548523206748E-4</v>
      </c>
      <c r="H1026" s="292"/>
      <c r="I1026" s="292"/>
      <c r="J1026" s="76"/>
    </row>
    <row r="1027" spans="1:10" x14ac:dyDescent="0.25">
      <c r="A1027" s="11" t="s">
        <v>298</v>
      </c>
      <c r="B1027" s="178">
        <f t="shared" si="78"/>
        <v>0</v>
      </c>
      <c r="D1027" s="292"/>
      <c r="E1027" s="292" t="s">
        <v>128</v>
      </c>
      <c r="F1027" s="292"/>
      <c r="G1027" s="238"/>
      <c r="H1027" s="292"/>
      <c r="I1027" s="292"/>
      <c r="J1027" s="76"/>
    </row>
    <row r="1028" spans="1:10" x14ac:dyDescent="0.25">
      <c r="A1028" s="11" t="s">
        <v>298</v>
      </c>
      <c r="B1028" s="178">
        <f t="shared" si="78"/>
        <v>113.05880467873737</v>
      </c>
      <c r="D1028" s="292"/>
      <c r="E1028" s="292" t="s">
        <v>38</v>
      </c>
      <c r="F1028" s="292">
        <v>252000</v>
      </c>
      <c r="G1028" s="238">
        <f t="shared" si="79"/>
        <v>0.10632911392405063</v>
      </c>
      <c r="H1028" s="292"/>
      <c r="I1028" s="292"/>
      <c r="J1028" s="76"/>
    </row>
    <row r="1029" spans="1:10" x14ac:dyDescent="0.25">
      <c r="A1029" s="11" t="s">
        <v>298</v>
      </c>
      <c r="B1029" s="178">
        <f t="shared" si="78"/>
        <v>1.6023073225444641E-2</v>
      </c>
      <c r="D1029" s="292"/>
      <c r="E1029" s="292" t="s">
        <v>341</v>
      </c>
      <c r="F1029" s="292">
        <v>3000</v>
      </c>
      <c r="G1029" s="238">
        <f t="shared" si="79"/>
        <v>1.2658227848101266E-3</v>
      </c>
      <c r="H1029" s="292"/>
      <c r="I1029" s="292"/>
      <c r="J1029" s="76"/>
    </row>
    <row r="1030" spans="1:10" x14ac:dyDescent="0.25">
      <c r="A1030" s="11" t="s">
        <v>298</v>
      </c>
      <c r="B1030" s="178">
        <f t="shared" si="78"/>
        <v>12.862967117093056</v>
      </c>
      <c r="D1030" s="292"/>
      <c r="E1030" s="292" t="s">
        <v>364</v>
      </c>
      <c r="F1030" s="292">
        <v>85000</v>
      </c>
      <c r="G1030" s="238">
        <f t="shared" si="79"/>
        <v>3.5864978902953586E-2</v>
      </c>
      <c r="H1030" s="292"/>
      <c r="I1030" s="292"/>
      <c r="J1030" s="76"/>
    </row>
    <row r="1031" spans="1:10" x14ac:dyDescent="0.25">
      <c r="A1031" s="11" t="s">
        <v>298</v>
      </c>
      <c r="B1031" s="178">
        <f t="shared" si="78"/>
        <v>0.23956274813509226</v>
      </c>
      <c r="D1031" s="292"/>
      <c r="E1031" s="292" t="s">
        <v>12</v>
      </c>
      <c r="F1031" s="292">
        <v>11600</v>
      </c>
      <c r="G1031" s="238">
        <f t="shared" si="79"/>
        <v>4.8945147679324893E-3</v>
      </c>
      <c r="H1031" s="292"/>
      <c r="I1031" s="292"/>
      <c r="J1031" s="76"/>
    </row>
    <row r="1032" spans="1:10" x14ac:dyDescent="0.25">
      <c r="A1032" s="11" t="s">
        <v>298</v>
      </c>
      <c r="B1032" s="178">
        <f t="shared" si="78"/>
        <v>1.1127134184336553E-2</v>
      </c>
      <c r="D1032" s="292"/>
      <c r="E1032" s="292" t="s">
        <v>47</v>
      </c>
      <c r="F1032" s="292">
        <v>2500</v>
      </c>
      <c r="G1032" s="238">
        <f t="shared" si="79"/>
        <v>1.0548523206751054E-3</v>
      </c>
      <c r="H1032" s="292"/>
      <c r="I1032" s="292"/>
      <c r="J1032" s="76"/>
    </row>
    <row r="1033" spans="1:10" x14ac:dyDescent="0.25">
      <c r="A1033" s="11" t="s">
        <v>298</v>
      </c>
      <c r="B1033" s="178">
        <f t="shared" si="78"/>
        <v>1.6271181612633305E-3</v>
      </c>
      <c r="D1033" s="292"/>
      <c r="E1033" s="292" t="s">
        <v>89</v>
      </c>
      <c r="F1033" s="292">
        <v>956</v>
      </c>
      <c r="G1033" s="238">
        <f t="shared" si="79"/>
        <v>4.0337552742616034E-4</v>
      </c>
      <c r="H1033" s="292"/>
      <c r="I1033" s="292"/>
      <c r="J1033" s="76"/>
    </row>
    <row r="1034" spans="1:10" x14ac:dyDescent="0.25">
      <c r="A1034" s="150" t="s">
        <v>298</v>
      </c>
      <c r="B1034" s="131">
        <f t="shared" si="78"/>
        <v>0.22950972244476495</v>
      </c>
      <c r="C1034" s="150"/>
      <c r="D1034" s="12"/>
      <c r="E1034" s="12" t="s">
        <v>86</v>
      </c>
      <c r="F1034" s="12">
        <v>11354</v>
      </c>
      <c r="G1034" s="237">
        <f t="shared" si="79"/>
        <v>4.7907172995780593E-3</v>
      </c>
      <c r="H1034" s="12"/>
      <c r="I1034" s="12"/>
      <c r="J1034" s="147"/>
    </row>
    <row r="1035" spans="1:10" x14ac:dyDescent="0.25">
      <c r="A1035" s="11" t="s">
        <v>300</v>
      </c>
      <c r="B1035" s="178">
        <f>POWER((F1035/$J$1035)*100, 2)</f>
        <v>0</v>
      </c>
      <c r="C1035" s="11">
        <f>SUM(B1035:B1049)</f>
        <v>4873.7088846880897</v>
      </c>
      <c r="D1035" s="298"/>
      <c r="E1035" s="298" t="s">
        <v>97</v>
      </c>
      <c r="F1035" s="298"/>
      <c r="G1035" s="238"/>
      <c r="H1035" s="298"/>
      <c r="I1035" s="298"/>
      <c r="J1035" s="76">
        <v>1150</v>
      </c>
    </row>
    <row r="1036" spans="1:10" s="298" customFormat="1" x14ac:dyDescent="0.25">
      <c r="A1036" s="11" t="s">
        <v>300</v>
      </c>
      <c r="B1036" s="178">
        <f>POWER((F1036/$J$1035)*100, 2)</f>
        <v>0</v>
      </c>
      <c r="C1036" s="11"/>
      <c r="E1036" s="298" t="s">
        <v>83</v>
      </c>
      <c r="G1036" s="238"/>
      <c r="J1036" s="76"/>
    </row>
    <row r="1037" spans="1:10" x14ac:dyDescent="0.25">
      <c r="A1037" s="11" t="s">
        <v>300</v>
      </c>
      <c r="B1037" s="178">
        <f t="shared" ref="B1037:B1049" si="80">POWER((F1037/$J$1035)*100, 2)</f>
        <v>4367.4858223062374</v>
      </c>
      <c r="D1037" s="298"/>
      <c r="E1037" s="298" t="s">
        <v>15</v>
      </c>
      <c r="F1037" s="298">
        <v>760</v>
      </c>
      <c r="G1037" s="238">
        <f>F1037/$J$1035</f>
        <v>0.66086956521739126</v>
      </c>
      <c r="H1037" s="298"/>
      <c r="I1037" s="298"/>
      <c r="J1037" s="76"/>
    </row>
    <row r="1038" spans="1:10" x14ac:dyDescent="0.25">
      <c r="A1038" s="11" t="s">
        <v>300</v>
      </c>
      <c r="B1038" s="178">
        <f t="shared" si="80"/>
        <v>3.0245746691871456</v>
      </c>
      <c r="D1038" s="298"/>
      <c r="E1038" s="298" t="s">
        <v>134</v>
      </c>
      <c r="F1038" s="298">
        <v>20</v>
      </c>
      <c r="G1038" s="238">
        <f t="shared" ref="G1038:G1047" si="81">F1038/$J$1035</f>
        <v>1.7391304347826087E-2</v>
      </c>
      <c r="H1038" s="298"/>
      <c r="I1038" s="298"/>
      <c r="J1038" s="76"/>
    </row>
    <row r="1039" spans="1:10" x14ac:dyDescent="0.25">
      <c r="A1039" s="11" t="s">
        <v>300</v>
      </c>
      <c r="B1039" s="178">
        <f t="shared" si="80"/>
        <v>472.5897920604915</v>
      </c>
      <c r="D1039" s="298"/>
      <c r="E1039" s="298" t="s">
        <v>266</v>
      </c>
      <c r="F1039" s="298">
        <v>250</v>
      </c>
      <c r="G1039" s="238">
        <f t="shared" si="81"/>
        <v>0.21739130434782608</v>
      </c>
      <c r="H1039" s="298"/>
      <c r="I1039" s="298"/>
      <c r="J1039" s="76"/>
    </row>
    <row r="1040" spans="1:10" x14ac:dyDescent="0.25">
      <c r="A1040" s="11" t="s">
        <v>300</v>
      </c>
      <c r="B1040" s="178">
        <f t="shared" si="80"/>
        <v>0.48393194706994325</v>
      </c>
      <c r="D1040" s="298"/>
      <c r="E1040" s="298" t="s">
        <v>56</v>
      </c>
      <c r="F1040" s="298">
        <v>8</v>
      </c>
      <c r="G1040" s="238">
        <f t="shared" si="81"/>
        <v>6.956521739130435E-3</v>
      </c>
      <c r="H1040" s="298"/>
      <c r="I1040" s="298"/>
      <c r="J1040" s="76"/>
    </row>
    <row r="1041" spans="1:10" x14ac:dyDescent="0.25">
      <c r="A1041" s="11" t="s">
        <v>300</v>
      </c>
      <c r="B1041" s="178">
        <f t="shared" si="80"/>
        <v>0.75614366729678639</v>
      </c>
      <c r="D1041" s="298"/>
      <c r="E1041" s="298" t="s">
        <v>165</v>
      </c>
      <c r="F1041" s="298">
        <v>10</v>
      </c>
      <c r="G1041" s="238">
        <f t="shared" si="81"/>
        <v>8.6956521739130436E-3</v>
      </c>
      <c r="H1041" s="298"/>
      <c r="I1041" s="298"/>
      <c r="J1041" s="76"/>
    </row>
    <row r="1042" spans="1:10" x14ac:dyDescent="0.25">
      <c r="A1042" s="11" t="s">
        <v>300</v>
      </c>
      <c r="B1042" s="178">
        <f t="shared" si="80"/>
        <v>3.6597353497164455</v>
      </c>
      <c r="D1042" s="298"/>
      <c r="E1042" s="298" t="s">
        <v>92</v>
      </c>
      <c r="F1042" s="298">
        <v>22</v>
      </c>
      <c r="G1042" s="238">
        <f t="shared" si="81"/>
        <v>1.9130434782608695E-2</v>
      </c>
      <c r="H1042" s="298"/>
      <c r="I1042" s="298"/>
      <c r="J1042" s="76"/>
    </row>
    <row r="1043" spans="1:10" x14ac:dyDescent="0.25">
      <c r="A1043" s="11" t="s">
        <v>300</v>
      </c>
      <c r="B1043" s="178">
        <f t="shared" si="80"/>
        <v>18.903591682419659</v>
      </c>
      <c r="D1043" s="298"/>
      <c r="E1043" s="298" t="s">
        <v>16</v>
      </c>
      <c r="F1043" s="298">
        <v>50</v>
      </c>
      <c r="G1043" s="238">
        <f t="shared" si="81"/>
        <v>4.3478260869565216E-2</v>
      </c>
      <c r="H1043" s="298"/>
      <c r="I1043" s="298"/>
      <c r="J1043" s="76"/>
    </row>
    <row r="1044" spans="1:10" x14ac:dyDescent="0.25">
      <c r="A1044" s="11" t="s">
        <v>300</v>
      </c>
      <c r="B1044" s="178">
        <f t="shared" si="80"/>
        <v>0</v>
      </c>
      <c r="D1044" s="298"/>
      <c r="E1044" s="298" t="s">
        <v>120</v>
      </c>
      <c r="F1044" s="298"/>
      <c r="G1044" s="238"/>
      <c r="H1044" s="298"/>
      <c r="I1044" s="298"/>
      <c r="J1044" s="76"/>
    </row>
    <row r="1045" spans="1:10" x14ac:dyDescent="0.25">
      <c r="A1045" s="11" t="s">
        <v>300</v>
      </c>
      <c r="B1045" s="178">
        <f t="shared" si="80"/>
        <v>0</v>
      </c>
      <c r="D1045" s="298"/>
      <c r="E1045" s="298" t="s">
        <v>173</v>
      </c>
      <c r="F1045" s="298"/>
      <c r="G1045" s="238"/>
      <c r="H1045" s="298"/>
      <c r="I1045" s="298"/>
      <c r="J1045" s="76"/>
    </row>
    <row r="1046" spans="1:10" x14ac:dyDescent="0.25">
      <c r="A1046" s="11" t="s">
        <v>300</v>
      </c>
      <c r="B1046" s="178">
        <f t="shared" si="80"/>
        <v>0</v>
      </c>
      <c r="D1046" s="298"/>
      <c r="E1046" s="298" t="s">
        <v>32</v>
      </c>
      <c r="F1046" s="298"/>
      <c r="G1046" s="238"/>
      <c r="H1046" s="298"/>
      <c r="I1046" s="298"/>
      <c r="J1046" s="76"/>
    </row>
    <row r="1047" spans="1:10" x14ac:dyDescent="0.25">
      <c r="A1047" s="11" t="s">
        <v>300</v>
      </c>
      <c r="B1047" s="178">
        <f t="shared" si="80"/>
        <v>6.8052930056710776</v>
      </c>
      <c r="D1047" s="298"/>
      <c r="E1047" s="298" t="s">
        <v>140</v>
      </c>
      <c r="F1047" s="298">
        <v>30</v>
      </c>
      <c r="G1047" s="238">
        <f t="shared" si="81"/>
        <v>2.6086956521739129E-2</v>
      </c>
      <c r="H1047" s="298"/>
      <c r="I1047" s="298"/>
      <c r="J1047" s="76"/>
    </row>
    <row r="1048" spans="1:10" x14ac:dyDescent="0.25">
      <c r="A1048" s="11" t="s">
        <v>300</v>
      </c>
      <c r="B1048" s="178">
        <f t="shared" si="80"/>
        <v>0</v>
      </c>
      <c r="D1048" s="298"/>
      <c r="E1048" s="298" t="s">
        <v>126</v>
      </c>
      <c r="F1048" s="298"/>
      <c r="G1048" s="238"/>
      <c r="H1048" s="298"/>
      <c r="I1048" s="298"/>
      <c r="J1048" s="76"/>
    </row>
    <row r="1049" spans="1:10" x14ac:dyDescent="0.25">
      <c r="A1049" s="150" t="s">
        <v>300</v>
      </c>
      <c r="B1049" s="131">
        <f t="shared" si="80"/>
        <v>0</v>
      </c>
      <c r="C1049" s="150"/>
      <c r="D1049" s="12"/>
      <c r="E1049" s="12" t="s">
        <v>38</v>
      </c>
      <c r="F1049" s="12"/>
      <c r="G1049" s="237"/>
      <c r="H1049" s="12"/>
      <c r="I1049" s="12"/>
      <c r="J1049" s="147"/>
    </row>
    <row r="1050" spans="1:10" x14ac:dyDescent="0.25">
      <c r="A1050" s="11" t="s">
        <v>302</v>
      </c>
      <c r="B1050" s="178">
        <f>POWER((F1050/$J$1050)*100, 2)</f>
        <v>0</v>
      </c>
      <c r="C1050" s="11">
        <f>SUM(B1050:B1094)</f>
        <v>1956.7443237476189</v>
      </c>
      <c r="D1050" s="300"/>
      <c r="E1050" s="300" t="s">
        <v>97</v>
      </c>
      <c r="F1050" s="299"/>
      <c r="G1050" s="238"/>
      <c r="H1050" s="300"/>
      <c r="I1050" s="300"/>
      <c r="J1050" s="76">
        <v>3630000</v>
      </c>
    </row>
    <row r="1051" spans="1:10" x14ac:dyDescent="0.25">
      <c r="A1051" s="11" t="s">
        <v>302</v>
      </c>
      <c r="B1051" s="178">
        <f t="shared" ref="B1051:B1094" si="82">POWER((F1051/$J$1050)*100, 2)</f>
        <v>0.11045093762569345</v>
      </c>
      <c r="D1051" s="300"/>
      <c r="E1051" s="300" t="s">
        <v>81</v>
      </c>
      <c r="F1051" s="300">
        <v>12064</v>
      </c>
      <c r="G1051" s="238">
        <f>F1051/$J$1050</f>
        <v>3.3234159779614325E-3</v>
      </c>
      <c r="H1051" s="300"/>
      <c r="I1051" s="300"/>
      <c r="J1051" s="76"/>
    </row>
    <row r="1052" spans="1:10" x14ac:dyDescent="0.25">
      <c r="A1052" s="11" t="s">
        <v>302</v>
      </c>
      <c r="B1052" s="178">
        <f t="shared" si="82"/>
        <v>357.1371111566454</v>
      </c>
      <c r="D1052" s="300"/>
      <c r="E1052" s="300" t="s">
        <v>5</v>
      </c>
      <c r="F1052" s="300">
        <v>686000</v>
      </c>
      <c r="G1052" s="238">
        <f t="shared" ref="G1052:G1094" si="83">F1052/$J$1050</f>
        <v>0.18898071625344354</v>
      </c>
      <c r="H1052" s="300"/>
      <c r="I1052" s="300"/>
      <c r="J1052" s="76"/>
    </row>
    <row r="1053" spans="1:10" x14ac:dyDescent="0.25">
      <c r="A1053" s="11" t="s">
        <v>302</v>
      </c>
      <c r="B1053" s="178">
        <f t="shared" si="82"/>
        <v>0.10846407349224779</v>
      </c>
      <c r="D1053" s="300"/>
      <c r="E1053" s="300" t="s">
        <v>93</v>
      </c>
      <c r="F1053" s="300">
        <v>11955</v>
      </c>
      <c r="G1053" s="238">
        <f t="shared" si="83"/>
        <v>3.2933884297520659E-3</v>
      </c>
      <c r="H1053" s="300"/>
      <c r="I1053" s="300"/>
      <c r="J1053" s="76"/>
    </row>
    <row r="1054" spans="1:10" x14ac:dyDescent="0.25">
      <c r="A1054" s="11" t="s">
        <v>302</v>
      </c>
      <c r="B1054" s="178">
        <f t="shared" si="82"/>
        <v>7.5890383929452289E-4</v>
      </c>
      <c r="D1054" s="300"/>
      <c r="E1054" s="300" t="s">
        <v>372</v>
      </c>
      <c r="F1054" s="300">
        <v>1000</v>
      </c>
      <c r="G1054" s="238">
        <f t="shared" si="83"/>
        <v>2.7548209366391182E-4</v>
      </c>
      <c r="H1054" s="300"/>
      <c r="I1054" s="300"/>
      <c r="J1054" s="76"/>
    </row>
    <row r="1055" spans="1:10" x14ac:dyDescent="0.25">
      <c r="A1055" s="11" t="s">
        <v>302</v>
      </c>
      <c r="B1055" s="178">
        <f t="shared" si="82"/>
        <v>0.18859040897327897</v>
      </c>
      <c r="D1055" s="300"/>
      <c r="E1055" s="300" t="s">
        <v>6</v>
      </c>
      <c r="F1055" s="300">
        <v>15764</v>
      </c>
      <c r="G1055" s="238">
        <f t="shared" si="83"/>
        <v>4.342699724517906E-3</v>
      </c>
      <c r="H1055" s="300"/>
      <c r="I1055" s="300"/>
      <c r="J1055" s="76"/>
    </row>
    <row r="1056" spans="1:10" x14ac:dyDescent="0.25">
      <c r="A1056" s="11" t="s">
        <v>302</v>
      </c>
      <c r="B1056" s="178">
        <f t="shared" si="82"/>
        <v>7.5890383929452299E-2</v>
      </c>
      <c r="D1056" s="300"/>
      <c r="E1056" s="300" t="s">
        <v>101</v>
      </c>
      <c r="F1056" s="300">
        <v>10000</v>
      </c>
      <c r="G1056" s="238">
        <f t="shared" si="83"/>
        <v>2.7548209366391185E-3</v>
      </c>
      <c r="H1056" s="300"/>
      <c r="I1056" s="300"/>
      <c r="J1056" s="76"/>
    </row>
    <row r="1057" spans="1:10" x14ac:dyDescent="0.25">
      <c r="A1057" s="11" t="s">
        <v>302</v>
      </c>
      <c r="B1057" s="178">
        <f t="shared" si="82"/>
        <v>3.0356153571780915E-3</v>
      </c>
      <c r="D1057" s="300"/>
      <c r="E1057" s="300" t="s">
        <v>102</v>
      </c>
      <c r="F1057" s="300">
        <v>2000</v>
      </c>
      <c r="G1057" s="238">
        <f t="shared" si="83"/>
        <v>5.5096418732782364E-4</v>
      </c>
      <c r="H1057" s="300"/>
      <c r="I1057" s="300"/>
      <c r="J1057" s="76"/>
    </row>
    <row r="1058" spans="1:10" x14ac:dyDescent="0.25">
      <c r="A1058" s="11" t="s">
        <v>302</v>
      </c>
      <c r="B1058" s="178">
        <f t="shared" si="82"/>
        <v>5.2401894345407491</v>
      </c>
      <c r="D1058" s="300"/>
      <c r="E1058" s="300" t="s">
        <v>82</v>
      </c>
      <c r="F1058" s="300">
        <v>83096</v>
      </c>
      <c r="G1058" s="238">
        <f t="shared" si="83"/>
        <v>2.2891460055096419E-2</v>
      </c>
      <c r="H1058" s="300"/>
      <c r="I1058" s="300"/>
      <c r="J1058" s="76"/>
    </row>
    <row r="1059" spans="1:10" x14ac:dyDescent="0.25">
      <c r="A1059" s="11" t="s">
        <v>302</v>
      </c>
      <c r="B1059" s="178">
        <f t="shared" si="82"/>
        <v>3.4270883136397793E-4</v>
      </c>
      <c r="D1059" s="300"/>
      <c r="E1059" s="300" t="s">
        <v>83</v>
      </c>
      <c r="F1059" s="299">
        <v>672</v>
      </c>
      <c r="G1059" s="238">
        <f t="shared" si="83"/>
        <v>1.8512396694214876E-4</v>
      </c>
      <c r="H1059" s="300"/>
      <c r="I1059" s="300"/>
      <c r="J1059" s="76"/>
    </row>
    <row r="1060" spans="1:10" x14ac:dyDescent="0.25">
      <c r="A1060" s="11" t="s">
        <v>302</v>
      </c>
      <c r="B1060" s="178">
        <f t="shared" si="82"/>
        <v>1342.4250013280814</v>
      </c>
      <c r="D1060" s="300"/>
      <c r="E1060" s="300" t="s">
        <v>15</v>
      </c>
      <c r="F1060" s="300">
        <v>1330000</v>
      </c>
      <c r="G1060" s="238">
        <f t="shared" si="83"/>
        <v>0.36639118457300274</v>
      </c>
      <c r="H1060" s="300"/>
      <c r="I1060" s="300"/>
      <c r="J1060" s="76"/>
    </row>
    <row r="1061" spans="1:10" x14ac:dyDescent="0.25">
      <c r="A1061" s="11" t="s">
        <v>302</v>
      </c>
      <c r="B1061" s="178">
        <f t="shared" si="82"/>
        <v>0</v>
      </c>
      <c r="D1061" s="300"/>
      <c r="E1061" s="300" t="s">
        <v>103</v>
      </c>
      <c r="F1061" s="300"/>
      <c r="G1061" s="238"/>
      <c r="H1061" s="300"/>
      <c r="I1061" s="300"/>
      <c r="J1061" s="76"/>
    </row>
    <row r="1062" spans="1:10" x14ac:dyDescent="0.25">
      <c r="A1062" s="11" t="s">
        <v>302</v>
      </c>
      <c r="B1062" s="178">
        <f t="shared" si="82"/>
        <v>0</v>
      </c>
      <c r="D1062" s="300"/>
      <c r="E1062" s="300" t="s">
        <v>222</v>
      </c>
      <c r="F1062" s="300"/>
      <c r="G1062" s="238"/>
      <c r="H1062" s="300"/>
      <c r="I1062" s="300"/>
      <c r="J1062" s="76"/>
    </row>
    <row r="1063" spans="1:10" x14ac:dyDescent="0.25">
      <c r="A1063" s="11" t="s">
        <v>302</v>
      </c>
      <c r="B1063" s="178">
        <f t="shared" si="82"/>
        <v>1.2142461428712369E-4</v>
      </c>
      <c r="D1063" s="300"/>
      <c r="E1063" s="300" t="s">
        <v>108</v>
      </c>
      <c r="F1063" s="300">
        <v>400</v>
      </c>
      <c r="G1063" s="238">
        <f t="shared" si="83"/>
        <v>1.1019283746556474E-4</v>
      </c>
      <c r="H1063" s="300"/>
      <c r="I1063" s="300"/>
      <c r="J1063" s="76"/>
    </row>
    <row r="1064" spans="1:10" x14ac:dyDescent="0.25">
      <c r="A1064" s="11" t="s">
        <v>302</v>
      </c>
      <c r="B1064" s="178">
        <f t="shared" si="82"/>
        <v>8.3669148282221148E-2</v>
      </c>
      <c r="D1064" s="300"/>
      <c r="E1064" s="300" t="s">
        <v>21</v>
      </c>
      <c r="F1064" s="299">
        <v>10500</v>
      </c>
      <c r="G1064" s="238">
        <f t="shared" si="83"/>
        <v>2.8925619834710742E-3</v>
      </c>
      <c r="H1064" s="300"/>
      <c r="I1064" s="300"/>
      <c r="J1064" s="76"/>
    </row>
    <row r="1065" spans="1:10" x14ac:dyDescent="0.25">
      <c r="A1065" s="11" t="s">
        <v>302</v>
      </c>
      <c r="B1065" s="178">
        <f t="shared" si="82"/>
        <v>5.9498061000690595E-7</v>
      </c>
      <c r="D1065" s="300"/>
      <c r="E1065" s="300" t="s">
        <v>190</v>
      </c>
      <c r="F1065" s="299">
        <v>28</v>
      </c>
      <c r="G1065" s="238">
        <f t="shared" si="83"/>
        <v>7.7134986225895309E-6</v>
      </c>
      <c r="H1065" s="300"/>
      <c r="I1065" s="300"/>
      <c r="J1065" s="76"/>
    </row>
    <row r="1066" spans="1:10" x14ac:dyDescent="0.25">
      <c r="A1066" s="11" t="s">
        <v>302</v>
      </c>
      <c r="B1066" s="178">
        <f t="shared" si="82"/>
        <v>0.10522249163308516</v>
      </c>
      <c r="D1066" s="300"/>
      <c r="E1066" s="300" t="s">
        <v>227</v>
      </c>
      <c r="F1066" s="300">
        <v>11775</v>
      </c>
      <c r="G1066" s="238">
        <f t="shared" si="83"/>
        <v>3.2438016528925618E-3</v>
      </c>
      <c r="H1066" s="300"/>
      <c r="I1066" s="300"/>
      <c r="J1066" s="76"/>
    </row>
    <row r="1067" spans="1:10" x14ac:dyDescent="0.25">
      <c r="A1067" s="11" t="s">
        <v>302</v>
      </c>
      <c r="B1067" s="178">
        <f t="shared" si="82"/>
        <v>3.6341172809993254</v>
      </c>
      <c r="D1067" s="300"/>
      <c r="E1067" s="300" t="s">
        <v>9</v>
      </c>
      <c r="F1067" s="300">
        <v>69200</v>
      </c>
      <c r="G1067" s="238">
        <f t="shared" si="83"/>
        <v>1.9063360881542701E-2</v>
      </c>
      <c r="H1067" s="300"/>
      <c r="I1067" s="300"/>
      <c r="J1067" s="76"/>
    </row>
    <row r="1068" spans="1:10" x14ac:dyDescent="0.25">
      <c r="A1068" s="11" t="s">
        <v>302</v>
      </c>
      <c r="B1068" s="178">
        <f t="shared" si="82"/>
        <v>0.43712861143364529</v>
      </c>
      <c r="D1068" s="300"/>
      <c r="E1068" s="300" t="s">
        <v>24</v>
      </c>
      <c r="F1068" s="300">
        <v>24000</v>
      </c>
      <c r="G1068" s="238">
        <f t="shared" si="83"/>
        <v>6.6115702479338841E-3</v>
      </c>
      <c r="H1068" s="300"/>
      <c r="I1068" s="300"/>
      <c r="J1068" s="76"/>
    </row>
    <row r="1069" spans="1:10" x14ac:dyDescent="0.25">
      <c r="A1069" s="11" t="s">
        <v>302</v>
      </c>
      <c r="B1069" s="178">
        <f t="shared" si="82"/>
        <v>2.917226358248147</v>
      </c>
      <c r="D1069" s="300"/>
      <c r="E1069" s="300" t="s">
        <v>110</v>
      </c>
      <c r="F1069" s="300">
        <v>62000</v>
      </c>
      <c r="G1069" s="238">
        <f t="shared" si="83"/>
        <v>1.7079889807162536E-2</v>
      </c>
      <c r="H1069" s="300"/>
      <c r="I1069" s="300"/>
      <c r="J1069" s="76"/>
    </row>
    <row r="1070" spans="1:10" x14ac:dyDescent="0.25">
      <c r="A1070" s="11" t="s">
        <v>302</v>
      </c>
      <c r="B1070" s="178">
        <f t="shared" si="82"/>
        <v>4.8569845714849474E-4</v>
      </c>
      <c r="D1070" s="300"/>
      <c r="E1070" s="300" t="s">
        <v>25</v>
      </c>
      <c r="F1070" s="300">
        <v>800</v>
      </c>
      <c r="G1070" s="238">
        <f t="shared" si="83"/>
        <v>2.2038567493112948E-4</v>
      </c>
      <c r="H1070" s="300"/>
      <c r="I1070" s="300"/>
      <c r="J1070" s="76"/>
    </row>
    <row r="1071" spans="1:10" x14ac:dyDescent="0.25">
      <c r="A1071" s="11" t="s">
        <v>302</v>
      </c>
      <c r="B1071" s="178">
        <f t="shared" si="82"/>
        <v>4.5817225599344309E-4</v>
      </c>
      <c r="D1071" s="300"/>
      <c r="E1071" s="300" t="s">
        <v>111</v>
      </c>
      <c r="F1071" s="300">
        <v>777</v>
      </c>
      <c r="G1071" s="238">
        <f t="shared" si="83"/>
        <v>2.1404958677685951E-4</v>
      </c>
      <c r="H1071" s="300"/>
      <c r="I1071" s="300"/>
      <c r="J1071" s="76"/>
    </row>
    <row r="1072" spans="1:10" x14ac:dyDescent="0.25">
      <c r="A1072" s="11" t="s">
        <v>302</v>
      </c>
      <c r="B1072" s="178">
        <f t="shared" si="82"/>
        <v>1.7558075116302012</v>
      </c>
      <c r="D1072" s="300"/>
      <c r="E1072" s="300" t="s">
        <v>36</v>
      </c>
      <c r="F1072" s="300">
        <v>48100</v>
      </c>
      <c r="G1072" s="238">
        <f t="shared" si="83"/>
        <v>1.3250688705234159E-2</v>
      </c>
      <c r="H1072" s="300"/>
      <c r="I1072" s="300"/>
      <c r="J1072" s="76"/>
    </row>
    <row r="1073" spans="1:10" x14ac:dyDescent="0.25">
      <c r="A1073" s="11" t="s">
        <v>302</v>
      </c>
      <c r="B1073" s="178">
        <f t="shared" si="82"/>
        <v>0.1282547488407744</v>
      </c>
      <c r="D1073" s="300"/>
      <c r="E1073" s="300" t="s">
        <v>220</v>
      </c>
      <c r="F1073" s="300">
        <v>13000</v>
      </c>
      <c r="G1073" s="238">
        <f t="shared" si="83"/>
        <v>3.5812672176308538E-3</v>
      </c>
      <c r="H1073" s="300"/>
      <c r="I1073" s="300"/>
      <c r="J1073" s="76"/>
    </row>
    <row r="1074" spans="1:10" x14ac:dyDescent="0.25">
      <c r="A1074" s="11" t="s">
        <v>302</v>
      </c>
      <c r="B1074" s="178">
        <f t="shared" si="82"/>
        <v>2.1932320955611718E-7</v>
      </c>
      <c r="D1074" s="300"/>
      <c r="E1074" s="300" t="s">
        <v>170</v>
      </c>
      <c r="F1074" s="299">
        <v>17</v>
      </c>
      <c r="G1074" s="238">
        <f t="shared" si="83"/>
        <v>4.6831955922865017E-6</v>
      </c>
      <c r="H1074" s="300"/>
      <c r="I1074" s="300"/>
      <c r="J1074" s="76"/>
    </row>
    <row r="1075" spans="1:10" x14ac:dyDescent="0.25">
      <c r="A1075" s="11" t="s">
        <v>302</v>
      </c>
      <c r="B1075" s="178">
        <f t="shared" si="82"/>
        <v>0.18468683833071511</v>
      </c>
      <c r="D1075" s="300"/>
      <c r="E1075" s="300" t="s">
        <v>181</v>
      </c>
      <c r="F1075" s="299">
        <v>15600</v>
      </c>
      <c r="G1075" s="238">
        <f t="shared" si="83"/>
        <v>4.2975206611570249E-3</v>
      </c>
      <c r="H1075" s="300"/>
      <c r="I1075" s="300"/>
      <c r="J1075" s="76"/>
    </row>
    <row r="1076" spans="1:10" x14ac:dyDescent="0.25">
      <c r="A1076" s="11" t="s">
        <v>302</v>
      </c>
      <c r="B1076" s="178">
        <f t="shared" si="82"/>
        <v>11.010330578512395</v>
      </c>
      <c r="D1076" s="300"/>
      <c r="E1076" s="300" t="s">
        <v>56</v>
      </c>
      <c r="F1076" s="300">
        <v>120450</v>
      </c>
      <c r="G1076" s="238">
        <f t="shared" si="83"/>
        <v>3.318181818181818E-2</v>
      </c>
      <c r="H1076" s="300"/>
      <c r="I1076" s="300"/>
      <c r="J1076" s="76"/>
    </row>
    <row r="1077" spans="1:10" x14ac:dyDescent="0.25">
      <c r="A1077" s="11" t="s">
        <v>302</v>
      </c>
      <c r="B1077" s="178">
        <f t="shared" si="82"/>
        <v>2.1317608845783149</v>
      </c>
      <c r="D1077" s="300"/>
      <c r="E1077" s="300" t="s">
        <v>165</v>
      </c>
      <c r="F1077" s="300">
        <v>53000</v>
      </c>
      <c r="G1077" s="238">
        <f t="shared" si="83"/>
        <v>1.4600550964187328E-2</v>
      </c>
      <c r="H1077" s="300"/>
      <c r="I1077" s="300"/>
      <c r="J1077" s="76"/>
    </row>
    <row r="1078" spans="1:10" x14ac:dyDescent="0.25">
      <c r="A1078" s="11" t="s">
        <v>302</v>
      </c>
      <c r="B1078" s="178">
        <f t="shared" si="82"/>
        <v>0.10620775751504526</v>
      </c>
      <c r="D1078" s="300"/>
      <c r="E1078" s="300" t="s">
        <v>84</v>
      </c>
      <c r="F1078" s="300">
        <v>11830</v>
      </c>
      <c r="G1078" s="238">
        <f t="shared" si="83"/>
        <v>3.2589531680440771E-3</v>
      </c>
      <c r="H1078" s="300"/>
      <c r="I1078" s="300"/>
      <c r="J1078" s="76"/>
    </row>
    <row r="1079" spans="1:10" x14ac:dyDescent="0.25">
      <c r="A1079" s="11" t="s">
        <v>302</v>
      </c>
      <c r="B1079" s="178">
        <f t="shared" si="82"/>
        <v>74.503529377167624</v>
      </c>
      <c r="D1079" s="300"/>
      <c r="E1079" s="300" t="s">
        <v>92</v>
      </c>
      <c r="F1079" s="300">
        <v>313325</v>
      </c>
      <c r="G1079" s="238">
        <f t="shared" si="83"/>
        <v>8.6315426997245176E-2</v>
      </c>
      <c r="H1079" s="300"/>
      <c r="I1079" s="300"/>
      <c r="J1079" s="76"/>
    </row>
    <row r="1080" spans="1:10" x14ac:dyDescent="0.25">
      <c r="A1080" s="11" t="s">
        <v>302</v>
      </c>
      <c r="B1080" s="178">
        <f t="shared" si="82"/>
        <v>7.2291358361981954</v>
      </c>
      <c r="D1080" s="300"/>
      <c r="E1080" s="300" t="s">
        <v>118</v>
      </c>
      <c r="F1080" s="300">
        <v>97600</v>
      </c>
      <c r="G1080" s="238">
        <f t="shared" si="83"/>
        <v>2.6887052341597797E-2</v>
      </c>
      <c r="H1080" s="300"/>
      <c r="I1080" s="300"/>
      <c r="J1080" s="76"/>
    </row>
    <row r="1081" spans="1:10" x14ac:dyDescent="0.25">
      <c r="A1081" s="11" t="s">
        <v>302</v>
      </c>
      <c r="B1081" s="178">
        <f t="shared" si="82"/>
        <v>2.9825194848560735E-2</v>
      </c>
      <c r="D1081" s="300"/>
      <c r="E1081" s="300" t="s">
        <v>29</v>
      </c>
      <c r="F1081" s="300">
        <v>6269</v>
      </c>
      <c r="G1081" s="238">
        <f t="shared" si="83"/>
        <v>1.7269972451790633E-3</v>
      </c>
      <c r="H1081" s="300"/>
      <c r="I1081" s="300"/>
      <c r="J1081" s="76"/>
    </row>
    <row r="1082" spans="1:10" x14ac:dyDescent="0.25">
      <c r="A1082" s="11" t="s">
        <v>302</v>
      </c>
      <c r="B1082" s="178">
        <f t="shared" si="82"/>
        <v>0.98353937572570183</v>
      </c>
      <c r="D1082" s="300"/>
      <c r="E1082" s="300" t="s">
        <v>16</v>
      </c>
      <c r="F1082" s="300">
        <v>36000</v>
      </c>
      <c r="G1082" s="238">
        <f t="shared" si="83"/>
        <v>9.9173553719008271E-3</v>
      </c>
      <c r="H1082" s="300"/>
      <c r="I1082" s="300"/>
      <c r="J1082" s="76"/>
    </row>
    <row r="1083" spans="1:10" x14ac:dyDescent="0.25">
      <c r="A1083" s="11" t="s">
        <v>302</v>
      </c>
      <c r="B1083" s="178">
        <f t="shared" si="82"/>
        <v>0</v>
      </c>
      <c r="D1083" s="300"/>
      <c r="E1083" s="300" t="s">
        <v>54</v>
      </c>
      <c r="F1083" s="300"/>
      <c r="G1083" s="238"/>
      <c r="H1083" s="300"/>
      <c r="I1083" s="300"/>
      <c r="J1083" s="76"/>
    </row>
    <row r="1084" spans="1:10" x14ac:dyDescent="0.25">
      <c r="A1084" s="11" t="s">
        <v>302</v>
      </c>
      <c r="B1084" s="178">
        <f t="shared" si="82"/>
        <v>1.4874515250172652E-3</v>
      </c>
      <c r="D1084" s="300"/>
      <c r="E1084" s="300" t="s">
        <v>37</v>
      </c>
      <c r="F1084" s="299">
        <v>1400</v>
      </c>
      <c r="G1084" s="238">
        <f t="shared" si="83"/>
        <v>3.856749311294766E-4</v>
      </c>
      <c r="H1084" s="300"/>
      <c r="I1084" s="300"/>
      <c r="J1084" s="76"/>
    </row>
    <row r="1085" spans="1:10" x14ac:dyDescent="0.25">
      <c r="A1085" s="11" t="s">
        <v>302</v>
      </c>
      <c r="B1085" s="178">
        <f t="shared" si="82"/>
        <v>1.768460357899051</v>
      </c>
      <c r="D1085" s="300"/>
      <c r="E1085" s="300" t="s">
        <v>121</v>
      </c>
      <c r="F1085" s="300">
        <v>48273</v>
      </c>
      <c r="G1085" s="238">
        <f t="shared" si="83"/>
        <v>1.3298347107438017E-2</v>
      </c>
      <c r="H1085" s="300"/>
      <c r="I1085" s="300"/>
      <c r="J1085" s="76"/>
    </row>
    <row r="1086" spans="1:10" x14ac:dyDescent="0.25">
      <c r="A1086" s="11" t="s">
        <v>302</v>
      </c>
      <c r="B1086" s="178">
        <f t="shared" si="82"/>
        <v>0</v>
      </c>
      <c r="D1086" s="300"/>
      <c r="E1086" s="300" t="s">
        <v>32</v>
      </c>
      <c r="F1086" s="300"/>
      <c r="G1086" s="238"/>
      <c r="H1086" s="300"/>
      <c r="I1086" s="300"/>
      <c r="J1086" s="76"/>
    </row>
    <row r="1087" spans="1:10" x14ac:dyDescent="0.25">
      <c r="A1087" s="11" t="s">
        <v>302</v>
      </c>
      <c r="B1087" s="178">
        <f t="shared" si="82"/>
        <v>4.4761969810805278</v>
      </c>
      <c r="D1087" s="300"/>
      <c r="E1087" s="300" t="s">
        <v>174</v>
      </c>
      <c r="F1087" s="300">
        <v>76800</v>
      </c>
      <c r="G1087" s="238">
        <f t="shared" si="83"/>
        <v>2.1157024793388431E-2</v>
      </c>
      <c r="H1087" s="300"/>
      <c r="I1087" s="300"/>
      <c r="J1087" s="76"/>
    </row>
    <row r="1088" spans="1:10" x14ac:dyDescent="0.25">
      <c r="A1088" s="11" t="s">
        <v>302</v>
      </c>
      <c r="B1088" s="178">
        <f t="shared" si="82"/>
        <v>4.8569845714849474E-4</v>
      </c>
      <c r="D1088" s="300"/>
      <c r="E1088" s="300" t="s">
        <v>140</v>
      </c>
      <c r="F1088" s="300">
        <v>800</v>
      </c>
      <c r="G1088" s="238">
        <f t="shared" si="83"/>
        <v>2.2038567493112948E-4</v>
      </c>
      <c r="H1088" s="300"/>
      <c r="I1088" s="300"/>
      <c r="J1088" s="76"/>
    </row>
    <row r="1089" spans="1:10" x14ac:dyDescent="0.25">
      <c r="A1089" s="11" t="s">
        <v>302</v>
      </c>
      <c r="B1089" s="178">
        <f t="shared" si="82"/>
        <v>0</v>
      </c>
      <c r="D1089" s="300"/>
      <c r="E1089" s="300" t="s">
        <v>161</v>
      </c>
      <c r="F1089" s="300"/>
      <c r="G1089" s="238"/>
      <c r="H1089" s="300"/>
      <c r="I1089" s="300"/>
      <c r="J1089" s="76"/>
    </row>
    <row r="1090" spans="1:10" x14ac:dyDescent="0.25">
      <c r="A1090" s="11" t="s">
        <v>302</v>
      </c>
      <c r="B1090" s="178">
        <f t="shared" si="82"/>
        <v>0</v>
      </c>
      <c r="D1090" s="300"/>
      <c r="E1090" s="300" t="s">
        <v>166</v>
      </c>
      <c r="F1090" s="300"/>
      <c r="G1090" s="238"/>
      <c r="H1090" s="300"/>
      <c r="I1090" s="300"/>
      <c r="J1090" s="76"/>
    </row>
    <row r="1091" spans="1:10" x14ac:dyDescent="0.25">
      <c r="A1091" s="11" t="s">
        <v>302</v>
      </c>
      <c r="B1091" s="178">
        <f t="shared" si="82"/>
        <v>0.1282547488407744</v>
      </c>
      <c r="D1091" s="300"/>
      <c r="E1091" s="300" t="s">
        <v>31</v>
      </c>
      <c r="F1091" s="300">
        <v>13000</v>
      </c>
      <c r="G1091" s="238">
        <f t="shared" si="83"/>
        <v>3.5812672176308538E-3</v>
      </c>
      <c r="H1091" s="300"/>
      <c r="I1091" s="300"/>
      <c r="J1091" s="76"/>
    </row>
    <row r="1092" spans="1:10" x14ac:dyDescent="0.25">
      <c r="A1092" s="11" t="s">
        <v>302</v>
      </c>
      <c r="B1092" s="178">
        <f t="shared" si="82"/>
        <v>1.8972595982363072E-4</v>
      </c>
      <c r="D1092" s="300"/>
      <c r="E1092" s="300" t="s">
        <v>128</v>
      </c>
      <c r="F1092" s="299">
        <v>500</v>
      </c>
      <c r="G1092" s="238">
        <f t="shared" si="83"/>
        <v>1.3774104683195591E-4</v>
      </c>
      <c r="H1092" s="300"/>
      <c r="I1092" s="300"/>
      <c r="J1092" s="76"/>
    </row>
    <row r="1093" spans="1:10" x14ac:dyDescent="0.25">
      <c r="A1093" s="11" t="s">
        <v>302</v>
      </c>
      <c r="B1093" s="178">
        <f t="shared" si="82"/>
        <v>139.6694214876033</v>
      </c>
      <c r="D1093" s="300"/>
      <c r="E1093" s="300" t="s">
        <v>38</v>
      </c>
      <c r="F1093" s="300">
        <v>429000</v>
      </c>
      <c r="G1093" s="238">
        <f t="shared" si="83"/>
        <v>0.11818181818181818</v>
      </c>
      <c r="H1093" s="300"/>
      <c r="I1093" s="300"/>
      <c r="J1093" s="76"/>
    </row>
    <row r="1094" spans="1:10" x14ac:dyDescent="0.25">
      <c r="A1094" s="150" t="s">
        <v>302</v>
      </c>
      <c r="B1094" s="131">
        <f t="shared" si="82"/>
        <v>0.16848424136177709</v>
      </c>
      <c r="C1094" s="150"/>
      <c r="D1094" s="12"/>
      <c r="E1094" s="12" t="s">
        <v>47</v>
      </c>
      <c r="F1094" s="12">
        <v>14900</v>
      </c>
      <c r="G1094" s="237">
        <f t="shared" si="83"/>
        <v>4.1046831955922868E-3</v>
      </c>
      <c r="H1094" s="12"/>
      <c r="I1094" s="12"/>
      <c r="J1094" s="150"/>
    </row>
    <row r="1095" spans="1:10" x14ac:dyDescent="0.25">
      <c r="A1095" s="11" t="s">
        <v>305</v>
      </c>
      <c r="B1095" s="178">
        <f>POWER((F1095/$J$1095)*100, 2)</f>
        <v>7.1417954815695603</v>
      </c>
      <c r="C1095" s="11">
        <f>SUM(B1095:B1108)</f>
        <v>3581.7808119005404</v>
      </c>
      <c r="D1095" s="304"/>
      <c r="E1095" s="304" t="s">
        <v>93</v>
      </c>
      <c r="F1095" s="299">
        <v>155</v>
      </c>
      <c r="G1095" s="238">
        <f>F1095/$J$1095</f>
        <v>2.6724137931034484E-2</v>
      </c>
      <c r="H1095" s="304"/>
      <c r="I1095" s="304"/>
      <c r="J1095" s="76">
        <v>5800</v>
      </c>
    </row>
    <row r="1096" spans="1:10" x14ac:dyDescent="0.25">
      <c r="A1096" s="11" t="s">
        <v>305</v>
      </c>
      <c r="B1096" s="178">
        <f t="shared" ref="B1096:B1107" si="84">POWER((F1096/$J$1095)*100, 2)</f>
        <v>0.60196195005945308</v>
      </c>
      <c r="D1096" s="304"/>
      <c r="E1096" s="304" t="s">
        <v>101</v>
      </c>
      <c r="F1096" s="299">
        <v>45</v>
      </c>
      <c r="G1096" s="238">
        <f t="shared" ref="G1096:G1104" si="85">F1096/$J$1095</f>
        <v>7.7586206896551723E-3</v>
      </c>
      <c r="H1096" s="304"/>
      <c r="I1096" s="304"/>
      <c r="J1096" s="76"/>
    </row>
    <row r="1097" spans="1:10" x14ac:dyDescent="0.25">
      <c r="A1097" s="11" t="s">
        <v>305</v>
      </c>
      <c r="B1097" s="178">
        <f t="shared" si="84"/>
        <v>9.3130202140309137</v>
      </c>
      <c r="D1097" s="304"/>
      <c r="E1097" s="304" t="s">
        <v>82</v>
      </c>
      <c r="F1097" s="299">
        <v>177</v>
      </c>
      <c r="G1097" s="238">
        <f t="shared" si="85"/>
        <v>3.0517241379310344E-2</v>
      </c>
      <c r="H1097" s="304"/>
      <c r="I1097" s="304"/>
      <c r="J1097" s="76"/>
    </row>
    <row r="1098" spans="1:10" x14ac:dyDescent="0.25">
      <c r="A1098" s="11" t="s">
        <v>305</v>
      </c>
      <c r="B1098" s="178">
        <f t="shared" si="84"/>
        <v>2675.3864447086803</v>
      </c>
      <c r="D1098" s="304"/>
      <c r="E1098" s="304" t="s">
        <v>15</v>
      </c>
      <c r="F1098" s="299">
        <v>3000</v>
      </c>
      <c r="G1098" s="238">
        <f t="shared" si="85"/>
        <v>0.51724137931034486</v>
      </c>
      <c r="H1098" s="304"/>
      <c r="I1098" s="304"/>
      <c r="J1098" s="76"/>
    </row>
    <row r="1099" spans="1:10" x14ac:dyDescent="0.25">
      <c r="A1099" s="11" t="s">
        <v>305</v>
      </c>
      <c r="B1099" s="178">
        <f t="shared" si="84"/>
        <v>0.13109393579072534</v>
      </c>
      <c r="D1099" s="304"/>
      <c r="E1099" s="304" t="s">
        <v>111</v>
      </c>
      <c r="F1099" s="299">
        <v>21</v>
      </c>
      <c r="G1099" s="238">
        <f t="shared" si="85"/>
        <v>3.620689655172414E-3</v>
      </c>
      <c r="H1099" s="304"/>
      <c r="I1099" s="304"/>
      <c r="J1099" s="76"/>
    </row>
    <row r="1100" spans="1:10" x14ac:dyDescent="0.25">
      <c r="A1100" s="11" t="s">
        <v>305</v>
      </c>
      <c r="B1100" s="178">
        <f t="shared" si="84"/>
        <v>5.8263971462544584</v>
      </c>
      <c r="D1100" s="304"/>
      <c r="E1100" s="304" t="s">
        <v>36</v>
      </c>
      <c r="F1100" s="299">
        <v>140</v>
      </c>
      <c r="G1100" s="238">
        <f t="shared" si="85"/>
        <v>2.4137931034482758E-2</v>
      </c>
      <c r="H1100" s="304"/>
      <c r="I1100" s="304"/>
      <c r="J1100" s="76"/>
    </row>
    <row r="1101" spans="1:10" x14ac:dyDescent="0.25">
      <c r="A1101" s="11" t="s">
        <v>305</v>
      </c>
      <c r="B1101" s="178">
        <f t="shared" si="84"/>
        <v>418.13198573127227</v>
      </c>
      <c r="D1101" s="304"/>
      <c r="E1101" s="304" t="s">
        <v>56</v>
      </c>
      <c r="F1101" s="299">
        <v>1186</v>
      </c>
      <c r="G1101" s="238">
        <f t="shared" si="85"/>
        <v>0.20448275862068965</v>
      </c>
      <c r="H1101" s="304"/>
      <c r="I1101" s="304"/>
      <c r="J1101" s="76"/>
    </row>
    <row r="1102" spans="1:10" x14ac:dyDescent="0.25">
      <c r="A1102" s="11" t="s">
        <v>305</v>
      </c>
      <c r="B1102" s="178">
        <f t="shared" si="84"/>
        <v>268.28180737217599</v>
      </c>
      <c r="D1102" s="304"/>
      <c r="E1102" s="304" t="s">
        <v>92</v>
      </c>
      <c r="F1102" s="299">
        <v>950</v>
      </c>
      <c r="G1102" s="238">
        <f t="shared" si="85"/>
        <v>0.16379310344827586</v>
      </c>
      <c r="H1102" s="304"/>
      <c r="I1102" s="304"/>
      <c r="J1102" s="76"/>
    </row>
    <row r="1103" spans="1:10" x14ac:dyDescent="0.25">
      <c r="A1103" s="11" t="s">
        <v>305</v>
      </c>
      <c r="B1103" s="178">
        <f t="shared" si="84"/>
        <v>0.47562425683709875</v>
      </c>
      <c r="D1103" s="304"/>
      <c r="E1103" s="304" t="s">
        <v>29</v>
      </c>
      <c r="F1103" s="299">
        <v>40</v>
      </c>
      <c r="G1103" s="238">
        <f t="shared" si="85"/>
        <v>6.8965517241379309E-3</v>
      </c>
      <c r="H1103" s="304"/>
      <c r="I1103" s="304"/>
      <c r="J1103" s="76"/>
    </row>
    <row r="1104" spans="1:10" x14ac:dyDescent="0.25">
      <c r="A1104" s="11" t="s">
        <v>305</v>
      </c>
      <c r="B1104" s="178">
        <f t="shared" si="84"/>
        <v>0.89922711058263971</v>
      </c>
      <c r="D1104" s="304"/>
      <c r="E1104" s="304" t="s">
        <v>16</v>
      </c>
      <c r="F1104" s="299">
        <v>55</v>
      </c>
      <c r="G1104" s="238">
        <f t="shared" si="85"/>
        <v>9.482758620689655E-3</v>
      </c>
      <c r="H1104" s="304"/>
      <c r="I1104" s="304"/>
      <c r="J1104" s="76"/>
    </row>
    <row r="1105" spans="1:10" x14ac:dyDescent="0.25">
      <c r="A1105" s="11" t="s">
        <v>305</v>
      </c>
      <c r="B1105" s="178">
        <f t="shared" si="84"/>
        <v>0</v>
      </c>
      <c r="D1105" s="304"/>
      <c r="E1105" s="304" t="s">
        <v>37</v>
      </c>
      <c r="F1105" s="299"/>
      <c r="G1105" s="238"/>
      <c r="H1105" s="304"/>
      <c r="I1105" s="304"/>
      <c r="J1105" s="76"/>
    </row>
    <row r="1106" spans="1:10" x14ac:dyDescent="0.25">
      <c r="A1106" s="11" t="s">
        <v>305</v>
      </c>
      <c r="B1106" s="178">
        <f t="shared" si="84"/>
        <v>0</v>
      </c>
      <c r="D1106" s="304"/>
      <c r="E1106" s="304" t="s">
        <v>140</v>
      </c>
      <c r="F1106" s="304"/>
      <c r="G1106" s="238"/>
      <c r="H1106" s="304"/>
      <c r="I1106" s="304"/>
      <c r="J1106" s="76"/>
    </row>
    <row r="1107" spans="1:10" x14ac:dyDescent="0.25">
      <c r="A1107" s="150" t="s">
        <v>305</v>
      </c>
      <c r="B1107" s="131">
        <f t="shared" si="84"/>
        <v>0</v>
      </c>
      <c r="C1107" s="150"/>
      <c r="D1107" s="12"/>
      <c r="E1107" s="12" t="s">
        <v>38</v>
      </c>
      <c r="F1107" s="12"/>
      <c r="G1107" s="237"/>
      <c r="H1107" s="12"/>
      <c r="I1107" s="12"/>
      <c r="J1107" s="147"/>
    </row>
    <row r="1108" spans="1:10" x14ac:dyDescent="0.25">
      <c r="A1108" s="11" t="s">
        <v>338</v>
      </c>
      <c r="B1108" s="178">
        <f>POWER((F1108/$J$1108)*100, 2)</f>
        <v>195.59145399328679</v>
      </c>
      <c r="C1108" s="11">
        <f>SUM(B1108:B1111)</f>
        <v>5693.8568916830945</v>
      </c>
      <c r="D1108" s="306"/>
      <c r="E1108" s="306" t="s">
        <v>6</v>
      </c>
      <c r="F1108" s="306">
        <v>958</v>
      </c>
      <c r="G1108" s="238">
        <f>F1108/$J$1108</f>
        <v>0.13985401459854013</v>
      </c>
      <c r="H1108" s="306"/>
      <c r="I1108" s="306"/>
      <c r="J1108" s="76">
        <v>6850</v>
      </c>
    </row>
    <row r="1109" spans="1:10" x14ac:dyDescent="0.25">
      <c r="A1109" s="11" t="s">
        <v>338</v>
      </c>
      <c r="B1109" s="178">
        <f t="shared" ref="B1109:B1110" si="86">POWER((F1109/$J$1108)*100, 2)</f>
        <v>5327.9343598486867</v>
      </c>
      <c r="D1109" s="306"/>
      <c r="E1109" s="306" t="s">
        <v>9</v>
      </c>
      <c r="F1109" s="306">
        <v>5000</v>
      </c>
      <c r="G1109" s="238">
        <f t="shared" ref="G1109:G1110" si="87">F1109/$J$1108</f>
        <v>0.72992700729927007</v>
      </c>
      <c r="H1109" s="306"/>
      <c r="I1109" s="306"/>
      <c r="J1109" s="76"/>
    </row>
    <row r="1110" spans="1:10" x14ac:dyDescent="0.25">
      <c r="A1110" s="11" t="s">
        <v>338</v>
      </c>
      <c r="B1110" s="178">
        <f t="shared" si="86"/>
        <v>170.33107784112102</v>
      </c>
      <c r="D1110" s="306"/>
      <c r="E1110" s="306" t="s">
        <v>26</v>
      </c>
      <c r="F1110" s="306">
        <v>894</v>
      </c>
      <c r="G1110" s="238">
        <f t="shared" si="87"/>
        <v>0.1305109489051095</v>
      </c>
      <c r="H1110" s="306"/>
      <c r="I1110" s="306"/>
      <c r="J1110" s="76"/>
    </row>
    <row r="1111" spans="1:10" x14ac:dyDescent="0.25">
      <c r="A1111" s="150" t="s">
        <v>338</v>
      </c>
      <c r="B1111" s="131">
        <f>POWER((F1111/$J$1108)*100, 2)</f>
        <v>0</v>
      </c>
      <c r="C1111" s="150"/>
      <c r="D1111" s="12"/>
      <c r="E1111" s="12" t="s">
        <v>160</v>
      </c>
      <c r="F1111" s="12"/>
      <c r="G1111" s="237"/>
      <c r="H1111" s="12"/>
      <c r="I1111" s="12"/>
      <c r="J1111" s="14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127"/>
  <sheetViews>
    <sheetView workbookViewId="0">
      <pane ySplit="1" topLeftCell="A423" activePane="bottomLeft" state="frozen"/>
      <selection pane="bottomLeft" activeCell="A442" sqref="A1:A1048576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797.18073012428079</v>
      </c>
      <c r="C2" s="11">
        <f>SUM(B2:B30)</f>
        <v>1409.8664138197419</v>
      </c>
      <c r="D2" s="22"/>
      <c r="E2" s="26" t="s">
        <v>5</v>
      </c>
      <c r="F2" s="47">
        <v>62398</v>
      </c>
      <c r="G2" s="21">
        <f>(F2/$J$2)</f>
        <v>0.28234389140271493</v>
      </c>
      <c r="J2" s="11">
        <v>221000</v>
      </c>
    </row>
    <row r="3" spans="1:10" x14ac:dyDescent="0.25">
      <c r="A3" s="11" t="s">
        <v>3</v>
      </c>
      <c r="B3">
        <f>POWER((F3/$J$2)*100, 2)</f>
        <v>0.15388153938064333</v>
      </c>
      <c r="D3" s="22"/>
      <c r="E3" s="26" t="s">
        <v>39</v>
      </c>
      <c r="F3" s="48">
        <v>866.93299999999999</v>
      </c>
      <c r="G3" s="21">
        <f>(F3/$J$2)</f>
        <v>3.9227737556561089E-3</v>
      </c>
    </row>
    <row r="4" spans="1:10" x14ac:dyDescent="0.25">
      <c r="A4" s="11" t="s">
        <v>3</v>
      </c>
      <c r="B4">
        <f t="shared" ref="B4:B17" si="0">POWER((F4/$J$2)*100, 2)</f>
        <v>132.72603846972831</v>
      </c>
      <c r="D4" s="22"/>
      <c r="E4" s="26" t="s">
        <v>6</v>
      </c>
      <c r="F4" s="48">
        <v>25460.7</v>
      </c>
      <c r="G4" s="21">
        <f t="shared" ref="G4:G15" si="1">(F4/$J$2)</f>
        <v>0.11520678733031675</v>
      </c>
    </row>
    <row r="5" spans="1:10" x14ac:dyDescent="0.25">
      <c r="A5" s="11" t="s">
        <v>3</v>
      </c>
      <c r="B5">
        <f t="shared" si="0"/>
        <v>184.27141131426464</v>
      </c>
      <c r="D5" s="22"/>
      <c r="E5" s="26" t="s">
        <v>15</v>
      </c>
      <c r="F5" s="48">
        <v>30000</v>
      </c>
      <c r="G5" s="21">
        <f t="shared" si="1"/>
        <v>0.13574660633484162</v>
      </c>
    </row>
    <row r="6" spans="1:10" x14ac:dyDescent="0.25">
      <c r="A6" s="11" t="s">
        <v>3</v>
      </c>
      <c r="B6">
        <f t="shared" si="0"/>
        <v>5.1186503142851308E-2</v>
      </c>
      <c r="D6" s="22"/>
      <c r="E6" s="26" t="s">
        <v>18</v>
      </c>
      <c r="F6" s="48">
        <v>500</v>
      </c>
      <c r="G6" s="21">
        <f t="shared" si="1"/>
        <v>2.2624434389140274E-3</v>
      </c>
    </row>
    <row r="7" spans="1:10" x14ac:dyDescent="0.25">
      <c r="A7" s="11" t="s">
        <v>3</v>
      </c>
      <c r="B7">
        <f t="shared" si="0"/>
        <v>0.11462728564607604</v>
      </c>
      <c r="D7" s="22"/>
      <c r="E7" s="26" t="s">
        <v>20</v>
      </c>
      <c r="F7" s="48">
        <v>748.23199999999997</v>
      </c>
      <c r="G7" s="21">
        <f t="shared" si="1"/>
        <v>3.3856651583710406E-3</v>
      </c>
    </row>
    <row r="8" spans="1:10" x14ac:dyDescent="0.25">
      <c r="A8" s="11" t="s">
        <v>3</v>
      </c>
      <c r="B8">
        <f t="shared" si="0"/>
        <v>0.92533953236010746</v>
      </c>
      <c r="D8" s="22"/>
      <c r="E8" s="26" t="s">
        <v>21</v>
      </c>
      <c r="F8" s="48">
        <v>2125.9</v>
      </c>
      <c r="G8" s="21">
        <f t="shared" si="1"/>
        <v>9.6194570135746619E-3</v>
      </c>
    </row>
    <row r="9" spans="1:10" x14ac:dyDescent="0.25">
      <c r="A9" s="11" t="s">
        <v>3</v>
      </c>
      <c r="B9">
        <f t="shared" si="0"/>
        <v>70.218333162711659</v>
      </c>
      <c r="D9" s="22"/>
      <c r="E9" s="26" t="s">
        <v>7</v>
      </c>
      <c r="F9" s="48">
        <v>18519</v>
      </c>
      <c r="G9" s="21">
        <f t="shared" si="1"/>
        <v>8.3796380090497738E-2</v>
      </c>
    </row>
    <row r="10" spans="1:10" x14ac:dyDescent="0.25">
      <c r="A10" s="11" t="s">
        <v>3</v>
      </c>
      <c r="B10">
        <f t="shared" si="0"/>
        <v>1.0264165352879753</v>
      </c>
      <c r="D10" s="22"/>
      <c r="E10" s="26" t="s">
        <v>8</v>
      </c>
      <c r="F10" s="48">
        <v>2239</v>
      </c>
      <c r="G10" s="21">
        <f t="shared" si="1"/>
        <v>1.0131221719457014E-2</v>
      </c>
    </row>
    <row r="11" spans="1:10" x14ac:dyDescent="0.25">
      <c r="A11" s="11" t="s">
        <v>3</v>
      </c>
      <c r="B11">
        <f t="shared" si="0"/>
        <v>6.1127528101390223E-2</v>
      </c>
      <c r="D11" s="22"/>
      <c r="E11" s="26" t="s">
        <v>22</v>
      </c>
      <c r="F11" s="48">
        <v>546.4</v>
      </c>
      <c r="G11" s="21">
        <f t="shared" si="1"/>
        <v>2.4723981900452489E-3</v>
      </c>
    </row>
    <row r="12" spans="1:10" x14ac:dyDescent="0.25">
      <c r="A12" s="11" t="s">
        <v>3</v>
      </c>
      <c r="B12">
        <f t="shared" si="0"/>
        <v>84.731608484674751</v>
      </c>
      <c r="D12" s="22"/>
      <c r="E12" s="26" t="s">
        <v>9</v>
      </c>
      <c r="F12" s="48">
        <v>20343</v>
      </c>
      <c r="G12" s="21">
        <f t="shared" si="1"/>
        <v>9.2049773755656109E-2</v>
      </c>
    </row>
    <row r="13" spans="1:10" x14ac:dyDescent="0.25">
      <c r="A13" s="11" t="s">
        <v>3</v>
      </c>
      <c r="B13">
        <f t="shared" si="0"/>
        <v>71.597633136094672</v>
      </c>
      <c r="C13" s="105"/>
      <c r="D13" s="22"/>
      <c r="E13" s="26" t="s">
        <v>23</v>
      </c>
      <c r="F13" s="48">
        <v>18700</v>
      </c>
      <c r="G13" s="21">
        <f t="shared" si="1"/>
        <v>8.461538461538462E-2</v>
      </c>
    </row>
    <row r="14" spans="1:10" x14ac:dyDescent="0.25">
      <c r="A14" s="11" t="s">
        <v>3</v>
      </c>
      <c r="B14">
        <f t="shared" si="0"/>
        <v>5.1186503142851308E-2</v>
      </c>
      <c r="D14" s="22"/>
      <c r="E14" s="26" t="s">
        <v>24</v>
      </c>
      <c r="F14" s="48">
        <v>500</v>
      </c>
      <c r="G14" s="21">
        <f t="shared" si="1"/>
        <v>2.2624434389140274E-3</v>
      </c>
    </row>
    <row r="15" spans="1:10" x14ac:dyDescent="0.25">
      <c r="A15" s="11" t="s">
        <v>3</v>
      </c>
      <c r="B15">
        <f t="shared" si="0"/>
        <v>43.452555025490874</v>
      </c>
      <c r="D15" s="22"/>
      <c r="E15" s="26" t="s">
        <v>10</v>
      </c>
      <c r="F15" s="48">
        <v>14568</v>
      </c>
      <c r="G15" s="21">
        <f t="shared" si="1"/>
        <v>6.5918552036199091E-2</v>
      </c>
    </row>
    <row r="16" spans="1:10" x14ac:dyDescent="0.25">
      <c r="A16" s="11" t="s">
        <v>3</v>
      </c>
      <c r="B16">
        <f t="shared" si="0"/>
        <v>5.0431745869249198</v>
      </c>
      <c r="D16" s="22"/>
      <c r="E16" s="26" t="s">
        <v>36</v>
      </c>
      <c r="F16" s="48">
        <v>4963</v>
      </c>
      <c r="G16" s="21">
        <f>(F16/$J$2)</f>
        <v>2.2457013574660633E-2</v>
      </c>
    </row>
    <row r="17" spans="1:11" x14ac:dyDescent="0.25">
      <c r="A17" s="11" t="s">
        <v>3</v>
      </c>
      <c r="B17">
        <f t="shared" si="0"/>
        <v>5.0329715249483008E-3</v>
      </c>
      <c r="D17" s="22"/>
      <c r="E17" s="26" t="s">
        <v>26</v>
      </c>
      <c r="F17" s="48">
        <v>156.785</v>
      </c>
      <c r="G17" s="21">
        <f>(F17/$J$2)</f>
        <v>7.0943438914027144E-4</v>
      </c>
    </row>
    <row r="18" spans="1:11" x14ac:dyDescent="0.25">
      <c r="A18" s="11" t="s">
        <v>3</v>
      </c>
      <c r="B18">
        <f>POWER((F18/$J$2)*100, 2)</f>
        <v>9.1103725314592279E-2</v>
      </c>
      <c r="D18" s="22"/>
      <c r="E18" s="26" t="s">
        <v>45</v>
      </c>
      <c r="F18" s="48">
        <v>667.053</v>
      </c>
      <c r="G18" s="21">
        <f>(F18/$J$2)</f>
        <v>3.0183393665158373E-3</v>
      </c>
    </row>
    <row r="19" spans="1:11" x14ac:dyDescent="0.25">
      <c r="A19" s="11" t="s">
        <v>3</v>
      </c>
      <c r="B19">
        <f t="shared" ref="B19:B30" si="2">POWER((F19/$J$2)*100, 2)</f>
        <v>1.5301903114186846E-5</v>
      </c>
      <c r="D19" s="22"/>
      <c r="E19" s="26" t="s">
        <v>27</v>
      </c>
      <c r="F19" s="48">
        <v>8.6449999999999996</v>
      </c>
      <c r="G19" s="21">
        <f>(F19/$J$2)</f>
        <v>3.9117647058823526E-5</v>
      </c>
    </row>
    <row r="20" spans="1:11" x14ac:dyDescent="0.25">
      <c r="A20" s="11" t="s">
        <v>3</v>
      </c>
      <c r="B20">
        <f t="shared" si="2"/>
        <v>1.5351322126901584E-4</v>
      </c>
      <c r="D20" s="22"/>
      <c r="E20" s="26" t="s">
        <v>28</v>
      </c>
      <c r="F20" s="48">
        <v>27.382000000000001</v>
      </c>
      <c r="G20" s="21">
        <f t="shared" ref="G20:G30" si="3">(F20/$J$2)</f>
        <v>1.239004524886878E-4</v>
      </c>
    </row>
    <row r="21" spans="1:11" x14ac:dyDescent="0.25">
      <c r="A21" s="11" t="s">
        <v>3</v>
      </c>
      <c r="B21">
        <f t="shared" si="2"/>
        <v>0</v>
      </c>
      <c r="D21" s="22"/>
      <c r="E21" s="26" t="s">
        <v>29</v>
      </c>
      <c r="F21" s="48"/>
      <c r="G21" s="21">
        <f t="shared" si="3"/>
        <v>0</v>
      </c>
    </row>
    <row r="22" spans="1:11" x14ac:dyDescent="0.25">
      <c r="A22" s="11" t="s">
        <v>3</v>
      </c>
      <c r="B22">
        <f t="shared" si="2"/>
        <v>6.8284074855142194</v>
      </c>
      <c r="D22" s="22"/>
      <c r="E22" s="26" t="s">
        <v>16</v>
      </c>
      <c r="F22" s="48">
        <v>5775</v>
      </c>
      <c r="G22" s="21">
        <f t="shared" si="3"/>
        <v>2.6131221719457014E-2</v>
      </c>
    </row>
    <row r="23" spans="1:11" x14ac:dyDescent="0.25">
      <c r="A23" s="11" t="s">
        <v>3</v>
      </c>
      <c r="B23">
        <f t="shared" si="2"/>
        <v>0</v>
      </c>
      <c r="D23" s="22"/>
      <c r="E23" s="26" t="s">
        <v>34</v>
      </c>
      <c r="F23" s="48"/>
      <c r="G23" s="21">
        <f t="shared" si="3"/>
        <v>0</v>
      </c>
    </row>
    <row r="24" spans="1:11" x14ac:dyDescent="0.25">
      <c r="A24" s="11" t="s">
        <v>3</v>
      </c>
      <c r="B24">
        <f t="shared" si="2"/>
        <v>0.27981706386028132</v>
      </c>
      <c r="D24" s="22"/>
      <c r="E24" s="26" t="s">
        <v>30</v>
      </c>
      <c r="F24" s="48">
        <v>1169.04</v>
      </c>
      <c r="G24" s="21">
        <f t="shared" si="3"/>
        <v>5.2897737556561082E-3</v>
      </c>
    </row>
    <row r="25" spans="1:11" x14ac:dyDescent="0.25">
      <c r="A25" s="11" t="s">
        <v>3</v>
      </c>
      <c r="B25">
        <f t="shared" si="2"/>
        <v>5.229810200446348</v>
      </c>
      <c r="D25" s="22"/>
      <c r="E25" s="26" t="s">
        <v>11</v>
      </c>
      <c r="F25" s="48">
        <v>5054</v>
      </c>
      <c r="G25" s="21">
        <f t="shared" si="3"/>
        <v>2.2868778280542987E-2</v>
      </c>
    </row>
    <row r="26" spans="1:11" x14ac:dyDescent="0.25">
      <c r="A26" s="11" t="s">
        <v>3</v>
      </c>
      <c r="B26">
        <f t="shared" si="2"/>
        <v>5.1247945373763863E-6</v>
      </c>
      <c r="D26" s="22"/>
      <c r="E26" t="s">
        <v>46</v>
      </c>
      <c r="F26" s="48">
        <v>5.0030000000000001</v>
      </c>
      <c r="G26" s="21">
        <f t="shared" si="3"/>
        <v>2.2638009049773757E-5</v>
      </c>
    </row>
    <row r="27" spans="1:11" x14ac:dyDescent="0.25">
      <c r="A27" s="11" t="s">
        <v>3</v>
      </c>
      <c r="B27">
        <f t="shared" si="2"/>
        <v>2.4167445813148787E-2</v>
      </c>
      <c r="D27" s="22"/>
      <c r="E27" t="s">
        <v>31</v>
      </c>
      <c r="F27" s="48">
        <v>343.56400000000002</v>
      </c>
      <c r="G27" s="21">
        <f t="shared" si="3"/>
        <v>1.5545882352941177E-3</v>
      </c>
    </row>
    <row r="28" spans="1:11" x14ac:dyDescent="0.25">
      <c r="A28" s="11" t="s">
        <v>3</v>
      </c>
      <c r="B28">
        <f t="shared" si="2"/>
        <v>0</v>
      </c>
      <c r="D28" s="22"/>
      <c r="E28" t="s">
        <v>38</v>
      </c>
      <c r="F28" s="49"/>
      <c r="G28" s="21">
        <f t="shared" si="3"/>
        <v>0</v>
      </c>
    </row>
    <row r="29" spans="1:11" x14ac:dyDescent="0.25">
      <c r="A29" s="11" t="s">
        <v>3</v>
      </c>
      <c r="B29">
        <f t="shared" si="2"/>
        <v>5.8013408816363299</v>
      </c>
      <c r="D29" s="22"/>
      <c r="E29" t="s">
        <v>12</v>
      </c>
      <c r="F29" s="48">
        <v>5323</v>
      </c>
      <c r="G29" s="21">
        <f t="shared" si="3"/>
        <v>2.4085972850678733E-2</v>
      </c>
    </row>
    <row r="30" spans="1:11" x14ac:dyDescent="0.25">
      <c r="A30" s="150" t="s">
        <v>3</v>
      </c>
      <c r="B30" s="12">
        <f t="shared" si="2"/>
        <v>1.3103744804569928E-3</v>
      </c>
      <c r="C30" s="150"/>
      <c r="D30" s="42"/>
      <c r="E30" s="12" t="s">
        <v>47</v>
      </c>
      <c r="F30" s="50">
        <v>80</v>
      </c>
      <c r="G30" s="27">
        <f t="shared" si="3"/>
        <v>3.6199095022624434E-4</v>
      </c>
      <c r="H30" s="12"/>
      <c r="I30" s="12"/>
      <c r="J30" s="150"/>
    </row>
    <row r="31" spans="1:11" x14ac:dyDescent="0.25">
      <c r="A31" s="11" t="s">
        <v>77</v>
      </c>
      <c r="J31" s="70"/>
      <c r="K31" s="69"/>
    </row>
    <row r="32" spans="1:11" x14ac:dyDescent="0.25">
      <c r="A32" s="11" t="s">
        <v>77</v>
      </c>
      <c r="B32" s="13">
        <f>POWER((F32/$J$32)*100, 2)</f>
        <v>5092.4640172805221</v>
      </c>
      <c r="C32" s="105">
        <f>SUM(B32:B33)</f>
        <v>5912.627565077476</v>
      </c>
      <c r="D32" s="13"/>
      <c r="E32" s="73" t="s">
        <v>38</v>
      </c>
      <c r="F32" s="34">
        <v>152</v>
      </c>
      <c r="G32" s="28">
        <f>(F32/$J$32)</f>
        <v>0.71361502347417838</v>
      </c>
      <c r="J32" s="11">
        <v>213</v>
      </c>
    </row>
    <row r="33" spans="1:11" x14ac:dyDescent="0.25">
      <c r="A33" s="150" t="s">
        <v>77</v>
      </c>
      <c r="B33" s="13">
        <f>POWER((F33/$J$32)*100, 2)</f>
        <v>820.16354779695405</v>
      </c>
      <c r="E33" s="73" t="s">
        <v>78</v>
      </c>
      <c r="F33" s="34">
        <v>61</v>
      </c>
      <c r="G33" s="28">
        <f>(F33/$J$32)</f>
        <v>0.28638497652582162</v>
      </c>
    </row>
    <row r="34" spans="1:11" x14ac:dyDescent="0.25">
      <c r="A34" s="70" t="s">
        <v>80</v>
      </c>
      <c r="B34" s="69">
        <f>POWER((F34/$J$34)*100, 2)</f>
        <v>21.57717403538684</v>
      </c>
      <c r="C34" s="70">
        <f>SUM(B34:B44)</f>
        <v>3017.9085370650087</v>
      </c>
      <c r="D34" s="69"/>
      <c r="E34" s="89" t="s">
        <v>81</v>
      </c>
      <c r="F34" s="69">
        <f>8863+8828</f>
        <v>17691</v>
      </c>
      <c r="G34" s="80">
        <f>(F34/$J$34)</f>
        <v>4.6451236835402823E-2</v>
      </c>
      <c r="H34" s="69"/>
      <c r="I34" s="69"/>
      <c r="J34" s="148">
        <f>SUM(F34:F44)</f>
        <v>380851</v>
      </c>
      <c r="K34" s="69"/>
    </row>
    <row r="35" spans="1:11" x14ac:dyDescent="0.25">
      <c r="A35" s="11" t="s">
        <v>80</v>
      </c>
      <c r="B35" s="13">
        <f t="shared" ref="B35:B44" si="4">POWER((F35/$J$34)*100, 2)</f>
        <v>2548.8511526175857</v>
      </c>
      <c r="E35" s="74" t="s">
        <v>5</v>
      </c>
      <c r="F35">
        <v>192277</v>
      </c>
      <c r="G35" s="28">
        <f t="shared" ref="G35:G44" si="5">(F35/$J$34)</f>
        <v>0.50486148126170072</v>
      </c>
      <c r="I35" s="77"/>
    </row>
    <row r="36" spans="1:11" x14ac:dyDescent="0.25">
      <c r="A36" s="11" t="s">
        <v>80</v>
      </c>
      <c r="B36" s="13">
        <f t="shared" si="4"/>
        <v>4.4024259608330221</v>
      </c>
      <c r="E36" s="74" t="s">
        <v>6</v>
      </c>
      <c r="F36">
        <v>7991</v>
      </c>
      <c r="G36" s="28">
        <f t="shared" si="5"/>
        <v>2.0981958823791981E-2</v>
      </c>
      <c r="I36" s="77"/>
    </row>
    <row r="37" spans="1:11" x14ac:dyDescent="0.25">
      <c r="A37" s="11" t="s">
        <v>80</v>
      </c>
      <c r="B37" s="13">
        <f t="shared" si="4"/>
        <v>34.902363373532388</v>
      </c>
      <c r="E37" s="74" t="s">
        <v>82</v>
      </c>
      <c r="F37">
        <v>22500</v>
      </c>
      <c r="G37" s="28">
        <f t="shared" si="5"/>
        <v>5.9078222191880816E-2</v>
      </c>
      <c r="I37" s="77"/>
    </row>
    <row r="38" spans="1:11" x14ac:dyDescent="0.25">
      <c r="A38" s="11" t="s">
        <v>80</v>
      </c>
      <c r="B38" s="13">
        <f t="shared" si="4"/>
        <v>245.20051406555035</v>
      </c>
      <c r="E38" s="74" t="s">
        <v>83</v>
      </c>
      <c r="F38">
        <f>51292+4185+4160</f>
        <v>59637</v>
      </c>
      <c r="G38" s="28">
        <f t="shared" si="5"/>
        <v>0.15658879719365315</v>
      </c>
      <c r="I38" s="77"/>
    </row>
    <row r="39" spans="1:11" x14ac:dyDescent="0.25">
      <c r="A39" s="11" t="s">
        <v>80</v>
      </c>
      <c r="B39" s="13">
        <f t="shared" si="4"/>
        <v>17.649392639257858</v>
      </c>
      <c r="E39" s="74" t="s">
        <v>15</v>
      </c>
      <c r="F39">
        <v>16000</v>
      </c>
      <c r="G39" s="28">
        <f t="shared" si="5"/>
        <v>4.2011180225337466E-2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84</v>
      </c>
      <c r="G40" s="28">
        <f t="shared" si="5"/>
        <v>0</v>
      </c>
      <c r="I40" s="77"/>
    </row>
    <row r="41" spans="1:11" x14ac:dyDescent="0.25">
      <c r="A41" s="11" t="s">
        <v>80</v>
      </c>
      <c r="B41" s="13">
        <f t="shared" si="4"/>
        <v>83.276868375471793</v>
      </c>
      <c r="E41" s="74" t="s">
        <v>85</v>
      </c>
      <c r="F41">
        <v>34755</v>
      </c>
      <c r="G41" s="28">
        <f t="shared" si="5"/>
        <v>9.1256160545725232E-2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16</v>
      </c>
      <c r="G42" s="28">
        <f t="shared" si="5"/>
        <v>0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38</v>
      </c>
      <c r="G43" s="28">
        <f t="shared" si="5"/>
        <v>0</v>
      </c>
      <c r="I43" s="77"/>
    </row>
    <row r="44" spans="1:11" x14ac:dyDescent="0.25">
      <c r="A44" s="150" t="s">
        <v>80</v>
      </c>
      <c r="B44" s="13">
        <f t="shared" si="4"/>
        <v>62.048645997390913</v>
      </c>
      <c r="E44" s="74" t="s">
        <v>86</v>
      </c>
      <c r="F44">
        <v>30000</v>
      </c>
      <c r="G44" s="28">
        <f t="shared" si="5"/>
        <v>7.8770962922507751E-2</v>
      </c>
      <c r="I44" s="77"/>
    </row>
    <row r="45" spans="1:11" x14ac:dyDescent="0.25">
      <c r="A45" s="70" t="s">
        <v>88</v>
      </c>
      <c r="B45" s="69">
        <f>POWER((F45/$J$45)*100, 2)</f>
        <v>0</v>
      </c>
      <c r="C45" s="70">
        <f>SUM(B45:B53)</f>
        <v>7768.3012793535909</v>
      </c>
      <c r="D45" s="69"/>
      <c r="E45" s="69" t="s">
        <v>6</v>
      </c>
      <c r="F45" s="69"/>
      <c r="G45" s="80">
        <f>(F45/$J$45)</f>
        <v>0</v>
      </c>
      <c r="H45" s="69"/>
      <c r="I45" s="69"/>
      <c r="J45" s="148">
        <v>4360</v>
      </c>
      <c r="K45" s="69"/>
    </row>
    <row r="46" spans="1:11" x14ac:dyDescent="0.25">
      <c r="A46" s="105" t="s">
        <v>88</v>
      </c>
      <c r="B46" s="13">
        <f>POWER((F46/$J$45)*100, 2)</f>
        <v>131.51249894790001</v>
      </c>
      <c r="C46" s="105"/>
      <c r="D46" s="13"/>
      <c r="E46" s="108" t="s">
        <v>15</v>
      </c>
      <c r="F46" s="13">
        <v>500</v>
      </c>
      <c r="G46" s="28">
        <f>(F46/$J$45)</f>
        <v>0.11467889908256881</v>
      </c>
      <c r="H46" s="13"/>
      <c r="I46" s="13"/>
      <c r="J46" s="167"/>
      <c r="K46" s="13"/>
    </row>
    <row r="47" spans="1:11" x14ac:dyDescent="0.25">
      <c r="A47" s="105" t="s">
        <v>88</v>
      </c>
      <c r="B47" s="13">
        <f t="shared" ref="B47:B53" si="6">POWER((F47/$J$45)*100, 2)</f>
        <v>0</v>
      </c>
      <c r="C47" s="105"/>
      <c r="D47" s="13"/>
      <c r="E47" t="s">
        <v>36</v>
      </c>
      <c r="F47" s="13"/>
      <c r="G47" s="28">
        <f t="shared" ref="G47:G53" si="7">(F47/$J$45)</f>
        <v>0</v>
      </c>
      <c r="J47" s="76"/>
    </row>
    <row r="48" spans="1:11" x14ac:dyDescent="0.25">
      <c r="A48" s="105" t="s">
        <v>88</v>
      </c>
      <c r="B48" s="13">
        <f t="shared" si="6"/>
        <v>7.5751199393990415E-2</v>
      </c>
      <c r="E48" t="s">
        <v>90</v>
      </c>
      <c r="F48" s="13">
        <v>12</v>
      </c>
      <c r="G48" s="28">
        <f t="shared" si="7"/>
        <v>2.7522935779816515E-3</v>
      </c>
      <c r="J48" s="76"/>
    </row>
    <row r="49" spans="1:11" x14ac:dyDescent="0.25">
      <c r="A49" s="105" t="s">
        <v>88</v>
      </c>
      <c r="B49" s="13">
        <f t="shared" si="6"/>
        <v>0.50553404595572771</v>
      </c>
      <c r="E49" t="s">
        <v>27</v>
      </c>
      <c r="F49" s="13">
        <v>31</v>
      </c>
      <c r="G49" s="28">
        <f t="shared" si="7"/>
        <v>7.1100917431192664E-3</v>
      </c>
      <c r="J49" s="76"/>
    </row>
    <row r="50" spans="1:11" x14ac:dyDescent="0.25">
      <c r="A50" s="105" t="s">
        <v>88</v>
      </c>
      <c r="B50" s="13">
        <f t="shared" si="6"/>
        <v>1.3151249894790003E-2</v>
      </c>
      <c r="E50" t="s">
        <v>85</v>
      </c>
      <c r="F50" s="13">
        <v>5</v>
      </c>
      <c r="G50" s="28">
        <f t="shared" si="7"/>
        <v>1.1467889908256881E-3</v>
      </c>
      <c r="J50" s="76"/>
    </row>
    <row r="51" spans="1:11" x14ac:dyDescent="0.25">
      <c r="A51" s="105" t="s">
        <v>88</v>
      </c>
      <c r="B51" s="13">
        <f t="shared" si="6"/>
        <v>0</v>
      </c>
      <c r="E51" t="s">
        <v>16</v>
      </c>
      <c r="F51" s="13"/>
      <c r="G51" s="28">
        <f t="shared" si="7"/>
        <v>0</v>
      </c>
      <c r="J51" s="76"/>
    </row>
    <row r="52" spans="1:11" x14ac:dyDescent="0.25">
      <c r="A52" s="105" t="s">
        <v>88</v>
      </c>
      <c r="B52" s="13">
        <f t="shared" si="6"/>
        <v>7636.1943439104462</v>
      </c>
      <c r="E52" t="s">
        <v>38</v>
      </c>
      <c r="F52" s="13">
        <v>3810</v>
      </c>
      <c r="G52" s="28">
        <f t="shared" si="7"/>
        <v>0.87385321100917435</v>
      </c>
      <c r="J52" s="76"/>
    </row>
    <row r="53" spans="1:11" x14ac:dyDescent="0.25">
      <c r="A53" s="150" t="s">
        <v>88</v>
      </c>
      <c r="B53" s="13">
        <f t="shared" si="6"/>
        <v>0</v>
      </c>
      <c r="E53" t="s">
        <v>89</v>
      </c>
      <c r="F53" s="13"/>
      <c r="G53" s="28">
        <f t="shared" si="7"/>
        <v>0</v>
      </c>
      <c r="J53" s="76"/>
    </row>
    <row r="54" spans="1:11" x14ac:dyDescent="0.25">
      <c r="A54" s="70" t="s">
        <v>91</v>
      </c>
      <c r="B54" s="69">
        <f>POWER((F54/$J$54)*100, 2)</f>
        <v>254.15799211111113</v>
      </c>
      <c r="C54" s="70">
        <f>SUM(B54:B64)</f>
        <v>3115.3441684580498</v>
      </c>
      <c r="D54" s="69"/>
      <c r="E54" s="69" t="s">
        <v>81</v>
      </c>
      <c r="F54" s="69">
        <v>669.57799999999997</v>
      </c>
      <c r="G54" s="80">
        <f>(F54/$J$54)</f>
        <v>0.15942333333333333</v>
      </c>
      <c r="H54" s="69"/>
      <c r="I54" s="69"/>
      <c r="J54" s="148">
        <v>4200</v>
      </c>
      <c r="K54" s="69"/>
    </row>
    <row r="55" spans="1:11" x14ac:dyDescent="0.25">
      <c r="A55" s="11" t="s">
        <v>91</v>
      </c>
      <c r="B55" s="13">
        <f>POWER((F55/$J$54)*100, 2)</f>
        <v>2.3583452386621313</v>
      </c>
      <c r="E55" t="s">
        <v>93</v>
      </c>
      <c r="F55" s="13">
        <v>64.498999999999995</v>
      </c>
      <c r="G55" s="28">
        <f>(F55/$J$54)</f>
        <v>1.5356904761904761E-2</v>
      </c>
      <c r="J55" s="76"/>
    </row>
    <row r="56" spans="1:11" x14ac:dyDescent="0.25">
      <c r="A56" s="11" t="s">
        <v>91</v>
      </c>
      <c r="B56" s="13">
        <f t="shared" ref="B56:B64" si="8">POWER((F56/$J$54)*100, 2)</f>
        <v>157.99831578287984</v>
      </c>
      <c r="E56" t="s">
        <v>83</v>
      </c>
      <c r="F56" s="13">
        <v>527.92899999999997</v>
      </c>
      <c r="G56" s="28">
        <f t="shared" ref="G56:G64" si="9">(F56/$J$54)</f>
        <v>0.12569738095238095</v>
      </c>
      <c r="J56" s="76"/>
    </row>
    <row r="57" spans="1:11" x14ac:dyDescent="0.25">
      <c r="A57" s="11" t="s">
        <v>91</v>
      </c>
      <c r="B57" s="13">
        <f t="shared" si="8"/>
        <v>11.918934240362812</v>
      </c>
      <c r="E57" t="s">
        <v>15</v>
      </c>
      <c r="F57" s="13">
        <v>145</v>
      </c>
      <c r="G57" s="28">
        <f t="shared" si="9"/>
        <v>3.4523809523809526E-2</v>
      </c>
      <c r="J57" s="76"/>
    </row>
    <row r="58" spans="1:11" x14ac:dyDescent="0.25">
      <c r="A58" s="11" t="s">
        <v>91</v>
      </c>
      <c r="B58" s="13">
        <f t="shared" si="8"/>
        <v>0</v>
      </c>
      <c r="E58" t="s">
        <v>94</v>
      </c>
      <c r="F58" s="13"/>
      <c r="G58" s="28">
        <f t="shared" si="9"/>
        <v>0</v>
      </c>
      <c r="J58" s="76"/>
    </row>
    <row r="59" spans="1:11" x14ac:dyDescent="0.25">
      <c r="A59" s="11" t="s">
        <v>91</v>
      </c>
      <c r="B59" s="13">
        <f t="shared" si="8"/>
        <v>1.4566944444444445E-3</v>
      </c>
      <c r="E59" t="s">
        <v>24</v>
      </c>
      <c r="F59" s="13">
        <v>1.603</v>
      </c>
      <c r="G59" s="28">
        <f t="shared" si="9"/>
        <v>3.8166666666666666E-4</v>
      </c>
      <c r="J59" s="76"/>
    </row>
    <row r="60" spans="1:11" x14ac:dyDescent="0.25">
      <c r="A60" s="11" t="s">
        <v>91</v>
      </c>
      <c r="B60" s="13">
        <f t="shared" si="8"/>
        <v>0.51020408163265307</v>
      </c>
      <c r="E60" t="s">
        <v>36</v>
      </c>
      <c r="F60" s="13">
        <v>30</v>
      </c>
      <c r="G60" s="28">
        <f t="shared" si="9"/>
        <v>7.1428571428571426E-3</v>
      </c>
      <c r="J60" s="76"/>
    </row>
    <row r="61" spans="1:11" x14ac:dyDescent="0.25">
      <c r="A61" s="11" t="s">
        <v>91</v>
      </c>
      <c r="B61" s="13">
        <f t="shared" si="8"/>
        <v>31.038428617346945</v>
      </c>
      <c r="E61" t="s">
        <v>92</v>
      </c>
      <c r="F61" s="13">
        <v>233.99100000000001</v>
      </c>
      <c r="G61" s="28">
        <f t="shared" si="9"/>
        <v>5.5712142857142863E-2</v>
      </c>
      <c r="J61" s="76"/>
    </row>
    <row r="62" spans="1:11" x14ac:dyDescent="0.25">
      <c r="A62" s="11" t="s">
        <v>91</v>
      </c>
      <c r="B62" s="13">
        <f t="shared" si="8"/>
        <v>90.702947845804985</v>
      </c>
      <c r="E62" t="s">
        <v>16</v>
      </c>
      <c r="F62" s="13">
        <v>400</v>
      </c>
      <c r="G62" s="28">
        <f t="shared" si="9"/>
        <v>9.5238095238095233E-2</v>
      </c>
      <c r="J62" s="76"/>
    </row>
    <row r="63" spans="1:11" x14ac:dyDescent="0.25">
      <c r="A63" s="11" t="s">
        <v>91</v>
      </c>
      <c r="B63" s="13">
        <f t="shared" si="8"/>
        <v>2566.6575438458049</v>
      </c>
      <c r="E63" t="s">
        <v>31</v>
      </c>
      <c r="F63" s="13">
        <v>2127.8119999999999</v>
      </c>
      <c r="G63" s="28">
        <f t="shared" si="9"/>
        <v>0.50662190476190472</v>
      </c>
      <c r="J63" s="76"/>
    </row>
    <row r="64" spans="1:11" x14ac:dyDescent="0.25">
      <c r="A64" s="150" t="s">
        <v>91</v>
      </c>
      <c r="B64" s="12">
        <f t="shared" si="8"/>
        <v>0</v>
      </c>
      <c r="C64" s="150"/>
      <c r="D64" s="12"/>
      <c r="E64" s="12" t="s">
        <v>38</v>
      </c>
      <c r="F64" s="12"/>
      <c r="G64" s="27">
        <f t="shared" si="9"/>
        <v>0</v>
      </c>
      <c r="H64" s="12"/>
      <c r="I64" s="12"/>
      <c r="J64" s="147"/>
      <c r="K64" s="12"/>
    </row>
    <row r="65" spans="1:14" x14ac:dyDescent="0.25">
      <c r="A65" s="11" t="s">
        <v>96</v>
      </c>
      <c r="B65" s="126">
        <v>1.5097099999999999E-4</v>
      </c>
      <c r="C65" s="172">
        <v>1321.3067679999999</v>
      </c>
      <c r="D65" s="126"/>
      <c r="E65" s="111" t="s">
        <v>130</v>
      </c>
      <c r="F65" s="126">
        <v>16</v>
      </c>
      <c r="G65" s="134">
        <v>1E-4</v>
      </c>
      <c r="J65" s="173">
        <v>130219</v>
      </c>
      <c r="K65" s="114"/>
      <c r="L65" s="114"/>
      <c r="M65" s="114"/>
    </row>
    <row r="66" spans="1:14" x14ac:dyDescent="0.25">
      <c r="A66" s="11" t="s">
        <v>96</v>
      </c>
      <c r="B66" s="126"/>
      <c r="C66" s="172"/>
      <c r="D66" s="126"/>
      <c r="E66" s="111" t="s">
        <v>17</v>
      </c>
      <c r="F66" s="126"/>
      <c r="G66" s="134"/>
      <c r="J66" s="164"/>
      <c r="K66" s="114"/>
      <c r="L66" s="114"/>
      <c r="M66" s="114"/>
      <c r="N66" s="135"/>
    </row>
    <row r="67" spans="1:14" x14ac:dyDescent="0.25">
      <c r="A67" s="11" t="s">
        <v>96</v>
      </c>
      <c r="B67" s="126">
        <v>0.16192532700000001</v>
      </c>
      <c r="C67" s="164"/>
      <c r="D67" s="126"/>
      <c r="E67" s="111" t="s">
        <v>97</v>
      </c>
      <c r="F67" s="126">
        <v>524</v>
      </c>
      <c r="G67" s="134">
        <v>4.0000000000000001E-3</v>
      </c>
      <c r="J67" s="164"/>
      <c r="K67" s="114"/>
      <c r="L67" s="114"/>
      <c r="M67" s="114"/>
      <c r="N67" s="114"/>
    </row>
    <row r="68" spans="1:14" x14ac:dyDescent="0.25">
      <c r="A68" s="11" t="s">
        <v>96</v>
      </c>
      <c r="B68" s="126">
        <v>0.31083180500000002</v>
      </c>
      <c r="C68" s="164"/>
      <c r="D68" s="126"/>
      <c r="E68" s="111" t="s">
        <v>81</v>
      </c>
      <c r="F68" s="126">
        <v>726</v>
      </c>
      <c r="G68" s="134">
        <v>5.5999999999999999E-3</v>
      </c>
      <c r="J68" s="164"/>
      <c r="K68" s="114"/>
      <c r="L68" s="114"/>
      <c r="M68" s="114"/>
      <c r="N68" s="114"/>
    </row>
    <row r="69" spans="1:14" x14ac:dyDescent="0.25">
      <c r="A69" s="11" t="s">
        <v>96</v>
      </c>
      <c r="B69" s="126">
        <v>0.84920921999999999</v>
      </c>
      <c r="C69" s="164"/>
      <c r="D69" s="126"/>
      <c r="E69" s="111" t="s">
        <v>5</v>
      </c>
      <c r="F69" s="135">
        <v>1200</v>
      </c>
      <c r="G69" s="134">
        <v>9.1999999999999998E-3</v>
      </c>
      <c r="J69" s="164"/>
      <c r="K69" s="114"/>
      <c r="L69" s="114"/>
      <c r="M69" s="114"/>
      <c r="N69" s="114"/>
    </row>
    <row r="70" spans="1:14" x14ac:dyDescent="0.25">
      <c r="A70" s="11" t="s">
        <v>96</v>
      </c>
      <c r="B70" s="126">
        <v>8.5156812999999998E-2</v>
      </c>
      <c r="C70" s="164"/>
      <c r="D70" s="126"/>
      <c r="E70" s="111" t="s">
        <v>131</v>
      </c>
      <c r="F70" s="126">
        <v>380</v>
      </c>
      <c r="G70" s="134">
        <v>2.8999999999999998E-3</v>
      </c>
      <c r="J70" s="164"/>
      <c r="K70" s="114"/>
      <c r="L70" s="114"/>
      <c r="M70" s="114"/>
      <c r="N70" s="114"/>
    </row>
    <row r="71" spans="1:14" x14ac:dyDescent="0.25">
      <c r="A71" s="11" t="s">
        <v>96</v>
      </c>
      <c r="B71" s="126">
        <v>6.9698920999999997E-2</v>
      </c>
      <c r="C71" s="164"/>
      <c r="D71" s="126"/>
      <c r="E71" s="111" t="s">
        <v>98</v>
      </c>
      <c r="F71" s="126">
        <v>344</v>
      </c>
      <c r="G71" s="134">
        <v>2.5999999999999999E-3</v>
      </c>
      <c r="J71" s="164"/>
      <c r="K71" s="114"/>
      <c r="L71" s="114"/>
      <c r="M71" s="114"/>
      <c r="N71" s="114"/>
    </row>
    <row r="72" spans="1:14" x14ac:dyDescent="0.25">
      <c r="A72" s="11" t="s">
        <v>96</v>
      </c>
      <c r="B72" s="126">
        <v>0.99664137600000002</v>
      </c>
      <c r="C72" s="164"/>
      <c r="D72" s="126"/>
      <c r="E72" s="111" t="s">
        <v>132</v>
      </c>
      <c r="F72" s="135">
        <v>1300</v>
      </c>
      <c r="G72" s="134">
        <v>0.01</v>
      </c>
      <c r="J72" s="164"/>
      <c r="K72" s="114"/>
      <c r="L72" s="114"/>
      <c r="M72" s="114"/>
      <c r="N72" s="114"/>
    </row>
    <row r="73" spans="1:14" x14ac:dyDescent="0.25">
      <c r="A73" s="11" t="s">
        <v>96</v>
      </c>
      <c r="B73" s="126">
        <v>0.40626404999999999</v>
      </c>
      <c r="C73" s="164"/>
      <c r="D73" s="126"/>
      <c r="E73" s="111" t="s">
        <v>99</v>
      </c>
      <c r="F73" s="126">
        <v>830</v>
      </c>
      <c r="G73" s="134">
        <v>6.4000000000000003E-3</v>
      </c>
      <c r="J73" s="164"/>
      <c r="K73" s="114"/>
      <c r="L73" s="114"/>
      <c r="M73" s="114"/>
      <c r="N73" s="114"/>
    </row>
    <row r="74" spans="1:14" x14ac:dyDescent="0.25">
      <c r="A74" s="11" t="s">
        <v>96</v>
      </c>
      <c r="B74" s="126">
        <v>0.42607893200000002</v>
      </c>
      <c r="C74" s="164"/>
      <c r="D74" s="126"/>
      <c r="E74" s="111" t="s">
        <v>100</v>
      </c>
      <c r="F74" s="126">
        <v>850</v>
      </c>
      <c r="G74" s="134">
        <v>6.4999999999999997E-3</v>
      </c>
      <c r="J74" s="164"/>
      <c r="K74" s="114"/>
      <c r="L74" s="114"/>
      <c r="M74" s="114"/>
      <c r="N74" s="114"/>
    </row>
    <row r="75" spans="1:14" x14ac:dyDescent="0.25">
      <c r="A75" s="11" t="s">
        <v>96</v>
      </c>
      <c r="B75" s="126"/>
      <c r="C75" s="164"/>
      <c r="D75" s="126"/>
      <c r="E75" s="111" t="s">
        <v>39</v>
      </c>
      <c r="F75" s="126"/>
      <c r="G75" s="134"/>
      <c r="J75" s="164"/>
      <c r="K75" s="114"/>
      <c r="L75" s="114"/>
      <c r="M75" s="114"/>
      <c r="N75" s="114"/>
    </row>
    <row r="76" spans="1:14" x14ac:dyDescent="0.25">
      <c r="A76" s="11" t="s">
        <v>96</v>
      </c>
      <c r="B76" s="126">
        <v>0.53223008400000005</v>
      </c>
      <c r="C76" s="164"/>
      <c r="D76" s="126"/>
      <c r="E76" s="111" t="s">
        <v>6</v>
      </c>
      <c r="F76" s="126">
        <v>950</v>
      </c>
      <c r="G76" s="134">
        <v>7.3000000000000001E-3</v>
      </c>
      <c r="J76" s="164"/>
      <c r="K76" s="114"/>
      <c r="L76" s="114"/>
      <c r="M76" s="114"/>
      <c r="N76" s="114"/>
    </row>
    <row r="77" spans="1:14" x14ac:dyDescent="0.25">
      <c r="A77" s="11" t="s">
        <v>96</v>
      </c>
      <c r="B77" s="126">
        <v>7.2241757000000004E-2</v>
      </c>
      <c r="C77" s="164"/>
      <c r="D77" s="126"/>
      <c r="E77" s="111" t="s">
        <v>101</v>
      </c>
      <c r="F77" s="126">
        <v>350</v>
      </c>
      <c r="G77" s="134">
        <v>2.7000000000000001E-3</v>
      </c>
      <c r="J77" s="164"/>
      <c r="K77" s="114"/>
      <c r="L77" s="114"/>
      <c r="M77" s="114"/>
      <c r="N77" s="114"/>
    </row>
    <row r="78" spans="1:14" x14ac:dyDescent="0.25">
      <c r="A78" s="11" t="s">
        <v>96</v>
      </c>
      <c r="B78" s="126">
        <v>5.3075599999999996E-4</v>
      </c>
      <c r="C78" s="164"/>
      <c r="D78" s="126"/>
      <c r="E78" s="111" t="s">
        <v>102</v>
      </c>
      <c r="F78" s="126">
        <v>30</v>
      </c>
      <c r="G78" s="134">
        <v>2.0000000000000001E-4</v>
      </c>
      <c r="J78" s="164"/>
      <c r="K78" s="114"/>
      <c r="L78" s="114"/>
      <c r="M78" s="114"/>
      <c r="N78" s="114"/>
    </row>
    <row r="79" spans="1:14" x14ac:dyDescent="0.25">
      <c r="A79" s="11" t="s">
        <v>96</v>
      </c>
      <c r="B79" s="126">
        <v>8.0211018959999993</v>
      </c>
      <c r="C79" s="164"/>
      <c r="D79" s="126"/>
      <c r="E79" s="111" t="s">
        <v>82</v>
      </c>
      <c r="F79" s="135">
        <v>3688</v>
      </c>
      <c r="G79" s="134">
        <v>2.8299999999999999E-2</v>
      </c>
      <c r="J79" s="164"/>
      <c r="K79" s="114"/>
      <c r="L79" s="114"/>
      <c r="M79" s="114"/>
      <c r="N79" s="114"/>
    </row>
    <row r="80" spans="1:14" x14ac:dyDescent="0.25">
      <c r="A80" s="11" t="s">
        <v>96</v>
      </c>
      <c r="B80" s="126">
        <v>1064.1950260000001</v>
      </c>
      <c r="C80" s="164"/>
      <c r="D80" s="126"/>
      <c r="E80" s="111" t="s">
        <v>15</v>
      </c>
      <c r="F80" s="135">
        <v>42480</v>
      </c>
      <c r="G80" s="134">
        <v>0.32619999999999999</v>
      </c>
      <c r="J80" s="164"/>
      <c r="K80" s="114"/>
      <c r="L80" s="114"/>
      <c r="M80" s="114"/>
      <c r="N80" s="114"/>
    </row>
    <row r="81" spans="1:14" x14ac:dyDescent="0.25">
      <c r="A81" s="11" t="s">
        <v>96</v>
      </c>
      <c r="B81" s="126"/>
      <c r="C81" s="164"/>
      <c r="D81" s="126"/>
      <c r="E81" s="111" t="s">
        <v>103</v>
      </c>
      <c r="F81" s="135"/>
      <c r="G81" s="134"/>
      <c r="J81" s="164"/>
      <c r="K81" s="114"/>
      <c r="L81" s="114"/>
      <c r="M81" s="114"/>
      <c r="N81" s="114"/>
    </row>
    <row r="82" spans="1:14" x14ac:dyDescent="0.25">
      <c r="A82" s="11" t="s">
        <v>96</v>
      </c>
      <c r="B82" s="126">
        <v>6.0388210999999997E-2</v>
      </c>
      <c r="C82" s="164"/>
      <c r="D82" s="126"/>
      <c r="E82" s="111" t="s">
        <v>33</v>
      </c>
      <c r="F82" s="126">
        <v>320</v>
      </c>
      <c r="G82" s="134">
        <v>2.5000000000000001E-3</v>
      </c>
      <c r="J82" s="164"/>
      <c r="K82" s="114"/>
      <c r="L82" s="114"/>
      <c r="M82" s="114"/>
      <c r="N82" s="114"/>
    </row>
    <row r="83" spans="1:14" x14ac:dyDescent="0.25">
      <c r="A83" s="11" t="s">
        <v>96</v>
      </c>
      <c r="B83" s="126">
        <v>1.324979E-3</v>
      </c>
      <c r="C83" s="164"/>
      <c r="D83" s="126"/>
      <c r="E83" s="111" t="s">
        <v>142</v>
      </c>
      <c r="F83" s="126">
        <v>47</v>
      </c>
      <c r="G83" s="134">
        <v>4.0000000000000002E-4</v>
      </c>
      <c r="J83" s="164"/>
      <c r="K83" s="114"/>
      <c r="L83" s="114"/>
      <c r="M83" s="114"/>
      <c r="N83" s="114"/>
    </row>
    <row r="84" spans="1:14" x14ac:dyDescent="0.25">
      <c r="A84" s="11" t="s">
        <v>96</v>
      </c>
      <c r="B84" s="126">
        <v>2.9855012E-2</v>
      </c>
      <c r="C84" s="164"/>
      <c r="D84" s="126"/>
      <c r="E84" s="111" t="s">
        <v>105</v>
      </c>
      <c r="F84" s="126">
        <v>225</v>
      </c>
      <c r="G84" s="134">
        <v>1.6999999999999999E-3</v>
      </c>
      <c r="J84" s="164"/>
      <c r="K84" s="114"/>
      <c r="L84" s="114"/>
      <c r="M84" s="114"/>
      <c r="N84" s="114"/>
    </row>
    <row r="85" spans="1:14" x14ac:dyDescent="0.25">
      <c r="A85" s="11" t="s">
        <v>96</v>
      </c>
      <c r="B85" s="136">
        <v>1.50971E-6</v>
      </c>
      <c r="C85" s="164"/>
      <c r="D85" s="126"/>
      <c r="E85" s="111" t="s">
        <v>133</v>
      </c>
      <c r="F85" s="126">
        <v>2</v>
      </c>
      <c r="G85" s="134">
        <v>0</v>
      </c>
      <c r="J85" s="164"/>
      <c r="K85" s="114"/>
      <c r="L85" s="114"/>
      <c r="M85" s="114"/>
      <c r="N85" s="114"/>
    </row>
    <row r="86" spans="1:14" x14ac:dyDescent="0.25">
      <c r="A86" s="11" t="s">
        <v>96</v>
      </c>
      <c r="B86" s="126">
        <v>1.806043914</v>
      </c>
      <c r="C86" s="164"/>
      <c r="D86" s="126"/>
      <c r="E86" s="111" t="s">
        <v>106</v>
      </c>
      <c r="F86" s="135">
        <v>1750</v>
      </c>
      <c r="G86" s="134">
        <v>1.34E-2</v>
      </c>
      <c r="J86" s="164"/>
      <c r="K86" s="114"/>
      <c r="L86" s="114"/>
      <c r="M86" s="114"/>
      <c r="N86" s="114"/>
    </row>
    <row r="87" spans="1:14" x14ac:dyDescent="0.25">
      <c r="A87" s="11" t="s">
        <v>96</v>
      </c>
      <c r="B87" s="126">
        <v>1.7043157E-2</v>
      </c>
      <c r="C87" s="164"/>
      <c r="D87" s="126"/>
      <c r="E87" s="111" t="s">
        <v>107</v>
      </c>
      <c r="F87" s="126">
        <v>170</v>
      </c>
      <c r="G87" s="134">
        <v>1.2999999999999999E-3</v>
      </c>
      <c r="J87" s="164"/>
      <c r="K87" s="114"/>
      <c r="L87" s="114"/>
      <c r="M87" s="114"/>
      <c r="N87" s="114"/>
    </row>
    <row r="88" spans="1:14" x14ac:dyDescent="0.25">
      <c r="A88" s="11" t="s">
        <v>96</v>
      </c>
      <c r="B88" s="126">
        <v>2.2669169999999998E-3</v>
      </c>
      <c r="C88" s="164"/>
      <c r="D88" s="126"/>
      <c r="E88" s="111" t="s">
        <v>134</v>
      </c>
      <c r="F88" s="126">
        <v>62</v>
      </c>
      <c r="G88" s="134">
        <v>5.0000000000000001E-4</v>
      </c>
      <c r="J88" s="164"/>
      <c r="K88" s="114"/>
      <c r="L88" s="114"/>
      <c r="M88" s="114"/>
      <c r="N88" s="114"/>
    </row>
    <row r="89" spans="1:14" x14ac:dyDescent="0.25">
      <c r="A89" s="11" t="s">
        <v>96</v>
      </c>
      <c r="B89" s="126">
        <v>0.37742631999999998</v>
      </c>
      <c r="C89" s="164"/>
      <c r="D89" s="126"/>
      <c r="E89" s="111" t="s">
        <v>19</v>
      </c>
      <c r="F89" s="126">
        <v>800</v>
      </c>
      <c r="G89" s="134">
        <v>6.1000000000000004E-3</v>
      </c>
      <c r="J89" s="164"/>
      <c r="K89" s="114"/>
      <c r="L89" s="114"/>
      <c r="M89" s="114"/>
      <c r="N89" s="114"/>
    </row>
    <row r="90" spans="1:14" x14ac:dyDescent="0.25">
      <c r="A90" s="11" t="s">
        <v>96</v>
      </c>
      <c r="B90" s="126">
        <v>1.3268894E-2</v>
      </c>
      <c r="C90" s="164"/>
      <c r="D90" s="126"/>
      <c r="E90" s="111" t="s">
        <v>94</v>
      </c>
      <c r="F90" s="126">
        <v>150</v>
      </c>
      <c r="G90" s="134">
        <v>1.1999999999999999E-3</v>
      </c>
      <c r="J90" s="164"/>
      <c r="K90" s="114"/>
      <c r="L90" s="114"/>
      <c r="M90" s="114"/>
      <c r="N90" s="114"/>
    </row>
    <row r="91" spans="1:14" x14ac:dyDescent="0.25">
      <c r="A91" s="11" t="s">
        <v>96</v>
      </c>
      <c r="B91" s="126">
        <v>4.4474314169999998</v>
      </c>
      <c r="C91" s="164"/>
      <c r="D91" s="126"/>
      <c r="E91" s="111" t="s">
        <v>108</v>
      </c>
      <c r="F91" s="135">
        <v>2746</v>
      </c>
      <c r="G91" s="134">
        <v>2.1100000000000001E-2</v>
      </c>
      <c r="J91" s="164"/>
      <c r="K91" s="114"/>
      <c r="L91" s="114"/>
      <c r="M91" s="114"/>
      <c r="N91" s="114"/>
    </row>
    <row r="92" spans="1:14" x14ac:dyDescent="0.25">
      <c r="A92" s="11" t="s">
        <v>96</v>
      </c>
      <c r="B92" s="126">
        <v>9.9664139999999998E-3</v>
      </c>
      <c r="C92" s="164"/>
      <c r="D92" s="126"/>
      <c r="E92" s="111" t="s">
        <v>21</v>
      </c>
      <c r="F92" s="126">
        <v>130</v>
      </c>
      <c r="G92" s="134">
        <v>1E-3</v>
      </c>
      <c r="J92" s="164"/>
      <c r="K92" s="114"/>
      <c r="L92" s="114"/>
      <c r="M92" s="114"/>
      <c r="N92" s="114"/>
    </row>
    <row r="93" spans="1:14" x14ac:dyDescent="0.25">
      <c r="A93" s="11" t="s">
        <v>96</v>
      </c>
      <c r="B93" s="126">
        <v>5.3075575999999999E-2</v>
      </c>
      <c r="C93" s="164"/>
      <c r="D93" s="126"/>
      <c r="E93" s="111" t="s">
        <v>22</v>
      </c>
      <c r="F93" s="126">
        <v>300</v>
      </c>
      <c r="G93" s="134">
        <v>2.3E-3</v>
      </c>
      <c r="J93" s="164"/>
      <c r="K93" s="114"/>
      <c r="L93" s="114"/>
      <c r="M93" s="114"/>
      <c r="N93" s="114"/>
    </row>
    <row r="94" spans="1:14" x14ac:dyDescent="0.25">
      <c r="A94" s="11" t="s">
        <v>96</v>
      </c>
      <c r="B94" s="126"/>
      <c r="C94" s="164"/>
      <c r="D94" s="126"/>
      <c r="E94" s="111" t="s">
        <v>109</v>
      </c>
      <c r="F94" s="126"/>
      <c r="G94" s="134"/>
      <c r="J94" s="164"/>
      <c r="K94" s="114"/>
      <c r="L94" s="114"/>
      <c r="M94" s="114"/>
      <c r="N94" s="114"/>
    </row>
    <row r="95" spans="1:14" x14ac:dyDescent="0.25">
      <c r="A95" s="11" t="s">
        <v>96</v>
      </c>
      <c r="B95" s="126">
        <v>71.357163630000002</v>
      </c>
      <c r="C95" s="164"/>
      <c r="D95" s="126"/>
      <c r="E95" s="111" t="s">
        <v>9</v>
      </c>
      <c r="F95" s="135">
        <v>11000</v>
      </c>
      <c r="G95" s="134">
        <v>8.4500000000000006E-2</v>
      </c>
      <c r="J95" s="164"/>
      <c r="K95" s="114"/>
      <c r="L95" s="114"/>
      <c r="M95" s="114"/>
      <c r="N95" s="114"/>
    </row>
    <row r="96" spans="1:14" x14ac:dyDescent="0.25">
      <c r="A96" s="11" t="s">
        <v>96</v>
      </c>
      <c r="B96" s="126">
        <v>11.41714618</v>
      </c>
      <c r="C96" s="164"/>
      <c r="D96" s="126"/>
      <c r="E96" s="111" t="s">
        <v>23</v>
      </c>
      <c r="F96" s="135">
        <v>4400</v>
      </c>
      <c r="G96" s="134">
        <v>3.3799999999999997E-2</v>
      </c>
      <c r="J96" s="164"/>
      <c r="K96" s="114"/>
      <c r="L96" s="114"/>
      <c r="M96" s="114"/>
      <c r="N96" s="114"/>
    </row>
    <row r="97" spans="1:14" x14ac:dyDescent="0.25">
      <c r="A97" s="11" t="s">
        <v>96</v>
      </c>
      <c r="B97" s="126">
        <v>2.3589145</v>
      </c>
      <c r="C97" s="164"/>
      <c r="D97" s="126"/>
      <c r="E97" s="111" t="s">
        <v>24</v>
      </c>
      <c r="F97" s="135">
        <v>2000</v>
      </c>
      <c r="G97" s="134">
        <v>1.54E-2</v>
      </c>
      <c r="J97" s="164"/>
      <c r="K97" s="114"/>
      <c r="L97" s="114"/>
      <c r="M97" s="114"/>
      <c r="N97" s="114"/>
    </row>
    <row r="98" spans="1:14" x14ac:dyDescent="0.25">
      <c r="A98" s="11" t="s">
        <v>96</v>
      </c>
      <c r="B98" s="136">
        <v>5.8972899999999999E-5</v>
      </c>
      <c r="C98" s="164"/>
      <c r="D98" s="126"/>
      <c r="E98" s="111" t="s">
        <v>135</v>
      </c>
      <c r="F98" s="126">
        <v>10</v>
      </c>
      <c r="G98" s="134">
        <v>1E-4</v>
      </c>
      <c r="J98" s="164"/>
      <c r="K98" s="114"/>
      <c r="L98" s="114"/>
      <c r="M98" s="114"/>
      <c r="N98" s="114"/>
    </row>
    <row r="99" spans="1:14" x14ac:dyDescent="0.25">
      <c r="A99" s="11" t="s">
        <v>96</v>
      </c>
      <c r="B99" s="136"/>
      <c r="C99" s="164"/>
      <c r="D99" s="126"/>
      <c r="E99" s="111" t="s">
        <v>110</v>
      </c>
      <c r="F99" s="126"/>
      <c r="G99" s="134"/>
      <c r="J99" s="164"/>
      <c r="K99" s="114"/>
      <c r="L99" s="114"/>
      <c r="M99" s="114"/>
      <c r="N99" s="114"/>
    </row>
    <row r="100" spans="1:14" x14ac:dyDescent="0.25">
      <c r="A100" s="11" t="s">
        <v>96</v>
      </c>
      <c r="B100" s="136"/>
      <c r="C100" s="164"/>
      <c r="D100" s="126"/>
      <c r="E100" s="111" t="s">
        <v>136</v>
      </c>
      <c r="F100" s="126"/>
      <c r="G100" s="134"/>
      <c r="J100" s="164"/>
      <c r="K100" s="114"/>
      <c r="L100" s="114"/>
      <c r="M100" s="114"/>
      <c r="N100" s="114"/>
    </row>
    <row r="101" spans="1:14" x14ac:dyDescent="0.25">
      <c r="A101" s="11" t="s">
        <v>96</v>
      </c>
      <c r="B101" s="126">
        <v>0.124786577</v>
      </c>
      <c r="C101" s="164"/>
      <c r="D101" s="126"/>
      <c r="E101" s="111" t="s">
        <v>25</v>
      </c>
      <c r="F101" s="126">
        <v>460</v>
      </c>
      <c r="G101" s="134">
        <v>3.5000000000000001E-3</v>
      </c>
      <c r="J101" s="164"/>
      <c r="K101" s="114"/>
      <c r="L101" s="114"/>
      <c r="M101" s="114"/>
      <c r="N101" s="114"/>
    </row>
    <row r="102" spans="1:14" x14ac:dyDescent="0.25">
      <c r="A102" s="11" t="s">
        <v>96</v>
      </c>
      <c r="B102" s="126">
        <v>0.73185086499999996</v>
      </c>
      <c r="C102" s="164"/>
      <c r="D102" s="126"/>
      <c r="E102" s="111" t="s">
        <v>111</v>
      </c>
      <c r="F102" s="135">
        <v>1114</v>
      </c>
      <c r="G102" s="134">
        <v>8.6E-3</v>
      </c>
      <c r="J102" s="164"/>
      <c r="K102" s="114"/>
      <c r="L102" s="114"/>
      <c r="M102" s="114"/>
      <c r="N102" s="114"/>
    </row>
    <row r="103" spans="1:14" x14ac:dyDescent="0.25">
      <c r="A103" s="11" t="s">
        <v>96</v>
      </c>
      <c r="B103" s="126">
        <v>5.8972859999999998E-3</v>
      </c>
      <c r="C103" s="164"/>
      <c r="D103" s="126"/>
      <c r="E103" s="111" t="s">
        <v>137</v>
      </c>
      <c r="F103" s="126">
        <v>100</v>
      </c>
      <c r="G103" s="134">
        <v>8.0000000000000004E-4</v>
      </c>
      <c r="J103" s="164"/>
      <c r="K103" s="114"/>
      <c r="L103" s="114"/>
      <c r="M103" s="114"/>
      <c r="N103" s="114"/>
    </row>
    <row r="104" spans="1:14" x14ac:dyDescent="0.25">
      <c r="A104" s="11" t="s">
        <v>96</v>
      </c>
      <c r="B104" s="126"/>
      <c r="C104" s="164"/>
      <c r="D104" s="126"/>
      <c r="E104" s="111" t="s">
        <v>112</v>
      </c>
      <c r="F104" s="126"/>
      <c r="G104" s="134"/>
      <c r="J104" s="164"/>
      <c r="K104" s="114"/>
      <c r="L104" s="114"/>
      <c r="M104" s="114"/>
      <c r="N104" s="114"/>
    </row>
    <row r="105" spans="1:14" x14ac:dyDescent="0.25">
      <c r="A105" s="11" t="s">
        <v>96</v>
      </c>
      <c r="B105" s="126">
        <v>0.138718916</v>
      </c>
      <c r="C105" s="164"/>
      <c r="D105" s="126"/>
      <c r="E105" s="111" t="s">
        <v>113</v>
      </c>
      <c r="F105" s="126">
        <v>485</v>
      </c>
      <c r="G105" s="134">
        <v>3.7000000000000002E-3</v>
      </c>
      <c r="J105" s="164"/>
      <c r="K105" s="114"/>
      <c r="L105" s="114"/>
      <c r="M105" s="114"/>
      <c r="N105" s="114"/>
    </row>
    <row r="106" spans="1:14" x14ac:dyDescent="0.25">
      <c r="A106" s="11" t="s">
        <v>96</v>
      </c>
      <c r="B106" s="126">
        <v>0.16130788099999999</v>
      </c>
      <c r="C106" s="164"/>
      <c r="D106" s="126"/>
      <c r="E106" s="111" t="s">
        <v>114</v>
      </c>
      <c r="F106" s="126">
        <v>523</v>
      </c>
      <c r="G106" s="134">
        <v>4.0000000000000001E-3</v>
      </c>
      <c r="J106" s="164"/>
      <c r="K106" s="114"/>
      <c r="L106" s="114"/>
      <c r="M106" s="114"/>
      <c r="N106" s="114"/>
    </row>
    <row r="107" spans="1:14" x14ac:dyDescent="0.25">
      <c r="A107" s="11" t="s">
        <v>96</v>
      </c>
      <c r="B107" s="126">
        <v>0.51654849800000002</v>
      </c>
      <c r="C107" s="164"/>
      <c r="D107" s="126"/>
      <c r="E107" s="111" t="s">
        <v>115</v>
      </c>
      <c r="F107" s="126">
        <v>936</v>
      </c>
      <c r="G107" s="134">
        <v>7.1999999999999998E-3</v>
      </c>
      <c r="J107" s="164"/>
      <c r="K107" s="114"/>
      <c r="L107" s="114"/>
      <c r="M107" s="114"/>
      <c r="N107" s="114"/>
    </row>
    <row r="108" spans="1:14" x14ac:dyDescent="0.25">
      <c r="A108" s="11" t="s">
        <v>96</v>
      </c>
      <c r="B108" s="126">
        <v>0.54349390099999995</v>
      </c>
      <c r="C108" s="164"/>
      <c r="D108" s="126"/>
      <c r="E108" s="111" t="s">
        <v>26</v>
      </c>
      <c r="F108" s="126">
        <v>960</v>
      </c>
      <c r="G108" s="134">
        <v>7.4000000000000003E-3</v>
      </c>
      <c r="J108" s="164"/>
      <c r="K108" s="114"/>
      <c r="L108" s="114"/>
      <c r="M108" s="114"/>
      <c r="N108" s="114"/>
    </row>
    <row r="109" spans="1:14" x14ac:dyDescent="0.25">
      <c r="A109" s="11" t="s">
        <v>96</v>
      </c>
      <c r="B109" s="126">
        <v>0.30080974399999999</v>
      </c>
      <c r="C109" s="164"/>
      <c r="D109" s="126"/>
      <c r="E109" s="111" t="s">
        <v>56</v>
      </c>
      <c r="F109" s="126">
        <v>714</v>
      </c>
      <c r="G109" s="134">
        <v>5.4999999999999997E-3</v>
      </c>
      <c r="J109" s="164"/>
      <c r="K109" s="114"/>
      <c r="L109" s="114"/>
      <c r="M109" s="114"/>
      <c r="N109" s="114"/>
    </row>
    <row r="110" spans="1:14" x14ac:dyDescent="0.25">
      <c r="A110" s="11" t="s">
        <v>96</v>
      </c>
      <c r="B110" s="126">
        <v>1.9107207450000001</v>
      </c>
      <c r="C110" s="164"/>
      <c r="D110" s="126"/>
      <c r="E110" s="111" t="s">
        <v>138</v>
      </c>
      <c r="F110" s="135">
        <v>1800</v>
      </c>
      <c r="G110" s="134">
        <v>1.38E-2</v>
      </c>
      <c r="J110" s="164"/>
      <c r="K110" s="114"/>
      <c r="L110" s="114"/>
      <c r="M110" s="114"/>
      <c r="N110" s="114"/>
    </row>
    <row r="111" spans="1:14" x14ac:dyDescent="0.25">
      <c r="A111" s="11" t="s">
        <v>96</v>
      </c>
      <c r="B111" s="126">
        <v>9.2145100000000004E-3</v>
      </c>
      <c r="C111" s="164"/>
      <c r="D111" s="126"/>
      <c r="E111" s="111" t="s">
        <v>116</v>
      </c>
      <c r="F111" s="126">
        <v>125</v>
      </c>
      <c r="G111" s="134">
        <v>1E-3</v>
      </c>
      <c r="J111" s="164"/>
      <c r="K111" s="114"/>
      <c r="L111" s="114"/>
      <c r="M111" s="114"/>
      <c r="N111" s="114"/>
    </row>
    <row r="112" spans="1:14" x14ac:dyDescent="0.25">
      <c r="A112" s="11" t="s">
        <v>96</v>
      </c>
      <c r="B112" s="126">
        <v>7.2241757000000004E-2</v>
      </c>
      <c r="C112" s="164"/>
      <c r="D112" s="126"/>
      <c r="E112" s="111" t="s">
        <v>139</v>
      </c>
      <c r="F112" s="126">
        <v>350</v>
      </c>
      <c r="G112" s="134">
        <v>2.7000000000000001E-3</v>
      </c>
      <c r="J112" s="164"/>
      <c r="K112" s="114"/>
      <c r="L112" s="114"/>
      <c r="M112" s="114"/>
      <c r="N112" s="114"/>
    </row>
    <row r="113" spans="1:14" x14ac:dyDescent="0.25">
      <c r="A113" s="11" t="s">
        <v>96</v>
      </c>
      <c r="B113" s="126">
        <v>0.58972862500000001</v>
      </c>
      <c r="C113" s="164"/>
      <c r="D113" s="126"/>
      <c r="E113" s="111" t="s">
        <v>117</v>
      </c>
      <c r="F113" s="135">
        <v>1000</v>
      </c>
      <c r="G113" s="134">
        <v>7.7000000000000002E-3</v>
      </c>
      <c r="J113" s="164"/>
      <c r="K113" s="114"/>
      <c r="L113" s="114"/>
      <c r="M113" s="114"/>
      <c r="N113" s="114"/>
    </row>
    <row r="114" spans="1:14" x14ac:dyDescent="0.25">
      <c r="A114" s="11" t="s">
        <v>96</v>
      </c>
      <c r="B114" s="126">
        <v>2.985501164</v>
      </c>
      <c r="C114" s="164"/>
      <c r="D114" s="126"/>
      <c r="E114" s="111" t="s">
        <v>28</v>
      </c>
      <c r="F114" s="135">
        <v>2250</v>
      </c>
      <c r="G114" s="134">
        <v>1.7299999999999999E-2</v>
      </c>
      <c r="J114" s="164"/>
      <c r="K114" s="114"/>
      <c r="L114" s="114"/>
      <c r="M114" s="114"/>
      <c r="N114" s="114"/>
    </row>
    <row r="115" spans="1:14" x14ac:dyDescent="0.25">
      <c r="A115" s="11" t="s">
        <v>96</v>
      </c>
      <c r="B115" s="136">
        <v>1.47432E-5</v>
      </c>
      <c r="C115" s="164"/>
      <c r="D115" s="126"/>
      <c r="E115" s="111" t="s">
        <v>92</v>
      </c>
      <c r="F115" s="126">
        <v>5</v>
      </c>
      <c r="G115" s="134">
        <v>0</v>
      </c>
      <c r="J115" s="164"/>
      <c r="K115" s="114"/>
      <c r="L115" s="114"/>
      <c r="M115" s="114"/>
      <c r="N115" s="114"/>
    </row>
    <row r="116" spans="1:14" x14ac:dyDescent="0.25">
      <c r="A116" s="11" t="s">
        <v>96</v>
      </c>
      <c r="B116" s="126">
        <v>2.3471346710000001</v>
      </c>
      <c r="C116" s="164"/>
      <c r="D116" s="126"/>
      <c r="E116" s="111" t="s">
        <v>118</v>
      </c>
      <c r="F116" s="135">
        <v>1995</v>
      </c>
      <c r="G116" s="134">
        <v>1.5299999999999999E-2</v>
      </c>
      <c r="J116" s="164"/>
      <c r="K116" s="114"/>
      <c r="L116" s="114"/>
      <c r="M116" s="114"/>
      <c r="N116" s="114"/>
    </row>
    <row r="117" spans="1:14" x14ac:dyDescent="0.25">
      <c r="A117" s="11" t="s">
        <v>96</v>
      </c>
      <c r="B117" s="126">
        <v>3.5110083E-2</v>
      </c>
      <c r="C117" s="164"/>
      <c r="D117" s="126"/>
      <c r="E117" s="111" t="s">
        <v>85</v>
      </c>
      <c r="F117" s="126">
        <v>244</v>
      </c>
      <c r="G117" s="134">
        <v>1.9E-3</v>
      </c>
      <c r="J117" s="164"/>
      <c r="K117" s="114"/>
      <c r="L117" s="114"/>
      <c r="M117" s="114"/>
      <c r="N117" s="114"/>
    </row>
    <row r="118" spans="1:14" x14ac:dyDescent="0.25">
      <c r="A118" s="11" t="s">
        <v>96</v>
      </c>
      <c r="B118" s="126">
        <v>1.326889406</v>
      </c>
      <c r="C118" s="164"/>
      <c r="D118" s="126"/>
      <c r="E118" s="111" t="s">
        <v>119</v>
      </c>
      <c r="F118" s="135">
        <v>1500</v>
      </c>
      <c r="G118" s="134">
        <v>1.15E-2</v>
      </c>
      <c r="J118" s="164"/>
      <c r="K118" s="114"/>
      <c r="L118" s="114"/>
      <c r="M118" s="114"/>
      <c r="N118" s="114"/>
    </row>
    <row r="119" spans="1:14" x14ac:dyDescent="0.25">
      <c r="A119" s="11" t="s">
        <v>96</v>
      </c>
      <c r="B119" s="126">
        <v>0.99664137600000002</v>
      </c>
      <c r="C119" s="164"/>
      <c r="D119" s="126"/>
      <c r="E119" s="111" t="s">
        <v>29</v>
      </c>
      <c r="F119" s="135">
        <v>1300</v>
      </c>
      <c r="G119" s="134">
        <v>0.01</v>
      </c>
      <c r="J119" s="164"/>
      <c r="K119" s="114"/>
      <c r="L119" s="114"/>
      <c r="M119" s="114"/>
      <c r="N119" s="114"/>
    </row>
    <row r="120" spans="1:14" x14ac:dyDescent="0.25">
      <c r="A120" s="11" t="s">
        <v>96</v>
      </c>
      <c r="B120" s="126">
        <v>65.017580910000007</v>
      </c>
      <c r="C120" s="164"/>
      <c r="D120" s="126"/>
      <c r="E120" s="111" t="s">
        <v>16</v>
      </c>
      <c r="F120" s="135">
        <v>10500</v>
      </c>
      <c r="G120" s="134">
        <v>8.0600000000000005E-2</v>
      </c>
      <c r="J120" s="164"/>
      <c r="K120" s="114"/>
      <c r="L120" s="114"/>
      <c r="M120" s="114"/>
      <c r="N120" s="114"/>
    </row>
    <row r="121" spans="1:14" x14ac:dyDescent="0.25">
      <c r="A121" s="11" t="s">
        <v>96</v>
      </c>
      <c r="B121" s="126">
        <v>3.9865655050000002</v>
      </c>
      <c r="C121" s="164"/>
      <c r="D121" s="126"/>
      <c r="E121" s="111" t="s">
        <v>54</v>
      </c>
      <c r="F121" s="135">
        <v>2600</v>
      </c>
      <c r="G121" s="134">
        <v>0.02</v>
      </c>
      <c r="J121" s="164"/>
      <c r="K121" s="114"/>
      <c r="L121" s="114"/>
      <c r="M121" s="114"/>
      <c r="N121" s="114"/>
    </row>
    <row r="122" spans="1:14" x14ac:dyDescent="0.25">
      <c r="A122" s="11" t="s">
        <v>96</v>
      </c>
      <c r="B122" s="126">
        <v>4.2607890000000001E-3</v>
      </c>
      <c r="C122" s="164"/>
      <c r="D122" s="126"/>
      <c r="E122" s="111" t="s">
        <v>37</v>
      </c>
      <c r="F122" s="126">
        <v>85</v>
      </c>
      <c r="G122" s="134">
        <v>6.9999999999999999E-4</v>
      </c>
      <c r="J122" s="164"/>
      <c r="K122" s="114"/>
      <c r="L122" s="114"/>
      <c r="M122" s="114"/>
      <c r="N122" s="114"/>
    </row>
    <row r="123" spans="1:14" x14ac:dyDescent="0.25">
      <c r="A123" s="11" t="s">
        <v>96</v>
      </c>
      <c r="B123" s="126">
        <v>3.9865655E-2</v>
      </c>
      <c r="C123" s="164"/>
      <c r="D123" s="126"/>
      <c r="E123" s="111" t="s">
        <v>120</v>
      </c>
      <c r="F123" s="126">
        <v>260</v>
      </c>
      <c r="G123" s="134">
        <v>2E-3</v>
      </c>
      <c r="J123" s="164"/>
      <c r="K123" s="114"/>
      <c r="L123" s="114"/>
      <c r="M123" s="114"/>
      <c r="N123" s="114"/>
    </row>
    <row r="124" spans="1:14" x14ac:dyDescent="0.25">
      <c r="A124" s="11" t="s">
        <v>96</v>
      </c>
      <c r="B124" s="126">
        <v>0.13587347499999999</v>
      </c>
      <c r="C124" s="164"/>
      <c r="D124" s="126"/>
      <c r="E124" s="111" t="s">
        <v>121</v>
      </c>
      <c r="F124" s="126">
        <v>480</v>
      </c>
      <c r="G124" s="134">
        <v>3.7000000000000002E-3</v>
      </c>
      <c r="J124" s="164"/>
      <c r="K124" s="114"/>
      <c r="L124" s="114"/>
      <c r="M124" s="114"/>
      <c r="N124" s="114"/>
    </row>
    <row r="125" spans="1:14" x14ac:dyDescent="0.25">
      <c r="A125" s="11" t="s">
        <v>96</v>
      </c>
      <c r="B125" s="126">
        <v>9.4356579999999995E-2</v>
      </c>
      <c r="C125" s="164"/>
      <c r="D125" s="126"/>
      <c r="E125" s="111" t="s">
        <v>32</v>
      </c>
      <c r="F125" s="126">
        <v>400</v>
      </c>
      <c r="G125" s="134">
        <v>3.0999999999999999E-3</v>
      </c>
      <c r="J125" s="164"/>
      <c r="K125" s="114"/>
      <c r="L125" s="114"/>
      <c r="M125" s="114"/>
      <c r="N125" s="114"/>
    </row>
    <row r="126" spans="1:14" x14ac:dyDescent="0.25">
      <c r="A126" s="11" t="s">
        <v>96</v>
      </c>
      <c r="B126" s="126">
        <v>6.0388200000000003E-4</v>
      </c>
      <c r="C126" s="164"/>
      <c r="D126" s="126"/>
      <c r="E126" s="111" t="s">
        <v>122</v>
      </c>
      <c r="F126" s="126">
        <v>32</v>
      </c>
      <c r="G126" s="134">
        <v>2.0000000000000001E-4</v>
      </c>
      <c r="J126" s="164"/>
      <c r="K126" s="114"/>
      <c r="L126" s="114"/>
      <c r="M126" s="114"/>
      <c r="N126" s="114"/>
    </row>
    <row r="127" spans="1:14" x14ac:dyDescent="0.25">
      <c r="A127" s="11" t="s">
        <v>96</v>
      </c>
      <c r="B127" s="126">
        <v>8.4920919999999997E-3</v>
      </c>
      <c r="C127" s="164"/>
      <c r="D127" s="126"/>
      <c r="E127" s="111" t="s">
        <v>123</v>
      </c>
      <c r="F127" s="126">
        <v>120</v>
      </c>
      <c r="G127" s="134">
        <v>8.9999999999999998E-4</v>
      </c>
      <c r="J127" s="164"/>
      <c r="K127" s="114"/>
      <c r="L127" s="114"/>
      <c r="M127" s="114"/>
      <c r="N127" s="114"/>
    </row>
    <row r="128" spans="1:14" x14ac:dyDescent="0.25">
      <c r="A128" s="11" t="s">
        <v>96</v>
      </c>
      <c r="B128" s="136">
        <v>7.7991599999999994E-5</v>
      </c>
      <c r="C128" s="164"/>
      <c r="D128" s="126"/>
      <c r="E128" s="111" t="s">
        <v>124</v>
      </c>
      <c r="F128" s="126">
        <v>12</v>
      </c>
      <c r="G128" s="134">
        <v>1E-4</v>
      </c>
      <c r="J128" s="164"/>
      <c r="K128" s="114"/>
      <c r="L128" s="114"/>
      <c r="M128" s="114"/>
      <c r="N128" s="114"/>
    </row>
    <row r="129" spans="1:14" x14ac:dyDescent="0.25">
      <c r="A129" s="11" t="s">
        <v>96</v>
      </c>
      <c r="B129" s="126">
        <v>3.6858000000000003E-4</v>
      </c>
      <c r="C129" s="164"/>
      <c r="D129" s="126"/>
      <c r="E129" s="111" t="s">
        <v>140</v>
      </c>
      <c r="F129" s="126">
        <v>25</v>
      </c>
      <c r="G129" s="134">
        <v>2.0000000000000001E-4</v>
      </c>
      <c r="J129" s="164"/>
      <c r="K129" s="114"/>
      <c r="L129" s="114"/>
      <c r="M129" s="114"/>
      <c r="N129" s="114"/>
    </row>
    <row r="130" spans="1:14" x14ac:dyDescent="0.25">
      <c r="A130" s="11" t="s">
        <v>96</v>
      </c>
      <c r="B130" s="126">
        <v>15.51559411</v>
      </c>
      <c r="C130" s="164"/>
      <c r="D130" s="126"/>
      <c r="E130" s="111" t="s">
        <v>125</v>
      </c>
      <c r="F130" s="135">
        <v>5129</v>
      </c>
      <c r="G130" s="134">
        <v>3.9399999999999998E-2</v>
      </c>
      <c r="J130" s="164"/>
      <c r="K130" s="114"/>
      <c r="L130" s="114"/>
      <c r="M130" s="114"/>
      <c r="N130" s="114"/>
    </row>
    <row r="131" spans="1:14" x14ac:dyDescent="0.25">
      <c r="A131" s="11" t="s">
        <v>96</v>
      </c>
      <c r="B131" s="126"/>
      <c r="C131" s="164"/>
      <c r="D131" s="126"/>
      <c r="E131" s="111" t="s">
        <v>31</v>
      </c>
      <c r="F131" s="135"/>
      <c r="G131" s="134"/>
      <c r="J131" s="164"/>
      <c r="K131" s="114"/>
      <c r="L131" s="114"/>
      <c r="M131" s="114"/>
      <c r="N131" s="114"/>
    </row>
    <row r="132" spans="1:14" x14ac:dyDescent="0.25">
      <c r="A132" s="11" t="s">
        <v>96</v>
      </c>
      <c r="B132" s="126">
        <v>4.2991216999999998E-2</v>
      </c>
      <c r="C132" s="164"/>
      <c r="D132" s="126"/>
      <c r="E132" s="111" t="s">
        <v>141</v>
      </c>
      <c r="F132" s="126">
        <v>270</v>
      </c>
      <c r="G132" s="134">
        <v>2.0999999999999999E-3</v>
      </c>
      <c r="J132" s="164"/>
      <c r="K132" s="114"/>
      <c r="L132" s="114"/>
      <c r="M132" s="114"/>
      <c r="N132" s="114"/>
    </row>
    <row r="133" spans="1:14" x14ac:dyDescent="0.25">
      <c r="A133" s="11" t="s">
        <v>96</v>
      </c>
      <c r="B133" s="126">
        <v>10.40281295</v>
      </c>
      <c r="C133" s="164"/>
      <c r="D133" s="126"/>
      <c r="E133" s="111" t="s">
        <v>126</v>
      </c>
      <c r="F133" s="135">
        <v>4200</v>
      </c>
      <c r="G133" s="134">
        <v>3.2300000000000002E-2</v>
      </c>
      <c r="J133" s="164"/>
      <c r="K133" s="114"/>
      <c r="L133" s="114"/>
      <c r="M133" s="114"/>
      <c r="N133" s="114"/>
    </row>
    <row r="134" spans="1:14" x14ac:dyDescent="0.25">
      <c r="A134" s="11" t="s">
        <v>96</v>
      </c>
      <c r="B134" s="126">
        <v>8.5156812999999998E-2</v>
      </c>
      <c r="C134" s="164"/>
      <c r="D134" s="126"/>
      <c r="E134" s="111" t="s">
        <v>127</v>
      </c>
      <c r="F134" s="126">
        <v>380</v>
      </c>
      <c r="G134" s="134">
        <v>2.8999999999999998E-3</v>
      </c>
      <c r="J134" s="164"/>
      <c r="K134" s="114"/>
      <c r="L134" s="114"/>
      <c r="M134" s="114"/>
      <c r="N134" s="114"/>
    </row>
    <row r="135" spans="1:14" x14ac:dyDescent="0.25">
      <c r="A135" s="11" t="s">
        <v>96</v>
      </c>
      <c r="B135" s="126">
        <v>0.65017580900000005</v>
      </c>
      <c r="C135" s="164"/>
      <c r="D135" s="126"/>
      <c r="E135" s="111" t="s">
        <v>128</v>
      </c>
      <c r="F135" s="135">
        <v>1050</v>
      </c>
      <c r="G135" s="134">
        <v>8.0999999999999996E-3</v>
      </c>
      <c r="J135" s="164"/>
      <c r="K135" s="114"/>
      <c r="L135" s="114"/>
      <c r="M135" s="114"/>
      <c r="N135" s="114"/>
    </row>
    <row r="136" spans="1:14" x14ac:dyDescent="0.25">
      <c r="A136" s="11" t="s">
        <v>96</v>
      </c>
      <c r="B136" s="126">
        <v>43.009852189999997</v>
      </c>
      <c r="C136" s="164"/>
      <c r="D136" s="126"/>
      <c r="E136" s="111" t="s">
        <v>38</v>
      </c>
      <c r="F136" s="135">
        <v>8540</v>
      </c>
      <c r="G136" s="134">
        <v>6.5600000000000006E-2</v>
      </c>
      <c r="J136" s="164"/>
      <c r="K136" s="114"/>
      <c r="L136" s="114"/>
      <c r="M136" s="114"/>
      <c r="N136" s="114"/>
    </row>
    <row r="137" spans="1:14" x14ac:dyDescent="0.25">
      <c r="A137" s="11" t="s">
        <v>96</v>
      </c>
      <c r="B137" s="126">
        <v>0.58972862500000001</v>
      </c>
      <c r="C137" s="164"/>
      <c r="D137" s="126"/>
      <c r="E137" s="111" t="s">
        <v>129</v>
      </c>
      <c r="F137" s="135">
        <v>1000</v>
      </c>
      <c r="G137" s="134">
        <v>7.7000000000000002E-3</v>
      </c>
      <c r="J137" s="164"/>
      <c r="K137" s="114"/>
      <c r="L137" s="114"/>
      <c r="M137" s="114"/>
      <c r="N137" s="114"/>
    </row>
    <row r="138" spans="1:14" x14ac:dyDescent="0.25">
      <c r="A138" s="11" t="s">
        <v>96</v>
      </c>
      <c r="B138" s="126">
        <v>0.79353883800000002</v>
      </c>
      <c r="C138" s="164"/>
      <c r="D138" s="126"/>
      <c r="E138" s="111" t="s">
        <v>12</v>
      </c>
      <c r="F138" s="135">
        <v>1160</v>
      </c>
      <c r="G138" s="134">
        <v>8.8999999999999999E-3</v>
      </c>
      <c r="J138" s="164"/>
      <c r="K138" s="114"/>
      <c r="L138" s="114"/>
      <c r="M138" s="114"/>
      <c r="N138" s="114"/>
    </row>
    <row r="139" spans="1:14" x14ac:dyDescent="0.25">
      <c r="A139" s="11" t="s">
        <v>96</v>
      </c>
      <c r="B139" s="126">
        <v>5.3075575999999999E-2</v>
      </c>
      <c r="C139" s="164"/>
      <c r="D139" s="126"/>
      <c r="E139" s="111" t="s">
        <v>47</v>
      </c>
      <c r="F139" s="126">
        <v>300</v>
      </c>
      <c r="G139" s="134">
        <v>2.3E-3</v>
      </c>
      <c r="J139" s="164"/>
      <c r="K139" s="114"/>
      <c r="L139" s="114"/>
      <c r="M139" s="114"/>
      <c r="N139" s="114"/>
    </row>
    <row r="140" spans="1:14" x14ac:dyDescent="0.25">
      <c r="A140" s="150" t="s">
        <v>96</v>
      </c>
      <c r="B140" s="171">
        <v>7.2241799999999995E-4</v>
      </c>
      <c r="C140" s="165"/>
      <c r="D140" s="171"/>
      <c r="E140" s="12" t="s">
        <v>86</v>
      </c>
      <c r="F140" s="171">
        <v>35</v>
      </c>
      <c r="G140" s="144">
        <v>2.9999999999999997E-4</v>
      </c>
      <c r="H140" s="12"/>
      <c r="I140" s="12"/>
      <c r="J140" s="165"/>
      <c r="K140" s="114"/>
      <c r="L140" s="114"/>
      <c r="M140" s="114"/>
      <c r="N140" s="114"/>
    </row>
    <row r="141" spans="1:14" x14ac:dyDescent="0.25">
      <c r="A141" s="11" t="s">
        <v>149</v>
      </c>
      <c r="B141" s="127">
        <v>202.96043549999999</v>
      </c>
      <c r="C141" s="11">
        <v>1780.8005539999999</v>
      </c>
      <c r="D141" s="127"/>
      <c r="E141" s="127" t="s">
        <v>99</v>
      </c>
      <c r="F141" s="127">
        <v>4972</v>
      </c>
      <c r="G141" s="21">
        <v>0.14246</v>
      </c>
      <c r="J141" s="11">
        <v>34900</v>
      </c>
    </row>
    <row r="142" spans="1:14" x14ac:dyDescent="0.25">
      <c r="A142" s="11" t="s">
        <v>149</v>
      </c>
      <c r="B142" s="127">
        <v>1.474937172</v>
      </c>
      <c r="C142" s="127"/>
      <c r="D142" s="127"/>
      <c r="E142" s="127" t="s">
        <v>6</v>
      </c>
      <c r="F142" s="127">
        <v>424</v>
      </c>
      <c r="G142" s="21">
        <v>1.214E-2</v>
      </c>
    </row>
    <row r="143" spans="1:14" x14ac:dyDescent="0.25">
      <c r="A143" s="11" t="s">
        <v>149</v>
      </c>
      <c r="B143" s="127">
        <v>1008.835929</v>
      </c>
      <c r="C143" s="127"/>
      <c r="D143" s="127"/>
      <c r="E143" s="127" t="s">
        <v>82</v>
      </c>
      <c r="F143" s="127">
        <v>11085</v>
      </c>
      <c r="G143" s="21">
        <v>0.31762000000000001</v>
      </c>
    </row>
    <row r="144" spans="1:14" x14ac:dyDescent="0.25">
      <c r="A144" s="11" t="s">
        <v>149</v>
      </c>
      <c r="B144" s="127">
        <v>2.180064942</v>
      </c>
      <c r="C144" s="127"/>
      <c r="D144" s="127"/>
      <c r="E144" s="127" t="s">
        <v>151</v>
      </c>
      <c r="F144" s="127">
        <v>515</v>
      </c>
      <c r="G144" s="21">
        <v>1.477E-2</v>
      </c>
    </row>
    <row r="145" spans="1:10" x14ac:dyDescent="0.25">
      <c r="A145" s="11" t="s">
        <v>149</v>
      </c>
      <c r="B145" s="127">
        <v>55.500365350000003</v>
      </c>
      <c r="C145" s="127"/>
      <c r="D145" s="127"/>
      <c r="E145" s="127" t="s">
        <v>15</v>
      </c>
      <c r="F145" s="127">
        <v>2600</v>
      </c>
      <c r="G145" s="21">
        <v>7.4499999999999997E-2</v>
      </c>
    </row>
    <row r="146" spans="1:10" x14ac:dyDescent="0.25">
      <c r="A146" s="11" t="s">
        <v>149</v>
      </c>
      <c r="B146" s="127"/>
      <c r="C146" s="127"/>
      <c r="D146" s="127"/>
      <c r="E146" s="127" t="s">
        <v>152</v>
      </c>
      <c r="F146" s="127"/>
    </row>
    <row r="147" spans="1:10" x14ac:dyDescent="0.25">
      <c r="A147" s="11" t="s">
        <v>149</v>
      </c>
      <c r="B147" s="127">
        <v>108.57186179999999</v>
      </c>
      <c r="C147" s="127"/>
      <c r="D147" s="127"/>
      <c r="E147" s="127" t="s">
        <v>94</v>
      </c>
      <c r="F147" s="127">
        <v>3637</v>
      </c>
      <c r="G147" s="21">
        <v>0.1042</v>
      </c>
    </row>
    <row r="148" spans="1:10" x14ac:dyDescent="0.25">
      <c r="A148" s="11" t="s">
        <v>149</v>
      </c>
      <c r="B148" s="127">
        <v>39.089367080000002</v>
      </c>
      <c r="C148" s="127"/>
      <c r="D148" s="127"/>
      <c r="E148" s="127" t="s">
        <v>136</v>
      </c>
      <c r="F148" s="127">
        <v>2182</v>
      </c>
      <c r="G148" s="21">
        <v>6.2520000000000006E-2</v>
      </c>
    </row>
    <row r="149" spans="1:10" x14ac:dyDescent="0.25">
      <c r="A149" s="11" t="s">
        <v>149</v>
      </c>
      <c r="B149" s="127">
        <v>9.8621193589999994</v>
      </c>
      <c r="C149" s="127"/>
      <c r="D149" s="127"/>
      <c r="E149" s="127" t="s">
        <v>153</v>
      </c>
      <c r="F149" s="127">
        <v>1096</v>
      </c>
      <c r="G149" s="21">
        <v>3.1399999999999997E-2</v>
      </c>
    </row>
    <row r="150" spans="1:10" x14ac:dyDescent="0.25">
      <c r="A150" s="11" t="s">
        <v>149</v>
      </c>
      <c r="B150" s="127">
        <v>339.34073610000002</v>
      </c>
      <c r="C150" s="127"/>
      <c r="D150" s="127"/>
      <c r="E150" s="127" t="s">
        <v>16</v>
      </c>
      <c r="F150" s="127">
        <v>6429</v>
      </c>
      <c r="G150" s="21">
        <v>0.18421000000000001</v>
      </c>
    </row>
    <row r="151" spans="1:10" x14ac:dyDescent="0.25">
      <c r="A151" s="11" t="s">
        <v>149</v>
      </c>
      <c r="B151" s="127">
        <v>1.553558674</v>
      </c>
      <c r="C151" s="127"/>
      <c r="D151" s="127"/>
      <c r="E151" s="127" t="s">
        <v>32</v>
      </c>
      <c r="F151" s="127">
        <v>435</v>
      </c>
      <c r="G151" s="21">
        <v>1.2460000000000001E-2</v>
      </c>
    </row>
    <row r="152" spans="1:10" x14ac:dyDescent="0.25">
      <c r="A152" s="11" t="s">
        <v>149</v>
      </c>
      <c r="B152" s="127"/>
      <c r="C152" s="127"/>
      <c r="D152" s="127"/>
      <c r="E152" s="127" t="s">
        <v>126</v>
      </c>
      <c r="F152" s="127"/>
    </row>
    <row r="153" spans="1:10" x14ac:dyDescent="0.25">
      <c r="A153" s="11" t="s">
        <v>149</v>
      </c>
      <c r="B153" s="127">
        <v>1.4969417330000001</v>
      </c>
      <c r="C153" s="127"/>
      <c r="D153" s="127"/>
      <c r="E153" s="127" t="s">
        <v>128</v>
      </c>
      <c r="F153" s="127">
        <v>427</v>
      </c>
      <c r="G153" s="21">
        <v>1.223E-2</v>
      </c>
    </row>
    <row r="154" spans="1:10" x14ac:dyDescent="0.25">
      <c r="A154" s="150" t="s">
        <v>149</v>
      </c>
      <c r="B154" s="12">
        <v>9.9342369930000007</v>
      </c>
      <c r="C154" s="12"/>
      <c r="D154" s="12"/>
      <c r="E154" s="12" t="s">
        <v>38</v>
      </c>
      <c r="F154" s="12">
        <v>1100</v>
      </c>
      <c r="G154" s="27">
        <v>3.1519999999999999E-2</v>
      </c>
      <c r="H154" s="12"/>
      <c r="I154" s="12"/>
      <c r="J154" s="150"/>
    </row>
    <row r="155" spans="1:10" x14ac:dyDescent="0.25">
      <c r="A155" s="11" t="s">
        <v>155</v>
      </c>
      <c r="B155" s="146">
        <f>POWER((F155/$J$155)*100, 2)</f>
        <v>0</v>
      </c>
      <c r="C155" s="11">
        <f>SUM(B155:B199)</f>
        <v>1594.6739155521159</v>
      </c>
      <c r="D155" s="146"/>
      <c r="E155" s="146" t="s">
        <v>17</v>
      </c>
      <c r="F155" s="198"/>
      <c r="H155" s="146"/>
      <c r="I155" s="146"/>
      <c r="J155" s="146">
        <f>51000+78</f>
        <v>51078</v>
      </c>
    </row>
    <row r="156" spans="1:10" x14ac:dyDescent="0.25">
      <c r="A156" s="11" t="s">
        <v>155</v>
      </c>
      <c r="B156" s="146">
        <f t="shared" ref="B156:B198" si="10">POWER((F156/$J$155)*100, 2)</f>
        <v>1.101188866491783</v>
      </c>
      <c r="D156" s="146"/>
      <c r="E156" s="146" t="s">
        <v>97</v>
      </c>
      <c r="F156" s="198">
        <v>536</v>
      </c>
      <c r="G156" s="21">
        <f>F156/$J$155</f>
        <v>1.0493754649751361E-2</v>
      </c>
      <c r="H156" s="146"/>
      <c r="I156" s="146"/>
      <c r="J156" s="76"/>
    </row>
    <row r="157" spans="1:10" x14ac:dyDescent="0.25">
      <c r="A157" s="11" t="s">
        <v>155</v>
      </c>
      <c r="B157" s="146">
        <f t="shared" si="10"/>
        <v>1.6444278842957689</v>
      </c>
      <c r="D157" s="146"/>
      <c r="E157" s="146" t="s">
        <v>5</v>
      </c>
      <c r="F157" s="198">
        <v>655</v>
      </c>
      <c r="G157" s="21">
        <f t="shared" ref="G157:G199" si="11">F157/$J$155</f>
        <v>1.282352480519989E-2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0"/>
        <v>18.299326882820271</v>
      </c>
      <c r="D158" s="146"/>
      <c r="E158" s="146" t="s">
        <v>6</v>
      </c>
      <c r="F158" s="198">
        <v>2185</v>
      </c>
      <c r="G158" s="21">
        <f t="shared" si="11"/>
        <v>4.2777712518109558E-2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0"/>
        <v>1.619417938616543E-6</v>
      </c>
      <c r="D159" s="146"/>
      <c r="E159" s="146" t="s">
        <v>168</v>
      </c>
      <c r="F159" s="198">
        <v>0.65</v>
      </c>
      <c r="G159" s="21">
        <f t="shared" si="11"/>
        <v>1.272563530287012E-5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0"/>
        <v>0.16903273631476817</v>
      </c>
      <c r="D160" s="146"/>
      <c r="E160" s="146" t="s">
        <v>82</v>
      </c>
      <c r="F160" s="198">
        <v>210</v>
      </c>
      <c r="G160" s="21">
        <f t="shared" si="11"/>
        <v>4.1113590978503469E-3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6.0715332342867423E-5</v>
      </c>
      <c r="D161" s="146"/>
      <c r="E161" s="146" t="s">
        <v>83</v>
      </c>
      <c r="F161" s="198">
        <v>3.98</v>
      </c>
      <c r="G161" s="21">
        <f t="shared" si="11"/>
        <v>7.7920043854497046E-5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873.9490749916165</v>
      </c>
      <c r="D162" s="146"/>
      <c r="E162" s="146" t="s">
        <v>15</v>
      </c>
      <c r="F162" s="198">
        <v>15100</v>
      </c>
      <c r="G162" s="21">
        <f t="shared" si="11"/>
        <v>0.29562629703590587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0</v>
      </c>
      <c r="D163" s="146"/>
      <c r="E163" s="146" t="s">
        <v>156</v>
      </c>
      <c r="F163" s="198"/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2.453082794590739E-4</v>
      </c>
      <c r="D164" s="146"/>
      <c r="E164" s="146" t="s">
        <v>103</v>
      </c>
      <c r="F164" s="198">
        <v>8</v>
      </c>
      <c r="G164" s="21">
        <f t="shared" si="11"/>
        <v>1.5662320372763225E-4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5.2200413656912303</v>
      </c>
      <c r="D165" s="146"/>
      <c r="E165" s="146" t="s">
        <v>106</v>
      </c>
      <c r="F165" s="198">
        <v>1167</v>
      </c>
      <c r="G165" s="21">
        <f t="shared" si="11"/>
        <v>2.2847409843768353E-2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0.34496476798932274</v>
      </c>
      <c r="D166" s="146"/>
      <c r="E166" s="146" t="s">
        <v>164</v>
      </c>
      <c r="F166" s="198">
        <v>300</v>
      </c>
      <c r="G166" s="21">
        <f t="shared" si="11"/>
        <v>5.8733701397862097E-3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1.5164689530229294</v>
      </c>
      <c r="D167" s="146"/>
      <c r="E167" s="146" t="s">
        <v>9</v>
      </c>
      <c r="F167" s="198">
        <v>629</v>
      </c>
      <c r="G167" s="21">
        <f t="shared" si="11"/>
        <v>1.2314499393085085E-2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0</v>
      </c>
      <c r="D168" s="146"/>
      <c r="E168" s="146" t="s">
        <v>23</v>
      </c>
      <c r="F168" s="198"/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6.286982896605408E-3</v>
      </c>
      <c r="D169" s="146"/>
      <c r="E169" s="146" t="s">
        <v>24</v>
      </c>
      <c r="F169" s="198">
        <v>40.5</v>
      </c>
      <c r="G169" s="21">
        <f t="shared" si="11"/>
        <v>7.9290496887113825E-4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0</v>
      </c>
      <c r="D170" s="146"/>
      <c r="E170" s="146" t="s">
        <v>135</v>
      </c>
      <c r="F170" s="198"/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2.7045237810362908</v>
      </c>
      <c r="D171" s="146"/>
      <c r="E171" s="146" t="s">
        <v>136</v>
      </c>
      <c r="F171" s="198">
        <v>840</v>
      </c>
      <c r="G171" s="21">
        <f t="shared" si="11"/>
        <v>1.6445436391401388E-2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12.144293009970781</v>
      </c>
      <c r="D172" s="146"/>
      <c r="E172" s="146" t="s">
        <v>153</v>
      </c>
      <c r="F172" s="198">
        <v>1780</v>
      </c>
      <c r="G172" s="21">
        <f t="shared" si="11"/>
        <v>3.4848662829398178E-2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0.10435184231677015</v>
      </c>
      <c r="D173" s="146"/>
      <c r="E173" s="146" t="s">
        <v>36</v>
      </c>
      <c r="F173" s="198">
        <v>165</v>
      </c>
      <c r="G173" s="21">
        <f t="shared" si="11"/>
        <v>3.2303535768824151E-3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3.4592300345595982E-2</v>
      </c>
      <c r="D174" s="146"/>
      <c r="E174" s="146" t="s">
        <v>137</v>
      </c>
      <c r="F174" s="198">
        <v>95</v>
      </c>
      <c r="G174" s="21">
        <f t="shared" si="11"/>
        <v>1.859900544265633E-3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7.6202717248841393E-4</v>
      </c>
      <c r="D175" s="146"/>
      <c r="E175" s="146" t="s">
        <v>56</v>
      </c>
      <c r="F175" s="198">
        <v>14.1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303.60732524926948</v>
      </c>
      <c r="D176" s="146"/>
      <c r="E176" s="146" t="s">
        <v>165</v>
      </c>
      <c r="F176" s="198">
        <v>8900</v>
      </c>
      <c r="G176" s="21">
        <f t="shared" si="11"/>
        <v>0.17424331414699087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1.1077201994323812E-3</v>
      </c>
      <c r="D177" s="146"/>
      <c r="E177" s="146" t="s">
        <v>157</v>
      </c>
      <c r="F177" s="198">
        <v>17</v>
      </c>
      <c r="G177" s="21">
        <f t="shared" si="11"/>
        <v>3.3282430792121854E-4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1.8248636226635168E-6</v>
      </c>
      <c r="D178" s="146"/>
      <c r="E178" s="146" t="s">
        <v>28</v>
      </c>
      <c r="F178" s="198">
        <v>0.69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1.1207905311973101E-3</v>
      </c>
      <c r="D179" s="146"/>
      <c r="E179" s="146" t="s">
        <v>92</v>
      </c>
      <c r="F179" s="198">
        <v>17.100000000000001</v>
      </c>
      <c r="G179" s="21">
        <f t="shared" si="11"/>
        <v>3.3478209796781398E-4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1.6789392191345093E-6</v>
      </c>
      <c r="D180" s="146"/>
      <c r="E180" s="146" t="s">
        <v>158</v>
      </c>
      <c r="F180" s="198">
        <v>0.66183750000000008</v>
      </c>
      <c r="G180" s="21">
        <f t="shared" si="11"/>
        <v>1.2957388699635853E-5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67.613094525907272</v>
      </c>
      <c r="D181" s="146"/>
      <c r="E181" s="146" t="s">
        <v>16</v>
      </c>
      <c r="F181" s="198">
        <v>4200</v>
      </c>
      <c r="G181" s="21">
        <f t="shared" si="11"/>
        <v>8.2227181957006928E-2</v>
      </c>
      <c r="H181" s="146"/>
      <c r="I181" s="146"/>
      <c r="J181" s="76"/>
    </row>
    <row r="182" spans="1:10" s="146" customFormat="1" x14ac:dyDescent="0.25">
      <c r="A182" s="11" t="s">
        <v>155</v>
      </c>
      <c r="C182" s="11"/>
      <c r="E182" s="146" t="s">
        <v>54</v>
      </c>
      <c r="F182" s="198"/>
      <c r="G182" s="21"/>
      <c r="J182" s="76"/>
    </row>
    <row r="183" spans="1:10" x14ac:dyDescent="0.25">
      <c r="A183" s="11" t="s">
        <v>155</v>
      </c>
      <c r="B183" s="146">
        <f t="shared" si="10"/>
        <v>0.20987656484470396</v>
      </c>
      <c r="D183" s="146"/>
      <c r="E183" s="146" t="s">
        <v>159</v>
      </c>
      <c r="F183" s="198">
        <v>234</v>
      </c>
      <c r="G183" s="21">
        <f t="shared" si="11"/>
        <v>4.5812287090332433E-3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3.5250838087687595</v>
      </c>
      <c r="D184" s="146"/>
      <c r="E184" s="146" t="s">
        <v>121</v>
      </c>
      <c r="F184" s="198">
        <v>959</v>
      </c>
      <c r="G184" s="21">
        <f t="shared" si="11"/>
        <v>1.8775206546849915E-2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8.6241191997330705E-4</v>
      </c>
      <c r="D185" s="146"/>
      <c r="E185" s="146" t="s">
        <v>160</v>
      </c>
      <c r="F185" s="198">
        <v>15</v>
      </c>
      <c r="G185" s="21">
        <f t="shared" si="11"/>
        <v>2.9366850698931047E-4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4.9812912497658202</v>
      </c>
      <c r="D186" s="146"/>
      <c r="E186" s="146" t="s">
        <v>123</v>
      </c>
      <c r="F186" s="198">
        <v>1140</v>
      </c>
      <c r="G186" s="21">
        <f t="shared" si="11"/>
        <v>2.2318806531187594E-2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2.3955886665925191E-5</v>
      </c>
      <c r="D187" s="146"/>
      <c r="E187" s="146" t="s">
        <v>46</v>
      </c>
      <c r="F187" s="198">
        <v>2.5</v>
      </c>
      <c r="G187" s="21">
        <f t="shared" si="11"/>
        <v>4.8944751164885079E-5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4.3883351430108404E-6</v>
      </c>
      <c r="D188" s="146"/>
      <c r="E188" s="146" t="s">
        <v>161</v>
      </c>
      <c r="F188" s="198">
        <v>1.07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0.27942146207135138</v>
      </c>
      <c r="D189" s="146"/>
      <c r="E189" s="146" t="s">
        <v>162</v>
      </c>
      <c r="F189" s="198">
        <v>270</v>
      </c>
      <c r="G189" s="21">
        <f t="shared" si="11"/>
        <v>5.2860331258075882E-3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20.630426302508116</v>
      </c>
      <c r="D190" s="146"/>
      <c r="E190" s="146" t="s">
        <v>166</v>
      </c>
      <c r="F190" s="198">
        <v>2320</v>
      </c>
      <c r="G190" s="21">
        <f t="shared" si="11"/>
        <v>4.5420729081013349E-2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275.62838280021543</v>
      </c>
      <c r="D191" s="146"/>
      <c r="E191" s="146" t="s">
        <v>38</v>
      </c>
      <c r="F191" s="198">
        <v>8480</v>
      </c>
      <c r="G191" s="21">
        <f t="shared" si="11"/>
        <v>0.16602059595129018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7.5125660584341392E-2</v>
      </c>
      <c r="D192" s="146"/>
      <c r="E192" s="146" t="s">
        <v>129</v>
      </c>
      <c r="F192" s="198">
        <v>140</v>
      </c>
      <c r="G192" s="21">
        <f t="shared" si="11"/>
        <v>2.7409060652335642E-3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5.0690656185097709E-2</v>
      </c>
      <c r="D193" s="146"/>
      <c r="E193" s="146" t="s">
        <v>12</v>
      </c>
      <c r="F193" s="198">
        <v>115</v>
      </c>
      <c r="G193" s="21">
        <f t="shared" si="11"/>
        <v>2.2514585535847137E-3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0.81105049896156334</v>
      </c>
      <c r="D194" s="146"/>
      <c r="E194" s="146" t="s">
        <v>47</v>
      </c>
      <c r="F194" s="198">
        <v>460</v>
      </c>
      <c r="G194" s="21">
        <f t="shared" si="11"/>
        <v>9.0058342143388547E-3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3.532439224210665E-4</v>
      </c>
      <c r="D195" s="146"/>
      <c r="E195" s="146" t="s">
        <v>86</v>
      </c>
      <c r="F195" s="198">
        <v>9.6</v>
      </c>
      <c r="G195" s="21">
        <f t="shared" si="11"/>
        <v>1.8794784447315869E-4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0</v>
      </c>
      <c r="D196" s="146"/>
      <c r="E196" s="146" t="s">
        <v>81</v>
      </c>
      <c r="F196" s="199"/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2.453082794590739E-4</v>
      </c>
      <c r="D197" s="146"/>
      <c r="E197" s="146" t="s">
        <v>19</v>
      </c>
      <c r="F197" s="198">
        <v>8</v>
      </c>
      <c r="G197" s="21">
        <f t="shared" si="11"/>
        <v>1.5662320372763225E-4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0</v>
      </c>
      <c r="D198" s="146"/>
      <c r="E198" s="146" t="s">
        <v>94</v>
      </c>
      <c r="F198" s="198"/>
      <c r="H198" s="146"/>
      <c r="I198" s="146"/>
      <c r="J198" s="76"/>
    </row>
    <row r="199" spans="1:10" x14ac:dyDescent="0.25">
      <c r="A199" s="150" t="s">
        <v>155</v>
      </c>
      <c r="B199" s="12">
        <f>POWER((F199/$J$155)*100, 2)</f>
        <v>1.8781415146085348E-2</v>
      </c>
      <c r="C199" s="150"/>
      <c r="D199" s="12"/>
      <c r="E199" s="12" t="s">
        <v>163</v>
      </c>
      <c r="F199" s="205">
        <v>70</v>
      </c>
      <c r="G199" s="27">
        <f t="shared" si="11"/>
        <v>1.3704530326167821E-3</v>
      </c>
      <c r="H199" s="12"/>
      <c r="I199" s="12"/>
      <c r="J199" s="147"/>
    </row>
    <row r="200" spans="1:10" x14ac:dyDescent="0.25">
      <c r="A200" s="11" t="s">
        <v>169</v>
      </c>
      <c r="B200" s="188">
        <f>POWER((F200/$J$200)*100, 2)</f>
        <v>1.9633052270690297</v>
      </c>
      <c r="C200" s="151">
        <f>SUM(B200:B227)</f>
        <v>775.92348821620919</v>
      </c>
      <c r="D200" s="188"/>
      <c r="E200" s="114" t="s">
        <v>5</v>
      </c>
      <c r="F200" s="206">
        <v>950</v>
      </c>
      <c r="G200" s="115">
        <f>F200/$J$200</f>
        <v>1.4011799410029498E-2</v>
      </c>
      <c r="H200" s="188"/>
      <c r="I200" s="188"/>
      <c r="J200" s="203">
        <v>67800</v>
      </c>
    </row>
    <row r="201" spans="1:10" x14ac:dyDescent="0.25">
      <c r="A201" s="11" t="s">
        <v>169</v>
      </c>
      <c r="B201" s="188">
        <f t="shared" ref="B201:B227" si="12">POWER((F201/$J$200)*100, 2)</f>
        <v>0.50051659739299181</v>
      </c>
      <c r="C201" s="114"/>
      <c r="D201" s="188"/>
      <c r="E201" s="114" t="s">
        <v>6</v>
      </c>
      <c r="F201" s="206">
        <v>479.666</v>
      </c>
      <c r="G201" s="115">
        <f t="shared" ref="G201:G227" si="13">F201/$J$200</f>
        <v>7.0747197640117993E-3</v>
      </c>
      <c r="H201" s="188"/>
      <c r="I201" s="188"/>
      <c r="J201" s="164"/>
    </row>
    <row r="202" spans="1:10" x14ac:dyDescent="0.25">
      <c r="A202" s="11" t="s">
        <v>169</v>
      </c>
      <c r="B202" s="188">
        <f t="shared" si="12"/>
        <v>168.04193101861497</v>
      </c>
      <c r="C202" s="114"/>
      <c r="D202" s="188"/>
      <c r="E202" s="114" t="s">
        <v>82</v>
      </c>
      <c r="F202" s="206">
        <v>8788.9809999999998</v>
      </c>
      <c r="G202" s="115">
        <f t="shared" si="13"/>
        <v>0.12963098820058996</v>
      </c>
      <c r="H202" s="188"/>
      <c r="I202" s="188"/>
      <c r="J202" s="114"/>
    </row>
    <row r="203" spans="1:10" x14ac:dyDescent="0.25">
      <c r="A203" s="11" t="s">
        <v>169</v>
      </c>
      <c r="B203" s="188">
        <f t="shared" si="12"/>
        <v>5.2872864837584093</v>
      </c>
      <c r="C203" s="114"/>
      <c r="D203" s="188"/>
      <c r="E203" s="114" t="s">
        <v>83</v>
      </c>
      <c r="F203" s="206">
        <v>1559</v>
      </c>
      <c r="G203" s="115">
        <f t="shared" si="13"/>
        <v>2.2994100294985251E-2</v>
      </c>
      <c r="H203" s="188"/>
      <c r="I203" s="188"/>
      <c r="J203" s="114"/>
    </row>
    <row r="204" spans="1:10" x14ac:dyDescent="0.25">
      <c r="A204" s="11" t="s">
        <v>169</v>
      </c>
      <c r="B204" s="188">
        <f t="shared" si="12"/>
        <v>155.69739212154437</v>
      </c>
      <c r="C204" s="114"/>
      <c r="D204" s="188"/>
      <c r="E204" s="114" t="s">
        <v>15</v>
      </c>
      <c r="F204" s="206">
        <v>8460</v>
      </c>
      <c r="G204" s="115">
        <f t="shared" si="13"/>
        <v>0.12477876106194691</v>
      </c>
      <c r="H204" s="188"/>
      <c r="I204" s="188"/>
      <c r="J204" s="114"/>
    </row>
    <row r="205" spans="1:10" x14ac:dyDescent="0.25">
      <c r="A205" s="11" t="s">
        <v>169</v>
      </c>
      <c r="B205" s="188">
        <f t="shared" si="12"/>
        <v>0.82279348421959431</v>
      </c>
      <c r="C205" s="114"/>
      <c r="D205" s="188"/>
      <c r="E205" s="114" t="s">
        <v>134</v>
      </c>
      <c r="F205" s="206">
        <v>615</v>
      </c>
      <c r="G205" s="115">
        <f t="shared" si="13"/>
        <v>9.070796460176991E-3</v>
      </c>
      <c r="H205" s="188"/>
      <c r="I205" s="188"/>
      <c r="J205" s="114"/>
    </row>
    <row r="206" spans="1:10" x14ac:dyDescent="0.25">
      <c r="A206" s="11" t="s">
        <v>169</v>
      </c>
      <c r="B206" s="188">
        <f t="shared" si="12"/>
        <v>3.7094305488117914</v>
      </c>
      <c r="C206" s="114"/>
      <c r="D206" s="188"/>
      <c r="E206" s="114" t="s">
        <v>19</v>
      </c>
      <c r="F206" s="206">
        <v>1305.82</v>
      </c>
      <c r="G206" s="115">
        <f t="shared" si="13"/>
        <v>1.9259882005899703E-2</v>
      </c>
      <c r="H206" s="188"/>
      <c r="I206" s="188"/>
      <c r="J206" s="114"/>
    </row>
    <row r="207" spans="1:10" x14ac:dyDescent="0.25">
      <c r="A207" s="11" t="s">
        <v>169</v>
      </c>
      <c r="B207" s="188">
        <f t="shared" si="12"/>
        <v>36.408746614720116</v>
      </c>
      <c r="C207" s="114"/>
      <c r="D207" s="188"/>
      <c r="E207" s="114" t="s">
        <v>94</v>
      </c>
      <c r="F207" s="206">
        <v>4091.029</v>
      </c>
      <c r="G207" s="115">
        <f t="shared" si="13"/>
        <v>6.033966076696165E-2</v>
      </c>
      <c r="H207" s="188"/>
      <c r="I207" s="188"/>
      <c r="J207" s="114"/>
    </row>
    <row r="208" spans="1:10" x14ac:dyDescent="0.25">
      <c r="A208" s="11" t="s">
        <v>169</v>
      </c>
      <c r="B208" s="188">
        <f t="shared" si="12"/>
        <v>2.8769763576717922</v>
      </c>
      <c r="C208" s="114"/>
      <c r="D208" s="188"/>
      <c r="E208" s="114" t="s">
        <v>9</v>
      </c>
      <c r="F208" s="206">
        <v>1150</v>
      </c>
      <c r="G208" s="115">
        <f t="shared" si="13"/>
        <v>1.696165191740413E-2</v>
      </c>
      <c r="H208" s="188"/>
      <c r="I208" s="188"/>
      <c r="J208" s="114"/>
    </row>
    <row r="209" spans="1:10" x14ac:dyDescent="0.25">
      <c r="A209" s="11" t="s">
        <v>169</v>
      </c>
      <c r="B209" s="188">
        <f t="shared" si="12"/>
        <v>5.3621618329113048</v>
      </c>
      <c r="C209" s="114"/>
      <c r="D209" s="188"/>
      <c r="E209" s="114" t="s">
        <v>24</v>
      </c>
      <c r="F209" s="206">
        <v>1570</v>
      </c>
      <c r="G209" s="115">
        <f t="shared" si="13"/>
        <v>2.3156342182890855E-2</v>
      </c>
      <c r="H209" s="188"/>
      <c r="I209" s="188"/>
      <c r="J209" s="114"/>
    </row>
    <row r="210" spans="1:10" x14ac:dyDescent="0.25">
      <c r="A210" s="11" t="s">
        <v>169</v>
      </c>
      <c r="B210" s="188">
        <f t="shared" si="12"/>
        <v>1.1912531217096964</v>
      </c>
      <c r="C210" s="114"/>
      <c r="D210" s="188"/>
      <c r="E210" s="114" t="s">
        <v>25</v>
      </c>
      <c r="F210" s="206">
        <v>740</v>
      </c>
      <c r="G210" s="115">
        <f t="shared" si="13"/>
        <v>1.0914454277286136E-2</v>
      </c>
      <c r="H210" s="188"/>
      <c r="I210" s="188"/>
      <c r="J210" s="114"/>
    </row>
    <row r="211" spans="1:10" x14ac:dyDescent="0.25">
      <c r="A211" s="11" t="s">
        <v>169</v>
      </c>
      <c r="B211" s="188">
        <f t="shared" si="12"/>
        <v>22.499490954655801</v>
      </c>
      <c r="C211" s="114"/>
      <c r="D211" s="188"/>
      <c r="E211" s="114" t="s">
        <v>111</v>
      </c>
      <c r="F211" s="206">
        <v>3216</v>
      </c>
      <c r="G211" s="115">
        <f t="shared" si="13"/>
        <v>4.7433628318584067E-2</v>
      </c>
      <c r="H211" s="188"/>
      <c r="I211" s="188"/>
      <c r="J211" s="114"/>
    </row>
    <row r="212" spans="1:10" x14ac:dyDescent="0.25">
      <c r="A212" s="11" t="s">
        <v>169</v>
      </c>
      <c r="B212" s="188">
        <f t="shared" si="12"/>
        <v>8.363015658582853</v>
      </c>
      <c r="C212" s="114"/>
      <c r="D212" s="188"/>
      <c r="E212" s="114" t="s">
        <v>36</v>
      </c>
      <c r="F212" s="206">
        <v>1960.7</v>
      </c>
      <c r="G212" s="115">
        <f t="shared" si="13"/>
        <v>2.89188790560472E-2</v>
      </c>
      <c r="H212" s="188"/>
      <c r="I212" s="188"/>
      <c r="J212" s="114"/>
    </row>
    <row r="213" spans="1:10" x14ac:dyDescent="0.25">
      <c r="A213" s="11" t="s">
        <v>169</v>
      </c>
      <c r="B213" s="188">
        <f t="shared" si="12"/>
        <v>0.97654040601804704</v>
      </c>
      <c r="C213" s="114"/>
      <c r="D213" s="188"/>
      <c r="E213" s="114" t="s">
        <v>170</v>
      </c>
      <c r="F213" s="206">
        <v>670</v>
      </c>
      <c r="G213" s="115">
        <f t="shared" si="13"/>
        <v>9.8820058997050146E-3</v>
      </c>
      <c r="H213" s="188"/>
      <c r="I213" s="188"/>
      <c r="J213" s="114"/>
    </row>
    <row r="214" spans="1:10" x14ac:dyDescent="0.25">
      <c r="A214" s="11" t="s">
        <v>169</v>
      </c>
      <c r="B214" s="188">
        <f t="shared" si="12"/>
        <v>1.4986381949339111</v>
      </c>
      <c r="C214" s="114"/>
      <c r="D214" s="188"/>
      <c r="E214" s="114" t="s">
        <v>113</v>
      </c>
      <c r="F214" s="206">
        <v>830</v>
      </c>
      <c r="G214" s="115">
        <f t="shared" si="13"/>
        <v>1.224188790560472E-2</v>
      </c>
      <c r="H214" s="188"/>
      <c r="I214" s="188"/>
      <c r="J214" s="114"/>
    </row>
    <row r="215" spans="1:10" x14ac:dyDescent="0.25">
      <c r="A215" s="11" t="s">
        <v>169</v>
      </c>
      <c r="B215" s="188">
        <f t="shared" si="12"/>
        <v>5.4052820850845364</v>
      </c>
      <c r="C215" s="114"/>
      <c r="D215" s="188"/>
      <c r="E215" s="114" t="s">
        <v>56</v>
      </c>
      <c r="F215" s="206">
        <v>1576.3</v>
      </c>
      <c r="G215" s="115">
        <f t="shared" si="13"/>
        <v>2.3249262536873157E-2</v>
      </c>
      <c r="H215" s="188"/>
      <c r="I215" s="188"/>
      <c r="J215" s="114"/>
    </row>
    <row r="216" spans="1:10" x14ac:dyDescent="0.25">
      <c r="A216" s="11" t="s">
        <v>169</v>
      </c>
      <c r="B216" s="188">
        <f t="shared" si="12"/>
        <v>0.61107195377694246</v>
      </c>
      <c r="C216" s="114"/>
      <c r="D216" s="188"/>
      <c r="E216" s="114" t="s">
        <v>138</v>
      </c>
      <c r="F216" s="206">
        <v>530</v>
      </c>
      <c r="G216" s="115">
        <f t="shared" si="13"/>
        <v>7.8171091445427728E-3</v>
      </c>
      <c r="H216" s="188"/>
      <c r="I216" s="188"/>
      <c r="J216" s="114"/>
    </row>
    <row r="217" spans="1:10" x14ac:dyDescent="0.25">
      <c r="A217" s="11" t="s">
        <v>169</v>
      </c>
      <c r="B217" s="188">
        <f t="shared" si="12"/>
        <v>3.9646800845798418</v>
      </c>
      <c r="C217" s="114"/>
      <c r="D217" s="188"/>
      <c r="E217" s="114" t="s">
        <v>118</v>
      </c>
      <c r="F217" s="206">
        <v>1350</v>
      </c>
      <c r="G217" s="115">
        <f t="shared" si="13"/>
        <v>1.9911504424778761E-2</v>
      </c>
      <c r="H217" s="188"/>
      <c r="I217" s="188"/>
      <c r="J217" s="114"/>
    </row>
    <row r="218" spans="1:10" x14ac:dyDescent="0.25">
      <c r="A218" s="11" t="s">
        <v>169</v>
      </c>
      <c r="B218" s="188">
        <f t="shared" si="12"/>
        <v>0.28193280601456644</v>
      </c>
      <c r="C218" s="114"/>
      <c r="D218" s="188"/>
      <c r="E218" s="114" t="s">
        <v>119</v>
      </c>
      <c r="F218" s="206">
        <v>360</v>
      </c>
      <c r="G218" s="115">
        <f t="shared" si="13"/>
        <v>5.3097345132743362E-3</v>
      </c>
      <c r="H218" s="188"/>
      <c r="I218" s="188"/>
      <c r="J218" s="114"/>
    </row>
    <row r="219" spans="1:10" x14ac:dyDescent="0.25">
      <c r="A219" s="11" t="s">
        <v>169</v>
      </c>
      <c r="B219" s="188">
        <f t="shared" si="12"/>
        <v>108.1231889732947</v>
      </c>
      <c r="C219" s="114"/>
      <c r="D219" s="188"/>
      <c r="E219" s="114" t="s">
        <v>16</v>
      </c>
      <c r="F219" s="206">
        <v>7050</v>
      </c>
      <c r="G219" s="115">
        <f t="shared" si="13"/>
        <v>0.10398230088495575</v>
      </c>
      <c r="H219" s="188"/>
      <c r="I219" s="188"/>
      <c r="J219" s="114"/>
    </row>
    <row r="220" spans="1:10" x14ac:dyDescent="0.25">
      <c r="A220" s="11" t="s">
        <v>169</v>
      </c>
      <c r="B220" s="188">
        <f t="shared" si="12"/>
        <v>20.760563221101883</v>
      </c>
      <c r="C220" s="114"/>
      <c r="D220" s="188"/>
      <c r="E220" s="114" t="s">
        <v>54</v>
      </c>
      <c r="F220" s="206">
        <v>3089.223</v>
      </c>
      <c r="G220" s="115">
        <f t="shared" si="13"/>
        <v>4.55637610619469E-2</v>
      </c>
      <c r="H220" s="188"/>
      <c r="I220" s="188"/>
      <c r="J220" s="114"/>
    </row>
    <row r="221" spans="1:10" x14ac:dyDescent="0.25">
      <c r="A221" s="11" t="s">
        <v>169</v>
      </c>
      <c r="B221" s="188">
        <f t="shared" si="12"/>
        <v>0.89702131934981422</v>
      </c>
      <c r="C221" s="114"/>
      <c r="D221" s="188"/>
      <c r="E221" s="114" t="s">
        <v>121</v>
      </c>
      <c r="F221" s="206">
        <v>642.14200000000005</v>
      </c>
      <c r="G221" s="115">
        <f t="shared" si="13"/>
        <v>9.4711209439528026E-3</v>
      </c>
      <c r="H221" s="188"/>
      <c r="I221" s="188"/>
      <c r="J221" s="114"/>
    </row>
    <row r="222" spans="1:10" x14ac:dyDescent="0.25">
      <c r="A222" s="11" t="s">
        <v>169</v>
      </c>
      <c r="B222" s="188">
        <f t="shared" si="12"/>
        <v>0.8816683724667379</v>
      </c>
      <c r="C222" s="114"/>
      <c r="D222" s="188"/>
      <c r="E222" s="114" t="s">
        <v>32</v>
      </c>
      <c r="F222" s="206">
        <v>636.62300000000005</v>
      </c>
      <c r="G222" s="115">
        <f t="shared" si="13"/>
        <v>9.3897197640117995E-3</v>
      </c>
      <c r="H222" s="188"/>
      <c r="I222" s="188"/>
      <c r="J222" s="114"/>
    </row>
    <row r="223" spans="1:10" x14ac:dyDescent="0.25">
      <c r="A223" s="11" t="s">
        <v>169</v>
      </c>
      <c r="B223" s="188">
        <f t="shared" si="12"/>
        <v>8.2719868431357177</v>
      </c>
      <c r="C223" s="114"/>
      <c r="D223" s="188"/>
      <c r="E223" s="114" t="s">
        <v>127</v>
      </c>
      <c r="F223" s="206">
        <v>1950</v>
      </c>
      <c r="G223" s="115">
        <f t="shared" si="13"/>
        <v>2.8761061946902654E-2</v>
      </c>
      <c r="H223" s="188"/>
      <c r="I223" s="188"/>
      <c r="J223" s="114"/>
    </row>
    <row r="224" spans="1:10" x14ac:dyDescent="0.25">
      <c r="A224" s="11" t="s">
        <v>169</v>
      </c>
      <c r="B224" s="188">
        <f t="shared" si="12"/>
        <v>182.13055055211839</v>
      </c>
      <c r="C224" s="114"/>
      <c r="D224" s="188"/>
      <c r="E224" s="114" t="s">
        <v>38</v>
      </c>
      <c r="F224" s="206">
        <v>9150</v>
      </c>
      <c r="G224" s="115">
        <f t="shared" si="13"/>
        <v>0.13495575221238937</v>
      </c>
      <c r="H224" s="188"/>
      <c r="I224" s="188"/>
      <c r="J224" s="114"/>
    </row>
    <row r="225" spans="1:10" x14ac:dyDescent="0.25">
      <c r="A225" s="11" t="s">
        <v>169</v>
      </c>
      <c r="B225" s="188">
        <f t="shared" si="12"/>
        <v>0.58823017551187329</v>
      </c>
      <c r="C225" s="114"/>
      <c r="D225" s="188"/>
      <c r="E225" s="114" t="s">
        <v>129</v>
      </c>
      <c r="F225" s="206">
        <v>520</v>
      </c>
      <c r="G225" s="115">
        <f t="shared" si="13"/>
        <v>7.6696165191740412E-3</v>
      </c>
      <c r="H225" s="188"/>
      <c r="I225" s="188"/>
      <c r="J225" s="114"/>
    </row>
    <row r="226" spans="1:10" x14ac:dyDescent="0.25">
      <c r="A226" s="11" t="s">
        <v>169</v>
      </c>
      <c r="B226" s="188">
        <f t="shared" si="12"/>
        <v>1.3922607704423038</v>
      </c>
      <c r="C226" s="114"/>
      <c r="D226" s="188"/>
      <c r="E226" s="114" t="s">
        <v>12</v>
      </c>
      <c r="F226" s="206">
        <v>800</v>
      </c>
      <c r="G226" s="115">
        <f t="shared" si="13"/>
        <v>1.1799410029498525E-2</v>
      </c>
      <c r="H226" s="188"/>
      <c r="I226" s="188"/>
      <c r="J226" s="114"/>
    </row>
    <row r="227" spans="1:10" x14ac:dyDescent="0.25">
      <c r="A227" s="150" t="s">
        <v>169</v>
      </c>
      <c r="B227" s="12">
        <f t="shared" si="12"/>
        <v>27.415572436717405</v>
      </c>
      <c r="C227" s="150"/>
      <c r="D227" s="12"/>
      <c r="E227" s="153" t="s">
        <v>171</v>
      </c>
      <c r="F227" s="12">
        <v>3550</v>
      </c>
      <c r="G227" s="119">
        <f t="shared" si="13"/>
        <v>5.2359882005899708E-2</v>
      </c>
      <c r="H227" s="12"/>
      <c r="I227" s="12"/>
      <c r="J227" s="150"/>
    </row>
    <row r="228" spans="1:10" x14ac:dyDescent="0.25">
      <c r="A228" s="11" t="s">
        <v>172</v>
      </c>
      <c r="B228" s="206">
        <f>POWER((F228/$J$228)*100, 2)</f>
        <v>0.28068944344546298</v>
      </c>
      <c r="C228" s="11">
        <f>SUM(B228:B276)</f>
        <v>3281.2401758996371</v>
      </c>
      <c r="D228" s="206"/>
      <c r="E228" s="206" t="s">
        <v>5</v>
      </c>
      <c r="F228" s="206">
        <v>1600</v>
      </c>
      <c r="G228" s="21">
        <f>F228/$J$228</f>
        <v>5.2980132450331126E-3</v>
      </c>
      <c r="H228" s="206"/>
      <c r="I228" s="206"/>
      <c r="J228" s="76">
        <v>302000</v>
      </c>
    </row>
    <row r="229" spans="1:10" x14ac:dyDescent="0.25">
      <c r="A229" s="11" t="s">
        <v>172</v>
      </c>
      <c r="B229" s="206">
        <f t="shared" ref="B229:B269" si="14">POWER((F229/$J$228)*100, 2)</f>
        <v>2.6401622719288628E-2</v>
      </c>
      <c r="D229" s="206"/>
      <c r="E229" s="206" t="s">
        <v>131</v>
      </c>
      <c r="F229" s="206">
        <v>490.70699999999999</v>
      </c>
      <c r="G229" s="21">
        <f t="shared" ref="G229:G276" si="15">F229/$J$228</f>
        <v>1.6248576158940397E-3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4"/>
        <v>0.63155124775229143</v>
      </c>
      <c r="D230" s="206"/>
      <c r="E230" s="206" t="s">
        <v>100</v>
      </c>
      <c r="F230" s="206">
        <v>2400</v>
      </c>
      <c r="G230" s="21">
        <f t="shared" si="15"/>
        <v>7.9470198675496689E-3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4"/>
        <v>6.1684899894741451E-3</v>
      </c>
      <c r="D231" s="206"/>
      <c r="E231" s="206" t="s">
        <v>39</v>
      </c>
      <c r="F231" s="206">
        <v>237.19</v>
      </c>
      <c r="G231" s="21">
        <f t="shared" si="15"/>
        <v>7.8539735099337744E-4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4"/>
        <v>5.9927688478575494</v>
      </c>
      <c r="D232" s="206"/>
      <c r="E232" s="206" t="s">
        <v>6</v>
      </c>
      <c r="F232" s="206">
        <v>7393</v>
      </c>
      <c r="G232" s="21">
        <f t="shared" si="15"/>
        <v>2.4480132450331125E-2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4"/>
        <v>0.22830676286127805</v>
      </c>
      <c r="D233" s="206"/>
      <c r="E233" s="206" t="s">
        <v>101</v>
      </c>
      <c r="F233" s="206">
        <v>1443</v>
      </c>
      <c r="G233" s="21">
        <f t="shared" si="15"/>
        <v>4.7781456953642385E-3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4"/>
        <v>0.4993153809043463</v>
      </c>
      <c r="D234" s="206"/>
      <c r="E234" s="206" t="s">
        <v>82</v>
      </c>
      <c r="F234" s="206">
        <v>2134</v>
      </c>
      <c r="G234" s="21">
        <f t="shared" si="15"/>
        <v>7.0662251655629138E-3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4"/>
        <v>7.736502784965571E-2</v>
      </c>
      <c r="D235" s="206"/>
      <c r="E235" s="206" t="s">
        <v>83</v>
      </c>
      <c r="F235" s="206">
        <v>840</v>
      </c>
      <c r="G235" s="21">
        <f t="shared" si="15"/>
        <v>2.7814569536423841E-3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4"/>
        <v>3168.7206701460459</v>
      </c>
      <c r="D236" s="206"/>
      <c r="E236" s="206" t="s">
        <v>15</v>
      </c>
      <c r="F236" s="206">
        <v>170000</v>
      </c>
      <c r="G236" s="21">
        <f t="shared" si="15"/>
        <v>0.5629139072847682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4"/>
        <v>0</v>
      </c>
      <c r="D237" s="206"/>
      <c r="E237" s="206" t="s">
        <v>103</v>
      </c>
      <c r="F237" s="206"/>
      <c r="H237" s="206"/>
      <c r="I237" s="206"/>
      <c r="J237" s="76"/>
    </row>
    <row r="238" spans="1:10" x14ac:dyDescent="0.25">
      <c r="A238" s="11" t="s">
        <v>172</v>
      </c>
      <c r="B238" s="206">
        <f t="shared" si="14"/>
        <v>3.5876750200539452E-2</v>
      </c>
      <c r="D238" s="206"/>
      <c r="E238" s="206" t="s">
        <v>33</v>
      </c>
      <c r="F238" s="206">
        <v>572.02300000000002</v>
      </c>
      <c r="G238" s="21">
        <f t="shared" si="15"/>
        <v>1.8941158940397351E-3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4"/>
        <v>0.17880016227358445</v>
      </c>
      <c r="D239" s="206"/>
      <c r="E239" s="206" t="s">
        <v>105</v>
      </c>
      <c r="F239" s="206">
        <v>1277</v>
      </c>
      <c r="G239" s="21">
        <f t="shared" si="15"/>
        <v>4.2284768211920528E-3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4"/>
        <v>0.10964431384588397</v>
      </c>
      <c r="D240" s="206"/>
      <c r="E240" s="206" t="s">
        <v>106</v>
      </c>
      <c r="F240" s="206">
        <v>1000</v>
      </c>
      <c r="G240" s="21">
        <f t="shared" si="15"/>
        <v>3.3112582781456954E-3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4"/>
        <v>2.930671900355248E-2</v>
      </c>
      <c r="D241" s="206"/>
      <c r="E241" s="206" t="s">
        <v>134</v>
      </c>
      <c r="F241" s="206">
        <v>517</v>
      </c>
      <c r="G241" s="21">
        <f t="shared" si="15"/>
        <v>1.7119205298013246E-3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4"/>
        <v>1.7543090215341435</v>
      </c>
      <c r="D242" s="206"/>
      <c r="E242" s="206" t="s">
        <v>19</v>
      </c>
      <c r="F242" s="206">
        <v>4000</v>
      </c>
      <c r="G242" s="21">
        <f t="shared" si="15"/>
        <v>1.3245033112582781E-2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4"/>
        <v>5.7124165606771644</v>
      </c>
      <c r="D243" s="206"/>
      <c r="E243" s="206" t="s">
        <v>94</v>
      </c>
      <c r="F243" s="206">
        <v>7218</v>
      </c>
      <c r="G243" s="21">
        <f t="shared" si="15"/>
        <v>2.390066225165563E-2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4"/>
        <v>2.7411078461470992E-2</v>
      </c>
      <c r="D244" s="206"/>
      <c r="E244" s="206" t="s">
        <v>22</v>
      </c>
      <c r="F244" s="206">
        <v>500</v>
      </c>
      <c r="G244" s="21">
        <f t="shared" si="15"/>
        <v>1.6556291390728477E-3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4"/>
        <v>15.788781193807292</v>
      </c>
      <c r="D245" s="206"/>
      <c r="E245" s="206" t="s">
        <v>9</v>
      </c>
      <c r="F245" s="206">
        <v>12000</v>
      </c>
      <c r="G245" s="21">
        <f t="shared" si="15"/>
        <v>3.9735099337748346E-2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4"/>
        <v>0.74119556159817546</v>
      </c>
      <c r="D246" s="206"/>
      <c r="E246" s="206" t="s">
        <v>24</v>
      </c>
      <c r="F246" s="206">
        <v>2600</v>
      </c>
      <c r="G246" s="21">
        <f t="shared" si="15"/>
        <v>8.6092715231788075E-3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4"/>
        <v>8.7193544142800759E-3</v>
      </c>
      <c r="D247" s="206"/>
      <c r="E247" s="206" t="s">
        <v>136</v>
      </c>
      <c r="F247" s="206">
        <v>282</v>
      </c>
      <c r="G247" s="21">
        <f t="shared" si="15"/>
        <v>9.3377483443708611E-4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4"/>
        <v>3.947195298451823</v>
      </c>
      <c r="D248" s="206"/>
      <c r="E248" s="206" t="s">
        <v>25</v>
      </c>
      <c r="F248" s="206">
        <v>6000</v>
      </c>
      <c r="G248" s="21">
        <f t="shared" si="15"/>
        <v>1.9867549668874173E-2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4"/>
        <v>8.4007543528792604E-3</v>
      </c>
      <c r="D249" s="206"/>
      <c r="E249" s="206" t="s">
        <v>10</v>
      </c>
      <c r="F249" s="206">
        <v>276.8</v>
      </c>
      <c r="G249" s="21">
        <f t="shared" si="15"/>
        <v>9.1655629139072851E-4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4"/>
        <v>9.6038420464014731</v>
      </c>
      <c r="D250" s="206"/>
      <c r="E250" s="206" t="s">
        <v>111</v>
      </c>
      <c r="F250" s="206">
        <v>9359</v>
      </c>
      <c r="G250" s="21">
        <f t="shared" si="15"/>
        <v>3.0990066225165563E-2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4"/>
        <v>0.11478588874216042</v>
      </c>
      <c r="D251" s="206"/>
      <c r="E251" s="206" t="s">
        <v>36</v>
      </c>
      <c r="F251" s="206">
        <v>1023.178</v>
      </c>
      <c r="G251" s="21">
        <f t="shared" si="15"/>
        <v>3.3880066225165564E-3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4"/>
        <v>1.6676900135958947</v>
      </c>
      <c r="D252" s="206"/>
      <c r="E252" s="206" t="s">
        <v>170</v>
      </c>
      <c r="F252" s="206">
        <v>3900</v>
      </c>
      <c r="G252" s="21">
        <f t="shared" si="15"/>
        <v>1.2913907284768211E-2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4"/>
        <v>0.18529889039954386</v>
      </c>
      <c r="D253" s="206"/>
      <c r="E253" s="206" t="s">
        <v>26</v>
      </c>
      <c r="F253" s="206">
        <v>1300</v>
      </c>
      <c r="G253" s="21">
        <f t="shared" si="15"/>
        <v>4.3046357615894038E-3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4"/>
        <v>4.2147274242357788</v>
      </c>
      <c r="D254" s="206"/>
      <c r="E254" s="206" t="s">
        <v>56</v>
      </c>
      <c r="F254" s="206">
        <v>6200</v>
      </c>
      <c r="G254" s="21">
        <f t="shared" si="15"/>
        <v>2.052980132450331E-2</v>
      </c>
      <c r="H254" s="206"/>
      <c r="I254" s="206"/>
    </row>
    <row r="255" spans="1:10" x14ac:dyDescent="0.25">
      <c r="A255" s="11" t="s">
        <v>172</v>
      </c>
      <c r="B255" s="206">
        <f t="shared" si="14"/>
        <v>5.1155651067935617E-3</v>
      </c>
      <c r="D255" s="206"/>
      <c r="E255" s="206" t="s">
        <v>92</v>
      </c>
      <c r="F255" s="206">
        <v>216</v>
      </c>
      <c r="G255" s="21">
        <f t="shared" si="15"/>
        <v>7.1523178807947015E-4</v>
      </c>
      <c r="H255" s="206"/>
      <c r="I255" s="206"/>
    </row>
    <row r="256" spans="1:10" x14ac:dyDescent="0.25">
      <c r="A256" s="11" t="s">
        <v>172</v>
      </c>
      <c r="B256" s="206">
        <f t="shared" si="14"/>
        <v>0.50353591947721588</v>
      </c>
      <c r="D256" s="206"/>
      <c r="E256" s="206" t="s">
        <v>118</v>
      </c>
      <c r="F256" s="206">
        <v>2143</v>
      </c>
      <c r="G256" s="21">
        <f t="shared" si="15"/>
        <v>7.0960264900662255E-3</v>
      </c>
      <c r="H256" s="206"/>
      <c r="I256" s="206"/>
    </row>
    <row r="257" spans="1:9" x14ac:dyDescent="0.25">
      <c r="A257" s="11" t="s">
        <v>172</v>
      </c>
      <c r="B257" s="206">
        <f t="shared" si="14"/>
        <v>0.43857725538353587</v>
      </c>
      <c r="D257" s="206"/>
      <c r="E257" s="206" t="s">
        <v>29</v>
      </c>
      <c r="F257" s="206">
        <v>2000</v>
      </c>
      <c r="G257" s="21">
        <f t="shared" si="15"/>
        <v>6.6225165562913907E-3</v>
      </c>
      <c r="H257" s="206"/>
      <c r="I257" s="206"/>
    </row>
    <row r="258" spans="1:9" x14ac:dyDescent="0.25">
      <c r="A258" s="11" t="s">
        <v>172</v>
      </c>
      <c r="B258" s="206">
        <f t="shared" si="14"/>
        <v>7.3724836629972375</v>
      </c>
      <c r="D258" s="206"/>
      <c r="E258" s="206" t="s">
        <v>16</v>
      </c>
      <c r="F258" s="206">
        <v>8200</v>
      </c>
      <c r="G258" s="21">
        <f t="shared" si="15"/>
        <v>2.7152317880794703E-2</v>
      </c>
      <c r="H258" s="206"/>
      <c r="I258" s="206"/>
    </row>
    <row r="259" spans="1:9" x14ac:dyDescent="0.25">
      <c r="A259" s="11" t="s">
        <v>172</v>
      </c>
      <c r="B259" s="206">
        <f t="shared" si="14"/>
        <v>1.7543090215341436E-2</v>
      </c>
      <c r="D259" s="206"/>
      <c r="E259" s="206" t="s">
        <v>54</v>
      </c>
      <c r="F259" s="206">
        <v>400</v>
      </c>
      <c r="G259" s="21">
        <f t="shared" si="15"/>
        <v>1.3245033112582781E-3</v>
      </c>
      <c r="H259" s="206"/>
      <c r="I259" s="206"/>
    </row>
    <row r="260" spans="1:9" x14ac:dyDescent="0.25">
      <c r="A260" s="11" t="s">
        <v>172</v>
      </c>
      <c r="B260" s="206">
        <f t="shared" si="14"/>
        <v>1.1227577737818517E-2</v>
      </c>
      <c r="D260" s="206"/>
      <c r="E260" s="206" t="s">
        <v>143</v>
      </c>
      <c r="F260" s="206">
        <v>320</v>
      </c>
      <c r="G260" s="21">
        <f t="shared" si="15"/>
        <v>1.0596026490066225E-3</v>
      </c>
      <c r="H260" s="206"/>
      <c r="I260" s="206"/>
    </row>
    <row r="261" spans="1:9" x14ac:dyDescent="0.25">
      <c r="A261" s="11" t="s">
        <v>172</v>
      </c>
      <c r="B261" s="206">
        <f t="shared" si="14"/>
        <v>0.13827562387614578</v>
      </c>
      <c r="D261" s="206"/>
      <c r="E261" s="206" t="s">
        <v>120</v>
      </c>
      <c r="F261" s="206">
        <v>1123</v>
      </c>
      <c r="G261" s="21">
        <f t="shared" si="15"/>
        <v>3.718543046357616E-3</v>
      </c>
      <c r="H261" s="206"/>
      <c r="I261" s="206"/>
    </row>
    <row r="262" spans="1:9" x14ac:dyDescent="0.25">
      <c r="A262" s="11" t="s">
        <v>172</v>
      </c>
      <c r="B262" s="206">
        <f t="shared" si="14"/>
        <v>0.24669970615323894</v>
      </c>
      <c r="D262" s="206"/>
      <c r="E262" s="206" t="s">
        <v>173</v>
      </c>
      <c r="F262" s="206">
        <v>1500</v>
      </c>
      <c r="G262" s="21">
        <f t="shared" si="15"/>
        <v>4.9668874172185433E-3</v>
      </c>
      <c r="H262" s="206"/>
      <c r="I262" s="206"/>
    </row>
    <row r="263" spans="1:9" x14ac:dyDescent="0.25">
      <c r="A263" s="11" t="s">
        <v>172</v>
      </c>
      <c r="B263" s="206">
        <f t="shared" si="14"/>
        <v>0.28021282475340992</v>
      </c>
      <c r="D263" s="206"/>
      <c r="E263" s="206" t="s">
        <v>121</v>
      </c>
      <c r="F263" s="206">
        <v>1598.6410000000001</v>
      </c>
      <c r="G263" s="21">
        <f t="shared" si="15"/>
        <v>5.2935132450331124E-3</v>
      </c>
      <c r="H263" s="206"/>
      <c r="I263" s="206"/>
    </row>
    <row r="264" spans="1:9" x14ac:dyDescent="0.25">
      <c r="A264" s="11" t="s">
        <v>172</v>
      </c>
      <c r="B264" s="206">
        <f t="shared" si="14"/>
        <v>0.43857725538353587</v>
      </c>
      <c r="D264" s="206"/>
      <c r="E264" s="206" t="s">
        <v>32</v>
      </c>
      <c r="F264" s="206">
        <v>2000</v>
      </c>
      <c r="G264" s="21">
        <f t="shared" si="15"/>
        <v>6.6225165562913907E-3</v>
      </c>
      <c r="H264" s="206"/>
      <c r="I264" s="206"/>
    </row>
    <row r="265" spans="1:9" x14ac:dyDescent="0.25">
      <c r="A265" s="11" t="s">
        <v>172</v>
      </c>
      <c r="B265" s="206">
        <f t="shared" si="14"/>
        <v>6.6707600543835815E-2</v>
      </c>
      <c r="D265" s="206"/>
      <c r="E265" s="206" t="s">
        <v>174</v>
      </c>
      <c r="F265" s="206">
        <v>780</v>
      </c>
      <c r="G265" s="21">
        <f t="shared" si="15"/>
        <v>2.5827814569536426E-3</v>
      </c>
      <c r="H265" s="206"/>
      <c r="I265" s="206"/>
    </row>
    <row r="266" spans="1:9" x14ac:dyDescent="0.25">
      <c r="A266" s="11" t="s">
        <v>172</v>
      </c>
      <c r="B266" s="206">
        <f t="shared" si="14"/>
        <v>2.4220428928555769E-2</v>
      </c>
      <c r="D266" s="206"/>
      <c r="E266" s="206" t="s">
        <v>124</v>
      </c>
      <c r="F266" s="206">
        <v>470</v>
      </c>
      <c r="G266" s="21">
        <f t="shared" si="15"/>
        <v>1.5562913907284769E-3</v>
      </c>
      <c r="H266" s="206"/>
      <c r="I266" s="206"/>
    </row>
    <row r="267" spans="1:9" x14ac:dyDescent="0.25">
      <c r="A267" s="11" t="s">
        <v>172</v>
      </c>
      <c r="B267" s="206">
        <f t="shared" si="14"/>
        <v>7.0172360861365746E-2</v>
      </c>
      <c r="D267" s="206"/>
      <c r="E267" s="206" t="s">
        <v>161</v>
      </c>
      <c r="F267" s="206">
        <v>800</v>
      </c>
      <c r="G267" s="21">
        <f t="shared" si="15"/>
        <v>2.6490066225165563E-3</v>
      </c>
      <c r="H267" s="206"/>
      <c r="I267" s="206"/>
    </row>
    <row r="268" spans="1:9" x14ac:dyDescent="0.25">
      <c r="A268" s="11" t="s">
        <v>172</v>
      </c>
      <c r="B268" s="206">
        <f t="shared" si="14"/>
        <v>1.7107254067804042E-2</v>
      </c>
      <c r="D268" s="206"/>
      <c r="E268" s="206" t="s">
        <v>166</v>
      </c>
      <c r="F268" s="206">
        <v>395</v>
      </c>
      <c r="G268" s="21">
        <f t="shared" si="15"/>
        <v>1.3079470198675497E-3</v>
      </c>
      <c r="H268" s="206"/>
      <c r="I268" s="206"/>
    </row>
    <row r="269" spans="1:9" x14ac:dyDescent="0.25">
      <c r="A269" s="11" t="s">
        <v>172</v>
      </c>
      <c r="B269" s="206">
        <f t="shared" si="14"/>
        <v>1.7543090215341435</v>
      </c>
      <c r="D269" s="206"/>
      <c r="E269" s="206" t="s">
        <v>31</v>
      </c>
      <c r="F269" s="206">
        <v>4000</v>
      </c>
      <c r="G269" s="21">
        <f t="shared" si="15"/>
        <v>1.3245033112582781E-2</v>
      </c>
      <c r="H269" s="206"/>
      <c r="I269" s="206"/>
    </row>
    <row r="270" spans="1:9" x14ac:dyDescent="0.25">
      <c r="A270" s="11" t="s">
        <v>172</v>
      </c>
      <c r="B270" s="206">
        <f t="shared" ref="B270:B276" si="16">POWER((F270/$J$228)*100, 2)</f>
        <v>3.5473602034998462</v>
      </c>
      <c r="D270" s="206"/>
      <c r="E270" s="206" t="s">
        <v>126</v>
      </c>
      <c r="F270" s="206">
        <v>5688</v>
      </c>
      <c r="G270" s="21">
        <f t="shared" si="15"/>
        <v>1.8834437086092715E-2</v>
      </c>
      <c r="H270" s="206"/>
      <c r="I270" s="206"/>
    </row>
    <row r="271" spans="1:9" x14ac:dyDescent="0.25">
      <c r="A271" s="11" t="s">
        <v>172</v>
      </c>
      <c r="B271" s="206">
        <f t="shared" si="16"/>
        <v>0.43857725538353587</v>
      </c>
      <c r="D271" s="206"/>
      <c r="E271" s="206" t="s">
        <v>128</v>
      </c>
      <c r="F271" s="206">
        <v>2000</v>
      </c>
      <c r="G271" s="21">
        <f t="shared" si="15"/>
        <v>6.6225165562913907E-3</v>
      </c>
      <c r="H271" s="206"/>
      <c r="I271" s="206"/>
    </row>
    <row r="272" spans="1:9" x14ac:dyDescent="0.25">
      <c r="A272" s="11" t="s">
        <v>172</v>
      </c>
      <c r="B272" s="206">
        <f t="shared" si="16"/>
        <v>44.739265821674486</v>
      </c>
      <c r="D272" s="206"/>
      <c r="E272" s="206" t="s">
        <v>38</v>
      </c>
      <c r="F272" s="206">
        <v>20200</v>
      </c>
      <c r="G272" s="21">
        <f t="shared" si="15"/>
        <v>6.6887417218543049E-2</v>
      </c>
      <c r="H272" s="206"/>
      <c r="I272" s="206"/>
    </row>
    <row r="273" spans="1:11" x14ac:dyDescent="0.25">
      <c r="A273" s="11" t="s">
        <v>172</v>
      </c>
      <c r="B273" s="206">
        <f t="shared" si="16"/>
        <v>1.7543090215341436E-2</v>
      </c>
      <c r="D273" s="206"/>
      <c r="E273" s="206" t="s">
        <v>12</v>
      </c>
      <c r="F273" s="206">
        <v>400</v>
      </c>
      <c r="G273" s="21">
        <f t="shared" si="15"/>
        <v>1.3245033112582781E-3</v>
      </c>
      <c r="H273" s="206"/>
      <c r="I273" s="206"/>
    </row>
    <row r="274" spans="1:11" x14ac:dyDescent="0.25">
      <c r="A274" s="11" t="s">
        <v>172</v>
      </c>
      <c r="B274" s="206">
        <f t="shared" si="16"/>
        <v>0.22672733652032809</v>
      </c>
      <c r="D274" s="206"/>
      <c r="E274" s="206" t="s">
        <v>47</v>
      </c>
      <c r="F274" s="206">
        <v>1438</v>
      </c>
      <c r="G274" s="21">
        <f t="shared" si="15"/>
        <v>4.7615894039735101E-3</v>
      </c>
      <c r="H274" s="206"/>
      <c r="I274" s="206"/>
    </row>
    <row r="275" spans="1:11" x14ac:dyDescent="0.25">
      <c r="A275" s="11" t="s">
        <v>172</v>
      </c>
      <c r="B275" s="206">
        <f t="shared" si="16"/>
        <v>2.9850664444541915E-3</v>
      </c>
      <c r="D275" s="206"/>
      <c r="E275" s="206" t="s">
        <v>89</v>
      </c>
      <c r="F275" s="206">
        <v>165</v>
      </c>
      <c r="G275" s="21">
        <f t="shared" si="15"/>
        <v>5.4635761589403979E-4</v>
      </c>
      <c r="H275" s="206"/>
      <c r="I275" s="206"/>
    </row>
    <row r="276" spans="1:11" x14ac:dyDescent="0.25">
      <c r="A276" s="150" t="s">
        <v>172</v>
      </c>
      <c r="B276" s="12">
        <f t="shared" si="16"/>
        <v>0.29131397745712906</v>
      </c>
      <c r="C276" s="150"/>
      <c r="D276" s="12"/>
      <c r="E276" s="12" t="s">
        <v>171</v>
      </c>
      <c r="F276" s="12">
        <v>1630</v>
      </c>
      <c r="G276" s="27">
        <f t="shared" si="15"/>
        <v>5.3973509933774831E-3</v>
      </c>
      <c r="H276" s="12"/>
      <c r="I276" s="12"/>
      <c r="J276" s="150"/>
    </row>
    <row r="277" spans="1:11" x14ac:dyDescent="0.25">
      <c r="A277" s="11" t="s">
        <v>175</v>
      </c>
      <c r="B277" s="117">
        <v>795.16330000000005</v>
      </c>
      <c r="C277" s="11">
        <v>1427.049</v>
      </c>
      <c r="D277" s="210"/>
      <c r="E277" s="210" t="s">
        <v>5</v>
      </c>
      <c r="F277" s="210">
        <v>2815000</v>
      </c>
      <c r="G277" s="115">
        <v>0.28199999999999997</v>
      </c>
      <c r="J277" s="11">
        <v>9982700</v>
      </c>
    </row>
    <row r="278" spans="1:11" x14ac:dyDescent="0.25">
      <c r="A278" s="11" t="s">
        <v>175</v>
      </c>
      <c r="B278" s="117">
        <v>0.95125400000000004</v>
      </c>
      <c r="C278" s="114"/>
      <c r="D278" s="114"/>
      <c r="E278" s="210" t="s">
        <v>6</v>
      </c>
      <c r="F278" s="210">
        <v>97364</v>
      </c>
      <c r="G278" s="115">
        <v>9.7999999999999997E-3</v>
      </c>
      <c r="J278" s="114"/>
      <c r="K278" s="114"/>
    </row>
    <row r="279" spans="1:11" x14ac:dyDescent="0.25">
      <c r="A279" s="11" t="s">
        <v>175</v>
      </c>
      <c r="B279" s="117">
        <v>121.41849999999999</v>
      </c>
      <c r="C279" s="114"/>
      <c r="D279" s="114"/>
      <c r="E279" s="210" t="s">
        <v>82</v>
      </c>
      <c r="F279" s="210">
        <v>1100000</v>
      </c>
      <c r="G279" s="115">
        <v>0.11020000000000001</v>
      </c>
      <c r="J279" s="114"/>
      <c r="K279" s="114"/>
    </row>
    <row r="280" spans="1:11" x14ac:dyDescent="0.25">
      <c r="A280" s="11" t="s">
        <v>175</v>
      </c>
      <c r="B280" s="117">
        <v>92.478759999999994</v>
      </c>
      <c r="C280" s="114"/>
      <c r="D280" s="114"/>
      <c r="E280" s="210" t="s">
        <v>15</v>
      </c>
      <c r="F280" s="210">
        <v>960000</v>
      </c>
      <c r="G280" s="115">
        <v>9.6199999999999994E-2</v>
      </c>
      <c r="J280" s="114"/>
      <c r="K280" s="114"/>
    </row>
    <row r="281" spans="1:11" x14ac:dyDescent="0.25">
      <c r="A281" s="11" t="s">
        <v>175</v>
      </c>
      <c r="B281" s="117">
        <v>0</v>
      </c>
      <c r="C281" s="114"/>
      <c r="D281" s="114"/>
      <c r="E281" s="210" t="s">
        <v>106</v>
      </c>
      <c r="F281" s="210"/>
      <c r="G281" s="114"/>
      <c r="J281" s="114"/>
      <c r="K281" s="114"/>
    </row>
    <row r="282" spans="1:11" x14ac:dyDescent="0.25">
      <c r="A282" s="11" t="s">
        <v>175</v>
      </c>
      <c r="B282" s="117">
        <v>52.163899999999998</v>
      </c>
      <c r="C282" s="114"/>
      <c r="D282" s="114"/>
      <c r="E282" s="210" t="s">
        <v>9</v>
      </c>
      <c r="F282" s="210">
        <v>721000</v>
      </c>
      <c r="G282" s="115">
        <v>7.22E-2</v>
      </c>
      <c r="J282" s="114"/>
      <c r="K282" s="114"/>
    </row>
    <row r="283" spans="1:11" x14ac:dyDescent="0.25">
      <c r="A283" s="11" t="s">
        <v>175</v>
      </c>
      <c r="B283" s="117">
        <v>6.2715999999999994E-2</v>
      </c>
      <c r="C283" s="114"/>
      <c r="D283" s="114"/>
      <c r="E283" s="210" t="s">
        <v>36</v>
      </c>
      <c r="F283" s="210">
        <v>25000</v>
      </c>
      <c r="G283" s="115">
        <v>2.5000000000000001E-3</v>
      </c>
      <c r="J283" s="114"/>
      <c r="K283" s="114"/>
    </row>
    <row r="284" spans="1:11" x14ac:dyDescent="0.25">
      <c r="A284" s="11" t="s">
        <v>175</v>
      </c>
      <c r="B284" s="117">
        <v>0.38200600000000001</v>
      </c>
      <c r="C284" s="114"/>
      <c r="D284" s="114"/>
      <c r="E284" s="210" t="s">
        <v>26</v>
      </c>
      <c r="F284" s="210">
        <v>61700</v>
      </c>
      <c r="G284" s="115">
        <v>6.1999999999999998E-3</v>
      </c>
      <c r="J284" s="114"/>
      <c r="K284" s="114"/>
    </row>
    <row r="285" spans="1:11" x14ac:dyDescent="0.25">
      <c r="A285" s="11" t="s">
        <v>175</v>
      </c>
      <c r="B285" s="117">
        <v>2.236669</v>
      </c>
      <c r="C285" s="114"/>
      <c r="D285" s="114"/>
      <c r="E285" s="210" t="s">
        <v>27</v>
      </c>
      <c r="F285" s="210">
        <v>149297</v>
      </c>
      <c r="G285" s="115">
        <v>1.4999999999999999E-2</v>
      </c>
      <c r="J285" s="114"/>
      <c r="K285" s="114"/>
    </row>
    <row r="286" spans="1:11" x14ac:dyDescent="0.25">
      <c r="A286" s="11" t="s">
        <v>175</v>
      </c>
      <c r="B286" s="117">
        <v>78.061459999999997</v>
      </c>
      <c r="C286" s="114"/>
      <c r="D286" s="114"/>
      <c r="E286" s="210" t="s">
        <v>117</v>
      </c>
      <c r="F286" s="210">
        <v>882000</v>
      </c>
      <c r="G286" s="115">
        <v>8.8400000000000006E-2</v>
      </c>
      <c r="J286" s="114"/>
      <c r="K286" s="114"/>
    </row>
    <row r="287" spans="1:11" x14ac:dyDescent="0.25">
      <c r="A287" s="11" t="s">
        <v>175</v>
      </c>
      <c r="B287" s="117">
        <v>0.97466799999999998</v>
      </c>
      <c r="C287" s="114"/>
      <c r="D287" s="114"/>
      <c r="E287" s="210" t="s">
        <v>30</v>
      </c>
      <c r="F287" s="210">
        <v>98555</v>
      </c>
      <c r="G287" s="115">
        <v>9.9000000000000008E-3</v>
      </c>
      <c r="J287" s="114"/>
      <c r="K287" s="114"/>
    </row>
    <row r="288" spans="1:11" x14ac:dyDescent="0.25">
      <c r="A288" s="11" t="s">
        <v>175</v>
      </c>
      <c r="B288" s="117">
        <v>192.2081</v>
      </c>
      <c r="C288" s="114"/>
      <c r="D288" s="114"/>
      <c r="E288" s="210" t="s">
        <v>121</v>
      </c>
      <c r="F288" s="210">
        <v>1384000</v>
      </c>
      <c r="G288" s="115">
        <v>0.1386</v>
      </c>
      <c r="J288" s="114"/>
      <c r="K288" s="114"/>
    </row>
    <row r="289" spans="1:11" x14ac:dyDescent="0.25">
      <c r="A289" s="11" t="s">
        <v>175</v>
      </c>
      <c r="B289" s="117">
        <v>0.56949899999999998</v>
      </c>
      <c r="C289" s="114"/>
      <c r="D289" s="114"/>
      <c r="E289" s="210" t="s">
        <v>160</v>
      </c>
      <c r="F289" s="210">
        <v>75335</v>
      </c>
      <c r="G289" s="115">
        <v>7.4999999999999997E-3</v>
      </c>
      <c r="J289" s="114"/>
      <c r="K289" s="114"/>
    </row>
    <row r="290" spans="1:11" x14ac:dyDescent="0.25">
      <c r="A290" s="11" t="s">
        <v>175</v>
      </c>
      <c r="B290" s="117">
        <v>31.46847</v>
      </c>
      <c r="C290" s="114"/>
      <c r="D290" s="114"/>
      <c r="E290" s="210" t="s">
        <v>126</v>
      </c>
      <c r="F290" s="210">
        <v>560000</v>
      </c>
      <c r="G290" s="115">
        <v>5.6099999999999997E-2</v>
      </c>
      <c r="J290" s="114"/>
      <c r="K290" s="114"/>
    </row>
    <row r="291" spans="1:11" x14ac:dyDescent="0.25">
      <c r="A291" s="11" t="s">
        <v>175</v>
      </c>
      <c r="B291" s="117">
        <v>16.055340000000001</v>
      </c>
      <c r="C291" s="114"/>
      <c r="D291" s="114"/>
      <c r="E291" s="210" t="s">
        <v>38</v>
      </c>
      <c r="F291" s="210">
        <v>400000</v>
      </c>
      <c r="G291" s="115">
        <v>4.0099999999999997E-2</v>
      </c>
      <c r="J291" s="114"/>
      <c r="K291" s="114"/>
    </row>
    <row r="292" spans="1:11" x14ac:dyDescent="0.25">
      <c r="A292" s="150" t="s">
        <v>175</v>
      </c>
      <c r="B292" s="152">
        <v>42.853940000000001</v>
      </c>
      <c r="C292" s="153"/>
      <c r="D292" s="12"/>
      <c r="E292" s="12" t="s">
        <v>47</v>
      </c>
      <c r="F292" s="12">
        <v>653500</v>
      </c>
      <c r="G292" s="119">
        <v>6.5500000000000003E-2</v>
      </c>
      <c r="H292" s="12"/>
      <c r="I292" s="12"/>
      <c r="J292" s="153"/>
      <c r="K292" s="114"/>
    </row>
    <row r="293" spans="1:11" x14ac:dyDescent="0.25">
      <c r="A293" s="11" t="s">
        <v>177</v>
      </c>
      <c r="B293" s="117">
        <v>0</v>
      </c>
      <c r="C293" s="164">
        <v>3284.8440000000001</v>
      </c>
      <c r="D293" s="218"/>
      <c r="E293" s="14" t="s">
        <v>5</v>
      </c>
      <c r="F293" s="218"/>
      <c r="H293" s="218"/>
      <c r="I293" s="218"/>
      <c r="J293" s="173">
        <v>58500</v>
      </c>
    </row>
    <row r="294" spans="1:11" x14ac:dyDescent="0.25">
      <c r="A294" s="11" t="s">
        <v>177</v>
      </c>
      <c r="B294" s="117">
        <v>1054.861568</v>
      </c>
      <c r="C294" s="218"/>
      <c r="D294" s="218"/>
      <c r="E294" s="79" t="s">
        <v>15</v>
      </c>
      <c r="F294" s="118">
        <v>19000</v>
      </c>
      <c r="G294" s="115">
        <v>0.32479999999999998</v>
      </c>
      <c r="I294" s="218"/>
      <c r="J294" s="114"/>
    </row>
    <row r="295" spans="1:11" x14ac:dyDescent="0.25">
      <c r="A295" s="11" t="s">
        <v>177</v>
      </c>
      <c r="B295" s="117">
        <v>0</v>
      </c>
      <c r="C295" s="218"/>
      <c r="D295" s="218"/>
      <c r="E295" s="79" t="s">
        <v>22</v>
      </c>
      <c r="F295" s="118"/>
      <c r="G295" s="115"/>
      <c r="I295" s="218"/>
      <c r="J295" s="114"/>
    </row>
    <row r="296" spans="1:11" x14ac:dyDescent="0.25">
      <c r="A296" s="11" t="s">
        <v>177</v>
      </c>
      <c r="B296" s="117">
        <v>2.9220542040000002</v>
      </c>
      <c r="C296" s="218"/>
      <c r="D296" s="218"/>
      <c r="E296" s="79" t="s">
        <v>36</v>
      </c>
      <c r="F296" s="118">
        <v>1000</v>
      </c>
      <c r="G296" s="115">
        <v>1.7100000000000001E-2</v>
      </c>
      <c r="I296" s="218"/>
      <c r="J296" s="114"/>
    </row>
    <row r="297" spans="1:11" x14ac:dyDescent="0.25">
      <c r="A297" s="11" t="s">
        <v>177</v>
      </c>
      <c r="B297" s="117">
        <v>614.36189639999998</v>
      </c>
      <c r="C297" s="218"/>
      <c r="D297" s="218"/>
      <c r="E297" s="79" t="s">
        <v>16</v>
      </c>
      <c r="F297" s="118">
        <v>14500</v>
      </c>
      <c r="G297" s="115">
        <v>0.24790000000000001</v>
      </c>
      <c r="I297" s="218"/>
      <c r="J297" s="114"/>
    </row>
    <row r="298" spans="1:11" x14ac:dyDescent="0.25">
      <c r="A298" s="11" t="s">
        <v>177</v>
      </c>
      <c r="B298" s="117">
        <v>1611.782295</v>
      </c>
      <c r="C298" s="218"/>
      <c r="D298" s="218"/>
      <c r="E298" s="79" t="s">
        <v>121</v>
      </c>
      <c r="F298" s="118">
        <v>23486</v>
      </c>
      <c r="G298" s="115">
        <v>0.40150000000000002</v>
      </c>
      <c r="I298" s="218"/>
      <c r="J298" s="114"/>
    </row>
    <row r="299" spans="1:11" x14ac:dyDescent="0.25">
      <c r="A299" s="11" t="s">
        <v>177</v>
      </c>
      <c r="B299" s="117">
        <v>0.91635619800000001</v>
      </c>
      <c r="C299" s="114"/>
      <c r="D299" s="218"/>
      <c r="E299" s="79" t="s">
        <v>111</v>
      </c>
      <c r="F299" s="117">
        <v>560</v>
      </c>
      <c r="G299" s="115">
        <v>9.5999999999999992E-3</v>
      </c>
      <c r="I299" s="218"/>
      <c r="J299" s="114"/>
    </row>
    <row r="300" spans="1:11" x14ac:dyDescent="0.25">
      <c r="A300" s="150" t="s">
        <v>177</v>
      </c>
      <c r="B300" s="171">
        <v>0</v>
      </c>
      <c r="C300" s="150"/>
      <c r="D300" s="12"/>
      <c r="E300" s="128" t="s">
        <v>38</v>
      </c>
      <c r="F300" s="12"/>
      <c r="G300" s="27"/>
      <c r="H300" s="12"/>
      <c r="I300" s="12"/>
      <c r="J300" s="150"/>
    </row>
    <row r="301" spans="1:11" x14ac:dyDescent="0.25">
      <c r="A301" s="11" t="s">
        <v>179</v>
      </c>
      <c r="B301" s="231">
        <f>POWER((F301/$J$301)*100, 2)</f>
        <v>8.3225839012345665E-4</v>
      </c>
      <c r="C301" s="11">
        <f>SUM(B301:B325)</f>
        <v>2420.9340518589634</v>
      </c>
      <c r="D301" s="231"/>
      <c r="E301" s="231" t="s">
        <v>130</v>
      </c>
      <c r="F301" s="233">
        <v>6491</v>
      </c>
      <c r="G301" s="21">
        <f>F301/$J$301</f>
        <v>2.8848888888888887E-4</v>
      </c>
      <c r="H301" s="231"/>
      <c r="I301" s="231"/>
      <c r="J301" s="11">
        <v>22500000</v>
      </c>
    </row>
    <row r="302" spans="1:11" x14ac:dyDescent="0.25">
      <c r="A302" s="11" t="s">
        <v>179</v>
      </c>
      <c r="B302" s="231">
        <f t="shared" ref="B302:B325" si="17">POWER((F302/$J$301)*100, 2)</f>
        <v>0.78831510994567888</v>
      </c>
      <c r="D302" s="231"/>
      <c r="E302" s="231" t="s">
        <v>17</v>
      </c>
      <c r="F302" s="231">
        <v>199771</v>
      </c>
      <c r="G302" s="21">
        <f t="shared" ref="G302:G325" si="18">F302/$J$301</f>
        <v>8.8787111111111108E-3</v>
      </c>
      <c r="H302" s="231"/>
      <c r="I302" s="231"/>
      <c r="J302" s="76"/>
    </row>
    <row r="303" spans="1:11" x14ac:dyDescent="0.25">
      <c r="A303" s="11" t="s">
        <v>179</v>
      </c>
      <c r="B303" s="231">
        <f t="shared" si="17"/>
        <v>1.2683764938271604</v>
      </c>
      <c r="D303" s="231"/>
      <c r="E303" s="231" t="s">
        <v>5</v>
      </c>
      <c r="F303" s="231">
        <v>253400</v>
      </c>
      <c r="G303" s="21">
        <f t="shared" si="18"/>
        <v>1.1262222222222222E-2</v>
      </c>
      <c r="H303" s="231"/>
      <c r="I303" s="231"/>
      <c r="J303" s="76"/>
    </row>
    <row r="304" spans="1:11" x14ac:dyDescent="0.25">
      <c r="A304" s="11" t="s">
        <v>179</v>
      </c>
      <c r="B304" s="231">
        <f t="shared" si="17"/>
        <v>7.784645609560493</v>
      </c>
      <c r="D304" s="231"/>
      <c r="E304" s="231" t="s">
        <v>6</v>
      </c>
      <c r="F304" s="231">
        <v>627772</v>
      </c>
      <c r="G304" s="21">
        <f t="shared" si="18"/>
        <v>2.7900977777777777E-2</v>
      </c>
      <c r="H304" s="231"/>
      <c r="I304" s="231"/>
      <c r="J304" s="76"/>
    </row>
    <row r="305" spans="1:10" x14ac:dyDescent="0.25">
      <c r="A305" s="11" t="s">
        <v>179</v>
      </c>
      <c r="B305" s="231">
        <f t="shared" si="17"/>
        <v>0</v>
      </c>
      <c r="D305" s="231"/>
      <c r="E305" s="231" t="s">
        <v>102</v>
      </c>
      <c r="F305" s="231"/>
      <c r="H305" s="231"/>
      <c r="I305" s="231"/>
      <c r="J305" s="76"/>
    </row>
    <row r="306" spans="1:10" x14ac:dyDescent="0.25">
      <c r="A306" s="11" t="s">
        <v>179</v>
      </c>
      <c r="B306" s="231">
        <f t="shared" si="17"/>
        <v>0.79012345679012341</v>
      </c>
      <c r="D306" s="231"/>
      <c r="E306" s="231" t="s">
        <v>15</v>
      </c>
      <c r="F306" s="231">
        <v>200000</v>
      </c>
      <c r="G306" s="21">
        <f t="shared" si="18"/>
        <v>8.8888888888888889E-3</v>
      </c>
      <c r="H306" s="231"/>
      <c r="I306" s="231"/>
      <c r="J306" s="76"/>
    </row>
    <row r="307" spans="1:10" x14ac:dyDescent="0.25">
      <c r="A307" s="11" t="s">
        <v>179</v>
      </c>
      <c r="B307" s="231">
        <f t="shared" si="17"/>
        <v>0</v>
      </c>
      <c r="D307" s="231"/>
      <c r="E307" s="231" t="s">
        <v>142</v>
      </c>
      <c r="F307" s="231"/>
      <c r="G307" s="21">
        <f t="shared" si="18"/>
        <v>0</v>
      </c>
      <c r="H307" s="231"/>
      <c r="I307" s="231"/>
      <c r="J307" s="76"/>
    </row>
    <row r="308" spans="1:10" x14ac:dyDescent="0.25">
      <c r="A308" s="11" t="s">
        <v>179</v>
      </c>
      <c r="B308" s="231">
        <f t="shared" si="17"/>
        <v>6.1085868641975321</v>
      </c>
      <c r="D308" s="231"/>
      <c r="E308" s="231" t="s">
        <v>134</v>
      </c>
      <c r="F308" s="231">
        <v>556100</v>
      </c>
      <c r="G308" s="21">
        <f t="shared" si="18"/>
        <v>2.4715555555555557E-2</v>
      </c>
      <c r="H308" s="231"/>
      <c r="I308" s="231"/>
      <c r="J308" s="76"/>
    </row>
    <row r="309" spans="1:10" x14ac:dyDescent="0.25">
      <c r="A309" s="11" t="s">
        <v>179</v>
      </c>
      <c r="B309" s="231">
        <f t="shared" si="17"/>
        <v>3.8716049382716042E-5</v>
      </c>
      <c r="D309" s="231"/>
      <c r="E309" s="231" t="s">
        <v>21</v>
      </c>
      <c r="F309" s="231">
        <v>1400</v>
      </c>
      <c r="G309" s="21">
        <f t="shared" si="18"/>
        <v>6.222222222222222E-5</v>
      </c>
      <c r="H309" s="231"/>
      <c r="I309" s="231"/>
      <c r="J309" s="76"/>
    </row>
    <row r="310" spans="1:10" x14ac:dyDescent="0.25">
      <c r="A310" s="11" t="s">
        <v>179</v>
      </c>
      <c r="B310" s="231">
        <f t="shared" si="17"/>
        <v>217.72641975308639</v>
      </c>
      <c r="D310" s="231"/>
      <c r="E310" s="231" t="s">
        <v>9</v>
      </c>
      <c r="F310" s="231">
        <v>3320000</v>
      </c>
      <c r="G310" s="21">
        <f t="shared" si="18"/>
        <v>0.14755555555555555</v>
      </c>
      <c r="H310" s="231"/>
      <c r="I310" s="231"/>
      <c r="J310" s="76"/>
    </row>
    <row r="311" spans="1:10" x14ac:dyDescent="0.25">
      <c r="A311" s="11" t="s">
        <v>179</v>
      </c>
      <c r="B311" s="231">
        <f t="shared" si="17"/>
        <v>0</v>
      </c>
      <c r="D311" s="231"/>
      <c r="E311" s="231" t="s">
        <v>23</v>
      </c>
      <c r="F311" s="231"/>
      <c r="H311" s="231"/>
      <c r="I311" s="231"/>
      <c r="J311" s="76"/>
    </row>
    <row r="312" spans="1:10" x14ac:dyDescent="0.25">
      <c r="A312" s="11" t="s">
        <v>179</v>
      </c>
      <c r="B312" s="231">
        <f t="shared" si="17"/>
        <v>0.68161535999999978</v>
      </c>
      <c r="D312" s="231"/>
      <c r="E312" s="231" t="s">
        <v>24</v>
      </c>
      <c r="F312" s="231">
        <v>185760</v>
      </c>
      <c r="G312" s="21">
        <f t="shared" si="18"/>
        <v>8.2559999999999995E-3</v>
      </c>
      <c r="H312" s="231"/>
      <c r="I312" s="231"/>
      <c r="J312" s="76"/>
    </row>
    <row r="313" spans="1:10" x14ac:dyDescent="0.25">
      <c r="A313" s="11" t="s">
        <v>179</v>
      </c>
      <c r="B313" s="231">
        <f t="shared" si="17"/>
        <v>268.5519770864197</v>
      </c>
      <c r="D313" s="231"/>
      <c r="E313" s="231" t="s">
        <v>36</v>
      </c>
      <c r="F313" s="231">
        <v>3687200</v>
      </c>
      <c r="G313" s="21">
        <f t="shared" si="18"/>
        <v>0.16387555555555555</v>
      </c>
      <c r="H313" s="231"/>
      <c r="I313" s="231"/>
      <c r="J313" s="76"/>
    </row>
    <row r="314" spans="1:10" x14ac:dyDescent="0.25">
      <c r="A314" s="11" t="s">
        <v>179</v>
      </c>
      <c r="B314" s="231">
        <f t="shared" si="17"/>
        <v>0</v>
      </c>
      <c r="D314" s="231"/>
      <c r="E314" s="231" t="s">
        <v>181</v>
      </c>
      <c r="F314" s="231"/>
      <c r="H314" s="231"/>
      <c r="I314" s="231"/>
      <c r="J314" s="76"/>
    </row>
    <row r="315" spans="1:10" x14ac:dyDescent="0.25">
      <c r="A315" s="11" t="s">
        <v>179</v>
      </c>
      <c r="B315" s="231">
        <f t="shared" si="17"/>
        <v>0.1192551111111111</v>
      </c>
      <c r="D315" s="231"/>
      <c r="E315" s="231" t="s">
        <v>90</v>
      </c>
      <c r="F315" s="231">
        <v>77700</v>
      </c>
      <c r="G315" s="21">
        <f t="shared" si="18"/>
        <v>3.4533333333333334E-3</v>
      </c>
      <c r="H315" s="231"/>
      <c r="I315" s="231"/>
      <c r="J315" s="76"/>
    </row>
    <row r="316" spans="1:10" x14ac:dyDescent="0.25">
      <c r="A316" s="11" t="s">
        <v>179</v>
      </c>
      <c r="B316" s="231">
        <f t="shared" si="17"/>
        <v>3.285309307338272</v>
      </c>
      <c r="D316" s="231"/>
      <c r="E316" s="231" t="s">
        <v>147</v>
      </c>
      <c r="F316" s="231">
        <v>407822</v>
      </c>
      <c r="G316" s="21">
        <f t="shared" si="18"/>
        <v>1.8125422222222222E-2</v>
      </c>
      <c r="H316" s="231"/>
      <c r="I316" s="231"/>
      <c r="J316" s="76"/>
    </row>
    <row r="317" spans="1:10" x14ac:dyDescent="0.25">
      <c r="A317" s="11" t="s">
        <v>179</v>
      </c>
      <c r="B317" s="231">
        <f t="shared" si="17"/>
        <v>0.23039999999999999</v>
      </c>
      <c r="D317" s="231"/>
      <c r="E317" s="231" t="s">
        <v>28</v>
      </c>
      <c r="F317" s="231">
        <v>108000</v>
      </c>
      <c r="G317" s="21">
        <f t="shared" si="18"/>
        <v>4.7999999999999996E-3</v>
      </c>
      <c r="H317" s="231"/>
      <c r="I317" s="231"/>
      <c r="J317" s="76"/>
    </row>
    <row r="318" spans="1:10" x14ac:dyDescent="0.25">
      <c r="A318" s="11" t="s">
        <v>179</v>
      </c>
      <c r="B318" s="231">
        <f t="shared" si="17"/>
        <v>1.9714656079012346E-2</v>
      </c>
      <c r="D318" s="231"/>
      <c r="E318" s="231" t="s">
        <v>158</v>
      </c>
      <c r="F318" s="231">
        <v>31592</v>
      </c>
      <c r="G318" s="21">
        <f t="shared" si="18"/>
        <v>1.4040888888888889E-3</v>
      </c>
      <c r="H318" s="231"/>
      <c r="I318" s="231"/>
      <c r="J318" s="76"/>
    </row>
    <row r="319" spans="1:10" x14ac:dyDescent="0.25">
      <c r="A319" s="11" t="s">
        <v>179</v>
      </c>
      <c r="B319" s="231">
        <f t="shared" si="17"/>
        <v>11.91572100268642</v>
      </c>
      <c r="D319" s="231"/>
      <c r="E319" s="231" t="s">
        <v>16</v>
      </c>
      <c r="F319" s="231">
        <v>776681</v>
      </c>
      <c r="G319" s="21">
        <f t="shared" si="18"/>
        <v>3.4519155555555556E-2</v>
      </c>
      <c r="H319" s="231"/>
      <c r="I319" s="231"/>
      <c r="J319" s="76"/>
    </row>
    <row r="320" spans="1:10" x14ac:dyDescent="0.25">
      <c r="A320" s="11" t="s">
        <v>179</v>
      </c>
      <c r="B320" s="231">
        <f t="shared" si="17"/>
        <v>1838.2972573583011</v>
      </c>
      <c r="D320" s="231"/>
      <c r="E320" s="231" t="s">
        <v>121</v>
      </c>
      <c r="F320" s="231">
        <v>9646958</v>
      </c>
      <c r="G320" s="21">
        <f t="shared" si="18"/>
        <v>0.42875368888888887</v>
      </c>
      <c r="H320" s="231"/>
      <c r="I320" s="231"/>
      <c r="J320" s="76"/>
    </row>
    <row r="321" spans="1:10" x14ac:dyDescent="0.25">
      <c r="A321" s="11" t="s">
        <v>179</v>
      </c>
      <c r="B321" s="231">
        <f t="shared" si="17"/>
        <v>4.7309940938271601E-3</v>
      </c>
      <c r="D321" s="231"/>
      <c r="E321" s="231" t="s">
        <v>182</v>
      </c>
      <c r="F321" s="231">
        <v>15476</v>
      </c>
      <c r="G321" s="21">
        <f t="shared" si="18"/>
        <v>6.8782222222222222E-4</v>
      </c>
      <c r="H321" s="231"/>
      <c r="I321" s="231"/>
      <c r="J321" s="76"/>
    </row>
    <row r="322" spans="1:10" x14ac:dyDescent="0.25">
      <c r="A322" s="11" t="s">
        <v>179</v>
      </c>
      <c r="B322" s="231">
        <f t="shared" si="17"/>
        <v>55.680250086399987</v>
      </c>
      <c r="D322" s="231"/>
      <c r="E322" s="231" t="s">
        <v>31</v>
      </c>
      <c r="F322" s="231">
        <v>1678932</v>
      </c>
      <c r="G322" s="21">
        <f t="shared" si="18"/>
        <v>7.4619199999999997E-2</v>
      </c>
      <c r="H322" s="231"/>
      <c r="I322" s="231"/>
      <c r="J322" s="76"/>
    </row>
    <row r="323" spans="1:10" x14ac:dyDescent="0.25">
      <c r="A323" s="11" t="s">
        <v>179</v>
      </c>
      <c r="B323" s="231">
        <f t="shared" si="17"/>
        <v>7.1308641975308647E-3</v>
      </c>
      <c r="D323" s="231"/>
      <c r="E323" s="231" t="s">
        <v>127</v>
      </c>
      <c r="F323" s="233">
        <v>19000</v>
      </c>
      <c r="G323" s="21">
        <f t="shared" si="18"/>
        <v>8.4444444444444443E-4</v>
      </c>
      <c r="H323" s="231"/>
      <c r="I323" s="231"/>
      <c r="J323" s="76"/>
    </row>
    <row r="324" spans="1:10" x14ac:dyDescent="0.25">
      <c r="A324" s="11" t="s">
        <v>179</v>
      </c>
      <c r="B324" s="231">
        <f t="shared" si="17"/>
        <v>0.21295148444444448</v>
      </c>
      <c r="D324" s="231"/>
      <c r="E324" s="231" t="s">
        <v>47</v>
      </c>
      <c r="F324" s="233">
        <v>103830</v>
      </c>
      <c r="G324" s="21">
        <f t="shared" si="18"/>
        <v>4.6146666666666671E-3</v>
      </c>
      <c r="H324" s="231"/>
      <c r="I324" s="231"/>
      <c r="J324" s="76"/>
    </row>
    <row r="325" spans="1:10" x14ac:dyDescent="0.25">
      <c r="A325" s="150" t="s">
        <v>179</v>
      </c>
      <c r="B325" s="12">
        <f t="shared" si="17"/>
        <v>7.4604002860444449</v>
      </c>
      <c r="C325" s="150"/>
      <c r="D325" s="12"/>
      <c r="E325" s="12" t="s">
        <v>86</v>
      </c>
      <c r="F325" s="12">
        <v>614559</v>
      </c>
      <c r="G325" s="27">
        <f t="shared" si="18"/>
        <v>2.7313733333333333E-2</v>
      </c>
      <c r="H325" s="12"/>
      <c r="I325" s="12"/>
      <c r="J325" s="147"/>
    </row>
    <row r="326" spans="1:10" x14ac:dyDescent="0.25">
      <c r="A326" s="11" t="s">
        <v>185</v>
      </c>
      <c r="B326" s="178">
        <f>POWER((F326/$J$326)*100, 2)</f>
        <v>448.02777777777783</v>
      </c>
      <c r="C326" s="11">
        <f>SUM(B326:B338)</f>
        <v>1478.3514167469443</v>
      </c>
      <c r="D326" s="235"/>
      <c r="E326" s="235" t="s">
        <v>5</v>
      </c>
      <c r="F326" s="199">
        <v>2540</v>
      </c>
      <c r="G326" s="21">
        <f>F326/$J$326</f>
        <v>0.21166666666666667</v>
      </c>
      <c r="H326" s="235"/>
      <c r="I326" s="235"/>
      <c r="J326" s="76">
        <v>12000</v>
      </c>
    </row>
    <row r="327" spans="1:10" x14ac:dyDescent="0.25">
      <c r="A327" s="11" t="s">
        <v>185</v>
      </c>
      <c r="B327" s="178">
        <f t="shared" ref="B327:B338" si="19">POWER((F327/$J$326)*100, 2)</f>
        <v>18.777777777777782</v>
      </c>
      <c r="D327" s="235"/>
      <c r="E327" s="235" t="s">
        <v>6</v>
      </c>
      <c r="F327" s="199">
        <v>520</v>
      </c>
      <c r="G327" s="21">
        <f t="shared" ref="G327:G338" si="20">F327/$J$326</f>
        <v>4.3333333333333335E-2</v>
      </c>
      <c r="H327" s="235"/>
      <c r="I327" s="235"/>
      <c r="J327" s="76"/>
    </row>
    <row r="328" spans="1:10" x14ac:dyDescent="0.25">
      <c r="A328" s="11" t="s">
        <v>185</v>
      </c>
      <c r="B328" s="178">
        <f t="shared" si="19"/>
        <v>2.6136111111111106E-2</v>
      </c>
      <c r="D328" s="235"/>
      <c r="E328" s="235" t="s">
        <v>102</v>
      </c>
      <c r="F328" s="199">
        <v>19.399999999999999</v>
      </c>
      <c r="G328" s="21">
        <f t="shared" si="20"/>
        <v>1.6166666666666666E-3</v>
      </c>
      <c r="H328" s="235"/>
      <c r="I328" s="235"/>
      <c r="J328" s="76"/>
    </row>
    <row r="329" spans="1:10" x14ac:dyDescent="0.25">
      <c r="A329" s="11" t="s">
        <v>185</v>
      </c>
      <c r="B329" s="178">
        <f t="shared" si="19"/>
        <v>277.77777777777771</v>
      </c>
      <c r="D329" s="235"/>
      <c r="E329" s="235" t="s">
        <v>15</v>
      </c>
      <c r="F329" s="199">
        <v>2000</v>
      </c>
      <c r="G329" s="21">
        <f t="shared" si="20"/>
        <v>0.16666666666666666</v>
      </c>
      <c r="H329" s="235"/>
      <c r="I329" s="235"/>
      <c r="J329" s="76"/>
    </row>
    <row r="330" spans="1:10" x14ac:dyDescent="0.25">
      <c r="A330" s="11" t="s">
        <v>185</v>
      </c>
      <c r="B330" s="178">
        <f t="shared" si="19"/>
        <v>162.98777777777781</v>
      </c>
      <c r="D330" s="235"/>
      <c r="E330" s="235" t="s">
        <v>187</v>
      </c>
      <c r="F330" s="199">
        <v>1532</v>
      </c>
      <c r="G330" s="21">
        <f t="shared" si="20"/>
        <v>0.12766666666666668</v>
      </c>
      <c r="H330" s="235"/>
      <c r="I330" s="235"/>
      <c r="J330" s="76"/>
    </row>
    <row r="331" spans="1:10" x14ac:dyDescent="0.25">
      <c r="A331" s="11" t="s">
        <v>185</v>
      </c>
      <c r="B331" s="178">
        <f t="shared" si="19"/>
        <v>18.389802777777785</v>
      </c>
      <c r="D331" s="235"/>
      <c r="E331" s="235" t="s">
        <v>20</v>
      </c>
      <c r="F331" s="199">
        <v>514.6</v>
      </c>
      <c r="G331" s="21">
        <f t="shared" si="20"/>
        <v>4.2883333333333336E-2</v>
      </c>
      <c r="H331" s="235"/>
      <c r="I331" s="235"/>
      <c r="J331" s="76"/>
    </row>
    <row r="332" spans="1:10" x14ac:dyDescent="0.25">
      <c r="A332" s="11" t="s">
        <v>185</v>
      </c>
      <c r="B332" s="178">
        <f t="shared" si="19"/>
        <v>36.602499999999999</v>
      </c>
      <c r="D332" s="235"/>
      <c r="E332" s="235" t="s">
        <v>9</v>
      </c>
      <c r="F332" s="199">
        <v>726</v>
      </c>
      <c r="G332" s="21">
        <f t="shared" si="20"/>
        <v>6.0499999999999998E-2</v>
      </c>
      <c r="H332" s="235"/>
      <c r="I332" s="235"/>
      <c r="J332" s="76"/>
    </row>
    <row r="333" spans="1:10" x14ac:dyDescent="0.25">
      <c r="A333" s="11" t="s">
        <v>185</v>
      </c>
      <c r="B333" s="178">
        <f t="shared" si="19"/>
        <v>9</v>
      </c>
      <c r="D333" s="235"/>
      <c r="E333" s="235" t="s">
        <v>186</v>
      </c>
      <c r="F333" s="199">
        <v>360</v>
      </c>
      <c r="G333" s="21">
        <f t="shared" si="20"/>
        <v>0.03</v>
      </c>
      <c r="H333" s="235"/>
      <c r="I333" s="235"/>
      <c r="J333" s="76"/>
    </row>
    <row r="334" spans="1:10" x14ac:dyDescent="0.25">
      <c r="A334" s="11" t="s">
        <v>185</v>
      </c>
      <c r="B334" s="178">
        <f t="shared" si="19"/>
        <v>3.3611111111111105E-2</v>
      </c>
      <c r="D334" s="235"/>
      <c r="E334" s="235" t="s">
        <v>26</v>
      </c>
      <c r="F334" s="199">
        <v>22</v>
      </c>
      <c r="G334" s="21">
        <f t="shared" si="20"/>
        <v>1.8333333333333333E-3</v>
      </c>
      <c r="H334" s="235"/>
      <c r="I334" s="235"/>
      <c r="J334" s="76"/>
    </row>
    <row r="335" spans="1:10" x14ac:dyDescent="0.25">
      <c r="A335" s="11" t="s">
        <v>185</v>
      </c>
      <c r="B335" s="178">
        <f t="shared" si="19"/>
        <v>1.6142973025000003</v>
      </c>
      <c r="D335" s="235"/>
      <c r="E335" s="235" t="s">
        <v>56</v>
      </c>
      <c r="F335" s="199">
        <v>152.46600000000001</v>
      </c>
      <c r="G335" s="21">
        <f t="shared" si="20"/>
        <v>1.2705500000000002E-2</v>
      </c>
      <c r="H335" s="235"/>
      <c r="I335" s="235"/>
      <c r="J335" s="76"/>
    </row>
    <row r="336" spans="1:10" x14ac:dyDescent="0.25">
      <c r="A336" s="11" t="s">
        <v>185</v>
      </c>
      <c r="B336" s="178">
        <f t="shared" si="19"/>
        <v>469.44444444444451</v>
      </c>
      <c r="D336" s="235"/>
      <c r="E336" s="235" t="s">
        <v>121</v>
      </c>
      <c r="F336" s="199">
        <v>2600</v>
      </c>
      <c r="G336" s="21">
        <f t="shared" si="20"/>
        <v>0.21666666666666667</v>
      </c>
      <c r="H336" s="235"/>
      <c r="I336" s="235"/>
      <c r="J336" s="76"/>
    </row>
    <row r="337" spans="1:10" x14ac:dyDescent="0.25">
      <c r="A337" s="11" t="s">
        <v>185</v>
      </c>
      <c r="B337" s="178">
        <f t="shared" si="19"/>
        <v>23.361111111111107</v>
      </c>
      <c r="E337" s="235" t="s">
        <v>126</v>
      </c>
      <c r="F337" s="199">
        <v>580</v>
      </c>
      <c r="G337" s="21">
        <f t="shared" si="20"/>
        <v>4.8333333333333332E-2</v>
      </c>
    </row>
    <row r="338" spans="1:10" x14ac:dyDescent="0.25">
      <c r="A338" s="150" t="s">
        <v>185</v>
      </c>
      <c r="B338" s="131">
        <f t="shared" si="19"/>
        <v>12.308402777777777</v>
      </c>
      <c r="C338" s="150"/>
      <c r="D338" s="12"/>
      <c r="E338" s="12" t="s">
        <v>171</v>
      </c>
      <c r="F338" s="216">
        <v>421</v>
      </c>
      <c r="G338" s="27">
        <f t="shared" si="20"/>
        <v>3.5083333333333334E-2</v>
      </c>
      <c r="H338" s="12"/>
      <c r="I338" s="12"/>
      <c r="J338" s="150"/>
    </row>
    <row r="339" spans="1:10" x14ac:dyDescent="0.25">
      <c r="A339" s="11" t="s">
        <v>188</v>
      </c>
      <c r="B339" s="178">
        <f>POWER((F339/$J$339)*100, 2)</f>
        <v>9.2663114682505019E-3</v>
      </c>
      <c r="C339" s="11">
        <f>SUM(B339:B391)</f>
        <v>1502.6083641782129</v>
      </c>
      <c r="D339" s="236"/>
      <c r="E339" s="236" t="s">
        <v>97</v>
      </c>
      <c r="F339" s="236">
        <v>1030</v>
      </c>
      <c r="G339" s="238">
        <f>F339/$J$339</f>
        <v>9.6261682242990653E-4</v>
      </c>
      <c r="H339" s="236"/>
      <c r="I339" s="236"/>
      <c r="J339" s="76">
        <v>1070000</v>
      </c>
    </row>
    <row r="340" spans="1:10" x14ac:dyDescent="0.25">
      <c r="A340" s="11" t="s">
        <v>188</v>
      </c>
      <c r="B340" s="178">
        <f t="shared" ref="B340:B391" si="21">POWER((F340/$J$339)*100, 2)</f>
        <v>328.72739977290604</v>
      </c>
      <c r="D340" s="236"/>
      <c r="E340" s="236" t="s">
        <v>5</v>
      </c>
      <c r="F340" s="236">
        <v>194000</v>
      </c>
      <c r="G340" s="238">
        <f t="shared" ref="G340:G391" si="22">F340/$J$339</f>
        <v>0.18130841121495328</v>
      </c>
      <c r="H340" s="236"/>
      <c r="I340" s="236"/>
      <c r="J340" s="76"/>
    </row>
    <row r="341" spans="1:10" x14ac:dyDescent="0.25">
      <c r="A341" s="11" t="s">
        <v>188</v>
      </c>
      <c r="B341" s="178">
        <f t="shared" si="21"/>
        <v>4.145241691117128E-3</v>
      </c>
      <c r="D341" s="236"/>
      <c r="E341" s="236" t="s">
        <v>131</v>
      </c>
      <c r="F341" s="236">
        <v>688.904</v>
      </c>
      <c r="G341" s="238">
        <f t="shared" si="22"/>
        <v>6.4383551401869159E-4</v>
      </c>
      <c r="H341" s="236"/>
      <c r="I341" s="236"/>
      <c r="J341" s="76"/>
    </row>
    <row r="342" spans="1:10" x14ac:dyDescent="0.25">
      <c r="A342" s="11" t="s">
        <v>188</v>
      </c>
      <c r="B342" s="178">
        <f t="shared" si="21"/>
        <v>6.4599528343086732E-7</v>
      </c>
      <c r="D342" s="236"/>
      <c r="E342" s="236" t="s">
        <v>192</v>
      </c>
      <c r="F342" s="236">
        <v>8.6</v>
      </c>
      <c r="G342" s="238">
        <f t="shared" si="22"/>
        <v>8.0373831775700936E-6</v>
      </c>
      <c r="H342" s="236"/>
      <c r="I342" s="236"/>
      <c r="J342" s="76"/>
    </row>
    <row r="343" spans="1:10" x14ac:dyDescent="0.25">
      <c r="A343" s="11" t="s">
        <v>188</v>
      </c>
      <c r="B343" s="178">
        <f t="shared" si="21"/>
        <v>4.0150580836754296E-3</v>
      </c>
      <c r="D343" s="236"/>
      <c r="E343" s="236" t="s">
        <v>39</v>
      </c>
      <c r="F343" s="236">
        <v>678</v>
      </c>
      <c r="G343" s="238">
        <f t="shared" si="22"/>
        <v>6.3364485981308406E-4</v>
      </c>
      <c r="H343" s="236"/>
      <c r="I343" s="236"/>
      <c r="J343" s="76"/>
    </row>
    <row r="344" spans="1:10" x14ac:dyDescent="0.25">
      <c r="A344" s="11" t="s">
        <v>188</v>
      </c>
      <c r="B344" s="178">
        <f t="shared" si="21"/>
        <v>484.42775802253482</v>
      </c>
      <c r="D344" s="236"/>
      <c r="E344" s="236" t="s">
        <v>6</v>
      </c>
      <c r="F344" s="236">
        <v>235504</v>
      </c>
      <c r="G344" s="238">
        <f t="shared" si="22"/>
        <v>0.22009719626168225</v>
      </c>
      <c r="H344" s="236"/>
      <c r="I344" s="236"/>
      <c r="J344" s="76"/>
    </row>
    <row r="345" spans="1:10" x14ac:dyDescent="0.25">
      <c r="A345" s="11" t="s">
        <v>188</v>
      </c>
      <c r="B345" s="178">
        <f t="shared" si="21"/>
        <v>0</v>
      </c>
      <c r="D345" s="236"/>
      <c r="E345" s="236" t="s">
        <v>101</v>
      </c>
      <c r="F345" s="236"/>
      <c r="G345" s="238"/>
      <c r="H345" s="236"/>
      <c r="I345" s="236"/>
      <c r="J345" s="76"/>
    </row>
    <row r="346" spans="1:10" x14ac:dyDescent="0.25">
      <c r="A346" s="11" t="s">
        <v>188</v>
      </c>
      <c r="B346" s="178">
        <f t="shared" si="21"/>
        <v>3.7610621102279667</v>
      </c>
      <c r="D346" s="236"/>
      <c r="E346" s="236" t="s">
        <v>82</v>
      </c>
      <c r="F346" s="236">
        <v>20751</v>
      </c>
      <c r="G346" s="238">
        <f t="shared" si="22"/>
        <v>1.9393457943925232E-2</v>
      </c>
      <c r="H346" s="236"/>
      <c r="I346" s="236"/>
      <c r="J346" s="76"/>
    </row>
    <row r="347" spans="1:10" x14ac:dyDescent="0.25">
      <c r="A347" s="11" t="s">
        <v>188</v>
      </c>
      <c r="B347" s="178">
        <f t="shared" si="21"/>
        <v>0.25271762599353648</v>
      </c>
      <c r="D347" s="236"/>
      <c r="E347" s="236" t="s">
        <v>83</v>
      </c>
      <c r="F347" s="236">
        <v>5379</v>
      </c>
      <c r="G347" s="238">
        <f t="shared" si="22"/>
        <v>5.0271028037383175E-3</v>
      </c>
      <c r="H347" s="236"/>
      <c r="I347" s="236"/>
      <c r="J347" s="76"/>
    </row>
    <row r="348" spans="1:10" x14ac:dyDescent="0.25">
      <c r="A348" s="11" t="s">
        <v>188</v>
      </c>
      <c r="B348" s="178">
        <f t="shared" si="21"/>
        <v>474.18115119224387</v>
      </c>
      <c r="D348" s="236"/>
      <c r="E348" s="236" t="s">
        <v>15</v>
      </c>
      <c r="F348" s="236">
        <v>233000</v>
      </c>
      <c r="G348" s="238">
        <f t="shared" si="22"/>
        <v>0.21775700934579439</v>
      </c>
      <c r="H348" s="236"/>
      <c r="I348" s="236"/>
      <c r="J348" s="76"/>
    </row>
    <row r="349" spans="1:10" x14ac:dyDescent="0.25">
      <c r="A349" s="11" t="s">
        <v>188</v>
      </c>
      <c r="B349" s="178">
        <f t="shared" si="21"/>
        <v>1.0156432876233734E-3</v>
      </c>
      <c r="D349" s="236"/>
      <c r="E349" s="236" t="s">
        <v>103</v>
      </c>
      <c r="F349" s="236">
        <v>341</v>
      </c>
      <c r="G349" s="238">
        <f t="shared" si="22"/>
        <v>3.1869158878504672E-4</v>
      </c>
      <c r="H349" s="236"/>
      <c r="I349" s="236"/>
      <c r="J349" s="76"/>
    </row>
    <row r="350" spans="1:10" x14ac:dyDescent="0.25">
      <c r="A350" s="11" t="s">
        <v>188</v>
      </c>
      <c r="B350" s="178">
        <f t="shared" si="21"/>
        <v>1.9652371386147261E-8</v>
      </c>
      <c r="D350" s="236"/>
      <c r="E350" s="236" t="s">
        <v>142</v>
      </c>
      <c r="F350" s="236">
        <v>1.5</v>
      </c>
      <c r="G350" s="238">
        <f t="shared" si="22"/>
        <v>1.4018691588785047E-6</v>
      </c>
      <c r="H350" s="236"/>
      <c r="I350" s="236"/>
      <c r="J350" s="76"/>
    </row>
    <row r="351" spans="1:10" x14ac:dyDescent="0.25">
      <c r="A351" s="11" t="s">
        <v>188</v>
      </c>
      <c r="B351" s="178">
        <f t="shared" si="21"/>
        <v>9.8021661280461186E-4</v>
      </c>
      <c r="D351" s="236"/>
      <c r="E351" s="236" t="s">
        <v>106</v>
      </c>
      <c r="F351" s="236">
        <v>335</v>
      </c>
      <c r="G351" s="238">
        <f t="shared" si="22"/>
        <v>3.130841121495327E-4</v>
      </c>
      <c r="H351" s="236"/>
      <c r="I351" s="236"/>
      <c r="J351" s="76"/>
    </row>
    <row r="352" spans="1:10" x14ac:dyDescent="0.25">
      <c r="A352" s="11" t="s">
        <v>188</v>
      </c>
      <c r="B352" s="178">
        <f t="shared" si="21"/>
        <v>0</v>
      </c>
      <c r="D352" s="236"/>
      <c r="E352" s="236" t="s">
        <v>19</v>
      </c>
      <c r="F352" s="236"/>
      <c r="G352" s="238"/>
      <c r="H352" s="236"/>
      <c r="I352" s="236"/>
      <c r="J352" s="76"/>
    </row>
    <row r="353" spans="1:10" x14ac:dyDescent="0.25">
      <c r="A353" s="11" t="s">
        <v>188</v>
      </c>
      <c r="B353" s="178">
        <f t="shared" si="21"/>
        <v>1.7141147698488952E-5</v>
      </c>
      <c r="D353" s="236"/>
      <c r="E353" s="236" t="s">
        <v>94</v>
      </c>
      <c r="F353" s="236">
        <v>44.3</v>
      </c>
      <c r="G353" s="238">
        <f t="shared" si="22"/>
        <v>4.1401869158878501E-5</v>
      </c>
      <c r="H353" s="236"/>
      <c r="I353" s="236"/>
      <c r="J353" s="76"/>
    </row>
    <row r="354" spans="1:10" x14ac:dyDescent="0.25">
      <c r="A354" s="11" t="s">
        <v>188</v>
      </c>
      <c r="B354" s="178">
        <f t="shared" si="21"/>
        <v>2.8878067953533068E-3</v>
      </c>
      <c r="D354" s="236"/>
      <c r="E354" s="236" t="s">
        <v>21</v>
      </c>
      <c r="F354" s="236">
        <v>575</v>
      </c>
      <c r="G354" s="238">
        <f t="shared" si="22"/>
        <v>5.373831775700935E-4</v>
      </c>
      <c r="H354" s="236"/>
      <c r="I354" s="236"/>
      <c r="J354" s="76"/>
    </row>
    <row r="355" spans="1:10" x14ac:dyDescent="0.25">
      <c r="A355" s="11" t="s">
        <v>188</v>
      </c>
      <c r="B355" s="178">
        <f t="shared" si="21"/>
        <v>3.3574984714822251E-7</v>
      </c>
      <c r="D355" s="236"/>
      <c r="E355" s="236" t="s">
        <v>190</v>
      </c>
      <c r="F355" s="236">
        <v>6.2</v>
      </c>
      <c r="G355" s="238">
        <f t="shared" si="22"/>
        <v>5.7943925233644859E-6</v>
      </c>
      <c r="H355" s="236"/>
      <c r="I355" s="236"/>
      <c r="J355" s="76"/>
    </row>
    <row r="356" spans="1:10" x14ac:dyDescent="0.25">
      <c r="A356" s="11" t="s">
        <v>188</v>
      </c>
      <c r="B356" s="178">
        <f t="shared" si="21"/>
        <v>138.66713250065507</v>
      </c>
      <c r="D356" s="236"/>
      <c r="E356" s="236" t="s">
        <v>9</v>
      </c>
      <c r="F356" s="236">
        <v>126000</v>
      </c>
      <c r="G356" s="238">
        <f t="shared" si="22"/>
        <v>0.11775700934579439</v>
      </c>
      <c r="H356" s="236"/>
      <c r="I356" s="236"/>
      <c r="J356" s="76"/>
    </row>
    <row r="357" spans="1:10" x14ac:dyDescent="0.25">
      <c r="A357" s="11" t="s">
        <v>188</v>
      </c>
      <c r="B357" s="178">
        <f t="shared" si="21"/>
        <v>1.0699624421346842E-5</v>
      </c>
      <c r="D357" s="236"/>
      <c r="E357" s="236" t="s">
        <v>23</v>
      </c>
      <c r="F357" s="236">
        <v>35</v>
      </c>
      <c r="G357" s="238">
        <f t="shared" si="22"/>
        <v>3.2710280373831774E-5</v>
      </c>
      <c r="H357" s="236"/>
      <c r="I357" s="236"/>
      <c r="J357" s="76"/>
    </row>
    <row r="358" spans="1:10" x14ac:dyDescent="0.25">
      <c r="A358" s="11" t="s">
        <v>188</v>
      </c>
      <c r="B358" s="178">
        <f t="shared" si="21"/>
        <v>1.965237138614726</v>
      </c>
      <c r="D358" s="236"/>
      <c r="E358" s="236" t="s">
        <v>24</v>
      </c>
      <c r="F358" s="236">
        <v>15000</v>
      </c>
      <c r="G358" s="238">
        <f t="shared" si="22"/>
        <v>1.4018691588785047E-2</v>
      </c>
      <c r="H358" s="236"/>
      <c r="I358" s="236"/>
      <c r="J358" s="76"/>
    </row>
    <row r="359" spans="1:10" x14ac:dyDescent="0.25">
      <c r="A359" s="11" t="s">
        <v>188</v>
      </c>
      <c r="B359" s="178">
        <f t="shared" si="21"/>
        <v>0</v>
      </c>
      <c r="D359" s="236"/>
      <c r="E359" s="236" t="s">
        <v>111</v>
      </c>
      <c r="F359" s="236"/>
      <c r="G359" s="238"/>
      <c r="H359" s="236"/>
      <c r="I359" s="236"/>
      <c r="J359" s="76"/>
    </row>
    <row r="360" spans="1:10" x14ac:dyDescent="0.25">
      <c r="A360" s="11" t="s">
        <v>188</v>
      </c>
      <c r="B360" s="178">
        <f t="shared" si="21"/>
        <v>1.6155122718141319</v>
      </c>
      <c r="D360" s="236"/>
      <c r="E360" s="236" t="s">
        <v>36</v>
      </c>
      <c r="F360" s="236">
        <v>13600</v>
      </c>
      <c r="G360" s="238">
        <f t="shared" si="22"/>
        <v>1.2710280373831775E-2</v>
      </c>
      <c r="H360" s="236"/>
      <c r="I360" s="236"/>
      <c r="J360" s="76"/>
    </row>
    <row r="361" spans="1:10" x14ac:dyDescent="0.25">
      <c r="A361" s="11" t="s">
        <v>188</v>
      </c>
      <c r="B361" s="178">
        <f t="shared" si="21"/>
        <v>0</v>
      </c>
      <c r="D361" s="236"/>
      <c r="E361" s="236" t="s">
        <v>176</v>
      </c>
      <c r="F361" s="234"/>
      <c r="G361" s="238"/>
      <c r="H361" s="236"/>
      <c r="I361" s="236"/>
      <c r="J361" s="76"/>
    </row>
    <row r="362" spans="1:10" x14ac:dyDescent="0.25">
      <c r="A362" s="11" t="s">
        <v>188</v>
      </c>
      <c r="B362" s="178">
        <f t="shared" si="21"/>
        <v>1.7119399074154953E-2</v>
      </c>
      <c r="D362" s="236"/>
      <c r="E362" s="236" t="s">
        <v>137</v>
      </c>
      <c r="F362" s="236">
        <v>1400</v>
      </c>
      <c r="G362" s="238">
        <f t="shared" si="22"/>
        <v>1.3084112149532711E-3</v>
      </c>
      <c r="H362" s="236"/>
      <c r="I362" s="236"/>
      <c r="J362" s="76"/>
    </row>
    <row r="363" spans="1:10" x14ac:dyDescent="0.25">
      <c r="A363" s="11" t="s">
        <v>188</v>
      </c>
      <c r="B363" s="178">
        <f t="shared" si="21"/>
        <v>2.3206393571490963E-4</v>
      </c>
      <c r="D363" s="236"/>
      <c r="E363" s="236" t="s">
        <v>112</v>
      </c>
      <c r="F363" s="236">
        <v>163</v>
      </c>
      <c r="G363" s="238">
        <f t="shared" si="22"/>
        <v>1.5233644859813085E-4</v>
      </c>
      <c r="H363" s="236"/>
      <c r="I363" s="236"/>
      <c r="J363" s="76"/>
    </row>
    <row r="364" spans="1:10" x14ac:dyDescent="0.25">
      <c r="A364" s="11" t="s">
        <v>188</v>
      </c>
      <c r="B364" s="178">
        <f t="shared" si="21"/>
        <v>0</v>
      </c>
      <c r="D364" s="236"/>
      <c r="E364" s="236" t="s">
        <v>181</v>
      </c>
      <c r="F364" s="236"/>
      <c r="G364" s="238"/>
      <c r="H364" s="236"/>
      <c r="I364" s="236"/>
      <c r="J364" s="76"/>
    </row>
    <row r="365" spans="1:10" x14ac:dyDescent="0.25">
      <c r="A365" s="11" t="s">
        <v>188</v>
      </c>
      <c r="B365" s="178">
        <f t="shared" si="21"/>
        <v>1.8241680496113198E-3</v>
      </c>
      <c r="D365" s="236"/>
      <c r="E365" s="236" t="s">
        <v>26</v>
      </c>
      <c r="F365" s="236">
        <v>457</v>
      </c>
      <c r="G365" s="238">
        <f t="shared" si="22"/>
        <v>4.2710280373831777E-4</v>
      </c>
      <c r="H365" s="236"/>
      <c r="I365" s="236"/>
      <c r="J365" s="76"/>
    </row>
    <row r="366" spans="1:10" x14ac:dyDescent="0.25">
      <c r="A366" s="11" t="s">
        <v>188</v>
      </c>
      <c r="B366" s="178">
        <f t="shared" si="21"/>
        <v>0.46290855096514971</v>
      </c>
      <c r="D366" s="236"/>
      <c r="E366" s="236" t="s">
        <v>191</v>
      </c>
      <c r="F366" s="236">
        <v>7280</v>
      </c>
      <c r="G366" s="238">
        <f t="shared" si="22"/>
        <v>6.8037383177570092E-3</v>
      </c>
      <c r="H366" s="236"/>
      <c r="I366" s="236"/>
      <c r="J366" s="76"/>
    </row>
    <row r="367" spans="1:10" x14ac:dyDescent="0.25">
      <c r="A367" s="11" t="s">
        <v>188</v>
      </c>
      <c r="B367" s="178">
        <f t="shared" si="21"/>
        <v>0.37472705039741466</v>
      </c>
      <c r="D367" s="236"/>
      <c r="E367" s="236" t="s">
        <v>56</v>
      </c>
      <c r="F367" s="236">
        <v>6550</v>
      </c>
      <c r="G367" s="238">
        <f t="shared" si="22"/>
        <v>6.1214953271028034E-3</v>
      </c>
      <c r="H367" s="236"/>
      <c r="I367" s="236"/>
      <c r="J367" s="76"/>
    </row>
    <row r="368" spans="1:10" x14ac:dyDescent="0.25">
      <c r="A368" s="11" t="s">
        <v>188</v>
      </c>
      <c r="B368" s="178">
        <f t="shared" si="21"/>
        <v>2.5242379247095815E-4</v>
      </c>
      <c r="D368" s="236"/>
      <c r="E368" s="236" t="s">
        <v>194</v>
      </c>
      <c r="F368" s="236">
        <v>170</v>
      </c>
      <c r="G368" s="238">
        <f t="shared" si="22"/>
        <v>1.5887850467289719E-4</v>
      </c>
      <c r="H368" s="236"/>
      <c r="I368" s="236"/>
      <c r="J368" s="76"/>
    </row>
    <row r="369" spans="1:10" x14ac:dyDescent="0.25">
      <c r="A369" s="11" t="s">
        <v>188</v>
      </c>
      <c r="B369" s="178">
        <f t="shared" si="21"/>
        <v>1.9130404402131186E-7</v>
      </c>
      <c r="D369" s="236"/>
      <c r="E369" s="236" t="s">
        <v>165</v>
      </c>
      <c r="F369" s="236">
        <v>4.68</v>
      </c>
      <c r="G369" s="238">
        <f t="shared" si="22"/>
        <v>4.3738317757009343E-6</v>
      </c>
      <c r="H369" s="236"/>
      <c r="I369" s="236"/>
      <c r="J369" s="76"/>
    </row>
    <row r="370" spans="1:10" x14ac:dyDescent="0.25">
      <c r="A370" s="11" t="s">
        <v>188</v>
      </c>
      <c r="B370" s="178">
        <f t="shared" si="21"/>
        <v>8.4227792820333654E-3</v>
      </c>
      <c r="D370" s="236"/>
      <c r="E370" s="236" t="s">
        <v>116</v>
      </c>
      <c r="F370" s="236">
        <v>982</v>
      </c>
      <c r="G370" s="238">
        <f t="shared" si="22"/>
        <v>9.1775700934579438E-4</v>
      </c>
      <c r="H370" s="236"/>
      <c r="I370" s="236"/>
      <c r="J370" s="76"/>
    </row>
    <row r="371" spans="1:10" x14ac:dyDescent="0.25">
      <c r="A371" s="11" t="s">
        <v>188</v>
      </c>
      <c r="B371" s="178">
        <f t="shared" si="21"/>
        <v>3.8518647916848636E-6</v>
      </c>
      <c r="D371" s="236"/>
      <c r="E371" s="236" t="s">
        <v>139</v>
      </c>
      <c r="F371" s="236">
        <v>21</v>
      </c>
      <c r="G371" s="238">
        <f t="shared" si="22"/>
        <v>1.9626168224299065E-5</v>
      </c>
      <c r="H371" s="236"/>
      <c r="I371" s="236"/>
      <c r="J371" s="76"/>
    </row>
    <row r="372" spans="1:10" x14ac:dyDescent="0.25">
      <c r="A372" s="11" t="s">
        <v>188</v>
      </c>
      <c r="B372" s="178">
        <f t="shared" si="21"/>
        <v>1.3975019652371385E-3</v>
      </c>
      <c r="D372" s="236"/>
      <c r="E372" s="236" t="s">
        <v>117</v>
      </c>
      <c r="F372" s="236">
        <v>400</v>
      </c>
      <c r="G372" s="238">
        <f t="shared" si="22"/>
        <v>3.7383177570093456E-4</v>
      </c>
      <c r="H372" s="236"/>
      <c r="I372" s="236"/>
      <c r="J372" s="76"/>
    </row>
    <row r="373" spans="1:10" x14ac:dyDescent="0.25">
      <c r="A373" s="11" t="s">
        <v>188</v>
      </c>
      <c r="B373" s="178">
        <f t="shared" si="21"/>
        <v>9.4471132850030575E-5</v>
      </c>
      <c r="D373" s="236"/>
      <c r="E373" s="236" t="s">
        <v>28</v>
      </c>
      <c r="F373" s="236">
        <v>104</v>
      </c>
      <c r="G373" s="238">
        <f t="shared" si="22"/>
        <v>9.7196261682242995E-5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1"/>
        <v>0.23490781727661808</v>
      </c>
      <c r="D374" s="236"/>
      <c r="E374" s="236" t="s">
        <v>92</v>
      </c>
      <c r="F374" s="236">
        <v>5186</v>
      </c>
      <c r="G374" s="238">
        <f t="shared" si="22"/>
        <v>4.846728971962617E-3</v>
      </c>
      <c r="H374" s="236"/>
      <c r="I374" s="236"/>
      <c r="J374" s="76"/>
    </row>
    <row r="375" spans="1:10" x14ac:dyDescent="0.25">
      <c r="A375" s="11" t="s">
        <v>188</v>
      </c>
      <c r="B375" s="178">
        <f t="shared" si="21"/>
        <v>8.734387282732117E-7</v>
      </c>
      <c r="D375" s="236"/>
      <c r="E375" s="236" t="s">
        <v>85</v>
      </c>
      <c r="F375" s="236">
        <v>10</v>
      </c>
      <c r="G375" s="238">
        <f t="shared" si="22"/>
        <v>9.3457943925233651E-6</v>
      </c>
      <c r="H375" s="236"/>
      <c r="I375" s="236"/>
      <c r="J375" s="76"/>
    </row>
    <row r="376" spans="1:10" x14ac:dyDescent="0.25">
      <c r="A376" s="11" t="s">
        <v>188</v>
      </c>
      <c r="B376" s="178">
        <f t="shared" si="21"/>
        <v>1.0568608612105859E-6</v>
      </c>
      <c r="D376" s="236"/>
      <c r="E376" s="236" t="s">
        <v>29</v>
      </c>
      <c r="F376" s="236">
        <v>11</v>
      </c>
      <c r="G376" s="238">
        <f t="shared" si="22"/>
        <v>1.02803738317757E-5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1"/>
        <v>32.287885404838846</v>
      </c>
      <c r="D377" s="236"/>
      <c r="E377" s="236" t="s">
        <v>16</v>
      </c>
      <c r="F377" s="236">
        <v>60800</v>
      </c>
      <c r="G377" s="238">
        <f t="shared" si="22"/>
        <v>5.6822429906542057E-2</v>
      </c>
      <c r="H377" s="236"/>
      <c r="I377" s="236"/>
      <c r="J377" s="76"/>
    </row>
    <row r="378" spans="1:10" x14ac:dyDescent="0.25">
      <c r="A378" s="11" t="s">
        <v>188</v>
      </c>
      <c r="B378" s="178">
        <f t="shared" si="21"/>
        <v>0</v>
      </c>
      <c r="D378" s="236"/>
      <c r="E378" s="236" t="s">
        <v>37</v>
      </c>
      <c r="F378" s="236"/>
      <c r="G378" s="238"/>
      <c r="H378" s="236"/>
      <c r="I378" s="236"/>
      <c r="J378" s="76"/>
    </row>
    <row r="379" spans="1:10" x14ac:dyDescent="0.25">
      <c r="A379" s="11" t="s">
        <v>188</v>
      </c>
      <c r="B379" s="178">
        <f t="shared" si="21"/>
        <v>3.2872739977290587E-4</v>
      </c>
      <c r="D379" s="236"/>
      <c r="E379" s="236" t="s">
        <v>120</v>
      </c>
      <c r="F379" s="236">
        <v>194</v>
      </c>
      <c r="G379" s="238">
        <f t="shared" si="22"/>
        <v>1.8130841121495326E-4</v>
      </c>
      <c r="H379" s="236"/>
      <c r="I379" s="236"/>
      <c r="J379" s="76"/>
    </row>
    <row r="380" spans="1:10" x14ac:dyDescent="0.25">
      <c r="A380" s="11" t="s">
        <v>188</v>
      </c>
      <c r="B380" s="178">
        <f t="shared" si="21"/>
        <v>6.1337234692986282</v>
      </c>
      <c r="D380" s="236"/>
      <c r="E380" s="236" t="s">
        <v>121</v>
      </c>
      <c r="F380" s="236">
        <v>26500</v>
      </c>
      <c r="G380" s="238">
        <f t="shared" si="22"/>
        <v>2.4766355140186914E-2</v>
      </c>
      <c r="H380" s="236"/>
      <c r="I380" s="236"/>
      <c r="J380" s="76"/>
    </row>
    <row r="381" spans="1:10" x14ac:dyDescent="0.25">
      <c r="A381" s="11" t="s">
        <v>188</v>
      </c>
      <c r="B381" s="178">
        <f t="shared" si="21"/>
        <v>2.2360031443794224</v>
      </c>
      <c r="D381" s="236"/>
      <c r="E381" s="236" t="s">
        <v>174</v>
      </c>
      <c r="F381" s="236">
        <v>16000</v>
      </c>
      <c r="G381" s="238">
        <f t="shared" si="22"/>
        <v>1.4953271028037384E-2</v>
      </c>
      <c r="H381" s="236"/>
      <c r="I381" s="236"/>
      <c r="J381" s="76"/>
    </row>
    <row r="382" spans="1:10" x14ac:dyDescent="0.25">
      <c r="A382" s="11" t="s">
        <v>188</v>
      </c>
      <c r="B382" s="178">
        <f t="shared" si="21"/>
        <v>5.3003843130404399E-3</v>
      </c>
      <c r="D382" s="236"/>
      <c r="E382" s="236" t="s">
        <v>161</v>
      </c>
      <c r="F382" s="236">
        <v>779</v>
      </c>
      <c r="G382" s="238">
        <f t="shared" si="22"/>
        <v>7.2803738317757014E-4</v>
      </c>
      <c r="H382" s="236"/>
      <c r="I382" s="236"/>
      <c r="J382" s="76"/>
    </row>
    <row r="383" spans="1:10" x14ac:dyDescent="0.25">
      <c r="A383" s="11" t="s">
        <v>188</v>
      </c>
      <c r="B383" s="178">
        <f t="shared" si="21"/>
        <v>7.7177046030220972E-5</v>
      </c>
      <c r="D383" s="236"/>
      <c r="E383" s="236" t="s">
        <v>166</v>
      </c>
      <c r="F383" s="236">
        <v>94</v>
      </c>
      <c r="G383" s="238">
        <f t="shared" si="22"/>
        <v>8.7850467289719622E-5</v>
      </c>
      <c r="H383" s="236"/>
      <c r="I383" s="236"/>
      <c r="J383" s="76"/>
    </row>
    <row r="384" spans="1:10" x14ac:dyDescent="0.25">
      <c r="A384" s="11" t="s">
        <v>188</v>
      </c>
      <c r="B384" s="178">
        <f t="shared" si="21"/>
        <v>5.9044458031269106E-2</v>
      </c>
      <c r="D384" s="236"/>
      <c r="E384" s="236" t="s">
        <v>31</v>
      </c>
      <c r="F384" s="236">
        <v>2600</v>
      </c>
      <c r="G384" s="238">
        <f t="shared" si="22"/>
        <v>2.4299065420560748E-3</v>
      </c>
      <c r="H384" s="236"/>
      <c r="I384" s="236"/>
      <c r="J384" s="76"/>
    </row>
    <row r="385" spans="1:10" x14ac:dyDescent="0.25">
      <c r="A385" s="11" t="s">
        <v>188</v>
      </c>
      <c r="B385" s="178">
        <f t="shared" si="21"/>
        <v>0</v>
      </c>
      <c r="D385" s="236"/>
      <c r="E385" s="236" t="s">
        <v>193</v>
      </c>
      <c r="F385" s="236"/>
      <c r="G385" s="238"/>
      <c r="H385" s="236"/>
      <c r="I385" s="236"/>
      <c r="J385" s="76"/>
    </row>
    <row r="386" spans="1:10" x14ac:dyDescent="0.25">
      <c r="A386" s="11" t="s">
        <v>188</v>
      </c>
      <c r="B386" s="178">
        <f t="shared" si="21"/>
        <v>16</v>
      </c>
      <c r="D386" s="236"/>
      <c r="E386" s="236" t="s">
        <v>126</v>
      </c>
      <c r="F386" s="236">
        <v>42800</v>
      </c>
      <c r="G386" s="238">
        <f t="shared" si="22"/>
        <v>0.04</v>
      </c>
      <c r="H386" s="236"/>
      <c r="I386" s="236"/>
      <c r="J386" s="76"/>
    </row>
    <row r="387" spans="1:10" x14ac:dyDescent="0.25">
      <c r="A387" s="11" t="s">
        <v>188</v>
      </c>
      <c r="B387" s="178">
        <f t="shared" si="21"/>
        <v>0</v>
      </c>
      <c r="D387" s="236"/>
      <c r="E387" s="236" t="s">
        <v>128</v>
      </c>
      <c r="F387" s="234"/>
      <c r="G387" s="238"/>
      <c r="H387" s="236"/>
      <c r="I387" s="236"/>
      <c r="J387" s="76"/>
    </row>
    <row r="388" spans="1:10" x14ac:dyDescent="0.25">
      <c r="A388" s="11" t="s">
        <v>188</v>
      </c>
      <c r="B388" s="178">
        <f t="shared" si="21"/>
        <v>9.5694820508341323</v>
      </c>
      <c r="D388" s="236"/>
      <c r="E388" s="236" t="s">
        <v>38</v>
      </c>
      <c r="F388" s="236">
        <v>33100</v>
      </c>
      <c r="G388" s="238">
        <f t="shared" si="22"/>
        <v>3.0934579439252336E-2</v>
      </c>
      <c r="H388" s="236"/>
      <c r="I388" s="236"/>
      <c r="J388" s="76"/>
    </row>
    <row r="389" spans="1:10" x14ac:dyDescent="0.25">
      <c r="A389" s="11" t="s">
        <v>188</v>
      </c>
      <c r="B389" s="178">
        <f t="shared" si="21"/>
        <v>1.5918420822779282</v>
      </c>
      <c r="D389" s="236"/>
      <c r="E389" s="236" t="s">
        <v>12</v>
      </c>
      <c r="F389" s="236">
        <v>13500</v>
      </c>
      <c r="G389" s="238">
        <f t="shared" si="22"/>
        <v>1.2616822429906542E-2</v>
      </c>
      <c r="H389" s="236"/>
      <c r="I389" s="236"/>
      <c r="J389" s="76"/>
    </row>
    <row r="390" spans="1:10" x14ac:dyDescent="0.25">
      <c r="A390" s="11" t="s">
        <v>188</v>
      </c>
      <c r="B390" s="178">
        <f t="shared" si="21"/>
        <v>2.4534893877194517E-3</v>
      </c>
      <c r="D390" s="236"/>
      <c r="E390" s="236" t="s">
        <v>47</v>
      </c>
      <c r="F390" s="236">
        <v>530</v>
      </c>
      <c r="G390" s="238">
        <f t="shared" si="22"/>
        <v>4.9532710280373834E-4</v>
      </c>
      <c r="H390" s="236"/>
      <c r="I390" s="236"/>
    </row>
    <row r="391" spans="1:10" x14ac:dyDescent="0.25">
      <c r="A391" s="150" t="s">
        <v>188</v>
      </c>
      <c r="B391" s="131">
        <f t="shared" si="21"/>
        <v>2.1835968206830289E-5</v>
      </c>
      <c r="C391" s="150"/>
      <c r="D391" s="12"/>
      <c r="E391" s="12" t="s">
        <v>86</v>
      </c>
      <c r="F391" s="12">
        <v>50</v>
      </c>
      <c r="G391" s="237">
        <f t="shared" si="22"/>
        <v>4.672897196261682E-5</v>
      </c>
      <c r="H391" s="12"/>
      <c r="I391" s="12"/>
      <c r="J391" s="150"/>
    </row>
    <row r="392" spans="1:10" x14ac:dyDescent="0.25">
      <c r="A392" s="11" t="s">
        <v>197</v>
      </c>
      <c r="B392" s="178">
        <f>POWER((F392/$J$392)*100, 2)</f>
        <v>41.189574515482285</v>
      </c>
      <c r="C392" s="11">
        <f>SUM(B392:B410)</f>
        <v>1687.4587430431411</v>
      </c>
      <c r="D392" s="236"/>
      <c r="E392" s="236" t="s">
        <v>5</v>
      </c>
      <c r="F392" s="236">
        <v>4730</v>
      </c>
      <c r="G392" s="238">
        <f>F392/$J$392</f>
        <v>6.4179104477611937E-2</v>
      </c>
      <c r="H392" s="236"/>
      <c r="I392" s="236"/>
      <c r="J392" s="76">
        <v>73700</v>
      </c>
    </row>
    <row r="393" spans="1:10" x14ac:dyDescent="0.25">
      <c r="A393" s="11" t="s">
        <v>197</v>
      </c>
      <c r="B393" s="178">
        <f t="shared" ref="B393:B410" si="23">POWER((F393/$J$392)*100, 2)</f>
        <v>0.10781911338828247</v>
      </c>
      <c r="D393" s="236"/>
      <c r="E393" s="236" t="s">
        <v>202</v>
      </c>
      <c r="F393" s="236">
        <v>242</v>
      </c>
      <c r="G393" s="238">
        <f t="shared" ref="G393:G410" si="24">F393/$J$392</f>
        <v>3.2835820895522386E-3</v>
      </c>
      <c r="H393" s="236"/>
      <c r="I393" s="236"/>
      <c r="J393" s="76"/>
    </row>
    <row r="394" spans="1:10" x14ac:dyDescent="0.25">
      <c r="A394" s="11" t="s">
        <v>197</v>
      </c>
      <c r="B394" s="178">
        <f t="shared" si="23"/>
        <v>13.670929305612063</v>
      </c>
      <c r="D394" s="236"/>
      <c r="E394" s="236" t="s">
        <v>6</v>
      </c>
      <c r="F394" s="236">
        <v>2725</v>
      </c>
      <c r="G394" s="238">
        <f t="shared" si="24"/>
        <v>3.6974219810040704E-2</v>
      </c>
      <c r="H394" s="236"/>
      <c r="I394" s="236"/>
      <c r="J394" s="76"/>
    </row>
    <row r="395" spans="1:10" x14ac:dyDescent="0.25">
      <c r="A395" s="11" t="s">
        <v>197</v>
      </c>
      <c r="B395" s="178">
        <f t="shared" si="23"/>
        <v>139.09273909225305</v>
      </c>
      <c r="D395" s="236"/>
      <c r="E395" s="236" t="s">
        <v>82</v>
      </c>
      <c r="F395" s="236">
        <v>8692</v>
      </c>
      <c r="G395" s="238">
        <f t="shared" si="24"/>
        <v>0.11793758480325645</v>
      </c>
      <c r="H395" s="236"/>
      <c r="I395" s="236"/>
      <c r="J395" s="76"/>
    </row>
    <row r="396" spans="1:10" x14ac:dyDescent="0.25">
      <c r="A396" s="11" t="s">
        <v>197</v>
      </c>
      <c r="B396" s="178">
        <f t="shared" si="23"/>
        <v>68.505382302745559</v>
      </c>
      <c r="D396" s="236"/>
      <c r="E396" s="236" t="s">
        <v>15</v>
      </c>
      <c r="F396" s="236">
        <v>6100</v>
      </c>
      <c r="G396" s="238">
        <f t="shared" si="24"/>
        <v>8.2767978290366348E-2</v>
      </c>
      <c r="H396" s="236"/>
      <c r="I396" s="236"/>
      <c r="J396" s="76"/>
    </row>
    <row r="397" spans="1:10" x14ac:dyDescent="0.25">
      <c r="A397" s="11" t="s">
        <v>197</v>
      </c>
      <c r="B397" s="178">
        <f t="shared" si="23"/>
        <v>1187.7702888051415</v>
      </c>
      <c r="D397" s="236"/>
      <c r="E397" s="236" t="s">
        <v>204</v>
      </c>
      <c r="F397" s="236">
        <v>25400</v>
      </c>
      <c r="G397" s="238">
        <f t="shared" si="24"/>
        <v>0.34464043419267298</v>
      </c>
      <c r="H397" s="236"/>
      <c r="I397" s="236"/>
      <c r="J397" s="76"/>
    </row>
    <row r="398" spans="1:10" x14ac:dyDescent="0.25">
      <c r="A398" s="11" t="s">
        <v>197</v>
      </c>
      <c r="B398" s="178">
        <f t="shared" si="23"/>
        <v>37.946937325215536</v>
      </c>
      <c r="D398" s="236"/>
      <c r="E398" s="236" t="s">
        <v>142</v>
      </c>
      <c r="F398" s="236">
        <v>4540</v>
      </c>
      <c r="G398" s="238">
        <f t="shared" si="24"/>
        <v>6.1601085481682499E-2</v>
      </c>
      <c r="H398" s="236"/>
      <c r="I398" s="236"/>
      <c r="J398" s="76"/>
    </row>
    <row r="399" spans="1:10" x14ac:dyDescent="0.25">
      <c r="A399" s="11" t="s">
        <v>197</v>
      </c>
      <c r="B399" s="178">
        <f t="shared" si="23"/>
        <v>2.4347854903354199E-2</v>
      </c>
      <c r="D399" s="236"/>
      <c r="E399" s="236" t="s">
        <v>134</v>
      </c>
      <c r="F399" s="236">
        <v>115</v>
      </c>
      <c r="G399" s="238">
        <f t="shared" si="24"/>
        <v>1.5603799185888738E-3</v>
      </c>
      <c r="H399" s="236"/>
      <c r="I399" s="236"/>
      <c r="J399" s="76"/>
    </row>
    <row r="400" spans="1:10" x14ac:dyDescent="0.25">
      <c r="A400" s="11" t="s">
        <v>197</v>
      </c>
      <c r="B400" s="178">
        <f t="shared" si="23"/>
        <v>4.713081932142666</v>
      </c>
      <c r="D400" s="236"/>
      <c r="E400" s="236" t="s">
        <v>23</v>
      </c>
      <c r="F400" s="236">
        <v>1600</v>
      </c>
      <c r="G400" s="238">
        <f t="shared" si="24"/>
        <v>2.1709633649932156E-2</v>
      </c>
      <c r="H400" s="236"/>
      <c r="I400" s="236"/>
      <c r="J400" s="76"/>
    </row>
    <row r="401" spans="1:10" x14ac:dyDescent="0.25">
      <c r="A401" s="11" t="s">
        <v>197</v>
      </c>
      <c r="B401" s="178">
        <f t="shared" si="23"/>
        <v>0</v>
      </c>
      <c r="D401" s="236"/>
      <c r="E401" s="236" t="s">
        <v>36</v>
      </c>
      <c r="F401" s="236"/>
      <c r="G401" s="238"/>
      <c r="H401" s="236"/>
      <c r="I401" s="236"/>
      <c r="J401" s="76"/>
    </row>
    <row r="402" spans="1:10" x14ac:dyDescent="0.25">
      <c r="A402" s="11" t="s">
        <v>197</v>
      </c>
      <c r="B402" s="178">
        <f t="shared" si="23"/>
        <v>0</v>
      </c>
      <c r="D402" s="236"/>
      <c r="E402" s="236" t="s">
        <v>90</v>
      </c>
      <c r="F402" s="236"/>
      <c r="G402" s="238"/>
      <c r="H402" s="236"/>
      <c r="I402" s="236"/>
      <c r="J402" s="76"/>
    </row>
    <row r="403" spans="1:10" x14ac:dyDescent="0.25">
      <c r="A403" s="11" t="s">
        <v>197</v>
      </c>
      <c r="B403" s="178">
        <f t="shared" si="23"/>
        <v>5.9649943203680618</v>
      </c>
      <c r="D403" s="236"/>
      <c r="E403" s="236" t="s">
        <v>165</v>
      </c>
      <c r="F403" s="236">
        <v>1800</v>
      </c>
      <c r="G403" s="238">
        <f t="shared" si="24"/>
        <v>2.4423337856173677E-2</v>
      </c>
      <c r="H403" s="236"/>
      <c r="I403" s="236"/>
      <c r="J403" s="76"/>
    </row>
    <row r="404" spans="1:10" x14ac:dyDescent="0.25">
      <c r="A404" s="11" t="s">
        <v>197</v>
      </c>
      <c r="B404" s="178">
        <f t="shared" si="23"/>
        <v>9.3203036255750984</v>
      </c>
      <c r="D404" s="236"/>
      <c r="E404" s="236" t="s">
        <v>203</v>
      </c>
      <c r="F404" s="236">
        <v>2250</v>
      </c>
      <c r="G404" s="238">
        <f t="shared" si="24"/>
        <v>3.0529172320217096E-2</v>
      </c>
      <c r="H404" s="236"/>
      <c r="I404" s="236"/>
      <c r="J404" s="76"/>
    </row>
    <row r="405" spans="1:10" x14ac:dyDescent="0.25">
      <c r="A405" s="11" t="s">
        <v>197</v>
      </c>
      <c r="B405" s="178">
        <f t="shared" si="23"/>
        <v>0</v>
      </c>
      <c r="D405" s="236"/>
      <c r="E405" s="236" t="s">
        <v>117</v>
      </c>
      <c r="F405" s="236"/>
      <c r="G405" s="238"/>
      <c r="H405" s="236"/>
      <c r="I405" s="236"/>
      <c r="J405" s="76"/>
    </row>
    <row r="406" spans="1:10" x14ac:dyDescent="0.25">
      <c r="A406" s="11" t="s">
        <v>197</v>
      </c>
      <c r="B406" s="178">
        <f t="shared" si="23"/>
        <v>1.8410476297432292</v>
      </c>
      <c r="D406" s="236"/>
      <c r="E406" s="236" t="s">
        <v>158</v>
      </c>
      <c r="F406" s="236">
        <v>1000</v>
      </c>
      <c r="G406" s="238">
        <f t="shared" si="24"/>
        <v>1.3568521031207599E-2</v>
      </c>
      <c r="H406" s="236"/>
      <c r="I406" s="236"/>
      <c r="J406" s="76"/>
    </row>
    <row r="407" spans="1:10" x14ac:dyDescent="0.25">
      <c r="A407" s="11" t="s">
        <v>197</v>
      </c>
      <c r="B407" s="178">
        <f t="shared" si="23"/>
        <v>73.071180424508754</v>
      </c>
      <c r="D407" s="236"/>
      <c r="E407" s="236" t="s">
        <v>16</v>
      </c>
      <c r="F407" s="236">
        <v>6300</v>
      </c>
      <c r="G407" s="238">
        <f t="shared" si="24"/>
        <v>8.5481682496607869E-2</v>
      </c>
      <c r="H407" s="236"/>
      <c r="I407" s="236"/>
      <c r="J407" s="76"/>
    </row>
    <row r="408" spans="1:10" x14ac:dyDescent="0.25">
      <c r="A408" s="11" t="s">
        <v>197</v>
      </c>
      <c r="B408" s="178">
        <f t="shared" si="23"/>
        <v>0.66277714670756238</v>
      </c>
      <c r="D408" s="236"/>
      <c r="E408" s="236" t="s">
        <v>121</v>
      </c>
      <c r="F408" s="236">
        <v>600</v>
      </c>
      <c r="G408" s="238">
        <f t="shared" si="24"/>
        <v>8.1411126187245584E-3</v>
      </c>
      <c r="H408" s="236"/>
      <c r="I408" s="236"/>
      <c r="J408" s="76"/>
    </row>
    <row r="409" spans="1:10" x14ac:dyDescent="0.25">
      <c r="A409" s="11" t="s">
        <v>197</v>
      </c>
      <c r="B409" s="178">
        <f t="shared" si="23"/>
        <v>103.55892917305663</v>
      </c>
      <c r="D409" s="236"/>
      <c r="E409" s="236" t="s">
        <v>89</v>
      </c>
      <c r="F409" s="236">
        <v>7500</v>
      </c>
      <c r="G409" s="238">
        <f t="shared" si="24"/>
        <v>0.10176390773405698</v>
      </c>
      <c r="H409" s="236"/>
      <c r="I409" s="236"/>
      <c r="J409" s="76"/>
    </row>
    <row r="410" spans="1:10" x14ac:dyDescent="0.25">
      <c r="A410" s="150" t="s">
        <v>197</v>
      </c>
      <c r="B410" s="131">
        <f t="shared" si="23"/>
        <v>1.8410476297432289E-2</v>
      </c>
      <c r="C410" s="150"/>
      <c r="D410" s="12"/>
      <c r="E410" s="12" t="s">
        <v>86</v>
      </c>
      <c r="F410" s="12">
        <v>100</v>
      </c>
      <c r="G410" s="237">
        <f t="shared" si="24"/>
        <v>1.3568521031207597E-3</v>
      </c>
      <c r="H410" s="12"/>
      <c r="I410" s="12"/>
      <c r="J410" s="150"/>
    </row>
    <row r="411" spans="1:10" x14ac:dyDescent="0.25">
      <c r="A411" s="11" t="s">
        <v>206</v>
      </c>
      <c r="B411" s="178">
        <f>POWER((F411/$J$411)*100,2)</f>
        <v>4.5217333861804737E-2</v>
      </c>
      <c r="C411" s="11">
        <f>SUM(B411:B441)</f>
        <v>987.72507674648205</v>
      </c>
      <c r="D411" s="242"/>
      <c r="E411" s="14" t="s">
        <v>17</v>
      </c>
      <c r="F411" s="242">
        <v>3700</v>
      </c>
      <c r="G411" s="238">
        <f>F411/$J$411</f>
        <v>2.1264367816091955E-3</v>
      </c>
      <c r="H411" s="232"/>
      <c r="I411" s="232"/>
      <c r="J411" s="105">
        <v>1740000</v>
      </c>
    </row>
    <row r="412" spans="1:10" x14ac:dyDescent="0.25">
      <c r="A412" s="11" t="s">
        <v>206</v>
      </c>
      <c r="B412" s="178">
        <f t="shared" ref="B412:B441" si="25">POWER((F412/$J$411)*100,2)</f>
        <v>112.92115867353679</v>
      </c>
      <c r="D412" s="242"/>
      <c r="E412" s="242" t="s">
        <v>5</v>
      </c>
      <c r="F412" s="242">
        <v>184900</v>
      </c>
      <c r="G412" s="238">
        <f t="shared" ref="G412:G441" si="26">F412/$J$411</f>
        <v>0.10626436781609196</v>
      </c>
      <c r="H412" s="242"/>
      <c r="I412" s="242"/>
      <c r="J412" s="76"/>
    </row>
    <row r="413" spans="1:10" x14ac:dyDescent="0.25">
      <c r="A413" s="11" t="s">
        <v>206</v>
      </c>
      <c r="B413" s="178">
        <f t="shared" si="25"/>
        <v>2.5160523186682524</v>
      </c>
      <c r="D413" s="242"/>
      <c r="E413" s="242" t="s">
        <v>202</v>
      </c>
      <c r="F413" s="242">
        <v>27600</v>
      </c>
      <c r="G413" s="238">
        <f t="shared" si="26"/>
        <v>1.5862068965517243E-2</v>
      </c>
      <c r="H413" s="242"/>
      <c r="I413" s="242"/>
      <c r="J413" s="76"/>
    </row>
    <row r="414" spans="1:10" x14ac:dyDescent="0.25">
      <c r="A414" s="11" t="s">
        <v>206</v>
      </c>
      <c r="B414" s="178">
        <f t="shared" si="25"/>
        <v>11.232898959571935</v>
      </c>
      <c r="D414" s="242"/>
      <c r="E414" s="242" t="s">
        <v>6</v>
      </c>
      <c r="F414" s="242">
        <v>58317</v>
      </c>
      <c r="G414" s="238">
        <f t="shared" si="26"/>
        <v>3.3515517241379307E-2</v>
      </c>
      <c r="H414" s="242"/>
      <c r="I414" s="242"/>
      <c r="J414" s="76"/>
    </row>
    <row r="415" spans="1:10" x14ac:dyDescent="0.25">
      <c r="A415" s="11" t="s">
        <v>206</v>
      </c>
      <c r="B415" s="178">
        <f t="shared" si="25"/>
        <v>3.3029462280354073E-7</v>
      </c>
      <c r="D415" s="242"/>
      <c r="E415" s="242" t="s">
        <v>102</v>
      </c>
      <c r="F415" s="242">
        <v>10</v>
      </c>
      <c r="G415" s="238">
        <f t="shared" si="26"/>
        <v>5.7471264367816091E-6</v>
      </c>
      <c r="H415" s="242"/>
      <c r="I415" s="242"/>
      <c r="J415" s="76"/>
    </row>
    <row r="416" spans="1:10" x14ac:dyDescent="0.25">
      <c r="A416" s="11" t="s">
        <v>206</v>
      </c>
      <c r="B416" s="178">
        <f t="shared" si="25"/>
        <v>214.63091962280356</v>
      </c>
      <c r="D416" s="242"/>
      <c r="E416" s="242" t="s">
        <v>82</v>
      </c>
      <c r="F416" s="242">
        <v>254915</v>
      </c>
      <c r="G416" s="238">
        <f t="shared" si="26"/>
        <v>0.14650287356321839</v>
      </c>
      <c r="H416" s="242"/>
      <c r="I416" s="242"/>
      <c r="J416" s="76"/>
    </row>
    <row r="417" spans="1:10" x14ac:dyDescent="0.25">
      <c r="A417" s="11" t="s">
        <v>206</v>
      </c>
      <c r="B417" s="178">
        <f t="shared" si="25"/>
        <v>14.826925617650945</v>
      </c>
      <c r="D417" s="242"/>
      <c r="E417" s="242" t="s">
        <v>15</v>
      </c>
      <c r="F417" s="242">
        <v>67000</v>
      </c>
      <c r="G417" s="238">
        <f t="shared" si="26"/>
        <v>3.8505747126436785E-2</v>
      </c>
      <c r="H417" s="242"/>
      <c r="I417" s="242"/>
      <c r="J417" s="76"/>
    </row>
    <row r="418" spans="1:10" x14ac:dyDescent="0.25">
      <c r="A418" s="11" t="s">
        <v>206</v>
      </c>
      <c r="B418" s="178">
        <f t="shared" si="25"/>
        <v>19.009600000000002</v>
      </c>
      <c r="D418" s="242"/>
      <c r="E418" s="242" t="s">
        <v>103</v>
      </c>
      <c r="F418" s="242">
        <v>75864</v>
      </c>
      <c r="G418" s="238">
        <f t="shared" si="26"/>
        <v>4.36E-2</v>
      </c>
      <c r="H418" s="242"/>
      <c r="I418" s="242"/>
      <c r="J418" s="76"/>
    </row>
    <row r="419" spans="1:10" x14ac:dyDescent="0.25">
      <c r="A419" s="11" t="s">
        <v>206</v>
      </c>
      <c r="B419" s="178">
        <f t="shared" si="25"/>
        <v>35.724666402430969</v>
      </c>
      <c r="D419" s="242"/>
      <c r="E419" s="242" t="s">
        <v>142</v>
      </c>
      <c r="F419" s="234">
        <v>104000</v>
      </c>
      <c r="G419" s="238">
        <f t="shared" si="26"/>
        <v>5.9770114942528735E-2</v>
      </c>
      <c r="H419" s="242"/>
      <c r="I419" s="242"/>
      <c r="J419" s="76"/>
    </row>
    <row r="420" spans="1:10" x14ac:dyDescent="0.25">
      <c r="A420" s="11" t="s">
        <v>206</v>
      </c>
      <c r="B420" s="178">
        <f t="shared" si="25"/>
        <v>7.3350694444444455</v>
      </c>
      <c r="D420" s="242"/>
      <c r="E420" s="242" t="s">
        <v>18</v>
      </c>
      <c r="F420" s="242">
        <v>47125</v>
      </c>
      <c r="G420" s="238">
        <f t="shared" si="26"/>
        <v>2.7083333333333334E-2</v>
      </c>
      <c r="H420" s="242"/>
      <c r="I420" s="244"/>
      <c r="J420" s="76"/>
    </row>
    <row r="421" spans="1:10" x14ac:dyDescent="0.25">
      <c r="A421" s="11" t="s">
        <v>206</v>
      </c>
      <c r="B421" s="178">
        <f t="shared" si="25"/>
        <v>3.9655915576694414E-2</v>
      </c>
      <c r="D421" s="242"/>
      <c r="E421" s="242" t="s">
        <v>134</v>
      </c>
      <c r="F421" s="242">
        <v>3465</v>
      </c>
      <c r="G421" s="238">
        <f t="shared" si="26"/>
        <v>1.9913793103448277E-3</v>
      </c>
      <c r="H421" s="242"/>
      <c r="I421" s="242"/>
      <c r="J421" s="76"/>
    </row>
    <row r="422" spans="1:10" x14ac:dyDescent="0.25">
      <c r="A422" s="11" t="s">
        <v>206</v>
      </c>
      <c r="B422" s="178">
        <f t="shared" si="25"/>
        <v>1.4830760338221691</v>
      </c>
      <c r="D422" s="242"/>
      <c r="E422" s="242" t="s">
        <v>21</v>
      </c>
      <c r="F422" s="242">
        <v>21190</v>
      </c>
      <c r="G422" s="238">
        <f t="shared" si="26"/>
        <v>1.2178160919540229E-2</v>
      </c>
      <c r="H422" s="242"/>
      <c r="I422" s="242"/>
      <c r="J422" s="76"/>
    </row>
    <row r="423" spans="1:10" x14ac:dyDescent="0.25">
      <c r="A423" s="11" t="s">
        <v>206</v>
      </c>
      <c r="B423" s="178">
        <f t="shared" si="25"/>
        <v>173.51248513674199</v>
      </c>
      <c r="D423" s="242"/>
      <c r="E423" s="242" t="s">
        <v>23</v>
      </c>
      <c r="F423" s="242">
        <v>229200</v>
      </c>
      <c r="G423" s="238">
        <f t="shared" si="26"/>
        <v>0.13172413793103449</v>
      </c>
      <c r="H423" s="242"/>
      <c r="I423" s="242"/>
      <c r="J423" s="76"/>
    </row>
    <row r="424" spans="1:10" x14ac:dyDescent="0.25">
      <c r="A424" s="11" t="s">
        <v>206</v>
      </c>
      <c r="B424" s="178">
        <f t="shared" si="25"/>
        <v>1.3211784912141631E-4</v>
      </c>
      <c r="D424" s="242"/>
      <c r="E424" s="242" t="s">
        <v>36</v>
      </c>
      <c r="F424" s="242">
        <v>200</v>
      </c>
      <c r="G424" s="238">
        <f t="shared" si="26"/>
        <v>1.1494252873563218E-4</v>
      </c>
      <c r="H424" s="242"/>
      <c r="I424" s="242"/>
      <c r="J424" s="76"/>
    </row>
    <row r="425" spans="1:10" x14ac:dyDescent="0.25">
      <c r="A425" s="11" t="s">
        <v>206</v>
      </c>
      <c r="B425" s="178">
        <f t="shared" si="25"/>
        <v>1.0940679085744483E-2</v>
      </c>
      <c r="D425" s="242"/>
      <c r="E425" s="242" t="s">
        <v>183</v>
      </c>
      <c r="F425" s="242">
        <v>1820</v>
      </c>
      <c r="G425" s="238">
        <f t="shared" si="26"/>
        <v>1.0459770114942528E-3</v>
      </c>
      <c r="H425" s="242"/>
      <c r="I425" s="242"/>
      <c r="J425" s="76"/>
    </row>
    <row r="426" spans="1:10" x14ac:dyDescent="0.25">
      <c r="A426" s="11" t="s">
        <v>206</v>
      </c>
      <c r="B426" s="178">
        <f t="shared" si="25"/>
        <v>0.77531061236623078</v>
      </c>
      <c r="D426" s="242"/>
      <c r="E426" s="242" t="s">
        <v>181</v>
      </c>
      <c r="F426" s="234">
        <v>15321</v>
      </c>
      <c r="G426" s="238">
        <f t="shared" si="26"/>
        <v>8.8051724137931039E-3</v>
      </c>
      <c r="H426" s="242"/>
      <c r="I426" s="242"/>
      <c r="J426" s="76"/>
    </row>
    <row r="427" spans="1:10" x14ac:dyDescent="0.25">
      <c r="A427" s="11" t="s">
        <v>206</v>
      </c>
      <c r="B427" s="178">
        <f t="shared" si="25"/>
        <v>0</v>
      </c>
      <c r="D427" s="242"/>
      <c r="E427" s="242" t="s">
        <v>90</v>
      </c>
      <c r="F427" s="234"/>
      <c r="G427" s="238"/>
      <c r="H427" s="242"/>
      <c r="I427" s="242"/>
      <c r="J427" s="76"/>
    </row>
    <row r="428" spans="1:10" x14ac:dyDescent="0.25">
      <c r="A428" s="11" t="s">
        <v>206</v>
      </c>
      <c r="B428" s="178">
        <f t="shared" si="25"/>
        <v>2.1138855859426607E-5</v>
      </c>
      <c r="D428" s="242"/>
      <c r="E428" s="242" t="s">
        <v>165</v>
      </c>
      <c r="F428" s="234">
        <v>80</v>
      </c>
      <c r="G428" s="238">
        <f t="shared" si="26"/>
        <v>4.5977011494252873E-5</v>
      </c>
      <c r="H428" s="242"/>
      <c r="I428" s="242"/>
      <c r="J428" s="76"/>
    </row>
    <row r="429" spans="1:10" x14ac:dyDescent="0.25">
      <c r="A429" s="11" t="s">
        <v>206</v>
      </c>
      <c r="B429" s="178">
        <f t="shared" si="25"/>
        <v>51.909540546967889</v>
      </c>
      <c r="D429" s="242"/>
      <c r="E429" s="242" t="s">
        <v>203</v>
      </c>
      <c r="F429" s="242">
        <v>125364</v>
      </c>
      <c r="G429" s="238">
        <f t="shared" si="26"/>
        <v>7.2048275862068967E-2</v>
      </c>
      <c r="H429" s="242"/>
      <c r="I429" s="242"/>
      <c r="J429" s="76"/>
    </row>
    <row r="430" spans="1:10" x14ac:dyDescent="0.25">
      <c r="A430" s="11" t="s">
        <v>206</v>
      </c>
      <c r="B430" s="178">
        <f t="shared" si="25"/>
        <v>1.9988109393579077E-4</v>
      </c>
      <c r="D430" s="242"/>
      <c r="E430" s="242" t="s">
        <v>117</v>
      </c>
      <c r="F430" s="234">
        <v>246</v>
      </c>
      <c r="G430" s="238">
        <f t="shared" si="26"/>
        <v>1.413793103448276E-4</v>
      </c>
      <c r="H430" s="242"/>
      <c r="I430" s="242"/>
      <c r="J430" s="76"/>
    </row>
    <row r="431" spans="1:10" s="242" customFormat="1" x14ac:dyDescent="0.25">
      <c r="A431" s="11" t="s">
        <v>206</v>
      </c>
      <c r="B431" s="178">
        <f t="shared" si="25"/>
        <v>0</v>
      </c>
      <c r="C431" s="11"/>
      <c r="E431" s="242" t="s">
        <v>184</v>
      </c>
      <c r="F431" s="234"/>
      <c r="G431" s="238"/>
      <c r="J431" s="76"/>
    </row>
    <row r="432" spans="1:10" x14ac:dyDescent="0.25">
      <c r="A432" s="11" t="s">
        <v>206</v>
      </c>
      <c r="B432" s="178">
        <f t="shared" si="25"/>
        <v>76.612795613687425</v>
      </c>
      <c r="D432" s="242"/>
      <c r="E432" s="242" t="s">
        <v>158</v>
      </c>
      <c r="F432" s="234">
        <v>152300</v>
      </c>
      <c r="G432" s="238">
        <f t="shared" si="26"/>
        <v>8.7528735632183913E-2</v>
      </c>
      <c r="H432" s="242"/>
      <c r="I432" s="242"/>
      <c r="J432" s="76"/>
    </row>
    <row r="433" spans="1:10" x14ac:dyDescent="0.25">
      <c r="A433" s="11" t="s">
        <v>206</v>
      </c>
      <c r="B433" s="178">
        <f t="shared" si="25"/>
        <v>258.52573952966043</v>
      </c>
      <c r="D433" s="242"/>
      <c r="E433" s="242" t="s">
        <v>16</v>
      </c>
      <c r="F433" s="234">
        <v>279770</v>
      </c>
      <c r="G433" s="238">
        <f t="shared" si="26"/>
        <v>0.16078735632183908</v>
      </c>
      <c r="H433" s="242"/>
      <c r="I433" s="242"/>
      <c r="J433" s="76"/>
    </row>
    <row r="434" spans="1:10" x14ac:dyDescent="0.25">
      <c r="A434" s="11" t="s">
        <v>206</v>
      </c>
      <c r="B434" s="178">
        <f t="shared" si="25"/>
        <v>0</v>
      </c>
      <c r="D434" s="242"/>
      <c r="E434" s="242" t="s">
        <v>37</v>
      </c>
      <c r="F434" s="234"/>
      <c r="G434" s="238"/>
      <c r="H434" s="242"/>
      <c r="I434" s="242"/>
      <c r="J434" s="76"/>
    </row>
    <row r="435" spans="1:10" x14ac:dyDescent="0.25">
      <c r="A435" s="11" t="s">
        <v>206</v>
      </c>
      <c r="B435" s="178">
        <f t="shared" si="25"/>
        <v>4.5616612795613696</v>
      </c>
      <c r="D435" s="242"/>
      <c r="E435" s="242" t="s">
        <v>121</v>
      </c>
      <c r="F435" s="242">
        <v>37163</v>
      </c>
      <c r="G435" s="238">
        <f t="shared" si="26"/>
        <v>2.1358045977011495E-2</v>
      </c>
      <c r="H435" s="242"/>
      <c r="I435" s="242"/>
      <c r="J435" s="76"/>
    </row>
    <row r="436" spans="1:10" x14ac:dyDescent="0.25">
      <c r="A436" s="11" t="s">
        <v>206</v>
      </c>
      <c r="B436" s="178">
        <f t="shared" si="25"/>
        <v>0.15147306117056414</v>
      </c>
      <c r="D436" s="242"/>
      <c r="E436" s="242" t="s">
        <v>32</v>
      </c>
      <c r="F436" s="234">
        <v>6772</v>
      </c>
      <c r="G436" s="238">
        <f t="shared" si="26"/>
        <v>3.8919540229885056E-3</v>
      </c>
      <c r="H436" s="242"/>
      <c r="I436" s="242"/>
      <c r="J436" s="76"/>
    </row>
    <row r="437" spans="1:10" x14ac:dyDescent="0.25">
      <c r="A437" s="11" t="s">
        <v>206</v>
      </c>
      <c r="B437" s="178">
        <f t="shared" si="25"/>
        <v>8.2573655700885189E-4</v>
      </c>
      <c r="D437" s="242"/>
      <c r="E437" s="242" t="s">
        <v>31</v>
      </c>
      <c r="F437" s="234">
        <v>500</v>
      </c>
      <c r="G437" s="238">
        <f t="shared" si="26"/>
        <v>2.8735632183908046E-4</v>
      </c>
      <c r="H437" s="242"/>
      <c r="I437" s="242"/>
      <c r="J437" s="76"/>
    </row>
    <row r="438" spans="1:10" x14ac:dyDescent="0.25">
      <c r="A438" s="11" t="s">
        <v>206</v>
      </c>
      <c r="B438" s="178">
        <f t="shared" si="25"/>
        <v>0.47562425683709875</v>
      </c>
      <c r="D438" s="242"/>
      <c r="E438" s="242" t="s">
        <v>126</v>
      </c>
      <c r="F438" s="242">
        <v>12000</v>
      </c>
      <c r="G438" s="238">
        <f t="shared" si="26"/>
        <v>6.8965517241379309E-3</v>
      </c>
      <c r="H438" s="242"/>
      <c r="I438" s="242"/>
      <c r="J438" s="76"/>
    </row>
    <row r="439" spans="1:10" x14ac:dyDescent="0.25">
      <c r="A439" s="11" t="s">
        <v>206</v>
      </c>
      <c r="B439" s="178">
        <f t="shared" si="25"/>
        <v>1.179845422116528</v>
      </c>
      <c r="D439" s="242"/>
      <c r="E439" s="242" t="s">
        <v>12</v>
      </c>
      <c r="F439" s="242">
        <v>18900</v>
      </c>
      <c r="G439" s="238">
        <f t="shared" si="26"/>
        <v>1.0862068965517242E-2</v>
      </c>
      <c r="H439" s="242"/>
      <c r="I439" s="242"/>
      <c r="J439" s="76"/>
    </row>
    <row r="440" spans="1:10" x14ac:dyDescent="0.25">
      <c r="A440" s="11" t="s">
        <v>206</v>
      </c>
      <c r="B440" s="178">
        <f t="shared" si="25"/>
        <v>0</v>
      </c>
      <c r="D440" s="242"/>
      <c r="E440" s="242" t="s">
        <v>89</v>
      </c>
      <c r="F440" s="234"/>
      <c r="G440" s="238"/>
      <c r="H440" s="242"/>
      <c r="I440" s="242"/>
    </row>
    <row r="441" spans="1:10" x14ac:dyDescent="0.25">
      <c r="A441" s="150" t="s">
        <v>206</v>
      </c>
      <c r="B441" s="131">
        <f t="shared" si="25"/>
        <v>0.24324108126873098</v>
      </c>
      <c r="C441" s="150"/>
      <c r="D441" s="12"/>
      <c r="E441" s="12" t="s">
        <v>86</v>
      </c>
      <c r="F441" s="12">
        <v>8581.5889999999999</v>
      </c>
      <c r="G441" s="237">
        <f t="shared" si="26"/>
        <v>4.9319477011494249E-3</v>
      </c>
      <c r="H441" s="12"/>
      <c r="I441" s="12"/>
      <c r="J441" s="150"/>
    </row>
    <row r="442" spans="1:10" x14ac:dyDescent="0.25">
      <c r="A442" s="11" t="s">
        <v>208</v>
      </c>
      <c r="B442" s="178">
        <f>POWER((F442/$J$442)*100, 2)</f>
        <v>0</v>
      </c>
      <c r="C442" s="11">
        <f>SUM(B442:B499)</f>
        <v>1576.9690162980717</v>
      </c>
      <c r="D442" s="243"/>
      <c r="E442" s="243" t="s">
        <v>17</v>
      </c>
      <c r="F442" s="243"/>
      <c r="G442" s="238"/>
      <c r="H442" s="243"/>
      <c r="I442" s="243"/>
      <c r="J442" s="76">
        <v>15500000</v>
      </c>
    </row>
    <row r="443" spans="1:10" x14ac:dyDescent="0.25">
      <c r="A443" s="11" t="s">
        <v>208</v>
      </c>
      <c r="B443" s="178">
        <f t="shared" ref="B443:B499" si="27">POWER((F443/$J$442)*100, 2)</f>
        <v>1.351593756503642</v>
      </c>
      <c r="D443" s="243"/>
      <c r="E443" s="243" t="s">
        <v>209</v>
      </c>
      <c r="F443" s="243">
        <v>180200</v>
      </c>
      <c r="G443" s="238">
        <f>F443/$J$442</f>
        <v>1.1625806451612904E-2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7"/>
        <v>1.2893236212278877E-2</v>
      </c>
      <c r="D444" s="243"/>
      <c r="E444" s="243" t="s">
        <v>210</v>
      </c>
      <c r="F444" s="243">
        <v>17600</v>
      </c>
      <c r="G444" s="238">
        <f t="shared" ref="G444:G498" si="28">F444/$J$442</f>
        <v>1.135483870967742E-3</v>
      </c>
      <c r="H444" s="243"/>
      <c r="I444" s="243"/>
      <c r="J444" s="76"/>
    </row>
    <row r="445" spans="1:10" x14ac:dyDescent="0.25">
      <c r="A445" s="11" t="s">
        <v>208</v>
      </c>
      <c r="B445" s="178">
        <f t="shared" si="27"/>
        <v>31.504682622268476</v>
      </c>
      <c r="D445" s="243"/>
      <c r="E445" s="243" t="s">
        <v>5</v>
      </c>
      <c r="F445" s="243">
        <v>870000</v>
      </c>
      <c r="G445" s="238">
        <f t="shared" si="28"/>
        <v>5.6129032258064517E-2</v>
      </c>
      <c r="H445" s="243"/>
      <c r="I445" s="243"/>
      <c r="J445" s="76"/>
    </row>
    <row r="446" spans="1:10" x14ac:dyDescent="0.25">
      <c r="A446" s="11" t="s">
        <v>208</v>
      </c>
      <c r="B446" s="178">
        <f t="shared" si="27"/>
        <v>1.5285577523413109E-5</v>
      </c>
      <c r="D446" s="243"/>
      <c r="E446" s="243" t="s">
        <v>93</v>
      </c>
      <c r="F446" s="243">
        <v>606</v>
      </c>
      <c r="G446" s="238">
        <f t="shared" si="28"/>
        <v>3.9096774193548387E-5</v>
      </c>
      <c r="H446" s="243"/>
      <c r="I446" s="243"/>
      <c r="J446" s="76"/>
    </row>
    <row r="447" spans="1:10" x14ac:dyDescent="0.25">
      <c r="A447" s="11" t="s">
        <v>208</v>
      </c>
      <c r="B447" s="178">
        <f t="shared" si="27"/>
        <v>2.3975026014568159E-2</v>
      </c>
      <c r="D447" s="243"/>
      <c r="E447" s="243" t="s">
        <v>202</v>
      </c>
      <c r="F447" s="243">
        <v>24000</v>
      </c>
      <c r="G447" s="238">
        <f t="shared" si="28"/>
        <v>1.5483870967741935E-3</v>
      </c>
      <c r="H447" s="243"/>
      <c r="I447" s="243"/>
      <c r="J447" s="76"/>
    </row>
    <row r="448" spans="1:10" x14ac:dyDescent="0.25">
      <c r="A448" s="11" t="s">
        <v>208</v>
      </c>
      <c r="B448" s="178">
        <f t="shared" si="27"/>
        <v>1.7771126070343393</v>
      </c>
      <c r="D448" s="243"/>
      <c r="E448" s="243" t="s">
        <v>211</v>
      </c>
      <c r="F448" s="243">
        <v>206628</v>
      </c>
      <c r="G448" s="238">
        <f t="shared" si="28"/>
        <v>1.3330838709677419E-2</v>
      </c>
      <c r="H448" s="243"/>
      <c r="I448" s="243"/>
      <c r="J448" s="76"/>
    </row>
    <row r="449" spans="1:10" x14ac:dyDescent="0.25">
      <c r="A449" s="11" t="s">
        <v>208</v>
      </c>
      <c r="B449" s="178">
        <f t="shared" si="27"/>
        <v>0.5036420395421437</v>
      </c>
      <c r="D449" s="243"/>
      <c r="E449" s="243" t="s">
        <v>101</v>
      </c>
      <c r="F449" s="243">
        <v>110000</v>
      </c>
      <c r="G449" s="238">
        <f t="shared" si="28"/>
        <v>7.0967741935483875E-3</v>
      </c>
      <c r="H449" s="243"/>
      <c r="I449" s="243"/>
      <c r="J449" s="76"/>
    </row>
    <row r="450" spans="1:10" x14ac:dyDescent="0.25">
      <c r="A450" s="11" t="s">
        <v>208</v>
      </c>
      <c r="B450" s="178">
        <f t="shared" si="27"/>
        <v>8.0420395421435999E-3</v>
      </c>
      <c r="D450" s="243"/>
      <c r="E450" s="243" t="s">
        <v>102</v>
      </c>
      <c r="F450" s="243">
        <v>13900</v>
      </c>
      <c r="G450" s="238">
        <f t="shared" si="28"/>
        <v>8.9677419354838709E-4</v>
      </c>
      <c r="H450" s="243"/>
      <c r="I450" s="243"/>
      <c r="J450" s="76"/>
    </row>
    <row r="451" spans="1:10" x14ac:dyDescent="0.25">
      <c r="A451" s="11" t="s">
        <v>208</v>
      </c>
      <c r="B451" s="178">
        <f t="shared" si="27"/>
        <v>14.797622060395422</v>
      </c>
      <c r="D451" s="243"/>
      <c r="E451" s="243" t="s">
        <v>82</v>
      </c>
      <c r="F451" s="243">
        <v>596249</v>
      </c>
      <c r="G451" s="238">
        <f t="shared" si="28"/>
        <v>3.8467677419354841E-2</v>
      </c>
      <c r="H451" s="243"/>
      <c r="I451" s="243"/>
      <c r="J451" s="76"/>
    </row>
    <row r="452" spans="1:10" x14ac:dyDescent="0.25">
      <c r="A452" s="11" t="s">
        <v>208</v>
      </c>
      <c r="B452" s="178">
        <f t="shared" si="27"/>
        <v>1285.3381477627472</v>
      </c>
      <c r="D452" s="243"/>
      <c r="E452" s="243" t="s">
        <v>83</v>
      </c>
      <c r="F452" s="243">
        <v>5557000</v>
      </c>
      <c r="G452" s="238">
        <f t="shared" si="28"/>
        <v>0.35851612903225805</v>
      </c>
      <c r="H452" s="243"/>
      <c r="I452" s="243"/>
      <c r="J452" s="76"/>
    </row>
    <row r="453" spans="1:10" x14ac:dyDescent="0.25">
      <c r="A453" s="11" t="s">
        <v>208</v>
      </c>
      <c r="B453" s="178">
        <f t="shared" si="27"/>
        <v>37.249365244536946</v>
      </c>
      <c r="D453" s="243"/>
      <c r="E453" s="243" t="s">
        <v>15</v>
      </c>
      <c r="F453" s="243">
        <v>946000</v>
      </c>
      <c r="G453" s="238">
        <f t="shared" si="28"/>
        <v>6.1032258064516128E-2</v>
      </c>
      <c r="H453" s="243"/>
      <c r="I453" s="243"/>
      <c r="J453" s="76"/>
    </row>
    <row r="454" spans="1:10" x14ac:dyDescent="0.25">
      <c r="A454" s="11" t="s">
        <v>208</v>
      </c>
      <c r="B454" s="178">
        <f t="shared" si="27"/>
        <v>4.5889698231009361E-5</v>
      </c>
      <c r="D454" s="243"/>
      <c r="E454" s="243" t="s">
        <v>212</v>
      </c>
      <c r="F454" s="234">
        <v>1050</v>
      </c>
      <c r="G454" s="238">
        <f t="shared" si="28"/>
        <v>6.7741935483870964E-5</v>
      </c>
      <c r="H454" s="243"/>
      <c r="I454" s="243"/>
      <c r="J454" s="76"/>
    </row>
    <row r="455" spans="1:10" x14ac:dyDescent="0.25">
      <c r="A455" s="11" t="s">
        <v>208</v>
      </c>
      <c r="B455" s="178">
        <f t="shared" si="27"/>
        <v>0.92407908428720109</v>
      </c>
      <c r="D455" s="243"/>
      <c r="E455" s="243" t="s">
        <v>213</v>
      </c>
      <c r="F455" s="243">
        <v>149000</v>
      </c>
      <c r="G455" s="238">
        <f t="shared" si="28"/>
        <v>9.6129032258064524E-3</v>
      </c>
      <c r="H455" s="243"/>
      <c r="I455" s="243"/>
      <c r="J455" s="76"/>
    </row>
    <row r="456" spans="1:10" x14ac:dyDescent="0.25">
      <c r="A456" s="11" t="s">
        <v>208</v>
      </c>
      <c r="B456" s="178">
        <f t="shared" si="27"/>
        <v>0</v>
      </c>
      <c r="D456" s="243"/>
      <c r="E456" s="243" t="s">
        <v>214</v>
      </c>
      <c r="F456" s="243"/>
      <c r="G456" s="238"/>
      <c r="H456" s="243"/>
      <c r="I456" s="243"/>
      <c r="J456" s="76"/>
    </row>
    <row r="457" spans="1:10" x14ac:dyDescent="0.25">
      <c r="A457" s="11" t="s">
        <v>208</v>
      </c>
      <c r="B457" s="178">
        <f t="shared" si="27"/>
        <v>3.7460978147762755E-6</v>
      </c>
      <c r="D457" s="243"/>
      <c r="E457" s="243" t="s">
        <v>221</v>
      </c>
      <c r="F457" s="243">
        <v>300</v>
      </c>
      <c r="G457" s="238">
        <f t="shared" si="28"/>
        <v>1.9354838709677421E-5</v>
      </c>
      <c r="H457" s="243"/>
      <c r="I457" s="243"/>
      <c r="J457" s="76"/>
    </row>
    <row r="458" spans="1:10" x14ac:dyDescent="0.25">
      <c r="A458" s="11" t="s">
        <v>208</v>
      </c>
      <c r="B458" s="178">
        <f t="shared" si="27"/>
        <v>0</v>
      </c>
      <c r="D458" s="243"/>
      <c r="E458" s="243" t="s">
        <v>18</v>
      </c>
      <c r="F458" s="243"/>
      <c r="G458" s="238"/>
      <c r="H458" s="243"/>
      <c r="I458" s="243"/>
      <c r="J458" s="76"/>
    </row>
    <row r="459" spans="1:10" x14ac:dyDescent="0.25">
      <c r="A459" s="11" t="s">
        <v>208</v>
      </c>
      <c r="B459" s="178">
        <f t="shared" si="27"/>
        <v>0</v>
      </c>
      <c r="D459" s="243"/>
      <c r="E459" s="243" t="s">
        <v>222</v>
      </c>
      <c r="F459" s="243"/>
      <c r="G459" s="238"/>
      <c r="H459" s="243"/>
      <c r="I459" s="243"/>
      <c r="J459" s="76"/>
    </row>
    <row r="460" spans="1:10" x14ac:dyDescent="0.25">
      <c r="A460" s="11" t="s">
        <v>208</v>
      </c>
      <c r="B460" s="178">
        <f t="shared" si="27"/>
        <v>7.7511881446926528E-3</v>
      </c>
      <c r="D460" s="243"/>
      <c r="E460" s="243" t="s">
        <v>134</v>
      </c>
      <c r="F460" s="243">
        <v>13646.329</v>
      </c>
      <c r="G460" s="238">
        <f t="shared" si="28"/>
        <v>8.804083225806452E-4</v>
      </c>
      <c r="H460" s="243"/>
      <c r="I460" s="243"/>
      <c r="J460" s="76"/>
    </row>
    <row r="461" spans="1:10" x14ac:dyDescent="0.25">
      <c r="A461" s="11" t="s">
        <v>208</v>
      </c>
      <c r="B461" s="178">
        <f t="shared" si="27"/>
        <v>5.0364203954214358E-3</v>
      </c>
      <c r="D461" s="243"/>
      <c r="E461" s="243" t="s">
        <v>108</v>
      </c>
      <c r="F461" s="243">
        <v>11000</v>
      </c>
      <c r="G461" s="238">
        <f t="shared" si="28"/>
        <v>7.0967741935483875E-4</v>
      </c>
      <c r="H461" s="243"/>
      <c r="I461" s="243"/>
      <c r="J461" s="76"/>
    </row>
    <row r="462" spans="1:10" x14ac:dyDescent="0.25">
      <c r="A462" s="11" t="s">
        <v>208</v>
      </c>
      <c r="B462" s="178">
        <f t="shared" si="27"/>
        <v>0</v>
      </c>
      <c r="D462" s="243"/>
      <c r="E462" s="243" t="s">
        <v>215</v>
      </c>
      <c r="F462" s="243"/>
      <c r="G462" s="238"/>
      <c r="H462" s="243"/>
      <c r="I462" s="243"/>
      <c r="J462" s="76"/>
    </row>
    <row r="463" spans="1:10" x14ac:dyDescent="0.25">
      <c r="A463" s="11" t="s">
        <v>208</v>
      </c>
      <c r="B463" s="178">
        <f t="shared" si="27"/>
        <v>4.7833922996878254E-2</v>
      </c>
      <c r="D463" s="243"/>
      <c r="E463" s="243" t="s">
        <v>216</v>
      </c>
      <c r="F463" s="243">
        <v>33900</v>
      </c>
      <c r="G463" s="238">
        <f t="shared" si="28"/>
        <v>2.1870967741935486E-3</v>
      </c>
      <c r="H463" s="243"/>
      <c r="I463" s="243"/>
      <c r="J463" s="76"/>
    </row>
    <row r="464" spans="1:10" x14ac:dyDescent="0.25">
      <c r="A464" s="11" t="s">
        <v>208</v>
      </c>
      <c r="B464" s="178">
        <f t="shared" si="27"/>
        <v>26.432866181061396</v>
      </c>
      <c r="D464" s="243"/>
      <c r="E464" s="243" t="s">
        <v>23</v>
      </c>
      <c r="F464" s="243">
        <v>796900</v>
      </c>
      <c r="G464" s="238">
        <f t="shared" si="28"/>
        <v>5.1412903225806453E-2</v>
      </c>
      <c r="H464" s="243"/>
      <c r="I464" s="243"/>
      <c r="J464" s="76"/>
    </row>
    <row r="465" spans="1:10" x14ac:dyDescent="0.25">
      <c r="A465" s="11" t="s">
        <v>208</v>
      </c>
      <c r="B465" s="178">
        <f t="shared" si="27"/>
        <v>2.4984391259105103</v>
      </c>
      <c r="D465" s="243"/>
      <c r="E465" s="243" t="s">
        <v>24</v>
      </c>
      <c r="F465" s="243">
        <v>245000</v>
      </c>
      <c r="G465" s="238">
        <f t="shared" si="28"/>
        <v>1.5806451612903227E-2</v>
      </c>
      <c r="H465" s="243"/>
      <c r="I465" s="243"/>
      <c r="J465" s="76"/>
    </row>
    <row r="466" spans="1:10" x14ac:dyDescent="0.25">
      <c r="A466" s="11" t="s">
        <v>208</v>
      </c>
      <c r="B466" s="178">
        <f t="shared" si="27"/>
        <v>0</v>
      </c>
      <c r="D466" s="243"/>
      <c r="E466" s="243" t="s">
        <v>111</v>
      </c>
      <c r="F466" s="243"/>
      <c r="G466" s="238"/>
      <c r="H466" s="243"/>
      <c r="I466" s="243"/>
      <c r="J466" s="76"/>
    </row>
    <row r="467" spans="1:10" x14ac:dyDescent="0.25">
      <c r="A467" s="11" t="s">
        <v>208</v>
      </c>
      <c r="B467" s="178">
        <f t="shared" si="27"/>
        <v>8.0582726326742993</v>
      </c>
      <c r="D467" s="243"/>
      <c r="E467" s="243" t="s">
        <v>41</v>
      </c>
      <c r="F467" s="243">
        <v>440000</v>
      </c>
      <c r="G467" s="238">
        <f t="shared" si="28"/>
        <v>2.838709677419355E-2</v>
      </c>
      <c r="H467" s="243"/>
      <c r="I467" s="243"/>
      <c r="J467" s="76"/>
    </row>
    <row r="468" spans="1:10" x14ac:dyDescent="0.25">
      <c r="A468" s="11" t="s">
        <v>208</v>
      </c>
      <c r="B468" s="178">
        <f t="shared" si="27"/>
        <v>5.9937565036420398E-3</v>
      </c>
      <c r="D468" s="243"/>
      <c r="E468" s="243" t="s">
        <v>220</v>
      </c>
      <c r="F468" s="243">
        <v>12000</v>
      </c>
      <c r="G468" s="238">
        <f t="shared" si="28"/>
        <v>7.7419354838709675E-4</v>
      </c>
      <c r="H468" s="243"/>
      <c r="I468" s="243"/>
      <c r="J468" s="76"/>
    </row>
    <row r="469" spans="1:10" x14ac:dyDescent="0.25">
      <c r="A469" s="11" t="s">
        <v>208</v>
      </c>
      <c r="B469" s="178">
        <f t="shared" si="27"/>
        <v>1.4984391259105095E-9</v>
      </c>
      <c r="D469" s="243"/>
      <c r="E469" s="243" t="s">
        <v>170</v>
      </c>
      <c r="F469" s="234">
        <v>6</v>
      </c>
      <c r="G469" s="238">
        <f t="shared" si="28"/>
        <v>3.8709677419354837E-7</v>
      </c>
      <c r="H469" s="243"/>
      <c r="I469" s="243"/>
      <c r="J469" s="76"/>
    </row>
    <row r="470" spans="1:10" x14ac:dyDescent="0.25">
      <c r="A470" s="11" t="s">
        <v>208</v>
      </c>
      <c r="B470" s="178">
        <f t="shared" si="27"/>
        <v>0.16280444041623313</v>
      </c>
      <c r="D470" s="243"/>
      <c r="E470" s="243" t="s">
        <v>154</v>
      </c>
      <c r="F470" s="243">
        <v>62541</v>
      </c>
      <c r="G470" s="238">
        <f t="shared" si="28"/>
        <v>4.0349032258064519E-3</v>
      </c>
      <c r="H470" s="243"/>
      <c r="I470" s="243"/>
      <c r="J470" s="76"/>
    </row>
    <row r="471" spans="1:10" x14ac:dyDescent="0.25">
      <c r="A471" s="11" t="s">
        <v>208</v>
      </c>
      <c r="B471" s="178">
        <f t="shared" si="27"/>
        <v>2.2792924037460974E-3</v>
      </c>
      <c r="D471" s="243"/>
      <c r="E471" s="243" t="s">
        <v>181</v>
      </c>
      <c r="F471" s="234">
        <v>7400</v>
      </c>
      <c r="G471" s="238">
        <f t="shared" si="28"/>
        <v>4.7741935483870966E-4</v>
      </c>
      <c r="H471" s="243"/>
      <c r="I471" s="243"/>
      <c r="J471" s="76"/>
    </row>
    <row r="472" spans="1:10" x14ac:dyDescent="0.25">
      <c r="A472" s="11" t="s">
        <v>208</v>
      </c>
      <c r="B472" s="178">
        <f t="shared" si="27"/>
        <v>0</v>
      </c>
      <c r="D472" s="243"/>
      <c r="E472" s="243" t="s">
        <v>26</v>
      </c>
      <c r="F472" s="234"/>
      <c r="G472" s="238"/>
      <c r="H472" s="243"/>
      <c r="I472" s="243"/>
      <c r="J472" s="76"/>
    </row>
    <row r="473" spans="1:10" x14ac:dyDescent="0.25">
      <c r="A473" s="11" t="s">
        <v>208</v>
      </c>
      <c r="B473" s="178">
        <f t="shared" si="27"/>
        <v>4.2505137814776273E-2</v>
      </c>
      <c r="D473" s="243"/>
      <c r="E473" s="243" t="s">
        <v>191</v>
      </c>
      <c r="F473" s="234">
        <v>31956</v>
      </c>
      <c r="G473" s="238">
        <f t="shared" si="28"/>
        <v>2.0616774193548387E-3</v>
      </c>
      <c r="H473" s="243"/>
      <c r="I473" s="243"/>
      <c r="J473" s="76"/>
    </row>
    <row r="474" spans="1:10" x14ac:dyDescent="0.25">
      <c r="A474" s="11" t="s">
        <v>208</v>
      </c>
      <c r="B474" s="178">
        <f t="shared" si="27"/>
        <v>4.685185931488034</v>
      </c>
      <c r="D474" s="243"/>
      <c r="E474" s="243" t="s">
        <v>217</v>
      </c>
      <c r="F474" s="243">
        <v>335502</v>
      </c>
      <c r="G474" s="238">
        <f t="shared" si="28"/>
        <v>2.1645290322580644E-2</v>
      </c>
      <c r="H474" s="243"/>
      <c r="I474" s="243"/>
      <c r="J474" s="76"/>
    </row>
    <row r="475" spans="1:10" x14ac:dyDescent="0.25">
      <c r="A475" s="11" t="s">
        <v>208</v>
      </c>
      <c r="B475" s="178">
        <f t="shared" si="27"/>
        <v>0.70516651821019771</v>
      </c>
      <c r="D475" s="243"/>
      <c r="E475" s="243" t="s">
        <v>194</v>
      </c>
      <c r="F475" s="243">
        <v>130160</v>
      </c>
      <c r="G475" s="238">
        <f t="shared" si="28"/>
        <v>8.3974193548387102E-3</v>
      </c>
      <c r="H475" s="243"/>
      <c r="I475" s="243"/>
      <c r="J475" s="76"/>
    </row>
    <row r="476" spans="1:10" x14ac:dyDescent="0.25">
      <c r="A476" s="11" t="s">
        <v>208</v>
      </c>
      <c r="B476" s="178">
        <f t="shared" si="27"/>
        <v>1.2922865348595216E-3</v>
      </c>
      <c r="D476" s="243"/>
      <c r="E476" s="243" t="s">
        <v>165</v>
      </c>
      <c r="F476" s="243">
        <v>5572</v>
      </c>
      <c r="G476" s="238">
        <f t="shared" si="28"/>
        <v>3.5948387096774195E-4</v>
      </c>
      <c r="H476" s="243"/>
      <c r="I476" s="243"/>
      <c r="J476" s="76"/>
    </row>
    <row r="477" spans="1:10" x14ac:dyDescent="0.25">
      <c r="A477" s="11" t="s">
        <v>208</v>
      </c>
      <c r="B477" s="178">
        <f t="shared" si="27"/>
        <v>1.8021394380853277E-3</v>
      </c>
      <c r="D477" s="243"/>
      <c r="E477" s="243" t="s">
        <v>84</v>
      </c>
      <c r="F477" s="243">
        <v>6580</v>
      </c>
      <c r="G477" s="238">
        <f t="shared" si="28"/>
        <v>4.2451612903225808E-4</v>
      </c>
      <c r="H477" s="243"/>
      <c r="I477" s="243"/>
      <c r="J477" s="76"/>
    </row>
    <row r="478" spans="1:10" x14ac:dyDescent="0.25">
      <c r="A478" s="11" t="s">
        <v>208</v>
      </c>
      <c r="B478" s="178">
        <f t="shared" si="27"/>
        <v>0</v>
      </c>
      <c r="D478" s="243"/>
      <c r="E478" s="243" t="s">
        <v>117</v>
      </c>
      <c r="F478" s="243"/>
      <c r="G478" s="238"/>
      <c r="H478" s="243"/>
      <c r="I478" s="243"/>
      <c r="J478" s="76"/>
    </row>
    <row r="479" spans="1:10" x14ac:dyDescent="0.25">
      <c r="A479" s="11" t="s">
        <v>208</v>
      </c>
      <c r="B479" s="178">
        <f t="shared" si="27"/>
        <v>1.4711342351716962E-2</v>
      </c>
      <c r="D479" s="243"/>
      <c r="E479" s="243" t="s">
        <v>28</v>
      </c>
      <c r="F479" s="243">
        <v>18800</v>
      </c>
      <c r="G479" s="238">
        <f t="shared" si="28"/>
        <v>1.2129032258064516E-3</v>
      </c>
      <c r="H479" s="243"/>
      <c r="I479" s="243"/>
      <c r="J479" s="76"/>
    </row>
    <row r="480" spans="1:10" x14ac:dyDescent="0.25">
      <c r="A480" s="11" t="s">
        <v>208</v>
      </c>
      <c r="B480" s="178">
        <f t="shared" si="27"/>
        <v>1.1913933759001041</v>
      </c>
      <c r="D480" s="243"/>
      <c r="E480" s="243" t="s">
        <v>184</v>
      </c>
      <c r="F480" s="243">
        <v>169184</v>
      </c>
      <c r="G480" s="238">
        <f t="shared" si="28"/>
        <v>1.0915096774193549E-2</v>
      </c>
      <c r="H480" s="243"/>
      <c r="I480" s="243"/>
      <c r="J480" s="76"/>
    </row>
    <row r="481" spans="1:10" x14ac:dyDescent="0.25">
      <c r="A481" s="11" t="s">
        <v>208</v>
      </c>
      <c r="B481" s="178">
        <f t="shared" si="27"/>
        <v>58.969914467263273</v>
      </c>
      <c r="D481" s="243"/>
      <c r="E481" s="243" t="s">
        <v>92</v>
      </c>
      <c r="F481" s="243">
        <v>1190274</v>
      </c>
      <c r="G481" s="238">
        <f t="shared" si="28"/>
        <v>7.679187096774194E-2</v>
      </c>
      <c r="H481" s="243"/>
      <c r="I481" s="243"/>
      <c r="J481" s="76"/>
    </row>
    <row r="482" spans="1:10" x14ac:dyDescent="0.25">
      <c r="A482" s="11" t="s">
        <v>208</v>
      </c>
      <c r="B482" s="178">
        <f t="shared" si="27"/>
        <v>2.1755298397502603E-2</v>
      </c>
      <c r="D482" s="243"/>
      <c r="E482" s="243" t="s">
        <v>158</v>
      </c>
      <c r="F482" s="243">
        <v>22862</v>
      </c>
      <c r="G482" s="238">
        <f t="shared" si="28"/>
        <v>1.474967741935484E-3</v>
      </c>
      <c r="H482" s="243"/>
      <c r="I482" s="243"/>
      <c r="J482" s="76"/>
    </row>
    <row r="483" spans="1:10" x14ac:dyDescent="0.25">
      <c r="A483" s="11" t="s">
        <v>208</v>
      </c>
      <c r="B483" s="178">
        <f t="shared" si="27"/>
        <v>8.5038085327783559</v>
      </c>
      <c r="D483" s="243"/>
      <c r="E483" s="243" t="s">
        <v>118</v>
      </c>
      <c r="F483" s="243">
        <v>452000</v>
      </c>
      <c r="G483" s="238">
        <f t="shared" si="28"/>
        <v>2.9161290322580646E-2</v>
      </c>
      <c r="H483" s="243"/>
      <c r="I483" s="243"/>
      <c r="J483" s="76"/>
    </row>
    <row r="484" spans="1:10" x14ac:dyDescent="0.25">
      <c r="A484" s="11" t="s">
        <v>208</v>
      </c>
      <c r="B484" s="178">
        <f t="shared" si="27"/>
        <v>0.33900191504682631</v>
      </c>
      <c r="D484" s="243"/>
      <c r="E484" s="243" t="s">
        <v>218</v>
      </c>
      <c r="F484" s="243">
        <v>90247</v>
      </c>
      <c r="G484" s="238">
        <f t="shared" si="28"/>
        <v>5.8223870967741937E-3</v>
      </c>
      <c r="H484" s="243"/>
      <c r="I484" s="243"/>
      <c r="J484" s="76"/>
    </row>
    <row r="485" spans="1:10" x14ac:dyDescent="0.25">
      <c r="A485" s="11" t="s">
        <v>208</v>
      </c>
      <c r="B485" s="178">
        <f t="shared" si="27"/>
        <v>2.0384470343392296E-4</v>
      </c>
      <c r="D485" s="243"/>
      <c r="E485" s="243" t="s">
        <v>29</v>
      </c>
      <c r="F485" s="243">
        <v>2213</v>
      </c>
      <c r="G485" s="238">
        <f t="shared" si="28"/>
        <v>1.4277419354838709E-4</v>
      </c>
      <c r="H485" s="243"/>
      <c r="I485" s="243"/>
      <c r="J485" s="76"/>
    </row>
    <row r="486" spans="1:10" x14ac:dyDescent="0.25">
      <c r="A486" s="11" t="s">
        <v>208</v>
      </c>
      <c r="B486" s="178">
        <f t="shared" si="27"/>
        <v>22.792924037460981</v>
      </c>
      <c r="D486" s="243"/>
      <c r="E486" s="243" t="s">
        <v>16</v>
      </c>
      <c r="F486" s="243">
        <v>740000</v>
      </c>
      <c r="G486" s="238">
        <f t="shared" si="28"/>
        <v>4.774193548387097E-2</v>
      </c>
      <c r="H486" s="243"/>
      <c r="I486" s="243"/>
      <c r="J486" s="76"/>
    </row>
    <row r="487" spans="1:10" x14ac:dyDescent="0.25">
      <c r="A487" s="11" t="s">
        <v>208</v>
      </c>
      <c r="B487" s="178">
        <f t="shared" si="27"/>
        <v>2.3413111342351718E-5</v>
      </c>
      <c r="D487" s="243"/>
      <c r="E487" s="243" t="s">
        <v>219</v>
      </c>
      <c r="F487" s="243">
        <v>750</v>
      </c>
      <c r="G487" s="238">
        <f t="shared" si="28"/>
        <v>4.8387096774193547E-5</v>
      </c>
      <c r="H487" s="243"/>
      <c r="I487" s="243"/>
      <c r="J487" s="76"/>
    </row>
    <row r="488" spans="1:10" x14ac:dyDescent="0.25">
      <c r="A488" s="11" t="s">
        <v>208</v>
      </c>
      <c r="B488" s="178">
        <f t="shared" si="27"/>
        <v>1.1331945889698233E-2</v>
      </c>
      <c r="D488" s="243"/>
      <c r="E488" s="243" t="s">
        <v>37</v>
      </c>
      <c r="F488" s="243">
        <v>16500</v>
      </c>
      <c r="G488" s="238">
        <f t="shared" si="28"/>
        <v>1.0645161290322581E-3</v>
      </c>
      <c r="H488" s="243"/>
      <c r="I488" s="243"/>
      <c r="J488" s="76"/>
    </row>
    <row r="489" spans="1:10" x14ac:dyDescent="0.25">
      <c r="A489" s="11" t="s">
        <v>208</v>
      </c>
      <c r="B489" s="178">
        <f t="shared" si="27"/>
        <v>0</v>
      </c>
      <c r="D489" s="243"/>
      <c r="E489" s="243" t="s">
        <v>120</v>
      </c>
      <c r="F489" s="243"/>
      <c r="G489" s="238"/>
      <c r="H489" s="243"/>
      <c r="I489" s="243"/>
      <c r="J489" s="76"/>
    </row>
    <row r="490" spans="1:10" x14ac:dyDescent="0.25">
      <c r="A490" s="11" t="s">
        <v>208</v>
      </c>
      <c r="B490" s="178">
        <f t="shared" si="27"/>
        <v>0.39163371488033305</v>
      </c>
      <c r="D490" s="243"/>
      <c r="E490" s="243" t="s">
        <v>121</v>
      </c>
      <c r="F490" s="243">
        <v>97000</v>
      </c>
      <c r="G490" s="238">
        <f t="shared" si="28"/>
        <v>6.2580645161290326E-3</v>
      </c>
      <c r="H490" s="243"/>
      <c r="I490" s="243"/>
      <c r="J490" s="76"/>
    </row>
    <row r="491" spans="1:10" x14ac:dyDescent="0.25">
      <c r="A491" s="11" t="s">
        <v>208</v>
      </c>
      <c r="B491" s="178">
        <f t="shared" si="27"/>
        <v>1.7629162955254945E-3</v>
      </c>
      <c r="D491" s="243"/>
      <c r="E491" s="243" t="s">
        <v>32</v>
      </c>
      <c r="F491" s="243">
        <v>6508</v>
      </c>
      <c r="G491" s="238">
        <f t="shared" si="28"/>
        <v>4.198709677419355E-4</v>
      </c>
      <c r="H491" s="243"/>
      <c r="I491" s="243"/>
      <c r="J491" s="76"/>
    </row>
    <row r="492" spans="1:10" x14ac:dyDescent="0.25">
      <c r="A492" s="11" t="s">
        <v>208</v>
      </c>
      <c r="B492" s="178">
        <f t="shared" si="27"/>
        <v>0.16415567117585847</v>
      </c>
      <c r="D492" s="243"/>
      <c r="E492" s="243" t="s">
        <v>174</v>
      </c>
      <c r="F492" s="243">
        <v>62800</v>
      </c>
      <c r="G492" s="238">
        <f t="shared" si="28"/>
        <v>4.0516129032258062E-3</v>
      </c>
      <c r="H492" s="243"/>
      <c r="I492" s="243"/>
      <c r="J492" s="76"/>
    </row>
    <row r="493" spans="1:10" x14ac:dyDescent="0.25">
      <c r="A493" s="11" t="s">
        <v>208</v>
      </c>
      <c r="B493" s="178">
        <f t="shared" si="27"/>
        <v>4.4643600416233094E-4</v>
      </c>
      <c r="D493" s="243"/>
      <c r="E493" s="243" t="s">
        <v>46</v>
      </c>
      <c r="F493" s="243">
        <v>3275</v>
      </c>
      <c r="G493" s="238">
        <f t="shared" si="28"/>
        <v>2.1129032258064516E-4</v>
      </c>
      <c r="H493" s="243"/>
      <c r="I493" s="243"/>
      <c r="J493" s="76"/>
    </row>
    <row r="494" spans="1:10" x14ac:dyDescent="0.25">
      <c r="A494" s="11" t="s">
        <v>208</v>
      </c>
      <c r="B494" s="178">
        <f t="shared" si="27"/>
        <v>0.27309053069719041</v>
      </c>
      <c r="D494" s="243"/>
      <c r="E494" s="243" t="s">
        <v>31</v>
      </c>
      <c r="F494" s="243">
        <v>81000</v>
      </c>
      <c r="G494" s="238">
        <f t="shared" si="28"/>
        <v>5.2258064516129028E-3</v>
      </c>
      <c r="H494" s="243"/>
      <c r="I494" s="243"/>
      <c r="J494" s="76"/>
    </row>
    <row r="495" spans="1:10" x14ac:dyDescent="0.25">
      <c r="A495" s="11" t="s">
        <v>208</v>
      </c>
      <c r="B495" s="178">
        <f t="shared" si="27"/>
        <v>56.978147762747142</v>
      </c>
      <c r="D495" s="243"/>
      <c r="E495" s="243" t="s">
        <v>38</v>
      </c>
      <c r="F495" s="243">
        <v>1170000</v>
      </c>
      <c r="G495" s="238">
        <f t="shared" si="28"/>
        <v>7.5483870967741937E-2</v>
      </c>
      <c r="H495" s="243"/>
      <c r="I495" s="243"/>
      <c r="J495" s="76"/>
    </row>
    <row r="496" spans="1:10" x14ac:dyDescent="0.25">
      <c r="A496" s="11" t="s">
        <v>208</v>
      </c>
      <c r="B496" s="178">
        <f t="shared" si="27"/>
        <v>0.3756503642039542</v>
      </c>
      <c r="D496" s="243"/>
      <c r="E496" s="243" t="s">
        <v>129</v>
      </c>
      <c r="F496" s="243">
        <v>95000</v>
      </c>
      <c r="G496" s="238">
        <f t="shared" si="28"/>
        <v>6.1290322580645163E-3</v>
      </c>
      <c r="H496" s="243"/>
      <c r="I496" s="243"/>
      <c r="J496" s="76"/>
    </row>
    <row r="497" spans="1:10" s="243" customFormat="1" x14ac:dyDescent="0.25">
      <c r="A497" s="11" t="s">
        <v>208</v>
      </c>
      <c r="B497" s="178">
        <f t="shared" si="27"/>
        <v>6.5036420395421434E-3</v>
      </c>
      <c r="C497" s="11"/>
      <c r="E497" s="243" t="s">
        <v>47</v>
      </c>
      <c r="F497" s="243">
        <v>12500</v>
      </c>
      <c r="G497" s="238">
        <f t="shared" si="28"/>
        <v>8.0645161290322581E-4</v>
      </c>
      <c r="J497" s="76"/>
    </row>
    <row r="498" spans="1:10" x14ac:dyDescent="0.25">
      <c r="A498" s="11" t="s">
        <v>208</v>
      </c>
      <c r="B498" s="178">
        <f t="shared" si="27"/>
        <v>10.783808532778357</v>
      </c>
      <c r="D498" s="243"/>
      <c r="E498" s="243" t="s">
        <v>89</v>
      </c>
      <c r="F498" s="243">
        <v>509000</v>
      </c>
      <c r="G498" s="238">
        <f t="shared" si="28"/>
        <v>3.2838709677419357E-2</v>
      </c>
      <c r="H498" s="243"/>
      <c r="I498" s="243"/>
      <c r="J498" s="76"/>
    </row>
    <row r="499" spans="1:10" x14ac:dyDescent="0.25">
      <c r="A499" s="150" t="s">
        <v>208</v>
      </c>
      <c r="B499" s="131">
        <f t="shared" si="27"/>
        <v>2.9917839750260146E-4</v>
      </c>
      <c r="C499" s="150"/>
      <c r="D499" s="12"/>
      <c r="E499" s="12" t="s">
        <v>86</v>
      </c>
      <c r="F499" s="12">
        <v>2681</v>
      </c>
      <c r="G499" s="237">
        <f>F499/$J$442</f>
        <v>1.7296774193548386E-4</v>
      </c>
      <c r="H499" s="12"/>
      <c r="I499" s="12"/>
      <c r="J499" s="147"/>
    </row>
    <row r="500" spans="1:10" x14ac:dyDescent="0.25">
      <c r="A500" s="11" t="s">
        <v>224</v>
      </c>
      <c r="B500" s="178">
        <f>POWER((F500/$J$500)*100, 2)</f>
        <v>0</v>
      </c>
      <c r="C500" s="11">
        <f>SUM(B500:B552)</f>
        <v>1278.5414946920705</v>
      </c>
      <c r="D500" s="250"/>
      <c r="E500" s="250" t="s">
        <v>225</v>
      </c>
      <c r="F500" s="251"/>
      <c r="G500" s="238"/>
      <c r="H500" s="250"/>
      <c r="I500" s="250"/>
      <c r="J500" s="76">
        <v>11100000</v>
      </c>
    </row>
    <row r="501" spans="1:10" x14ac:dyDescent="0.25">
      <c r="A501" s="11" t="s">
        <v>224</v>
      </c>
      <c r="B501" s="178">
        <f t="shared" ref="B501:B552" si="29">POWER((F501/$J$500)*100, 2)</f>
        <v>5.9276895138381629E-2</v>
      </c>
      <c r="D501" s="250"/>
      <c r="E501" s="250" t="s">
        <v>81</v>
      </c>
      <c r="F501" s="250">
        <v>27025</v>
      </c>
      <c r="G501" s="238">
        <f t="shared" ref="G501:G552" si="30">F501/$J$500</f>
        <v>2.4346846846846847E-3</v>
      </c>
      <c r="H501" s="250"/>
      <c r="I501" s="250"/>
      <c r="J501" s="76"/>
    </row>
    <row r="502" spans="1:10" x14ac:dyDescent="0.25">
      <c r="A502" s="11" t="s">
        <v>224</v>
      </c>
      <c r="B502" s="178">
        <f t="shared" si="29"/>
        <v>5.4234437139842552E-4</v>
      </c>
      <c r="D502" s="250"/>
      <c r="E502" s="250" t="s">
        <v>210</v>
      </c>
      <c r="F502" s="250">
        <v>2585</v>
      </c>
      <c r="G502" s="238">
        <f t="shared" si="30"/>
        <v>2.3288288288288289E-4</v>
      </c>
      <c r="H502" s="250"/>
      <c r="I502" s="250"/>
      <c r="J502" s="76"/>
    </row>
    <row r="503" spans="1:10" x14ac:dyDescent="0.25">
      <c r="A503" s="11" t="s">
        <v>224</v>
      </c>
      <c r="B503" s="178">
        <f t="shared" si="29"/>
        <v>186.03976949922895</v>
      </c>
      <c r="D503" s="250"/>
      <c r="E503" s="250" t="s">
        <v>5</v>
      </c>
      <c r="F503" s="250">
        <v>1514000</v>
      </c>
      <c r="G503" s="238">
        <f t="shared" si="30"/>
        <v>0.13639639639639639</v>
      </c>
      <c r="H503" s="250"/>
      <c r="I503" s="250"/>
      <c r="J503" s="76"/>
    </row>
    <row r="504" spans="1:10" x14ac:dyDescent="0.25">
      <c r="A504" s="11" t="s">
        <v>224</v>
      </c>
      <c r="B504" s="178">
        <f t="shared" si="29"/>
        <v>3.7187474075967861</v>
      </c>
      <c r="D504" s="250"/>
      <c r="E504" s="250" t="s">
        <v>93</v>
      </c>
      <c r="F504" s="250">
        <v>214053</v>
      </c>
      <c r="G504" s="238">
        <f t="shared" si="30"/>
        <v>1.9284054054054055E-2</v>
      </c>
      <c r="H504" s="250"/>
      <c r="I504" s="250"/>
      <c r="J504" s="76"/>
    </row>
    <row r="505" spans="1:10" x14ac:dyDescent="0.25">
      <c r="A505" s="11" t="s">
        <v>224</v>
      </c>
      <c r="B505" s="178">
        <f t="shared" si="29"/>
        <v>5.4865676487298105E-4</v>
      </c>
      <c r="D505" s="250"/>
      <c r="E505" s="250" t="s">
        <v>39</v>
      </c>
      <c r="F505" s="250">
        <v>2600</v>
      </c>
      <c r="G505" s="238">
        <f t="shared" si="30"/>
        <v>2.3423423423423424E-4</v>
      </c>
      <c r="H505" s="250"/>
      <c r="I505" s="250"/>
      <c r="J505" s="76"/>
    </row>
    <row r="506" spans="1:10" x14ac:dyDescent="0.25">
      <c r="A506" s="11" t="s">
        <v>224</v>
      </c>
      <c r="B506" s="178">
        <f t="shared" si="29"/>
        <v>3.0510647487216946</v>
      </c>
      <c r="D506" s="250"/>
      <c r="E506" s="250" t="s">
        <v>6</v>
      </c>
      <c r="F506" s="250">
        <v>193887</v>
      </c>
      <c r="G506" s="238">
        <f t="shared" si="30"/>
        <v>1.7467297297297298E-2</v>
      </c>
      <c r="H506" s="250"/>
      <c r="I506" s="250"/>
      <c r="J506" s="76"/>
    </row>
    <row r="507" spans="1:10" x14ac:dyDescent="0.25">
      <c r="A507" s="11" t="s">
        <v>224</v>
      </c>
      <c r="B507" s="178">
        <f t="shared" si="29"/>
        <v>1.2080188296404511E-2</v>
      </c>
      <c r="D507" s="250"/>
      <c r="E507" s="250" t="s">
        <v>101</v>
      </c>
      <c r="F507" s="250">
        <v>12200</v>
      </c>
      <c r="G507" s="238">
        <f t="shared" si="30"/>
        <v>1.099099099099099E-3</v>
      </c>
      <c r="H507" s="250"/>
      <c r="I507" s="250"/>
      <c r="J507" s="76"/>
    </row>
    <row r="508" spans="1:10" x14ac:dyDescent="0.25">
      <c r="A508" s="11" t="s">
        <v>224</v>
      </c>
      <c r="B508" s="178">
        <f t="shared" si="29"/>
        <v>8.1162243324405473E-3</v>
      </c>
      <c r="D508" s="250"/>
      <c r="E508" s="250" t="s">
        <v>102</v>
      </c>
      <c r="F508" s="250">
        <v>10000</v>
      </c>
      <c r="G508" s="238">
        <f t="shared" si="30"/>
        <v>9.0090090090090091E-4</v>
      </c>
      <c r="H508" s="250"/>
      <c r="I508" s="250"/>
      <c r="J508" s="76"/>
    </row>
    <row r="509" spans="1:10" x14ac:dyDescent="0.25">
      <c r="A509" s="11" t="s">
        <v>224</v>
      </c>
      <c r="B509" s="178">
        <f t="shared" si="29"/>
        <v>32.262911713740763</v>
      </c>
      <c r="D509" s="250"/>
      <c r="E509" s="250" t="s">
        <v>82</v>
      </c>
      <c r="F509" s="250">
        <v>630485</v>
      </c>
      <c r="G509" s="238">
        <f t="shared" si="30"/>
        <v>5.680045045045045E-2</v>
      </c>
      <c r="H509" s="250"/>
      <c r="I509" s="250"/>
      <c r="J509" s="76"/>
    </row>
    <row r="510" spans="1:10" x14ac:dyDescent="0.25">
      <c r="A510" s="11" t="s">
        <v>224</v>
      </c>
      <c r="B510" s="178">
        <f t="shared" si="29"/>
        <v>0.10785011029948868</v>
      </c>
      <c r="D510" s="250"/>
      <c r="E510" s="250" t="s">
        <v>151</v>
      </c>
      <c r="F510" s="250">
        <v>36453</v>
      </c>
      <c r="G510" s="238">
        <f t="shared" si="30"/>
        <v>3.284054054054054E-3</v>
      </c>
      <c r="H510" s="250"/>
      <c r="I510" s="250"/>
      <c r="J510" s="76"/>
    </row>
    <row r="511" spans="1:10" x14ac:dyDescent="0.25">
      <c r="A511" s="11" t="s">
        <v>224</v>
      </c>
      <c r="B511" s="178">
        <f t="shared" si="29"/>
        <v>750.06898790682556</v>
      </c>
      <c r="D511" s="250"/>
      <c r="E511" s="250" t="s">
        <v>226</v>
      </c>
      <c r="F511" s="250">
        <v>3040000</v>
      </c>
      <c r="G511" s="238">
        <f t="shared" si="30"/>
        <v>0.27387387387387385</v>
      </c>
      <c r="H511" s="250"/>
      <c r="I511" s="250"/>
      <c r="J511" s="76"/>
    </row>
    <row r="512" spans="1:10" x14ac:dyDescent="0.25">
      <c r="A512" s="11" t="s">
        <v>224</v>
      </c>
      <c r="B512" s="178">
        <f t="shared" si="29"/>
        <v>2.7777777777777783E-2</v>
      </c>
      <c r="D512" s="250"/>
      <c r="E512" s="250" t="s">
        <v>213</v>
      </c>
      <c r="F512" s="250">
        <v>18500</v>
      </c>
      <c r="G512" s="238">
        <f t="shared" si="30"/>
        <v>1.6666666666666668E-3</v>
      </c>
      <c r="H512" s="250"/>
      <c r="I512" s="250"/>
      <c r="J512" s="76"/>
    </row>
    <row r="513" spans="1:10" x14ac:dyDescent="0.25">
      <c r="A513" s="11" t="s">
        <v>224</v>
      </c>
      <c r="B513" s="178">
        <f t="shared" si="29"/>
        <v>0</v>
      </c>
      <c r="D513" s="250"/>
      <c r="E513" s="250" t="s">
        <v>222</v>
      </c>
      <c r="F513" s="250"/>
      <c r="G513" s="238"/>
      <c r="H513" s="250"/>
      <c r="I513" s="250"/>
      <c r="J513" s="76"/>
    </row>
    <row r="514" spans="1:10" x14ac:dyDescent="0.25">
      <c r="A514" s="11" t="s">
        <v>224</v>
      </c>
      <c r="B514" s="178">
        <f t="shared" si="29"/>
        <v>0.12281551822092361</v>
      </c>
      <c r="D514" s="250"/>
      <c r="E514" s="250" t="s">
        <v>134</v>
      </c>
      <c r="F514" s="250">
        <v>38900</v>
      </c>
      <c r="G514" s="238">
        <f t="shared" si="30"/>
        <v>3.5045045045045044E-3</v>
      </c>
      <c r="H514" s="250"/>
      <c r="I514" s="250"/>
      <c r="J514" s="76"/>
    </row>
    <row r="515" spans="1:10" x14ac:dyDescent="0.25">
      <c r="A515" s="11" t="s">
        <v>224</v>
      </c>
      <c r="B515" s="178">
        <f t="shared" si="29"/>
        <v>1.2985958931904879E-5</v>
      </c>
      <c r="D515" s="250"/>
      <c r="E515" s="250" t="s">
        <v>108</v>
      </c>
      <c r="F515" s="250">
        <v>400</v>
      </c>
      <c r="G515" s="238">
        <f t="shared" si="30"/>
        <v>3.6036036036036038E-5</v>
      </c>
      <c r="H515" s="250"/>
      <c r="I515" s="250"/>
      <c r="J515" s="76"/>
    </row>
    <row r="516" spans="1:10" x14ac:dyDescent="0.25">
      <c r="A516" s="11" t="s">
        <v>224</v>
      </c>
      <c r="B516" s="178">
        <f t="shared" si="29"/>
        <v>3.1017238941644345E-2</v>
      </c>
      <c r="D516" s="250"/>
      <c r="E516" s="250" t="s">
        <v>21</v>
      </c>
      <c r="F516" s="250">
        <v>19549</v>
      </c>
      <c r="G516" s="238">
        <f t="shared" si="30"/>
        <v>1.7611711711711712E-3</v>
      </c>
      <c r="H516" s="250"/>
      <c r="I516" s="250"/>
      <c r="J516" s="76"/>
    </row>
    <row r="517" spans="1:10" x14ac:dyDescent="0.25">
      <c r="A517" s="11" t="s">
        <v>224</v>
      </c>
      <c r="B517" s="178">
        <f t="shared" si="29"/>
        <v>3.2464897329762189E-2</v>
      </c>
      <c r="D517" s="250"/>
      <c r="E517" s="250" t="s">
        <v>190</v>
      </c>
      <c r="F517" s="250">
        <v>20000</v>
      </c>
      <c r="G517" s="238">
        <f t="shared" si="30"/>
        <v>1.8018018018018018E-3</v>
      </c>
      <c r="H517" s="250"/>
      <c r="I517" s="250"/>
      <c r="J517" s="76"/>
    </row>
    <row r="518" spans="1:10" x14ac:dyDescent="0.25">
      <c r="A518" s="11" t="s">
        <v>224</v>
      </c>
      <c r="B518" s="178">
        <f t="shared" si="29"/>
        <v>6.9254323593864131E-2</v>
      </c>
      <c r="D518" s="250"/>
      <c r="E518" s="250" t="s">
        <v>227</v>
      </c>
      <c r="F518" s="250">
        <v>29211</v>
      </c>
      <c r="G518" s="238">
        <f t="shared" si="30"/>
        <v>2.6316216216216216E-3</v>
      </c>
      <c r="H518" s="250"/>
      <c r="I518" s="250"/>
      <c r="J518" s="76"/>
    </row>
    <row r="519" spans="1:10" x14ac:dyDescent="0.25">
      <c r="A519" s="11" t="s">
        <v>224</v>
      </c>
      <c r="B519" s="178">
        <f t="shared" si="29"/>
        <v>23.570587614641671</v>
      </c>
      <c r="D519" s="250"/>
      <c r="E519" s="250" t="s">
        <v>9</v>
      </c>
      <c r="F519" s="250">
        <v>538900</v>
      </c>
      <c r="G519" s="238">
        <f t="shared" si="30"/>
        <v>4.8549549549549549E-2</v>
      </c>
      <c r="H519" s="250"/>
      <c r="I519" s="250"/>
      <c r="J519" s="76"/>
    </row>
    <row r="520" spans="1:10" x14ac:dyDescent="0.25">
      <c r="A520" s="11" t="s">
        <v>224</v>
      </c>
      <c r="B520" s="178">
        <f t="shared" si="29"/>
        <v>0.81162243324405492</v>
      </c>
      <c r="D520" s="250"/>
      <c r="E520" s="250" t="s">
        <v>24</v>
      </c>
      <c r="F520" s="250">
        <v>100000</v>
      </c>
      <c r="G520" s="238">
        <f t="shared" si="30"/>
        <v>9.0090090090090089E-3</v>
      </c>
      <c r="H520" s="250"/>
      <c r="I520" s="250"/>
      <c r="J520" s="76"/>
    </row>
    <row r="521" spans="1:10" x14ac:dyDescent="0.25">
      <c r="A521" s="11" t="s">
        <v>224</v>
      </c>
      <c r="B521" s="178">
        <f t="shared" si="29"/>
        <v>13.044331337066797</v>
      </c>
      <c r="D521" s="250"/>
      <c r="E521" s="250" t="s">
        <v>110</v>
      </c>
      <c r="F521" s="250">
        <v>400898</v>
      </c>
      <c r="G521" s="238">
        <f t="shared" si="30"/>
        <v>3.611693693693694E-2</v>
      </c>
      <c r="H521" s="250"/>
      <c r="I521" s="250"/>
      <c r="J521" s="76"/>
    </row>
    <row r="522" spans="1:10" x14ac:dyDescent="0.25">
      <c r="A522" s="11" t="s">
        <v>224</v>
      </c>
      <c r="B522" s="178">
        <f t="shared" si="29"/>
        <v>0</v>
      </c>
      <c r="D522" s="250"/>
      <c r="E522" s="250" t="s">
        <v>25</v>
      </c>
      <c r="F522" s="250"/>
      <c r="G522" s="238"/>
      <c r="H522" s="250"/>
      <c r="I522" s="250"/>
      <c r="J522" s="76"/>
    </row>
    <row r="523" spans="1:10" x14ac:dyDescent="0.25">
      <c r="A523" s="11" t="s">
        <v>224</v>
      </c>
      <c r="B523" s="178">
        <f t="shared" si="29"/>
        <v>0</v>
      </c>
      <c r="D523" s="250"/>
      <c r="E523" s="250" t="s">
        <v>111</v>
      </c>
      <c r="F523" s="250"/>
      <c r="G523" s="238"/>
      <c r="H523" s="250"/>
      <c r="I523" s="250"/>
      <c r="J523" s="76"/>
    </row>
    <row r="524" spans="1:10" x14ac:dyDescent="0.25">
      <c r="A524" s="11" t="s">
        <v>224</v>
      </c>
      <c r="B524" s="178">
        <f t="shared" si="29"/>
        <v>16.072153234315401</v>
      </c>
      <c r="D524" s="250"/>
      <c r="E524" s="250" t="s">
        <v>228</v>
      </c>
      <c r="F524" s="250">
        <v>445000</v>
      </c>
      <c r="G524" s="238">
        <f t="shared" si="30"/>
        <v>4.009009009009009E-2</v>
      </c>
      <c r="H524" s="250"/>
      <c r="I524" s="250"/>
      <c r="J524" s="76"/>
    </row>
    <row r="525" spans="1:10" x14ac:dyDescent="0.25">
      <c r="A525" s="11" t="s">
        <v>224</v>
      </c>
      <c r="B525" s="178">
        <f t="shared" si="29"/>
        <v>0.39769499228958688</v>
      </c>
      <c r="D525" s="250"/>
      <c r="E525" s="250" t="s">
        <v>220</v>
      </c>
      <c r="F525" s="250">
        <v>70000</v>
      </c>
      <c r="G525" s="238">
        <f t="shared" si="30"/>
        <v>6.3063063063063061E-3</v>
      </c>
      <c r="H525" s="250"/>
      <c r="I525" s="250"/>
      <c r="J525" s="76"/>
    </row>
    <row r="526" spans="1:10" x14ac:dyDescent="0.25">
      <c r="A526" s="11" t="s">
        <v>224</v>
      </c>
      <c r="B526" s="178">
        <f t="shared" si="29"/>
        <v>3.357808619430241E-4</v>
      </c>
      <c r="D526" s="250"/>
      <c r="E526" s="250" t="s">
        <v>170</v>
      </c>
      <c r="F526" s="250">
        <v>2034</v>
      </c>
      <c r="G526" s="238">
        <f t="shared" si="30"/>
        <v>1.8324324324324324E-4</v>
      </c>
      <c r="H526" s="250"/>
      <c r="I526" s="250"/>
      <c r="J526" s="76"/>
    </row>
    <row r="527" spans="1:10" x14ac:dyDescent="0.25">
      <c r="A527" s="11" t="s">
        <v>224</v>
      </c>
      <c r="B527" s="178">
        <f t="shared" si="29"/>
        <v>4.911614317019724E-4</v>
      </c>
      <c r="D527" s="250"/>
      <c r="E527" s="250" t="s">
        <v>183</v>
      </c>
      <c r="F527" s="250">
        <v>2460</v>
      </c>
      <c r="G527" s="238">
        <f t="shared" si="30"/>
        <v>2.2162162162162163E-4</v>
      </c>
      <c r="H527" s="250"/>
      <c r="I527" s="250"/>
      <c r="J527" s="76"/>
    </row>
    <row r="528" spans="1:10" x14ac:dyDescent="0.25">
      <c r="A528" s="11" t="s">
        <v>224</v>
      </c>
      <c r="B528" s="178">
        <f t="shared" si="29"/>
        <v>7.304601899196495E-4</v>
      </c>
      <c r="D528" s="250"/>
      <c r="E528" s="250" t="s">
        <v>154</v>
      </c>
      <c r="F528" s="250">
        <v>3000</v>
      </c>
      <c r="G528" s="238">
        <f t="shared" si="30"/>
        <v>2.7027027027027027E-4</v>
      </c>
      <c r="H528" s="250"/>
      <c r="I528" s="250"/>
      <c r="J528" s="76"/>
    </row>
    <row r="529" spans="1:10" x14ac:dyDescent="0.25">
      <c r="A529" s="11" t="s">
        <v>224</v>
      </c>
      <c r="B529" s="178">
        <f t="shared" si="29"/>
        <v>4.6749452154857568E-2</v>
      </c>
      <c r="D529" s="250"/>
      <c r="E529" s="250" t="s">
        <v>229</v>
      </c>
      <c r="F529" s="250">
        <v>24000</v>
      </c>
      <c r="G529" s="238">
        <f t="shared" si="30"/>
        <v>2.1621621621621622E-3</v>
      </c>
      <c r="H529" s="250"/>
      <c r="I529" s="250"/>
      <c r="J529" s="76"/>
    </row>
    <row r="530" spans="1:10" x14ac:dyDescent="0.25">
      <c r="A530" s="11" t="s">
        <v>224</v>
      </c>
      <c r="B530" s="178">
        <f t="shared" si="29"/>
        <v>14.76421776487298</v>
      </c>
      <c r="D530" s="250"/>
      <c r="E530" s="250" t="s">
        <v>56</v>
      </c>
      <c r="F530" s="250">
        <v>426509</v>
      </c>
      <c r="G530" s="238">
        <f t="shared" si="30"/>
        <v>3.8424234234234231E-2</v>
      </c>
      <c r="H530" s="250"/>
      <c r="I530" s="250"/>
      <c r="J530" s="76"/>
    </row>
    <row r="531" spans="1:10" x14ac:dyDescent="0.25">
      <c r="A531" s="11" t="s">
        <v>224</v>
      </c>
      <c r="B531" s="178">
        <f t="shared" si="29"/>
        <v>0.48559552796039279</v>
      </c>
      <c r="D531" s="250"/>
      <c r="E531" s="250" t="s">
        <v>194</v>
      </c>
      <c r="F531" s="250">
        <v>77350</v>
      </c>
      <c r="G531" s="238">
        <f t="shared" si="30"/>
        <v>6.9684684684684682E-3</v>
      </c>
      <c r="H531" s="250"/>
      <c r="I531" s="250"/>
      <c r="J531" s="76"/>
    </row>
    <row r="532" spans="1:10" x14ac:dyDescent="0.25">
      <c r="A532" s="11" t="s">
        <v>224</v>
      </c>
      <c r="B532" s="178">
        <f t="shared" si="29"/>
        <v>0.27021264507750997</v>
      </c>
      <c r="D532" s="250"/>
      <c r="E532" s="250" t="s">
        <v>165</v>
      </c>
      <c r="F532" s="250">
        <v>57700</v>
      </c>
      <c r="G532" s="238">
        <f t="shared" si="30"/>
        <v>5.1981981981981985E-3</v>
      </c>
      <c r="H532" s="250"/>
      <c r="I532" s="250"/>
      <c r="J532" s="76"/>
    </row>
    <row r="533" spans="1:10" x14ac:dyDescent="0.25">
      <c r="A533" s="11" t="s">
        <v>224</v>
      </c>
      <c r="B533" s="178">
        <f t="shared" si="29"/>
        <v>3.131783883207532</v>
      </c>
      <c r="D533" s="250"/>
      <c r="E533" s="250" t="s">
        <v>84</v>
      </c>
      <c r="F533" s="250">
        <v>196435</v>
      </c>
      <c r="G533" s="238">
        <f t="shared" si="30"/>
        <v>1.7696846846846848E-2</v>
      </c>
      <c r="H533" s="250"/>
      <c r="I533" s="250"/>
      <c r="J533" s="76"/>
    </row>
    <row r="534" spans="1:10" x14ac:dyDescent="0.25">
      <c r="A534" s="11" t="s">
        <v>224</v>
      </c>
      <c r="B534" s="178">
        <f t="shared" si="29"/>
        <v>0</v>
      </c>
      <c r="D534" s="250"/>
      <c r="E534" s="250" t="s">
        <v>28</v>
      </c>
      <c r="F534" s="251"/>
      <c r="G534" s="238"/>
      <c r="H534" s="250"/>
      <c r="I534" s="250"/>
      <c r="J534" s="76"/>
    </row>
    <row r="535" spans="1:10" x14ac:dyDescent="0.25">
      <c r="A535" s="11" t="s">
        <v>224</v>
      </c>
      <c r="B535" s="178">
        <f t="shared" si="29"/>
        <v>169.32363226694261</v>
      </c>
      <c r="D535" s="250"/>
      <c r="E535" s="250" t="s">
        <v>92</v>
      </c>
      <c r="F535" s="251">
        <v>1444381</v>
      </c>
      <c r="G535" s="238">
        <f t="shared" si="30"/>
        <v>0.13012441441441441</v>
      </c>
      <c r="H535" s="250"/>
      <c r="I535" s="250"/>
      <c r="J535" s="76"/>
    </row>
    <row r="536" spans="1:10" x14ac:dyDescent="0.25">
      <c r="A536" s="11" t="s">
        <v>224</v>
      </c>
      <c r="B536" s="178">
        <f t="shared" si="29"/>
        <v>4.4372401590779976E-3</v>
      </c>
      <c r="D536" s="250"/>
      <c r="E536" s="250" t="s">
        <v>158</v>
      </c>
      <c r="F536" s="251">
        <v>7394</v>
      </c>
      <c r="G536" s="238"/>
      <c r="H536" s="250"/>
      <c r="I536" s="250"/>
      <c r="J536" s="76"/>
    </row>
    <row r="537" spans="1:10" x14ac:dyDescent="0.25">
      <c r="A537" s="11" t="s">
        <v>224</v>
      </c>
      <c r="B537" s="178">
        <f t="shared" si="29"/>
        <v>1.3632140248356461</v>
      </c>
      <c r="D537" s="250"/>
      <c r="E537" s="250" t="s">
        <v>118</v>
      </c>
      <c r="F537" s="250">
        <v>129600</v>
      </c>
      <c r="G537" s="238">
        <f t="shared" si="30"/>
        <v>1.1675675675675675E-2</v>
      </c>
      <c r="H537" s="250"/>
      <c r="I537" s="250"/>
      <c r="J537" s="76"/>
    </row>
    <row r="538" spans="1:10" x14ac:dyDescent="0.25">
      <c r="A538" s="11" t="s">
        <v>224</v>
      </c>
      <c r="B538" s="178">
        <f t="shared" si="29"/>
        <v>4.824157130103076E-2</v>
      </c>
      <c r="D538" s="250"/>
      <c r="E538" s="250" t="s">
        <v>85</v>
      </c>
      <c r="F538" s="250">
        <v>24380</v>
      </c>
      <c r="G538" s="238">
        <f t="shared" si="30"/>
        <v>2.1963963963963964E-3</v>
      </c>
      <c r="H538" s="250"/>
      <c r="I538" s="250"/>
      <c r="J538" s="76"/>
    </row>
    <row r="539" spans="1:10" x14ac:dyDescent="0.25">
      <c r="A539" s="11" t="s">
        <v>224</v>
      </c>
      <c r="B539" s="178">
        <f t="shared" si="29"/>
        <v>8.1162243324405485E-5</v>
      </c>
      <c r="D539" s="250"/>
      <c r="E539" s="250" t="s">
        <v>29</v>
      </c>
      <c r="F539" s="250">
        <v>1000</v>
      </c>
      <c r="G539" s="238">
        <f t="shared" si="30"/>
        <v>9.0090090090090091E-5</v>
      </c>
      <c r="H539" s="250"/>
      <c r="I539" s="250"/>
      <c r="J539" s="76"/>
    </row>
    <row r="540" spans="1:10" x14ac:dyDescent="0.25">
      <c r="A540" s="11" t="s">
        <v>224</v>
      </c>
      <c r="B540" s="178">
        <f t="shared" si="29"/>
        <v>2.7777777777777781</v>
      </c>
      <c r="D540" s="250"/>
      <c r="E540" s="250" t="s">
        <v>230</v>
      </c>
      <c r="F540" s="250">
        <v>185000</v>
      </c>
      <c r="G540" s="238">
        <f t="shared" si="30"/>
        <v>1.6666666666666666E-2</v>
      </c>
      <c r="H540" s="250"/>
      <c r="I540" s="250"/>
      <c r="J540" s="76"/>
    </row>
    <row r="541" spans="1:10" x14ac:dyDescent="0.25">
      <c r="A541" s="11" t="s">
        <v>224</v>
      </c>
      <c r="B541" s="178">
        <f t="shared" si="29"/>
        <v>4.1608311013716414E-5</v>
      </c>
      <c r="D541" s="250"/>
      <c r="E541" s="250" t="s">
        <v>231</v>
      </c>
      <c r="F541" s="250">
        <v>716</v>
      </c>
      <c r="G541" s="238">
        <f t="shared" si="30"/>
        <v>6.4504504504504502E-5</v>
      </c>
      <c r="H541" s="250"/>
      <c r="I541" s="250"/>
      <c r="J541" s="76"/>
    </row>
    <row r="542" spans="1:10" x14ac:dyDescent="0.25">
      <c r="A542" s="11" t="s">
        <v>224</v>
      </c>
      <c r="B542" s="178">
        <f t="shared" si="29"/>
        <v>8.1162243324405485E-5</v>
      </c>
      <c r="D542" s="250"/>
      <c r="E542" s="250" t="s">
        <v>233</v>
      </c>
      <c r="F542" s="250">
        <v>1000</v>
      </c>
      <c r="G542" s="238">
        <f t="shared" si="30"/>
        <v>9.0090090090090091E-5</v>
      </c>
      <c r="H542" s="250"/>
      <c r="I542" s="250"/>
      <c r="J542" s="76"/>
    </row>
    <row r="543" spans="1:10" x14ac:dyDescent="0.25">
      <c r="A543" s="11" t="s">
        <v>224</v>
      </c>
      <c r="B543" s="178">
        <f t="shared" si="29"/>
        <v>7.7289009090171237E-2</v>
      </c>
      <c r="D543" s="250"/>
      <c r="E543" s="250" t="s">
        <v>121</v>
      </c>
      <c r="F543" s="250">
        <v>30859</v>
      </c>
      <c r="G543" s="238">
        <f t="shared" si="30"/>
        <v>2.7800900900900902E-3</v>
      </c>
      <c r="H543" s="250"/>
      <c r="I543" s="250"/>
      <c r="J543" s="76"/>
    </row>
    <row r="544" spans="1:10" x14ac:dyDescent="0.25">
      <c r="A544" s="11" t="s">
        <v>224</v>
      </c>
      <c r="B544" s="178">
        <f t="shared" si="29"/>
        <v>0</v>
      </c>
      <c r="D544" s="250"/>
      <c r="E544" s="250" t="s">
        <v>32</v>
      </c>
      <c r="F544" s="251"/>
      <c r="G544" s="238"/>
      <c r="H544" s="250"/>
      <c r="I544" s="250"/>
      <c r="J544" s="76"/>
    </row>
    <row r="545" spans="1:10" x14ac:dyDescent="0.25">
      <c r="A545" s="11" t="s">
        <v>224</v>
      </c>
      <c r="B545" s="178">
        <f t="shared" si="29"/>
        <v>3.7369417884911948</v>
      </c>
      <c r="D545" s="250"/>
      <c r="E545" s="250" t="s">
        <v>174</v>
      </c>
      <c r="F545" s="250">
        <v>214576</v>
      </c>
      <c r="G545" s="238">
        <f t="shared" si="30"/>
        <v>1.9331171171171172E-2</v>
      </c>
      <c r="H545" s="250"/>
      <c r="I545" s="250"/>
      <c r="J545" s="76"/>
    </row>
    <row r="546" spans="1:10" s="250" customFormat="1" x14ac:dyDescent="0.25">
      <c r="A546" s="11" t="s">
        <v>224</v>
      </c>
      <c r="B546" s="178">
        <f t="shared" si="29"/>
        <v>0</v>
      </c>
      <c r="C546" s="11"/>
      <c r="E546" s="250" t="s">
        <v>140</v>
      </c>
      <c r="F546" s="251"/>
      <c r="G546" s="238"/>
      <c r="J546" s="76"/>
    </row>
    <row r="547" spans="1:10" x14ac:dyDescent="0.25">
      <c r="A547" s="11" t="s">
        <v>224</v>
      </c>
      <c r="B547" s="178">
        <f t="shared" si="29"/>
        <v>8.7963009577144702E-2</v>
      </c>
      <c r="D547" s="250"/>
      <c r="E547" s="250" t="s">
        <v>232</v>
      </c>
      <c r="F547" s="250">
        <v>32921</v>
      </c>
      <c r="G547" s="238">
        <f t="shared" si="30"/>
        <v>2.9658558558558557E-3</v>
      </c>
      <c r="H547" s="250"/>
      <c r="I547" s="250"/>
      <c r="J547" s="76"/>
    </row>
    <row r="548" spans="1:10" x14ac:dyDescent="0.25">
      <c r="A548" s="11" t="s">
        <v>224</v>
      </c>
      <c r="B548" s="178">
        <f t="shared" si="29"/>
        <v>0</v>
      </c>
      <c r="D548" s="250"/>
      <c r="E548" s="250" t="s">
        <v>166</v>
      </c>
      <c r="F548" s="250"/>
      <c r="G548" s="238"/>
      <c r="H548" s="250"/>
      <c r="I548" s="250"/>
      <c r="J548" s="76"/>
    </row>
    <row r="549" spans="1:10" x14ac:dyDescent="0.25">
      <c r="A549" s="11" t="s">
        <v>224</v>
      </c>
      <c r="B549" s="178">
        <f t="shared" si="29"/>
        <v>0.4091388685983281</v>
      </c>
      <c r="D549" s="250"/>
      <c r="E549" s="250" t="s">
        <v>31</v>
      </c>
      <c r="F549" s="250">
        <v>71000</v>
      </c>
      <c r="G549" s="238">
        <f t="shared" si="30"/>
        <v>6.3963963963963961E-3</v>
      </c>
      <c r="H549" s="250"/>
      <c r="I549" s="250"/>
      <c r="J549" s="76"/>
    </row>
    <row r="550" spans="1:10" x14ac:dyDescent="0.25">
      <c r="A550" s="11" t="s">
        <v>224</v>
      </c>
      <c r="B550" s="178">
        <f t="shared" si="29"/>
        <v>52.334144955766568</v>
      </c>
      <c r="D550" s="250"/>
      <c r="E550" s="250" t="s">
        <v>38</v>
      </c>
      <c r="F550" s="250">
        <v>803000</v>
      </c>
      <c r="G550" s="238">
        <f t="shared" si="30"/>
        <v>7.2342342342342339E-2</v>
      </c>
      <c r="H550" s="250"/>
      <c r="I550" s="250"/>
      <c r="J550" s="76"/>
    </row>
    <row r="551" spans="1:10" s="250" customFormat="1" x14ac:dyDescent="0.25">
      <c r="A551" s="11" t="s">
        <v>224</v>
      </c>
      <c r="B551" s="178">
        <f t="shared" si="29"/>
        <v>0</v>
      </c>
      <c r="C551" s="11"/>
      <c r="E551" s="250" t="s">
        <v>129</v>
      </c>
      <c r="F551" s="251"/>
      <c r="G551" s="238"/>
      <c r="J551" s="76"/>
    </row>
    <row r="552" spans="1:10" x14ac:dyDescent="0.25">
      <c r="A552" s="150" t="s">
        <v>224</v>
      </c>
      <c r="B552" s="131">
        <f t="shared" si="29"/>
        <v>0.16876552227903582</v>
      </c>
      <c r="C552" s="150"/>
      <c r="D552" s="12"/>
      <c r="E552" s="12" t="s">
        <v>47</v>
      </c>
      <c r="F552" s="12">
        <v>45600</v>
      </c>
      <c r="G552" s="237">
        <f t="shared" si="30"/>
        <v>4.1081081081081085E-3</v>
      </c>
      <c r="H552" s="12"/>
      <c r="I552" s="12"/>
      <c r="J552" s="147"/>
    </row>
    <row r="553" spans="1:10" x14ac:dyDescent="0.25">
      <c r="A553" s="11" t="s">
        <v>235</v>
      </c>
      <c r="B553" s="178">
        <f>POWER((F553/$J$553)*100, 2)</f>
        <v>0</v>
      </c>
      <c r="C553" s="11">
        <f>SUM(B553:B561)</f>
        <v>1866.7296786389406</v>
      </c>
      <c r="D553" s="252"/>
      <c r="E553" s="252" t="s">
        <v>5</v>
      </c>
      <c r="F553" s="252"/>
      <c r="G553" s="238"/>
      <c r="H553" s="252"/>
      <c r="I553" s="252"/>
      <c r="J553" s="76">
        <v>184</v>
      </c>
    </row>
    <row r="554" spans="1:10" x14ac:dyDescent="0.25">
      <c r="A554" s="11" t="s">
        <v>235</v>
      </c>
      <c r="B554" s="178">
        <f t="shared" ref="B554:B561" si="31">POWER((F554/$J$553)*100, 2)</f>
        <v>1028.1781663516065</v>
      </c>
      <c r="D554" s="252"/>
      <c r="E554" s="252" t="s">
        <v>15</v>
      </c>
      <c r="F554" s="252">
        <v>59</v>
      </c>
      <c r="G554" s="238">
        <f>F554/$J$553</f>
        <v>0.32065217391304346</v>
      </c>
      <c r="H554" s="252"/>
      <c r="I554" s="252"/>
      <c r="J554" s="76"/>
    </row>
    <row r="555" spans="1:10" x14ac:dyDescent="0.25">
      <c r="A555" s="11" t="s">
        <v>235</v>
      </c>
      <c r="B555" s="178">
        <f t="shared" si="31"/>
        <v>361.82655954631389</v>
      </c>
      <c r="D555" s="252"/>
      <c r="E555" s="252" t="s">
        <v>94</v>
      </c>
      <c r="F555" s="252">
        <v>35</v>
      </c>
      <c r="G555" s="238">
        <f t="shared" ref="G555:G561" si="32">F555/$J$553</f>
        <v>0.19021739130434784</v>
      </c>
      <c r="H555" s="252"/>
      <c r="I555" s="252"/>
      <c r="J555" s="76"/>
    </row>
    <row r="556" spans="1:10" x14ac:dyDescent="0.25">
      <c r="A556" s="11" t="s">
        <v>235</v>
      </c>
      <c r="B556" s="178">
        <f t="shared" si="31"/>
        <v>18.903591682419659</v>
      </c>
      <c r="D556" s="252"/>
      <c r="E556" s="252" t="s">
        <v>22</v>
      </c>
      <c r="F556" s="252">
        <v>8</v>
      </c>
      <c r="G556" s="238">
        <f t="shared" si="32"/>
        <v>4.3478260869565216E-2</v>
      </c>
      <c r="H556" s="252"/>
      <c r="I556" s="252"/>
      <c r="J556" s="76"/>
    </row>
    <row r="557" spans="1:10" x14ac:dyDescent="0.25">
      <c r="A557" s="11" t="s">
        <v>235</v>
      </c>
      <c r="B557" s="178">
        <f t="shared" si="31"/>
        <v>118.14744801512288</v>
      </c>
      <c r="D557" s="252"/>
      <c r="E557" s="252" t="s">
        <v>111</v>
      </c>
      <c r="F557" s="252">
        <v>20</v>
      </c>
      <c r="G557" s="238">
        <f t="shared" si="32"/>
        <v>0.10869565217391304</v>
      </c>
      <c r="H557" s="252"/>
      <c r="I557" s="252"/>
      <c r="J557" s="76"/>
    </row>
    <row r="558" spans="1:10" x14ac:dyDescent="0.25">
      <c r="A558" s="11" t="s">
        <v>235</v>
      </c>
      <c r="B558" s="178">
        <f t="shared" si="31"/>
        <v>184.60538752362945</v>
      </c>
      <c r="D558" s="252"/>
      <c r="E558" s="252" t="s">
        <v>36</v>
      </c>
      <c r="F558" s="252">
        <v>25</v>
      </c>
      <c r="G558" s="238">
        <f t="shared" si="32"/>
        <v>0.1358695652173913</v>
      </c>
      <c r="H558" s="252"/>
      <c r="I558" s="252"/>
      <c r="J558" s="76"/>
    </row>
    <row r="559" spans="1:10" x14ac:dyDescent="0.25">
      <c r="A559" s="11" t="s">
        <v>235</v>
      </c>
      <c r="B559" s="178">
        <f t="shared" si="31"/>
        <v>106.62807183364838</v>
      </c>
      <c r="D559" s="252"/>
      <c r="E559" s="252" t="s">
        <v>16</v>
      </c>
      <c r="F559" s="252">
        <v>19</v>
      </c>
      <c r="G559" s="238">
        <f t="shared" si="32"/>
        <v>0.10326086956521739</v>
      </c>
      <c r="H559" s="252"/>
      <c r="I559" s="252"/>
      <c r="J559" s="76"/>
    </row>
    <row r="560" spans="1:10" x14ac:dyDescent="0.25">
      <c r="A560" s="11" t="s">
        <v>235</v>
      </c>
      <c r="B560" s="178">
        <f t="shared" si="31"/>
        <v>18.903591682419659</v>
      </c>
      <c r="D560" s="252"/>
      <c r="E560" s="252" t="s">
        <v>120</v>
      </c>
      <c r="F560" s="252">
        <v>8</v>
      </c>
      <c r="G560" s="238">
        <f t="shared" si="32"/>
        <v>4.3478260869565216E-2</v>
      </c>
      <c r="H560" s="252"/>
      <c r="I560" s="252"/>
      <c r="J560" s="76"/>
    </row>
    <row r="561" spans="1:10" x14ac:dyDescent="0.25">
      <c r="A561" s="150" t="s">
        <v>235</v>
      </c>
      <c r="B561" s="131">
        <f t="shared" si="31"/>
        <v>29.536862003780719</v>
      </c>
      <c r="C561" s="150"/>
      <c r="D561" s="12"/>
      <c r="E561" s="12" t="s">
        <v>126</v>
      </c>
      <c r="F561" s="12">
        <v>10</v>
      </c>
      <c r="G561" s="237">
        <f t="shared" si="32"/>
        <v>5.434782608695652E-2</v>
      </c>
      <c r="H561" s="12"/>
      <c r="I561" s="12"/>
      <c r="J561" s="147"/>
    </row>
    <row r="562" spans="1:10" x14ac:dyDescent="0.25">
      <c r="A562" s="11" t="s">
        <v>239</v>
      </c>
      <c r="B562" s="178">
        <f>POWER((F562/$J$562)*100, 2)</f>
        <v>3.4420919658131433</v>
      </c>
      <c r="C562" s="11">
        <f>SUM(B562:B579)</f>
        <v>2958.6686194801755</v>
      </c>
      <c r="D562" s="254"/>
      <c r="E562" s="254" t="s">
        <v>244</v>
      </c>
      <c r="F562" s="254">
        <v>1000</v>
      </c>
      <c r="G562" s="238">
        <f>F562/$J$562</f>
        <v>1.8552875695732839E-2</v>
      </c>
      <c r="H562" s="254"/>
      <c r="I562" s="254"/>
      <c r="J562" s="76">
        <v>53900</v>
      </c>
    </row>
    <row r="563" spans="1:10" x14ac:dyDescent="0.25">
      <c r="A563" s="11" t="s">
        <v>239</v>
      </c>
      <c r="B563" s="178">
        <f t="shared" ref="B563:B579" si="33">POWER((F563/$J$562)*100, 2)</f>
        <v>0</v>
      </c>
      <c r="D563" s="254"/>
      <c r="E563" s="254" t="s">
        <v>93</v>
      </c>
      <c r="F563" s="254"/>
      <c r="G563" s="238"/>
      <c r="H563" s="254"/>
      <c r="I563" s="254"/>
      <c r="J563" s="76"/>
    </row>
    <row r="564" spans="1:10" x14ac:dyDescent="0.25">
      <c r="A564" s="11" t="s">
        <v>239</v>
      </c>
      <c r="B564" s="178">
        <f t="shared" si="33"/>
        <v>0</v>
      </c>
      <c r="D564" s="254"/>
      <c r="E564" s="254" t="s">
        <v>245</v>
      </c>
      <c r="F564" s="254"/>
      <c r="G564" s="238"/>
      <c r="H564" s="254"/>
      <c r="I564" s="254"/>
      <c r="J564" s="76"/>
    </row>
    <row r="565" spans="1:10" x14ac:dyDescent="0.25">
      <c r="A565" s="11" t="s">
        <v>239</v>
      </c>
      <c r="B565" s="178">
        <f t="shared" si="33"/>
        <v>447.33427187707599</v>
      </c>
      <c r="D565" s="254"/>
      <c r="E565" s="254" t="s">
        <v>246</v>
      </c>
      <c r="F565" s="254">
        <v>11400</v>
      </c>
      <c r="G565" s="238">
        <f t="shared" ref="G565:G579" si="34">F565/$J$562</f>
        <v>0.21150278293135436</v>
      </c>
      <c r="H565" s="254"/>
      <c r="I565" s="254"/>
      <c r="J565" s="76"/>
    </row>
    <row r="566" spans="1:10" x14ac:dyDescent="0.25">
      <c r="A566" s="11" t="s">
        <v>239</v>
      </c>
      <c r="B566" s="178">
        <f t="shared" si="33"/>
        <v>2151.3074786332136</v>
      </c>
      <c r="D566" s="254"/>
      <c r="E566" s="254" t="s">
        <v>247</v>
      </c>
      <c r="F566" s="254">
        <v>25000</v>
      </c>
      <c r="G566" s="238">
        <f t="shared" si="34"/>
        <v>0.46382189239332094</v>
      </c>
      <c r="H566" s="254"/>
      <c r="I566" s="254"/>
      <c r="J566" s="76"/>
    </row>
    <row r="567" spans="1:10" x14ac:dyDescent="0.25">
      <c r="A567" s="11" t="s">
        <v>239</v>
      </c>
      <c r="B567" s="178">
        <f t="shared" si="33"/>
        <v>0</v>
      </c>
      <c r="D567" s="254"/>
      <c r="E567" s="254" t="s">
        <v>19</v>
      </c>
      <c r="F567" s="254"/>
      <c r="G567" s="238"/>
      <c r="H567" s="254"/>
      <c r="I567" s="254"/>
      <c r="J567" s="76"/>
    </row>
    <row r="568" spans="1:10" x14ac:dyDescent="0.25">
      <c r="A568" s="11" t="s">
        <v>239</v>
      </c>
      <c r="B568" s="178">
        <f t="shared" si="33"/>
        <v>0</v>
      </c>
      <c r="D568" s="254"/>
      <c r="E568" s="254" t="s">
        <v>248</v>
      </c>
      <c r="F568" s="254"/>
      <c r="G568" s="238"/>
      <c r="H568" s="254"/>
      <c r="I568" s="254"/>
      <c r="J568" s="76"/>
    </row>
    <row r="569" spans="1:10" x14ac:dyDescent="0.25">
      <c r="A569" s="11" t="s">
        <v>239</v>
      </c>
      <c r="B569" s="178">
        <f t="shared" si="33"/>
        <v>0</v>
      </c>
      <c r="D569" s="254"/>
      <c r="E569" s="254" t="s">
        <v>249</v>
      </c>
      <c r="F569" s="254"/>
      <c r="G569" s="238"/>
      <c r="H569" s="254"/>
      <c r="I569" s="254"/>
      <c r="J569" s="76"/>
    </row>
    <row r="570" spans="1:10" x14ac:dyDescent="0.25">
      <c r="A570" s="11" t="s">
        <v>239</v>
      </c>
      <c r="B570" s="178">
        <f t="shared" si="33"/>
        <v>0</v>
      </c>
      <c r="D570" s="254"/>
      <c r="E570" s="254" t="s">
        <v>20</v>
      </c>
      <c r="F570" s="254"/>
      <c r="G570" s="238"/>
      <c r="H570" s="254"/>
      <c r="I570" s="254"/>
      <c r="J570" s="76"/>
    </row>
    <row r="571" spans="1:10" x14ac:dyDescent="0.25">
      <c r="A571" s="11" t="s">
        <v>239</v>
      </c>
      <c r="B571" s="178">
        <f t="shared" si="33"/>
        <v>3.4420919658131433E-2</v>
      </c>
      <c r="D571" s="254"/>
      <c r="E571" s="254" t="s">
        <v>250</v>
      </c>
      <c r="F571" s="254">
        <v>100</v>
      </c>
      <c r="G571" s="238">
        <f t="shared" si="34"/>
        <v>1.8552875695732839E-3</v>
      </c>
      <c r="H571" s="254"/>
      <c r="I571" s="254"/>
      <c r="J571" s="76"/>
    </row>
    <row r="572" spans="1:10" x14ac:dyDescent="0.25">
      <c r="A572" s="11" t="s">
        <v>239</v>
      </c>
      <c r="B572" s="178">
        <f t="shared" si="33"/>
        <v>5.5073471453010283E-3</v>
      </c>
      <c r="D572" s="254"/>
      <c r="E572" s="254" t="s">
        <v>251</v>
      </c>
      <c r="F572" s="254">
        <v>40</v>
      </c>
      <c r="G572" s="238">
        <f t="shared" si="34"/>
        <v>7.4211502782931351E-4</v>
      </c>
      <c r="H572" s="254"/>
      <c r="I572" s="254"/>
      <c r="J572" s="76"/>
    </row>
    <row r="573" spans="1:10" x14ac:dyDescent="0.25">
      <c r="A573" s="11" t="s">
        <v>239</v>
      </c>
      <c r="B573" s="178">
        <f t="shared" si="33"/>
        <v>0</v>
      </c>
      <c r="D573" s="254"/>
      <c r="E573" s="254" t="s">
        <v>228</v>
      </c>
      <c r="F573" s="254"/>
      <c r="G573" s="238"/>
      <c r="H573" s="254"/>
      <c r="I573" s="254"/>
      <c r="J573" s="76"/>
    </row>
    <row r="574" spans="1:10" x14ac:dyDescent="0.25">
      <c r="A574" s="11" t="s">
        <v>239</v>
      </c>
      <c r="B574" s="178">
        <f t="shared" si="33"/>
        <v>8.8117554324816467</v>
      </c>
      <c r="D574" s="254"/>
      <c r="E574" s="254" t="s">
        <v>56</v>
      </c>
      <c r="F574" s="254">
        <v>1600</v>
      </c>
      <c r="G574" s="238">
        <f t="shared" si="34"/>
        <v>2.9684601113172542E-2</v>
      </c>
      <c r="H574" s="254"/>
      <c r="I574" s="254"/>
      <c r="J574" s="76"/>
    </row>
    <row r="575" spans="1:10" x14ac:dyDescent="0.25">
      <c r="A575" s="11" t="s">
        <v>239</v>
      </c>
      <c r="B575" s="178">
        <f t="shared" si="33"/>
        <v>275.72017169154731</v>
      </c>
      <c r="D575" s="254"/>
      <c r="E575" s="254" t="s">
        <v>165</v>
      </c>
      <c r="F575" s="254">
        <v>8950</v>
      </c>
      <c r="G575" s="238">
        <f t="shared" si="34"/>
        <v>0.16604823747680891</v>
      </c>
      <c r="H575" s="254"/>
      <c r="I575" s="254"/>
      <c r="J575" s="76"/>
    </row>
    <row r="576" spans="1:10" x14ac:dyDescent="0.25">
      <c r="A576" s="11" t="s">
        <v>239</v>
      </c>
      <c r="B576" s="178">
        <f t="shared" si="33"/>
        <v>0</v>
      </c>
      <c r="D576" s="254"/>
      <c r="E576" s="254" t="s">
        <v>252</v>
      </c>
      <c r="F576" s="254"/>
      <c r="G576" s="238"/>
      <c r="H576" s="254"/>
      <c r="I576" s="254"/>
      <c r="J576" s="76"/>
    </row>
    <row r="577" spans="1:10" x14ac:dyDescent="0.25">
      <c r="A577" s="11" t="s">
        <v>239</v>
      </c>
      <c r="B577" s="178">
        <f t="shared" si="33"/>
        <v>64.267440219467787</v>
      </c>
      <c r="D577" s="254"/>
      <c r="E577" s="254" t="s">
        <v>92</v>
      </c>
      <c r="F577" s="254">
        <v>4321</v>
      </c>
      <c r="G577" s="238">
        <f t="shared" si="34"/>
        <v>8.0166975881261593E-2</v>
      </c>
      <c r="H577" s="254"/>
      <c r="I577" s="254"/>
      <c r="J577" s="76"/>
    </row>
    <row r="578" spans="1:10" x14ac:dyDescent="0.25">
      <c r="A578" s="11" t="s">
        <v>239</v>
      </c>
      <c r="B578" s="178">
        <f t="shared" si="33"/>
        <v>7.7447069230795725E-4</v>
      </c>
      <c r="D578" s="254"/>
      <c r="E578" s="254" t="s">
        <v>218</v>
      </c>
      <c r="F578" s="254">
        <v>15</v>
      </c>
      <c r="G578" s="238">
        <f t="shared" si="34"/>
        <v>2.7829313543599259E-4</v>
      </c>
      <c r="H578" s="254"/>
      <c r="I578" s="254"/>
      <c r="J578" s="76"/>
    </row>
    <row r="579" spans="1:10" x14ac:dyDescent="0.25">
      <c r="A579" s="150" t="s">
        <v>239</v>
      </c>
      <c r="B579" s="131">
        <f t="shared" si="33"/>
        <v>7.7447069230795718</v>
      </c>
      <c r="C579" s="150"/>
      <c r="D579" s="12"/>
      <c r="E579" s="12" t="s">
        <v>230</v>
      </c>
      <c r="F579" s="12">
        <v>1500</v>
      </c>
      <c r="G579" s="237">
        <f t="shared" si="34"/>
        <v>2.7829313543599257E-2</v>
      </c>
      <c r="H579" s="12"/>
      <c r="I579" s="12"/>
      <c r="J579" s="147"/>
    </row>
    <row r="580" spans="1:10" x14ac:dyDescent="0.25">
      <c r="A580" s="11" t="s">
        <v>253</v>
      </c>
      <c r="B580" s="178">
        <f>POWER((F580/$J$580)*100, 2)</f>
        <v>79.719387755102048</v>
      </c>
      <c r="C580" s="11">
        <f>SUM(B580:B594)</f>
        <v>2399.9071468431121</v>
      </c>
      <c r="D580" s="258"/>
      <c r="E580" s="258" t="s">
        <v>100</v>
      </c>
      <c r="F580" s="258">
        <v>200000</v>
      </c>
      <c r="G580" s="238">
        <f>F580/$J$580</f>
        <v>8.9285714285714288E-2</v>
      </c>
      <c r="H580" s="258"/>
      <c r="I580" s="258"/>
      <c r="J580" s="76">
        <v>2240000</v>
      </c>
    </row>
    <row r="581" spans="1:10" x14ac:dyDescent="0.25">
      <c r="A581" s="11" t="s">
        <v>253</v>
      </c>
      <c r="B581" s="178">
        <f t="shared" ref="B581:B594" si="35">POWER((F581/$J$580)*100, 2)</f>
        <v>41.326530612244888</v>
      </c>
      <c r="D581" s="258"/>
      <c r="E581" s="258" t="s">
        <v>82</v>
      </c>
      <c r="F581" s="258">
        <v>144000</v>
      </c>
      <c r="G581" s="238">
        <f t="shared" ref="G581:G591" si="36">F581/$J$580</f>
        <v>6.4285714285714279E-2</v>
      </c>
      <c r="H581" s="258"/>
      <c r="I581" s="258"/>
      <c r="J581" s="76"/>
    </row>
    <row r="582" spans="1:10" x14ac:dyDescent="0.25">
      <c r="A582" s="11" t="s">
        <v>253</v>
      </c>
      <c r="B582" s="178">
        <f t="shared" si="35"/>
        <v>9.765625</v>
      </c>
      <c r="D582" s="258"/>
      <c r="E582" s="258" t="s">
        <v>83</v>
      </c>
      <c r="F582" s="258">
        <v>70000</v>
      </c>
      <c r="G582" s="238">
        <f t="shared" si="36"/>
        <v>3.125E-2</v>
      </c>
      <c r="H582" s="258"/>
      <c r="I582" s="258"/>
      <c r="J582" s="76"/>
    </row>
    <row r="583" spans="1:10" x14ac:dyDescent="0.25">
      <c r="A583" s="11" t="s">
        <v>253</v>
      </c>
      <c r="B583" s="178">
        <f t="shared" si="35"/>
        <v>7.174744897959183</v>
      </c>
      <c r="D583" s="258"/>
      <c r="E583" s="258" t="s">
        <v>134</v>
      </c>
      <c r="F583" s="258">
        <v>60000</v>
      </c>
      <c r="G583" s="238">
        <f t="shared" si="36"/>
        <v>2.6785714285714284E-2</v>
      </c>
      <c r="H583" s="258"/>
      <c r="I583" s="258"/>
      <c r="J583" s="76"/>
    </row>
    <row r="584" spans="1:10" x14ac:dyDescent="0.25">
      <c r="A584" s="11" t="s">
        <v>253</v>
      </c>
      <c r="B584" s="178">
        <f t="shared" si="35"/>
        <v>842.03603316326553</v>
      </c>
      <c r="D584" s="258"/>
      <c r="E584" s="258" t="s">
        <v>94</v>
      </c>
      <c r="F584" s="258">
        <v>650000</v>
      </c>
      <c r="G584" s="238">
        <f t="shared" si="36"/>
        <v>0.29017857142857145</v>
      </c>
      <c r="H584" s="258"/>
      <c r="I584" s="258"/>
      <c r="J584" s="76"/>
    </row>
    <row r="585" spans="1:10" x14ac:dyDescent="0.25">
      <c r="A585" s="11" t="s">
        <v>253</v>
      </c>
      <c r="B585" s="178">
        <f t="shared" si="35"/>
        <v>0.390625</v>
      </c>
      <c r="D585" s="258"/>
      <c r="E585" s="258" t="s">
        <v>9</v>
      </c>
      <c r="F585" s="258">
        <v>14000</v>
      </c>
      <c r="G585" s="238">
        <f t="shared" si="36"/>
        <v>6.2500000000000003E-3</v>
      </c>
      <c r="H585" s="258"/>
      <c r="I585" s="258"/>
      <c r="J585" s="76"/>
    </row>
    <row r="586" spans="1:10" x14ac:dyDescent="0.25">
      <c r="A586" s="11" t="s">
        <v>253</v>
      </c>
      <c r="B586" s="178">
        <f t="shared" si="35"/>
        <v>1374.2908163265304</v>
      </c>
      <c r="D586" s="258"/>
      <c r="E586" s="258" t="s">
        <v>111</v>
      </c>
      <c r="F586" s="258">
        <v>830400</v>
      </c>
      <c r="G586" s="238">
        <f t="shared" si="36"/>
        <v>0.37071428571428572</v>
      </c>
      <c r="H586" s="258"/>
      <c r="I586" s="258"/>
      <c r="J586" s="76"/>
    </row>
    <row r="587" spans="1:10" x14ac:dyDescent="0.25">
      <c r="A587" s="11" t="s">
        <v>253</v>
      </c>
      <c r="B587" s="178">
        <f t="shared" si="35"/>
        <v>7.174744897959183</v>
      </c>
      <c r="D587" s="258"/>
      <c r="E587" s="258" t="s">
        <v>92</v>
      </c>
      <c r="F587" s="258">
        <v>60000</v>
      </c>
      <c r="G587" s="238">
        <f t="shared" si="36"/>
        <v>2.6785714285714284E-2</v>
      </c>
      <c r="H587" s="258"/>
      <c r="I587" s="258"/>
      <c r="J587" s="76"/>
    </row>
    <row r="588" spans="1:10" x14ac:dyDescent="0.25">
      <c r="A588" s="11" t="s">
        <v>253</v>
      </c>
      <c r="B588" s="178">
        <f t="shared" si="35"/>
        <v>8.4203603316326543</v>
      </c>
      <c r="D588" s="258"/>
      <c r="E588" s="258" t="s">
        <v>158</v>
      </c>
      <c r="F588" s="258">
        <v>65000</v>
      </c>
      <c r="G588" s="238">
        <f t="shared" si="36"/>
        <v>2.9017857142857144E-2</v>
      </c>
      <c r="H588" s="258"/>
      <c r="I588" s="258"/>
      <c r="J588" s="76"/>
    </row>
    <row r="589" spans="1:10" x14ac:dyDescent="0.25">
      <c r="A589" s="11" t="s">
        <v>253</v>
      </c>
      <c r="B589" s="178">
        <f t="shared" si="35"/>
        <v>28.698979591836732</v>
      </c>
      <c r="D589" s="258"/>
      <c r="E589" s="258" t="s">
        <v>16</v>
      </c>
      <c r="F589" s="258">
        <v>120000</v>
      </c>
      <c r="G589" s="238">
        <f t="shared" si="36"/>
        <v>5.3571428571428568E-2</v>
      </c>
      <c r="H589" s="258"/>
      <c r="I589" s="258"/>
      <c r="J589" s="76"/>
    </row>
    <row r="590" spans="1:10" x14ac:dyDescent="0.25">
      <c r="A590" s="11" t="s">
        <v>253</v>
      </c>
      <c r="B590" s="178">
        <f t="shared" si="35"/>
        <v>0.11210538903061223</v>
      </c>
      <c r="D590" s="258"/>
      <c r="E590" s="258" t="s">
        <v>37</v>
      </c>
      <c r="F590" s="258">
        <v>7500</v>
      </c>
      <c r="G590" s="238">
        <f t="shared" si="36"/>
        <v>3.3482142857142855E-3</v>
      </c>
      <c r="H590" s="258"/>
      <c r="I590" s="258"/>
      <c r="J590" s="76"/>
    </row>
    <row r="591" spans="1:10" x14ac:dyDescent="0.25">
      <c r="A591" s="11" t="s">
        <v>253</v>
      </c>
      <c r="B591" s="178">
        <f t="shared" si="35"/>
        <v>0.79719387755102034</v>
      </c>
      <c r="D591" s="258"/>
      <c r="E591" s="258" t="s">
        <v>174</v>
      </c>
      <c r="F591" s="258">
        <v>20000</v>
      </c>
      <c r="G591" s="238">
        <f t="shared" si="36"/>
        <v>8.9285714285714281E-3</v>
      </c>
      <c r="H591" s="258"/>
      <c r="I591" s="258"/>
      <c r="J591" s="76"/>
    </row>
    <row r="592" spans="1:10" x14ac:dyDescent="0.25">
      <c r="A592" s="11" t="s">
        <v>253</v>
      </c>
      <c r="B592" s="178">
        <f t="shared" si="35"/>
        <v>0</v>
      </c>
      <c r="D592" s="258"/>
      <c r="E592" s="258" t="s">
        <v>38</v>
      </c>
      <c r="F592" s="253"/>
      <c r="G592" s="238"/>
      <c r="H592" s="258"/>
      <c r="I592" s="258"/>
      <c r="J592" s="76"/>
    </row>
    <row r="593" spans="1:10" x14ac:dyDescent="0.25">
      <c r="A593" s="11" t="s">
        <v>253</v>
      </c>
      <c r="B593" s="178">
        <f t="shared" si="35"/>
        <v>0</v>
      </c>
      <c r="D593" s="258"/>
      <c r="E593" s="258" t="s">
        <v>89</v>
      </c>
      <c r="F593" s="253"/>
      <c r="G593" s="238"/>
      <c r="H593" s="258"/>
      <c r="I593" s="258"/>
      <c r="J593" s="76"/>
    </row>
    <row r="594" spans="1:10" x14ac:dyDescent="0.25">
      <c r="A594" s="150" t="s">
        <v>253</v>
      </c>
      <c r="B594" s="131">
        <f t="shared" si="35"/>
        <v>0</v>
      </c>
      <c r="C594" s="150"/>
      <c r="D594" s="12"/>
      <c r="E594" s="12" t="s">
        <v>86</v>
      </c>
      <c r="F594" s="140"/>
      <c r="G594" s="237"/>
      <c r="H594" s="12"/>
      <c r="I594" s="12"/>
      <c r="J594" s="147"/>
    </row>
    <row r="595" spans="1:10" x14ac:dyDescent="0.25">
      <c r="A595" s="11" t="s">
        <v>257</v>
      </c>
      <c r="B595" s="178">
        <f>POWER((F595/$J$595)*100, 2)</f>
        <v>0.23225431847873426</v>
      </c>
      <c r="C595" s="11">
        <f>SUM(B595:B608)</f>
        <v>3012.8450033386553</v>
      </c>
      <c r="D595" s="260"/>
      <c r="E595" s="260" t="s">
        <v>192</v>
      </c>
      <c r="F595" s="260">
        <v>2000</v>
      </c>
      <c r="G595" s="238">
        <f>F595/$J$595</f>
        <v>4.8192771084337354E-3</v>
      </c>
      <c r="H595" s="260"/>
      <c r="I595" s="260"/>
      <c r="J595" s="76">
        <v>415000</v>
      </c>
    </row>
    <row r="596" spans="1:10" x14ac:dyDescent="0.25">
      <c r="A596" s="11" t="s">
        <v>257</v>
      </c>
      <c r="B596" s="178">
        <f t="shared" ref="B596:B608" si="37">POWER((F596/$J$595)*100, 2)</f>
        <v>1089.7953258818404</v>
      </c>
      <c r="D596" s="260"/>
      <c r="E596" s="260" t="s">
        <v>15</v>
      </c>
      <c r="F596" s="260">
        <v>137000</v>
      </c>
      <c r="G596" s="238">
        <f t="shared" ref="G596:G606" si="38">F596/$J$595</f>
        <v>0.33012048192771082</v>
      </c>
      <c r="H596" s="260"/>
      <c r="I596" s="260"/>
      <c r="J596" s="76"/>
    </row>
    <row r="597" spans="1:10" x14ac:dyDescent="0.25">
      <c r="A597" s="11" t="s">
        <v>257</v>
      </c>
      <c r="B597" s="178">
        <f t="shared" si="37"/>
        <v>0</v>
      </c>
      <c r="D597" s="260"/>
      <c r="E597" s="260" t="s">
        <v>19</v>
      </c>
      <c r="F597" s="260"/>
      <c r="G597" s="238"/>
      <c r="H597" s="260"/>
      <c r="I597" s="260"/>
      <c r="J597" s="76"/>
    </row>
    <row r="598" spans="1:10" x14ac:dyDescent="0.25">
      <c r="A598" s="11" t="s">
        <v>257</v>
      </c>
      <c r="B598" s="178">
        <f t="shared" si="37"/>
        <v>0.15088076643925097</v>
      </c>
      <c r="D598" s="260"/>
      <c r="E598" s="260" t="s">
        <v>94</v>
      </c>
      <c r="F598" s="260">
        <v>1612</v>
      </c>
      <c r="G598" s="238">
        <f t="shared" si="38"/>
        <v>3.8843373493975901E-3</v>
      </c>
      <c r="H598" s="260"/>
      <c r="I598" s="260"/>
      <c r="J598" s="76"/>
    </row>
    <row r="599" spans="1:10" x14ac:dyDescent="0.25">
      <c r="A599" s="11" t="s">
        <v>257</v>
      </c>
      <c r="B599" s="178">
        <f t="shared" si="37"/>
        <v>0.13064305414428801</v>
      </c>
      <c r="D599" s="260"/>
      <c r="E599" s="260" t="s">
        <v>9</v>
      </c>
      <c r="F599" s="260">
        <v>1500</v>
      </c>
      <c r="G599" s="238">
        <f t="shared" si="38"/>
        <v>3.6144578313253013E-3</v>
      </c>
      <c r="H599" s="260"/>
      <c r="I599" s="260"/>
      <c r="J599" s="76"/>
    </row>
    <row r="600" spans="1:10" x14ac:dyDescent="0.25">
      <c r="A600" s="11" t="s">
        <v>257</v>
      </c>
      <c r="B600" s="178">
        <f t="shared" si="37"/>
        <v>1475.2077819712583</v>
      </c>
      <c r="D600" s="260"/>
      <c r="E600" s="260" t="s">
        <v>136</v>
      </c>
      <c r="F600" s="260">
        <v>159395</v>
      </c>
      <c r="G600" s="238">
        <f t="shared" si="38"/>
        <v>0.38408433734939756</v>
      </c>
      <c r="H600" s="260"/>
      <c r="I600" s="260"/>
      <c r="J600" s="76"/>
    </row>
    <row r="601" spans="1:10" x14ac:dyDescent="0.25">
      <c r="A601" s="11" t="s">
        <v>257</v>
      </c>
      <c r="B601" s="178">
        <f t="shared" si="37"/>
        <v>0</v>
      </c>
      <c r="D601" s="260"/>
      <c r="E601" s="260" t="s">
        <v>25</v>
      </c>
      <c r="F601" s="260"/>
      <c r="G601" s="238"/>
      <c r="H601" s="260"/>
      <c r="I601" s="260"/>
      <c r="J601" s="76"/>
    </row>
    <row r="602" spans="1:10" x14ac:dyDescent="0.25">
      <c r="A602" s="11" t="s">
        <v>257</v>
      </c>
      <c r="B602" s="178">
        <f t="shared" si="37"/>
        <v>23.225431847873427</v>
      </c>
      <c r="D602" s="260"/>
      <c r="E602" s="260" t="s">
        <v>111</v>
      </c>
      <c r="F602" s="260">
        <v>20000</v>
      </c>
      <c r="G602" s="238">
        <f t="shared" si="38"/>
        <v>4.8192771084337352E-2</v>
      </c>
      <c r="H602" s="260"/>
      <c r="I602" s="260"/>
      <c r="J602" s="76"/>
    </row>
    <row r="603" spans="1:10" x14ac:dyDescent="0.25">
      <c r="A603" s="11" t="s">
        <v>257</v>
      </c>
      <c r="B603" s="178">
        <f t="shared" si="37"/>
        <v>420.54643779939033</v>
      </c>
      <c r="D603" s="260"/>
      <c r="E603" s="260" t="s">
        <v>153</v>
      </c>
      <c r="F603" s="260">
        <v>85105</v>
      </c>
      <c r="G603" s="238">
        <f t="shared" si="38"/>
        <v>0.20507228915662651</v>
      </c>
      <c r="H603" s="260"/>
      <c r="I603" s="260"/>
      <c r="J603" s="76"/>
    </row>
    <row r="604" spans="1:10" x14ac:dyDescent="0.25">
      <c r="A604" s="11" t="s">
        <v>257</v>
      </c>
      <c r="B604" s="178">
        <f t="shared" si="37"/>
        <v>5.8063579619683538E-4</v>
      </c>
      <c r="D604" s="260"/>
      <c r="E604" s="260" t="s">
        <v>32</v>
      </c>
      <c r="F604" s="260">
        <v>100</v>
      </c>
      <c r="G604" s="238">
        <f t="shared" si="38"/>
        <v>2.4096385542168674E-4</v>
      </c>
      <c r="H604" s="260"/>
      <c r="I604" s="260"/>
      <c r="J604" s="76"/>
    </row>
    <row r="605" spans="1:10" x14ac:dyDescent="0.25">
      <c r="A605" s="11" t="s">
        <v>257</v>
      </c>
      <c r="B605" s="178">
        <f t="shared" si="37"/>
        <v>1.3064305414428798E-3</v>
      </c>
      <c r="D605" s="260"/>
      <c r="E605" s="260" t="s">
        <v>141</v>
      </c>
      <c r="F605" s="260">
        <v>150</v>
      </c>
      <c r="G605" s="238">
        <f t="shared" si="38"/>
        <v>3.6144578313253013E-4</v>
      </c>
      <c r="H605" s="260"/>
      <c r="I605" s="260"/>
      <c r="J605" s="76"/>
    </row>
    <row r="606" spans="1:10" x14ac:dyDescent="0.25">
      <c r="A606" s="11" t="s">
        <v>257</v>
      </c>
      <c r="B606" s="178">
        <f t="shared" si="37"/>
        <v>3.5543606328930184</v>
      </c>
      <c r="D606" s="260"/>
      <c r="E606" s="260" t="s">
        <v>126</v>
      </c>
      <c r="F606" s="260">
        <v>7824</v>
      </c>
      <c r="G606" s="238">
        <f t="shared" si="38"/>
        <v>1.8853012048192772E-2</v>
      </c>
      <c r="H606" s="260"/>
      <c r="I606" s="260"/>
      <c r="J606" s="76"/>
    </row>
    <row r="607" spans="1:10" x14ac:dyDescent="0.25">
      <c r="A607" s="11" t="s">
        <v>257</v>
      </c>
      <c r="B607" s="178">
        <f t="shared" si="37"/>
        <v>0</v>
      </c>
      <c r="D607" s="260"/>
      <c r="E607" s="260" t="s">
        <v>128</v>
      </c>
      <c r="F607" s="260"/>
      <c r="G607" s="238"/>
      <c r="H607" s="260"/>
      <c r="I607" s="260"/>
      <c r="J607" s="76"/>
    </row>
    <row r="608" spans="1:10" x14ac:dyDescent="0.25">
      <c r="A608" s="150" t="s">
        <v>257</v>
      </c>
      <c r="B608" s="131">
        <f t="shared" si="37"/>
        <v>0</v>
      </c>
      <c r="C608" s="150"/>
      <c r="D608" s="12"/>
      <c r="E608" s="12" t="s">
        <v>38</v>
      </c>
      <c r="F608" s="12"/>
      <c r="G608" s="237"/>
      <c r="H608" s="12"/>
      <c r="I608" s="12"/>
      <c r="J608" s="147"/>
    </row>
    <row r="609" spans="1:10" x14ac:dyDescent="0.25">
      <c r="A609" s="11" t="s">
        <v>260</v>
      </c>
      <c r="B609" s="178">
        <f>POWER((F609/$J$609)*100, 2)</f>
        <v>0.89627524932544234</v>
      </c>
      <c r="C609" s="11">
        <f>SUM(B609:B616)</f>
        <v>3246.9759615986645</v>
      </c>
      <c r="D609" s="261"/>
      <c r="E609" s="261" t="s">
        <v>81</v>
      </c>
      <c r="F609" s="261">
        <v>4904</v>
      </c>
      <c r="G609" s="238">
        <f>F609/$J$609</f>
        <v>9.467181467181467E-3</v>
      </c>
      <c r="H609" s="261"/>
      <c r="I609" s="261"/>
      <c r="J609" s="76">
        <v>518000</v>
      </c>
    </row>
    <row r="610" spans="1:10" x14ac:dyDescent="0.25">
      <c r="A610" s="11" t="s">
        <v>260</v>
      </c>
      <c r="B610" s="178">
        <f t="shared" ref="B610:B616" si="39">POWER((F610/$J$609)*100, 2)</f>
        <v>1345.3884110254769</v>
      </c>
      <c r="D610" s="261"/>
      <c r="E610" s="261" t="s">
        <v>15</v>
      </c>
      <c r="F610" s="261">
        <v>190000</v>
      </c>
      <c r="G610" s="238">
        <f t="shared" ref="G610:G616" si="40">F610/$J$609</f>
        <v>0.36679536679536678</v>
      </c>
      <c r="H610" s="261"/>
      <c r="I610" s="261"/>
      <c r="J610" s="76"/>
    </row>
    <row r="611" spans="1:10" x14ac:dyDescent="0.25">
      <c r="A611" s="11" t="s">
        <v>260</v>
      </c>
      <c r="B611" s="178">
        <f t="shared" si="39"/>
        <v>0.14907350814686723</v>
      </c>
      <c r="D611" s="261"/>
      <c r="E611" s="261" t="s">
        <v>24</v>
      </c>
      <c r="F611" s="261">
        <v>2000</v>
      </c>
      <c r="G611" s="238">
        <f t="shared" si="40"/>
        <v>3.8610038610038611E-3</v>
      </c>
      <c r="H611" s="261"/>
      <c r="I611" s="261"/>
      <c r="J611" s="76"/>
    </row>
    <row r="612" spans="1:10" x14ac:dyDescent="0.25">
      <c r="A612" s="11" t="s">
        <v>260</v>
      </c>
      <c r="B612" s="178">
        <f t="shared" si="39"/>
        <v>582.31839119869994</v>
      </c>
      <c r="D612" s="261"/>
      <c r="E612" s="261" t="s">
        <v>56</v>
      </c>
      <c r="F612" s="261">
        <v>125000</v>
      </c>
      <c r="G612" s="238">
        <f t="shared" si="40"/>
        <v>0.2413127413127413</v>
      </c>
      <c r="H612" s="261"/>
      <c r="I612" s="261"/>
      <c r="J612" s="76"/>
    </row>
    <row r="613" spans="1:10" x14ac:dyDescent="0.25">
      <c r="A613" s="11" t="s">
        <v>260</v>
      </c>
      <c r="B613" s="178">
        <f t="shared" si="39"/>
        <v>0.2716864685976656</v>
      </c>
      <c r="D613" s="261"/>
      <c r="E613" s="261" t="s">
        <v>165</v>
      </c>
      <c r="F613" s="261">
        <v>2700</v>
      </c>
      <c r="G613" s="238">
        <f t="shared" si="40"/>
        <v>5.2123552123552125E-3</v>
      </c>
      <c r="H613" s="261"/>
      <c r="I613" s="261"/>
      <c r="J613" s="76"/>
    </row>
    <row r="614" spans="1:10" x14ac:dyDescent="0.25">
      <c r="A614" s="11" t="s">
        <v>260</v>
      </c>
      <c r="B614" s="178">
        <f t="shared" si="39"/>
        <v>8.1191991771142349E-2</v>
      </c>
      <c r="D614" s="261"/>
      <c r="E614" s="261" t="s">
        <v>262</v>
      </c>
      <c r="F614" s="261">
        <v>1476</v>
      </c>
      <c r="G614" s="238">
        <f t="shared" si="40"/>
        <v>2.8494208494208493E-3</v>
      </c>
      <c r="H614" s="261"/>
      <c r="I614" s="261"/>
      <c r="J614" s="76"/>
    </row>
    <row r="615" spans="1:10" x14ac:dyDescent="0.25">
      <c r="A615" s="11" t="s">
        <v>260</v>
      </c>
      <c r="B615" s="178">
        <f t="shared" si="39"/>
        <v>1317.2135179857187</v>
      </c>
      <c r="D615" s="261"/>
      <c r="E615" s="261" t="s">
        <v>32</v>
      </c>
      <c r="F615" s="261">
        <v>188000</v>
      </c>
      <c r="G615" s="238">
        <f t="shared" si="40"/>
        <v>0.36293436293436293</v>
      </c>
      <c r="H615" s="261"/>
      <c r="I615" s="261"/>
      <c r="J615" s="76"/>
    </row>
    <row r="616" spans="1:10" x14ac:dyDescent="0.25">
      <c r="A616" s="150" t="s">
        <v>260</v>
      </c>
      <c r="B616" s="131">
        <f t="shared" si="39"/>
        <v>0.6574141709276845</v>
      </c>
      <c r="C616" s="150"/>
      <c r="D616" s="12"/>
      <c r="E616" s="12" t="s">
        <v>31</v>
      </c>
      <c r="F616" s="12">
        <v>4200</v>
      </c>
      <c r="G616" s="237">
        <f t="shared" si="40"/>
        <v>8.1081081081081086E-3</v>
      </c>
      <c r="H616" s="12"/>
      <c r="I616" s="12"/>
      <c r="J616" s="147"/>
    </row>
    <row r="617" spans="1:10" s="263" customFormat="1" x14ac:dyDescent="0.25">
      <c r="A617" s="11" t="s">
        <v>263</v>
      </c>
      <c r="B617" s="178">
        <f>POWER((F617/$J$617)*100, 2)</f>
        <v>0</v>
      </c>
      <c r="C617" s="105">
        <f>SUM(B617:B625)</f>
        <v>9370.350172346516</v>
      </c>
      <c r="D617" s="232"/>
      <c r="E617" s="14" t="s">
        <v>5</v>
      </c>
      <c r="F617" s="253"/>
      <c r="G617" s="238"/>
      <c r="H617" s="232"/>
      <c r="I617" s="232"/>
      <c r="J617" s="167">
        <v>124000</v>
      </c>
    </row>
    <row r="618" spans="1:10" x14ac:dyDescent="0.25">
      <c r="A618" s="11" t="s">
        <v>263</v>
      </c>
      <c r="B618" s="178">
        <f t="shared" ref="B618:B625" si="41">POWER((F618/$J$617)*100, 2)</f>
        <v>0.270567767950052</v>
      </c>
      <c r="C618" s="105"/>
      <c r="D618" s="232"/>
      <c r="E618" s="14" t="s">
        <v>6</v>
      </c>
      <c r="F618" s="253">
        <v>645</v>
      </c>
      <c r="G618" s="238">
        <f t="shared" ref="G618:G623" si="42">F618/$J$617</f>
        <v>5.2016129032258062E-3</v>
      </c>
      <c r="H618" s="232"/>
      <c r="I618" s="232"/>
      <c r="J618" s="167"/>
    </row>
    <row r="619" spans="1:10" x14ac:dyDescent="0.25">
      <c r="A619" s="11" t="s">
        <v>263</v>
      </c>
      <c r="B619" s="178">
        <f t="shared" si="41"/>
        <v>9365.2445369406887</v>
      </c>
      <c r="D619" s="263"/>
      <c r="E619" s="263" t="s">
        <v>15</v>
      </c>
      <c r="F619" s="263">
        <v>120000</v>
      </c>
      <c r="G619" s="238">
        <f t="shared" si="42"/>
        <v>0.967741935483871</v>
      </c>
      <c r="H619" s="263"/>
      <c r="I619" s="263"/>
      <c r="J619" s="76"/>
    </row>
    <row r="620" spans="1:10" x14ac:dyDescent="0.25">
      <c r="A620" s="11" t="s">
        <v>263</v>
      </c>
      <c r="B620" s="178">
        <f t="shared" si="41"/>
        <v>0</v>
      </c>
      <c r="D620" s="263"/>
      <c r="E620" s="263" t="s">
        <v>265</v>
      </c>
      <c r="F620" s="263"/>
      <c r="G620" s="238"/>
      <c r="H620" s="263"/>
      <c r="I620" s="263"/>
      <c r="J620" s="76"/>
    </row>
    <row r="621" spans="1:10" x14ac:dyDescent="0.25">
      <c r="A621" s="11" t="s">
        <v>263</v>
      </c>
      <c r="B621" s="178">
        <f t="shared" si="41"/>
        <v>4.741155046826222</v>
      </c>
      <c r="D621" s="263"/>
      <c r="E621" s="263" t="s">
        <v>9</v>
      </c>
      <c r="F621" s="263">
        <v>2700</v>
      </c>
      <c r="G621" s="238">
        <f t="shared" si="42"/>
        <v>2.1774193548387097E-2</v>
      </c>
      <c r="H621" s="263"/>
      <c r="I621" s="263"/>
      <c r="J621" s="76"/>
    </row>
    <row r="622" spans="1:10" x14ac:dyDescent="0.25">
      <c r="A622" s="11" t="s">
        <v>263</v>
      </c>
      <c r="B622" s="178">
        <f t="shared" si="41"/>
        <v>0</v>
      </c>
      <c r="D622" s="263"/>
      <c r="E622" s="263" t="s">
        <v>266</v>
      </c>
      <c r="F622" s="263"/>
      <c r="G622" s="238"/>
      <c r="H622" s="263"/>
      <c r="I622" s="263"/>
      <c r="J622" s="76"/>
    </row>
    <row r="623" spans="1:10" x14ac:dyDescent="0.25">
      <c r="A623" s="11" t="s">
        <v>263</v>
      </c>
      <c r="B623" s="178">
        <f t="shared" si="41"/>
        <v>9.391259105098855E-2</v>
      </c>
      <c r="D623" s="263"/>
      <c r="E623" s="263" t="s">
        <v>26</v>
      </c>
      <c r="F623" s="263">
        <v>380</v>
      </c>
      <c r="G623" s="238">
        <f t="shared" si="42"/>
        <v>3.0645161290322582E-3</v>
      </c>
      <c r="H623" s="263"/>
      <c r="I623" s="263"/>
      <c r="J623" s="76"/>
    </row>
    <row r="624" spans="1:10" x14ac:dyDescent="0.25">
      <c r="A624" s="11" t="s">
        <v>263</v>
      </c>
      <c r="B624" s="178">
        <f t="shared" si="41"/>
        <v>0</v>
      </c>
      <c r="D624" s="263"/>
      <c r="E624" s="263" t="s">
        <v>160</v>
      </c>
      <c r="F624" s="263"/>
      <c r="G624" s="238"/>
      <c r="H624" s="263"/>
      <c r="I624" s="263"/>
      <c r="J624" s="76"/>
    </row>
    <row r="625" spans="1:10" x14ac:dyDescent="0.25">
      <c r="A625" s="150" t="s">
        <v>263</v>
      </c>
      <c r="B625" s="131">
        <f t="shared" si="41"/>
        <v>0</v>
      </c>
      <c r="C625" s="150"/>
      <c r="D625" s="12"/>
      <c r="E625" s="12" t="s">
        <v>38</v>
      </c>
      <c r="F625" s="12"/>
      <c r="G625" s="237"/>
      <c r="H625" s="12"/>
      <c r="I625" s="12"/>
      <c r="J625" s="147"/>
    </row>
    <row r="626" spans="1:10" x14ac:dyDescent="0.25">
      <c r="A626" s="11" t="s">
        <v>267</v>
      </c>
      <c r="B626" s="178">
        <f>POWER((F626/$J$626)*100, 2)</f>
        <v>1791.3162071017655</v>
      </c>
      <c r="C626" s="11">
        <f>SUM(B626:B640)</f>
        <v>2784.5502751190238</v>
      </c>
      <c r="D626" s="264"/>
      <c r="E626" s="264" t="s">
        <v>5</v>
      </c>
      <c r="F626" s="264">
        <v>601000</v>
      </c>
      <c r="G626" s="238">
        <f>F626/$J$626</f>
        <v>0.4232394366197183</v>
      </c>
      <c r="H626" s="264"/>
      <c r="I626" s="264"/>
      <c r="J626" s="76">
        <v>1420000</v>
      </c>
    </row>
    <row r="627" spans="1:10" x14ac:dyDescent="0.25">
      <c r="A627" s="11" t="s">
        <v>267</v>
      </c>
      <c r="B627" s="178">
        <f t="shared" ref="B627:B640" si="43">POWER((F627/$J$626)*100, 2)</f>
        <v>3.5457950853005351</v>
      </c>
      <c r="D627" s="264"/>
      <c r="E627" s="264" t="s">
        <v>6</v>
      </c>
      <c r="F627" s="264">
        <v>26739</v>
      </c>
      <c r="G627" s="238">
        <f t="shared" ref="G627:G640" si="44">F627/$J$626</f>
        <v>1.8830281690140845E-2</v>
      </c>
      <c r="H627" s="264"/>
      <c r="I627" s="264"/>
      <c r="J627" s="76"/>
    </row>
    <row r="628" spans="1:10" x14ac:dyDescent="0.25">
      <c r="A628" s="11" t="s">
        <v>267</v>
      </c>
      <c r="B628" s="178">
        <f t="shared" si="43"/>
        <v>97.202935925411609</v>
      </c>
      <c r="D628" s="264"/>
      <c r="E628" s="264" t="s">
        <v>15</v>
      </c>
      <c r="F628" s="264">
        <v>140000</v>
      </c>
      <c r="G628" s="238">
        <f t="shared" si="44"/>
        <v>9.8591549295774641E-2</v>
      </c>
      <c r="H628" s="264"/>
      <c r="I628" s="264"/>
      <c r="J628" s="76"/>
    </row>
    <row r="629" spans="1:10" x14ac:dyDescent="0.25">
      <c r="A629" s="11" t="s">
        <v>267</v>
      </c>
      <c r="B629" s="178">
        <f t="shared" si="43"/>
        <v>4.1707994445546515</v>
      </c>
      <c r="D629" s="264"/>
      <c r="E629" s="264" t="s">
        <v>9</v>
      </c>
      <c r="F629" s="264">
        <v>29000</v>
      </c>
      <c r="G629" s="238">
        <f t="shared" si="44"/>
        <v>2.0422535211267606E-2</v>
      </c>
      <c r="H629" s="264"/>
      <c r="I629" s="264"/>
      <c r="J629" s="76"/>
    </row>
    <row r="630" spans="1:10" x14ac:dyDescent="0.25">
      <c r="A630" s="11" t="s">
        <v>267</v>
      </c>
      <c r="B630" s="178">
        <f t="shared" si="43"/>
        <v>61.103947629438615</v>
      </c>
      <c r="D630" s="264"/>
      <c r="E630" s="264" t="s">
        <v>268</v>
      </c>
      <c r="F630" s="264">
        <v>111000</v>
      </c>
      <c r="G630" s="238">
        <f t="shared" si="44"/>
        <v>7.8169014084507049E-2</v>
      </c>
      <c r="H630" s="264"/>
      <c r="I630" s="264"/>
      <c r="J630" s="76"/>
    </row>
    <row r="631" spans="1:10" x14ac:dyDescent="0.25">
      <c r="A631" s="11" t="s">
        <v>267</v>
      </c>
      <c r="B631" s="178">
        <f t="shared" si="43"/>
        <v>0.27105955663558817</v>
      </c>
      <c r="D631" s="264"/>
      <c r="E631" s="264" t="s">
        <v>26</v>
      </c>
      <c r="F631" s="264">
        <v>7393</v>
      </c>
      <c r="G631" s="238">
        <f t="shared" si="44"/>
        <v>5.2063380281690145E-3</v>
      </c>
      <c r="H631" s="264"/>
      <c r="I631" s="264"/>
      <c r="J631" s="76"/>
    </row>
    <row r="632" spans="1:10" x14ac:dyDescent="0.25">
      <c r="A632" s="11" t="s">
        <v>267</v>
      </c>
      <c r="B632" s="178">
        <f t="shared" si="43"/>
        <v>3.4425927841698076</v>
      </c>
      <c r="D632" s="264"/>
      <c r="E632" s="264" t="s">
        <v>27</v>
      </c>
      <c r="F632" s="264">
        <v>26347</v>
      </c>
      <c r="G632" s="238">
        <f t="shared" si="44"/>
        <v>1.8554225352112676E-2</v>
      </c>
      <c r="H632" s="264"/>
      <c r="I632" s="264"/>
      <c r="J632" s="76"/>
    </row>
    <row r="633" spans="1:10" x14ac:dyDescent="0.25">
      <c r="A633" s="11" t="s">
        <v>267</v>
      </c>
      <c r="B633" s="178">
        <f t="shared" si="43"/>
        <v>0.25254163856377698</v>
      </c>
      <c r="D633" s="264"/>
      <c r="E633" s="264" t="s">
        <v>16</v>
      </c>
      <c r="F633" s="264">
        <v>7136</v>
      </c>
      <c r="G633" s="238">
        <f t="shared" si="44"/>
        <v>5.0253521126760563E-3</v>
      </c>
      <c r="H633" s="264"/>
      <c r="I633" s="264"/>
      <c r="J633" s="76"/>
    </row>
    <row r="634" spans="1:10" s="264" customFormat="1" x14ac:dyDescent="0.25">
      <c r="A634" s="11" t="s">
        <v>267</v>
      </c>
      <c r="B634" s="178">
        <f t="shared" si="43"/>
        <v>0</v>
      </c>
      <c r="C634" s="11"/>
      <c r="E634" s="264" t="s">
        <v>30</v>
      </c>
      <c r="F634" s="253"/>
      <c r="G634" s="238"/>
      <c r="J634" s="76"/>
    </row>
    <row r="635" spans="1:10" x14ac:dyDescent="0.25">
      <c r="A635" s="11" t="s">
        <v>267</v>
      </c>
      <c r="B635" s="178">
        <f t="shared" si="43"/>
        <v>813.45467169212452</v>
      </c>
      <c r="D635" s="264"/>
      <c r="E635" s="264" t="s">
        <v>121</v>
      </c>
      <c r="F635" s="264">
        <v>405000</v>
      </c>
      <c r="G635" s="238">
        <f t="shared" si="44"/>
        <v>0.28521126760563381</v>
      </c>
      <c r="H635" s="264"/>
      <c r="I635" s="264"/>
      <c r="J635" s="76"/>
    </row>
    <row r="636" spans="1:10" x14ac:dyDescent="0.25">
      <c r="A636" s="11" t="s">
        <v>267</v>
      </c>
      <c r="B636" s="178">
        <f t="shared" si="43"/>
        <v>0.60007934933544926</v>
      </c>
      <c r="D636" s="264"/>
      <c r="E636" s="264" t="s">
        <v>160</v>
      </c>
      <c r="F636" s="253">
        <v>11000</v>
      </c>
      <c r="G636" s="238">
        <f t="shared" si="44"/>
        <v>7.7464788732394367E-3</v>
      </c>
      <c r="H636" s="264"/>
      <c r="I636" s="264"/>
      <c r="J636" s="76"/>
    </row>
    <row r="637" spans="1:10" x14ac:dyDescent="0.25">
      <c r="A637" s="11" t="s">
        <v>267</v>
      </c>
      <c r="B637" s="178">
        <f t="shared" si="43"/>
        <v>0</v>
      </c>
      <c r="D637" s="264"/>
      <c r="E637" s="264" t="s">
        <v>161</v>
      </c>
      <c r="F637" s="253"/>
      <c r="G637" s="238"/>
      <c r="H637" s="264"/>
      <c r="I637" s="264"/>
      <c r="J637" s="76"/>
    </row>
    <row r="638" spans="1:10" x14ac:dyDescent="0.25">
      <c r="A638" s="11" t="s">
        <v>267</v>
      </c>
      <c r="B638" s="178">
        <f t="shared" si="43"/>
        <v>6.7893275143820677</v>
      </c>
      <c r="D638" s="264"/>
      <c r="E638" s="264" t="s">
        <v>126</v>
      </c>
      <c r="F638" s="264">
        <v>37000</v>
      </c>
      <c r="G638" s="238">
        <f t="shared" si="44"/>
        <v>2.6056338028169014E-2</v>
      </c>
      <c r="H638" s="264"/>
      <c r="I638" s="264"/>
      <c r="J638" s="76"/>
    </row>
    <row r="639" spans="1:10" x14ac:dyDescent="0.25">
      <c r="A639" s="11" t="s">
        <v>267</v>
      </c>
      <c r="B639" s="178">
        <f t="shared" si="43"/>
        <v>0</v>
      </c>
      <c r="D639" s="264"/>
      <c r="E639" s="264" t="s">
        <v>38</v>
      </c>
      <c r="F639" s="253"/>
      <c r="G639" s="238"/>
      <c r="H639" s="264"/>
      <c r="I639" s="264"/>
      <c r="J639" s="76"/>
    </row>
    <row r="640" spans="1:10" x14ac:dyDescent="0.25">
      <c r="A640" s="150" t="s">
        <v>267</v>
      </c>
      <c r="B640" s="131">
        <f t="shared" si="43"/>
        <v>2.4003173973417971</v>
      </c>
      <c r="C640" s="12"/>
      <c r="D640" s="12"/>
      <c r="E640" s="12" t="s">
        <v>47</v>
      </c>
      <c r="F640" s="12">
        <v>22000</v>
      </c>
      <c r="G640" s="237">
        <f t="shared" si="44"/>
        <v>1.5492957746478873E-2</v>
      </c>
      <c r="H640" s="12"/>
      <c r="I640" s="12"/>
      <c r="J640" s="12"/>
    </row>
    <row r="641" spans="1:10" x14ac:dyDescent="0.25">
      <c r="A641" s="11" t="s">
        <v>269</v>
      </c>
      <c r="B641" s="178">
        <f>POWER((F641/$J$641)*100, 2)</f>
        <v>0</v>
      </c>
      <c r="C641" s="11">
        <f>SUM(B641:B653)</f>
        <v>8525.7260442148036</v>
      </c>
      <c r="D641" s="265"/>
      <c r="E641" s="265" t="s">
        <v>5</v>
      </c>
      <c r="F641" s="265"/>
      <c r="G641" s="238"/>
      <c r="H641" s="265"/>
      <c r="I641" s="265"/>
      <c r="J641" s="76">
        <v>62200</v>
      </c>
    </row>
    <row r="642" spans="1:10" x14ac:dyDescent="0.25">
      <c r="A642" s="11" t="s">
        <v>269</v>
      </c>
      <c r="B642" s="178">
        <f t="shared" ref="B642:B653" si="45">POWER((F642/$J$641)*100, 2)</f>
        <v>8476.7250364450319</v>
      </c>
      <c r="D642" s="265"/>
      <c r="E642" s="265" t="s">
        <v>6</v>
      </c>
      <c r="F642" s="265">
        <f>57267</f>
        <v>57267</v>
      </c>
      <c r="G642" s="238">
        <f>F642/$J$641</f>
        <v>0.92069131832797424</v>
      </c>
      <c r="H642" s="265"/>
      <c r="I642" s="265"/>
      <c r="J642" s="76"/>
    </row>
    <row r="643" spans="1:10" x14ac:dyDescent="0.25">
      <c r="A643" s="11" t="s">
        <v>269</v>
      </c>
      <c r="B643" s="178">
        <f t="shared" si="45"/>
        <v>2.5847540864962107E-4</v>
      </c>
      <c r="D643" s="265"/>
      <c r="E643" s="265" t="s">
        <v>271</v>
      </c>
      <c r="F643" s="265">
        <v>10</v>
      </c>
      <c r="G643" s="238">
        <f t="shared" ref="G643:G650" si="46">F643/$J$641</f>
        <v>1.6077170418006431E-4</v>
      </c>
      <c r="H643" s="265"/>
      <c r="I643" s="265"/>
      <c r="J643" s="76"/>
    </row>
    <row r="644" spans="1:10" x14ac:dyDescent="0.25">
      <c r="A644" s="11" t="s">
        <v>269</v>
      </c>
      <c r="B644" s="178">
        <f t="shared" si="45"/>
        <v>48.618110337982458</v>
      </c>
      <c r="D644" s="265"/>
      <c r="E644" s="265" t="s">
        <v>82</v>
      </c>
      <c r="F644" s="265">
        <f>4337</f>
        <v>4337</v>
      </c>
      <c r="G644" s="238">
        <f t="shared" si="46"/>
        <v>6.9726688102893897E-2</v>
      </c>
      <c r="H644" s="265"/>
      <c r="I644" s="265"/>
      <c r="J644" s="76"/>
    </row>
    <row r="645" spans="1:10" x14ac:dyDescent="0.25">
      <c r="A645" s="11" t="s">
        <v>269</v>
      </c>
      <c r="B645" s="178">
        <f t="shared" si="45"/>
        <v>2.4823978246709611E-2</v>
      </c>
      <c r="D645" s="265"/>
      <c r="E645" s="265" t="s">
        <v>213</v>
      </c>
      <c r="F645" s="265">
        <f>98</f>
        <v>98</v>
      </c>
      <c r="G645" s="238">
        <f t="shared" si="46"/>
        <v>1.5755627009646303E-3</v>
      </c>
      <c r="H645" s="265"/>
      <c r="I645" s="265"/>
      <c r="J645" s="76"/>
    </row>
    <row r="646" spans="1:10" x14ac:dyDescent="0.25">
      <c r="A646" s="11" t="s">
        <v>269</v>
      </c>
      <c r="B646" s="178">
        <f t="shared" si="45"/>
        <v>3.5382698690046636E-4</v>
      </c>
      <c r="D646" s="265"/>
      <c r="E646" s="265" t="s">
        <v>273</v>
      </c>
      <c r="F646" s="265">
        <v>11.700000000000001</v>
      </c>
      <c r="G646" s="238">
        <f t="shared" si="46"/>
        <v>1.8810289389067526E-4</v>
      </c>
      <c r="H646" s="265"/>
      <c r="I646" s="265"/>
      <c r="J646" s="76"/>
    </row>
    <row r="647" spans="1:10" x14ac:dyDescent="0.25">
      <c r="A647" s="11" t="s">
        <v>269</v>
      </c>
      <c r="B647" s="178">
        <f t="shared" si="45"/>
        <v>5.066118009532573E-4</v>
      </c>
      <c r="D647" s="265"/>
      <c r="E647" s="265" t="s">
        <v>27</v>
      </c>
      <c r="F647" s="265">
        <v>14</v>
      </c>
      <c r="G647" s="238">
        <f t="shared" si="46"/>
        <v>2.2508038585209003E-4</v>
      </c>
      <c r="H647" s="265"/>
      <c r="I647" s="265"/>
      <c r="J647" s="76"/>
    </row>
    <row r="648" spans="1:10" x14ac:dyDescent="0.25">
      <c r="A648" s="11" t="s">
        <v>269</v>
      </c>
      <c r="B648" s="178">
        <f t="shared" si="45"/>
        <v>0</v>
      </c>
      <c r="D648" s="265"/>
      <c r="E648" s="265" t="s">
        <v>84</v>
      </c>
      <c r="F648" s="265"/>
      <c r="G648" s="238"/>
      <c r="H648" s="265"/>
      <c r="I648" s="265"/>
      <c r="J648" s="76"/>
    </row>
    <row r="649" spans="1:10" x14ac:dyDescent="0.25">
      <c r="A649" s="11" t="s">
        <v>269</v>
      </c>
      <c r="B649" s="178">
        <f t="shared" si="45"/>
        <v>0.29879757239896193</v>
      </c>
      <c r="D649" s="265"/>
      <c r="E649" s="265" t="s">
        <v>139</v>
      </c>
      <c r="F649" s="265">
        <v>340</v>
      </c>
      <c r="G649" s="238">
        <f t="shared" si="46"/>
        <v>5.4662379421221863E-3</v>
      </c>
      <c r="H649" s="265"/>
      <c r="I649" s="265"/>
      <c r="J649" s="76"/>
    </row>
    <row r="650" spans="1:10" x14ac:dyDescent="0.25">
      <c r="A650" s="11" t="s">
        <v>269</v>
      </c>
      <c r="B650" s="178">
        <f t="shared" si="45"/>
        <v>5.8156966946164755E-2</v>
      </c>
      <c r="D650" s="265"/>
      <c r="E650" s="265" t="s">
        <v>272</v>
      </c>
      <c r="F650" s="265">
        <v>150</v>
      </c>
      <c r="G650" s="238">
        <f t="shared" si="46"/>
        <v>2.4115755627009648E-3</v>
      </c>
      <c r="H650" s="265"/>
      <c r="I650" s="265"/>
      <c r="J650" s="76"/>
    </row>
    <row r="651" spans="1:10" x14ac:dyDescent="0.25">
      <c r="A651" s="11" t="s">
        <v>269</v>
      </c>
      <c r="B651" s="178">
        <f t="shared" si="45"/>
        <v>0</v>
      </c>
      <c r="D651" s="265"/>
      <c r="E651" s="265" t="s">
        <v>274</v>
      </c>
      <c r="F651" s="265"/>
      <c r="G651" s="238"/>
      <c r="H651" s="265"/>
      <c r="I651" s="265"/>
      <c r="J651" s="76"/>
    </row>
    <row r="652" spans="1:10" x14ac:dyDescent="0.25">
      <c r="A652" s="11" t="s">
        <v>269</v>
      </c>
      <c r="B652" s="178">
        <f t="shared" si="45"/>
        <v>0</v>
      </c>
      <c r="D652" s="265"/>
      <c r="E652" s="265" t="s">
        <v>193</v>
      </c>
      <c r="F652" s="253"/>
      <c r="G652" s="238"/>
      <c r="H652" s="265"/>
      <c r="I652" s="265"/>
      <c r="J652" s="76"/>
    </row>
    <row r="653" spans="1:10" x14ac:dyDescent="0.25">
      <c r="A653" s="150" t="s">
        <v>269</v>
      </c>
      <c r="B653" s="131">
        <f t="shared" si="45"/>
        <v>0</v>
      </c>
      <c r="C653" s="150"/>
      <c r="D653" s="12"/>
      <c r="E653" s="12" t="s">
        <v>86</v>
      </c>
      <c r="F653" s="12"/>
      <c r="G653" s="27"/>
      <c r="H653" s="12"/>
      <c r="I653" s="12"/>
      <c r="J653" s="147"/>
    </row>
    <row r="654" spans="1:10" x14ac:dyDescent="0.25">
      <c r="A654" s="11" t="s">
        <v>276</v>
      </c>
      <c r="B654" s="178">
        <f>POWER((F654/$J$654)*100, 2)</f>
        <v>4.1044466447134207</v>
      </c>
      <c r="C654" s="11">
        <f>SUM(B654:B666)</f>
        <v>2253.0220194019225</v>
      </c>
      <c r="D654" s="271"/>
      <c r="E654" s="271" t="s">
        <v>210</v>
      </c>
      <c r="F654" s="271">
        <v>4295</v>
      </c>
      <c r="G654" s="238">
        <f>F654/$J$654</f>
        <v>2.0259433962264151E-2</v>
      </c>
      <c r="H654" s="271"/>
      <c r="I654" s="271"/>
      <c r="J654" s="76">
        <v>212000</v>
      </c>
    </row>
    <row r="655" spans="1:10" x14ac:dyDescent="0.25">
      <c r="A655" s="11" t="s">
        <v>276</v>
      </c>
      <c r="B655" s="178">
        <f t="shared" ref="B655:B666" si="47">POWER((F655/$J$654)*100, 2)</f>
        <v>9.9314170968316144</v>
      </c>
      <c r="D655" s="271"/>
      <c r="E655" s="271" t="s">
        <v>82</v>
      </c>
      <c r="F655" s="271">
        <v>6681</v>
      </c>
      <c r="G655" s="238">
        <f t="shared" ref="G655:G666" si="48">F655/$J$654</f>
        <v>3.1514150943396227E-2</v>
      </c>
      <c r="H655" s="271"/>
      <c r="I655" s="271"/>
      <c r="J655" s="76"/>
    </row>
    <row r="656" spans="1:10" x14ac:dyDescent="0.25">
      <c r="A656" s="11" t="s">
        <v>276</v>
      </c>
      <c r="B656" s="178">
        <f t="shared" si="47"/>
        <v>448.80022783908873</v>
      </c>
      <c r="D656" s="271"/>
      <c r="E656" s="271" t="s">
        <v>83</v>
      </c>
      <c r="F656" s="271">
        <v>44912</v>
      </c>
      <c r="G656" s="238">
        <f t="shared" si="48"/>
        <v>0.21184905660377359</v>
      </c>
      <c r="H656" s="271"/>
      <c r="I656" s="271"/>
      <c r="J656" s="76"/>
    </row>
    <row r="657" spans="1:10" x14ac:dyDescent="0.25">
      <c r="A657" s="11" t="s">
        <v>276</v>
      </c>
      <c r="B657" s="178">
        <f t="shared" si="47"/>
        <v>989.87406550373805</v>
      </c>
      <c r="D657" s="271"/>
      <c r="E657" s="271" t="s">
        <v>15</v>
      </c>
      <c r="F657" s="271">
        <v>66700</v>
      </c>
      <c r="G657" s="238">
        <f t="shared" si="48"/>
        <v>0.31462264150943398</v>
      </c>
      <c r="H657" s="271"/>
      <c r="I657" s="271"/>
      <c r="J657" s="76"/>
    </row>
    <row r="658" spans="1:10" x14ac:dyDescent="0.25">
      <c r="A658" s="11" t="s">
        <v>276</v>
      </c>
      <c r="B658" s="178">
        <f t="shared" si="47"/>
        <v>2.8835884656461377</v>
      </c>
      <c r="D658" s="271"/>
      <c r="E658" s="271" t="s">
        <v>24</v>
      </c>
      <c r="F658" s="271">
        <v>3600</v>
      </c>
      <c r="G658" s="238">
        <f t="shared" si="48"/>
        <v>1.6981132075471698E-2</v>
      </c>
      <c r="H658" s="271"/>
      <c r="I658" s="271"/>
      <c r="J658" s="76"/>
    </row>
    <row r="659" spans="1:10" x14ac:dyDescent="0.25">
      <c r="A659" s="11" t="s">
        <v>276</v>
      </c>
      <c r="B659" s="178">
        <f t="shared" si="47"/>
        <v>0</v>
      </c>
      <c r="D659" s="271"/>
      <c r="E659" s="271" t="s">
        <v>228</v>
      </c>
      <c r="F659" s="270"/>
      <c r="G659" s="238">
        <f t="shared" si="48"/>
        <v>0</v>
      </c>
      <c r="H659" s="271"/>
      <c r="I659" s="271"/>
      <c r="J659" s="76"/>
    </row>
    <row r="660" spans="1:10" x14ac:dyDescent="0.25">
      <c r="A660" s="11" t="s">
        <v>276</v>
      </c>
      <c r="B660" s="178">
        <f t="shared" si="47"/>
        <v>1.3906194375222499E-2</v>
      </c>
      <c r="D660" s="271"/>
      <c r="E660" s="271" t="s">
        <v>266</v>
      </c>
      <c r="F660" s="271">
        <v>250</v>
      </c>
      <c r="G660" s="238">
        <f t="shared" si="48"/>
        <v>1.1792452830188679E-3</v>
      </c>
      <c r="H660" s="271"/>
      <c r="I660" s="271"/>
      <c r="J660" s="76"/>
    </row>
    <row r="661" spans="1:10" x14ac:dyDescent="0.25">
      <c r="A661" s="11" t="s">
        <v>276</v>
      </c>
      <c r="B661" s="178">
        <f t="shared" si="47"/>
        <v>8.4401212620149515</v>
      </c>
      <c r="D661" s="271"/>
      <c r="E661" s="271" t="s">
        <v>56</v>
      </c>
      <c r="F661" s="271">
        <v>6159</v>
      </c>
      <c r="G661" s="238">
        <f t="shared" si="48"/>
        <v>2.9051886792452832E-2</v>
      </c>
      <c r="H661" s="271"/>
      <c r="I661" s="271"/>
      <c r="J661" s="76"/>
    </row>
    <row r="662" spans="1:10" x14ac:dyDescent="0.25">
      <c r="A662" s="11" t="s">
        <v>276</v>
      </c>
      <c r="B662" s="178">
        <f t="shared" si="47"/>
        <v>0.87052420790316831</v>
      </c>
      <c r="D662" s="271"/>
      <c r="E662" s="271" t="s">
        <v>278</v>
      </c>
      <c r="F662" s="271">
        <v>1978</v>
      </c>
      <c r="G662" s="238">
        <f t="shared" si="48"/>
        <v>9.330188679245283E-3</v>
      </c>
      <c r="H662" s="271"/>
      <c r="I662" s="271"/>
      <c r="J662" s="76"/>
    </row>
    <row r="663" spans="1:10" x14ac:dyDescent="0.25">
      <c r="A663" s="11" t="s">
        <v>276</v>
      </c>
      <c r="B663" s="178">
        <f t="shared" si="47"/>
        <v>62.70099879850482</v>
      </c>
      <c r="D663" s="271"/>
      <c r="E663" s="271" t="s">
        <v>92</v>
      </c>
      <c r="F663" s="271">
        <v>16787</v>
      </c>
      <c r="G663" s="238">
        <f t="shared" si="48"/>
        <v>7.9183962264150948E-2</v>
      </c>
      <c r="H663" s="271"/>
      <c r="I663" s="271"/>
      <c r="J663" s="76"/>
    </row>
    <row r="664" spans="1:10" x14ac:dyDescent="0.25">
      <c r="A664" s="11" t="s">
        <v>276</v>
      </c>
      <c r="B664" s="178">
        <f t="shared" si="47"/>
        <v>2.4230153079387682</v>
      </c>
      <c r="D664" s="271"/>
      <c r="E664" s="271" t="s">
        <v>16</v>
      </c>
      <c r="F664" s="271">
        <v>3300</v>
      </c>
      <c r="G664" s="238">
        <f t="shared" si="48"/>
        <v>1.5566037735849057E-2</v>
      </c>
      <c r="H664" s="271"/>
      <c r="I664" s="271"/>
      <c r="J664" s="76"/>
    </row>
    <row r="665" spans="1:10" x14ac:dyDescent="0.25">
      <c r="A665" s="11" t="s">
        <v>276</v>
      </c>
      <c r="B665" s="178">
        <f t="shared" si="47"/>
        <v>722.89960840156641</v>
      </c>
      <c r="D665" s="271"/>
      <c r="E665" s="271" t="s">
        <v>38</v>
      </c>
      <c r="F665" s="271">
        <v>57000</v>
      </c>
      <c r="G665" s="238">
        <f t="shared" si="48"/>
        <v>0.26886792452830188</v>
      </c>
      <c r="H665" s="271"/>
      <c r="I665" s="271"/>
      <c r="J665" s="76"/>
    </row>
    <row r="666" spans="1:10" x14ac:dyDescent="0.25">
      <c r="A666" s="150" t="s">
        <v>276</v>
      </c>
      <c r="B666" s="131">
        <f t="shared" si="47"/>
        <v>8.0099679601281587E-2</v>
      </c>
      <c r="C666" s="150"/>
      <c r="D666" s="12"/>
      <c r="E666" s="12" t="s">
        <v>129</v>
      </c>
      <c r="F666" s="12">
        <v>600</v>
      </c>
      <c r="G666" s="237">
        <f t="shared" si="48"/>
        <v>2.8301886792452828E-3</v>
      </c>
      <c r="H666" s="12"/>
      <c r="I666" s="12"/>
      <c r="J666" s="147"/>
    </row>
    <row r="667" spans="1:10" x14ac:dyDescent="0.25">
      <c r="A667" s="81" t="s">
        <v>279</v>
      </c>
      <c r="B667" s="178">
        <f>POWER((F667/$J$667)*100, 2)</f>
        <v>1.3840830449826991</v>
      </c>
      <c r="C667" s="11">
        <f>SUM(B667:B670)</f>
        <v>6404.5736699559993</v>
      </c>
      <c r="D667" s="272"/>
      <c r="E667" s="272" t="s">
        <v>82</v>
      </c>
      <c r="F667" s="272">
        <v>900</v>
      </c>
      <c r="G667" s="238">
        <f>F667/$J$667</f>
        <v>1.1764705882352941E-2</v>
      </c>
      <c r="H667" s="272"/>
      <c r="I667" s="272"/>
      <c r="J667" s="76">
        <v>76500</v>
      </c>
    </row>
    <row r="668" spans="1:10" x14ac:dyDescent="0.25">
      <c r="A668" s="81" t="s">
        <v>279</v>
      </c>
      <c r="B668" s="178">
        <f t="shared" ref="B668:B670" si="49">POWER((F668/$J$667)*100, 2)</f>
        <v>359.26353112050919</v>
      </c>
      <c r="D668" s="272"/>
      <c r="E668" s="272" t="s">
        <v>16</v>
      </c>
      <c r="F668" s="272">
        <v>14500</v>
      </c>
      <c r="G668" s="238">
        <f t="shared" ref="G668:G670" si="50">F668/$J$667</f>
        <v>0.18954248366013071</v>
      </c>
      <c r="H668" s="272"/>
      <c r="I668" s="272"/>
      <c r="J668" s="76"/>
    </row>
    <row r="669" spans="1:10" x14ac:dyDescent="0.25">
      <c r="A669" s="81" t="s">
        <v>279</v>
      </c>
      <c r="B669" s="178">
        <f t="shared" si="49"/>
        <v>6039.0167901234563</v>
      </c>
      <c r="D669" s="272"/>
      <c r="E669" s="272" t="s">
        <v>314</v>
      </c>
      <c r="F669" s="272">
        <v>59449</v>
      </c>
      <c r="G669" s="238">
        <f t="shared" si="50"/>
        <v>0.77711111111111109</v>
      </c>
      <c r="H669" s="272"/>
      <c r="I669" s="272"/>
      <c r="J669" s="76"/>
    </row>
    <row r="670" spans="1:10" x14ac:dyDescent="0.25">
      <c r="A670" s="156" t="s">
        <v>279</v>
      </c>
      <c r="B670" s="131">
        <f t="shared" si="49"/>
        <v>4.9092656670511348</v>
      </c>
      <c r="C670" s="150"/>
      <c r="D670" s="12"/>
      <c r="E670" s="12" t="s">
        <v>86</v>
      </c>
      <c r="F670" s="12">
        <v>1695</v>
      </c>
      <c r="G670" s="237">
        <f t="shared" si="50"/>
        <v>2.2156862745098038E-2</v>
      </c>
      <c r="H670" s="12"/>
      <c r="I670" s="12"/>
      <c r="J670" s="147"/>
    </row>
    <row r="671" spans="1:10" x14ac:dyDescent="0.25">
      <c r="A671" s="11" t="s">
        <v>280</v>
      </c>
      <c r="B671" s="178">
        <f>POWER((F671/$J$671)*100, 2)</f>
        <v>7.174744897959183E-2</v>
      </c>
      <c r="C671" s="11">
        <f>SUM(B671:B681)</f>
        <v>3351.042196269133</v>
      </c>
      <c r="D671" s="274"/>
      <c r="E671" s="274" t="s">
        <v>5</v>
      </c>
      <c r="F671" s="274">
        <v>600</v>
      </c>
      <c r="G671" s="238">
        <f>F671/$J$671</f>
        <v>2.6785714285714286E-3</v>
      </c>
      <c r="H671" s="274"/>
      <c r="I671" s="274"/>
      <c r="J671" s="76">
        <v>224000</v>
      </c>
    </row>
    <row r="672" spans="1:10" x14ac:dyDescent="0.25">
      <c r="A672" s="11" t="s">
        <v>280</v>
      </c>
      <c r="B672" s="178">
        <f t="shared" ref="B672:B681" si="51">POWER((F672/$J$671)*100, 2)</f>
        <v>4.982461734693878</v>
      </c>
      <c r="D672" s="274"/>
      <c r="E672" s="274" t="s">
        <v>202</v>
      </c>
      <c r="F672" s="274">
        <v>5000</v>
      </c>
      <c r="G672" s="238">
        <f t="shared" ref="G672:G681" si="52">F672/$J$671</f>
        <v>2.2321428571428572E-2</v>
      </c>
      <c r="H672" s="274"/>
      <c r="I672" s="274"/>
      <c r="J672" s="76"/>
    </row>
    <row r="673" spans="1:10" x14ac:dyDescent="0.25">
      <c r="A673" s="11" t="s">
        <v>280</v>
      </c>
      <c r="B673" s="178">
        <f t="shared" si="51"/>
        <v>39.622528698979586</v>
      </c>
      <c r="D673" s="274"/>
      <c r="E673" s="274" t="s">
        <v>315</v>
      </c>
      <c r="F673" s="274">
        <v>14100</v>
      </c>
      <c r="G673" s="238">
        <f t="shared" si="52"/>
        <v>6.294642857142857E-2</v>
      </c>
      <c r="H673" s="274"/>
      <c r="I673" s="274"/>
      <c r="J673" s="76"/>
    </row>
    <row r="674" spans="1:10" x14ac:dyDescent="0.25">
      <c r="A674" s="11" t="s">
        <v>280</v>
      </c>
      <c r="B674" s="178">
        <f t="shared" si="51"/>
        <v>0</v>
      </c>
      <c r="D674" s="274"/>
      <c r="E674" s="274" t="s">
        <v>134</v>
      </c>
      <c r="F674" s="270"/>
      <c r="G674" s="238"/>
      <c r="H674" s="274"/>
      <c r="I674" s="274"/>
      <c r="J674" s="76"/>
    </row>
    <row r="675" spans="1:10" x14ac:dyDescent="0.25">
      <c r="A675" s="11" t="s">
        <v>280</v>
      </c>
      <c r="B675" s="178">
        <f t="shared" si="51"/>
        <v>8.4333197146045915</v>
      </c>
      <c r="D675" s="274"/>
      <c r="E675" s="274" t="s">
        <v>111</v>
      </c>
      <c r="F675" s="274">
        <v>6505</v>
      </c>
      <c r="G675" s="238">
        <f t="shared" si="52"/>
        <v>2.9040178571428571E-2</v>
      </c>
      <c r="H675" s="274"/>
      <c r="I675" s="274"/>
      <c r="J675" s="76"/>
    </row>
    <row r="676" spans="1:10" x14ac:dyDescent="0.25">
      <c r="A676" s="11" t="s">
        <v>280</v>
      </c>
      <c r="B676" s="178">
        <f t="shared" si="51"/>
        <v>4.4842155612244907E-5</v>
      </c>
      <c r="D676" s="274"/>
      <c r="E676" s="274" t="s">
        <v>118</v>
      </c>
      <c r="F676" s="274">
        <v>15</v>
      </c>
      <c r="G676" s="238">
        <f t="shared" si="52"/>
        <v>6.6964285714285718E-5</v>
      </c>
      <c r="H676" s="274"/>
      <c r="I676" s="274"/>
      <c r="J676" s="76"/>
    </row>
    <row r="677" spans="1:10" x14ac:dyDescent="0.25">
      <c r="A677" s="11" t="s">
        <v>280</v>
      </c>
      <c r="B677" s="178">
        <f t="shared" si="51"/>
        <v>1867.4744897959185</v>
      </c>
      <c r="D677" s="274"/>
      <c r="E677" s="274" t="s">
        <v>16</v>
      </c>
      <c r="F677" s="274">
        <v>96800</v>
      </c>
      <c r="G677" s="238">
        <f t="shared" si="52"/>
        <v>0.43214285714285716</v>
      </c>
      <c r="H677" s="274"/>
      <c r="I677" s="274"/>
      <c r="J677" s="76"/>
    </row>
    <row r="678" spans="1:10" x14ac:dyDescent="0.25">
      <c r="A678" s="11" t="s">
        <v>280</v>
      </c>
      <c r="B678" s="178">
        <f t="shared" si="51"/>
        <v>4.4842155612244907E-5</v>
      </c>
      <c r="D678" s="274"/>
      <c r="E678" s="274" t="s">
        <v>37</v>
      </c>
      <c r="F678" s="270">
        <v>15</v>
      </c>
      <c r="G678" s="238">
        <f t="shared" si="52"/>
        <v>6.6964285714285718E-5</v>
      </c>
      <c r="H678" s="274"/>
      <c r="I678" s="274"/>
      <c r="J678" s="76"/>
    </row>
    <row r="679" spans="1:10" x14ac:dyDescent="0.25">
      <c r="A679" s="11" t="s">
        <v>280</v>
      </c>
      <c r="B679" s="178">
        <f t="shared" si="51"/>
        <v>1394.3222753906252</v>
      </c>
      <c r="D679" s="274"/>
      <c r="E679" s="274" t="s">
        <v>316</v>
      </c>
      <c r="F679" s="274">
        <v>83643</v>
      </c>
      <c r="G679" s="238">
        <f t="shared" si="52"/>
        <v>0.37340625</v>
      </c>
      <c r="H679" s="274"/>
      <c r="I679" s="274"/>
      <c r="J679" s="76"/>
    </row>
    <row r="680" spans="1:10" x14ac:dyDescent="0.25">
      <c r="A680" s="11" t="s">
        <v>280</v>
      </c>
      <c r="B680" s="178">
        <f t="shared" si="51"/>
        <v>32.653061224489797</v>
      </c>
      <c r="D680" s="274"/>
      <c r="E680" s="274" t="s">
        <v>38</v>
      </c>
      <c r="F680" s="274">
        <v>12800</v>
      </c>
      <c r="G680" s="238">
        <f t="shared" si="52"/>
        <v>5.7142857142857141E-2</v>
      </c>
      <c r="H680" s="274"/>
      <c r="I680" s="274"/>
      <c r="J680" s="76"/>
    </row>
    <row r="681" spans="1:10" x14ac:dyDescent="0.25">
      <c r="A681" s="150" t="s">
        <v>280</v>
      </c>
      <c r="B681" s="131">
        <f t="shared" si="51"/>
        <v>3.4822225765306132</v>
      </c>
      <c r="C681" s="150"/>
      <c r="D681" s="12"/>
      <c r="E681" s="12" t="s">
        <v>317</v>
      </c>
      <c r="F681" s="12">
        <v>4180</v>
      </c>
      <c r="G681" s="237">
        <f t="shared" si="52"/>
        <v>1.8660714285714287E-2</v>
      </c>
      <c r="H681" s="12"/>
      <c r="I681" s="12"/>
      <c r="J681" s="147"/>
    </row>
    <row r="682" spans="1:10" x14ac:dyDescent="0.25">
      <c r="A682" s="11" t="s">
        <v>285</v>
      </c>
      <c r="B682" s="275">
        <f>POWER((F682/$J$682)*100, 2)</f>
        <v>0</v>
      </c>
      <c r="C682" s="11">
        <f>SUM(B682:B749)</f>
        <v>979.83560948049183</v>
      </c>
      <c r="D682" s="275"/>
      <c r="E682" s="275" t="s">
        <v>97</v>
      </c>
      <c r="F682" s="270"/>
      <c r="G682" s="238"/>
      <c r="H682" s="275"/>
      <c r="I682" s="275"/>
      <c r="J682" s="76">
        <v>20800</v>
      </c>
    </row>
    <row r="683" spans="1:10" x14ac:dyDescent="0.25">
      <c r="A683" s="11" t="s">
        <v>285</v>
      </c>
      <c r="B683" s="275">
        <f t="shared" ref="B683:B746" si="53">POWER((F683/$J$682)*100, 2)</f>
        <v>1.5096729726562503</v>
      </c>
      <c r="D683" s="275"/>
      <c r="E683" s="275" t="s">
        <v>81</v>
      </c>
      <c r="F683" s="275">
        <v>255.56700000000001</v>
      </c>
      <c r="G683" s="238">
        <f>F683/$J$682</f>
        <v>1.2286875000000001E-2</v>
      </c>
      <c r="H683" s="275"/>
      <c r="I683" s="275"/>
      <c r="J683" s="76"/>
    </row>
    <row r="684" spans="1:10" x14ac:dyDescent="0.25">
      <c r="A684" s="11" t="s">
        <v>285</v>
      </c>
      <c r="B684" s="275">
        <f t="shared" si="53"/>
        <v>3.2199541789940826E-2</v>
      </c>
      <c r="D684" s="275"/>
      <c r="E684" s="275" t="s">
        <v>210</v>
      </c>
      <c r="F684" s="275">
        <v>37.323999999999998</v>
      </c>
      <c r="G684" s="238">
        <f t="shared" ref="G684:G747" si="54">F684/$J$682</f>
        <v>1.7944230769230769E-3</v>
      </c>
      <c r="H684" s="275"/>
      <c r="I684" s="275"/>
      <c r="J684" s="76"/>
    </row>
    <row r="685" spans="1:10" x14ac:dyDescent="0.25">
      <c r="A685" s="11" t="s">
        <v>285</v>
      </c>
      <c r="B685" s="275">
        <f t="shared" si="53"/>
        <v>81.606901812130189</v>
      </c>
      <c r="D685" s="275"/>
      <c r="E685" s="275" t="s">
        <v>5</v>
      </c>
      <c r="F685" s="275">
        <v>1879</v>
      </c>
      <c r="G685" s="238">
        <f t="shared" si="54"/>
        <v>9.0336538461538468E-2</v>
      </c>
      <c r="H685" s="275"/>
      <c r="I685" s="275"/>
      <c r="J685" s="76"/>
    </row>
    <row r="686" spans="1:10" x14ac:dyDescent="0.25">
      <c r="A686" s="11" t="s">
        <v>285</v>
      </c>
      <c r="B686" s="275">
        <f t="shared" si="53"/>
        <v>6.3705031925157183</v>
      </c>
      <c r="D686" s="275"/>
      <c r="E686" s="275" t="s">
        <v>93</v>
      </c>
      <c r="F686" s="275">
        <v>524.98900000000003</v>
      </c>
      <c r="G686" s="238">
        <f t="shared" si="54"/>
        <v>2.5239855769230771E-2</v>
      </c>
      <c r="H686" s="275"/>
      <c r="I686" s="275"/>
      <c r="J686" s="76"/>
    </row>
    <row r="687" spans="1:10" x14ac:dyDescent="0.25">
      <c r="A687" s="11" t="s">
        <v>285</v>
      </c>
      <c r="B687" s="275">
        <f t="shared" si="53"/>
        <v>2.9955621301775145E-2</v>
      </c>
      <c r="D687" s="275"/>
      <c r="E687" s="275" t="s">
        <v>6</v>
      </c>
      <c r="F687" s="275">
        <v>36</v>
      </c>
      <c r="G687" s="238">
        <f t="shared" si="54"/>
        <v>1.7307692307692308E-3</v>
      </c>
      <c r="H687" s="275"/>
      <c r="I687" s="275"/>
      <c r="J687" s="76"/>
    </row>
    <row r="688" spans="1:10" x14ac:dyDescent="0.25">
      <c r="A688" s="11" t="s">
        <v>285</v>
      </c>
      <c r="B688" s="275">
        <f t="shared" si="53"/>
        <v>6.9919563609467453E-2</v>
      </c>
      <c r="D688" s="275"/>
      <c r="E688" s="275" t="s">
        <v>101</v>
      </c>
      <c r="F688" s="275">
        <v>55</v>
      </c>
      <c r="G688" s="238">
        <f t="shared" si="54"/>
        <v>2.6442307692307694E-3</v>
      </c>
      <c r="H688" s="275"/>
      <c r="I688" s="275"/>
      <c r="J688" s="76"/>
    </row>
    <row r="689" spans="1:10" x14ac:dyDescent="0.25">
      <c r="A689" s="11" t="s">
        <v>285</v>
      </c>
      <c r="B689" s="275">
        <f t="shared" si="53"/>
        <v>0</v>
      </c>
      <c r="D689" s="275"/>
      <c r="E689" s="275" t="s">
        <v>102</v>
      </c>
      <c r="F689" s="270"/>
      <c r="G689" s="238"/>
      <c r="H689" s="275"/>
      <c r="I689" s="275"/>
      <c r="J689" s="76"/>
    </row>
    <row r="690" spans="1:10" x14ac:dyDescent="0.25">
      <c r="A690" s="11" t="s">
        <v>285</v>
      </c>
      <c r="B690" s="275">
        <f t="shared" si="53"/>
        <v>17.112899445289383</v>
      </c>
      <c r="D690" s="275"/>
      <c r="E690" s="275" t="s">
        <v>245</v>
      </c>
      <c r="F690" s="275">
        <v>860.44899999999996</v>
      </c>
      <c r="G690" s="238">
        <f t="shared" si="54"/>
        <v>4.1367740384615381E-2</v>
      </c>
      <c r="H690" s="275"/>
      <c r="I690" s="275"/>
      <c r="J690" s="76"/>
    </row>
    <row r="691" spans="1:10" x14ac:dyDescent="0.25">
      <c r="A691" s="11" t="s">
        <v>285</v>
      </c>
      <c r="B691" s="275">
        <f t="shared" si="53"/>
        <v>86.674936253906253</v>
      </c>
      <c r="D691" s="275"/>
      <c r="E691" s="275" t="s">
        <v>83</v>
      </c>
      <c r="F691" s="275">
        <v>1936.4670000000001</v>
      </c>
      <c r="G691" s="238">
        <f t="shared" si="54"/>
        <v>9.3099374999999998E-2</v>
      </c>
      <c r="H691" s="275"/>
      <c r="I691" s="275"/>
      <c r="J691" s="76"/>
    </row>
    <row r="692" spans="1:10" x14ac:dyDescent="0.25">
      <c r="A692" s="11" t="s">
        <v>285</v>
      </c>
      <c r="B692" s="275">
        <f t="shared" si="53"/>
        <v>168.50036982248523</v>
      </c>
      <c r="D692" s="275"/>
      <c r="E692" s="275" t="s">
        <v>15</v>
      </c>
      <c r="F692" s="275">
        <v>2700</v>
      </c>
      <c r="G692" s="238">
        <f t="shared" si="54"/>
        <v>0.12980769230769232</v>
      </c>
      <c r="H692" s="275"/>
      <c r="I692" s="275"/>
      <c r="J692" s="76"/>
    </row>
    <row r="693" spans="1:10" x14ac:dyDescent="0.25">
      <c r="A693" s="11" t="s">
        <v>285</v>
      </c>
      <c r="B693" s="275">
        <f t="shared" si="53"/>
        <v>2.2040316429363907E-3</v>
      </c>
      <c r="D693" s="275"/>
      <c r="E693" s="275" t="s">
        <v>319</v>
      </c>
      <c r="F693" s="275">
        <v>9.7650000000000006</v>
      </c>
      <c r="G693" s="238">
        <f t="shared" si="54"/>
        <v>4.6947115384615387E-4</v>
      </c>
      <c r="H693" s="275"/>
      <c r="I693" s="275"/>
      <c r="J693" s="76"/>
    </row>
    <row r="694" spans="1:10" x14ac:dyDescent="0.25">
      <c r="A694" s="11" t="s">
        <v>285</v>
      </c>
      <c r="B694" s="275">
        <f t="shared" si="53"/>
        <v>0.13436101721985941</v>
      </c>
      <c r="D694" s="275"/>
      <c r="E694" s="275" t="s">
        <v>213</v>
      </c>
      <c r="F694" s="275">
        <v>76.242999999999995</v>
      </c>
      <c r="G694" s="238">
        <f t="shared" si="54"/>
        <v>3.6655288461538457E-3</v>
      </c>
      <c r="H694" s="275"/>
      <c r="I694" s="275"/>
      <c r="J694" s="76"/>
    </row>
    <row r="695" spans="1:10" x14ac:dyDescent="0.25">
      <c r="A695" s="11" t="s">
        <v>285</v>
      </c>
      <c r="B695" s="275">
        <f t="shared" si="53"/>
        <v>0</v>
      </c>
      <c r="D695" s="275"/>
      <c r="E695" s="275" t="s">
        <v>332</v>
      </c>
      <c r="F695" s="275"/>
      <c r="G695" s="238"/>
      <c r="H695" s="275"/>
      <c r="I695" s="275"/>
      <c r="J695" s="76"/>
    </row>
    <row r="696" spans="1:10" x14ac:dyDescent="0.25">
      <c r="A696" s="11" t="s">
        <v>285</v>
      </c>
      <c r="B696" s="275">
        <f t="shared" si="53"/>
        <v>0</v>
      </c>
      <c r="D696" s="275"/>
      <c r="E696" s="275" t="s">
        <v>18</v>
      </c>
      <c r="F696" s="275"/>
      <c r="G696" s="238"/>
      <c r="H696" s="275"/>
      <c r="I696" s="275"/>
      <c r="J696" s="76"/>
    </row>
    <row r="697" spans="1:10" x14ac:dyDescent="0.25">
      <c r="A697" s="11" t="s">
        <v>285</v>
      </c>
      <c r="B697" s="275">
        <f t="shared" si="53"/>
        <v>0</v>
      </c>
      <c r="D697" s="275"/>
      <c r="E697" s="275" t="s">
        <v>222</v>
      </c>
      <c r="F697" s="270"/>
      <c r="G697" s="238"/>
      <c r="H697" s="275"/>
      <c r="I697" s="275"/>
      <c r="J697" s="76"/>
    </row>
    <row r="698" spans="1:10" x14ac:dyDescent="0.25">
      <c r="A698" s="11" t="s">
        <v>285</v>
      </c>
      <c r="B698" s="275">
        <f t="shared" si="53"/>
        <v>0</v>
      </c>
      <c r="D698" s="275"/>
      <c r="E698" s="275" t="s">
        <v>320</v>
      </c>
      <c r="F698" s="270"/>
      <c r="G698" s="238"/>
      <c r="H698" s="275"/>
      <c r="I698" s="275"/>
      <c r="J698" s="76"/>
    </row>
    <row r="699" spans="1:10" x14ac:dyDescent="0.25">
      <c r="A699" s="11" t="s">
        <v>285</v>
      </c>
      <c r="B699" s="275">
        <f t="shared" si="53"/>
        <v>1.1553462463017748E-5</v>
      </c>
      <c r="D699" s="275"/>
      <c r="E699" s="275" t="s">
        <v>273</v>
      </c>
      <c r="F699" s="275">
        <v>0.70699999999999996</v>
      </c>
      <c r="G699" s="238">
        <f t="shared" si="54"/>
        <v>3.399038461538461E-5</v>
      </c>
      <c r="H699" s="275"/>
      <c r="I699" s="275"/>
      <c r="J699" s="76"/>
    </row>
    <row r="700" spans="1:10" x14ac:dyDescent="0.25">
      <c r="A700" s="11" t="s">
        <v>285</v>
      </c>
      <c r="B700" s="275">
        <f t="shared" si="53"/>
        <v>0</v>
      </c>
      <c r="D700" s="275"/>
      <c r="E700" s="275" t="s">
        <v>52</v>
      </c>
      <c r="F700" s="275"/>
      <c r="G700" s="238"/>
      <c r="H700" s="275"/>
      <c r="I700" s="275"/>
      <c r="J700" s="76"/>
    </row>
    <row r="701" spans="1:10" ht="17.25" x14ac:dyDescent="0.25">
      <c r="A701" s="11" t="s">
        <v>285</v>
      </c>
      <c r="B701" s="275">
        <f t="shared" si="53"/>
        <v>5.7784763313609468E-2</v>
      </c>
      <c r="D701" s="275"/>
      <c r="E701" s="275" t="s">
        <v>331</v>
      </c>
      <c r="F701" s="275">
        <v>50</v>
      </c>
      <c r="G701" s="238">
        <f t="shared" si="54"/>
        <v>2.403846153846154E-3</v>
      </c>
      <c r="H701" s="275"/>
      <c r="I701" s="275"/>
      <c r="J701" s="76"/>
    </row>
    <row r="702" spans="1:10" x14ac:dyDescent="0.25">
      <c r="A702" s="11" t="s">
        <v>285</v>
      </c>
      <c r="B702" s="275">
        <f t="shared" si="53"/>
        <v>1.1325813609467454E-5</v>
      </c>
      <c r="D702" s="275"/>
      <c r="E702" s="275" t="s">
        <v>19</v>
      </c>
      <c r="F702" s="275">
        <v>0.7</v>
      </c>
      <c r="G702" s="238">
        <f t="shared" si="54"/>
        <v>3.3653846153846152E-5</v>
      </c>
      <c r="H702" s="275"/>
      <c r="I702" s="275"/>
      <c r="J702" s="76"/>
    </row>
    <row r="703" spans="1:10" x14ac:dyDescent="0.25">
      <c r="A703" s="11" t="s">
        <v>285</v>
      </c>
      <c r="B703" s="275">
        <f t="shared" si="53"/>
        <v>2.5171042899408281E-4</v>
      </c>
      <c r="D703" s="275"/>
      <c r="E703" s="275" t="s">
        <v>321</v>
      </c>
      <c r="F703" s="275">
        <v>3.3</v>
      </c>
      <c r="G703" s="238">
        <f t="shared" si="54"/>
        <v>1.5865384615384616E-4</v>
      </c>
      <c r="H703" s="275"/>
      <c r="I703" s="275"/>
      <c r="J703" s="76"/>
    </row>
    <row r="704" spans="1:10" x14ac:dyDescent="0.25">
      <c r="A704" s="11" t="s">
        <v>285</v>
      </c>
      <c r="B704" s="275">
        <f t="shared" si="53"/>
        <v>1.5625E-2</v>
      </c>
      <c r="D704" s="275"/>
      <c r="E704" s="275" t="s">
        <v>21</v>
      </c>
      <c r="F704" s="275">
        <v>26</v>
      </c>
      <c r="G704" s="238">
        <f t="shared" si="54"/>
        <v>1.25E-3</v>
      </c>
      <c r="H704" s="275"/>
      <c r="I704" s="275"/>
      <c r="J704" s="76"/>
    </row>
    <row r="705" spans="1:10" x14ac:dyDescent="0.25">
      <c r="A705" s="11" t="s">
        <v>285</v>
      </c>
      <c r="B705" s="275">
        <f t="shared" si="53"/>
        <v>0.18001253929363908</v>
      </c>
      <c r="D705" s="275"/>
      <c r="E705" s="275" t="s">
        <v>190</v>
      </c>
      <c r="F705" s="275">
        <v>88.25</v>
      </c>
      <c r="G705" s="238">
        <f t="shared" si="54"/>
        <v>4.2427884615384619E-3</v>
      </c>
      <c r="H705" s="275"/>
      <c r="I705" s="275"/>
      <c r="J705" s="76"/>
    </row>
    <row r="706" spans="1:10" x14ac:dyDescent="0.25">
      <c r="A706" s="11" t="s">
        <v>285</v>
      </c>
      <c r="B706" s="275">
        <f t="shared" si="53"/>
        <v>6.7135799648668629E-2</v>
      </c>
      <c r="D706" s="275"/>
      <c r="E706" s="275" t="s">
        <v>227</v>
      </c>
      <c r="F706" s="275">
        <v>53.893999999999998</v>
      </c>
      <c r="G706" s="238">
        <f t="shared" si="54"/>
        <v>2.5910576923076924E-3</v>
      </c>
      <c r="H706" s="275"/>
      <c r="I706" s="275"/>
      <c r="J706" s="76"/>
    </row>
    <row r="707" spans="1:10" x14ac:dyDescent="0.25">
      <c r="A707" s="11" t="s">
        <v>285</v>
      </c>
      <c r="B707" s="275">
        <f t="shared" si="53"/>
        <v>0.15655718380177513</v>
      </c>
      <c r="D707" s="275"/>
      <c r="E707" s="275" t="s">
        <v>9</v>
      </c>
      <c r="F707" s="275">
        <v>82.3</v>
      </c>
      <c r="G707" s="238">
        <f t="shared" si="54"/>
        <v>3.9567307692307688E-3</v>
      </c>
      <c r="H707" s="275"/>
      <c r="I707" s="275"/>
      <c r="J707" s="76"/>
    </row>
    <row r="708" spans="1:10" x14ac:dyDescent="0.25">
      <c r="A708" s="11" t="s">
        <v>285</v>
      </c>
      <c r="B708" s="275">
        <f t="shared" si="53"/>
        <v>1.672545303254438</v>
      </c>
      <c r="D708" s="275"/>
      <c r="E708" s="275" t="s">
        <v>23</v>
      </c>
      <c r="F708" s="275">
        <v>269</v>
      </c>
      <c r="G708" s="238">
        <f t="shared" si="54"/>
        <v>1.2932692307692308E-2</v>
      </c>
      <c r="H708" s="275"/>
      <c r="I708" s="275"/>
      <c r="J708" s="76"/>
    </row>
    <row r="709" spans="1:10" x14ac:dyDescent="0.25">
      <c r="A709" s="11" t="s">
        <v>285</v>
      </c>
      <c r="B709" s="275">
        <f t="shared" si="53"/>
        <v>9.2455621301775152E-3</v>
      </c>
      <c r="D709" s="275"/>
      <c r="E709" s="275" t="s">
        <v>24</v>
      </c>
      <c r="F709" s="275">
        <v>20</v>
      </c>
      <c r="G709" s="238">
        <f t="shared" si="54"/>
        <v>9.6153846153846159E-4</v>
      </c>
      <c r="H709" s="275"/>
      <c r="I709" s="275"/>
      <c r="J709" s="76"/>
    </row>
    <row r="710" spans="1:10" x14ac:dyDescent="0.25">
      <c r="A710" s="11" t="s">
        <v>285</v>
      </c>
      <c r="B710" s="275">
        <f t="shared" si="53"/>
        <v>3.6982248520710064E-4</v>
      </c>
      <c r="D710" s="275"/>
      <c r="E710" s="275" t="s">
        <v>322</v>
      </c>
      <c r="F710" s="275">
        <v>4</v>
      </c>
      <c r="G710" s="238">
        <f t="shared" si="54"/>
        <v>1.9230769230769231E-4</v>
      </c>
      <c r="H710" s="275"/>
      <c r="I710" s="275"/>
      <c r="J710" s="76"/>
    </row>
    <row r="711" spans="1:10" x14ac:dyDescent="0.25">
      <c r="A711" s="11" t="s">
        <v>285</v>
      </c>
      <c r="B711" s="275">
        <f t="shared" si="53"/>
        <v>0</v>
      </c>
      <c r="D711" s="275"/>
      <c r="E711" s="275" t="s">
        <v>25</v>
      </c>
      <c r="F711" s="270"/>
      <c r="G711" s="238"/>
      <c r="H711" s="275"/>
      <c r="I711" s="275"/>
      <c r="J711" s="76"/>
    </row>
    <row r="712" spans="1:10" x14ac:dyDescent="0.25">
      <c r="A712" s="11" t="s">
        <v>285</v>
      </c>
      <c r="B712" s="275">
        <f t="shared" si="53"/>
        <v>0</v>
      </c>
      <c r="D712" s="275"/>
      <c r="E712" s="275" t="s">
        <v>10</v>
      </c>
      <c r="F712" s="270"/>
      <c r="G712" s="238"/>
      <c r="H712" s="275"/>
      <c r="I712" s="275"/>
      <c r="J712" s="76"/>
    </row>
    <row r="713" spans="1:10" x14ac:dyDescent="0.25">
      <c r="A713" s="11" t="s">
        <v>285</v>
      </c>
      <c r="B713" s="275">
        <f t="shared" si="53"/>
        <v>6.4926960059171596E-4</v>
      </c>
      <c r="D713" s="275"/>
      <c r="E713" s="275" t="s">
        <v>111</v>
      </c>
      <c r="F713" s="275">
        <v>5.3</v>
      </c>
      <c r="G713" s="238">
        <f t="shared" si="54"/>
        <v>2.5480769230769231E-4</v>
      </c>
      <c r="H713" s="275"/>
      <c r="I713" s="275"/>
      <c r="J713" s="76"/>
    </row>
    <row r="714" spans="1:10" x14ac:dyDescent="0.25">
      <c r="A714" s="11" t="s">
        <v>285</v>
      </c>
      <c r="B714" s="275">
        <f t="shared" si="53"/>
        <v>12.079868882419564</v>
      </c>
      <c r="D714" s="275"/>
      <c r="E714" s="275" t="s">
        <v>228</v>
      </c>
      <c r="F714" s="275">
        <v>722.92700000000002</v>
      </c>
      <c r="G714" s="238">
        <f t="shared" si="54"/>
        <v>3.4756105769230772E-2</v>
      </c>
      <c r="H714" s="275"/>
      <c r="I714" s="275"/>
      <c r="J714" s="76"/>
    </row>
    <row r="715" spans="1:10" x14ac:dyDescent="0.25">
      <c r="A715" s="11" t="s">
        <v>285</v>
      </c>
      <c r="B715" s="275">
        <f t="shared" si="53"/>
        <v>9.2455621301775152E-3</v>
      </c>
      <c r="D715" s="275"/>
      <c r="E715" s="275" t="s">
        <v>220</v>
      </c>
      <c r="F715" s="275">
        <v>20</v>
      </c>
      <c r="G715" s="238">
        <f t="shared" si="54"/>
        <v>9.6153846153846159E-4</v>
      </c>
      <c r="H715" s="275"/>
      <c r="I715" s="275"/>
      <c r="J715" s="76"/>
    </row>
    <row r="716" spans="1:10" x14ac:dyDescent="0.25">
      <c r="A716" s="11" t="s">
        <v>285</v>
      </c>
      <c r="B716" s="275">
        <f t="shared" si="53"/>
        <v>4.5303254437869817E-5</v>
      </c>
      <c r="D716" s="275"/>
      <c r="E716" s="275" t="s">
        <v>170</v>
      </c>
      <c r="F716" s="275">
        <v>1.4</v>
      </c>
      <c r="G716" s="238">
        <f t="shared" si="54"/>
        <v>6.7307692307692305E-5</v>
      </c>
      <c r="H716" s="275"/>
      <c r="I716" s="275"/>
      <c r="J716" s="76"/>
    </row>
    <row r="717" spans="1:10" x14ac:dyDescent="0.25">
      <c r="A717" s="11" t="s">
        <v>285</v>
      </c>
      <c r="B717" s="275">
        <f t="shared" si="53"/>
        <v>0</v>
      </c>
      <c r="D717" s="275"/>
      <c r="E717" s="275" t="s">
        <v>181</v>
      </c>
      <c r="F717" s="275"/>
      <c r="G717" s="238"/>
      <c r="H717" s="275"/>
      <c r="I717" s="275"/>
      <c r="J717" s="76"/>
    </row>
    <row r="718" spans="1:10" x14ac:dyDescent="0.25">
      <c r="A718" s="11" t="s">
        <v>285</v>
      </c>
      <c r="B718" s="275">
        <f t="shared" si="53"/>
        <v>0</v>
      </c>
      <c r="D718" s="275"/>
      <c r="E718" s="275" t="s">
        <v>323</v>
      </c>
      <c r="F718" s="275"/>
      <c r="G718" s="238"/>
      <c r="H718" s="275"/>
      <c r="I718" s="275"/>
      <c r="J718" s="76"/>
    </row>
    <row r="719" spans="1:10" x14ac:dyDescent="0.25">
      <c r="A719" s="11" t="s">
        <v>285</v>
      </c>
      <c r="B719" s="275">
        <f t="shared" si="53"/>
        <v>0</v>
      </c>
      <c r="D719" s="275"/>
      <c r="E719" s="275" t="s">
        <v>333</v>
      </c>
      <c r="F719" s="270"/>
      <c r="G719" s="238"/>
      <c r="H719" s="275"/>
      <c r="I719" s="275"/>
      <c r="J719" s="76"/>
    </row>
    <row r="720" spans="1:10" x14ac:dyDescent="0.25">
      <c r="A720" s="11" t="s">
        <v>285</v>
      </c>
      <c r="B720" s="275">
        <f t="shared" si="53"/>
        <v>227.23098384106873</v>
      </c>
      <c r="D720" s="275"/>
      <c r="E720" s="275" t="s">
        <v>56</v>
      </c>
      <c r="F720" s="275">
        <v>3135.43</v>
      </c>
      <c r="G720" s="238">
        <f t="shared" si="54"/>
        <v>0.15074182692307692</v>
      </c>
      <c r="H720" s="275"/>
      <c r="I720" s="275"/>
      <c r="J720" s="76"/>
    </row>
    <row r="721" spans="1:10" x14ac:dyDescent="0.25">
      <c r="A721" s="11" t="s">
        <v>285</v>
      </c>
      <c r="B721" s="275">
        <f t="shared" si="53"/>
        <v>9.6710203633505899E-3</v>
      </c>
      <c r="D721" s="275"/>
      <c r="E721" s="275" t="s">
        <v>194</v>
      </c>
      <c r="F721" s="275">
        <v>20.454999999999998</v>
      </c>
      <c r="G721" s="238">
        <f t="shared" si="54"/>
        <v>9.8341346153846135E-4</v>
      </c>
      <c r="H721" s="275"/>
      <c r="I721" s="275"/>
      <c r="J721" s="76"/>
    </row>
    <row r="722" spans="1:10" x14ac:dyDescent="0.25">
      <c r="A722" s="11" t="s">
        <v>285</v>
      </c>
      <c r="B722" s="275">
        <f t="shared" si="53"/>
        <v>0.87890625</v>
      </c>
      <c r="D722" s="275"/>
      <c r="E722" s="275" t="s">
        <v>165</v>
      </c>
      <c r="F722" s="275">
        <v>195</v>
      </c>
      <c r="G722" s="238">
        <f t="shared" si="54"/>
        <v>9.3749999999999997E-3</v>
      </c>
      <c r="H722" s="275"/>
      <c r="I722" s="275"/>
      <c r="J722" s="76"/>
    </row>
    <row r="723" spans="1:10" x14ac:dyDescent="0.25">
      <c r="A723" s="11" t="s">
        <v>285</v>
      </c>
      <c r="B723" s="275">
        <f t="shared" si="53"/>
        <v>2.0802514792899414E-2</v>
      </c>
      <c r="D723" s="275"/>
      <c r="E723" s="275" t="s">
        <v>84</v>
      </c>
      <c r="F723" s="275">
        <v>30</v>
      </c>
      <c r="G723" s="238">
        <f t="shared" si="54"/>
        <v>1.4423076923076924E-3</v>
      </c>
      <c r="H723" s="275"/>
      <c r="I723" s="275"/>
      <c r="J723" s="76"/>
    </row>
    <row r="724" spans="1:10" x14ac:dyDescent="0.25">
      <c r="A724" s="11" t="s">
        <v>285</v>
      </c>
      <c r="B724" s="275">
        <f t="shared" si="53"/>
        <v>2.5814215976331357E-3</v>
      </c>
      <c r="D724" s="275"/>
      <c r="E724" s="275" t="s">
        <v>116</v>
      </c>
      <c r="F724" s="275">
        <v>10.568</v>
      </c>
      <c r="G724" s="238">
        <f t="shared" si="54"/>
        <v>5.0807692307692305E-4</v>
      </c>
      <c r="H724" s="275"/>
      <c r="I724" s="275"/>
      <c r="J724" s="76"/>
    </row>
    <row r="725" spans="1:10" x14ac:dyDescent="0.25">
      <c r="A725" s="11" t="s">
        <v>285</v>
      </c>
      <c r="B725" s="275">
        <f t="shared" si="53"/>
        <v>2.7034948224852076E-4</v>
      </c>
      <c r="D725" s="275"/>
      <c r="E725" s="275" t="s">
        <v>324</v>
      </c>
      <c r="F725" s="275">
        <v>3.42</v>
      </c>
      <c r="G725" s="238">
        <f t="shared" si="54"/>
        <v>1.6442307692307692E-4</v>
      </c>
      <c r="H725" s="275"/>
      <c r="I725" s="275"/>
      <c r="J725" s="76"/>
    </row>
    <row r="726" spans="1:10" x14ac:dyDescent="0.25">
      <c r="A726" s="11" t="s">
        <v>285</v>
      </c>
      <c r="B726" s="275">
        <f t="shared" si="53"/>
        <v>0</v>
      </c>
      <c r="D726" s="275"/>
      <c r="E726" s="275" t="s">
        <v>325</v>
      </c>
      <c r="F726" s="270"/>
      <c r="G726" s="238"/>
      <c r="H726" s="275"/>
      <c r="I726" s="275"/>
      <c r="J726" s="76"/>
    </row>
    <row r="727" spans="1:10" x14ac:dyDescent="0.25">
      <c r="A727" s="11" t="s">
        <v>285</v>
      </c>
      <c r="B727" s="275">
        <f t="shared" si="53"/>
        <v>0</v>
      </c>
      <c r="D727" s="275"/>
      <c r="E727" s="275" t="s">
        <v>334</v>
      </c>
      <c r="F727" s="270"/>
      <c r="G727" s="238"/>
      <c r="H727" s="275"/>
      <c r="I727" s="275"/>
      <c r="J727" s="76"/>
    </row>
    <row r="728" spans="1:10" x14ac:dyDescent="0.25">
      <c r="A728" s="11" t="s">
        <v>285</v>
      </c>
      <c r="B728" s="275">
        <f t="shared" si="53"/>
        <v>5.4767250577847634E-2</v>
      </c>
      <c r="D728" s="275"/>
      <c r="E728" s="275" t="s">
        <v>184</v>
      </c>
      <c r="F728" s="275">
        <v>48.677</v>
      </c>
      <c r="G728" s="238">
        <f t="shared" si="54"/>
        <v>2.3402403846153846E-3</v>
      </c>
      <c r="H728" s="275"/>
      <c r="I728" s="275"/>
      <c r="J728" s="76"/>
    </row>
    <row r="729" spans="1:10" x14ac:dyDescent="0.25">
      <c r="A729" s="11" t="s">
        <v>285</v>
      </c>
      <c r="B729" s="275">
        <f t="shared" si="53"/>
        <v>282.16069018770804</v>
      </c>
      <c r="D729" s="275"/>
      <c r="E729" s="275" t="s">
        <v>326</v>
      </c>
      <c r="F729" s="275">
        <v>3493.9090000000001</v>
      </c>
      <c r="G729" s="238">
        <f t="shared" si="54"/>
        <v>0.16797639423076924</v>
      </c>
      <c r="H729" s="275"/>
      <c r="I729" s="275"/>
      <c r="J729" s="76"/>
    </row>
    <row r="730" spans="1:10" x14ac:dyDescent="0.25">
      <c r="A730" s="11" t="s">
        <v>285</v>
      </c>
      <c r="B730" s="275">
        <f t="shared" si="53"/>
        <v>1.7804283376479289E-2</v>
      </c>
      <c r="D730" s="275"/>
      <c r="E730" s="275" t="s">
        <v>158</v>
      </c>
      <c r="F730" s="275">
        <v>27.754000000000001</v>
      </c>
      <c r="G730" s="238">
        <f t="shared" si="54"/>
        <v>1.3343269230769231E-3</v>
      </c>
      <c r="H730" s="275"/>
      <c r="I730" s="275"/>
      <c r="J730" s="76"/>
    </row>
    <row r="731" spans="1:10" x14ac:dyDescent="0.25">
      <c r="A731" s="11" t="s">
        <v>285</v>
      </c>
      <c r="B731" s="275">
        <f t="shared" si="53"/>
        <v>33.228573409763314</v>
      </c>
      <c r="D731" s="275"/>
      <c r="E731" s="275" t="s">
        <v>118</v>
      </c>
      <c r="F731" s="275">
        <v>1199</v>
      </c>
      <c r="G731" s="238">
        <f t="shared" si="54"/>
        <v>5.7644230769230767E-2</v>
      </c>
      <c r="H731" s="275"/>
      <c r="I731" s="275"/>
      <c r="J731" s="76"/>
    </row>
    <row r="732" spans="1:10" x14ac:dyDescent="0.25">
      <c r="A732" s="11" t="s">
        <v>285</v>
      </c>
      <c r="B732" s="275">
        <f t="shared" si="53"/>
        <v>1.3499535156250003E-2</v>
      </c>
      <c r="D732" s="275"/>
      <c r="E732" s="275" t="s">
        <v>85</v>
      </c>
      <c r="F732" s="275">
        <v>24.167000000000002</v>
      </c>
      <c r="G732" s="238">
        <f t="shared" si="54"/>
        <v>1.1618750000000001E-3</v>
      </c>
      <c r="H732" s="275"/>
      <c r="I732" s="275"/>
      <c r="J732" s="76"/>
    </row>
    <row r="733" spans="1:10" x14ac:dyDescent="0.25">
      <c r="A733" s="11" t="s">
        <v>285</v>
      </c>
      <c r="B733" s="275">
        <f t="shared" si="53"/>
        <v>7.4889053254437862E-3</v>
      </c>
      <c r="D733" s="275"/>
      <c r="E733" s="275" t="s">
        <v>29</v>
      </c>
      <c r="F733" s="275">
        <v>18</v>
      </c>
      <c r="G733" s="238">
        <f t="shared" si="54"/>
        <v>8.6538461538461541E-4</v>
      </c>
      <c r="H733" s="275"/>
      <c r="I733" s="275"/>
      <c r="J733" s="76"/>
    </row>
    <row r="734" spans="1:10" ht="17.25" x14ac:dyDescent="0.25">
      <c r="A734" s="11" t="s">
        <v>285</v>
      </c>
      <c r="B734" s="275">
        <f t="shared" si="53"/>
        <v>19.196699663091717</v>
      </c>
      <c r="D734" s="275"/>
      <c r="E734" s="275" t="s">
        <v>335</v>
      </c>
      <c r="F734" s="275">
        <v>911.33199999999999</v>
      </c>
      <c r="G734" s="238">
        <f t="shared" si="54"/>
        <v>4.381403846153846E-2</v>
      </c>
      <c r="H734" s="275"/>
      <c r="I734" s="275"/>
      <c r="J734" s="76"/>
    </row>
    <row r="735" spans="1:10" x14ac:dyDescent="0.25">
      <c r="A735" s="11" t="s">
        <v>285</v>
      </c>
      <c r="B735" s="275">
        <f t="shared" si="53"/>
        <v>1.8838938609467455E-3</v>
      </c>
      <c r="D735" s="275"/>
      <c r="E735" s="275" t="s">
        <v>54</v>
      </c>
      <c r="F735" s="275">
        <v>9.0280000000000005</v>
      </c>
      <c r="G735" s="238">
        <f t="shared" si="54"/>
        <v>4.3403846153846156E-4</v>
      </c>
      <c r="H735" s="275"/>
      <c r="I735" s="275"/>
      <c r="J735" s="76"/>
    </row>
    <row r="736" spans="1:10" x14ac:dyDescent="0.25">
      <c r="A736" s="11" t="s">
        <v>285</v>
      </c>
      <c r="B736" s="275">
        <f t="shared" si="53"/>
        <v>1.222725591715976E-4</v>
      </c>
      <c r="D736" s="275"/>
      <c r="E736" s="275" t="s">
        <v>327</v>
      </c>
      <c r="F736" s="275">
        <v>2.2999999999999998</v>
      </c>
      <c r="G736" s="238">
        <f t="shared" si="54"/>
        <v>1.1057692307692306E-4</v>
      </c>
      <c r="H736" s="275"/>
      <c r="I736" s="275"/>
      <c r="J736" s="76"/>
    </row>
    <row r="737" spans="1:10" x14ac:dyDescent="0.25">
      <c r="A737" s="11" t="s">
        <v>285</v>
      </c>
      <c r="B737" s="275">
        <f t="shared" si="53"/>
        <v>0</v>
      </c>
      <c r="D737" s="275"/>
      <c r="E737" s="275" t="s">
        <v>328</v>
      </c>
      <c r="F737" s="275"/>
      <c r="G737" s="238"/>
      <c r="H737" s="275"/>
      <c r="I737" s="275"/>
      <c r="J737" s="76"/>
    </row>
    <row r="738" spans="1:10" x14ac:dyDescent="0.25">
      <c r="A738" s="11" t="s">
        <v>285</v>
      </c>
      <c r="B738" s="275">
        <f t="shared" si="53"/>
        <v>0.11267318696838016</v>
      </c>
      <c r="D738" s="275"/>
      <c r="E738" s="275" t="s">
        <v>121</v>
      </c>
      <c r="F738" s="275">
        <v>69.819000000000003</v>
      </c>
      <c r="G738" s="238">
        <f t="shared" si="54"/>
        <v>3.3566826923076922E-3</v>
      </c>
      <c r="H738" s="275"/>
      <c r="I738" s="275"/>
      <c r="J738" s="76"/>
    </row>
    <row r="739" spans="1:10" x14ac:dyDescent="0.25">
      <c r="A739" s="11" t="s">
        <v>285</v>
      </c>
      <c r="B739" s="275">
        <f t="shared" si="53"/>
        <v>2.6719674556213019E-4</v>
      </c>
      <c r="D739" s="275"/>
      <c r="E739" s="275" t="s">
        <v>32</v>
      </c>
      <c r="F739" s="275">
        <v>3.4</v>
      </c>
      <c r="G739" s="238">
        <f t="shared" si="54"/>
        <v>1.6346153846153846E-4</v>
      </c>
      <c r="H739" s="275"/>
      <c r="I739" s="275"/>
      <c r="J739" s="76"/>
    </row>
    <row r="740" spans="1:10" x14ac:dyDescent="0.25">
      <c r="A740" s="11" t="s">
        <v>285</v>
      </c>
      <c r="B740" s="275">
        <f t="shared" si="53"/>
        <v>1.3369140624999999E-4</v>
      </c>
      <c r="D740" s="275"/>
      <c r="E740" s="275" t="s">
        <v>182</v>
      </c>
      <c r="F740" s="275">
        <v>2.4049999999999998</v>
      </c>
      <c r="G740" s="238">
        <f t="shared" si="54"/>
        <v>1.1562499999999999E-4</v>
      </c>
      <c r="H740" s="275"/>
      <c r="I740" s="275"/>
      <c r="J740" s="76"/>
    </row>
    <row r="741" spans="1:10" x14ac:dyDescent="0.25">
      <c r="A741" s="11" t="s">
        <v>285</v>
      </c>
      <c r="B741" s="275">
        <f t="shared" si="53"/>
        <v>1.6850036982248522</v>
      </c>
      <c r="D741" s="275"/>
      <c r="E741" s="275" t="s">
        <v>174</v>
      </c>
      <c r="F741" s="275">
        <v>270</v>
      </c>
      <c r="G741" s="238">
        <f t="shared" si="54"/>
        <v>1.2980769230769231E-2</v>
      </c>
      <c r="H741" s="275"/>
      <c r="I741" s="275"/>
      <c r="J741" s="76"/>
    </row>
    <row r="742" spans="1:10" x14ac:dyDescent="0.25">
      <c r="A742" s="11" t="s">
        <v>285</v>
      </c>
      <c r="B742" s="275">
        <f t="shared" si="53"/>
        <v>2.2356000369822484E-4</v>
      </c>
      <c r="D742" s="275"/>
      <c r="E742" s="275" t="s">
        <v>46</v>
      </c>
      <c r="F742" s="275">
        <v>3.11</v>
      </c>
      <c r="G742" s="238">
        <f t="shared" si="54"/>
        <v>1.4951923076923077E-4</v>
      </c>
      <c r="H742" s="275"/>
      <c r="I742" s="275"/>
      <c r="J742" s="76"/>
    </row>
    <row r="743" spans="1:10" x14ac:dyDescent="0.25">
      <c r="A743" s="11" t="s">
        <v>285</v>
      </c>
      <c r="B743" s="275">
        <f t="shared" si="53"/>
        <v>3.54311115477071E-3</v>
      </c>
      <c r="D743" s="275"/>
      <c r="E743" s="275" t="s">
        <v>140</v>
      </c>
      <c r="F743" s="275">
        <v>12.381</v>
      </c>
      <c r="G743" s="238">
        <f t="shared" si="54"/>
        <v>5.952403846153846E-4</v>
      </c>
      <c r="H743" s="275"/>
      <c r="I743" s="275"/>
      <c r="J743" s="76"/>
    </row>
    <row r="744" spans="1:10" x14ac:dyDescent="0.25">
      <c r="A744" s="11" t="s">
        <v>285</v>
      </c>
      <c r="B744" s="275">
        <f t="shared" si="53"/>
        <v>0</v>
      </c>
      <c r="D744" s="275"/>
      <c r="E744" s="275" t="s">
        <v>329</v>
      </c>
      <c r="F744" s="275"/>
      <c r="G744" s="238"/>
      <c r="H744" s="275"/>
      <c r="I744" s="275"/>
      <c r="J744" s="76"/>
    </row>
    <row r="745" spans="1:10" x14ac:dyDescent="0.25">
      <c r="A745" s="11" t="s">
        <v>285</v>
      </c>
      <c r="B745" s="275">
        <f t="shared" si="53"/>
        <v>0.90615754437869833</v>
      </c>
      <c r="D745" s="275"/>
      <c r="E745" s="275" t="s">
        <v>31</v>
      </c>
      <c r="F745" s="275">
        <v>198</v>
      </c>
      <c r="G745" s="238">
        <f t="shared" si="54"/>
        <v>9.5192307692307694E-3</v>
      </c>
      <c r="H745" s="275"/>
      <c r="I745" s="275"/>
      <c r="J745" s="76"/>
    </row>
    <row r="746" spans="1:10" x14ac:dyDescent="0.25">
      <c r="A746" s="11" t="s">
        <v>285</v>
      </c>
      <c r="B746" s="275">
        <f t="shared" si="53"/>
        <v>37.869822485207102</v>
      </c>
      <c r="D746" s="275"/>
      <c r="E746" s="275" t="s">
        <v>38</v>
      </c>
      <c r="F746" s="275">
        <v>1280</v>
      </c>
      <c r="G746" s="238">
        <f t="shared" si="54"/>
        <v>6.1538461538461542E-2</v>
      </c>
      <c r="H746" s="275"/>
      <c r="I746" s="275"/>
      <c r="J746" s="76"/>
    </row>
    <row r="747" spans="1:10" x14ac:dyDescent="0.25">
      <c r="A747" s="11" t="s">
        <v>285</v>
      </c>
      <c r="B747" s="275">
        <f t="shared" ref="B747:B749" si="55">POWER((F747/$J$682)*100, 2)</f>
        <v>0.1397573520941198</v>
      </c>
      <c r="D747" s="275"/>
      <c r="E747" s="275" t="s">
        <v>330</v>
      </c>
      <c r="F747" s="275">
        <v>77.759</v>
      </c>
      <c r="G747" s="238">
        <f t="shared" si="54"/>
        <v>3.7384134615384614E-3</v>
      </c>
      <c r="H747" s="275"/>
      <c r="I747" s="275"/>
      <c r="J747" s="76"/>
    </row>
    <row r="748" spans="1:10" x14ac:dyDescent="0.25">
      <c r="A748" s="11" t="s">
        <v>285</v>
      </c>
      <c r="B748" s="275">
        <f t="shared" si="55"/>
        <v>0</v>
      </c>
      <c r="D748" s="275"/>
      <c r="E748" s="275" t="s">
        <v>89</v>
      </c>
      <c r="F748" s="275"/>
      <c r="G748" s="238"/>
      <c r="H748" s="275"/>
      <c r="I748" s="275"/>
      <c r="J748" s="76"/>
    </row>
    <row r="749" spans="1:10" x14ac:dyDescent="0.25">
      <c r="A749" s="150" t="s">
        <v>285</v>
      </c>
      <c r="B749" s="12">
        <f t="shared" si="55"/>
        <v>0</v>
      </c>
      <c r="C749" s="150"/>
      <c r="D749" s="12"/>
      <c r="E749" s="12" t="s">
        <v>86</v>
      </c>
      <c r="F749" s="140"/>
      <c r="G749" s="237"/>
      <c r="H749" s="12"/>
      <c r="I749" s="12"/>
      <c r="J749" s="147"/>
    </row>
    <row r="750" spans="1:10" x14ac:dyDescent="0.25">
      <c r="A750" s="11" t="s">
        <v>286</v>
      </c>
      <c r="B750" s="178">
        <f>POWER((F750/$J$750)*100, 2)</f>
        <v>0</v>
      </c>
      <c r="C750" s="11">
        <f>SUM(B750:B780)</f>
        <v>1103.9309960250503</v>
      </c>
      <c r="D750" s="277"/>
      <c r="E750" s="277" t="s">
        <v>97</v>
      </c>
      <c r="F750" s="276"/>
      <c r="G750" s="238"/>
      <c r="H750" s="277"/>
      <c r="I750" s="277"/>
      <c r="J750" s="76">
        <v>18700</v>
      </c>
    </row>
    <row r="751" spans="1:10" x14ac:dyDescent="0.25">
      <c r="A751" s="11" t="s">
        <v>286</v>
      </c>
      <c r="B751" s="178">
        <f t="shared" ref="B751:B780" si="56">POWER((F751/$J$750)*100, 2)</f>
        <v>3.5031027481483602E-2</v>
      </c>
      <c r="D751" s="277"/>
      <c r="E751" s="277" t="s">
        <v>81</v>
      </c>
      <c r="F751" s="276">
        <v>35</v>
      </c>
      <c r="G751" s="238">
        <f>F751/$J$750</f>
        <v>1.8716577540106951E-3</v>
      </c>
      <c r="H751" s="277"/>
      <c r="I751" s="277"/>
      <c r="J751" s="76"/>
    </row>
    <row r="752" spans="1:10" x14ac:dyDescent="0.25">
      <c r="A752" s="11" t="s">
        <v>286</v>
      </c>
      <c r="B752" s="178">
        <f t="shared" si="56"/>
        <v>3.5231490748949068</v>
      </c>
      <c r="D752" s="277"/>
      <c r="E752" s="277" t="s">
        <v>5</v>
      </c>
      <c r="F752" s="276">
        <v>351</v>
      </c>
      <c r="G752" s="238">
        <f t="shared" ref="G752:G780" si="57">F752/$J$750</f>
        <v>1.8770053475935827E-2</v>
      </c>
      <c r="H752" s="277"/>
      <c r="I752" s="277"/>
      <c r="J752" s="76"/>
    </row>
    <row r="753" spans="1:10" x14ac:dyDescent="0.25">
      <c r="A753" s="11" t="s">
        <v>286</v>
      </c>
      <c r="B753" s="178">
        <f t="shared" si="56"/>
        <v>0</v>
      </c>
      <c r="D753" s="277"/>
      <c r="E753" s="277" t="s">
        <v>100</v>
      </c>
      <c r="F753" s="276"/>
      <c r="G753" s="238"/>
      <c r="H753" s="277"/>
      <c r="I753" s="277"/>
      <c r="J753" s="76"/>
    </row>
    <row r="754" spans="1:10" x14ac:dyDescent="0.25">
      <c r="A754" s="11" t="s">
        <v>286</v>
      </c>
      <c r="B754" s="178">
        <f t="shared" si="56"/>
        <v>1.1438702851096683</v>
      </c>
      <c r="D754" s="277"/>
      <c r="E754" s="277" t="s">
        <v>6</v>
      </c>
      <c r="F754" s="276">
        <v>200</v>
      </c>
      <c r="G754" s="238">
        <f t="shared" si="57"/>
        <v>1.06951871657754E-2</v>
      </c>
      <c r="H754" s="277"/>
      <c r="I754" s="277"/>
      <c r="J754" s="76"/>
    </row>
    <row r="755" spans="1:10" x14ac:dyDescent="0.25">
      <c r="A755" s="11" t="s">
        <v>286</v>
      </c>
      <c r="B755" s="178">
        <f t="shared" si="56"/>
        <v>6.0247933884297522</v>
      </c>
      <c r="D755" s="277"/>
      <c r="E755" s="277" t="s">
        <v>101</v>
      </c>
      <c r="F755" s="276">
        <v>459</v>
      </c>
      <c r="G755" s="238">
        <f t="shared" si="57"/>
        <v>2.4545454545454544E-2</v>
      </c>
      <c r="H755" s="277"/>
      <c r="I755" s="277"/>
      <c r="J755" s="76"/>
    </row>
    <row r="756" spans="1:10" x14ac:dyDescent="0.25">
      <c r="A756" s="11" t="s">
        <v>286</v>
      </c>
      <c r="B756" s="178">
        <f t="shared" si="56"/>
        <v>55.092910863908024</v>
      </c>
      <c r="D756" s="277"/>
      <c r="E756" s="277" t="s">
        <v>82</v>
      </c>
      <c r="F756" s="276">
        <v>1388</v>
      </c>
      <c r="G756" s="238">
        <f t="shared" si="57"/>
        <v>7.4224598930481278E-2</v>
      </c>
      <c r="H756" s="277"/>
      <c r="I756" s="277"/>
      <c r="J756" s="76"/>
    </row>
    <row r="757" spans="1:10" x14ac:dyDescent="0.25">
      <c r="A757" s="11" t="s">
        <v>286</v>
      </c>
      <c r="B757" s="178">
        <f t="shared" si="56"/>
        <v>506.85178300780683</v>
      </c>
      <c r="D757" s="277"/>
      <c r="E757" s="277" t="s">
        <v>15</v>
      </c>
      <c r="F757" s="276">
        <v>4210</v>
      </c>
      <c r="G757" s="238">
        <f t="shared" si="57"/>
        <v>0.22513368983957219</v>
      </c>
      <c r="H757" s="277"/>
      <c r="I757" s="277"/>
      <c r="J757" s="76"/>
    </row>
    <row r="758" spans="1:10" x14ac:dyDescent="0.25">
      <c r="A758" s="11" t="s">
        <v>286</v>
      </c>
      <c r="B758" s="178">
        <f t="shared" si="56"/>
        <v>0</v>
      </c>
      <c r="D758" s="277"/>
      <c r="E758" s="277" t="s">
        <v>134</v>
      </c>
      <c r="F758" s="276"/>
      <c r="G758" s="238"/>
      <c r="H758" s="277"/>
      <c r="I758" s="277"/>
      <c r="J758" s="76"/>
    </row>
    <row r="759" spans="1:10" x14ac:dyDescent="0.25">
      <c r="A759" s="11" t="s">
        <v>286</v>
      </c>
      <c r="B759" s="178">
        <f t="shared" si="56"/>
        <v>0</v>
      </c>
      <c r="D759" s="277"/>
      <c r="E759" s="277" t="s">
        <v>19</v>
      </c>
      <c r="F759" s="276"/>
      <c r="G759" s="238"/>
      <c r="H759" s="277"/>
      <c r="I759" s="277"/>
      <c r="J759" s="76"/>
    </row>
    <row r="760" spans="1:10" x14ac:dyDescent="0.25">
      <c r="A760" s="11" t="s">
        <v>286</v>
      </c>
      <c r="B760" s="178">
        <f t="shared" si="56"/>
        <v>6.4521433269467243</v>
      </c>
      <c r="D760" s="277"/>
      <c r="E760" s="277" t="s">
        <v>94</v>
      </c>
      <c r="F760" s="276">
        <v>475</v>
      </c>
      <c r="G760" s="238">
        <f t="shared" si="57"/>
        <v>2.5401069518716578E-2</v>
      </c>
      <c r="H760" s="277"/>
      <c r="I760" s="277"/>
      <c r="J760" s="76"/>
    </row>
    <row r="761" spans="1:10" x14ac:dyDescent="0.25">
      <c r="A761" s="11" t="s">
        <v>286</v>
      </c>
      <c r="B761" s="178">
        <f t="shared" si="56"/>
        <v>9.619949097772313</v>
      </c>
      <c r="D761" s="277"/>
      <c r="E761" s="277" t="s">
        <v>9</v>
      </c>
      <c r="F761" s="276">
        <v>580</v>
      </c>
      <c r="G761" s="238">
        <f t="shared" si="57"/>
        <v>3.1016042780748664E-2</v>
      </c>
      <c r="H761" s="277"/>
      <c r="I761" s="277"/>
      <c r="J761" s="76"/>
    </row>
    <row r="762" spans="1:10" x14ac:dyDescent="0.25">
      <c r="A762" s="11" t="s">
        <v>286</v>
      </c>
      <c r="B762" s="178">
        <f t="shared" si="56"/>
        <v>2.8596757127741712E-3</v>
      </c>
      <c r="D762" s="277"/>
      <c r="E762" s="277" t="s">
        <v>25</v>
      </c>
      <c r="F762" s="276">
        <v>10</v>
      </c>
      <c r="G762" s="238">
        <f t="shared" si="57"/>
        <v>5.3475935828877007E-4</v>
      </c>
      <c r="H762" s="277"/>
      <c r="I762" s="277"/>
      <c r="J762" s="76"/>
    </row>
    <row r="763" spans="1:10" x14ac:dyDescent="0.25">
      <c r="A763" s="11" t="s">
        <v>286</v>
      </c>
      <c r="B763" s="178">
        <f t="shared" si="56"/>
        <v>107.5158283050702</v>
      </c>
      <c r="D763" s="277"/>
      <c r="E763" s="277" t="s">
        <v>111</v>
      </c>
      <c r="F763" s="276">
        <v>1939</v>
      </c>
      <c r="G763" s="238">
        <f t="shared" si="57"/>
        <v>0.10368983957219251</v>
      </c>
      <c r="H763" s="277"/>
      <c r="I763" s="277"/>
      <c r="J763" s="76"/>
    </row>
    <row r="764" spans="1:10" x14ac:dyDescent="0.25">
      <c r="A764" s="11" t="s">
        <v>286</v>
      </c>
      <c r="B764" s="178">
        <f t="shared" si="56"/>
        <v>48.328519545883502</v>
      </c>
      <c r="D764" s="277"/>
      <c r="E764" s="277" t="s">
        <v>36</v>
      </c>
      <c r="F764" s="276">
        <v>1300</v>
      </c>
      <c r="G764" s="238">
        <f t="shared" si="57"/>
        <v>6.9518716577540107E-2</v>
      </c>
      <c r="H764" s="277"/>
      <c r="I764" s="277"/>
      <c r="J764" s="76"/>
    </row>
    <row r="765" spans="1:10" x14ac:dyDescent="0.25">
      <c r="A765" s="11" t="s">
        <v>286</v>
      </c>
      <c r="B765" s="178">
        <f t="shared" si="56"/>
        <v>1.1438702851096683</v>
      </c>
      <c r="D765" s="277"/>
      <c r="E765" s="277" t="s">
        <v>220</v>
      </c>
      <c r="F765" s="276">
        <v>200</v>
      </c>
      <c r="G765" s="238">
        <f t="shared" si="57"/>
        <v>1.06951871657754E-2</v>
      </c>
      <c r="H765" s="277"/>
      <c r="I765" s="277"/>
      <c r="J765" s="76"/>
    </row>
    <row r="766" spans="1:10" x14ac:dyDescent="0.25">
      <c r="A766" s="11" t="s">
        <v>286</v>
      </c>
      <c r="B766" s="178">
        <f t="shared" si="56"/>
        <v>231.62561125568359</v>
      </c>
      <c r="D766" s="277"/>
      <c r="E766" s="277" t="s">
        <v>170</v>
      </c>
      <c r="F766" s="276">
        <v>2846</v>
      </c>
      <c r="G766" s="238">
        <f t="shared" si="57"/>
        <v>0.15219251336898396</v>
      </c>
      <c r="H766" s="277"/>
      <c r="I766" s="277"/>
      <c r="J766" s="76"/>
    </row>
    <row r="767" spans="1:10" x14ac:dyDescent="0.25">
      <c r="A767" s="11" t="s">
        <v>286</v>
      </c>
      <c r="B767" s="178">
        <f t="shared" si="56"/>
        <v>0</v>
      </c>
      <c r="D767" s="277"/>
      <c r="E767" s="277" t="s">
        <v>181</v>
      </c>
      <c r="F767" s="276"/>
      <c r="G767" s="238"/>
      <c r="H767" s="277"/>
      <c r="I767" s="277"/>
      <c r="J767" s="76"/>
    </row>
    <row r="768" spans="1:10" x14ac:dyDescent="0.25">
      <c r="A768" s="11" t="s">
        <v>286</v>
      </c>
      <c r="B768" s="178">
        <f t="shared" si="56"/>
        <v>74.771626297577839</v>
      </c>
      <c r="D768" s="277"/>
      <c r="E768" s="277" t="s">
        <v>56</v>
      </c>
      <c r="F768" s="276">
        <v>1617</v>
      </c>
      <c r="G768" s="238">
        <f t="shared" si="57"/>
        <v>8.6470588235294119E-2</v>
      </c>
      <c r="H768" s="277"/>
      <c r="I768" s="277"/>
      <c r="J768" s="76"/>
    </row>
    <row r="769" spans="1:10" x14ac:dyDescent="0.25">
      <c r="A769" s="11" t="s">
        <v>286</v>
      </c>
      <c r="B769" s="178">
        <f t="shared" si="56"/>
        <v>7.0069204152249132</v>
      </c>
      <c r="D769" s="277"/>
      <c r="E769" s="277" t="s">
        <v>138</v>
      </c>
      <c r="F769" s="276">
        <v>495</v>
      </c>
      <c r="G769" s="238">
        <f t="shared" si="57"/>
        <v>2.6470588235294117E-2</v>
      </c>
      <c r="H769" s="277"/>
      <c r="I769" s="277"/>
      <c r="J769" s="76"/>
    </row>
    <row r="770" spans="1:10" x14ac:dyDescent="0.25">
      <c r="A770" s="11" t="s">
        <v>286</v>
      </c>
      <c r="B770" s="178">
        <f t="shared" si="56"/>
        <v>2.069289942520518</v>
      </c>
      <c r="D770" s="277"/>
      <c r="E770" s="277" t="s">
        <v>117</v>
      </c>
      <c r="F770" s="276">
        <v>269</v>
      </c>
      <c r="G770" s="238">
        <f t="shared" si="57"/>
        <v>1.4385026737967915E-2</v>
      </c>
      <c r="H770" s="277"/>
      <c r="I770" s="277"/>
      <c r="J770" s="76"/>
    </row>
    <row r="771" spans="1:10" x14ac:dyDescent="0.25">
      <c r="A771" s="11" t="s">
        <v>286</v>
      </c>
      <c r="B771" s="178">
        <f t="shared" si="56"/>
        <v>3.4433069289942515</v>
      </c>
      <c r="D771" s="277"/>
      <c r="E771" s="277" t="s">
        <v>92</v>
      </c>
      <c r="F771" s="276">
        <v>347</v>
      </c>
      <c r="G771" s="238">
        <f t="shared" si="57"/>
        <v>1.855614973262032E-2</v>
      </c>
      <c r="H771" s="277"/>
      <c r="I771" s="277"/>
      <c r="J771" s="76"/>
    </row>
    <row r="772" spans="1:10" x14ac:dyDescent="0.25">
      <c r="A772" s="11" t="s">
        <v>286</v>
      </c>
      <c r="B772" s="178">
        <f t="shared" si="56"/>
        <v>5.0685178300780693</v>
      </c>
      <c r="D772" s="277"/>
      <c r="E772" s="277" t="s">
        <v>118</v>
      </c>
      <c r="F772" s="276">
        <v>421</v>
      </c>
      <c r="G772" s="238">
        <f t="shared" si="57"/>
        <v>2.251336898395722E-2</v>
      </c>
      <c r="H772" s="277"/>
      <c r="I772" s="277"/>
      <c r="J772" s="76"/>
    </row>
    <row r="773" spans="1:10" x14ac:dyDescent="0.25">
      <c r="A773" s="11" t="s">
        <v>286</v>
      </c>
      <c r="B773" s="178">
        <f t="shared" si="56"/>
        <v>18.762332351511336</v>
      </c>
      <c r="D773" s="277"/>
      <c r="E773" s="277" t="s">
        <v>344</v>
      </c>
      <c r="F773" s="276">
        <v>810</v>
      </c>
      <c r="G773" s="238">
        <f t="shared" si="57"/>
        <v>4.3315508021390371E-2</v>
      </c>
      <c r="H773" s="277"/>
      <c r="I773" s="277"/>
      <c r="J773" s="76"/>
    </row>
    <row r="774" spans="1:10" x14ac:dyDescent="0.25">
      <c r="A774" s="11" t="s">
        <v>286</v>
      </c>
      <c r="B774" s="178">
        <f t="shared" si="56"/>
        <v>0</v>
      </c>
      <c r="D774" s="277"/>
      <c r="E774" s="277" t="s">
        <v>37</v>
      </c>
      <c r="F774" s="276"/>
      <c r="G774" s="238"/>
      <c r="H774" s="277"/>
      <c r="I774" s="277"/>
      <c r="J774" s="76"/>
    </row>
    <row r="775" spans="1:10" x14ac:dyDescent="0.25">
      <c r="A775" s="11" t="s">
        <v>286</v>
      </c>
      <c r="B775" s="178">
        <f t="shared" si="56"/>
        <v>0</v>
      </c>
      <c r="D775" s="277"/>
      <c r="E775" s="277" t="s">
        <v>32</v>
      </c>
      <c r="F775" s="276"/>
      <c r="G775" s="238"/>
      <c r="H775" s="277"/>
      <c r="I775" s="277"/>
      <c r="J775" s="76"/>
    </row>
    <row r="776" spans="1:10" x14ac:dyDescent="0.25">
      <c r="A776" s="11" t="s">
        <v>286</v>
      </c>
      <c r="B776" s="178">
        <f t="shared" si="56"/>
        <v>0</v>
      </c>
      <c r="D776" s="277"/>
      <c r="E776" s="277" t="s">
        <v>161</v>
      </c>
      <c r="F776" s="276"/>
      <c r="G776" s="238"/>
      <c r="H776" s="277"/>
      <c r="I776" s="277"/>
      <c r="J776" s="76"/>
    </row>
    <row r="777" spans="1:10" x14ac:dyDescent="0.25">
      <c r="A777" s="11" t="s">
        <v>286</v>
      </c>
      <c r="B777" s="178">
        <f t="shared" si="56"/>
        <v>0</v>
      </c>
      <c r="D777" s="277"/>
      <c r="E777" s="277" t="s">
        <v>31</v>
      </c>
      <c r="F777" s="276"/>
      <c r="G777" s="238"/>
      <c r="H777" s="277"/>
      <c r="I777" s="277"/>
      <c r="J777" s="76"/>
    </row>
    <row r="778" spans="1:10" x14ac:dyDescent="0.25">
      <c r="A778" s="11" t="s">
        <v>286</v>
      </c>
      <c r="B778" s="178">
        <f t="shared" si="56"/>
        <v>0</v>
      </c>
      <c r="D778" s="277"/>
      <c r="E778" s="277" t="s">
        <v>126</v>
      </c>
      <c r="F778" s="276"/>
      <c r="G778" s="238"/>
      <c r="H778" s="277"/>
      <c r="I778" s="277"/>
      <c r="J778" s="76"/>
    </row>
    <row r="779" spans="1:10" x14ac:dyDescent="0.25">
      <c r="A779" s="11" t="s">
        <v>286</v>
      </c>
      <c r="B779" s="178">
        <f t="shared" si="56"/>
        <v>0</v>
      </c>
      <c r="D779" s="277"/>
      <c r="E779" s="277" t="s">
        <v>128</v>
      </c>
      <c r="F779" s="276"/>
      <c r="G779" s="238"/>
      <c r="H779" s="277"/>
      <c r="I779" s="277"/>
      <c r="J779" s="76"/>
    </row>
    <row r="780" spans="1:10" x14ac:dyDescent="0.25">
      <c r="A780" s="150" t="s">
        <v>286</v>
      </c>
      <c r="B780" s="131">
        <f t="shared" si="56"/>
        <v>15.44868311933427</v>
      </c>
      <c r="C780" s="150"/>
      <c r="D780" s="12"/>
      <c r="E780" s="12" t="s">
        <v>38</v>
      </c>
      <c r="F780" s="140">
        <v>735</v>
      </c>
      <c r="G780" s="237">
        <f t="shared" si="57"/>
        <v>3.9304812834224601E-2</v>
      </c>
      <c r="H780" s="12"/>
      <c r="I780" s="12"/>
      <c r="J780" s="147"/>
    </row>
    <row r="781" spans="1:10" x14ac:dyDescent="0.25">
      <c r="A781" s="11" t="s">
        <v>288</v>
      </c>
      <c r="B781" s="178">
        <f>POWER((F781/$J$781)*100, 2)</f>
        <v>0.47339885873224352</v>
      </c>
      <c r="C781" s="11">
        <f>SUM(B781:B806)</f>
        <v>3058.6663908786877</v>
      </c>
      <c r="D781" s="280"/>
      <c r="E781" s="280" t="s">
        <v>5</v>
      </c>
      <c r="F781" s="280">
        <v>2071</v>
      </c>
      <c r="G781" s="238">
        <f>F781/$J$781</f>
        <v>6.8803986710963454E-3</v>
      </c>
      <c r="H781" s="280"/>
      <c r="I781" s="280"/>
      <c r="J781" s="76">
        <v>301000</v>
      </c>
    </row>
    <row r="782" spans="1:10" x14ac:dyDescent="0.25">
      <c r="A782" s="11" t="s">
        <v>288</v>
      </c>
      <c r="B782" s="178">
        <f t="shared" ref="B782:B806" si="58">POWER((F782/$J$781)*100, 2)</f>
        <v>28.156950144038145</v>
      </c>
      <c r="D782" s="280"/>
      <c r="E782" s="280" t="s">
        <v>93</v>
      </c>
      <c r="F782" s="280">
        <v>15972</v>
      </c>
      <c r="G782" s="238">
        <f t="shared" ref="G782:G805" si="59">F782/$J$781</f>
        <v>5.3063122923588037E-2</v>
      </c>
      <c r="H782" s="280"/>
      <c r="I782" s="280"/>
      <c r="J782" s="76"/>
    </row>
    <row r="783" spans="1:10" x14ac:dyDescent="0.25">
      <c r="A783" s="11" t="s">
        <v>288</v>
      </c>
      <c r="B783" s="178">
        <f t="shared" si="58"/>
        <v>15.459787971435194</v>
      </c>
      <c r="D783" s="280"/>
      <c r="E783" s="280" t="s">
        <v>6</v>
      </c>
      <c r="F783" s="280">
        <v>11835</v>
      </c>
      <c r="G783" s="238">
        <f t="shared" si="59"/>
        <v>3.931893687707641E-2</v>
      </c>
      <c r="H783" s="280"/>
      <c r="I783" s="280"/>
      <c r="J783" s="76"/>
    </row>
    <row r="784" spans="1:10" x14ac:dyDescent="0.25">
      <c r="A784" s="11" t="s">
        <v>288</v>
      </c>
      <c r="B784" s="178">
        <f t="shared" si="58"/>
        <v>7.6036688336773336E-2</v>
      </c>
      <c r="D784" s="280"/>
      <c r="E784" s="280" t="s">
        <v>102</v>
      </c>
      <c r="F784" s="280">
        <v>830</v>
      </c>
      <c r="G784" s="238">
        <f t="shared" si="59"/>
        <v>2.7574750830564785E-3</v>
      </c>
      <c r="H784" s="280"/>
      <c r="I784" s="280"/>
      <c r="J784" s="76"/>
    </row>
    <row r="785" spans="1:10" x14ac:dyDescent="0.25">
      <c r="A785" s="11" t="s">
        <v>288</v>
      </c>
      <c r="B785" s="178">
        <f t="shared" si="58"/>
        <v>4.4149623072593022E-7</v>
      </c>
      <c r="D785" s="280"/>
      <c r="E785" s="280" t="s">
        <v>271</v>
      </c>
      <c r="F785" s="280">
        <v>2</v>
      </c>
      <c r="G785" s="238">
        <f t="shared" si="59"/>
        <v>6.6445182724252494E-6</v>
      </c>
      <c r="H785" s="280"/>
      <c r="I785" s="280"/>
      <c r="J785" s="76"/>
    </row>
    <row r="786" spans="1:10" x14ac:dyDescent="0.25">
      <c r="A786" s="11" t="s">
        <v>288</v>
      </c>
      <c r="B786" s="178">
        <f t="shared" si="58"/>
        <v>2352.7334135384817</v>
      </c>
      <c r="D786" s="280"/>
      <c r="E786" s="280" t="s">
        <v>15</v>
      </c>
      <c r="F786" s="280">
        <v>146000</v>
      </c>
      <c r="G786" s="238">
        <f t="shared" si="59"/>
        <v>0.4850498338870432</v>
      </c>
      <c r="H786" s="280"/>
      <c r="I786" s="280"/>
      <c r="J786" s="76"/>
    </row>
    <row r="787" spans="1:10" x14ac:dyDescent="0.25">
      <c r="A787" s="11" t="s">
        <v>288</v>
      </c>
      <c r="B787" s="178">
        <f t="shared" si="58"/>
        <v>6.3752055716824323</v>
      </c>
      <c r="D787" s="280"/>
      <c r="E787" s="280" t="s">
        <v>213</v>
      </c>
      <c r="F787" s="280">
        <v>7600</v>
      </c>
      <c r="G787" s="238">
        <f t="shared" si="59"/>
        <v>2.5249169435215948E-2</v>
      </c>
      <c r="H787" s="280"/>
      <c r="I787" s="280"/>
      <c r="J787" s="76"/>
    </row>
    <row r="788" spans="1:10" x14ac:dyDescent="0.25">
      <c r="A788" s="11" t="s">
        <v>288</v>
      </c>
      <c r="B788" s="178">
        <f t="shared" si="58"/>
        <v>482.78747133033858</v>
      </c>
      <c r="D788" s="280"/>
      <c r="E788" s="280" t="s">
        <v>268</v>
      </c>
      <c r="F788" s="280">
        <v>66137</v>
      </c>
      <c r="G788" s="238">
        <f t="shared" si="59"/>
        <v>0.21972425249169436</v>
      </c>
      <c r="H788" s="280"/>
      <c r="I788" s="280"/>
      <c r="J788" s="76"/>
    </row>
    <row r="789" spans="1:10" x14ac:dyDescent="0.25">
      <c r="A789" s="11" t="s">
        <v>288</v>
      </c>
      <c r="B789" s="178">
        <f t="shared" si="58"/>
        <v>0</v>
      </c>
      <c r="D789" s="280"/>
      <c r="E789" s="280" t="s">
        <v>266</v>
      </c>
      <c r="F789" s="280"/>
      <c r="G789" s="238"/>
      <c r="H789" s="280"/>
      <c r="I789" s="280"/>
      <c r="J789" s="76"/>
    </row>
    <row r="790" spans="1:10" x14ac:dyDescent="0.25">
      <c r="A790" s="11" t="s">
        <v>288</v>
      </c>
      <c r="B790" s="178">
        <f t="shared" si="58"/>
        <v>3.5860531340713687E-2</v>
      </c>
      <c r="D790" s="280"/>
      <c r="E790" s="280" t="s">
        <v>345</v>
      </c>
      <c r="F790" s="280">
        <v>570</v>
      </c>
      <c r="G790" s="238">
        <f t="shared" si="59"/>
        <v>1.8936877076411961E-3</v>
      </c>
      <c r="H790" s="280"/>
      <c r="I790" s="280"/>
      <c r="J790" s="76"/>
    </row>
    <row r="791" spans="1:10" x14ac:dyDescent="0.25">
      <c r="A791" s="11" t="s">
        <v>288</v>
      </c>
      <c r="B791" s="178">
        <f t="shared" si="58"/>
        <v>0.56524420260262032</v>
      </c>
      <c r="D791" s="280"/>
      <c r="E791" s="280" t="s">
        <v>26</v>
      </c>
      <c r="F791" s="280">
        <v>2263</v>
      </c>
      <c r="G791" s="238">
        <f t="shared" si="59"/>
        <v>7.5182724252491695E-3</v>
      </c>
      <c r="H791" s="280"/>
      <c r="I791" s="280"/>
      <c r="J791" s="76"/>
    </row>
    <row r="792" spans="1:10" x14ac:dyDescent="0.25">
      <c r="A792" s="11" t="s">
        <v>288</v>
      </c>
      <c r="B792" s="178">
        <f t="shared" si="58"/>
        <v>6.8983786050926606E-5</v>
      </c>
      <c r="D792" s="280"/>
      <c r="E792" s="280" t="s">
        <v>346</v>
      </c>
      <c r="F792" s="280">
        <v>25</v>
      </c>
      <c r="G792" s="238">
        <f t="shared" si="59"/>
        <v>8.3056478405315619E-5</v>
      </c>
      <c r="H792" s="280"/>
      <c r="I792" s="280"/>
      <c r="J792" s="76"/>
    </row>
    <row r="793" spans="1:10" x14ac:dyDescent="0.25">
      <c r="A793" s="11" t="s">
        <v>288</v>
      </c>
      <c r="B793" s="178">
        <f t="shared" si="58"/>
        <v>0</v>
      </c>
      <c r="D793" s="280"/>
      <c r="E793" s="280" t="s">
        <v>278</v>
      </c>
      <c r="F793" s="280"/>
      <c r="G793" s="238"/>
      <c r="H793" s="280"/>
      <c r="I793" s="280"/>
      <c r="J793" s="76"/>
    </row>
    <row r="794" spans="1:10" x14ac:dyDescent="0.25">
      <c r="A794" s="11" t="s">
        <v>288</v>
      </c>
      <c r="B794" s="178">
        <f t="shared" si="58"/>
        <v>0</v>
      </c>
      <c r="D794" s="280"/>
      <c r="E794" s="280" t="s">
        <v>84</v>
      </c>
      <c r="F794" s="280"/>
      <c r="G794" s="238"/>
      <c r="H794" s="280"/>
      <c r="I794" s="280"/>
      <c r="J794" s="76"/>
    </row>
    <row r="795" spans="1:10" x14ac:dyDescent="0.25">
      <c r="A795" s="11" t="s">
        <v>288</v>
      </c>
      <c r="B795" s="178">
        <f t="shared" si="58"/>
        <v>1.3355260979459389E-5</v>
      </c>
      <c r="D795" s="280"/>
      <c r="E795" s="280" t="s">
        <v>343</v>
      </c>
      <c r="F795" s="280">
        <v>11</v>
      </c>
      <c r="G795" s="238">
        <f t="shared" si="59"/>
        <v>3.6544850498338871E-5</v>
      </c>
      <c r="H795" s="280"/>
      <c r="I795" s="280"/>
      <c r="J795" s="76"/>
    </row>
    <row r="796" spans="1:10" x14ac:dyDescent="0.25">
      <c r="A796" s="11" t="s">
        <v>288</v>
      </c>
      <c r="B796" s="178">
        <f t="shared" si="58"/>
        <v>3.5761194688800342E-3</v>
      </c>
      <c r="D796" s="280"/>
      <c r="E796" s="280" t="s">
        <v>139</v>
      </c>
      <c r="F796" s="280">
        <v>180</v>
      </c>
      <c r="G796" s="238">
        <f t="shared" si="59"/>
        <v>5.980066445182724E-4</v>
      </c>
      <c r="H796" s="280"/>
      <c r="I796" s="280"/>
      <c r="J796" s="76"/>
    </row>
    <row r="797" spans="1:10" x14ac:dyDescent="0.25">
      <c r="A797" s="11" t="s">
        <v>288</v>
      </c>
      <c r="B797" s="178">
        <f t="shared" si="58"/>
        <v>168.04255593205369</v>
      </c>
      <c r="D797" s="280"/>
      <c r="E797" s="280" t="s">
        <v>92</v>
      </c>
      <c r="F797" s="280">
        <v>39019</v>
      </c>
      <c r="G797" s="238">
        <f t="shared" si="59"/>
        <v>0.12963122923588039</v>
      </c>
      <c r="H797" s="280"/>
      <c r="I797" s="280"/>
      <c r="J797" s="76"/>
    </row>
    <row r="798" spans="1:10" x14ac:dyDescent="0.25">
      <c r="A798" s="11" t="s">
        <v>288</v>
      </c>
      <c r="B798" s="178">
        <f t="shared" si="58"/>
        <v>1.8553879096257217E-4</v>
      </c>
      <c r="D798" s="280"/>
      <c r="E798" s="280" t="s">
        <v>218</v>
      </c>
      <c r="F798" s="280">
        <v>41</v>
      </c>
      <c r="G798" s="238">
        <f t="shared" si="59"/>
        <v>1.3621262458471761E-4</v>
      </c>
      <c r="H798" s="280"/>
      <c r="I798" s="280"/>
      <c r="J798" s="76"/>
    </row>
    <row r="799" spans="1:10" x14ac:dyDescent="0.25">
      <c r="A799" s="11" t="s">
        <v>288</v>
      </c>
      <c r="B799" s="178">
        <f t="shared" si="58"/>
        <v>0.6898378605092661</v>
      </c>
      <c r="D799" s="280"/>
      <c r="E799" s="280" t="s">
        <v>16</v>
      </c>
      <c r="F799" s="280">
        <v>2500</v>
      </c>
      <c r="G799" s="238">
        <f t="shared" si="59"/>
        <v>8.3056478405315621E-3</v>
      </c>
      <c r="H799" s="280"/>
      <c r="I799" s="280"/>
      <c r="J799" s="76"/>
    </row>
    <row r="800" spans="1:10" x14ac:dyDescent="0.25">
      <c r="A800" s="11" t="s">
        <v>288</v>
      </c>
      <c r="B800" s="178">
        <f t="shared" si="58"/>
        <v>4.6633039370426371E-2</v>
      </c>
      <c r="D800" s="280"/>
      <c r="E800" s="280" t="s">
        <v>272</v>
      </c>
      <c r="F800" s="280">
        <v>650</v>
      </c>
      <c r="G800" s="238">
        <f t="shared" si="59"/>
        <v>2.1594684385382061E-3</v>
      </c>
      <c r="H800" s="280"/>
      <c r="I800" s="280"/>
      <c r="J800" s="76"/>
    </row>
    <row r="801" spans="1:10" x14ac:dyDescent="0.25">
      <c r="A801" s="11" t="s">
        <v>288</v>
      </c>
      <c r="B801" s="178">
        <f t="shared" si="58"/>
        <v>0</v>
      </c>
      <c r="D801" s="280"/>
      <c r="E801" s="280" t="s">
        <v>32</v>
      </c>
      <c r="F801" s="280"/>
      <c r="G801" s="238"/>
      <c r="H801" s="280"/>
      <c r="I801" s="280"/>
      <c r="J801" s="76"/>
    </row>
    <row r="802" spans="1:10" x14ac:dyDescent="0.25">
      <c r="A802" s="11" t="s">
        <v>288</v>
      </c>
      <c r="B802" s="178">
        <f t="shared" si="58"/>
        <v>1.6428074745311863E-3</v>
      </c>
      <c r="D802" s="280"/>
      <c r="E802" s="280" t="s">
        <v>161</v>
      </c>
      <c r="F802" s="280">
        <v>122</v>
      </c>
      <c r="G802" s="238">
        <f t="shared" si="59"/>
        <v>4.0531561461794021E-4</v>
      </c>
      <c r="H802" s="280"/>
      <c r="I802" s="280"/>
      <c r="J802" s="76"/>
    </row>
    <row r="803" spans="1:10" x14ac:dyDescent="0.25">
      <c r="A803" s="11" t="s">
        <v>288</v>
      </c>
      <c r="B803" s="178">
        <f t="shared" si="58"/>
        <v>4.4149623072593022E-7</v>
      </c>
      <c r="D803" s="280"/>
      <c r="E803" s="280" t="s">
        <v>193</v>
      </c>
      <c r="F803" s="280">
        <v>2</v>
      </c>
      <c r="G803" s="238">
        <f t="shared" si="59"/>
        <v>6.6445182724252494E-6</v>
      </c>
      <c r="H803" s="280"/>
      <c r="I803" s="280"/>
      <c r="J803" s="76"/>
    </row>
    <row r="804" spans="1:10" x14ac:dyDescent="0.25">
      <c r="A804" s="11" t="s">
        <v>288</v>
      </c>
      <c r="B804" s="178">
        <f t="shared" si="58"/>
        <v>0</v>
      </c>
      <c r="D804" s="280"/>
      <c r="E804" s="280" t="s">
        <v>128</v>
      </c>
      <c r="F804" s="280"/>
      <c r="G804" s="238"/>
      <c r="H804" s="280"/>
      <c r="I804" s="280"/>
      <c r="J804" s="76"/>
    </row>
    <row r="805" spans="1:10" x14ac:dyDescent="0.25">
      <c r="A805" s="11" t="s">
        <v>288</v>
      </c>
      <c r="B805" s="178">
        <f t="shared" si="58"/>
        <v>3.2185075219920307</v>
      </c>
      <c r="D805" s="280"/>
      <c r="E805" s="280" t="s">
        <v>47</v>
      </c>
      <c r="F805" s="280">
        <v>5400</v>
      </c>
      <c r="G805" s="238">
        <f t="shared" si="59"/>
        <v>1.7940199335548173E-2</v>
      </c>
      <c r="H805" s="280"/>
      <c r="I805" s="280"/>
      <c r="J805" s="76"/>
    </row>
    <row r="806" spans="1:10" x14ac:dyDescent="0.25">
      <c r="A806" s="150" t="s">
        <v>288</v>
      </c>
      <c r="B806" s="131">
        <f t="shared" si="58"/>
        <v>0</v>
      </c>
      <c r="C806" s="150"/>
      <c r="D806" s="12"/>
      <c r="E806" s="12" t="s">
        <v>86</v>
      </c>
      <c r="F806" s="12"/>
      <c r="G806" s="237"/>
      <c r="H806" s="12"/>
      <c r="I806" s="12"/>
      <c r="J806" s="147"/>
    </row>
    <row r="807" spans="1:10" x14ac:dyDescent="0.25">
      <c r="A807" s="11" t="s">
        <v>289</v>
      </c>
      <c r="B807" s="178">
        <f>POWER((F807/$J$807)*100, 2)</f>
        <v>0.31484567901234567</v>
      </c>
      <c r="C807" s="11">
        <f>SUM(B807:B821)</f>
        <v>8214.6317981481498</v>
      </c>
      <c r="D807" s="281"/>
      <c r="E807" s="281" t="s">
        <v>5</v>
      </c>
      <c r="F807" s="281">
        <v>1010</v>
      </c>
      <c r="G807" s="238">
        <f>F807/$J$807</f>
        <v>5.611111111111111E-3</v>
      </c>
      <c r="H807" s="281"/>
      <c r="I807" s="281"/>
      <c r="J807" s="76">
        <v>180000</v>
      </c>
    </row>
    <row r="808" spans="1:10" x14ac:dyDescent="0.25">
      <c r="A808" s="11" t="s">
        <v>289</v>
      </c>
      <c r="B808" s="178">
        <f t="shared" ref="B808:B821" si="60">POWER((F808/$J$807)*100, 2)</f>
        <v>4.6488151234567896</v>
      </c>
      <c r="D808" s="281"/>
      <c r="E808" s="281" t="s">
        <v>93</v>
      </c>
      <c r="F808" s="281">
        <v>3881</v>
      </c>
      <c r="G808" s="238">
        <f t="shared" ref="G808:G820" si="61">F808/$J$807</f>
        <v>2.1561111111111111E-2</v>
      </c>
      <c r="H808" s="281"/>
      <c r="I808" s="281"/>
      <c r="J808" s="76"/>
    </row>
    <row r="809" spans="1:10" x14ac:dyDescent="0.25">
      <c r="A809" s="11" t="s">
        <v>289</v>
      </c>
      <c r="B809" s="178">
        <f t="shared" si="60"/>
        <v>1.1496604938271605E-2</v>
      </c>
      <c r="D809" s="281"/>
      <c r="E809" s="281" t="s">
        <v>82</v>
      </c>
      <c r="F809" s="281">
        <v>193</v>
      </c>
      <c r="G809" s="238">
        <f t="shared" si="61"/>
        <v>1.0722222222222222E-3</v>
      </c>
      <c r="H809" s="281"/>
      <c r="I809" s="281"/>
      <c r="J809" s="76"/>
    </row>
    <row r="810" spans="1:10" x14ac:dyDescent="0.25">
      <c r="A810" s="11" t="s">
        <v>289</v>
      </c>
      <c r="B810" s="178">
        <f t="shared" si="60"/>
        <v>8200.308641975309</v>
      </c>
      <c r="D810" s="281"/>
      <c r="E810" s="281" t="s">
        <v>15</v>
      </c>
      <c r="F810" s="281">
        <v>163000</v>
      </c>
      <c r="G810" s="238">
        <f t="shared" si="61"/>
        <v>0.90555555555555556</v>
      </c>
      <c r="H810" s="281"/>
      <c r="I810" s="281"/>
      <c r="J810" s="76"/>
    </row>
    <row r="811" spans="1:10" x14ac:dyDescent="0.25">
      <c r="A811" s="11" t="s">
        <v>289</v>
      </c>
      <c r="B811" s="178">
        <f t="shared" si="60"/>
        <v>0.30864197530864201</v>
      </c>
      <c r="D811" s="281"/>
      <c r="E811" s="281" t="s">
        <v>348</v>
      </c>
      <c r="F811" s="281">
        <v>1000</v>
      </c>
      <c r="G811" s="238">
        <f t="shared" si="61"/>
        <v>5.5555555555555558E-3</v>
      </c>
      <c r="H811" s="281"/>
      <c r="I811" s="281"/>
      <c r="J811" s="76"/>
    </row>
    <row r="812" spans="1:10" x14ac:dyDescent="0.25">
      <c r="A812" s="11" t="s">
        <v>289</v>
      </c>
      <c r="B812" s="178">
        <f t="shared" si="60"/>
        <v>3.0864197530864198E-5</v>
      </c>
      <c r="D812" s="281"/>
      <c r="E812" s="281" t="s">
        <v>266</v>
      </c>
      <c r="F812" s="281">
        <v>10</v>
      </c>
      <c r="G812" s="238">
        <f t="shared" si="61"/>
        <v>5.5555555555555558E-5</v>
      </c>
      <c r="H812" s="281"/>
      <c r="I812" s="281"/>
      <c r="J812" s="76"/>
    </row>
    <row r="813" spans="1:10" x14ac:dyDescent="0.25">
      <c r="A813" s="11" t="s">
        <v>289</v>
      </c>
      <c r="B813" s="178">
        <f t="shared" si="60"/>
        <v>0</v>
      </c>
      <c r="D813" s="281"/>
      <c r="E813" s="281" t="s">
        <v>56</v>
      </c>
      <c r="F813" s="281"/>
      <c r="G813" s="238"/>
      <c r="H813" s="281"/>
      <c r="I813" s="281"/>
      <c r="J813" s="76"/>
    </row>
    <row r="814" spans="1:10" x14ac:dyDescent="0.25">
      <c r="A814" s="11" t="s">
        <v>289</v>
      </c>
      <c r="B814" s="178">
        <f t="shared" si="60"/>
        <v>0</v>
      </c>
      <c r="D814" s="281"/>
      <c r="E814" s="281" t="s">
        <v>165</v>
      </c>
      <c r="F814" s="281"/>
      <c r="G814" s="238"/>
      <c r="H814" s="281"/>
      <c r="I814" s="281"/>
      <c r="J814" s="76"/>
    </row>
    <row r="815" spans="1:10" x14ac:dyDescent="0.25">
      <c r="A815" s="11" t="s">
        <v>289</v>
      </c>
      <c r="B815" s="178">
        <f t="shared" si="60"/>
        <v>0.10743827160493827</v>
      </c>
      <c r="D815" s="281"/>
      <c r="E815" s="281" t="s">
        <v>92</v>
      </c>
      <c r="F815" s="281">
        <v>590</v>
      </c>
      <c r="G815" s="238">
        <f t="shared" si="61"/>
        <v>3.2777777777777779E-3</v>
      </c>
      <c r="H815" s="281"/>
      <c r="I815" s="281"/>
      <c r="J815" s="76"/>
    </row>
    <row r="816" spans="1:10" x14ac:dyDescent="0.25">
      <c r="A816" s="11" t="s">
        <v>289</v>
      </c>
      <c r="B816" s="178">
        <f t="shared" si="60"/>
        <v>3.7808641975308639</v>
      </c>
      <c r="D816" s="281"/>
      <c r="E816" s="281" t="s">
        <v>16</v>
      </c>
      <c r="F816" s="281">
        <v>3500</v>
      </c>
      <c r="G816" s="238">
        <f t="shared" si="61"/>
        <v>1.9444444444444445E-2</v>
      </c>
      <c r="H816" s="281"/>
      <c r="I816" s="281"/>
      <c r="J816" s="76"/>
    </row>
    <row r="817" spans="1:10" x14ac:dyDescent="0.25">
      <c r="A817" s="11" t="s">
        <v>289</v>
      </c>
      <c r="B817" s="178">
        <f t="shared" si="60"/>
        <v>3.4720111111111103</v>
      </c>
      <c r="D817" s="281"/>
      <c r="E817" s="281" t="s">
        <v>121</v>
      </c>
      <c r="F817" s="281">
        <v>3354</v>
      </c>
      <c r="G817" s="238">
        <f t="shared" si="61"/>
        <v>1.8633333333333332E-2</v>
      </c>
      <c r="H817" s="281"/>
      <c r="I817" s="281"/>
      <c r="J817" s="76"/>
    </row>
    <row r="818" spans="1:10" x14ac:dyDescent="0.25">
      <c r="A818" s="11" t="s">
        <v>289</v>
      </c>
      <c r="B818" s="178">
        <f t="shared" si="60"/>
        <v>1.2345679012345681</v>
      </c>
      <c r="D818" s="281"/>
      <c r="E818" s="281" t="s">
        <v>140</v>
      </c>
      <c r="F818" s="281">
        <v>2000</v>
      </c>
      <c r="G818" s="238">
        <f t="shared" si="61"/>
        <v>1.1111111111111112E-2</v>
      </c>
      <c r="H818" s="281"/>
      <c r="I818" s="281"/>
      <c r="J818" s="76"/>
    </row>
    <row r="819" spans="1:10" x14ac:dyDescent="0.25">
      <c r="A819" s="11" t="s">
        <v>289</v>
      </c>
      <c r="B819" s="178">
        <f t="shared" si="60"/>
        <v>0</v>
      </c>
      <c r="D819" s="281"/>
      <c r="E819" s="281" t="s">
        <v>161</v>
      </c>
      <c r="F819" s="281"/>
      <c r="G819" s="238"/>
      <c r="H819" s="281"/>
      <c r="I819" s="281"/>
      <c r="J819" s="76"/>
    </row>
    <row r="820" spans="1:10" x14ac:dyDescent="0.25">
      <c r="A820" s="11" t="s">
        <v>289</v>
      </c>
      <c r="B820" s="178">
        <f t="shared" si="60"/>
        <v>0.44444444444444453</v>
      </c>
      <c r="D820" s="281"/>
      <c r="E820" s="281" t="s">
        <v>31</v>
      </c>
      <c r="F820" s="281">
        <v>1200</v>
      </c>
      <c r="G820" s="238">
        <f t="shared" si="61"/>
        <v>6.6666666666666671E-3</v>
      </c>
      <c r="H820" s="281"/>
      <c r="I820" s="281"/>
      <c r="J820" s="76"/>
    </row>
    <row r="821" spans="1:10" x14ac:dyDescent="0.25">
      <c r="A821" s="150" t="s">
        <v>289</v>
      </c>
      <c r="B821" s="131">
        <f t="shared" si="60"/>
        <v>0</v>
      </c>
      <c r="C821" s="150"/>
      <c r="D821" s="12"/>
      <c r="E821" s="12" t="s">
        <v>38</v>
      </c>
      <c r="F821" s="12"/>
      <c r="G821" s="237"/>
      <c r="H821" s="12"/>
      <c r="I821" s="12"/>
      <c r="J821" s="147"/>
    </row>
    <row r="822" spans="1:10" x14ac:dyDescent="0.25">
      <c r="A822" s="11" t="s">
        <v>290</v>
      </c>
      <c r="B822" s="178">
        <f>POWER((F822/$J$822)*100, 2)</f>
        <v>127.47138397502599</v>
      </c>
      <c r="C822" s="11">
        <f>SUM(B822:B826)</f>
        <v>2769.2507804370448</v>
      </c>
      <c r="D822" s="282"/>
      <c r="E822" s="282" t="s">
        <v>82</v>
      </c>
      <c r="F822" s="276">
        <v>14000</v>
      </c>
      <c r="G822" s="238">
        <f>F822/$J$822</f>
        <v>0.11290322580645161</v>
      </c>
      <c r="H822" s="282"/>
      <c r="I822" s="282"/>
      <c r="J822" s="76">
        <v>124000</v>
      </c>
    </row>
    <row r="823" spans="1:10" x14ac:dyDescent="0.25">
      <c r="A823" s="11" t="s">
        <v>290</v>
      </c>
      <c r="B823" s="178">
        <f t="shared" ref="B823:B826" si="62">POWER((F823/$J$822)*100, 2)</f>
        <v>1093.2622268470343</v>
      </c>
      <c r="D823" s="282"/>
      <c r="E823" s="282" t="s">
        <v>111</v>
      </c>
      <c r="F823" s="276">
        <v>41000</v>
      </c>
      <c r="G823" s="238">
        <f t="shared" ref="G823:G825" si="63">F823/$J$822</f>
        <v>0.33064516129032256</v>
      </c>
      <c r="H823" s="282"/>
      <c r="I823" s="282"/>
      <c r="J823" s="76"/>
    </row>
    <row r="824" spans="1:10" x14ac:dyDescent="0.25">
      <c r="A824" s="11" t="s">
        <v>290</v>
      </c>
      <c r="B824" s="178">
        <f t="shared" si="62"/>
        <v>796.69614984391285</v>
      </c>
      <c r="D824" s="282"/>
      <c r="E824" s="282" t="s">
        <v>92</v>
      </c>
      <c r="F824" s="276">
        <v>35000</v>
      </c>
      <c r="G824" s="238">
        <f t="shared" si="63"/>
        <v>0.28225806451612906</v>
      </c>
      <c r="H824" s="282"/>
      <c r="I824" s="282"/>
      <c r="J824" s="76"/>
    </row>
    <row r="825" spans="1:10" x14ac:dyDescent="0.25">
      <c r="A825" s="11" t="s">
        <v>290</v>
      </c>
      <c r="B825" s="178">
        <f t="shared" si="62"/>
        <v>751.82101977107175</v>
      </c>
      <c r="D825" s="282"/>
      <c r="E825" s="282" t="s">
        <v>16</v>
      </c>
      <c r="F825" s="276">
        <v>34000</v>
      </c>
      <c r="G825" s="238">
        <f t="shared" si="63"/>
        <v>0.27419354838709675</v>
      </c>
      <c r="H825" s="282"/>
      <c r="I825" s="282"/>
      <c r="J825" s="76"/>
    </row>
    <row r="826" spans="1:10" x14ac:dyDescent="0.25">
      <c r="A826" s="150" t="s">
        <v>290</v>
      </c>
      <c r="B826" s="131">
        <f t="shared" si="62"/>
        <v>0</v>
      </c>
      <c r="C826" s="150"/>
      <c r="D826" s="12"/>
      <c r="E826" s="12" t="s">
        <v>38</v>
      </c>
      <c r="F826" s="12"/>
      <c r="G826" s="237"/>
      <c r="H826" s="12"/>
      <c r="I826" s="12"/>
      <c r="J826" s="147"/>
    </row>
    <row r="827" spans="1:10" x14ac:dyDescent="0.25">
      <c r="A827" s="11" t="s">
        <v>291</v>
      </c>
      <c r="B827" s="178">
        <f>POWER((F827/$J$827)*100, 2)</f>
        <v>1.3011609246916971</v>
      </c>
      <c r="C827" s="11">
        <f>SUM(B827:B835)</f>
        <v>4715.3013922421896</v>
      </c>
      <c r="D827" s="283"/>
      <c r="E827" s="283" t="s">
        <v>192</v>
      </c>
      <c r="F827" s="283">
        <v>300</v>
      </c>
      <c r="G827" s="238">
        <f>F827/$J$827</f>
        <v>1.1406844106463879E-2</v>
      </c>
      <c r="H827" s="283"/>
      <c r="I827" s="283"/>
      <c r="J827" s="76">
        <v>26300</v>
      </c>
    </row>
    <row r="828" spans="1:10" x14ac:dyDescent="0.25">
      <c r="A828" s="11" t="s">
        <v>291</v>
      </c>
      <c r="B828" s="178">
        <f t="shared" ref="B828:B835" si="64">POWER((F828/$J$827)*100, 2)</f>
        <v>3461.2865445503048</v>
      </c>
      <c r="D828" s="283"/>
      <c r="E828" s="283" t="s">
        <v>83</v>
      </c>
      <c r="F828" s="283">
        <v>15473</v>
      </c>
      <c r="G828" s="238">
        <f t="shared" ref="G828:G835" si="65">F828/$J$827</f>
        <v>0.58832699619771867</v>
      </c>
      <c r="H828" s="283"/>
      <c r="I828" s="283"/>
      <c r="J828" s="76"/>
    </row>
    <row r="829" spans="1:10" x14ac:dyDescent="0.25">
      <c r="A829" s="11" t="s">
        <v>291</v>
      </c>
      <c r="B829" s="178">
        <f t="shared" si="64"/>
        <v>4.6971909381370267</v>
      </c>
      <c r="D829" s="283"/>
      <c r="E829" s="283" t="s">
        <v>15</v>
      </c>
      <c r="F829" s="283">
        <v>570</v>
      </c>
      <c r="G829" s="238">
        <f t="shared" si="65"/>
        <v>2.167300380228137E-2</v>
      </c>
      <c r="H829" s="283"/>
      <c r="I829" s="283"/>
      <c r="J829" s="76"/>
    </row>
    <row r="830" spans="1:10" x14ac:dyDescent="0.25">
      <c r="A830" s="11" t="s">
        <v>291</v>
      </c>
      <c r="B830" s="178">
        <f t="shared" si="64"/>
        <v>8.1322557793231068E-2</v>
      </c>
      <c r="D830" s="283"/>
      <c r="E830" s="283" t="s">
        <v>349</v>
      </c>
      <c r="F830" s="283">
        <v>75</v>
      </c>
      <c r="G830" s="238">
        <f t="shared" si="65"/>
        <v>2.8517110266159697E-3</v>
      </c>
      <c r="H830" s="283"/>
      <c r="I830" s="283"/>
      <c r="J830" s="76"/>
    </row>
    <row r="831" spans="1:10" x14ac:dyDescent="0.25">
      <c r="A831" s="11" t="s">
        <v>291</v>
      </c>
      <c r="B831" s="178">
        <f t="shared" si="64"/>
        <v>1245.5800141681968</v>
      </c>
      <c r="D831" s="283"/>
      <c r="E831" s="283" t="s">
        <v>111</v>
      </c>
      <c r="F831" s="283">
        <v>9282</v>
      </c>
      <c r="G831" s="238">
        <f t="shared" si="65"/>
        <v>0.3529277566539924</v>
      </c>
      <c r="H831" s="283"/>
      <c r="I831" s="283"/>
      <c r="J831" s="76"/>
    </row>
    <row r="832" spans="1:10" x14ac:dyDescent="0.25">
      <c r="A832" s="11" t="s">
        <v>291</v>
      </c>
      <c r="B832" s="178">
        <f t="shared" si="64"/>
        <v>1.3011609246916971</v>
      </c>
      <c r="D832" s="283"/>
      <c r="E832" s="283" t="s">
        <v>16</v>
      </c>
      <c r="F832" s="283">
        <v>300</v>
      </c>
      <c r="G832" s="238">
        <f t="shared" si="65"/>
        <v>1.1406844106463879E-2</v>
      </c>
      <c r="H832" s="283"/>
      <c r="I832" s="283"/>
      <c r="J832" s="76"/>
    </row>
    <row r="833" spans="1:10" x14ac:dyDescent="0.25">
      <c r="A833" s="11" t="s">
        <v>291</v>
      </c>
      <c r="B833" s="178">
        <f t="shared" si="64"/>
        <v>1.053940349000275</v>
      </c>
      <c r="D833" s="283"/>
      <c r="E833" s="283" t="s">
        <v>141</v>
      </c>
      <c r="F833" s="283">
        <v>270</v>
      </c>
      <c r="G833" s="238">
        <f t="shared" si="65"/>
        <v>1.0266159695817491E-2</v>
      </c>
      <c r="H833" s="283"/>
      <c r="I833" s="283"/>
      <c r="J833" s="76"/>
    </row>
    <row r="834" spans="1:10" x14ac:dyDescent="0.25">
      <c r="A834" s="11" t="s">
        <v>291</v>
      </c>
      <c r="B834" s="178">
        <f t="shared" si="64"/>
        <v>0</v>
      </c>
      <c r="D834" s="283"/>
      <c r="E834" s="283" t="s">
        <v>38</v>
      </c>
      <c r="F834" s="283"/>
      <c r="G834" s="238"/>
      <c r="H834" s="283"/>
      <c r="I834" s="283"/>
      <c r="J834" s="76"/>
    </row>
    <row r="835" spans="1:10" x14ac:dyDescent="0.25">
      <c r="A835" s="150" t="s">
        <v>291</v>
      </c>
      <c r="B835" s="131">
        <f t="shared" si="64"/>
        <v>5.7829374430742093E-5</v>
      </c>
      <c r="C835" s="150"/>
      <c r="D835" s="12"/>
      <c r="E835" s="12" t="s">
        <v>129</v>
      </c>
      <c r="F835" s="12">
        <v>2</v>
      </c>
      <c r="G835" s="237">
        <f t="shared" si="65"/>
        <v>7.6045627376425856E-5</v>
      </c>
      <c r="H835" s="12"/>
      <c r="I835" s="12"/>
      <c r="J835" s="147"/>
    </row>
    <row r="836" spans="1:10" x14ac:dyDescent="0.25">
      <c r="A836" s="11" t="s">
        <v>293</v>
      </c>
      <c r="B836" s="178">
        <f>POWER((F836/$J$836)*100, 2)</f>
        <v>0</v>
      </c>
      <c r="C836" s="11">
        <f>SUM(B836:B885)</f>
        <v>3345.7397554217378</v>
      </c>
      <c r="D836" s="283"/>
      <c r="E836" s="283" t="s">
        <v>130</v>
      </c>
      <c r="F836" s="276"/>
      <c r="G836" s="238"/>
      <c r="H836" s="283"/>
      <c r="I836" s="283"/>
      <c r="J836" s="76">
        <v>7960000</v>
      </c>
    </row>
    <row r="837" spans="1:10" x14ac:dyDescent="0.25">
      <c r="A837" s="11" t="s">
        <v>293</v>
      </c>
      <c r="B837" s="178">
        <f t="shared" ref="B837:B884" si="66">POWER((F837/$J$836)*100, 2)</f>
        <v>0.62835496641498967</v>
      </c>
      <c r="D837" s="283"/>
      <c r="E837" s="283" t="s">
        <v>97</v>
      </c>
      <c r="F837" s="283">
        <v>63098</v>
      </c>
      <c r="G837" s="238">
        <f>F837/$J$836</f>
        <v>7.9268844221105535E-3</v>
      </c>
      <c r="H837" s="283"/>
      <c r="I837" s="283"/>
      <c r="J837" s="76"/>
    </row>
    <row r="838" spans="1:10" x14ac:dyDescent="0.25">
      <c r="A838" s="11" t="s">
        <v>293</v>
      </c>
      <c r="B838" s="178">
        <f t="shared" si="66"/>
        <v>0.22764646741875211</v>
      </c>
      <c r="D838" s="283"/>
      <c r="E838" s="283" t="s">
        <v>81</v>
      </c>
      <c r="F838" s="283">
        <v>37979</v>
      </c>
      <c r="G838" s="238">
        <f t="shared" ref="G838:G884" si="67">F838/$J$836</f>
        <v>4.7712311557788949E-3</v>
      </c>
      <c r="H838" s="283"/>
      <c r="I838" s="283"/>
      <c r="J838" s="76"/>
    </row>
    <row r="839" spans="1:10" s="283" customFormat="1" x14ac:dyDescent="0.25">
      <c r="A839" s="11" t="s">
        <v>293</v>
      </c>
      <c r="B839" s="178">
        <f t="shared" si="66"/>
        <v>5.6816747051842133E-5</v>
      </c>
      <c r="C839" s="11"/>
      <c r="E839" s="283" t="s">
        <v>210</v>
      </c>
      <c r="F839" s="283">
        <v>600</v>
      </c>
      <c r="G839" s="238">
        <f t="shared" si="67"/>
        <v>7.5376884422110558E-5</v>
      </c>
      <c r="J839" s="76"/>
    </row>
    <row r="840" spans="1:10" x14ac:dyDescent="0.25">
      <c r="A840" s="11" t="s">
        <v>293</v>
      </c>
      <c r="B840" s="178">
        <f t="shared" si="66"/>
        <v>4.0403020125754405E-2</v>
      </c>
      <c r="D840" s="283"/>
      <c r="E840" s="283" t="s">
        <v>5</v>
      </c>
      <c r="F840" s="283">
        <v>16000</v>
      </c>
      <c r="G840" s="238">
        <f t="shared" si="67"/>
        <v>2.0100502512562816E-3</v>
      </c>
      <c r="H840" s="283"/>
      <c r="I840" s="283"/>
      <c r="J840" s="76"/>
    </row>
    <row r="841" spans="1:10" x14ac:dyDescent="0.25">
      <c r="A841" s="11" t="s">
        <v>293</v>
      </c>
      <c r="B841" s="178">
        <f t="shared" si="66"/>
        <v>0</v>
      </c>
      <c r="D841" s="283"/>
      <c r="E841" s="283" t="s">
        <v>100</v>
      </c>
      <c r="F841" s="283"/>
      <c r="G841" s="238"/>
      <c r="H841" s="283"/>
      <c r="I841" s="283"/>
      <c r="J841" s="76"/>
    </row>
    <row r="842" spans="1:10" x14ac:dyDescent="0.25">
      <c r="A842" s="11" t="s">
        <v>293</v>
      </c>
      <c r="B842" s="178">
        <f t="shared" si="66"/>
        <v>1.0728899680563626E-2</v>
      </c>
      <c r="D842" s="283"/>
      <c r="E842" s="283" t="s">
        <v>93</v>
      </c>
      <c r="F842" s="283">
        <v>8245</v>
      </c>
      <c r="G842" s="238">
        <f t="shared" si="67"/>
        <v>1.0358040201005026E-3</v>
      </c>
      <c r="H842" s="283"/>
      <c r="I842" s="283"/>
      <c r="J842" s="76"/>
    </row>
    <row r="843" spans="1:10" x14ac:dyDescent="0.25">
      <c r="A843" s="11" t="s">
        <v>293</v>
      </c>
      <c r="B843" s="178">
        <f t="shared" si="66"/>
        <v>0</v>
      </c>
      <c r="D843" s="283"/>
      <c r="E843" s="283" t="s">
        <v>39</v>
      </c>
      <c r="F843" s="283"/>
      <c r="G843" s="238"/>
      <c r="H843" s="283"/>
      <c r="I843" s="283"/>
      <c r="J843" s="76"/>
    </row>
    <row r="844" spans="1:10" x14ac:dyDescent="0.25">
      <c r="A844" s="11" t="s">
        <v>293</v>
      </c>
      <c r="B844" s="178">
        <f t="shared" si="66"/>
        <v>2.7963738447261428E-2</v>
      </c>
      <c r="D844" s="283"/>
      <c r="E844" s="283" t="s">
        <v>6</v>
      </c>
      <c r="F844" s="283">
        <v>13311</v>
      </c>
      <c r="G844" s="238">
        <f t="shared" si="67"/>
        <v>1.6722361809045226E-3</v>
      </c>
      <c r="H844" s="283"/>
      <c r="I844" s="283"/>
      <c r="J844" s="76"/>
    </row>
    <row r="845" spans="1:10" x14ac:dyDescent="0.25">
      <c r="A845" s="11" t="s">
        <v>293</v>
      </c>
      <c r="B845" s="178">
        <f t="shared" si="66"/>
        <v>0.41050099744955942</v>
      </c>
      <c r="D845" s="283"/>
      <c r="E845" s="283" t="s">
        <v>101</v>
      </c>
      <c r="F845" s="283">
        <v>51000</v>
      </c>
      <c r="G845" s="238">
        <f t="shared" si="67"/>
        <v>6.4070351758793971E-3</v>
      </c>
      <c r="H845" s="283"/>
      <c r="I845" s="283"/>
      <c r="J845" s="76"/>
    </row>
    <row r="846" spans="1:10" x14ac:dyDescent="0.25">
      <c r="A846" s="11" t="s">
        <v>293</v>
      </c>
      <c r="B846" s="178">
        <f t="shared" si="66"/>
        <v>7.3257255182949919E-3</v>
      </c>
      <c r="D846" s="283"/>
      <c r="E846" s="283" t="s">
        <v>102</v>
      </c>
      <c r="F846" s="283">
        <v>6813</v>
      </c>
      <c r="G846" s="238">
        <f t="shared" si="67"/>
        <v>8.5590452261306534E-4</v>
      </c>
      <c r="H846" s="283"/>
      <c r="I846" s="283"/>
      <c r="J846" s="76"/>
    </row>
    <row r="847" spans="1:10" x14ac:dyDescent="0.25">
      <c r="A847" s="11" t="s">
        <v>293</v>
      </c>
      <c r="B847" s="178">
        <f t="shared" si="66"/>
        <v>1.2783768086664475E-2</v>
      </c>
      <c r="D847" s="283"/>
      <c r="E847" s="283" t="s">
        <v>82</v>
      </c>
      <c r="F847" s="283">
        <v>9000</v>
      </c>
      <c r="G847" s="238">
        <f t="shared" si="67"/>
        <v>1.1306532663316582E-3</v>
      </c>
      <c r="H847" s="283"/>
      <c r="I847" s="283"/>
      <c r="J847" s="76"/>
    </row>
    <row r="848" spans="1:10" x14ac:dyDescent="0.25">
      <c r="A848" s="11" t="s">
        <v>293</v>
      </c>
      <c r="B848" s="178">
        <f t="shared" si="66"/>
        <v>0</v>
      </c>
      <c r="D848" s="283"/>
      <c r="E848" s="283" t="s">
        <v>83</v>
      </c>
      <c r="F848" s="283"/>
      <c r="G848" s="238"/>
      <c r="H848" s="283"/>
      <c r="I848" s="283"/>
      <c r="J848" s="76"/>
    </row>
    <row r="849" spans="1:10" x14ac:dyDescent="0.25">
      <c r="A849" s="11" t="s">
        <v>293</v>
      </c>
      <c r="B849" s="178">
        <f t="shared" si="66"/>
        <v>3055.4783970101762</v>
      </c>
      <c r="D849" s="283"/>
      <c r="E849" s="283" t="s">
        <v>15</v>
      </c>
      <c r="F849" s="283">
        <v>4400000</v>
      </c>
      <c r="G849" s="238">
        <f t="shared" si="67"/>
        <v>0.55276381909547734</v>
      </c>
      <c r="H849" s="283"/>
      <c r="I849" s="283"/>
      <c r="J849" s="76"/>
    </row>
    <row r="850" spans="1:10" x14ac:dyDescent="0.25">
      <c r="A850" s="11" t="s">
        <v>293</v>
      </c>
      <c r="B850" s="178">
        <f t="shared" si="66"/>
        <v>0</v>
      </c>
      <c r="D850" s="283"/>
      <c r="E850" s="283" t="s">
        <v>103</v>
      </c>
      <c r="F850" s="283"/>
      <c r="G850" s="238"/>
      <c r="H850" s="283"/>
      <c r="I850" s="283"/>
      <c r="J850" s="76"/>
    </row>
    <row r="851" spans="1:10" x14ac:dyDescent="0.25">
      <c r="A851" s="11" t="s">
        <v>293</v>
      </c>
      <c r="B851" s="178">
        <f t="shared" si="66"/>
        <v>0</v>
      </c>
      <c r="D851" s="283"/>
      <c r="E851" s="283" t="s">
        <v>222</v>
      </c>
      <c r="F851" s="283"/>
      <c r="G851" s="238"/>
      <c r="H851" s="283"/>
      <c r="I851" s="283"/>
      <c r="J851" s="76"/>
    </row>
    <row r="852" spans="1:10" x14ac:dyDescent="0.25">
      <c r="A852" s="11" t="s">
        <v>293</v>
      </c>
      <c r="B852" s="178">
        <f t="shared" si="66"/>
        <v>0</v>
      </c>
      <c r="D852" s="283"/>
      <c r="E852" s="283" t="s">
        <v>106</v>
      </c>
      <c r="F852" s="283"/>
      <c r="G852" s="238"/>
      <c r="H852" s="283"/>
      <c r="I852" s="283"/>
      <c r="J852" s="76"/>
    </row>
    <row r="853" spans="1:10" x14ac:dyDescent="0.25">
      <c r="A853" s="11" t="s">
        <v>293</v>
      </c>
      <c r="B853" s="178">
        <f t="shared" si="66"/>
        <v>0</v>
      </c>
      <c r="D853" s="283"/>
      <c r="E853" s="283" t="s">
        <v>152</v>
      </c>
      <c r="F853" s="283"/>
      <c r="G853" s="238"/>
      <c r="H853" s="283"/>
      <c r="I853" s="283"/>
      <c r="J853" s="76"/>
    </row>
    <row r="854" spans="1:10" x14ac:dyDescent="0.25">
      <c r="A854" s="11" t="s">
        <v>293</v>
      </c>
      <c r="B854" s="178">
        <f t="shared" si="66"/>
        <v>0</v>
      </c>
      <c r="D854" s="283"/>
      <c r="E854" s="283" t="s">
        <v>108</v>
      </c>
      <c r="F854" s="283"/>
      <c r="G854" s="238"/>
      <c r="H854" s="283"/>
      <c r="I854" s="283"/>
      <c r="J854" s="76"/>
    </row>
    <row r="855" spans="1:10" x14ac:dyDescent="0.25">
      <c r="A855" s="11" t="s">
        <v>293</v>
      </c>
      <c r="B855" s="178">
        <f t="shared" si="66"/>
        <v>1.2295633672445139</v>
      </c>
      <c r="D855" s="283"/>
      <c r="E855" s="283" t="s">
        <v>94</v>
      </c>
      <c r="F855" s="283">
        <v>88265</v>
      </c>
      <c r="G855" s="238">
        <f t="shared" si="67"/>
        <v>1.1088567839195981E-2</v>
      </c>
      <c r="H855" s="283"/>
      <c r="I855" s="283"/>
      <c r="J855" s="76"/>
    </row>
    <row r="856" spans="1:10" x14ac:dyDescent="0.25">
      <c r="A856" s="11" t="s">
        <v>293</v>
      </c>
      <c r="B856" s="178">
        <f t="shared" si="66"/>
        <v>0</v>
      </c>
      <c r="D856" s="283"/>
      <c r="E856" s="283" t="s">
        <v>21</v>
      </c>
      <c r="F856" s="283"/>
      <c r="G856" s="238"/>
      <c r="H856" s="283"/>
      <c r="I856" s="283"/>
      <c r="J856" s="76"/>
    </row>
    <row r="857" spans="1:10" x14ac:dyDescent="0.25">
      <c r="A857" s="11" t="s">
        <v>293</v>
      </c>
      <c r="B857" s="178">
        <f t="shared" si="66"/>
        <v>0</v>
      </c>
      <c r="D857" s="283"/>
      <c r="E857" s="283" t="s">
        <v>190</v>
      </c>
      <c r="F857" s="283"/>
      <c r="G857" s="238"/>
      <c r="H857" s="283"/>
      <c r="I857" s="283"/>
      <c r="J857" s="76"/>
    </row>
    <row r="858" spans="1:10" x14ac:dyDescent="0.25">
      <c r="A858" s="11" t="s">
        <v>293</v>
      </c>
      <c r="B858" s="178">
        <f t="shared" si="66"/>
        <v>157.82429736622811</v>
      </c>
      <c r="D858" s="283"/>
      <c r="E858" s="283" t="s">
        <v>9</v>
      </c>
      <c r="F858" s="283">
        <v>1000000</v>
      </c>
      <c r="G858" s="238">
        <f t="shared" si="67"/>
        <v>0.12562814070351758</v>
      </c>
      <c r="H858" s="283"/>
      <c r="I858" s="283"/>
      <c r="J858" s="76"/>
    </row>
    <row r="859" spans="1:10" x14ac:dyDescent="0.25">
      <c r="A859" s="11" t="s">
        <v>293</v>
      </c>
      <c r="B859" s="178">
        <f t="shared" si="66"/>
        <v>9.8242081994457191</v>
      </c>
      <c r="D859" s="283"/>
      <c r="E859" s="283" t="s">
        <v>24</v>
      </c>
      <c r="F859" s="283">
        <v>249495</v>
      </c>
      <c r="G859" s="238">
        <f t="shared" si="67"/>
        <v>3.134359296482412E-2</v>
      </c>
      <c r="H859" s="283"/>
      <c r="I859" s="283"/>
      <c r="J859" s="76"/>
    </row>
    <row r="860" spans="1:10" x14ac:dyDescent="0.25">
      <c r="A860" s="11" t="s">
        <v>293</v>
      </c>
      <c r="B860" s="178">
        <f t="shared" si="66"/>
        <v>3.9456074341557021E-3</v>
      </c>
      <c r="D860" s="283"/>
      <c r="E860" s="283" t="s">
        <v>25</v>
      </c>
      <c r="F860" s="283">
        <v>5000</v>
      </c>
      <c r="G860" s="238">
        <f t="shared" si="67"/>
        <v>6.2814070351758795E-4</v>
      </c>
      <c r="H860" s="283"/>
      <c r="I860" s="283"/>
      <c r="J860" s="76"/>
    </row>
    <row r="861" spans="1:10" x14ac:dyDescent="0.25">
      <c r="A861" s="11" t="s">
        <v>293</v>
      </c>
      <c r="B861" s="178">
        <f t="shared" si="66"/>
        <v>2.6672306254892555</v>
      </c>
      <c r="D861" s="283"/>
      <c r="E861" s="283" t="s">
        <v>36</v>
      </c>
      <c r="F861" s="283">
        <v>130000</v>
      </c>
      <c r="G861" s="238">
        <f t="shared" si="67"/>
        <v>1.6331658291457288E-2</v>
      </c>
      <c r="H861" s="283"/>
      <c r="I861" s="283"/>
      <c r="J861" s="76"/>
    </row>
    <row r="862" spans="1:10" x14ac:dyDescent="0.25">
      <c r="A862" s="11" t="s">
        <v>293</v>
      </c>
      <c r="B862" s="178">
        <f t="shared" si="66"/>
        <v>0</v>
      </c>
      <c r="D862" s="283"/>
      <c r="E862" s="283" t="s">
        <v>176</v>
      </c>
      <c r="F862" s="283"/>
      <c r="G862" s="238"/>
      <c r="H862" s="283"/>
      <c r="I862" s="283"/>
      <c r="J862" s="76"/>
    </row>
    <row r="863" spans="1:10" x14ac:dyDescent="0.25">
      <c r="A863" s="11" t="s">
        <v>293</v>
      </c>
      <c r="B863" s="178">
        <f t="shared" si="66"/>
        <v>0</v>
      </c>
      <c r="D863" s="283"/>
      <c r="E863" s="283" t="s">
        <v>220</v>
      </c>
      <c r="F863" s="283"/>
      <c r="G863" s="238"/>
      <c r="H863" s="283"/>
      <c r="I863" s="283"/>
      <c r="J863" s="76"/>
    </row>
    <row r="864" spans="1:10" x14ac:dyDescent="0.25">
      <c r="A864" s="11" t="s">
        <v>293</v>
      </c>
      <c r="B864" s="178">
        <f t="shared" si="66"/>
        <v>0</v>
      </c>
      <c r="D864" s="283"/>
      <c r="E864" s="283" t="s">
        <v>170</v>
      </c>
      <c r="F864" s="283"/>
      <c r="G864" s="238"/>
      <c r="H864" s="283"/>
      <c r="I864" s="283"/>
      <c r="J864" s="76"/>
    </row>
    <row r="865" spans="1:10" x14ac:dyDescent="0.25">
      <c r="A865" s="11" t="s">
        <v>293</v>
      </c>
      <c r="B865" s="178">
        <f t="shared" si="66"/>
        <v>0.13273023408499787</v>
      </c>
      <c r="D865" s="283"/>
      <c r="E865" s="283" t="s">
        <v>154</v>
      </c>
      <c r="F865" s="283">
        <v>29000</v>
      </c>
      <c r="G865" s="238">
        <f t="shared" si="67"/>
        <v>3.64321608040201E-3</v>
      </c>
      <c r="H865" s="283"/>
      <c r="I865" s="283"/>
      <c r="J865" s="76"/>
    </row>
    <row r="866" spans="1:10" x14ac:dyDescent="0.25">
      <c r="A866" s="11" t="s">
        <v>293</v>
      </c>
      <c r="B866" s="178">
        <f t="shared" si="66"/>
        <v>0</v>
      </c>
      <c r="D866" s="283"/>
      <c r="E866" s="283" t="s">
        <v>26</v>
      </c>
      <c r="F866" s="283"/>
      <c r="G866" s="238"/>
      <c r="H866" s="283"/>
      <c r="I866" s="283"/>
      <c r="J866" s="76"/>
    </row>
    <row r="867" spans="1:10" x14ac:dyDescent="0.25">
      <c r="A867" s="11" t="s">
        <v>293</v>
      </c>
      <c r="B867" s="178">
        <f t="shared" si="66"/>
        <v>5.4554522362124693</v>
      </c>
      <c r="D867" s="283"/>
      <c r="E867" s="283" t="s">
        <v>56</v>
      </c>
      <c r="F867" s="283">
        <v>185921</v>
      </c>
      <c r="G867" s="238">
        <f t="shared" si="67"/>
        <v>2.3356909547738693E-2</v>
      </c>
      <c r="H867" s="283"/>
      <c r="I867" s="283"/>
      <c r="J867" s="76"/>
    </row>
    <row r="868" spans="1:10" x14ac:dyDescent="0.25">
      <c r="A868" s="11" t="s">
        <v>293</v>
      </c>
      <c r="B868" s="178">
        <f t="shared" si="66"/>
        <v>69.730892212317869</v>
      </c>
      <c r="D868" s="283"/>
      <c r="E868" s="283" t="s">
        <v>165</v>
      </c>
      <c r="F868" s="283">
        <v>664700</v>
      </c>
      <c r="G868" s="238">
        <f t="shared" si="67"/>
        <v>8.3505025125628143E-2</v>
      </c>
      <c r="H868" s="283"/>
      <c r="I868" s="283"/>
      <c r="J868" s="76"/>
    </row>
    <row r="869" spans="1:10" x14ac:dyDescent="0.25">
      <c r="A869" s="11" t="s">
        <v>293</v>
      </c>
      <c r="B869" s="178">
        <f t="shared" si="66"/>
        <v>3.9456074341557021E-3</v>
      </c>
      <c r="D869" s="283"/>
      <c r="E869" s="283" t="s">
        <v>139</v>
      </c>
      <c r="F869" s="283">
        <v>5000</v>
      </c>
      <c r="G869" s="238">
        <f t="shared" si="67"/>
        <v>6.2814070351758795E-4</v>
      </c>
      <c r="H869" s="283"/>
      <c r="I869" s="283"/>
      <c r="J869" s="76"/>
    </row>
    <row r="870" spans="1:10" x14ac:dyDescent="0.25">
      <c r="A870" s="11" t="s">
        <v>293</v>
      </c>
      <c r="B870" s="178">
        <f t="shared" si="66"/>
        <v>0.36429413651170423</v>
      </c>
      <c r="D870" s="283"/>
      <c r="E870" s="283" t="s">
        <v>28</v>
      </c>
      <c r="F870" s="283">
        <v>48044</v>
      </c>
      <c r="G870" s="238">
        <f t="shared" si="67"/>
        <v>6.0356783919597989E-3</v>
      </c>
      <c r="H870" s="283"/>
      <c r="I870" s="283"/>
      <c r="J870" s="76"/>
    </row>
    <row r="871" spans="1:10" x14ac:dyDescent="0.25">
      <c r="A871" s="11" t="s">
        <v>293</v>
      </c>
      <c r="B871" s="178">
        <f t="shared" si="66"/>
        <v>0.11824612762303981</v>
      </c>
      <c r="D871" s="283"/>
      <c r="E871" s="283" t="s">
        <v>92</v>
      </c>
      <c r="F871" s="283">
        <v>27372</v>
      </c>
      <c r="G871" s="238">
        <f t="shared" si="67"/>
        <v>3.4386934673366833E-3</v>
      </c>
      <c r="H871" s="283"/>
      <c r="I871" s="283"/>
      <c r="J871" s="76"/>
    </row>
    <row r="872" spans="1:10" x14ac:dyDescent="0.25">
      <c r="A872" s="11" t="s">
        <v>293</v>
      </c>
      <c r="B872" s="178">
        <f t="shared" si="66"/>
        <v>0</v>
      </c>
      <c r="D872" s="283"/>
      <c r="E872" s="283" t="s">
        <v>118</v>
      </c>
      <c r="F872" s="283"/>
      <c r="G872" s="238"/>
      <c r="H872" s="283"/>
      <c r="I872" s="283"/>
      <c r="J872" s="76"/>
    </row>
    <row r="873" spans="1:10" x14ac:dyDescent="0.25">
      <c r="A873" s="11" t="s">
        <v>293</v>
      </c>
      <c r="B873" s="178">
        <f t="shared" si="66"/>
        <v>0</v>
      </c>
      <c r="D873" s="283"/>
      <c r="E873" s="283" t="s">
        <v>29</v>
      </c>
      <c r="F873" s="283"/>
      <c r="G873" s="238"/>
      <c r="H873" s="283"/>
      <c r="I873" s="283"/>
      <c r="J873" s="76"/>
    </row>
    <row r="874" spans="1:10" x14ac:dyDescent="0.25">
      <c r="A874" s="11" t="s">
        <v>293</v>
      </c>
      <c r="B874" s="178">
        <f t="shared" si="66"/>
        <v>0.62640463624655929</v>
      </c>
      <c r="D874" s="283"/>
      <c r="E874" s="283" t="s">
        <v>16</v>
      </c>
      <c r="F874" s="283">
        <v>63000</v>
      </c>
      <c r="G874" s="238">
        <f t="shared" si="67"/>
        <v>7.9145728643216073E-3</v>
      </c>
      <c r="H874" s="283"/>
      <c r="I874" s="283"/>
      <c r="J874" s="76"/>
    </row>
    <row r="875" spans="1:10" x14ac:dyDescent="0.25">
      <c r="A875" s="11" t="s">
        <v>293</v>
      </c>
      <c r="B875" s="178">
        <f t="shared" si="66"/>
        <v>0</v>
      </c>
      <c r="D875" s="283"/>
      <c r="E875" s="283" t="s">
        <v>54</v>
      </c>
      <c r="F875" s="283"/>
      <c r="G875" s="238"/>
      <c r="H875" s="283"/>
      <c r="I875" s="283"/>
      <c r="J875" s="76"/>
    </row>
    <row r="876" spans="1:10" x14ac:dyDescent="0.25">
      <c r="A876" s="11" t="s">
        <v>293</v>
      </c>
      <c r="B876" s="178">
        <f t="shared" si="66"/>
        <v>1.9096739981313608E-2</v>
      </c>
      <c r="D876" s="283"/>
      <c r="E876" s="283" t="s">
        <v>120</v>
      </c>
      <c r="F876" s="283">
        <v>11000</v>
      </c>
      <c r="G876" s="238">
        <f t="shared" si="67"/>
        <v>1.3819095477386936E-3</v>
      </c>
      <c r="H876" s="283"/>
      <c r="I876" s="283"/>
      <c r="J876" s="76"/>
    </row>
    <row r="877" spans="1:10" x14ac:dyDescent="0.25">
      <c r="A877" s="11" t="s">
        <v>293</v>
      </c>
      <c r="B877" s="178">
        <f t="shared" si="66"/>
        <v>0</v>
      </c>
      <c r="D877" s="283"/>
      <c r="E877" s="283" t="s">
        <v>121</v>
      </c>
      <c r="F877" s="283"/>
      <c r="G877" s="238"/>
      <c r="H877" s="283"/>
      <c r="I877" s="283"/>
      <c r="J877" s="76"/>
    </row>
    <row r="878" spans="1:10" x14ac:dyDescent="0.25">
      <c r="A878" s="11" t="s">
        <v>293</v>
      </c>
      <c r="B878" s="178">
        <f t="shared" si="66"/>
        <v>0.11310208391202245</v>
      </c>
      <c r="D878" s="283"/>
      <c r="E878" s="283" t="s">
        <v>32</v>
      </c>
      <c r="F878" s="283">
        <v>26770</v>
      </c>
      <c r="G878" s="238">
        <f t="shared" si="67"/>
        <v>3.363065326633166E-3</v>
      </c>
      <c r="H878" s="283"/>
      <c r="I878" s="283"/>
      <c r="J878" s="76"/>
    </row>
    <row r="879" spans="1:10" x14ac:dyDescent="0.25">
      <c r="A879" s="11" t="s">
        <v>293</v>
      </c>
      <c r="B879" s="178">
        <f t="shared" si="66"/>
        <v>1.1756988617711676E-2</v>
      </c>
      <c r="D879" s="283"/>
      <c r="E879" s="283" t="s">
        <v>161</v>
      </c>
      <c r="F879" s="283">
        <v>8631</v>
      </c>
      <c r="G879" s="238">
        <f t="shared" si="67"/>
        <v>1.0842964824120604E-3</v>
      </c>
      <c r="H879" s="283"/>
      <c r="I879" s="283"/>
      <c r="J879" s="76"/>
    </row>
    <row r="880" spans="1:10" x14ac:dyDescent="0.25">
      <c r="A880" s="11" t="s">
        <v>293</v>
      </c>
      <c r="B880" s="178">
        <f t="shared" si="66"/>
        <v>0</v>
      </c>
      <c r="D880" s="283"/>
      <c r="E880" s="283" t="s">
        <v>166</v>
      </c>
      <c r="F880" s="283"/>
      <c r="G880" s="238"/>
      <c r="H880" s="283"/>
      <c r="I880" s="283"/>
      <c r="J880" s="76"/>
    </row>
    <row r="881" spans="1:10" x14ac:dyDescent="0.25">
      <c r="A881" s="11" t="s">
        <v>293</v>
      </c>
      <c r="B881" s="178">
        <f t="shared" si="66"/>
        <v>5.3456809299323256</v>
      </c>
      <c r="D881" s="283"/>
      <c r="E881" s="283" t="s">
        <v>31</v>
      </c>
      <c r="F881" s="283">
        <v>184041</v>
      </c>
      <c r="G881" s="238">
        <f t="shared" si="67"/>
        <v>2.3120728643216081E-2</v>
      </c>
      <c r="H881" s="283"/>
      <c r="I881" s="283"/>
      <c r="J881" s="76"/>
    </row>
    <row r="882" spans="1:10" x14ac:dyDescent="0.25">
      <c r="A882" s="11" t="s">
        <v>293</v>
      </c>
      <c r="B882" s="178">
        <f t="shared" si="66"/>
        <v>0.47741849953284016</v>
      </c>
      <c r="D882" s="283"/>
      <c r="E882" s="283" t="s">
        <v>128</v>
      </c>
      <c r="F882" s="283">
        <v>55000</v>
      </c>
      <c r="G882" s="238">
        <f t="shared" si="67"/>
        <v>6.9095477386934678E-3</v>
      </c>
      <c r="H882" s="283"/>
      <c r="I882" s="283"/>
      <c r="J882" s="76"/>
    </row>
    <row r="883" spans="1:10" x14ac:dyDescent="0.25">
      <c r="A883" s="11" t="s">
        <v>293</v>
      </c>
      <c r="B883" s="178">
        <f t="shared" si="66"/>
        <v>32.673575162243374</v>
      </c>
      <c r="D883" s="283"/>
      <c r="E883" s="283" t="s">
        <v>38</v>
      </c>
      <c r="F883" s="283">
        <v>455000</v>
      </c>
      <c r="G883" s="238">
        <f t="shared" si="67"/>
        <v>5.71608040201005E-2</v>
      </c>
      <c r="H883" s="283"/>
      <c r="I883" s="283"/>
      <c r="J883" s="76"/>
    </row>
    <row r="884" spans="1:10" x14ac:dyDescent="0.25">
      <c r="A884" s="11" t="s">
        <v>293</v>
      </c>
      <c r="B884" s="178">
        <f t="shared" si="66"/>
        <v>2.2726698820736848</v>
      </c>
      <c r="D884" s="283"/>
      <c r="E884" s="283" t="s">
        <v>47</v>
      </c>
      <c r="F884" s="283">
        <v>120000</v>
      </c>
      <c r="G884" s="238">
        <f t="shared" si="67"/>
        <v>1.507537688442211E-2</v>
      </c>
      <c r="H884" s="283"/>
      <c r="I884" s="283"/>
    </row>
    <row r="885" spans="1:10" x14ac:dyDescent="0.25">
      <c r="A885" s="150" t="s">
        <v>293</v>
      </c>
      <c r="B885" s="131">
        <f>POWER((F885/$J$836)*100, 2)</f>
        <v>1.083369106840736E-3</v>
      </c>
      <c r="C885" s="150"/>
      <c r="D885" s="12"/>
      <c r="E885" s="12" t="s">
        <v>171</v>
      </c>
      <c r="F885" s="12">
        <v>2620</v>
      </c>
      <c r="G885" s="237">
        <f>F885/$J$836</f>
        <v>3.2914572864321606E-4</v>
      </c>
      <c r="H885" s="12"/>
      <c r="I885" s="12"/>
      <c r="J885" s="150"/>
    </row>
    <row r="886" spans="1:10" x14ac:dyDescent="0.25">
      <c r="A886" s="11" t="s">
        <v>296</v>
      </c>
      <c r="B886" s="178">
        <f>POWER((F886/$J$886)*100, 2)</f>
        <v>1730.8739765040939</v>
      </c>
      <c r="C886" s="11">
        <f>SUM(B886:B898)</f>
        <v>2360.5334603061588</v>
      </c>
      <c r="D886" s="285"/>
      <c r="E886" s="285" t="s">
        <v>5</v>
      </c>
      <c r="F886" s="285">
        <v>441</v>
      </c>
      <c r="G886" s="238">
        <f>F886/$J$886</f>
        <v>0.41603773584905662</v>
      </c>
      <c r="H886" s="285"/>
      <c r="I886" s="285"/>
      <c r="J886" s="76">
        <v>1060</v>
      </c>
    </row>
    <row r="887" spans="1:10" x14ac:dyDescent="0.25">
      <c r="A887" s="11" t="s">
        <v>296</v>
      </c>
      <c r="B887" s="178">
        <f t="shared" ref="B887:B897" si="68">POWER((F887/$J$886)*100, 2)</f>
        <v>288.35884656461377</v>
      </c>
      <c r="D887" s="285"/>
      <c r="E887" s="285" t="s">
        <v>6</v>
      </c>
      <c r="F887" s="285">
        <v>180</v>
      </c>
      <c r="G887" s="238">
        <f t="shared" ref="G887:G895" si="69">F887/$J$886</f>
        <v>0.16981132075471697</v>
      </c>
      <c r="H887" s="285"/>
      <c r="I887" s="285"/>
      <c r="J887" s="76"/>
    </row>
    <row r="888" spans="1:10" x14ac:dyDescent="0.25">
      <c r="A888" s="11" t="s">
        <v>296</v>
      </c>
      <c r="B888" s="178">
        <f t="shared" si="68"/>
        <v>0.74349946600213601</v>
      </c>
      <c r="D888" s="285"/>
      <c r="E888" s="285" t="s">
        <v>271</v>
      </c>
      <c r="F888" s="285">
        <v>9.14</v>
      </c>
      <c r="G888" s="238">
        <f t="shared" si="69"/>
        <v>8.6226415094339624E-3</v>
      </c>
      <c r="H888" s="285"/>
      <c r="I888" s="285"/>
      <c r="J888" s="76"/>
    </row>
    <row r="889" spans="1:10" x14ac:dyDescent="0.25">
      <c r="A889" s="11" t="s">
        <v>296</v>
      </c>
      <c r="B889" s="178">
        <f t="shared" si="68"/>
        <v>18.022427910288361</v>
      </c>
      <c r="D889" s="285"/>
      <c r="E889" s="285" t="s">
        <v>82</v>
      </c>
      <c r="F889" s="285">
        <v>45</v>
      </c>
      <c r="G889" s="238">
        <f t="shared" si="69"/>
        <v>4.2452830188679243E-2</v>
      </c>
      <c r="H889" s="285"/>
      <c r="I889" s="285"/>
      <c r="J889" s="76"/>
    </row>
    <row r="890" spans="1:10" x14ac:dyDescent="0.25">
      <c r="A890" s="11" t="s">
        <v>296</v>
      </c>
      <c r="B890" s="178">
        <f t="shared" si="68"/>
        <v>128.15948736205058</v>
      </c>
      <c r="D890" s="285"/>
      <c r="E890" s="285" t="s">
        <v>213</v>
      </c>
      <c r="F890" s="285">
        <v>120</v>
      </c>
      <c r="G890" s="238">
        <f t="shared" si="69"/>
        <v>0.11320754716981132</v>
      </c>
      <c r="H890" s="285"/>
      <c r="I890" s="285"/>
      <c r="J890" s="76"/>
    </row>
    <row r="891" spans="1:10" x14ac:dyDescent="0.25">
      <c r="A891" s="11" t="s">
        <v>296</v>
      </c>
      <c r="B891" s="178">
        <f t="shared" si="68"/>
        <v>24.065503737985054</v>
      </c>
      <c r="D891" s="285"/>
      <c r="E891" s="285" t="s">
        <v>273</v>
      </c>
      <c r="F891" s="285">
        <v>52</v>
      </c>
      <c r="G891" s="238">
        <f t="shared" si="69"/>
        <v>4.9056603773584909E-2</v>
      </c>
      <c r="H891" s="285"/>
      <c r="I891" s="285"/>
      <c r="J891" s="76"/>
    </row>
    <row r="892" spans="1:10" x14ac:dyDescent="0.25">
      <c r="A892" s="11" t="s">
        <v>296</v>
      </c>
      <c r="B892" s="178">
        <f t="shared" si="68"/>
        <v>27.910288358846572</v>
      </c>
      <c r="D892" s="285"/>
      <c r="E892" s="285" t="s">
        <v>27</v>
      </c>
      <c r="F892" s="285">
        <v>56</v>
      </c>
      <c r="G892" s="238">
        <f t="shared" si="69"/>
        <v>5.2830188679245285E-2</v>
      </c>
      <c r="H892" s="285"/>
      <c r="I892" s="285"/>
      <c r="J892" s="76"/>
    </row>
    <row r="893" spans="1:10" x14ac:dyDescent="0.25">
      <c r="A893" s="11" t="s">
        <v>296</v>
      </c>
      <c r="B893" s="178">
        <f t="shared" si="68"/>
        <v>0</v>
      </c>
      <c r="D893" s="285"/>
      <c r="E893" s="285" t="s">
        <v>84</v>
      </c>
      <c r="F893" s="285"/>
      <c r="G893" s="238"/>
      <c r="H893" s="285"/>
      <c r="I893" s="285"/>
      <c r="J893" s="76"/>
    </row>
    <row r="894" spans="1:10" x14ac:dyDescent="0.25">
      <c r="A894" s="11" t="s">
        <v>296</v>
      </c>
      <c r="B894" s="178">
        <f t="shared" si="68"/>
        <v>14.239943040227839</v>
      </c>
      <c r="D894" s="285"/>
      <c r="E894" s="285" t="s">
        <v>139</v>
      </c>
      <c r="F894" s="285">
        <v>40</v>
      </c>
      <c r="G894" s="238">
        <f t="shared" si="69"/>
        <v>3.7735849056603772E-2</v>
      </c>
      <c r="H894" s="285"/>
      <c r="I894" s="285"/>
      <c r="J894" s="76"/>
    </row>
    <row r="895" spans="1:10" x14ac:dyDescent="0.25">
      <c r="A895" s="11" t="s">
        <v>296</v>
      </c>
      <c r="B895" s="178">
        <f t="shared" si="68"/>
        <v>128.15948736205058</v>
      </c>
      <c r="D895" s="285"/>
      <c r="E895" s="285" t="s">
        <v>272</v>
      </c>
      <c r="F895" s="285">
        <v>120</v>
      </c>
      <c r="G895" s="238">
        <f t="shared" si="69"/>
        <v>0.11320754716981132</v>
      </c>
      <c r="H895" s="285"/>
      <c r="I895" s="285"/>
      <c r="J895" s="76"/>
    </row>
    <row r="896" spans="1:10" x14ac:dyDescent="0.25">
      <c r="A896" s="11" t="s">
        <v>296</v>
      </c>
      <c r="B896" s="178">
        <f t="shared" si="68"/>
        <v>0</v>
      </c>
      <c r="D896" s="285"/>
      <c r="E896" s="285" t="s">
        <v>274</v>
      </c>
      <c r="F896" s="285"/>
      <c r="G896" s="238"/>
      <c r="H896" s="285"/>
      <c r="I896" s="285"/>
      <c r="J896" s="76"/>
    </row>
    <row r="897" spans="1:10" x14ac:dyDescent="0.25">
      <c r="A897" s="11" t="s">
        <v>296</v>
      </c>
      <c r="B897" s="178">
        <f t="shared" si="68"/>
        <v>0</v>
      </c>
      <c r="D897" s="285"/>
      <c r="E897" s="285" t="s">
        <v>193</v>
      </c>
      <c r="F897" s="284"/>
      <c r="G897" s="238"/>
      <c r="H897" s="285"/>
      <c r="I897" s="285"/>
      <c r="J897" s="76"/>
    </row>
    <row r="898" spans="1:10" x14ac:dyDescent="0.25">
      <c r="A898" s="150" t="s">
        <v>296</v>
      </c>
      <c r="B898" s="131">
        <f>POWER((F898/$J$886)*100, 2)</f>
        <v>0</v>
      </c>
      <c r="C898" s="150"/>
      <c r="D898" s="12"/>
      <c r="E898" s="12" t="s">
        <v>86</v>
      </c>
      <c r="F898" s="12"/>
      <c r="G898" s="237"/>
      <c r="H898" s="12"/>
      <c r="I898" s="12"/>
      <c r="J898" s="147"/>
    </row>
    <row r="899" spans="1:10" x14ac:dyDescent="0.25">
      <c r="A899" s="11" t="s">
        <v>352</v>
      </c>
      <c r="B899" s="178">
        <f>POWER((F899/$J$899)*100, 2)</f>
        <v>1.7055580307418132E-4</v>
      </c>
      <c r="C899" s="11">
        <f>SUM(B899:B919)</f>
        <v>5928.0071006905773</v>
      </c>
      <c r="D899" s="232"/>
      <c r="E899" s="14" t="s">
        <v>5</v>
      </c>
      <c r="F899" s="289">
        <v>7</v>
      </c>
      <c r="G899" s="238">
        <f>F899/$J$899</f>
        <v>1.3059701492537312E-4</v>
      </c>
      <c r="H899" s="232"/>
      <c r="I899" s="232"/>
      <c r="J899" s="167">
        <v>53600</v>
      </c>
    </row>
    <row r="900" spans="1:10" x14ac:dyDescent="0.25">
      <c r="A900" s="11" t="s">
        <v>352</v>
      </c>
      <c r="B900" s="178">
        <f t="shared" ref="B900:B919" si="70">POWER((F900/$J$899)*100, 2)</f>
        <v>4.3428693751392284</v>
      </c>
      <c r="C900" s="289"/>
      <c r="D900" s="289"/>
      <c r="E900" s="289" t="s">
        <v>131</v>
      </c>
      <c r="F900" s="289">
        <v>1117</v>
      </c>
      <c r="G900" s="238">
        <f t="shared" ref="G900:G917" si="71">F900/$J$899</f>
        <v>2.0839552238805969E-2</v>
      </c>
      <c r="H900" s="289"/>
      <c r="I900" s="289"/>
      <c r="J900" s="76"/>
    </row>
    <row r="901" spans="1:10" x14ac:dyDescent="0.25">
      <c r="A901" s="11" t="s">
        <v>352</v>
      </c>
      <c r="B901" s="178">
        <f t="shared" si="70"/>
        <v>4.2654579249275999</v>
      </c>
      <c r="D901" s="289"/>
      <c r="E901" s="289" t="s">
        <v>93</v>
      </c>
      <c r="F901" s="289">
        <v>1107</v>
      </c>
      <c r="G901" s="238">
        <f t="shared" si="71"/>
        <v>2.0652985074626866E-2</v>
      </c>
      <c r="H901" s="289"/>
      <c r="I901" s="289"/>
      <c r="J901" s="76"/>
    </row>
    <row r="902" spans="1:10" x14ac:dyDescent="0.25">
      <c r="A902" s="11" t="s">
        <v>352</v>
      </c>
      <c r="B902" s="178">
        <f t="shared" si="70"/>
        <v>1.0037348240142572</v>
      </c>
      <c r="D902" s="289"/>
      <c r="E902" s="289" t="s">
        <v>6</v>
      </c>
      <c r="F902" s="289">
        <v>537</v>
      </c>
      <c r="G902" s="238">
        <f t="shared" si="71"/>
        <v>1.001865671641791E-2</v>
      </c>
      <c r="H902" s="289"/>
      <c r="I902" s="289"/>
      <c r="J902" s="76"/>
    </row>
    <row r="903" spans="1:10" x14ac:dyDescent="0.25">
      <c r="A903" s="11" t="s">
        <v>352</v>
      </c>
      <c r="B903" s="178">
        <f t="shared" si="70"/>
        <v>0.11656618957451549</v>
      </c>
      <c r="D903" s="289"/>
      <c r="E903" s="289" t="s">
        <v>102</v>
      </c>
      <c r="F903" s="289">
        <v>183</v>
      </c>
      <c r="G903" s="238">
        <f t="shared" si="71"/>
        <v>3.4141791044776122E-3</v>
      </c>
      <c r="H903" s="289"/>
      <c r="I903" s="289"/>
      <c r="J903" s="76"/>
    </row>
    <row r="904" spans="1:10" x14ac:dyDescent="0.25">
      <c r="A904" s="11" t="s">
        <v>352</v>
      </c>
      <c r="B904" s="178">
        <f t="shared" si="70"/>
        <v>7.2176431276453554E-2</v>
      </c>
      <c r="D904" s="289"/>
      <c r="E904" s="289" t="s">
        <v>271</v>
      </c>
      <c r="F904" s="289">
        <v>144</v>
      </c>
      <c r="G904" s="238">
        <f t="shared" si="71"/>
        <v>2.6865671641791043E-3</v>
      </c>
      <c r="H904" s="289"/>
      <c r="I904" s="289"/>
      <c r="J904" s="76"/>
    </row>
    <row r="905" spans="1:10" x14ac:dyDescent="0.25">
      <c r="A905" s="11" t="s">
        <v>352</v>
      </c>
      <c r="B905" s="178">
        <f t="shared" si="70"/>
        <v>18.49320909445311</v>
      </c>
      <c r="D905" s="289"/>
      <c r="E905" s="289" t="s">
        <v>82</v>
      </c>
      <c r="F905" s="289">
        <v>2305</v>
      </c>
      <c r="G905" s="238">
        <f t="shared" si="71"/>
        <v>4.3003731343283585E-2</v>
      </c>
      <c r="H905" s="289"/>
      <c r="I905" s="289"/>
      <c r="J905" s="76"/>
    </row>
    <row r="906" spans="1:10" x14ac:dyDescent="0.25">
      <c r="A906" s="11" t="s">
        <v>352</v>
      </c>
      <c r="B906" s="178">
        <f t="shared" si="70"/>
        <v>5851.108264646914</v>
      </c>
      <c r="D906" s="289"/>
      <c r="E906" s="289" t="s">
        <v>15</v>
      </c>
      <c r="F906" s="289">
        <v>41000</v>
      </c>
      <c r="G906" s="238">
        <f t="shared" si="71"/>
        <v>0.7649253731343284</v>
      </c>
      <c r="H906" s="289"/>
      <c r="I906" s="289"/>
      <c r="J906" s="76"/>
    </row>
    <row r="907" spans="1:10" x14ac:dyDescent="0.25">
      <c r="A907" s="11" t="s">
        <v>352</v>
      </c>
      <c r="B907" s="178">
        <f t="shared" si="70"/>
        <v>1.2530630429939851</v>
      </c>
      <c r="D907" s="289"/>
      <c r="E907" s="289" t="s">
        <v>213</v>
      </c>
      <c r="F907" s="289">
        <v>600</v>
      </c>
      <c r="G907" s="238">
        <f t="shared" si="71"/>
        <v>1.1194029850746268E-2</v>
      </c>
      <c r="H907" s="289"/>
      <c r="I907" s="289"/>
      <c r="J907" s="76"/>
    </row>
    <row r="908" spans="1:10" x14ac:dyDescent="0.25">
      <c r="A908" s="11" t="s">
        <v>352</v>
      </c>
      <c r="B908" s="178">
        <f t="shared" si="70"/>
        <v>0.18413065270661619</v>
      </c>
      <c r="D908" s="289"/>
      <c r="E908" s="289" t="s">
        <v>220</v>
      </c>
      <c r="F908" s="289">
        <v>230</v>
      </c>
      <c r="G908" s="238">
        <f t="shared" si="71"/>
        <v>4.2910447761194031E-3</v>
      </c>
      <c r="H908" s="289"/>
      <c r="I908" s="289"/>
      <c r="J908" s="76"/>
    </row>
    <row r="909" spans="1:10" x14ac:dyDescent="0.25">
      <c r="A909" s="11" t="s">
        <v>352</v>
      </c>
      <c r="B909" s="178">
        <f t="shared" si="70"/>
        <v>0</v>
      </c>
      <c r="D909" s="289"/>
      <c r="E909" s="289" t="s">
        <v>56</v>
      </c>
      <c r="F909" s="289"/>
      <c r="G909" s="238"/>
      <c r="H909" s="289"/>
      <c r="I909" s="289"/>
      <c r="J909" s="76"/>
    </row>
    <row r="910" spans="1:10" x14ac:dyDescent="0.25">
      <c r="A910" s="11" t="s">
        <v>352</v>
      </c>
      <c r="B910" s="178">
        <f t="shared" si="70"/>
        <v>0.20893085876587214</v>
      </c>
      <c r="D910" s="289"/>
      <c r="E910" s="289" t="s">
        <v>194</v>
      </c>
      <c r="F910" s="289">
        <v>245</v>
      </c>
      <c r="G910" s="238">
        <f t="shared" si="71"/>
        <v>4.5708955223880601E-3</v>
      </c>
      <c r="H910" s="289"/>
      <c r="I910" s="289"/>
      <c r="J910" s="76"/>
    </row>
    <row r="911" spans="1:10" x14ac:dyDescent="0.25">
      <c r="A911" s="11" t="s">
        <v>352</v>
      </c>
      <c r="B911" s="178">
        <f t="shared" si="70"/>
        <v>0.46626475829806197</v>
      </c>
      <c r="D911" s="289"/>
      <c r="E911" s="289" t="s">
        <v>92</v>
      </c>
      <c r="F911" s="289">
        <v>366</v>
      </c>
      <c r="G911" s="238">
        <f t="shared" si="71"/>
        <v>6.8283582089552243E-3</v>
      </c>
      <c r="H911" s="289"/>
      <c r="I911" s="289"/>
      <c r="J911" s="76"/>
    </row>
    <row r="912" spans="1:10" x14ac:dyDescent="0.25">
      <c r="A912" s="11" t="s">
        <v>352</v>
      </c>
      <c r="B912" s="178">
        <f t="shared" si="70"/>
        <v>2.4912146357763416</v>
      </c>
      <c r="D912" s="289"/>
      <c r="E912" s="289" t="s">
        <v>85</v>
      </c>
      <c r="F912" s="289">
        <v>846</v>
      </c>
      <c r="G912" s="238">
        <f t="shared" si="71"/>
        <v>1.5783582089552238E-2</v>
      </c>
      <c r="H912" s="289"/>
      <c r="I912" s="289"/>
      <c r="J912" s="76"/>
    </row>
    <row r="913" spans="1:10" x14ac:dyDescent="0.25">
      <c r="A913" s="11" t="s">
        <v>352</v>
      </c>
      <c r="B913" s="178">
        <f t="shared" si="70"/>
        <v>40.237246602806863</v>
      </c>
      <c r="D913" s="289"/>
      <c r="E913" s="289" t="s">
        <v>16</v>
      </c>
      <c r="F913" s="289">
        <v>3400</v>
      </c>
      <c r="G913" s="238">
        <f t="shared" si="71"/>
        <v>6.3432835820895525E-2</v>
      </c>
      <c r="H913" s="289"/>
      <c r="I913" s="289"/>
      <c r="J913" s="76"/>
    </row>
    <row r="914" spans="1:10" x14ac:dyDescent="0.25">
      <c r="A914" s="11" t="s">
        <v>352</v>
      </c>
      <c r="B914" s="178">
        <f t="shared" si="70"/>
        <v>2.946090443305859</v>
      </c>
      <c r="D914" s="289"/>
      <c r="E914" s="289" t="s">
        <v>272</v>
      </c>
      <c r="F914" s="289">
        <v>920</v>
      </c>
      <c r="G914" s="238">
        <f t="shared" si="71"/>
        <v>1.7164179104477612E-2</v>
      </c>
      <c r="H914" s="289"/>
      <c r="I914" s="289"/>
      <c r="J914" s="76"/>
    </row>
    <row r="915" spans="1:10" x14ac:dyDescent="0.25">
      <c r="A915" s="11" t="s">
        <v>352</v>
      </c>
      <c r="B915" s="178">
        <f t="shared" si="70"/>
        <v>0</v>
      </c>
      <c r="D915" s="289"/>
      <c r="E915" s="289" t="s">
        <v>32</v>
      </c>
      <c r="F915" s="289"/>
      <c r="G915" s="238"/>
      <c r="H915" s="289"/>
      <c r="I915" s="289"/>
      <c r="J915" s="76"/>
    </row>
    <row r="916" spans="1:10" x14ac:dyDescent="0.25">
      <c r="A916" s="11" t="s">
        <v>352</v>
      </c>
      <c r="B916" s="178">
        <f t="shared" si="70"/>
        <v>0.79196716974827364</v>
      </c>
      <c r="D916" s="289"/>
      <c r="E916" s="289" t="s">
        <v>161</v>
      </c>
      <c r="F916" s="289">
        <v>477</v>
      </c>
      <c r="G916" s="238">
        <f t="shared" si="71"/>
        <v>8.8992537313432839E-3</v>
      </c>
      <c r="H916" s="289"/>
      <c r="I916" s="289"/>
      <c r="J916" s="76"/>
    </row>
    <row r="917" spans="1:10" x14ac:dyDescent="0.25">
      <c r="A917" s="11" t="s">
        <v>352</v>
      </c>
      <c r="B917" s="178">
        <f t="shared" si="70"/>
        <v>2.5743484072176429E-2</v>
      </c>
      <c r="D917" s="289"/>
      <c r="E917" s="289" t="s">
        <v>193</v>
      </c>
      <c r="F917" s="289">
        <v>86</v>
      </c>
      <c r="G917" s="238">
        <f t="shared" si="71"/>
        <v>1.6044776119402986E-3</v>
      </c>
      <c r="H917" s="289"/>
      <c r="I917" s="289"/>
      <c r="J917" s="76"/>
    </row>
    <row r="918" spans="1:10" x14ac:dyDescent="0.25">
      <c r="A918" s="11" t="s">
        <v>352</v>
      </c>
      <c r="B918" s="178">
        <f t="shared" si="70"/>
        <v>0</v>
      </c>
      <c r="D918" s="289"/>
      <c r="E918" s="289" t="s">
        <v>38</v>
      </c>
      <c r="F918" s="290"/>
      <c r="G918" s="238"/>
      <c r="H918" s="289"/>
      <c r="I918" s="289"/>
      <c r="J918" s="76"/>
    </row>
    <row r="919" spans="1:10" x14ac:dyDescent="0.25">
      <c r="A919" s="150" t="s">
        <v>352</v>
      </c>
      <c r="B919" s="131">
        <f t="shared" si="70"/>
        <v>0</v>
      </c>
      <c r="C919" s="150"/>
      <c r="D919" s="12"/>
      <c r="E919" s="12" t="s">
        <v>129</v>
      </c>
      <c r="F919" s="12"/>
      <c r="G919" s="237"/>
      <c r="H919" s="12"/>
      <c r="I919" s="12"/>
      <c r="J919" s="147"/>
    </row>
    <row r="920" spans="1:10" x14ac:dyDescent="0.25">
      <c r="A920" s="11" t="s">
        <v>297</v>
      </c>
      <c r="B920" s="178">
        <f>POWER((F920/$J$920)*100, 2)</f>
        <v>0.79719387755102034</v>
      </c>
      <c r="C920" s="11">
        <f>SUM(B920:B930)</f>
        <v>3179.8279257015301</v>
      </c>
      <c r="D920" s="289"/>
      <c r="E920" s="289" t="s">
        <v>210</v>
      </c>
      <c r="F920" s="289">
        <v>400</v>
      </c>
      <c r="G920" s="238">
        <f>F920/$J$920</f>
        <v>8.9285714285714281E-3</v>
      </c>
      <c r="H920" s="289"/>
      <c r="I920" s="289"/>
      <c r="J920" s="76">
        <v>44800</v>
      </c>
    </row>
    <row r="921" spans="1:10" x14ac:dyDescent="0.25">
      <c r="A921" s="11" t="s">
        <v>297</v>
      </c>
      <c r="B921" s="178">
        <f t="shared" ref="B921:B930" si="72">POWER((F921/$J$920)*100, 2)</f>
        <v>0</v>
      </c>
      <c r="D921" s="289"/>
      <c r="E921" s="289" t="s">
        <v>82</v>
      </c>
      <c r="F921" s="290"/>
      <c r="G921" s="238"/>
      <c r="H921" s="289"/>
      <c r="I921" s="289"/>
      <c r="J921" s="76"/>
    </row>
    <row r="922" spans="1:10" x14ac:dyDescent="0.25">
      <c r="A922" s="11" t="s">
        <v>297</v>
      </c>
      <c r="B922" s="178">
        <f t="shared" si="72"/>
        <v>2612.8527582908164</v>
      </c>
      <c r="D922" s="289"/>
      <c r="E922" s="289" t="s">
        <v>83</v>
      </c>
      <c r="F922" s="289">
        <v>22900</v>
      </c>
      <c r="G922" s="238">
        <f t="shared" ref="G922:G930" si="73">F922/$J$920</f>
        <v>0.5111607142857143</v>
      </c>
      <c r="H922" s="289"/>
      <c r="I922" s="289"/>
      <c r="J922" s="76"/>
    </row>
    <row r="923" spans="1:10" x14ac:dyDescent="0.25">
      <c r="A923" s="11" t="s">
        <v>297</v>
      </c>
      <c r="B923" s="178">
        <f t="shared" si="72"/>
        <v>244.140625</v>
      </c>
      <c r="D923" s="289"/>
      <c r="E923" s="289" t="s">
        <v>36</v>
      </c>
      <c r="F923" s="289">
        <v>7000</v>
      </c>
      <c r="G923" s="238">
        <f t="shared" si="73"/>
        <v>0.15625</v>
      </c>
      <c r="H923" s="289"/>
      <c r="I923" s="289"/>
      <c r="J923" s="76"/>
    </row>
    <row r="924" spans="1:10" s="289" customFormat="1" x14ac:dyDescent="0.25">
      <c r="A924" s="11" t="s">
        <v>297</v>
      </c>
      <c r="B924" s="178">
        <f t="shared" si="72"/>
        <v>0</v>
      </c>
      <c r="C924" s="11"/>
      <c r="E924" s="289" t="s">
        <v>170</v>
      </c>
      <c r="F924" s="290"/>
      <c r="G924" s="238"/>
      <c r="J924" s="76"/>
    </row>
    <row r="925" spans="1:10" x14ac:dyDescent="0.25">
      <c r="A925" s="11" t="s">
        <v>297</v>
      </c>
      <c r="B925" s="178">
        <f t="shared" si="72"/>
        <v>0</v>
      </c>
      <c r="D925" s="289"/>
      <c r="E925" s="289" t="s">
        <v>92</v>
      </c>
      <c r="F925" s="290"/>
      <c r="G925" s="238"/>
      <c r="H925" s="289"/>
      <c r="I925" s="289"/>
      <c r="J925" s="76"/>
    </row>
    <row r="926" spans="1:10" x14ac:dyDescent="0.25">
      <c r="A926" s="11" t="s">
        <v>297</v>
      </c>
      <c r="B926" s="178">
        <f t="shared" si="72"/>
        <v>29.2275390625</v>
      </c>
      <c r="D926" s="289"/>
      <c r="E926" s="289" t="s">
        <v>118</v>
      </c>
      <c r="F926" s="289">
        <v>2422</v>
      </c>
      <c r="G926" s="238">
        <f t="shared" si="73"/>
        <v>5.4062499999999999E-2</v>
      </c>
      <c r="H926" s="289"/>
      <c r="I926" s="289"/>
      <c r="J926" s="76"/>
    </row>
    <row r="927" spans="1:10" x14ac:dyDescent="0.25">
      <c r="A927" s="11" t="s">
        <v>297</v>
      </c>
      <c r="B927" s="178">
        <f t="shared" si="72"/>
        <v>11.210538903061224</v>
      </c>
      <c r="D927" s="289"/>
      <c r="E927" s="289" t="s">
        <v>16</v>
      </c>
      <c r="F927" s="289">
        <v>1500</v>
      </c>
      <c r="G927" s="238">
        <f t="shared" si="73"/>
        <v>3.3482142857142856E-2</v>
      </c>
      <c r="H927" s="289"/>
      <c r="I927" s="289"/>
      <c r="J927" s="76"/>
    </row>
    <row r="928" spans="1:10" x14ac:dyDescent="0.25">
      <c r="A928" s="11" t="s">
        <v>297</v>
      </c>
      <c r="B928" s="178">
        <f t="shared" si="72"/>
        <v>250.45888472576527</v>
      </c>
      <c r="D928" s="289"/>
      <c r="E928" s="289" t="s">
        <v>38</v>
      </c>
      <c r="F928" s="289">
        <v>7090</v>
      </c>
      <c r="G928" s="238">
        <f t="shared" si="73"/>
        <v>0.15825892857142856</v>
      </c>
      <c r="H928" s="289"/>
      <c r="I928" s="289"/>
      <c r="J928" s="76"/>
    </row>
    <row r="929" spans="1:10" x14ac:dyDescent="0.25">
      <c r="A929" s="11" t="s">
        <v>297</v>
      </c>
      <c r="B929" s="178">
        <f t="shared" si="72"/>
        <v>19.929846938775512</v>
      </c>
      <c r="D929" s="289"/>
      <c r="E929" s="289" t="s">
        <v>129</v>
      </c>
      <c r="F929" s="289">
        <v>2000</v>
      </c>
      <c r="G929" s="238">
        <f t="shared" si="73"/>
        <v>4.4642857142857144E-2</v>
      </c>
      <c r="H929" s="289"/>
      <c r="I929" s="289"/>
      <c r="J929" s="76"/>
    </row>
    <row r="930" spans="1:10" x14ac:dyDescent="0.25">
      <c r="A930" s="150" t="s">
        <v>297</v>
      </c>
      <c r="B930" s="131">
        <f t="shared" si="72"/>
        <v>11.210538903061224</v>
      </c>
      <c r="C930" s="150"/>
      <c r="D930" s="12"/>
      <c r="E930" s="12" t="s">
        <v>171</v>
      </c>
      <c r="F930" s="12">
        <v>1500</v>
      </c>
      <c r="G930" s="237">
        <f t="shared" si="73"/>
        <v>3.3482142857142856E-2</v>
      </c>
      <c r="H930" s="12"/>
      <c r="I930" s="12"/>
      <c r="J930" s="147"/>
    </row>
    <row r="931" spans="1:10" x14ac:dyDescent="0.25">
      <c r="A931" s="11" t="s">
        <v>299</v>
      </c>
      <c r="B931" s="178">
        <f>POWER((F931/$J$931)*100, 2)</f>
        <v>4.6161946841876333E-3</v>
      </c>
      <c r="C931" s="11">
        <f>SUM(B931:B943)</f>
        <v>6122.0642501316361</v>
      </c>
      <c r="D931" s="291"/>
      <c r="E931" s="291" t="s">
        <v>5</v>
      </c>
      <c r="F931" s="291">
        <v>142</v>
      </c>
      <c r="G931" s="238">
        <f>F931/$J$931</f>
        <v>6.794258373205742E-4</v>
      </c>
      <c r="H931" s="291"/>
      <c r="I931" s="291"/>
      <c r="J931" s="76">
        <v>209000</v>
      </c>
    </row>
    <row r="932" spans="1:10" x14ac:dyDescent="0.25">
      <c r="A932" s="11" t="s">
        <v>299</v>
      </c>
      <c r="B932" s="178">
        <f t="shared" ref="B932:B943" si="74">POWER((F932/$J$931)*100, 2)</f>
        <v>0.11217691902657909</v>
      </c>
      <c r="D932" s="291"/>
      <c r="E932" s="291" t="s">
        <v>202</v>
      </c>
      <c r="F932" s="291">
        <v>700</v>
      </c>
      <c r="G932" s="238">
        <f t="shared" ref="G932:G943" si="75">F932/$J$931</f>
        <v>3.3492822966507177E-3</v>
      </c>
      <c r="H932" s="291"/>
      <c r="I932" s="291"/>
      <c r="J932" s="76"/>
    </row>
    <row r="933" spans="1:10" x14ac:dyDescent="0.25">
      <c r="A933" s="11" t="s">
        <v>299</v>
      </c>
      <c r="B933" s="178">
        <f t="shared" si="74"/>
        <v>14.651679219798082</v>
      </c>
      <c r="D933" s="291"/>
      <c r="E933" s="291" t="s">
        <v>315</v>
      </c>
      <c r="F933" s="291">
        <v>8000</v>
      </c>
      <c r="G933" s="238">
        <f t="shared" si="75"/>
        <v>3.8277511961722487E-2</v>
      </c>
      <c r="H933" s="291"/>
      <c r="I933" s="291"/>
      <c r="J933" s="76"/>
    </row>
    <row r="934" spans="1:10" x14ac:dyDescent="0.25">
      <c r="A934" s="11" t="s">
        <v>299</v>
      </c>
      <c r="B934" s="178">
        <f t="shared" si="74"/>
        <v>0.53310958998191427</v>
      </c>
      <c r="D934" s="291"/>
      <c r="E934" s="291" t="s">
        <v>103</v>
      </c>
      <c r="F934" s="291">
        <v>1526</v>
      </c>
      <c r="G934" s="238">
        <f t="shared" si="75"/>
        <v>7.3014354066985648E-3</v>
      </c>
      <c r="H934" s="291"/>
      <c r="I934" s="291"/>
      <c r="J934" s="76"/>
    </row>
    <row r="935" spans="1:10" x14ac:dyDescent="0.25">
      <c r="A935" s="11" t="s">
        <v>299</v>
      </c>
      <c r="B935" s="178">
        <f t="shared" si="74"/>
        <v>5.7233121952336254E-6</v>
      </c>
      <c r="D935" s="291"/>
      <c r="E935" s="291" t="s">
        <v>273</v>
      </c>
      <c r="F935" s="291">
        <v>5</v>
      </c>
      <c r="G935" s="238">
        <f t="shared" si="75"/>
        <v>2.3923444976076556E-5</v>
      </c>
      <c r="H935" s="291"/>
      <c r="I935" s="291"/>
      <c r="J935" s="76"/>
    </row>
    <row r="936" spans="1:10" x14ac:dyDescent="0.25">
      <c r="A936" s="11" t="s">
        <v>299</v>
      </c>
      <c r="B936" s="178">
        <f t="shared" si="74"/>
        <v>4.8652961241729804E-2</v>
      </c>
      <c r="D936" s="291"/>
      <c r="E936" s="291" t="s">
        <v>134</v>
      </c>
      <c r="F936" s="291">
        <v>461</v>
      </c>
      <c r="G936" s="238">
        <f t="shared" si="75"/>
        <v>2.2057416267942582E-3</v>
      </c>
      <c r="H936" s="291"/>
      <c r="I936" s="291"/>
      <c r="J936" s="76"/>
    </row>
    <row r="937" spans="1:10" x14ac:dyDescent="0.25">
      <c r="A937" s="11" t="s">
        <v>299</v>
      </c>
      <c r="B937" s="178">
        <f t="shared" si="74"/>
        <v>0.22893248780934503</v>
      </c>
      <c r="D937" s="291"/>
      <c r="E937" s="291" t="s">
        <v>111</v>
      </c>
      <c r="F937" s="291">
        <v>1000</v>
      </c>
      <c r="G937" s="238">
        <f t="shared" si="75"/>
        <v>4.7846889952153108E-3</v>
      </c>
      <c r="H937" s="291"/>
      <c r="I937" s="291"/>
      <c r="J937" s="76"/>
    </row>
    <row r="938" spans="1:10" x14ac:dyDescent="0.25">
      <c r="A938" s="11" t="s">
        <v>299</v>
      </c>
      <c r="B938" s="178">
        <f t="shared" si="74"/>
        <v>1.4308280488084063E-4</v>
      </c>
      <c r="D938" s="291"/>
      <c r="E938" s="291" t="s">
        <v>118</v>
      </c>
      <c r="F938" s="291">
        <v>25</v>
      </c>
      <c r="G938" s="238">
        <f t="shared" si="75"/>
        <v>1.1961722488038278E-4</v>
      </c>
      <c r="H938" s="291"/>
      <c r="I938" s="291"/>
      <c r="J938" s="76"/>
    </row>
    <row r="939" spans="1:10" x14ac:dyDescent="0.25">
      <c r="A939" s="11" t="s">
        <v>299</v>
      </c>
      <c r="B939" s="178">
        <f t="shared" si="74"/>
        <v>166.89178361301256</v>
      </c>
      <c r="D939" s="291"/>
      <c r="E939" s="291" t="s">
        <v>16</v>
      </c>
      <c r="F939" s="291">
        <v>27000</v>
      </c>
      <c r="G939" s="238">
        <f t="shared" si="75"/>
        <v>0.12918660287081341</v>
      </c>
      <c r="H939" s="291"/>
      <c r="I939" s="291"/>
      <c r="J939" s="76"/>
    </row>
    <row r="940" spans="1:10" x14ac:dyDescent="0.25">
      <c r="A940" s="11" t="s">
        <v>299</v>
      </c>
      <c r="B940" s="178">
        <f t="shared" si="74"/>
        <v>9.1572995123737991E-7</v>
      </c>
      <c r="D940" s="291"/>
      <c r="E940" s="291" t="s">
        <v>37</v>
      </c>
      <c r="F940" s="290">
        <v>2</v>
      </c>
      <c r="G940" s="238">
        <f t="shared" si="75"/>
        <v>9.5693779904306216E-6</v>
      </c>
      <c r="H940" s="291"/>
      <c r="I940" s="291"/>
      <c r="J940" s="76"/>
    </row>
    <row r="941" spans="1:10" x14ac:dyDescent="0.25">
      <c r="A941" s="11" t="s">
        <v>299</v>
      </c>
      <c r="B941" s="178">
        <f t="shared" si="74"/>
        <v>5929.7368649985119</v>
      </c>
      <c r="D941" s="291"/>
      <c r="E941" s="291" t="s">
        <v>316</v>
      </c>
      <c r="F941" s="291">
        <v>160940</v>
      </c>
      <c r="G941" s="238">
        <f t="shared" si="75"/>
        <v>0.7700478468899522</v>
      </c>
      <c r="H941" s="291"/>
      <c r="I941" s="291"/>
      <c r="J941" s="76"/>
    </row>
    <row r="942" spans="1:10" x14ac:dyDescent="0.25">
      <c r="A942" s="11" t="s">
        <v>299</v>
      </c>
      <c r="B942" s="178">
        <f t="shared" si="74"/>
        <v>3.4110024953641167</v>
      </c>
      <c r="D942" s="291"/>
      <c r="E942" s="291" t="s">
        <v>38</v>
      </c>
      <c r="F942" s="291">
        <v>3860</v>
      </c>
      <c r="G942" s="238">
        <f t="shared" si="75"/>
        <v>1.84688995215311E-2</v>
      </c>
      <c r="H942" s="291"/>
      <c r="I942" s="291"/>
      <c r="J942" s="76"/>
    </row>
    <row r="943" spans="1:10" x14ac:dyDescent="0.25">
      <c r="A943" s="150" t="s">
        <v>299</v>
      </c>
      <c r="B943" s="131">
        <f t="shared" si="74"/>
        <v>6.445281930358739</v>
      </c>
      <c r="C943" s="150"/>
      <c r="D943" s="12"/>
      <c r="E943" s="12" t="s">
        <v>353</v>
      </c>
      <c r="F943" s="12">
        <v>5306</v>
      </c>
      <c r="G943" s="237">
        <f t="shared" si="75"/>
        <v>2.5387559808612441E-2</v>
      </c>
      <c r="H943" s="12"/>
      <c r="I943" s="12"/>
      <c r="J943" s="147"/>
    </row>
    <row r="944" spans="1:10" x14ac:dyDescent="0.25">
      <c r="A944" s="11" t="s">
        <v>298</v>
      </c>
      <c r="B944" s="178">
        <f>POWER((F944/$J$944)*100, 2)</f>
        <v>1.0085287460389316E-4</v>
      </c>
      <c r="C944" s="11">
        <f>SUM(B944:B1048)</f>
        <v>663.27428086373936</v>
      </c>
      <c r="D944" s="292"/>
      <c r="E944" s="292" t="s">
        <v>97</v>
      </c>
      <c r="F944" s="292">
        <v>236</v>
      </c>
      <c r="G944" s="238">
        <f>F944/$J$944</f>
        <v>1.0042553191489362E-4</v>
      </c>
      <c r="H944" s="292"/>
      <c r="I944" s="292"/>
      <c r="J944" s="76">
        <v>2350000</v>
      </c>
    </row>
    <row r="945" spans="1:10" x14ac:dyDescent="0.25">
      <c r="A945" s="11" t="s">
        <v>298</v>
      </c>
      <c r="B945" s="178">
        <f t="shared" ref="B945:B1008" si="76">POWER((F945/$J$944)*100, 2)</f>
        <v>3.1974005269352652</v>
      </c>
      <c r="D945" s="292"/>
      <c r="E945" s="292" t="s">
        <v>81</v>
      </c>
      <c r="F945" s="292">
        <v>42021</v>
      </c>
      <c r="G945" s="238">
        <f t="shared" ref="G945:G1008" si="77">F945/$J$944</f>
        <v>1.7881276595744681E-2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6"/>
        <v>3.0602082390221823E-3</v>
      </c>
      <c r="D946" s="292"/>
      <c r="E946" s="292" t="s">
        <v>210</v>
      </c>
      <c r="F946" s="292">
        <v>1300</v>
      </c>
      <c r="G946" s="238">
        <f t="shared" si="77"/>
        <v>5.5319148936170217E-4</v>
      </c>
      <c r="H946" s="292"/>
      <c r="I946" s="292"/>
      <c r="J946" s="76"/>
    </row>
    <row r="947" spans="1:10" x14ac:dyDescent="0.25">
      <c r="A947" s="11" t="s">
        <v>298</v>
      </c>
      <c r="B947" s="178">
        <f t="shared" si="76"/>
        <v>110.47351742870076</v>
      </c>
      <c r="D947" s="292"/>
      <c r="E947" s="292" t="s">
        <v>5</v>
      </c>
      <c r="F947" s="292">
        <v>247000</v>
      </c>
      <c r="G947" s="238">
        <f t="shared" si="77"/>
        <v>0.10510638297872341</v>
      </c>
      <c r="H947" s="292"/>
      <c r="I947" s="292"/>
      <c r="J947" s="76"/>
    </row>
    <row r="948" spans="1:10" x14ac:dyDescent="0.25">
      <c r="A948" s="11" t="s">
        <v>298</v>
      </c>
      <c r="B948" s="178">
        <f t="shared" si="76"/>
        <v>0</v>
      </c>
      <c r="D948" s="292"/>
      <c r="E948" s="292" t="s">
        <v>192</v>
      </c>
      <c r="F948" s="292"/>
      <c r="G948" s="238"/>
      <c r="H948" s="292"/>
      <c r="I948" s="292"/>
      <c r="J948" s="76"/>
    </row>
    <row r="949" spans="1:10" x14ac:dyDescent="0.25">
      <c r="A949" s="11" t="s">
        <v>298</v>
      </c>
      <c r="B949" s="178">
        <f t="shared" si="76"/>
        <v>4.5269352648257138E-8</v>
      </c>
      <c r="D949" s="292"/>
      <c r="E949" s="292" t="s">
        <v>365</v>
      </c>
      <c r="F949" s="292">
        <v>5</v>
      </c>
      <c r="G949" s="238">
        <f t="shared" si="77"/>
        <v>2.1276595744680853E-6</v>
      </c>
      <c r="H949" s="292"/>
      <c r="I949" s="292"/>
      <c r="J949" s="76"/>
    </row>
    <row r="950" spans="1:10" x14ac:dyDescent="0.25">
      <c r="A950" s="11" t="s">
        <v>298</v>
      </c>
      <c r="B950" s="178">
        <f t="shared" si="76"/>
        <v>6.5368945224083301E-7</v>
      </c>
      <c r="D950" s="292"/>
      <c r="E950" s="292" t="s">
        <v>366</v>
      </c>
      <c r="F950" s="292">
        <v>19</v>
      </c>
      <c r="G950" s="238">
        <f t="shared" si="77"/>
        <v>8.0851063829787232E-6</v>
      </c>
      <c r="H950" s="292"/>
      <c r="I950" s="292"/>
      <c r="J950" s="76"/>
    </row>
    <row r="951" spans="1:10" x14ac:dyDescent="0.25">
      <c r="A951" s="11" t="s">
        <v>298</v>
      </c>
      <c r="B951" s="178">
        <f t="shared" si="76"/>
        <v>0.1408005866908103</v>
      </c>
      <c r="D951" s="292"/>
      <c r="E951" s="292" t="s">
        <v>93</v>
      </c>
      <c r="F951" s="292">
        <v>8818</v>
      </c>
      <c r="G951" s="238">
        <f t="shared" si="77"/>
        <v>3.7523404255319151E-3</v>
      </c>
      <c r="H951" s="292"/>
      <c r="I951" s="292"/>
      <c r="J951" s="76"/>
    </row>
    <row r="952" spans="1:10" x14ac:dyDescent="0.25">
      <c r="A952" s="11" t="s">
        <v>298</v>
      </c>
      <c r="B952" s="178">
        <f t="shared" si="76"/>
        <v>1.4196468990493438E-2</v>
      </c>
      <c r="D952" s="292"/>
      <c r="E952" s="292" t="s">
        <v>202</v>
      </c>
      <c r="F952" s="292">
        <v>2800</v>
      </c>
      <c r="G952" s="238">
        <f t="shared" si="77"/>
        <v>1.1914893617021277E-3</v>
      </c>
      <c r="H952" s="292"/>
      <c r="I952" s="292"/>
      <c r="J952" s="76"/>
    </row>
    <row r="953" spans="1:10" x14ac:dyDescent="0.25">
      <c r="A953" s="11" t="s">
        <v>298</v>
      </c>
      <c r="B953" s="178">
        <f t="shared" si="76"/>
        <v>4.457129504753282</v>
      </c>
      <c r="D953" s="292"/>
      <c r="E953" s="292" t="s">
        <v>6</v>
      </c>
      <c r="F953" s="292">
        <v>49613</v>
      </c>
      <c r="G953" s="238">
        <f t="shared" si="77"/>
        <v>2.111191489361702E-2</v>
      </c>
      <c r="H953" s="292"/>
      <c r="I953" s="292"/>
      <c r="J953" s="76"/>
    </row>
    <row r="954" spans="1:10" x14ac:dyDescent="0.25">
      <c r="A954" s="11" t="s">
        <v>298</v>
      </c>
      <c r="B954" s="178">
        <f t="shared" si="76"/>
        <v>2.845322951561793E-2</v>
      </c>
      <c r="D954" s="292"/>
      <c r="E954" s="292" t="s">
        <v>101</v>
      </c>
      <c r="F954" s="292">
        <v>3964</v>
      </c>
      <c r="G954" s="238">
        <f t="shared" si="77"/>
        <v>1.6868085106382978E-3</v>
      </c>
      <c r="H954" s="292"/>
      <c r="I954" s="292"/>
      <c r="J954" s="76"/>
    </row>
    <row r="955" spans="1:10" x14ac:dyDescent="0.25">
      <c r="A955" s="11" t="s">
        <v>298</v>
      </c>
      <c r="B955" s="178">
        <f t="shared" si="76"/>
        <v>9.1670439112720679E-3</v>
      </c>
      <c r="D955" s="292"/>
      <c r="E955" s="292" t="s">
        <v>168</v>
      </c>
      <c r="F955" s="292">
        <v>2250</v>
      </c>
      <c r="G955" s="238">
        <f t="shared" si="77"/>
        <v>9.5744680851063825E-4</v>
      </c>
      <c r="H955" s="292"/>
      <c r="I955" s="292"/>
      <c r="J955" s="76"/>
    </row>
    <row r="956" spans="1:10" x14ac:dyDescent="0.25">
      <c r="A956" s="11" t="s">
        <v>298</v>
      </c>
      <c r="B956" s="178">
        <f t="shared" si="76"/>
        <v>1.8107741059302852E-5</v>
      </c>
      <c r="D956" s="292"/>
      <c r="E956" s="292" t="s">
        <v>102</v>
      </c>
      <c r="F956" s="292">
        <v>100</v>
      </c>
      <c r="G956" s="238">
        <f t="shared" si="77"/>
        <v>4.2553191489361704E-5</v>
      </c>
      <c r="H956" s="292"/>
      <c r="I956" s="292"/>
      <c r="J956" s="76"/>
    </row>
    <row r="957" spans="1:10" x14ac:dyDescent="0.25">
      <c r="A957" s="11" t="s">
        <v>298</v>
      </c>
      <c r="B957" s="178">
        <f t="shared" si="76"/>
        <v>1.0185604345857853E-3</v>
      </c>
      <c r="D957" s="292"/>
      <c r="E957" s="292" t="s">
        <v>271</v>
      </c>
      <c r="F957" s="292">
        <v>750</v>
      </c>
      <c r="G957" s="238">
        <f t="shared" si="77"/>
        <v>3.1914893617021275E-4</v>
      </c>
      <c r="H957" s="292"/>
      <c r="I957" s="292"/>
      <c r="J957" s="76"/>
    </row>
    <row r="958" spans="1:10" x14ac:dyDescent="0.25">
      <c r="A958" s="11" t="s">
        <v>298</v>
      </c>
      <c r="B958" s="178">
        <f t="shared" si="76"/>
        <v>4.0742417383431411E-3</v>
      </c>
      <c r="D958" s="292"/>
      <c r="E958" s="292" t="s">
        <v>367</v>
      </c>
      <c r="F958" s="292">
        <v>1500</v>
      </c>
      <c r="G958" s="238">
        <f t="shared" si="77"/>
        <v>6.382978723404255E-4</v>
      </c>
      <c r="H958" s="292"/>
      <c r="I958" s="292"/>
      <c r="J958" s="76"/>
    </row>
    <row r="959" spans="1:10" x14ac:dyDescent="0.25">
      <c r="A959" s="11" t="s">
        <v>298</v>
      </c>
      <c r="B959" s="178">
        <f t="shared" si="76"/>
        <v>18.917317376188318</v>
      </c>
      <c r="D959" s="292"/>
      <c r="E959" s="292" t="s">
        <v>82</v>
      </c>
      <c r="F959" s="292">
        <v>102211</v>
      </c>
      <c r="G959" s="238">
        <f t="shared" si="77"/>
        <v>4.3494042553191489E-2</v>
      </c>
      <c r="H959" s="292"/>
      <c r="I959" s="292"/>
      <c r="J959" s="76"/>
    </row>
    <row r="960" spans="1:10" x14ac:dyDescent="0.25">
      <c r="A960" s="11" t="s">
        <v>298</v>
      </c>
      <c r="B960" s="178">
        <f t="shared" si="76"/>
        <v>1.8107741059302855E-7</v>
      </c>
      <c r="D960" s="292"/>
      <c r="E960" s="292" t="s">
        <v>368</v>
      </c>
      <c r="F960" s="292">
        <v>10</v>
      </c>
      <c r="G960" s="238">
        <f t="shared" si="77"/>
        <v>4.2553191489361706E-6</v>
      </c>
      <c r="H960" s="292"/>
      <c r="I960" s="292"/>
      <c r="J960" s="76"/>
    </row>
    <row r="961" spans="1:10" x14ac:dyDescent="0.25">
      <c r="A961" s="11" t="s">
        <v>298</v>
      </c>
      <c r="B961" s="178">
        <f t="shared" si="76"/>
        <v>4.074241738343141E-5</v>
      </c>
      <c r="D961" s="292"/>
      <c r="E961" s="292" t="s">
        <v>370</v>
      </c>
      <c r="F961" s="292">
        <v>150</v>
      </c>
      <c r="G961" s="238">
        <f t="shared" si="77"/>
        <v>6.382978723404255E-5</v>
      </c>
      <c r="H961" s="292"/>
      <c r="I961" s="292"/>
      <c r="J961" s="76"/>
    </row>
    <row r="962" spans="1:10" x14ac:dyDescent="0.25">
      <c r="A962" s="11" t="s">
        <v>298</v>
      </c>
      <c r="B962" s="178">
        <f t="shared" si="76"/>
        <v>3.1226649687641461</v>
      </c>
      <c r="D962" s="292"/>
      <c r="E962" s="292" t="s">
        <v>83</v>
      </c>
      <c r="F962" s="292">
        <v>41527</v>
      </c>
      <c r="G962" s="238">
        <f t="shared" si="77"/>
        <v>1.7671063829787233E-2</v>
      </c>
      <c r="H962" s="292"/>
      <c r="I962" s="292"/>
      <c r="J962" s="76"/>
    </row>
    <row r="963" spans="1:10" x14ac:dyDescent="0.25">
      <c r="A963" s="11" t="s">
        <v>298</v>
      </c>
      <c r="B963" s="178">
        <f t="shared" si="76"/>
        <v>136.93979176097784</v>
      </c>
      <c r="D963" s="292"/>
      <c r="E963" s="292" t="s">
        <v>15</v>
      </c>
      <c r="F963" s="292">
        <v>275000</v>
      </c>
      <c r="G963" s="238">
        <f t="shared" si="77"/>
        <v>0.11702127659574468</v>
      </c>
      <c r="H963" s="292"/>
      <c r="I963" s="292"/>
      <c r="J963" s="76"/>
    </row>
    <row r="964" spans="1:10" x14ac:dyDescent="0.25">
      <c r="A964" s="11" t="s">
        <v>298</v>
      </c>
      <c r="B964" s="178">
        <f t="shared" si="76"/>
        <v>0.43402865368945215</v>
      </c>
      <c r="D964" s="292"/>
      <c r="E964" s="292" t="s">
        <v>103</v>
      </c>
      <c r="F964" s="292">
        <v>15482</v>
      </c>
      <c r="G964" s="238">
        <f t="shared" si="77"/>
        <v>6.5880851063829784E-3</v>
      </c>
      <c r="H964" s="292"/>
      <c r="I964" s="292"/>
      <c r="J964" s="76"/>
    </row>
    <row r="965" spans="1:10" x14ac:dyDescent="0.25">
      <c r="A965" s="11" t="s">
        <v>298</v>
      </c>
      <c r="B965" s="178">
        <f t="shared" si="76"/>
        <v>4.8963331824354916E-2</v>
      </c>
      <c r="D965" s="292"/>
      <c r="E965" s="292" t="s">
        <v>213</v>
      </c>
      <c r="F965" s="292">
        <f>5100+100</f>
        <v>5200</v>
      </c>
      <c r="G965" s="238">
        <f t="shared" si="77"/>
        <v>2.2127659574468087E-3</v>
      </c>
      <c r="H965" s="292"/>
      <c r="I965" s="292"/>
      <c r="J965" s="76"/>
    </row>
    <row r="966" spans="1:10" x14ac:dyDescent="0.25">
      <c r="A966" s="11" t="s">
        <v>298</v>
      </c>
      <c r="B966" s="178">
        <f t="shared" si="76"/>
        <v>7.7215482118605716E-3</v>
      </c>
      <c r="D966" s="292"/>
      <c r="E966" s="292" t="s">
        <v>332</v>
      </c>
      <c r="F966" s="292">
        <v>2065</v>
      </c>
      <c r="G966" s="238">
        <f t="shared" si="77"/>
        <v>8.787234042553192E-4</v>
      </c>
      <c r="H966" s="292"/>
      <c r="I966" s="292"/>
      <c r="J966" s="76"/>
    </row>
    <row r="967" spans="1:10" x14ac:dyDescent="0.25">
      <c r="A967" s="11" t="s">
        <v>298</v>
      </c>
      <c r="B967" s="178">
        <f t="shared" si="76"/>
        <v>2.7977347215934821E-3</v>
      </c>
      <c r="D967" s="292"/>
      <c r="E967" s="292" t="s">
        <v>340</v>
      </c>
      <c r="F967" s="292">
        <v>1243</v>
      </c>
      <c r="G967" s="238">
        <f t="shared" si="77"/>
        <v>5.2893617021276601E-4</v>
      </c>
      <c r="H967" s="292"/>
      <c r="I967" s="292"/>
      <c r="J967" s="76"/>
    </row>
    <row r="968" spans="1:10" x14ac:dyDescent="0.25">
      <c r="A968" s="11" t="s">
        <v>298</v>
      </c>
      <c r="B968" s="178">
        <f t="shared" si="76"/>
        <v>0</v>
      </c>
      <c r="D968" s="292"/>
      <c r="E968" s="292" t="s">
        <v>142</v>
      </c>
      <c r="F968" s="292"/>
      <c r="G968" s="238"/>
      <c r="H968" s="292"/>
      <c r="I968" s="292"/>
      <c r="J968" s="76"/>
    </row>
    <row r="969" spans="1:10" x14ac:dyDescent="0.25">
      <c r="A969" s="11" t="s">
        <v>298</v>
      </c>
      <c r="B969" s="178">
        <f t="shared" si="76"/>
        <v>6.2712919873245815E-3</v>
      </c>
      <c r="D969" s="292"/>
      <c r="E969" s="292" t="s">
        <v>133</v>
      </c>
      <c r="F969" s="292">
        <v>1861</v>
      </c>
      <c r="G969" s="238">
        <f t="shared" si="77"/>
        <v>7.9191489361702132E-4</v>
      </c>
      <c r="H969" s="292"/>
      <c r="I969" s="292"/>
      <c r="J969" s="76"/>
    </row>
    <row r="970" spans="1:10" x14ac:dyDescent="0.25">
      <c r="A970" s="11" t="s">
        <v>298</v>
      </c>
      <c r="B970" s="178">
        <f t="shared" si="76"/>
        <v>0</v>
      </c>
      <c r="D970" s="292"/>
      <c r="E970" s="292" t="s">
        <v>18</v>
      </c>
      <c r="F970" s="292"/>
      <c r="G970" s="238"/>
      <c r="H970" s="292"/>
      <c r="I970" s="292"/>
      <c r="J970" s="76"/>
    </row>
    <row r="971" spans="1:10" x14ac:dyDescent="0.25">
      <c r="A971" s="11" t="s">
        <v>298</v>
      </c>
      <c r="B971" s="178">
        <f t="shared" si="76"/>
        <v>1.8380436396559525E-2</v>
      </c>
      <c r="D971" s="292"/>
      <c r="E971" s="292" t="s">
        <v>222</v>
      </c>
      <c r="F971" s="292">
        <v>3186</v>
      </c>
      <c r="G971" s="238">
        <f t="shared" si="77"/>
        <v>1.3557446808510638E-3</v>
      </c>
      <c r="H971" s="292"/>
      <c r="I971" s="292"/>
      <c r="J971" s="76"/>
    </row>
    <row r="972" spans="1:10" x14ac:dyDescent="0.25">
      <c r="A972" s="11" t="s">
        <v>298</v>
      </c>
      <c r="B972" s="178">
        <f t="shared" si="76"/>
        <v>0</v>
      </c>
      <c r="D972" s="292"/>
      <c r="E972" s="292" t="s">
        <v>106</v>
      </c>
      <c r="F972" s="292"/>
      <c r="G972" s="238"/>
      <c r="H972" s="292"/>
      <c r="I972" s="292"/>
      <c r="J972" s="76"/>
    </row>
    <row r="973" spans="1:10" x14ac:dyDescent="0.25">
      <c r="A973" s="11" t="s">
        <v>298</v>
      </c>
      <c r="B973" s="178">
        <f t="shared" si="76"/>
        <v>0</v>
      </c>
      <c r="D973" s="292"/>
      <c r="E973" s="292" t="s">
        <v>320</v>
      </c>
      <c r="F973" s="292"/>
      <c r="G973" s="238"/>
      <c r="H973" s="292"/>
      <c r="I973" s="292"/>
      <c r="J973" s="76"/>
    </row>
    <row r="974" spans="1:10" x14ac:dyDescent="0.25">
      <c r="A974" s="11" t="s">
        <v>298</v>
      </c>
      <c r="B974" s="178">
        <f t="shared" si="76"/>
        <v>7.2430964237211407E-5</v>
      </c>
      <c r="D974" s="292"/>
      <c r="E974" s="292" t="s">
        <v>369</v>
      </c>
      <c r="F974" s="292">
        <v>200</v>
      </c>
      <c r="G974" s="238">
        <f t="shared" si="77"/>
        <v>8.5106382978723409E-5</v>
      </c>
      <c r="H974" s="292"/>
      <c r="I974" s="292"/>
      <c r="J974" s="76"/>
    </row>
    <row r="975" spans="1:10" x14ac:dyDescent="0.25">
      <c r="A975" s="11" t="s">
        <v>298</v>
      </c>
      <c r="B975" s="178">
        <f t="shared" si="76"/>
        <v>1.6296966953372566E-6</v>
      </c>
      <c r="D975" s="292"/>
      <c r="E975" s="292" t="s">
        <v>342</v>
      </c>
      <c r="F975" s="292">
        <v>30</v>
      </c>
      <c r="G975" s="238">
        <f t="shared" si="77"/>
        <v>1.2765957446808511E-5</v>
      </c>
      <c r="H975" s="292"/>
      <c r="I975" s="292"/>
      <c r="J975" s="76"/>
    </row>
    <row r="976" spans="1:10" x14ac:dyDescent="0.25">
      <c r="A976" s="11" t="s">
        <v>298</v>
      </c>
      <c r="B976" s="178">
        <f t="shared" si="76"/>
        <v>3.4548526935264827E-2</v>
      </c>
      <c r="D976" s="292"/>
      <c r="E976" s="292" t="s">
        <v>273</v>
      </c>
      <c r="F976" s="292">
        <v>4368</v>
      </c>
      <c r="G976" s="238">
        <f t="shared" si="77"/>
        <v>1.8587234042553192E-3</v>
      </c>
      <c r="H976" s="292"/>
      <c r="I976" s="292"/>
      <c r="J976" s="76"/>
    </row>
    <row r="977" spans="1:10" x14ac:dyDescent="0.25">
      <c r="A977" s="11" t="s">
        <v>298</v>
      </c>
      <c r="B977" s="178">
        <f t="shared" si="76"/>
        <v>1.2685722046174739E-3</v>
      </c>
      <c r="D977" s="292"/>
      <c r="E977" s="292" t="s">
        <v>52</v>
      </c>
      <c r="F977" s="292">
        <v>837</v>
      </c>
      <c r="G977" s="238">
        <f t="shared" si="77"/>
        <v>3.5617021276595747E-4</v>
      </c>
      <c r="H977" s="292"/>
      <c r="I977" s="292"/>
      <c r="J977" s="76"/>
    </row>
    <row r="978" spans="1:10" x14ac:dyDescent="0.25">
      <c r="A978" s="11" t="s">
        <v>298</v>
      </c>
      <c r="B978" s="178">
        <f t="shared" si="76"/>
        <v>4.5269352648257127E-2</v>
      </c>
      <c r="D978" s="292"/>
      <c r="E978" s="292" t="s">
        <v>134</v>
      </c>
      <c r="F978" s="292">
        <v>5000</v>
      </c>
      <c r="G978" s="238">
        <f t="shared" si="77"/>
        <v>2.1276595744680851E-3</v>
      </c>
      <c r="H978" s="292"/>
      <c r="I978" s="292"/>
      <c r="J978" s="76"/>
    </row>
    <row r="979" spans="1:10" x14ac:dyDescent="0.25">
      <c r="A979" s="11" t="s">
        <v>298</v>
      </c>
      <c r="B979" s="178">
        <f t="shared" si="76"/>
        <v>4.0742417383431411E-3</v>
      </c>
      <c r="D979" s="292"/>
      <c r="E979" s="292" t="s">
        <v>19</v>
      </c>
      <c r="F979" s="292">
        <v>1500</v>
      </c>
      <c r="G979" s="238">
        <f t="shared" si="77"/>
        <v>6.382978723404255E-4</v>
      </c>
      <c r="H979" s="292"/>
      <c r="I979" s="292"/>
      <c r="J979" s="76"/>
    </row>
    <row r="980" spans="1:10" x14ac:dyDescent="0.25">
      <c r="A980" s="11" t="s">
        <v>298</v>
      </c>
      <c r="B980" s="178">
        <f t="shared" si="76"/>
        <v>7.2430964237211407E-3</v>
      </c>
      <c r="D980" s="292"/>
      <c r="E980" s="292" t="s">
        <v>275</v>
      </c>
      <c r="F980" s="292">
        <v>2000</v>
      </c>
      <c r="G980" s="238">
        <f t="shared" si="77"/>
        <v>8.5106382978723403E-4</v>
      </c>
      <c r="H980" s="292"/>
      <c r="I980" s="292"/>
      <c r="J980" s="76"/>
    </row>
    <row r="981" spans="1:10" x14ac:dyDescent="0.25">
      <c r="A981" s="11" t="s">
        <v>298</v>
      </c>
      <c r="B981" s="178">
        <f t="shared" si="76"/>
        <v>1.6296966953372564E-4</v>
      </c>
      <c r="D981" s="292"/>
      <c r="E981" s="292" t="s">
        <v>187</v>
      </c>
      <c r="F981" s="292">
        <v>300</v>
      </c>
      <c r="G981" s="238">
        <f t="shared" si="77"/>
        <v>1.276595744680851E-4</v>
      </c>
      <c r="H981" s="292"/>
      <c r="I981" s="292"/>
      <c r="J981" s="76"/>
    </row>
    <row r="982" spans="1:10" x14ac:dyDescent="0.25">
      <c r="A982" s="11" t="s">
        <v>298</v>
      </c>
      <c r="B982" s="178">
        <f t="shared" si="76"/>
        <v>7.2430964237211407E-3</v>
      </c>
      <c r="D982" s="292"/>
      <c r="E982" s="292" t="s">
        <v>108</v>
      </c>
      <c r="F982" s="292">
        <v>2000</v>
      </c>
      <c r="G982" s="238">
        <f t="shared" si="77"/>
        <v>8.5106382978723403E-4</v>
      </c>
      <c r="H982" s="292"/>
      <c r="I982" s="292"/>
      <c r="J982" s="76"/>
    </row>
    <row r="983" spans="1:10" x14ac:dyDescent="0.25">
      <c r="A983" s="11" t="s">
        <v>298</v>
      </c>
      <c r="B983" s="178">
        <f t="shared" si="76"/>
        <v>9.4416291190583976</v>
      </c>
      <c r="D983" s="292"/>
      <c r="E983" s="292" t="s">
        <v>20</v>
      </c>
      <c r="F983" s="292">
        <v>72209</v>
      </c>
      <c r="G983" s="238">
        <f t="shared" si="77"/>
        <v>3.0727234042553193E-2</v>
      </c>
      <c r="H983" s="292"/>
      <c r="I983" s="292"/>
      <c r="J983" s="76"/>
    </row>
    <row r="984" spans="1:10" x14ac:dyDescent="0.25">
      <c r="A984" s="11" t="s">
        <v>298</v>
      </c>
      <c r="B984" s="178">
        <f t="shared" si="76"/>
        <v>0</v>
      </c>
      <c r="D984" s="292"/>
      <c r="E984" s="292" t="s">
        <v>21</v>
      </c>
      <c r="F984" s="292"/>
      <c r="G984" s="238"/>
      <c r="H984" s="292"/>
      <c r="I984" s="292"/>
      <c r="J984" s="76"/>
    </row>
    <row r="985" spans="1:10" x14ac:dyDescent="0.25">
      <c r="A985" s="11" t="s">
        <v>298</v>
      </c>
      <c r="B985" s="178">
        <f t="shared" si="76"/>
        <v>0.10177457492077864</v>
      </c>
      <c r="D985" s="292"/>
      <c r="E985" s="292" t="s">
        <v>190</v>
      </c>
      <c r="F985" s="292">
        <v>7497</v>
      </c>
      <c r="G985" s="238">
        <f t="shared" si="77"/>
        <v>3.1902127659574468E-3</v>
      </c>
      <c r="H985" s="292"/>
      <c r="I985" s="292"/>
      <c r="J985" s="76"/>
    </row>
    <row r="986" spans="1:10" x14ac:dyDescent="0.25">
      <c r="A986" s="11" t="s">
        <v>298</v>
      </c>
      <c r="B986" s="178">
        <f t="shared" si="76"/>
        <v>0.44225329832503402</v>
      </c>
      <c r="D986" s="292"/>
      <c r="E986" s="292" t="s">
        <v>356</v>
      </c>
      <c r="F986" s="292">
        <v>15628</v>
      </c>
      <c r="G986" s="238">
        <f t="shared" si="77"/>
        <v>6.6502127659574467E-3</v>
      </c>
      <c r="H986" s="292"/>
      <c r="I986" s="292"/>
      <c r="J986" s="76"/>
    </row>
    <row r="987" spans="1:10" x14ac:dyDescent="0.25">
      <c r="A987" s="11" t="s">
        <v>298</v>
      </c>
      <c r="B987" s="178">
        <f t="shared" si="76"/>
        <v>9.9479844273426904E-2</v>
      </c>
      <c r="D987" s="292"/>
      <c r="E987" s="292" t="s">
        <v>357</v>
      </c>
      <c r="F987" s="292">
        <v>7412</v>
      </c>
      <c r="G987" s="238">
        <f t="shared" si="77"/>
        <v>3.1540425531914893E-3</v>
      </c>
      <c r="H987" s="292"/>
      <c r="I987" s="292"/>
      <c r="J987" s="76"/>
    </row>
    <row r="988" spans="1:10" x14ac:dyDescent="0.25">
      <c r="A988" s="11" t="s">
        <v>298</v>
      </c>
      <c r="B988" s="178">
        <f t="shared" si="76"/>
        <v>1.9421684019918516E-2</v>
      </c>
      <c r="D988" s="292"/>
      <c r="E988" s="292" t="s">
        <v>227</v>
      </c>
      <c r="F988" s="292">
        <v>3275</v>
      </c>
      <c r="G988" s="238">
        <f t="shared" si="77"/>
        <v>1.3936170212765957E-3</v>
      </c>
      <c r="H988" s="292"/>
      <c r="I988" s="292"/>
      <c r="J988" s="76"/>
    </row>
    <row r="989" spans="1:10" x14ac:dyDescent="0.25">
      <c r="A989" s="11" t="s">
        <v>298</v>
      </c>
      <c r="B989" s="178">
        <f t="shared" si="76"/>
        <v>1.6296966953372564E-2</v>
      </c>
      <c r="D989" s="292"/>
      <c r="E989" s="292" t="s">
        <v>9</v>
      </c>
      <c r="F989" s="292">
        <v>3000</v>
      </c>
      <c r="G989" s="238">
        <f t="shared" si="77"/>
        <v>1.276595744680851E-3</v>
      </c>
      <c r="H989" s="292"/>
      <c r="I989" s="292"/>
      <c r="J989" s="76"/>
    </row>
    <row r="990" spans="1:10" x14ac:dyDescent="0.25">
      <c r="A990" s="11" t="s">
        <v>298</v>
      </c>
      <c r="B990" s="178">
        <f t="shared" si="76"/>
        <v>25.149584791308286</v>
      </c>
      <c r="D990" s="292"/>
      <c r="E990" s="292" t="s">
        <v>23</v>
      </c>
      <c r="F990" s="292">
        <v>117851</v>
      </c>
      <c r="G990" s="238">
        <f t="shared" si="77"/>
        <v>5.0149361702127658E-2</v>
      </c>
      <c r="H990" s="292"/>
      <c r="I990" s="292"/>
      <c r="J990" s="76"/>
    </row>
    <row r="991" spans="1:10" x14ac:dyDescent="0.25">
      <c r="A991" s="11" t="s">
        <v>298</v>
      </c>
      <c r="B991" s="178">
        <f t="shared" si="76"/>
        <v>1.1499139882299681E-4</v>
      </c>
      <c r="D991" s="292"/>
      <c r="E991" s="292" t="s">
        <v>250</v>
      </c>
      <c r="F991" s="292">
        <v>252</v>
      </c>
      <c r="G991" s="238">
        <f t="shared" si="77"/>
        <v>1.0723404255319149E-4</v>
      </c>
      <c r="H991" s="292"/>
      <c r="I991" s="292"/>
      <c r="J991" s="76"/>
    </row>
    <row r="992" spans="1:10" x14ac:dyDescent="0.25">
      <c r="A992" s="11" t="s">
        <v>298</v>
      </c>
      <c r="B992" s="178">
        <f t="shared" si="76"/>
        <v>3.6668175645088272E-4</v>
      </c>
      <c r="D992" s="292"/>
      <c r="E992" s="292" t="s">
        <v>25</v>
      </c>
      <c r="F992" s="292">
        <v>450</v>
      </c>
      <c r="G992" s="238">
        <f t="shared" si="77"/>
        <v>1.9148936170212765E-4</v>
      </c>
      <c r="H992" s="292"/>
      <c r="I992" s="292"/>
      <c r="J992" s="76"/>
    </row>
    <row r="993" spans="1:10" x14ac:dyDescent="0.25">
      <c r="A993" s="11" t="s">
        <v>298</v>
      </c>
      <c r="B993" s="178">
        <f t="shared" si="76"/>
        <v>0</v>
      </c>
      <c r="D993" s="292"/>
      <c r="E993" s="292" t="s">
        <v>10</v>
      </c>
      <c r="F993" s="292"/>
      <c r="G993" s="238"/>
      <c r="H993" s="292"/>
      <c r="I993" s="292"/>
      <c r="J993" s="76"/>
    </row>
    <row r="994" spans="1:10" x14ac:dyDescent="0.25">
      <c r="A994" s="11" t="s">
        <v>298</v>
      </c>
      <c r="B994" s="178">
        <f t="shared" si="76"/>
        <v>0.14243397193300134</v>
      </c>
      <c r="D994" s="292"/>
      <c r="E994" s="292" t="s">
        <v>111</v>
      </c>
      <c r="F994" s="292">
        <v>8869</v>
      </c>
      <c r="G994" s="238">
        <f t="shared" si="77"/>
        <v>3.7740425531914892E-3</v>
      </c>
      <c r="H994" s="292"/>
      <c r="I994" s="292"/>
      <c r="J994" s="76"/>
    </row>
    <row r="995" spans="1:10" x14ac:dyDescent="0.25">
      <c r="A995" s="11" t="s">
        <v>298</v>
      </c>
      <c r="B995" s="178">
        <f t="shared" si="76"/>
        <v>0.92192683748302384</v>
      </c>
      <c r="D995" s="292"/>
      <c r="E995" s="292" t="s">
        <v>41</v>
      </c>
      <c r="F995" s="292">
        <v>22564</v>
      </c>
      <c r="G995" s="238">
        <f t="shared" si="77"/>
        <v>9.601702127659574E-3</v>
      </c>
      <c r="H995" s="292"/>
      <c r="I995" s="292"/>
      <c r="J995" s="76"/>
    </row>
    <row r="996" spans="1:10" x14ac:dyDescent="0.25">
      <c r="A996" s="11" t="s">
        <v>298</v>
      </c>
      <c r="B996" s="178">
        <f t="shared" si="76"/>
        <v>1.6547811679492978E-2</v>
      </c>
      <c r="D996" s="292"/>
      <c r="E996" s="292" t="s">
        <v>176</v>
      </c>
      <c r="F996" s="292">
        <v>3023</v>
      </c>
      <c r="G996" s="238">
        <f t="shared" si="77"/>
        <v>1.2863829787234042E-3</v>
      </c>
      <c r="H996" s="292"/>
      <c r="I996" s="292"/>
      <c r="J996" s="76"/>
    </row>
    <row r="997" spans="1:10" x14ac:dyDescent="0.25">
      <c r="A997" s="11" t="s">
        <v>298</v>
      </c>
      <c r="B997" s="178">
        <f t="shared" si="76"/>
        <v>7.2430964237211407E-3</v>
      </c>
      <c r="D997" s="292"/>
      <c r="E997" s="292" t="s">
        <v>220</v>
      </c>
      <c r="F997" s="292">
        <v>2000</v>
      </c>
      <c r="G997" s="238">
        <f t="shared" si="77"/>
        <v>8.5106382978723403E-4</v>
      </c>
      <c r="H997" s="292"/>
      <c r="I997" s="292"/>
      <c r="J997" s="76"/>
    </row>
    <row r="998" spans="1:10" x14ac:dyDescent="0.25">
      <c r="A998" s="11" t="s">
        <v>298</v>
      </c>
      <c r="B998" s="178">
        <f t="shared" si="76"/>
        <v>4.7521955636034398E-5</v>
      </c>
      <c r="D998" s="292"/>
      <c r="E998" s="292" t="s">
        <v>170</v>
      </c>
      <c r="F998" s="292">
        <v>162</v>
      </c>
      <c r="G998" s="238">
        <f t="shared" si="77"/>
        <v>6.8936170212765952E-5</v>
      </c>
      <c r="H998" s="292"/>
      <c r="I998" s="292"/>
      <c r="J998" s="76"/>
    </row>
    <row r="999" spans="1:10" x14ac:dyDescent="0.25">
      <c r="A999" s="11" t="s">
        <v>298</v>
      </c>
      <c r="B999" s="178">
        <f t="shared" si="76"/>
        <v>0.20188769760072431</v>
      </c>
      <c r="D999" s="292"/>
      <c r="E999" s="292" t="s">
        <v>266</v>
      </c>
      <c r="F999" s="292">
        <v>10559</v>
      </c>
      <c r="G999" s="238">
        <f t="shared" si="77"/>
        <v>4.4931914893617019E-3</v>
      </c>
      <c r="H999" s="292"/>
      <c r="I999" s="292"/>
      <c r="J999" s="76"/>
    </row>
    <row r="1000" spans="1:10" x14ac:dyDescent="0.25">
      <c r="A1000" s="11" t="s">
        <v>298</v>
      </c>
      <c r="B1000" s="178">
        <f t="shared" si="76"/>
        <v>4.7784099592575832E-2</v>
      </c>
      <c r="D1000" s="292"/>
      <c r="E1000" s="292" t="s">
        <v>154</v>
      </c>
      <c r="F1000" s="292">
        <v>5137</v>
      </c>
      <c r="G1000" s="238">
        <f t="shared" si="77"/>
        <v>2.1859574468085109E-3</v>
      </c>
      <c r="H1000" s="292"/>
      <c r="I1000" s="292"/>
      <c r="J1000" s="76"/>
    </row>
    <row r="1001" spans="1:10" x14ac:dyDescent="0.25">
      <c r="A1001" s="11" t="s">
        <v>298</v>
      </c>
      <c r="B1001" s="178">
        <f t="shared" si="76"/>
        <v>1.7513988229968315E-4</v>
      </c>
      <c r="D1001" s="292"/>
      <c r="E1001" s="292" t="s">
        <v>195</v>
      </c>
      <c r="F1001" s="292">
        <v>311</v>
      </c>
      <c r="G1001" s="238">
        <f t="shared" si="77"/>
        <v>1.323404255319149E-4</v>
      </c>
      <c r="H1001" s="292"/>
      <c r="I1001" s="292"/>
      <c r="J1001" s="76"/>
    </row>
    <row r="1002" spans="1:10" x14ac:dyDescent="0.25">
      <c r="A1002" s="11" t="s">
        <v>298</v>
      </c>
      <c r="B1002" s="178">
        <f t="shared" si="76"/>
        <v>1.8107741059302853E-9</v>
      </c>
      <c r="D1002" s="292"/>
      <c r="E1002" s="292" t="s">
        <v>358</v>
      </c>
      <c r="F1002" s="292">
        <v>1</v>
      </c>
      <c r="G1002" s="238">
        <f t="shared" si="77"/>
        <v>4.2553191489361704E-7</v>
      </c>
      <c r="H1002" s="292"/>
      <c r="I1002" s="292"/>
      <c r="J1002" s="76"/>
    </row>
    <row r="1003" spans="1:10" x14ac:dyDescent="0.25">
      <c r="A1003" s="11" t="s">
        <v>298</v>
      </c>
      <c r="B1003" s="178">
        <f t="shared" si="76"/>
        <v>1.5365448619284744E-2</v>
      </c>
      <c r="D1003" s="292"/>
      <c r="E1003" s="292" t="s">
        <v>26</v>
      </c>
      <c r="F1003" s="292">
        <v>2913</v>
      </c>
      <c r="G1003" s="238">
        <f t="shared" si="77"/>
        <v>1.2395744680851063E-3</v>
      </c>
      <c r="H1003" s="292"/>
      <c r="I1003" s="292"/>
      <c r="J1003" s="76"/>
    </row>
    <row r="1004" spans="1:10" x14ac:dyDescent="0.25">
      <c r="A1004" s="11" t="s">
        <v>298</v>
      </c>
      <c r="B1004" s="178">
        <f t="shared" si="76"/>
        <v>4.3210909913988225</v>
      </c>
      <c r="D1004" s="292"/>
      <c r="E1004" s="292" t="s">
        <v>333</v>
      </c>
      <c r="F1004" s="292">
        <v>48850</v>
      </c>
      <c r="G1004" s="238">
        <f t="shared" si="77"/>
        <v>2.0787234042553192E-2</v>
      </c>
      <c r="H1004" s="292"/>
      <c r="I1004" s="292"/>
      <c r="J1004" s="76"/>
    </row>
    <row r="1005" spans="1:10" x14ac:dyDescent="0.25">
      <c r="A1005" s="11" t="s">
        <v>298</v>
      </c>
      <c r="B1005" s="178">
        <f t="shared" si="76"/>
        <v>9.175194205522862E-3</v>
      </c>
      <c r="D1005" s="292"/>
      <c r="E1005" s="292" t="s">
        <v>191</v>
      </c>
      <c r="F1005" s="292">
        <v>2251</v>
      </c>
      <c r="G1005" s="238">
        <f t="shared" si="77"/>
        <v>9.5787234042553197E-4</v>
      </c>
      <c r="H1005" s="292"/>
      <c r="I1005" s="292"/>
      <c r="J1005" s="76"/>
    </row>
    <row r="1006" spans="1:10" x14ac:dyDescent="0.25">
      <c r="A1006" s="11" t="s">
        <v>298</v>
      </c>
      <c r="B1006" s="178">
        <f t="shared" si="76"/>
        <v>2.8045559529198734</v>
      </c>
      <c r="D1006" s="292"/>
      <c r="E1006" s="292" t="s">
        <v>56</v>
      </c>
      <c r="F1006" s="292">
        <v>39355</v>
      </c>
      <c r="G1006" s="238">
        <f t="shared" si="77"/>
        <v>1.6746808510638297E-2</v>
      </c>
      <c r="H1006" s="292"/>
      <c r="I1006" s="292"/>
      <c r="J1006" s="76"/>
    </row>
    <row r="1007" spans="1:10" x14ac:dyDescent="0.25">
      <c r="A1007" s="11" t="s">
        <v>298</v>
      </c>
      <c r="B1007" s="178">
        <f t="shared" si="76"/>
        <v>0.55283970846536901</v>
      </c>
      <c r="D1007" s="292"/>
      <c r="E1007" s="292" t="s">
        <v>194</v>
      </c>
      <c r="F1007" s="292">
        <v>17473</v>
      </c>
      <c r="G1007" s="238">
        <f t="shared" si="77"/>
        <v>7.43531914893617E-3</v>
      </c>
      <c r="H1007" s="292"/>
      <c r="I1007" s="292"/>
      <c r="J1007" s="76"/>
    </row>
    <row r="1008" spans="1:10" x14ac:dyDescent="0.25">
      <c r="A1008" s="11" t="s">
        <v>298</v>
      </c>
      <c r="B1008" s="178">
        <f t="shared" si="76"/>
        <v>2.6075147125396102E-3</v>
      </c>
      <c r="D1008" s="292"/>
      <c r="E1008" s="292" t="s">
        <v>165</v>
      </c>
      <c r="F1008" s="292">
        <v>1200</v>
      </c>
      <c r="G1008" s="238">
        <f t="shared" si="77"/>
        <v>5.106382978723404E-4</v>
      </c>
      <c r="H1008" s="292"/>
      <c r="I1008" s="292"/>
      <c r="J1008" s="76"/>
    </row>
    <row r="1009" spans="1:10" x14ac:dyDescent="0.25">
      <c r="A1009" s="11" t="s">
        <v>298</v>
      </c>
      <c r="B1009" s="178">
        <f t="shared" ref="B1009:B1048" si="78">POWER((F1009/$J$944)*100, 2)</f>
        <v>1.7037573562698051E-5</v>
      </c>
      <c r="D1009" s="292"/>
      <c r="E1009" s="292" t="s">
        <v>27</v>
      </c>
      <c r="F1009" s="292">
        <v>97</v>
      </c>
      <c r="G1009" s="238">
        <f t="shared" ref="G1009:G1048" si="79">F1009/$J$944</f>
        <v>4.127659574468085E-5</v>
      </c>
      <c r="H1009" s="292"/>
      <c r="I1009" s="292"/>
      <c r="J1009" s="76"/>
    </row>
    <row r="1010" spans="1:10" x14ac:dyDescent="0.25">
      <c r="A1010" s="11" t="s">
        <v>298</v>
      </c>
      <c r="B1010" s="178">
        <f t="shared" si="78"/>
        <v>1.1281151652331373E-2</v>
      </c>
      <c r="D1010" s="292"/>
      <c r="E1010" s="292" t="s">
        <v>84</v>
      </c>
      <c r="F1010" s="292">
        <v>2496</v>
      </c>
      <c r="G1010" s="238">
        <f t="shared" si="79"/>
        <v>1.0621276595744681E-3</v>
      </c>
      <c r="H1010" s="292"/>
      <c r="I1010" s="292"/>
      <c r="J1010" s="76"/>
    </row>
    <row r="1011" spans="1:10" x14ac:dyDescent="0.25">
      <c r="A1011" s="11" t="s">
        <v>298</v>
      </c>
      <c r="B1011" s="178">
        <f t="shared" si="78"/>
        <v>0.20491995291987322</v>
      </c>
      <c r="D1011" s="292"/>
      <c r="E1011" s="292" t="s">
        <v>116</v>
      </c>
      <c r="F1011" s="292">
        <v>10638</v>
      </c>
      <c r="G1011" s="238">
        <f t="shared" si="79"/>
        <v>4.5268085106382975E-3</v>
      </c>
      <c r="H1011" s="292"/>
      <c r="I1011" s="292"/>
      <c r="J1011" s="76"/>
    </row>
    <row r="1012" spans="1:10" x14ac:dyDescent="0.25">
      <c r="A1012" s="11" t="s">
        <v>298</v>
      </c>
      <c r="B1012" s="178">
        <f t="shared" si="78"/>
        <v>1.97193300135808E-2</v>
      </c>
      <c r="D1012" s="292"/>
      <c r="E1012" s="292" t="s">
        <v>324</v>
      </c>
      <c r="F1012" s="292">
        <v>3300</v>
      </c>
      <c r="G1012" s="238">
        <f t="shared" si="79"/>
        <v>1.4042553191489361E-3</v>
      </c>
      <c r="H1012" s="292"/>
      <c r="I1012" s="292"/>
      <c r="J1012" s="76"/>
    </row>
    <row r="1013" spans="1:10" x14ac:dyDescent="0.25">
      <c r="A1013" s="11" t="s">
        <v>298</v>
      </c>
      <c r="B1013" s="178">
        <f t="shared" si="78"/>
        <v>2.1266326844726121E-2</v>
      </c>
      <c r="D1013" s="292"/>
      <c r="E1013" s="292" t="s">
        <v>343</v>
      </c>
      <c r="F1013" s="292">
        <v>3427</v>
      </c>
      <c r="G1013" s="238">
        <f t="shared" si="79"/>
        <v>1.4582978723404255E-3</v>
      </c>
      <c r="H1013" s="292"/>
      <c r="I1013" s="292"/>
      <c r="J1013" s="76"/>
    </row>
    <row r="1014" spans="1:10" x14ac:dyDescent="0.25">
      <c r="A1014" s="11" t="s">
        <v>298</v>
      </c>
      <c r="B1014" s="178">
        <f t="shared" si="78"/>
        <v>5.8669081032141233E-5</v>
      </c>
      <c r="D1014" s="292"/>
      <c r="E1014" s="292" t="s">
        <v>139</v>
      </c>
      <c r="F1014" s="292">
        <v>180</v>
      </c>
      <c r="G1014" s="238">
        <f t="shared" si="79"/>
        <v>7.6595744680851063E-5</v>
      </c>
      <c r="H1014" s="292"/>
      <c r="I1014" s="292"/>
      <c r="J1014" s="76"/>
    </row>
    <row r="1015" spans="1:10" x14ac:dyDescent="0.25">
      <c r="A1015" s="11" t="s">
        <v>298</v>
      </c>
      <c r="B1015" s="178">
        <f t="shared" si="78"/>
        <v>2.7842462652784066E-5</v>
      </c>
      <c r="D1015" s="292"/>
      <c r="E1015" s="292" t="s">
        <v>147</v>
      </c>
      <c r="F1015" s="292">
        <v>124</v>
      </c>
      <c r="G1015" s="238">
        <f t="shared" si="79"/>
        <v>5.2765957446808509E-5</v>
      </c>
      <c r="H1015" s="292"/>
      <c r="I1015" s="292"/>
      <c r="J1015" s="76"/>
    </row>
    <row r="1016" spans="1:10" x14ac:dyDescent="0.25">
      <c r="A1016" s="11" t="s">
        <v>298</v>
      </c>
      <c r="B1016" s="178">
        <f t="shared" si="78"/>
        <v>0</v>
      </c>
      <c r="D1016" s="292"/>
      <c r="E1016" s="292" t="s">
        <v>334</v>
      </c>
      <c r="F1016" s="292"/>
      <c r="G1016" s="238"/>
      <c r="H1016" s="292"/>
      <c r="I1016" s="292"/>
      <c r="J1016" s="76"/>
    </row>
    <row r="1017" spans="1:10" x14ac:dyDescent="0.25">
      <c r="A1017" s="11" t="s">
        <v>298</v>
      </c>
      <c r="B1017" s="178">
        <f t="shared" si="78"/>
        <v>5.9970799474875518</v>
      </c>
      <c r="D1017" s="292"/>
      <c r="E1017" s="292" t="s">
        <v>184</v>
      </c>
      <c r="F1017" s="292">
        <v>57549</v>
      </c>
      <c r="G1017" s="238">
        <f t="shared" si="79"/>
        <v>2.4488936170212767E-2</v>
      </c>
      <c r="H1017" s="292"/>
      <c r="I1017" s="292"/>
      <c r="J1017" s="76"/>
    </row>
    <row r="1018" spans="1:10" x14ac:dyDescent="0.25">
      <c r="A1018" s="11" t="s">
        <v>298</v>
      </c>
      <c r="B1018" s="178">
        <f t="shared" si="78"/>
        <v>52.476769028519698</v>
      </c>
      <c r="D1018" s="292"/>
      <c r="E1018" s="292" t="s">
        <v>92</v>
      </c>
      <c r="F1018" s="292">
        <v>170236</v>
      </c>
      <c r="G1018" s="238">
        <f t="shared" si="79"/>
        <v>7.2440851063829789E-2</v>
      </c>
      <c r="H1018" s="292"/>
      <c r="I1018" s="292"/>
      <c r="J1018" s="76"/>
    </row>
    <row r="1019" spans="1:10" x14ac:dyDescent="0.25">
      <c r="A1019" s="11" t="s">
        <v>298</v>
      </c>
      <c r="B1019" s="178">
        <f t="shared" si="78"/>
        <v>2.72488775735627</v>
      </c>
      <c r="D1019" s="292"/>
      <c r="E1019" s="292" t="s">
        <v>158</v>
      </c>
      <c r="F1019" s="292">
        <v>38792</v>
      </c>
      <c r="G1019" s="238">
        <f t="shared" si="79"/>
        <v>1.6507234042553193E-2</v>
      </c>
      <c r="H1019" s="292"/>
      <c r="I1019" s="292"/>
      <c r="J1019" s="76"/>
    </row>
    <row r="1020" spans="1:10" x14ac:dyDescent="0.25">
      <c r="A1020" s="11" t="s">
        <v>298</v>
      </c>
      <c r="B1020" s="178">
        <f t="shared" si="78"/>
        <v>4.526935264825713E-4</v>
      </c>
      <c r="D1020" s="292"/>
      <c r="E1020" s="292" t="s">
        <v>118</v>
      </c>
      <c r="F1020" s="292">
        <v>500</v>
      </c>
      <c r="G1020" s="238">
        <f t="shared" si="79"/>
        <v>2.1276595744680851E-4</v>
      </c>
      <c r="H1020" s="292"/>
      <c r="I1020" s="292"/>
      <c r="J1020" s="76"/>
    </row>
    <row r="1021" spans="1:10" x14ac:dyDescent="0.25">
      <c r="A1021" s="11" t="s">
        <v>298</v>
      </c>
      <c r="B1021" s="178">
        <f t="shared" si="78"/>
        <v>2.8972385694884563E-4</v>
      </c>
      <c r="D1021" s="292"/>
      <c r="E1021" s="292" t="s">
        <v>29</v>
      </c>
      <c r="F1021" s="292">
        <v>400</v>
      </c>
      <c r="G1021" s="238">
        <f t="shared" si="79"/>
        <v>1.7021276595744682E-4</v>
      </c>
      <c r="H1021" s="292"/>
      <c r="I1021" s="292"/>
      <c r="J1021" s="76"/>
    </row>
    <row r="1022" spans="1:10" x14ac:dyDescent="0.25">
      <c r="A1022" s="11" t="s">
        <v>298</v>
      </c>
      <c r="B1022" s="178">
        <f t="shared" si="78"/>
        <v>44.619557492077853</v>
      </c>
      <c r="D1022" s="292"/>
      <c r="E1022" s="292" t="s">
        <v>16</v>
      </c>
      <c r="F1022" s="292">
        <v>156975</v>
      </c>
      <c r="G1022" s="238">
        <f t="shared" si="79"/>
        <v>6.6797872340425529E-2</v>
      </c>
      <c r="H1022" s="292"/>
      <c r="I1022" s="292"/>
      <c r="J1022" s="76"/>
    </row>
    <row r="1023" spans="1:10" x14ac:dyDescent="0.25">
      <c r="A1023" s="11" t="s">
        <v>298</v>
      </c>
      <c r="B1023" s="178">
        <f t="shared" si="78"/>
        <v>0</v>
      </c>
      <c r="D1023" s="292"/>
      <c r="E1023" s="292" t="s">
        <v>272</v>
      </c>
      <c r="F1023" s="290"/>
      <c r="G1023" s="238"/>
      <c r="H1023" s="292"/>
      <c r="I1023" s="292"/>
      <c r="J1023" s="76"/>
    </row>
    <row r="1024" spans="1:10" x14ac:dyDescent="0.25">
      <c r="A1024" s="11" t="s">
        <v>298</v>
      </c>
      <c r="B1024" s="178">
        <f t="shared" si="78"/>
        <v>3.5696876414667268E-2</v>
      </c>
      <c r="D1024" s="292"/>
      <c r="E1024" s="292" t="s">
        <v>54</v>
      </c>
      <c r="F1024" s="292">
        <v>4440</v>
      </c>
      <c r="G1024" s="238">
        <f t="shared" si="79"/>
        <v>1.8893617021276596E-3</v>
      </c>
      <c r="H1024" s="292"/>
      <c r="I1024" s="292"/>
      <c r="J1024" s="76"/>
    </row>
    <row r="1025" spans="1:10" x14ac:dyDescent="0.25">
      <c r="A1025" s="11" t="s">
        <v>298</v>
      </c>
      <c r="B1025" s="178">
        <f t="shared" si="78"/>
        <v>6.5187867813490256E-4</v>
      </c>
      <c r="D1025" s="292"/>
      <c r="E1025" s="292" t="s">
        <v>159</v>
      </c>
      <c r="F1025" s="292">
        <v>600</v>
      </c>
      <c r="G1025" s="238">
        <f t="shared" si="79"/>
        <v>2.553191489361702E-4</v>
      </c>
      <c r="H1025" s="292"/>
      <c r="I1025" s="292"/>
      <c r="J1025" s="76"/>
    </row>
    <row r="1026" spans="1:10" x14ac:dyDescent="0.25">
      <c r="A1026" s="11" t="s">
        <v>298</v>
      </c>
      <c r="B1026" s="178">
        <f t="shared" si="78"/>
        <v>4.526935264825713E-4</v>
      </c>
      <c r="D1026" s="292"/>
      <c r="E1026" s="292" t="s">
        <v>359</v>
      </c>
      <c r="F1026" s="292">
        <v>500</v>
      </c>
      <c r="G1026" s="238">
        <f t="shared" si="79"/>
        <v>2.1276595744680851E-4</v>
      </c>
      <c r="H1026" s="292"/>
      <c r="I1026" s="292"/>
      <c r="J1026" s="76"/>
    </row>
    <row r="1027" spans="1:10" x14ac:dyDescent="0.25">
      <c r="A1027" s="11" t="s">
        <v>298</v>
      </c>
      <c r="B1027" s="178">
        <f t="shared" si="78"/>
        <v>8.1383431416930734E-5</v>
      </c>
      <c r="D1027" s="292"/>
      <c r="E1027" s="292" t="s">
        <v>30</v>
      </c>
      <c r="F1027" s="292">
        <v>212</v>
      </c>
      <c r="G1027" s="238">
        <f t="shared" si="79"/>
        <v>9.0212765957446811E-5</v>
      </c>
      <c r="H1027" s="292"/>
      <c r="I1027" s="292"/>
      <c r="J1027" s="76"/>
    </row>
    <row r="1028" spans="1:10" x14ac:dyDescent="0.25">
      <c r="A1028" s="11" t="s">
        <v>298</v>
      </c>
      <c r="B1028" s="178">
        <f t="shared" si="78"/>
        <v>7.0989588048890907E-5</v>
      </c>
      <c r="D1028" s="292"/>
      <c r="E1028" s="292" t="s">
        <v>120</v>
      </c>
      <c r="F1028" s="292">
        <v>198</v>
      </c>
      <c r="G1028" s="238">
        <f t="shared" si="79"/>
        <v>8.4255319148936173E-5</v>
      </c>
      <c r="H1028" s="292"/>
      <c r="I1028" s="292"/>
      <c r="J1028" s="76"/>
    </row>
    <row r="1029" spans="1:10" x14ac:dyDescent="0.25">
      <c r="A1029" s="11" t="s">
        <v>298</v>
      </c>
      <c r="B1029" s="178">
        <f t="shared" si="78"/>
        <v>0</v>
      </c>
      <c r="D1029" s="292"/>
      <c r="E1029" s="292" t="s">
        <v>328</v>
      </c>
      <c r="F1029" s="292"/>
      <c r="G1029" s="238"/>
      <c r="H1029" s="292"/>
      <c r="I1029" s="292"/>
      <c r="J1029" s="76"/>
    </row>
    <row r="1030" spans="1:10" x14ac:dyDescent="0.25">
      <c r="A1030" s="11" t="s">
        <v>298</v>
      </c>
      <c r="B1030" s="178">
        <f t="shared" si="78"/>
        <v>115.53779919239473</v>
      </c>
      <c r="D1030" s="292"/>
      <c r="E1030" s="292" t="s">
        <v>121</v>
      </c>
      <c r="F1030" s="292">
        <v>252598</v>
      </c>
      <c r="G1030" s="238">
        <f t="shared" si="79"/>
        <v>0.10748851063829787</v>
      </c>
      <c r="H1030" s="292"/>
      <c r="I1030" s="292"/>
      <c r="J1030" s="76"/>
    </row>
    <row r="1031" spans="1:10" x14ac:dyDescent="0.25">
      <c r="A1031" s="11" t="s">
        <v>298</v>
      </c>
      <c r="B1031" s="178">
        <f t="shared" si="78"/>
        <v>2.218198279764599E-2</v>
      </c>
      <c r="D1031" s="292"/>
      <c r="E1031" s="292" t="s">
        <v>32</v>
      </c>
      <c r="F1031" s="292">
        <v>3500</v>
      </c>
      <c r="G1031" s="238">
        <f t="shared" si="79"/>
        <v>1.4893617021276596E-3</v>
      </c>
      <c r="H1031" s="292"/>
      <c r="I1031" s="292"/>
      <c r="J1031" s="76"/>
    </row>
    <row r="1032" spans="1:10" x14ac:dyDescent="0.25">
      <c r="A1032" s="11" t="s">
        <v>298</v>
      </c>
      <c r="B1032" s="178">
        <f t="shared" si="78"/>
        <v>6.6256950656405619E-2</v>
      </c>
      <c r="D1032" s="292"/>
      <c r="E1032" s="292" t="s">
        <v>360</v>
      </c>
      <c r="F1032" s="292">
        <v>6049</v>
      </c>
      <c r="G1032" s="238">
        <f t="shared" si="79"/>
        <v>2.5740425531914895E-3</v>
      </c>
      <c r="H1032" s="292"/>
      <c r="I1032" s="292"/>
      <c r="J1032" s="76"/>
    </row>
    <row r="1033" spans="1:10" x14ac:dyDescent="0.25">
      <c r="A1033" s="11" t="s">
        <v>298</v>
      </c>
      <c r="B1033" s="178">
        <f t="shared" si="78"/>
        <v>0.15864119511090996</v>
      </c>
      <c r="D1033" s="292"/>
      <c r="E1033" s="292" t="s">
        <v>11</v>
      </c>
      <c r="F1033" s="292">
        <v>9360</v>
      </c>
      <c r="G1033" s="238">
        <f t="shared" si="79"/>
        <v>3.9829787234042556E-3</v>
      </c>
      <c r="H1033" s="292"/>
      <c r="I1033" s="292"/>
      <c r="J1033" s="76"/>
    </row>
    <row r="1034" spans="1:10" x14ac:dyDescent="0.25">
      <c r="A1034" s="11" t="s">
        <v>298</v>
      </c>
      <c r="B1034" s="178">
        <f t="shared" si="78"/>
        <v>4.5269352648257127E-2</v>
      </c>
      <c r="D1034" s="292"/>
      <c r="E1034" s="292" t="s">
        <v>361</v>
      </c>
      <c r="F1034" s="292">
        <v>5000</v>
      </c>
      <c r="G1034" s="238">
        <f t="shared" si="79"/>
        <v>2.1276595744680851E-3</v>
      </c>
      <c r="H1034" s="292"/>
      <c r="I1034" s="292"/>
      <c r="J1034" s="76"/>
    </row>
    <row r="1035" spans="1:10" x14ac:dyDescent="0.25">
      <c r="A1035" s="11" t="s">
        <v>298</v>
      </c>
      <c r="B1035" s="178">
        <f t="shared" si="78"/>
        <v>0</v>
      </c>
      <c r="D1035" s="292"/>
      <c r="E1035" s="292" t="s">
        <v>362</v>
      </c>
      <c r="F1035" s="292"/>
      <c r="G1035" s="238"/>
      <c r="H1035" s="292"/>
      <c r="I1035" s="292"/>
      <c r="J1035" s="76"/>
    </row>
    <row r="1036" spans="1:10" x14ac:dyDescent="0.25">
      <c r="A1036" s="11" t="s">
        <v>298</v>
      </c>
      <c r="B1036" s="178">
        <f t="shared" si="78"/>
        <v>7.2430964237211407E-3</v>
      </c>
      <c r="D1036" s="292"/>
      <c r="E1036" s="292" t="s">
        <v>140</v>
      </c>
      <c r="F1036" s="292">
        <v>2000</v>
      </c>
      <c r="G1036" s="238">
        <f t="shared" si="79"/>
        <v>8.5106382978723403E-4</v>
      </c>
      <c r="H1036" s="292"/>
      <c r="I1036" s="292"/>
      <c r="J1036" s="76"/>
    </row>
    <row r="1037" spans="1:10" x14ac:dyDescent="0.25">
      <c r="A1037" s="11" t="s">
        <v>298</v>
      </c>
      <c r="B1037" s="178">
        <f t="shared" si="78"/>
        <v>2.9252643712086921</v>
      </c>
      <c r="D1037" s="292"/>
      <c r="E1037" s="292" t="s">
        <v>363</v>
      </c>
      <c r="F1037" s="292">
        <v>40193</v>
      </c>
      <c r="G1037" s="238">
        <f t="shared" si="79"/>
        <v>1.710340425531915E-2</v>
      </c>
      <c r="H1037" s="292"/>
      <c r="I1037" s="292"/>
      <c r="J1037" s="76"/>
    </row>
    <row r="1038" spans="1:10" x14ac:dyDescent="0.25">
      <c r="A1038" s="11" t="s">
        <v>298</v>
      </c>
      <c r="B1038" s="178">
        <f t="shared" si="78"/>
        <v>2.0944863739248532E-2</v>
      </c>
      <c r="D1038" s="292"/>
      <c r="E1038" s="292" t="s">
        <v>161</v>
      </c>
      <c r="F1038" s="292">
        <v>3401</v>
      </c>
      <c r="G1038" s="238">
        <f t="shared" si="79"/>
        <v>1.4472340425531916E-3</v>
      </c>
      <c r="H1038" s="292"/>
      <c r="I1038" s="292"/>
      <c r="J1038" s="76"/>
    </row>
    <row r="1039" spans="1:10" x14ac:dyDescent="0.25">
      <c r="A1039" s="11" t="s">
        <v>298</v>
      </c>
      <c r="B1039" s="178">
        <f t="shared" si="78"/>
        <v>0.178191760977818</v>
      </c>
      <c r="D1039" s="292"/>
      <c r="E1039" s="292" t="s">
        <v>31</v>
      </c>
      <c r="F1039" s="292">
        <v>9920</v>
      </c>
      <c r="G1039" s="238">
        <f t="shared" si="79"/>
        <v>4.2212765957446805E-3</v>
      </c>
      <c r="H1039" s="292"/>
      <c r="I1039" s="292"/>
      <c r="J1039" s="76"/>
    </row>
    <row r="1040" spans="1:10" x14ac:dyDescent="0.25">
      <c r="A1040" s="11" t="s">
        <v>298</v>
      </c>
      <c r="B1040" s="178">
        <f t="shared" si="78"/>
        <v>4.6355817111815301E-3</v>
      </c>
      <c r="D1040" s="292"/>
      <c r="E1040" s="292" t="s">
        <v>193</v>
      </c>
      <c r="F1040" s="292">
        <v>1600</v>
      </c>
      <c r="G1040" s="238">
        <f t="shared" si="79"/>
        <v>6.8085106382978727E-4</v>
      </c>
      <c r="H1040" s="292"/>
      <c r="I1040" s="292"/>
      <c r="J1040" s="76"/>
    </row>
    <row r="1041" spans="1:10" x14ac:dyDescent="0.25">
      <c r="A1041" s="11" t="s">
        <v>298</v>
      </c>
      <c r="B1041" s="178">
        <f t="shared" si="78"/>
        <v>0</v>
      </c>
      <c r="D1041" s="292"/>
      <c r="E1041" s="292" t="s">
        <v>128</v>
      </c>
      <c r="F1041" s="292"/>
      <c r="G1041" s="238"/>
      <c r="H1041" s="292"/>
      <c r="I1041" s="292"/>
      <c r="J1041" s="76"/>
    </row>
    <row r="1042" spans="1:10" x14ac:dyDescent="0.25">
      <c r="A1042" s="11" t="s">
        <v>298</v>
      </c>
      <c r="B1042" s="178">
        <f t="shared" si="78"/>
        <v>102.56948845631507</v>
      </c>
      <c r="D1042" s="292"/>
      <c r="E1042" s="292" t="s">
        <v>38</v>
      </c>
      <c r="F1042" s="292">
        <v>238000</v>
      </c>
      <c r="G1042" s="238">
        <f t="shared" si="79"/>
        <v>0.10127659574468086</v>
      </c>
      <c r="H1042" s="292"/>
      <c r="I1042" s="292"/>
      <c r="J1042" s="76"/>
    </row>
    <row r="1043" spans="1:10" x14ac:dyDescent="0.25">
      <c r="A1043" s="11" t="s">
        <v>298</v>
      </c>
      <c r="B1043" s="178">
        <f t="shared" si="78"/>
        <v>1.44E-2</v>
      </c>
      <c r="D1043" s="292"/>
      <c r="E1043" s="292" t="s">
        <v>341</v>
      </c>
      <c r="F1043" s="292">
        <v>2820</v>
      </c>
      <c r="G1043" s="238">
        <f t="shared" si="79"/>
        <v>1.1999999999999999E-3</v>
      </c>
      <c r="H1043" s="292"/>
      <c r="I1043" s="292"/>
      <c r="J1043" s="76"/>
    </row>
    <row r="1044" spans="1:10" x14ac:dyDescent="0.25">
      <c r="A1044" s="11" t="s">
        <v>298</v>
      </c>
      <c r="B1044" s="178">
        <f t="shared" si="78"/>
        <v>13.082842915346308</v>
      </c>
      <c r="D1044" s="292"/>
      <c r="E1044" s="292" t="s">
        <v>364</v>
      </c>
      <c r="F1044" s="292">
        <v>85000</v>
      </c>
      <c r="G1044" s="238">
        <f t="shared" si="79"/>
        <v>3.6170212765957444E-2</v>
      </c>
      <c r="H1044" s="292"/>
      <c r="I1044" s="292"/>
      <c r="J1044" s="76"/>
    </row>
    <row r="1045" spans="1:10" x14ac:dyDescent="0.25">
      <c r="A1045" s="11" t="s">
        <v>298</v>
      </c>
      <c r="B1045" s="178">
        <f t="shared" si="78"/>
        <v>0.18471706654594841</v>
      </c>
      <c r="D1045" s="292"/>
      <c r="E1045" s="292" t="s">
        <v>12</v>
      </c>
      <c r="F1045" s="292">
        <v>10100</v>
      </c>
      <c r="G1045" s="238">
        <f t="shared" si="79"/>
        <v>4.2978723404255318E-3</v>
      </c>
      <c r="H1045" s="292"/>
      <c r="I1045" s="292"/>
      <c r="J1045" s="76"/>
    </row>
    <row r="1046" spans="1:10" x14ac:dyDescent="0.25">
      <c r="A1046" s="11" t="s">
        <v>298</v>
      </c>
      <c r="B1046" s="178">
        <f t="shared" si="78"/>
        <v>1.6296966953372564E-2</v>
      </c>
      <c r="D1046" s="292"/>
      <c r="E1046" s="292" t="s">
        <v>47</v>
      </c>
      <c r="F1046" s="292">
        <v>3000</v>
      </c>
      <c r="G1046" s="238">
        <f t="shared" si="79"/>
        <v>1.276595744680851E-3</v>
      </c>
      <c r="H1046" s="292"/>
      <c r="I1046" s="292"/>
      <c r="J1046" s="76"/>
    </row>
    <row r="1047" spans="1:10" x14ac:dyDescent="0.25">
      <c r="A1047" s="11" t="s">
        <v>298</v>
      </c>
      <c r="B1047" s="178">
        <f t="shared" si="78"/>
        <v>2.9205975554549568E-3</v>
      </c>
      <c r="D1047" s="292"/>
      <c r="E1047" s="292" t="s">
        <v>89</v>
      </c>
      <c r="F1047" s="292">
        <v>1270</v>
      </c>
      <c r="G1047" s="238">
        <f t="shared" si="79"/>
        <v>5.4042553191489362E-4</v>
      </c>
      <c r="H1047" s="292"/>
      <c r="I1047" s="292"/>
      <c r="J1047" s="76"/>
    </row>
    <row r="1048" spans="1:10" x14ac:dyDescent="0.25">
      <c r="A1048" s="150" t="s">
        <v>298</v>
      </c>
      <c r="B1048" s="131">
        <f t="shared" si="78"/>
        <v>8.2503395201448629E-2</v>
      </c>
      <c r="C1048" s="150"/>
      <c r="D1048" s="12"/>
      <c r="E1048" s="12" t="s">
        <v>86</v>
      </c>
      <c r="F1048" s="12">
        <v>6750</v>
      </c>
      <c r="G1048" s="237">
        <f t="shared" si="79"/>
        <v>2.872340425531915E-3</v>
      </c>
      <c r="H1048" s="12"/>
      <c r="I1048" s="12"/>
      <c r="J1048" s="147"/>
    </row>
    <row r="1049" spans="1:10" x14ac:dyDescent="0.25">
      <c r="A1049" s="11" t="s">
        <v>300</v>
      </c>
      <c r="B1049" s="178">
        <f>POWER((F1049/$J$1049)*100, 2)</f>
        <v>0</v>
      </c>
      <c r="C1049" s="11">
        <f>SUM(B1049:B1063)</f>
        <v>4914.0277777777765</v>
      </c>
      <c r="D1049" s="298"/>
      <c r="E1049" s="298" t="s">
        <v>97</v>
      </c>
      <c r="F1049" s="298"/>
      <c r="G1049" s="238"/>
      <c r="H1049" s="298"/>
      <c r="I1049" s="298"/>
      <c r="J1049" s="76">
        <v>1200</v>
      </c>
    </row>
    <row r="1050" spans="1:10" x14ac:dyDescent="0.25">
      <c r="A1050" s="11" t="s">
        <v>300</v>
      </c>
      <c r="B1050" s="178">
        <f t="shared" ref="B1050:B1063" si="80">POWER((F1050/$J$1049)*100, 2)</f>
        <v>0</v>
      </c>
      <c r="D1050" s="298"/>
      <c r="E1050" s="298" t="s">
        <v>83</v>
      </c>
      <c r="F1050" s="298"/>
      <c r="G1050" s="238"/>
      <c r="H1050" s="298"/>
      <c r="I1050" s="298"/>
      <c r="J1050" s="76"/>
    </row>
    <row r="1051" spans="1:10" x14ac:dyDescent="0.25">
      <c r="A1051" s="11" t="s">
        <v>300</v>
      </c>
      <c r="B1051" s="178">
        <f t="shared" si="80"/>
        <v>4444.4444444444434</v>
      </c>
      <c r="D1051" s="298"/>
      <c r="E1051" s="298" t="s">
        <v>15</v>
      </c>
      <c r="F1051" s="298">
        <v>800</v>
      </c>
      <c r="G1051" s="238">
        <f>F1051/$J$1049</f>
        <v>0.66666666666666663</v>
      </c>
      <c r="H1051" s="298"/>
      <c r="I1051" s="298"/>
      <c r="J1051" s="76"/>
    </row>
    <row r="1052" spans="1:10" x14ac:dyDescent="0.25">
      <c r="A1052" s="11" t="s">
        <v>300</v>
      </c>
      <c r="B1052" s="178">
        <f t="shared" si="80"/>
        <v>2.7777777777777781</v>
      </c>
      <c r="D1052" s="298"/>
      <c r="E1052" s="298" t="s">
        <v>134</v>
      </c>
      <c r="F1052" s="298">
        <v>20</v>
      </c>
      <c r="G1052" s="238">
        <f t="shared" ref="G1052:G1061" si="81">F1052/$J$1049</f>
        <v>1.6666666666666666E-2</v>
      </c>
      <c r="H1052" s="298"/>
      <c r="I1052" s="298"/>
      <c r="J1052" s="76"/>
    </row>
    <row r="1053" spans="1:10" x14ac:dyDescent="0.25">
      <c r="A1053" s="11" t="s">
        <v>300</v>
      </c>
      <c r="B1053" s="178">
        <f t="shared" si="80"/>
        <v>434.02777777777789</v>
      </c>
      <c r="D1053" s="298"/>
      <c r="E1053" s="298" t="s">
        <v>266</v>
      </c>
      <c r="F1053" s="298">
        <v>250</v>
      </c>
      <c r="G1053" s="238">
        <f t="shared" si="81"/>
        <v>0.20833333333333334</v>
      </c>
      <c r="H1053" s="298"/>
      <c r="I1053" s="298"/>
      <c r="J1053" s="76"/>
    </row>
    <row r="1054" spans="1:10" x14ac:dyDescent="0.25">
      <c r="A1054" s="11" t="s">
        <v>300</v>
      </c>
      <c r="B1054" s="178">
        <f t="shared" si="80"/>
        <v>0.44444444444444453</v>
      </c>
      <c r="D1054" s="298"/>
      <c r="E1054" s="298" t="s">
        <v>56</v>
      </c>
      <c r="F1054" s="298">
        <v>8</v>
      </c>
      <c r="G1054" s="238">
        <f t="shared" si="81"/>
        <v>6.6666666666666671E-3</v>
      </c>
      <c r="H1054" s="298"/>
      <c r="I1054" s="298"/>
      <c r="J1054" s="76"/>
    </row>
    <row r="1055" spans="1:10" x14ac:dyDescent="0.25">
      <c r="A1055" s="11" t="s">
        <v>300</v>
      </c>
      <c r="B1055" s="178">
        <f t="shared" si="80"/>
        <v>0.69444444444444453</v>
      </c>
      <c r="D1055" s="298"/>
      <c r="E1055" s="298" t="s">
        <v>165</v>
      </c>
      <c r="F1055" s="298">
        <v>10</v>
      </c>
      <c r="G1055" s="238">
        <f t="shared" si="81"/>
        <v>8.3333333333333332E-3</v>
      </c>
      <c r="H1055" s="298"/>
      <c r="I1055" s="298"/>
      <c r="J1055" s="76"/>
    </row>
    <row r="1056" spans="1:10" x14ac:dyDescent="0.25">
      <c r="A1056" s="11" t="s">
        <v>300</v>
      </c>
      <c r="B1056" s="178">
        <f t="shared" si="80"/>
        <v>8.0277777777777768</v>
      </c>
      <c r="D1056" s="298"/>
      <c r="E1056" s="298" t="s">
        <v>92</v>
      </c>
      <c r="F1056" s="298">
        <v>34</v>
      </c>
      <c r="G1056" s="238">
        <f t="shared" si="81"/>
        <v>2.8333333333333332E-2</v>
      </c>
      <c r="H1056" s="298"/>
      <c r="I1056" s="298"/>
      <c r="J1056" s="76"/>
    </row>
    <row r="1057" spans="1:10" x14ac:dyDescent="0.25">
      <c r="A1057" s="11" t="s">
        <v>300</v>
      </c>
      <c r="B1057" s="178">
        <f t="shared" si="80"/>
        <v>17.361111111111107</v>
      </c>
      <c r="D1057" s="298"/>
      <c r="E1057" s="298" t="s">
        <v>16</v>
      </c>
      <c r="F1057" s="298">
        <v>50</v>
      </c>
      <c r="G1057" s="238">
        <f t="shared" si="81"/>
        <v>4.1666666666666664E-2</v>
      </c>
      <c r="H1057" s="298"/>
      <c r="I1057" s="298"/>
      <c r="J1057" s="76"/>
    </row>
    <row r="1058" spans="1:10" x14ac:dyDescent="0.25">
      <c r="A1058" s="11" t="s">
        <v>300</v>
      </c>
      <c r="B1058" s="178">
        <f t="shared" si="80"/>
        <v>0</v>
      </c>
      <c r="D1058" s="298"/>
      <c r="E1058" s="298" t="s">
        <v>120</v>
      </c>
      <c r="F1058" s="298"/>
      <c r="G1058" s="238"/>
      <c r="H1058" s="298"/>
      <c r="I1058" s="298"/>
      <c r="J1058" s="76"/>
    </row>
    <row r="1059" spans="1:10" x14ac:dyDescent="0.25">
      <c r="A1059" s="11" t="s">
        <v>300</v>
      </c>
      <c r="B1059" s="178">
        <f t="shared" si="80"/>
        <v>0</v>
      </c>
      <c r="D1059" s="298"/>
      <c r="E1059" s="298" t="s">
        <v>173</v>
      </c>
      <c r="F1059" s="298"/>
      <c r="G1059" s="238"/>
      <c r="H1059" s="298"/>
      <c r="I1059" s="298"/>
      <c r="J1059" s="76"/>
    </row>
    <row r="1060" spans="1:10" x14ac:dyDescent="0.25">
      <c r="A1060" s="11" t="s">
        <v>300</v>
      </c>
      <c r="B1060" s="178">
        <f t="shared" si="80"/>
        <v>0</v>
      </c>
      <c r="D1060" s="298"/>
      <c r="E1060" s="298" t="s">
        <v>32</v>
      </c>
      <c r="F1060" s="298"/>
      <c r="G1060" s="238"/>
      <c r="H1060" s="298"/>
      <c r="I1060" s="298"/>
      <c r="J1060" s="76"/>
    </row>
    <row r="1061" spans="1:10" x14ac:dyDescent="0.25">
      <c r="A1061" s="11" t="s">
        <v>300</v>
      </c>
      <c r="B1061" s="178">
        <f t="shared" si="80"/>
        <v>6.25</v>
      </c>
      <c r="D1061" s="298"/>
      <c r="E1061" s="298" t="s">
        <v>140</v>
      </c>
      <c r="F1061" s="298">
        <v>30</v>
      </c>
      <c r="G1061" s="238">
        <f t="shared" si="81"/>
        <v>2.5000000000000001E-2</v>
      </c>
      <c r="H1061" s="298"/>
      <c r="I1061" s="298"/>
      <c r="J1061" s="76"/>
    </row>
    <row r="1062" spans="1:10" x14ac:dyDescent="0.25">
      <c r="A1062" s="11" t="s">
        <v>300</v>
      </c>
      <c r="B1062" s="178">
        <f t="shared" si="80"/>
        <v>0</v>
      </c>
      <c r="D1062" s="298"/>
      <c r="E1062" s="298" t="s">
        <v>126</v>
      </c>
      <c r="F1062" s="298"/>
      <c r="G1062" s="238"/>
      <c r="H1062" s="298"/>
      <c r="I1062" s="298"/>
      <c r="J1062" s="76"/>
    </row>
    <row r="1063" spans="1:10" x14ac:dyDescent="0.25">
      <c r="A1063" s="150" t="s">
        <v>300</v>
      </c>
      <c r="B1063" s="131">
        <f t="shared" si="80"/>
        <v>0</v>
      </c>
      <c r="C1063" s="150"/>
      <c r="D1063" s="12"/>
      <c r="E1063" s="12" t="s">
        <v>38</v>
      </c>
      <c r="F1063" s="12"/>
      <c r="G1063" s="237"/>
      <c r="H1063" s="12"/>
      <c r="I1063" s="12"/>
      <c r="J1063" s="147"/>
    </row>
    <row r="1064" spans="1:10" x14ac:dyDescent="0.25">
      <c r="A1064" s="11" t="s">
        <v>302</v>
      </c>
      <c r="B1064" s="178">
        <f>POWER((F1064/$J$1064)*100, 2)</f>
        <v>0</v>
      </c>
      <c r="C1064" s="11">
        <f>SUM(B1064:B1109)</f>
        <v>2002.7452475374348</v>
      </c>
      <c r="D1064" s="300"/>
      <c r="E1064" s="300" t="s">
        <v>97</v>
      </c>
      <c r="F1064" s="299"/>
      <c r="G1064" s="238"/>
      <c r="H1064" s="300"/>
      <c r="I1064" s="300"/>
      <c r="J1064" s="76">
        <v>3710000</v>
      </c>
    </row>
    <row r="1065" spans="1:10" x14ac:dyDescent="0.25">
      <c r="A1065" s="11" t="s">
        <v>302</v>
      </c>
      <c r="B1065" s="178">
        <f t="shared" ref="B1065:B1109" si="82">POWER((F1065/$J$1064)*100, 2)</f>
        <v>0.21107956568173727</v>
      </c>
      <c r="D1065" s="300"/>
      <c r="E1065" s="300" t="s">
        <v>81</v>
      </c>
      <c r="F1065" s="300">
        <v>17045</v>
      </c>
      <c r="G1065" s="238">
        <f>F1065/$J$1064</f>
        <v>4.5943396226415098E-3</v>
      </c>
      <c r="H1065" s="300"/>
      <c r="I1065" s="300"/>
      <c r="J1065" s="76"/>
    </row>
    <row r="1066" spans="1:10" x14ac:dyDescent="0.25">
      <c r="A1066" s="11" t="s">
        <v>302</v>
      </c>
      <c r="B1066" s="178">
        <f t="shared" si="82"/>
        <v>298.51643042407426</v>
      </c>
      <c r="D1066" s="300"/>
      <c r="E1066" s="300" t="s">
        <v>5</v>
      </c>
      <c r="F1066" s="300">
        <v>641000</v>
      </c>
      <c r="G1066" s="238">
        <f t="shared" ref="G1066:G1109" si="83">F1066/$J$1064</f>
        <v>0.17277628032345013</v>
      </c>
      <c r="H1066" s="300"/>
      <c r="I1066" s="300"/>
      <c r="J1066" s="76"/>
    </row>
    <row r="1067" spans="1:10" x14ac:dyDescent="0.25">
      <c r="A1067" s="11" t="s">
        <v>302</v>
      </c>
      <c r="B1067" s="178">
        <f t="shared" si="82"/>
        <v>0.37761190633604813</v>
      </c>
      <c r="D1067" s="300"/>
      <c r="E1067" s="300" t="s">
        <v>93</v>
      </c>
      <c r="F1067" s="300">
        <v>22798</v>
      </c>
      <c r="G1067" s="238">
        <f t="shared" si="83"/>
        <v>6.1450134770889486E-3</v>
      </c>
      <c r="H1067" s="300"/>
      <c r="I1067" s="300"/>
      <c r="J1067" s="76"/>
    </row>
    <row r="1068" spans="1:10" x14ac:dyDescent="0.25">
      <c r="A1068" s="11" t="s">
        <v>302</v>
      </c>
      <c r="B1068" s="178">
        <f t="shared" si="82"/>
        <v>4.9113272934663364E-3</v>
      </c>
      <c r="D1068" s="300"/>
      <c r="E1068" s="300" t="s">
        <v>372</v>
      </c>
      <c r="F1068" s="300">
        <v>2600</v>
      </c>
      <c r="G1068" s="238">
        <f t="shared" si="83"/>
        <v>7.0080862533692724E-4</v>
      </c>
      <c r="H1068" s="300"/>
      <c r="I1068" s="300"/>
      <c r="J1068" s="76"/>
    </row>
    <row r="1069" spans="1:10" x14ac:dyDescent="0.25">
      <c r="A1069" s="11" t="s">
        <v>302</v>
      </c>
      <c r="B1069" s="178">
        <f t="shared" si="82"/>
        <v>0.43873662353513848</v>
      </c>
      <c r="D1069" s="300"/>
      <c r="E1069" s="300" t="s">
        <v>6</v>
      </c>
      <c r="F1069" s="300">
        <v>24574</v>
      </c>
      <c r="G1069" s="238">
        <f t="shared" si="83"/>
        <v>6.6237196765498649E-3</v>
      </c>
      <c r="H1069" s="300"/>
      <c r="I1069" s="300"/>
      <c r="J1069" s="76"/>
    </row>
    <row r="1070" spans="1:10" x14ac:dyDescent="0.25">
      <c r="A1070" s="11" t="s">
        <v>302</v>
      </c>
      <c r="B1070" s="178">
        <f t="shared" si="82"/>
        <v>0.16346873388016653</v>
      </c>
      <c r="D1070" s="300"/>
      <c r="E1070" s="300" t="s">
        <v>101</v>
      </c>
      <c r="F1070" s="300">
        <v>15000</v>
      </c>
      <c r="G1070" s="238">
        <f t="shared" si="83"/>
        <v>4.0431266846361188E-3</v>
      </c>
      <c r="H1070" s="300"/>
      <c r="I1070" s="300"/>
      <c r="J1070" s="76"/>
    </row>
    <row r="1071" spans="1:10" x14ac:dyDescent="0.25">
      <c r="A1071" s="11" t="s">
        <v>302</v>
      </c>
      <c r="B1071" s="178">
        <f t="shared" si="82"/>
        <v>2.9061108245362942E-3</v>
      </c>
      <c r="D1071" s="300"/>
      <c r="E1071" s="300" t="s">
        <v>102</v>
      </c>
      <c r="F1071" s="300">
        <v>2000</v>
      </c>
      <c r="G1071" s="238">
        <f t="shared" si="83"/>
        <v>5.3908355795148253E-4</v>
      </c>
      <c r="H1071" s="300"/>
      <c r="I1071" s="300"/>
      <c r="J1071" s="76"/>
    </row>
    <row r="1072" spans="1:10" x14ac:dyDescent="0.25">
      <c r="A1072" s="11" t="s">
        <v>302</v>
      </c>
      <c r="B1072" s="178">
        <f t="shared" si="82"/>
        <v>4.1014437740208232</v>
      </c>
      <c r="D1072" s="300"/>
      <c r="E1072" s="300" t="s">
        <v>82</v>
      </c>
      <c r="F1072" s="300">
        <v>75135</v>
      </c>
      <c r="G1072" s="238">
        <f t="shared" si="83"/>
        <v>2.0252021563342319E-2</v>
      </c>
      <c r="H1072" s="300"/>
      <c r="I1072" s="300"/>
      <c r="J1072" s="76"/>
    </row>
    <row r="1073" spans="1:10" x14ac:dyDescent="0.25">
      <c r="A1073" s="11" t="s">
        <v>302</v>
      </c>
      <c r="B1073" s="178">
        <f t="shared" si="82"/>
        <v>1.2372948467389805E-3</v>
      </c>
      <c r="D1073" s="300"/>
      <c r="E1073" s="300" t="s">
        <v>83</v>
      </c>
      <c r="F1073" s="299">
        <v>1305</v>
      </c>
      <c r="G1073" s="238">
        <f t="shared" si="83"/>
        <v>3.517520215633423E-4</v>
      </c>
      <c r="H1073" s="300"/>
      <c r="I1073" s="300"/>
      <c r="J1073" s="76"/>
    </row>
    <row r="1074" spans="1:10" x14ac:dyDescent="0.25">
      <c r="A1074" s="11" t="s">
        <v>302</v>
      </c>
      <c r="B1074" s="178">
        <f t="shared" si="82"/>
        <v>1444.4097325651517</v>
      </c>
      <c r="D1074" s="300"/>
      <c r="E1074" s="300" t="s">
        <v>15</v>
      </c>
      <c r="F1074" s="300">
        <v>1410000</v>
      </c>
      <c r="G1074" s="238">
        <f t="shared" si="83"/>
        <v>0.38005390835579517</v>
      </c>
      <c r="H1074" s="300"/>
      <c r="I1074" s="300"/>
      <c r="J1074" s="76"/>
    </row>
    <row r="1075" spans="1:10" x14ac:dyDescent="0.25">
      <c r="A1075" s="11" t="s">
        <v>302</v>
      </c>
      <c r="B1075" s="178">
        <f t="shared" si="82"/>
        <v>0</v>
      </c>
      <c r="D1075" s="300"/>
      <c r="E1075" s="300" t="s">
        <v>103</v>
      </c>
      <c r="F1075" s="300"/>
      <c r="G1075" s="238"/>
      <c r="H1075" s="300"/>
      <c r="I1075" s="300"/>
      <c r="J1075" s="76"/>
    </row>
    <row r="1076" spans="1:10" x14ac:dyDescent="0.25">
      <c r="A1076" s="11" t="s">
        <v>302</v>
      </c>
      <c r="B1076" s="178">
        <f t="shared" si="82"/>
        <v>0</v>
      </c>
      <c r="D1076" s="300"/>
      <c r="E1076" s="300" t="s">
        <v>222</v>
      </c>
      <c r="F1076" s="300"/>
      <c r="G1076" s="238"/>
      <c r="H1076" s="300"/>
      <c r="I1076" s="300"/>
      <c r="J1076" s="76"/>
    </row>
    <row r="1077" spans="1:10" x14ac:dyDescent="0.25">
      <c r="A1077" s="11" t="s">
        <v>302</v>
      </c>
      <c r="B1077" s="178">
        <f t="shared" si="82"/>
        <v>1.1624443298145172E-4</v>
      </c>
      <c r="D1077" s="300"/>
      <c r="E1077" s="300" t="s">
        <v>108</v>
      </c>
      <c r="F1077" s="300">
        <v>400</v>
      </c>
      <c r="G1077" s="238">
        <f t="shared" si="83"/>
        <v>1.0781671159029649E-4</v>
      </c>
      <c r="H1077" s="300"/>
      <c r="I1077" s="300"/>
      <c r="J1077" s="76"/>
    </row>
    <row r="1078" spans="1:10" x14ac:dyDescent="0.25">
      <c r="A1078" s="11" t="s">
        <v>302</v>
      </c>
      <c r="B1078" s="178">
        <f t="shared" si="82"/>
        <v>0.16346873388016653</v>
      </c>
      <c r="D1078" s="300"/>
      <c r="E1078" s="300" t="s">
        <v>21</v>
      </c>
      <c r="F1078" s="299">
        <v>15000</v>
      </c>
      <c r="G1078" s="238">
        <f t="shared" si="83"/>
        <v>4.0431266846361188E-3</v>
      </c>
      <c r="H1078" s="300"/>
      <c r="I1078" s="300"/>
      <c r="J1078" s="76"/>
    </row>
    <row r="1079" spans="1:10" x14ac:dyDescent="0.25">
      <c r="A1079" s="11" t="s">
        <v>302</v>
      </c>
      <c r="B1079" s="178">
        <f t="shared" si="82"/>
        <v>1.9779716799500152E-5</v>
      </c>
      <c r="D1079" s="300"/>
      <c r="E1079" s="300" t="s">
        <v>190</v>
      </c>
      <c r="F1079" s="299">
        <v>165</v>
      </c>
      <c r="G1079" s="238">
        <f t="shared" si="83"/>
        <v>4.4474393530997307E-5</v>
      </c>
      <c r="H1079" s="300"/>
      <c r="I1079" s="300"/>
      <c r="J1079" s="76"/>
    </row>
    <row r="1080" spans="1:10" x14ac:dyDescent="0.25">
      <c r="A1080" s="11" t="s">
        <v>302</v>
      </c>
      <c r="B1080" s="178">
        <f t="shared" si="82"/>
        <v>7.5810423492999893E-2</v>
      </c>
      <c r="D1080" s="300"/>
      <c r="E1080" s="300" t="s">
        <v>227</v>
      </c>
      <c r="F1080" s="300">
        <v>10215</v>
      </c>
      <c r="G1080" s="238">
        <f t="shared" si="83"/>
        <v>2.7533692722371966E-3</v>
      </c>
      <c r="H1080" s="300"/>
      <c r="I1080" s="300"/>
      <c r="J1080" s="76"/>
    </row>
    <row r="1081" spans="1:10" x14ac:dyDescent="0.25">
      <c r="A1081" s="11" t="s">
        <v>302</v>
      </c>
      <c r="B1081" s="178">
        <f t="shared" si="82"/>
        <v>4.3637070349677778</v>
      </c>
      <c r="D1081" s="300"/>
      <c r="E1081" s="300" t="s">
        <v>9</v>
      </c>
      <c r="F1081" s="300">
        <v>77500</v>
      </c>
      <c r="G1081" s="238">
        <f t="shared" si="83"/>
        <v>2.0889487870619946E-2</v>
      </c>
      <c r="H1081" s="300"/>
      <c r="I1081" s="300"/>
      <c r="J1081" s="76"/>
    </row>
    <row r="1082" spans="1:10" x14ac:dyDescent="0.25">
      <c r="A1082" s="11" t="s">
        <v>302</v>
      </c>
      <c r="B1082" s="178">
        <f t="shared" si="82"/>
        <v>0.45407981633379602</v>
      </c>
      <c r="D1082" s="300"/>
      <c r="E1082" s="300" t="s">
        <v>24</v>
      </c>
      <c r="F1082" s="300">
        <v>25000</v>
      </c>
      <c r="G1082" s="238">
        <f t="shared" si="83"/>
        <v>6.7385444743935314E-3</v>
      </c>
      <c r="H1082" s="300"/>
      <c r="I1082" s="300"/>
      <c r="J1082" s="76"/>
    </row>
    <row r="1083" spans="1:10" x14ac:dyDescent="0.25">
      <c r="A1083" s="11" t="s">
        <v>302</v>
      </c>
      <c r="B1083" s="178">
        <f t="shared" si="82"/>
        <v>2.1264085555902672</v>
      </c>
      <c r="D1083" s="300"/>
      <c r="E1083" s="300" t="s">
        <v>110</v>
      </c>
      <c r="F1083" s="300">
        <v>54100</v>
      </c>
      <c r="G1083" s="238">
        <f t="shared" si="83"/>
        <v>1.4582210242587601E-2</v>
      </c>
      <c r="H1083" s="300"/>
      <c r="I1083" s="300"/>
      <c r="J1083" s="76"/>
    </row>
    <row r="1084" spans="1:10" x14ac:dyDescent="0.25">
      <c r="A1084" s="11" t="s">
        <v>302</v>
      </c>
      <c r="B1084" s="178">
        <f t="shared" si="82"/>
        <v>4.649777319258069E-4</v>
      </c>
      <c r="D1084" s="300"/>
      <c r="E1084" s="300" t="s">
        <v>25</v>
      </c>
      <c r="F1084" s="300">
        <v>800</v>
      </c>
      <c r="G1084" s="238">
        <f t="shared" si="83"/>
        <v>2.1563342318059299E-4</v>
      </c>
      <c r="H1084" s="300"/>
      <c r="I1084" s="300"/>
      <c r="J1084" s="76"/>
    </row>
    <row r="1085" spans="1:10" x14ac:dyDescent="0.25">
      <c r="A1085" s="11" t="s">
        <v>302</v>
      </c>
      <c r="B1085" s="178">
        <f t="shared" si="82"/>
        <v>0</v>
      </c>
      <c r="D1085" s="300"/>
      <c r="E1085" s="300" t="s">
        <v>111</v>
      </c>
      <c r="F1085" s="300"/>
      <c r="G1085" s="238"/>
      <c r="H1085" s="300"/>
      <c r="I1085" s="300"/>
      <c r="J1085" s="76"/>
    </row>
    <row r="1086" spans="1:10" x14ac:dyDescent="0.25">
      <c r="A1086" s="11" t="s">
        <v>302</v>
      </c>
      <c r="B1086" s="178">
        <f t="shared" si="82"/>
        <v>1.1740978342209081</v>
      </c>
      <c r="D1086" s="300"/>
      <c r="E1086" s="300" t="s">
        <v>36</v>
      </c>
      <c r="F1086" s="300">
        <v>40200</v>
      </c>
      <c r="G1086" s="238">
        <f t="shared" si="83"/>
        <v>1.0835579514824797E-2</v>
      </c>
      <c r="H1086" s="300"/>
      <c r="I1086" s="300"/>
      <c r="J1086" s="76"/>
    </row>
    <row r="1087" spans="1:10" x14ac:dyDescent="0.25">
      <c r="A1087" s="11" t="s">
        <v>302</v>
      </c>
      <c r="B1087" s="178">
        <f t="shared" si="82"/>
        <v>0.12278318233665841</v>
      </c>
      <c r="D1087" s="300"/>
      <c r="E1087" s="300" t="s">
        <v>220</v>
      </c>
      <c r="F1087" s="300">
        <v>13000</v>
      </c>
      <c r="G1087" s="238">
        <f t="shared" si="83"/>
        <v>3.504043126684636E-3</v>
      </c>
      <c r="H1087" s="300"/>
      <c r="I1087" s="300"/>
      <c r="J1087" s="76"/>
    </row>
    <row r="1088" spans="1:10" x14ac:dyDescent="0.25">
      <c r="A1088" s="11" t="s">
        <v>302</v>
      </c>
      <c r="B1088" s="178">
        <f t="shared" si="82"/>
        <v>1.0461998968330659E-7</v>
      </c>
      <c r="D1088" s="300"/>
      <c r="E1088" s="300" t="s">
        <v>170</v>
      </c>
      <c r="F1088" s="299">
        <v>12</v>
      </c>
      <c r="G1088" s="238">
        <f t="shared" si="83"/>
        <v>3.234501347708895E-6</v>
      </c>
      <c r="H1088" s="300"/>
      <c r="I1088" s="300"/>
      <c r="J1088" s="76"/>
    </row>
    <row r="1089" spans="1:10" x14ac:dyDescent="0.25">
      <c r="A1089" s="11" t="s">
        <v>302</v>
      </c>
      <c r="B1089" s="178">
        <f t="shared" si="82"/>
        <v>0.61100980085875589</v>
      </c>
      <c r="D1089" s="300"/>
      <c r="E1089" s="300" t="s">
        <v>181</v>
      </c>
      <c r="F1089" s="299">
        <v>29000</v>
      </c>
      <c r="G1089" s="238">
        <f t="shared" si="83"/>
        <v>7.8167115902964962E-3</v>
      </c>
      <c r="H1089" s="300"/>
      <c r="I1089" s="300"/>
      <c r="J1089" s="76"/>
    </row>
    <row r="1090" spans="1:10" x14ac:dyDescent="0.25">
      <c r="A1090" s="11" t="s">
        <v>302</v>
      </c>
      <c r="B1090" s="178">
        <f t="shared" si="82"/>
        <v>10.461998968330658</v>
      </c>
      <c r="D1090" s="300"/>
      <c r="E1090" s="300" t="s">
        <v>56</v>
      </c>
      <c r="F1090" s="300">
        <v>120000</v>
      </c>
      <c r="G1090" s="238">
        <f t="shared" si="83"/>
        <v>3.2345013477088951E-2</v>
      </c>
      <c r="H1090" s="300"/>
      <c r="I1090" s="300"/>
      <c r="J1090" s="76"/>
    </row>
    <row r="1091" spans="1:10" x14ac:dyDescent="0.25">
      <c r="A1091" s="11" t="s">
        <v>302</v>
      </c>
      <c r="B1091" s="178">
        <f t="shared" si="82"/>
        <v>1.4581701673193306</v>
      </c>
      <c r="D1091" s="300"/>
      <c r="E1091" s="300" t="s">
        <v>165</v>
      </c>
      <c r="F1091" s="300">
        <v>44800</v>
      </c>
      <c r="G1091" s="238">
        <f t="shared" si="83"/>
        <v>1.2075471698113207E-2</v>
      </c>
      <c r="H1091" s="300"/>
      <c r="I1091" s="300"/>
      <c r="J1091" s="76"/>
    </row>
    <row r="1092" spans="1:10" x14ac:dyDescent="0.25">
      <c r="A1092" s="11" t="s">
        <v>302</v>
      </c>
      <c r="B1092" s="178">
        <f t="shared" si="82"/>
        <v>8.0757077469649302E-2</v>
      </c>
      <c r="D1092" s="300"/>
      <c r="E1092" s="300" t="s">
        <v>84</v>
      </c>
      <c r="F1092" s="300">
        <v>10543</v>
      </c>
      <c r="G1092" s="238">
        <f t="shared" si="83"/>
        <v>2.8417789757412401E-3</v>
      </c>
      <c r="H1092" s="300"/>
      <c r="I1092" s="300"/>
      <c r="J1092" s="76"/>
    </row>
    <row r="1093" spans="1:10" x14ac:dyDescent="0.25">
      <c r="A1093" s="11" t="s">
        <v>302</v>
      </c>
      <c r="B1093" s="178">
        <f t="shared" si="82"/>
        <v>78.713723175507283</v>
      </c>
      <c r="D1093" s="300"/>
      <c r="E1093" s="300" t="s">
        <v>92</v>
      </c>
      <c r="F1093" s="300">
        <v>329154</v>
      </c>
      <c r="G1093" s="238">
        <f t="shared" si="83"/>
        <v>8.8720754716981126E-2</v>
      </c>
      <c r="H1093" s="300"/>
      <c r="I1093" s="300"/>
      <c r="J1093" s="76"/>
    </row>
    <row r="1094" spans="1:10" x14ac:dyDescent="0.25">
      <c r="A1094" s="11" t="s">
        <v>302</v>
      </c>
      <c r="B1094" s="178">
        <f t="shared" si="82"/>
        <v>4.5802922094434084</v>
      </c>
      <c r="D1094" s="300"/>
      <c r="E1094" s="300" t="s">
        <v>118</v>
      </c>
      <c r="F1094" s="300">
        <v>79400</v>
      </c>
      <c r="G1094" s="238">
        <f t="shared" si="83"/>
        <v>2.1401617250673854E-2</v>
      </c>
      <c r="H1094" s="300"/>
      <c r="I1094" s="300"/>
      <c r="J1094" s="76"/>
    </row>
    <row r="1095" spans="1:10" x14ac:dyDescent="0.25">
      <c r="A1095" s="11" t="s">
        <v>302</v>
      </c>
      <c r="B1095" s="178">
        <f t="shared" si="82"/>
        <v>7.2652770613407355E-4</v>
      </c>
      <c r="D1095" s="300"/>
      <c r="E1095" s="300" t="s">
        <v>29</v>
      </c>
      <c r="F1095" s="300">
        <v>1000</v>
      </c>
      <c r="G1095" s="238">
        <f t="shared" si="83"/>
        <v>2.6954177897574127E-4</v>
      </c>
      <c r="H1095" s="300"/>
      <c r="I1095" s="300"/>
      <c r="J1095" s="76"/>
    </row>
    <row r="1096" spans="1:10" x14ac:dyDescent="0.25">
      <c r="A1096" s="11" t="s">
        <v>302</v>
      </c>
      <c r="B1096" s="178">
        <f t="shared" si="82"/>
        <v>1.8163192653351841</v>
      </c>
      <c r="D1096" s="300"/>
      <c r="E1096" s="300" t="s">
        <v>16</v>
      </c>
      <c r="F1096" s="300">
        <v>50000</v>
      </c>
      <c r="G1096" s="238">
        <f t="shared" si="83"/>
        <v>1.3477088948787063E-2</v>
      </c>
      <c r="H1096" s="300"/>
      <c r="I1096" s="300"/>
      <c r="J1096" s="76"/>
    </row>
    <row r="1097" spans="1:10" x14ac:dyDescent="0.25">
      <c r="A1097" s="11" t="s">
        <v>302</v>
      </c>
      <c r="B1097" s="178">
        <f t="shared" si="82"/>
        <v>0</v>
      </c>
      <c r="D1097" s="300"/>
      <c r="E1097" s="300" t="s">
        <v>54</v>
      </c>
      <c r="F1097" s="300"/>
      <c r="G1097" s="238"/>
      <c r="H1097" s="300"/>
      <c r="I1097" s="300"/>
      <c r="J1097" s="76"/>
    </row>
    <row r="1098" spans="1:10" x14ac:dyDescent="0.25">
      <c r="A1098" s="11" t="s">
        <v>302</v>
      </c>
      <c r="B1098" s="178">
        <f t="shared" si="82"/>
        <v>1.8599109277032276E-3</v>
      </c>
      <c r="D1098" s="300"/>
      <c r="E1098" s="300" t="s">
        <v>37</v>
      </c>
      <c r="F1098" s="299">
        <v>1600</v>
      </c>
      <c r="G1098" s="238">
        <f t="shared" si="83"/>
        <v>4.3126684636118597E-4</v>
      </c>
      <c r="H1098" s="300"/>
      <c r="I1098" s="300"/>
      <c r="J1098" s="76"/>
    </row>
    <row r="1099" spans="1:10" x14ac:dyDescent="0.25">
      <c r="A1099" s="11" t="s">
        <v>302</v>
      </c>
      <c r="B1099" s="178">
        <f t="shared" si="82"/>
        <v>1.2728826795794861</v>
      </c>
      <c r="D1099" s="300"/>
      <c r="E1099" s="300" t="s">
        <v>121</v>
      </c>
      <c r="F1099" s="300">
        <v>41857</v>
      </c>
      <c r="G1099" s="238">
        <f t="shared" si="83"/>
        <v>1.1282210242587602E-2</v>
      </c>
      <c r="H1099" s="300"/>
      <c r="I1099" s="300"/>
      <c r="J1099" s="76"/>
    </row>
    <row r="1100" spans="1:10" x14ac:dyDescent="0.25">
      <c r="A1100" s="11" t="s">
        <v>302</v>
      </c>
      <c r="B1100" s="178">
        <f t="shared" si="82"/>
        <v>0</v>
      </c>
      <c r="D1100" s="300"/>
      <c r="E1100" s="300" t="s">
        <v>32</v>
      </c>
      <c r="F1100" s="300"/>
      <c r="G1100" s="238"/>
      <c r="H1100" s="300"/>
      <c r="I1100" s="300"/>
      <c r="J1100" s="76"/>
    </row>
    <row r="1101" spans="1:10" x14ac:dyDescent="0.25">
      <c r="A1101" s="11" t="s">
        <v>302</v>
      </c>
      <c r="B1101" s="178">
        <f t="shared" si="82"/>
        <v>2.8017887112125028</v>
      </c>
      <c r="D1101" s="300"/>
      <c r="E1101" s="300" t="s">
        <v>174</v>
      </c>
      <c r="F1101" s="300">
        <v>62100</v>
      </c>
      <c r="G1101" s="238">
        <f t="shared" si="83"/>
        <v>1.6738544474393532E-2</v>
      </c>
      <c r="H1101" s="300"/>
      <c r="I1101" s="300"/>
      <c r="J1101" s="76"/>
    </row>
    <row r="1102" spans="1:10" x14ac:dyDescent="0.25">
      <c r="A1102" s="11" t="s">
        <v>302</v>
      </c>
      <c r="B1102" s="178">
        <f t="shared" si="82"/>
        <v>4.649777319258069E-4</v>
      </c>
      <c r="D1102" s="300"/>
      <c r="E1102" s="300" t="s">
        <v>140</v>
      </c>
      <c r="F1102" s="300">
        <v>800</v>
      </c>
      <c r="G1102" s="238">
        <f t="shared" si="83"/>
        <v>2.1563342318059299E-4</v>
      </c>
      <c r="H1102" s="300"/>
      <c r="I1102" s="300"/>
      <c r="J1102" s="76"/>
    </row>
    <row r="1103" spans="1:10" x14ac:dyDescent="0.25">
      <c r="A1103" s="11" t="s">
        <v>302</v>
      </c>
      <c r="B1103" s="178">
        <f t="shared" si="82"/>
        <v>0</v>
      </c>
      <c r="D1103" s="300"/>
      <c r="E1103" s="300" t="s">
        <v>161</v>
      </c>
      <c r="F1103" s="300"/>
      <c r="G1103" s="238"/>
      <c r="H1103" s="300"/>
      <c r="I1103" s="300"/>
      <c r="J1103" s="76"/>
    </row>
    <row r="1104" spans="1:10" x14ac:dyDescent="0.25">
      <c r="A1104" s="11" t="s">
        <v>302</v>
      </c>
      <c r="B1104" s="178">
        <f t="shared" si="82"/>
        <v>0</v>
      </c>
      <c r="D1104" s="300"/>
      <c r="E1104" s="300" t="s">
        <v>166</v>
      </c>
      <c r="F1104" s="300"/>
      <c r="G1104" s="238"/>
      <c r="H1104" s="300"/>
      <c r="I1104" s="300"/>
      <c r="J1104" s="76"/>
    </row>
    <row r="1105" spans="1:10" x14ac:dyDescent="0.25">
      <c r="A1105" s="11" t="s">
        <v>302</v>
      </c>
      <c r="B1105" s="178">
        <f t="shared" si="82"/>
        <v>0.74396437108129132</v>
      </c>
      <c r="D1105" s="300"/>
      <c r="E1105" s="300" t="s">
        <v>31</v>
      </c>
      <c r="F1105" s="300">
        <v>32000</v>
      </c>
      <c r="G1105" s="238">
        <f t="shared" si="83"/>
        <v>8.6253369272237205E-3</v>
      </c>
      <c r="H1105" s="300"/>
      <c r="I1105" s="300"/>
      <c r="J1105" s="76"/>
    </row>
    <row r="1106" spans="1:10" x14ac:dyDescent="0.25">
      <c r="A1106" s="11" t="s">
        <v>302</v>
      </c>
      <c r="B1106" s="178">
        <f t="shared" si="82"/>
        <v>1.8163192653351839E-4</v>
      </c>
      <c r="D1106" s="300"/>
      <c r="E1106" s="300" t="s">
        <v>128</v>
      </c>
      <c r="F1106" s="299">
        <v>500</v>
      </c>
      <c r="G1106" s="238">
        <f t="shared" si="83"/>
        <v>1.3477088948787063E-4</v>
      </c>
      <c r="H1106" s="300"/>
      <c r="I1106" s="300"/>
      <c r="J1106" s="76"/>
    </row>
    <row r="1107" spans="1:10" x14ac:dyDescent="0.25">
      <c r="A1107" s="11" t="s">
        <v>302</v>
      </c>
      <c r="B1107" s="178">
        <f t="shared" si="82"/>
        <v>143.2247658764467</v>
      </c>
      <c r="D1107" s="300"/>
      <c r="E1107" s="300" t="s">
        <v>38</v>
      </c>
      <c r="F1107" s="300">
        <v>444000</v>
      </c>
      <c r="G1107" s="238">
        <f t="shared" si="83"/>
        <v>0.1196765498652291</v>
      </c>
      <c r="H1107" s="300"/>
      <c r="I1107" s="300"/>
      <c r="J1107" s="76"/>
    </row>
    <row r="1108" spans="1:10" s="300" customFormat="1" x14ac:dyDescent="0.25">
      <c r="A1108" s="11" t="s">
        <v>302</v>
      </c>
      <c r="B1108" s="178">
        <f t="shared" si="82"/>
        <v>0</v>
      </c>
      <c r="C1108" s="11"/>
      <c r="E1108" s="300" t="s">
        <v>129</v>
      </c>
      <c r="F1108" s="299"/>
      <c r="G1108" s="238"/>
      <c r="J1108" s="76"/>
    </row>
    <row r="1109" spans="1:10" x14ac:dyDescent="0.25">
      <c r="A1109" s="150" t="s">
        <v>302</v>
      </c>
      <c r="B1109" s="131">
        <f t="shared" si="82"/>
        <v>0.26782717358926472</v>
      </c>
      <c r="C1109" s="150"/>
      <c r="D1109" s="12"/>
      <c r="E1109" s="12" t="s">
        <v>47</v>
      </c>
      <c r="F1109" s="12">
        <v>19200</v>
      </c>
      <c r="G1109" s="237">
        <f t="shared" si="83"/>
        <v>5.1752021563342314E-3</v>
      </c>
      <c r="H1109" s="12"/>
      <c r="I1109" s="12"/>
      <c r="J1109" s="150"/>
    </row>
    <row r="1110" spans="1:10" x14ac:dyDescent="0.25">
      <c r="A1110" s="11" t="s">
        <v>305</v>
      </c>
      <c r="B1110" s="178">
        <f>POWER((F1110/$J$1110)*100, 2)</f>
        <v>5.4444444444444455</v>
      </c>
      <c r="C1110" s="11">
        <f>SUM(B1110:B1123)</f>
        <v>3960.0560179512449</v>
      </c>
      <c r="D1110" s="304"/>
      <c r="E1110" s="304" t="s">
        <v>93</v>
      </c>
      <c r="F1110" s="299">
        <v>147</v>
      </c>
      <c r="G1110" s="238">
        <f>F1110/$J$1110</f>
        <v>2.3333333333333334E-2</v>
      </c>
      <c r="H1110" s="304"/>
      <c r="I1110" s="304"/>
      <c r="J1110" s="76">
        <v>6300</v>
      </c>
    </row>
    <row r="1111" spans="1:10" x14ac:dyDescent="0.25">
      <c r="A1111" s="11" t="s">
        <v>305</v>
      </c>
      <c r="B1111" s="178">
        <f t="shared" ref="B1111:B1122" si="84">POWER((F1111/$J$1110)*100, 2)</f>
        <v>4.0312421264802212E-3</v>
      </c>
      <c r="D1111" s="304"/>
      <c r="E1111" s="304" t="s">
        <v>101</v>
      </c>
      <c r="F1111" s="299">
        <v>4</v>
      </c>
      <c r="G1111" s="238">
        <f t="shared" ref="G1111:G1119" si="85">F1111/$J$1110</f>
        <v>6.3492063492063492E-4</v>
      </c>
      <c r="H1111" s="304"/>
      <c r="I1111" s="304"/>
      <c r="J1111" s="76"/>
    </row>
    <row r="1112" spans="1:10" x14ac:dyDescent="0.25">
      <c r="A1112" s="11" t="s">
        <v>305</v>
      </c>
      <c r="B1112" s="178">
        <f t="shared" si="84"/>
        <v>4.7288989669942048</v>
      </c>
      <c r="D1112" s="304"/>
      <c r="E1112" s="304" t="s">
        <v>82</v>
      </c>
      <c r="F1112" s="299">
        <v>137</v>
      </c>
      <c r="G1112" s="238">
        <f t="shared" si="85"/>
        <v>2.1746031746031746E-2</v>
      </c>
      <c r="H1112" s="304"/>
      <c r="I1112" s="304"/>
      <c r="J1112" s="76"/>
    </row>
    <row r="1113" spans="1:10" x14ac:dyDescent="0.25">
      <c r="A1113" s="11" t="s">
        <v>305</v>
      </c>
      <c r="B1113" s="178">
        <f t="shared" si="84"/>
        <v>3086.4197530864199</v>
      </c>
      <c r="D1113" s="304"/>
      <c r="E1113" s="304" t="s">
        <v>15</v>
      </c>
      <c r="F1113" s="299">
        <v>3500</v>
      </c>
      <c r="G1113" s="238">
        <f t="shared" si="85"/>
        <v>0.55555555555555558</v>
      </c>
      <c r="H1113" s="304"/>
      <c r="I1113" s="304"/>
      <c r="J1113" s="76"/>
    </row>
    <row r="1114" spans="1:10" x14ac:dyDescent="0.25">
      <c r="A1114" s="11" t="s">
        <v>305</v>
      </c>
      <c r="B1114" s="178">
        <f t="shared" si="84"/>
        <v>0</v>
      </c>
      <c r="D1114" s="304"/>
      <c r="E1114" s="304" t="s">
        <v>111</v>
      </c>
      <c r="F1114" s="299"/>
      <c r="G1114" s="238"/>
      <c r="H1114" s="304"/>
      <c r="I1114" s="304"/>
      <c r="J1114" s="76"/>
    </row>
    <row r="1115" spans="1:10" x14ac:dyDescent="0.25">
      <c r="A1115" s="11" t="s">
        <v>305</v>
      </c>
      <c r="B1115" s="178">
        <f t="shared" si="84"/>
        <v>5.2973041068279176</v>
      </c>
      <c r="D1115" s="304"/>
      <c r="E1115" s="304" t="s">
        <v>36</v>
      </c>
      <c r="F1115" s="299">
        <v>145</v>
      </c>
      <c r="G1115" s="238">
        <f t="shared" si="85"/>
        <v>2.3015873015873017E-2</v>
      </c>
      <c r="H1115" s="304"/>
      <c r="I1115" s="304"/>
      <c r="J1115" s="76"/>
    </row>
    <row r="1116" spans="1:10" x14ac:dyDescent="0.25">
      <c r="A1116" s="11" t="s">
        <v>305</v>
      </c>
      <c r="B1116" s="178">
        <f t="shared" si="84"/>
        <v>344.89795918367355</v>
      </c>
      <c r="D1116" s="304"/>
      <c r="E1116" s="304" t="s">
        <v>56</v>
      </c>
      <c r="F1116" s="299">
        <v>1170</v>
      </c>
      <c r="G1116" s="238">
        <f t="shared" si="85"/>
        <v>0.18571428571428572</v>
      </c>
      <c r="H1116" s="304"/>
      <c r="I1116" s="304"/>
      <c r="J1116" s="76"/>
    </row>
    <row r="1117" spans="1:10" x14ac:dyDescent="0.25">
      <c r="A1117" s="11" t="s">
        <v>305</v>
      </c>
      <c r="B1117" s="178">
        <f t="shared" si="84"/>
        <v>310.43083900226765</v>
      </c>
      <c r="D1117" s="304"/>
      <c r="E1117" s="304" t="s">
        <v>92</v>
      </c>
      <c r="F1117" s="304">
        <v>1110</v>
      </c>
      <c r="G1117" s="238">
        <f t="shared" si="85"/>
        <v>0.1761904761904762</v>
      </c>
      <c r="H1117" s="304"/>
      <c r="I1117" s="304"/>
      <c r="J1117" s="76"/>
    </row>
    <row r="1118" spans="1:10" x14ac:dyDescent="0.25">
      <c r="A1118" s="11" t="s">
        <v>305</v>
      </c>
      <c r="B1118" s="178">
        <f t="shared" si="84"/>
        <v>0.40312421264802212</v>
      </c>
      <c r="D1118" s="304"/>
      <c r="E1118" s="304" t="s">
        <v>29</v>
      </c>
      <c r="F1118" s="299">
        <v>40</v>
      </c>
      <c r="G1118" s="238">
        <f t="shared" si="85"/>
        <v>6.3492063492063492E-3</v>
      </c>
      <c r="H1118" s="304"/>
      <c r="I1118" s="304"/>
      <c r="J1118" s="76"/>
    </row>
    <row r="1119" spans="1:10" x14ac:dyDescent="0.25">
      <c r="A1119" s="11" t="s">
        <v>305</v>
      </c>
      <c r="B1119" s="178">
        <f t="shared" si="84"/>
        <v>0.76215671453766698</v>
      </c>
      <c r="D1119" s="304"/>
      <c r="E1119" s="304" t="s">
        <v>16</v>
      </c>
      <c r="F1119" s="299">
        <v>55</v>
      </c>
      <c r="G1119" s="238">
        <f t="shared" si="85"/>
        <v>8.7301587301587304E-3</v>
      </c>
      <c r="H1119" s="304"/>
      <c r="I1119" s="304"/>
      <c r="J1119" s="76"/>
    </row>
    <row r="1120" spans="1:10" x14ac:dyDescent="0.25">
      <c r="A1120" s="11" t="s">
        <v>305</v>
      </c>
      <c r="B1120" s="178">
        <f t="shared" si="84"/>
        <v>0</v>
      </c>
      <c r="D1120" s="304"/>
      <c r="E1120" s="304" t="s">
        <v>37</v>
      </c>
      <c r="F1120" s="299"/>
      <c r="G1120" s="238"/>
      <c r="H1120" s="304"/>
      <c r="I1120" s="304"/>
      <c r="J1120" s="76"/>
    </row>
    <row r="1121" spans="1:10" x14ac:dyDescent="0.25">
      <c r="A1121" s="11" t="s">
        <v>305</v>
      </c>
      <c r="B1121" s="178">
        <f t="shared" si="84"/>
        <v>0</v>
      </c>
      <c r="D1121" s="304"/>
      <c r="E1121" s="304" t="s">
        <v>140</v>
      </c>
      <c r="F1121" s="304"/>
      <c r="G1121" s="238"/>
      <c r="H1121" s="304"/>
      <c r="I1121" s="304"/>
      <c r="J1121" s="76"/>
    </row>
    <row r="1122" spans="1:10" x14ac:dyDescent="0.25">
      <c r="A1122" s="150" t="s">
        <v>305</v>
      </c>
      <c r="B1122" s="131">
        <f t="shared" si="84"/>
        <v>0</v>
      </c>
      <c r="C1122" s="150"/>
      <c r="D1122" s="12"/>
      <c r="E1122" s="12" t="s">
        <v>38</v>
      </c>
      <c r="F1122" s="12"/>
      <c r="G1122" s="237"/>
      <c r="H1122" s="12"/>
      <c r="I1122" s="12"/>
      <c r="J1122" s="147"/>
    </row>
    <row r="1123" spans="1:10" x14ac:dyDescent="0.25">
      <c r="A1123" s="11" t="s">
        <v>338</v>
      </c>
      <c r="B1123" s="178">
        <f>POWER((F1123/$J$1123)*100, 2)</f>
        <v>201.66750699130557</v>
      </c>
      <c r="C1123" s="11">
        <f>SUM(B1123:B1127)</f>
        <v>4221.3199643546013</v>
      </c>
      <c r="D1123" s="306"/>
      <c r="E1123" s="306" t="s">
        <v>6</v>
      </c>
      <c r="F1123" s="307">
        <v>1173</v>
      </c>
      <c r="G1123" s="238">
        <f>F1123/$J$1123</f>
        <v>0.14200968523002422</v>
      </c>
      <c r="H1123" s="306"/>
      <c r="I1123" s="306"/>
      <c r="J1123" s="76">
        <v>8260</v>
      </c>
    </row>
    <row r="1124" spans="1:10" x14ac:dyDescent="0.25">
      <c r="A1124" s="11" t="s">
        <v>338</v>
      </c>
      <c r="B1124" s="178">
        <f t="shared" ref="B1124:B1127" si="86">POWER((F1124/$J$1123)*100, 2)</f>
        <v>3664.2062742936878</v>
      </c>
      <c r="D1124" s="306"/>
      <c r="E1124" s="306" t="s">
        <v>9</v>
      </c>
      <c r="F1124" s="306">
        <v>5000</v>
      </c>
      <c r="G1124" s="238">
        <f t="shared" ref="G1124:G1127" si="87">F1124/$J$1123</f>
        <v>0.60532687651331718</v>
      </c>
      <c r="H1124" s="306"/>
      <c r="I1124" s="306"/>
      <c r="J1124" s="76"/>
    </row>
    <row r="1125" spans="1:10" x14ac:dyDescent="0.25">
      <c r="A1125" s="11" t="s">
        <v>338</v>
      </c>
      <c r="B1125" s="178">
        <f t="shared" si="86"/>
        <v>68.172411164983103</v>
      </c>
      <c r="D1125" s="306"/>
      <c r="E1125" s="306" t="s">
        <v>26</v>
      </c>
      <c r="F1125" s="306">
        <v>682</v>
      </c>
      <c r="G1125" s="238">
        <f t="shared" si="87"/>
        <v>8.2566585956416472E-2</v>
      </c>
      <c r="H1125" s="306"/>
      <c r="I1125" s="306"/>
      <c r="J1125" s="76"/>
    </row>
    <row r="1126" spans="1:10" x14ac:dyDescent="0.25">
      <c r="A1126" s="11" t="s">
        <v>338</v>
      </c>
      <c r="B1126" s="178">
        <f t="shared" si="86"/>
        <v>0</v>
      </c>
      <c r="C1126" s="105"/>
      <c r="D1126" s="232"/>
      <c r="E1126" s="232" t="s">
        <v>160</v>
      </c>
      <c r="F1126" s="306"/>
      <c r="G1126" s="238"/>
      <c r="H1126" s="232"/>
      <c r="I1126" s="232"/>
      <c r="J1126" s="167"/>
    </row>
    <row r="1127" spans="1:10" s="306" customFormat="1" x14ac:dyDescent="0.25">
      <c r="A1127" s="150" t="s">
        <v>338</v>
      </c>
      <c r="B1127" s="131">
        <f t="shared" si="86"/>
        <v>287.27377190462505</v>
      </c>
      <c r="C1127" s="150"/>
      <c r="D1127" s="12"/>
      <c r="E1127" s="16" t="s">
        <v>47</v>
      </c>
      <c r="F1127" s="12">
        <v>1400</v>
      </c>
      <c r="G1127" s="237">
        <f t="shared" si="87"/>
        <v>0.16949152542372881</v>
      </c>
      <c r="H1127" s="12"/>
      <c r="I1127" s="12"/>
      <c r="J1127" s="14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48"/>
  <sheetViews>
    <sheetView workbookViewId="0">
      <pane ySplit="1" topLeftCell="A428" activePane="bottomLeft" state="frozen"/>
      <selection pane="bottomLeft" activeCell="J447" sqref="J447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795.8364113411867</v>
      </c>
      <c r="C2" s="11">
        <f>SUM(B2:B31)</f>
        <v>1444.4631585852703</v>
      </c>
      <c r="D2" s="22"/>
      <c r="E2" s="26" t="s">
        <v>5</v>
      </c>
      <c r="F2" s="51">
        <v>64038</v>
      </c>
      <c r="G2" s="21">
        <f>(F2/$J$2)</f>
        <v>0.28210572687224672</v>
      </c>
      <c r="J2" s="11">
        <v>227000</v>
      </c>
    </row>
    <row r="3" spans="1:10" x14ac:dyDescent="0.25">
      <c r="A3" s="11" t="s">
        <v>3</v>
      </c>
      <c r="B3">
        <f>POWER((F3/$J$2)*100, 2)</f>
        <v>0.20124630768868013</v>
      </c>
      <c r="D3" s="22"/>
      <c r="E3" s="26" t="s">
        <v>39</v>
      </c>
      <c r="F3" s="51">
        <v>1018.333</v>
      </c>
      <c r="G3" s="21">
        <f>(F3/$J$2)</f>
        <v>4.4860484581497797E-3</v>
      </c>
    </row>
    <row r="4" spans="1:10" x14ac:dyDescent="0.25">
      <c r="A4" s="11" t="s">
        <v>3</v>
      </c>
      <c r="B4">
        <f t="shared" ref="B4:B18" si="0">POWER((F4/$J$2)*100, 2)</f>
        <v>153.20877685381046</v>
      </c>
      <c r="D4" s="22"/>
      <c r="E4" s="26" t="s">
        <v>6</v>
      </c>
      <c r="F4" s="51">
        <v>28097.5</v>
      </c>
      <c r="G4" s="21">
        <f t="shared" ref="G4:G16" si="1">(F4/$J$2)</f>
        <v>0.12377753303964757</v>
      </c>
    </row>
    <row r="5" spans="1:10" x14ac:dyDescent="0.25">
      <c r="A5" s="11" t="s">
        <v>3</v>
      </c>
      <c r="B5">
        <f t="shared" si="0"/>
        <v>237.73021017291234</v>
      </c>
      <c r="D5" s="22"/>
      <c r="E5" s="26" t="s">
        <v>15</v>
      </c>
      <c r="F5" s="52">
        <v>35000</v>
      </c>
      <c r="G5" s="21">
        <f t="shared" si="1"/>
        <v>0.15418502202643172</v>
      </c>
    </row>
    <row r="6" spans="1:10" x14ac:dyDescent="0.25">
      <c r="A6" s="11" t="s">
        <v>3</v>
      </c>
      <c r="B6">
        <f t="shared" si="0"/>
        <v>3.1050476430747737E-2</v>
      </c>
      <c r="D6" s="22"/>
      <c r="E6" s="26" t="s">
        <v>18</v>
      </c>
      <c r="F6" s="52">
        <v>400</v>
      </c>
      <c r="G6" s="21">
        <f t="shared" si="1"/>
        <v>1.762114537444934E-3</v>
      </c>
    </row>
    <row r="7" spans="1:10" x14ac:dyDescent="0.25">
      <c r="A7" s="11" t="s">
        <v>3</v>
      </c>
      <c r="B7">
        <f t="shared" si="0"/>
        <v>0</v>
      </c>
      <c r="D7" s="22"/>
      <c r="E7" s="26" t="s">
        <v>52</v>
      </c>
      <c r="F7" s="53"/>
      <c r="G7" s="21">
        <f t="shared" si="1"/>
        <v>0</v>
      </c>
    </row>
    <row r="8" spans="1:10" x14ac:dyDescent="0.25">
      <c r="A8" s="11" t="s">
        <v>3</v>
      </c>
      <c r="B8">
        <f t="shared" si="0"/>
        <v>0.12296299171340409</v>
      </c>
      <c r="D8" s="22"/>
      <c r="E8" s="26" t="s">
        <v>20</v>
      </c>
      <c r="F8" s="51">
        <v>796</v>
      </c>
      <c r="G8" s="21">
        <f t="shared" si="1"/>
        <v>3.5066079295154183E-3</v>
      </c>
    </row>
    <row r="9" spans="1:10" x14ac:dyDescent="0.25">
      <c r="A9" s="11" t="s">
        <v>3</v>
      </c>
      <c r="B9">
        <f t="shared" si="0"/>
        <v>0.91914876865454431</v>
      </c>
      <c r="D9" s="22"/>
      <c r="E9" s="26" t="s">
        <v>21</v>
      </c>
      <c r="F9" s="51">
        <v>2176.3000000000002</v>
      </c>
      <c r="G9" s="21">
        <f t="shared" si="1"/>
        <v>9.5872246696035255E-3</v>
      </c>
    </row>
    <row r="10" spans="1:10" x14ac:dyDescent="0.25">
      <c r="A10" s="11" t="s">
        <v>3</v>
      </c>
      <c r="B10">
        <f t="shared" si="0"/>
        <v>49.68076228919638</v>
      </c>
      <c r="D10" s="22"/>
      <c r="E10" s="26" t="s">
        <v>7</v>
      </c>
      <c r="F10" s="52">
        <v>16000</v>
      </c>
      <c r="G10" s="21">
        <f t="shared" si="1"/>
        <v>7.0484581497797363E-2</v>
      </c>
    </row>
    <row r="11" spans="1:10" x14ac:dyDescent="0.25">
      <c r="A11" s="11" t="s">
        <v>3</v>
      </c>
      <c r="B11">
        <f t="shared" si="0"/>
        <v>0.86318015098294176</v>
      </c>
      <c r="D11" s="22"/>
      <c r="E11" s="26" t="s">
        <v>8</v>
      </c>
      <c r="F11" s="52">
        <v>2109</v>
      </c>
      <c r="G11" s="21">
        <f t="shared" si="1"/>
        <v>9.2907488986784144E-3</v>
      </c>
    </row>
    <row r="12" spans="1:10" x14ac:dyDescent="0.25">
      <c r="A12" s="11" t="s">
        <v>3</v>
      </c>
      <c r="B12">
        <f t="shared" si="0"/>
        <v>5.067457160045799E-2</v>
      </c>
      <c r="D12" s="22"/>
      <c r="E12" s="26" t="s">
        <v>22</v>
      </c>
      <c r="F12" s="51">
        <v>511</v>
      </c>
      <c r="G12" s="21">
        <f t="shared" si="1"/>
        <v>2.251101321585903E-3</v>
      </c>
    </row>
    <row r="13" spans="1:10" x14ac:dyDescent="0.25">
      <c r="A13" s="11" t="s">
        <v>3</v>
      </c>
      <c r="B13">
        <f t="shared" si="0"/>
        <v>87.30309146305963</v>
      </c>
      <c r="D13" s="22"/>
      <c r="E13" s="26" t="s">
        <v>9</v>
      </c>
      <c r="F13" s="51">
        <v>21210</v>
      </c>
      <c r="G13" s="21">
        <f t="shared" si="1"/>
        <v>9.3436123348017625E-2</v>
      </c>
    </row>
    <row r="14" spans="1:10" x14ac:dyDescent="0.25">
      <c r="A14" s="11" t="s">
        <v>3</v>
      </c>
      <c r="B14">
        <f t="shared" si="0"/>
        <v>56.084923053038089</v>
      </c>
      <c r="C14" s="105"/>
      <c r="D14" s="22"/>
      <c r="E14" s="26" t="s">
        <v>23</v>
      </c>
      <c r="F14" s="52">
        <v>17000</v>
      </c>
      <c r="G14" s="21">
        <f t="shared" si="1"/>
        <v>7.4889867841409691E-2</v>
      </c>
    </row>
    <row r="15" spans="1:10" x14ac:dyDescent="0.25">
      <c r="A15" s="11" t="s">
        <v>3</v>
      </c>
      <c r="B15">
        <f t="shared" si="0"/>
        <v>9.9305223257000919E-2</v>
      </c>
      <c r="D15" s="22"/>
      <c r="E15" s="26" t="s">
        <v>24</v>
      </c>
      <c r="F15" s="51">
        <v>715.33900000000006</v>
      </c>
      <c r="G15" s="21">
        <f t="shared" si="1"/>
        <v>3.151273127753304E-3</v>
      </c>
    </row>
    <row r="16" spans="1:10" x14ac:dyDescent="0.25">
      <c r="A16" s="11" t="s">
        <v>3</v>
      </c>
      <c r="B16">
        <f t="shared" si="0"/>
        <v>41.571250363872764</v>
      </c>
      <c r="D16" s="22"/>
      <c r="E16" s="26" t="s">
        <v>10</v>
      </c>
      <c r="F16" s="52">
        <v>14636</v>
      </c>
      <c r="G16" s="21">
        <f t="shared" si="1"/>
        <v>6.4475770925110129E-2</v>
      </c>
    </row>
    <row r="17" spans="1:10" x14ac:dyDescent="0.25">
      <c r="A17" s="11" t="s">
        <v>3</v>
      </c>
      <c r="B17">
        <f t="shared" si="0"/>
        <v>5.1673100603543638</v>
      </c>
      <c r="D17" s="22"/>
      <c r="E17" s="26" t="s">
        <v>36</v>
      </c>
      <c r="F17" s="51">
        <v>5160.1000000000004</v>
      </c>
      <c r="G17" s="21">
        <f>(F17/$J$2)</f>
        <v>2.2731718061674011E-2</v>
      </c>
    </row>
    <row r="18" spans="1:10" x14ac:dyDescent="0.25">
      <c r="A18" s="11" t="s">
        <v>3</v>
      </c>
      <c r="B18">
        <f t="shared" si="0"/>
        <v>1.6908705966737173E-2</v>
      </c>
      <c r="D18" s="22"/>
      <c r="E18" s="26" t="s">
        <v>26</v>
      </c>
      <c r="F18" s="52">
        <v>295.17599999999999</v>
      </c>
      <c r="G18" s="21">
        <f>(F18/$J$2)</f>
        <v>1.3003348017621144E-3</v>
      </c>
    </row>
    <row r="19" spans="1:10" x14ac:dyDescent="0.25">
      <c r="A19" s="11" t="s">
        <v>3</v>
      </c>
      <c r="B19">
        <f>POWER((F19/$J$2)*100, 2)</f>
        <v>8.758757587397388E-2</v>
      </c>
      <c r="D19" s="22"/>
      <c r="E19" s="26" t="s">
        <v>45</v>
      </c>
      <c r="F19" s="51">
        <v>671.81100000000004</v>
      </c>
      <c r="G19" s="21">
        <f>(F19/$J$2)</f>
        <v>2.9595198237885464E-3</v>
      </c>
    </row>
    <row r="20" spans="1:10" x14ac:dyDescent="0.25">
      <c r="A20" s="11" t="s">
        <v>3</v>
      </c>
      <c r="B20">
        <f t="shared" ref="B20:B31" si="2">POWER((F20/$J$2)*100, 2)</f>
        <v>5.749432164412271E-6</v>
      </c>
      <c r="D20" s="22"/>
      <c r="E20" s="26" t="s">
        <v>27</v>
      </c>
      <c r="F20" s="51">
        <v>5.4429999999999996</v>
      </c>
      <c r="G20" s="21">
        <f>(F20/$J$2)</f>
        <v>2.3977973568281935E-5</v>
      </c>
    </row>
    <row r="21" spans="1:10" x14ac:dyDescent="0.25">
      <c r="A21" s="11" t="s">
        <v>3</v>
      </c>
      <c r="B21">
        <f t="shared" si="2"/>
        <v>1.2129092355760835E-4</v>
      </c>
      <c r="D21" s="22"/>
      <c r="E21" s="26" t="s">
        <v>28</v>
      </c>
      <c r="F21" s="51">
        <v>25</v>
      </c>
      <c r="G21" s="21">
        <f t="shared" ref="G21:G31" si="3">(F21/$J$2)</f>
        <v>1.1013215859030837E-4</v>
      </c>
    </row>
    <row r="22" spans="1:10" x14ac:dyDescent="0.25">
      <c r="A22" s="11" t="s">
        <v>3</v>
      </c>
      <c r="B22">
        <f t="shared" si="2"/>
        <v>0</v>
      </c>
      <c r="D22" s="22"/>
      <c r="E22" s="26" t="s">
        <v>29</v>
      </c>
      <c r="F22" s="51"/>
      <c r="G22" s="21">
        <f t="shared" si="3"/>
        <v>0</v>
      </c>
    </row>
    <row r="23" spans="1:10" x14ac:dyDescent="0.25">
      <c r="A23" s="11" t="s">
        <v>3</v>
      </c>
      <c r="B23">
        <f t="shared" si="2"/>
        <v>6.25</v>
      </c>
      <c r="D23" s="22"/>
      <c r="E23" s="26" t="s">
        <v>16</v>
      </c>
      <c r="F23" s="51">
        <v>5675</v>
      </c>
      <c r="G23" s="21">
        <f t="shared" si="3"/>
        <v>2.5000000000000001E-2</v>
      </c>
    </row>
    <row r="24" spans="1:10" x14ac:dyDescent="0.25">
      <c r="A24" s="11" t="s">
        <v>3</v>
      </c>
      <c r="B24">
        <f t="shared" si="2"/>
        <v>0</v>
      </c>
      <c r="D24" s="22"/>
      <c r="E24" s="26" t="s">
        <v>34</v>
      </c>
      <c r="F24" s="51"/>
      <c r="G24" s="21">
        <f t="shared" si="3"/>
        <v>0</v>
      </c>
    </row>
    <row r="25" spans="1:10" x14ac:dyDescent="0.25">
      <c r="A25" s="11" t="s">
        <v>3</v>
      </c>
      <c r="B25">
        <f t="shared" si="2"/>
        <v>0.1767591253274855</v>
      </c>
      <c r="D25" s="22"/>
      <c r="E25" s="26" t="s">
        <v>30</v>
      </c>
      <c r="F25" s="51">
        <v>954.37</v>
      </c>
      <c r="G25" s="21">
        <f t="shared" si="3"/>
        <v>4.2042731277533042E-3</v>
      </c>
    </row>
    <row r="26" spans="1:10" x14ac:dyDescent="0.25">
      <c r="A26" s="11" t="s">
        <v>3</v>
      </c>
      <c r="B26">
        <f t="shared" si="2"/>
        <v>5.5193947097750771</v>
      </c>
      <c r="D26" s="22"/>
      <c r="E26" s="26" t="s">
        <v>11</v>
      </c>
      <c r="F26" s="51">
        <v>5333</v>
      </c>
      <c r="G26" s="21">
        <f t="shared" si="3"/>
        <v>2.3493392070484582E-2</v>
      </c>
    </row>
    <row r="27" spans="1:10" x14ac:dyDescent="0.25">
      <c r="A27" s="11" t="s">
        <v>3</v>
      </c>
      <c r="B27">
        <f t="shared" si="2"/>
        <v>8.236162180519706E-5</v>
      </c>
      <c r="D27" s="22"/>
      <c r="E27" t="s">
        <v>46</v>
      </c>
      <c r="F27" s="51">
        <v>20.600999999999999</v>
      </c>
      <c r="G27" s="21">
        <f t="shared" si="3"/>
        <v>9.0753303964757705E-5</v>
      </c>
    </row>
    <row r="28" spans="1:10" x14ac:dyDescent="0.25">
      <c r="A28" s="11" t="s">
        <v>3</v>
      </c>
      <c r="B28">
        <f t="shared" si="2"/>
        <v>0.13046671295464693</v>
      </c>
      <c r="D28" s="22"/>
      <c r="E28" t="s">
        <v>31</v>
      </c>
      <c r="F28" s="51">
        <v>819.928</v>
      </c>
      <c r="G28" s="21">
        <f t="shared" si="3"/>
        <v>3.6120176211453746E-3</v>
      </c>
    </row>
    <row r="29" spans="1:10" x14ac:dyDescent="0.25">
      <c r="A29" s="11" t="s">
        <v>3</v>
      </c>
      <c r="B29">
        <f t="shared" si="2"/>
        <v>0</v>
      </c>
      <c r="D29" s="22"/>
      <c r="E29" t="s">
        <v>38</v>
      </c>
      <c r="F29" s="41"/>
      <c r="G29" s="21">
        <f t="shared" si="3"/>
        <v>0</v>
      </c>
    </row>
    <row r="30" spans="1:10" x14ac:dyDescent="0.25">
      <c r="A30" s="11" t="s">
        <v>3</v>
      </c>
      <c r="B30">
        <f t="shared" si="2"/>
        <v>3.410286246579596</v>
      </c>
      <c r="D30" s="22"/>
      <c r="E30" t="s">
        <v>12</v>
      </c>
      <c r="F30" s="51">
        <v>4192</v>
      </c>
      <c r="G30" s="21">
        <f t="shared" si="3"/>
        <v>1.8466960352422908E-2</v>
      </c>
    </row>
    <row r="31" spans="1:10" x14ac:dyDescent="0.25">
      <c r="A31" s="150" t="s">
        <v>3</v>
      </c>
      <c r="B31" s="12">
        <f t="shared" si="2"/>
        <v>1.2420190572299096E-3</v>
      </c>
      <c r="C31" s="150"/>
      <c r="D31" s="42"/>
      <c r="E31" s="12" t="s">
        <v>47</v>
      </c>
      <c r="F31" s="54">
        <v>80</v>
      </c>
      <c r="G31" s="27">
        <f t="shared" si="3"/>
        <v>3.5242290748898681E-4</v>
      </c>
      <c r="H31" s="12"/>
      <c r="I31" s="12"/>
      <c r="J31" s="12"/>
    </row>
    <row r="32" spans="1:10" x14ac:dyDescent="0.25">
      <c r="A32" s="11" t="s">
        <v>77</v>
      </c>
      <c r="B32" s="13">
        <f>POWER((F32/$J$32)*100, 2)</f>
        <v>5484.6728873794218</v>
      </c>
      <c r="C32" s="105">
        <f>SUM(B32:B33)</f>
        <v>6157.6302935872964</v>
      </c>
      <c r="D32" s="13"/>
      <c r="E32" s="73" t="s">
        <v>38</v>
      </c>
      <c r="F32" s="34">
        <v>177</v>
      </c>
      <c r="G32" s="28">
        <f>(F32/$J$32)</f>
        <v>0.7405857740585774</v>
      </c>
      <c r="J32">
        <v>239</v>
      </c>
    </row>
    <row r="33" spans="1:11" x14ac:dyDescent="0.25">
      <c r="A33" s="11" t="s">
        <v>77</v>
      </c>
      <c r="B33" s="13">
        <f>POWER((F33/$J$32)*100, 2)</f>
        <v>672.95740620787456</v>
      </c>
      <c r="E33" s="73" t="s">
        <v>78</v>
      </c>
      <c r="F33" s="34">
        <v>62</v>
      </c>
      <c r="G33" s="28">
        <f>(F33/$J$32)</f>
        <v>0.2594142259414226</v>
      </c>
    </row>
    <row r="34" spans="1:11" x14ac:dyDescent="0.25">
      <c r="A34" s="70" t="s">
        <v>80</v>
      </c>
      <c r="B34" s="69">
        <f>POWER((F34/$J$34)*100, 2)</f>
        <v>15.435983825133354</v>
      </c>
      <c r="C34" s="70">
        <f>SUM(B34:B44)</f>
        <v>3198.0053950122619</v>
      </c>
      <c r="D34" s="69"/>
      <c r="E34" s="89" t="s">
        <v>81</v>
      </c>
      <c r="F34" s="69">
        <f>10000+7800</f>
        <v>17800</v>
      </c>
      <c r="G34" s="80">
        <f>(F34/$J$34)</f>
        <v>3.9288654628446308E-2</v>
      </c>
      <c r="H34" s="69"/>
      <c r="I34" s="69"/>
      <c r="J34" s="90">
        <f>SUM(F34:F44)</f>
        <v>453057</v>
      </c>
      <c r="K34" s="69"/>
    </row>
    <row r="35" spans="1:11" x14ac:dyDescent="0.25">
      <c r="A35" s="11" t="s">
        <v>80</v>
      </c>
      <c r="B35" s="13">
        <f t="shared" ref="B35:B44" si="4">POWER((F35/$J$34)*100, 2)</f>
        <v>2795.1613771066773</v>
      </c>
      <c r="E35" s="74" t="s">
        <v>5</v>
      </c>
      <c r="F35">
        <v>239528</v>
      </c>
      <c r="G35" s="21">
        <f t="shared" ref="G35:G44" si="5">(F35/$J$34)</f>
        <v>0.52869285763160045</v>
      </c>
      <c r="I35" s="77"/>
    </row>
    <row r="36" spans="1:11" x14ac:dyDescent="0.25">
      <c r="A36" s="11" t="s">
        <v>80</v>
      </c>
      <c r="B36" s="13">
        <f t="shared" si="4"/>
        <v>10.18663854176005</v>
      </c>
      <c r="E36" s="74" t="s">
        <v>6</v>
      </c>
      <c r="F36">
        <v>14460</v>
      </c>
      <c r="G36" s="21">
        <f t="shared" si="5"/>
        <v>3.1916513816142342E-2</v>
      </c>
      <c r="I36" s="77"/>
    </row>
    <row r="37" spans="1:11" x14ac:dyDescent="0.25">
      <c r="A37" s="11" t="s">
        <v>80</v>
      </c>
      <c r="B37" s="13">
        <f t="shared" si="4"/>
        <v>23.579775821754023</v>
      </c>
      <c r="E37" s="74" t="s">
        <v>82</v>
      </c>
      <c r="F37">
        <v>22000</v>
      </c>
      <c r="G37" s="21">
        <f t="shared" si="5"/>
        <v>4.8559011338529148E-2</v>
      </c>
      <c r="I37" s="77"/>
    </row>
    <row r="38" spans="1:11" x14ac:dyDescent="0.25">
      <c r="A38" s="11" t="s">
        <v>80</v>
      </c>
      <c r="B38" s="13">
        <f t="shared" si="4"/>
        <v>157.62632710596347</v>
      </c>
      <c r="E38" s="74" t="s">
        <v>83</v>
      </c>
      <c r="F38">
        <f>48469+4362+4050</f>
        <v>56881</v>
      </c>
      <c r="G38" s="21">
        <f t="shared" si="5"/>
        <v>0.12554932381576711</v>
      </c>
      <c r="I38" s="77"/>
    </row>
    <row r="39" spans="1:11" x14ac:dyDescent="0.25">
      <c r="A39" s="11" t="s">
        <v>80</v>
      </c>
      <c r="B39" s="13">
        <f t="shared" si="4"/>
        <v>14.920054432669769</v>
      </c>
      <c r="E39" s="74" t="s">
        <v>15</v>
      </c>
      <c r="F39">
        <v>17500</v>
      </c>
      <c r="G39" s="21">
        <f t="shared" si="5"/>
        <v>3.8626486292011819E-2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84</v>
      </c>
      <c r="G40" s="21">
        <f t="shared" si="5"/>
        <v>0</v>
      </c>
      <c r="I40" s="77"/>
    </row>
    <row r="41" spans="1:11" x14ac:dyDescent="0.25">
      <c r="A41" s="11" t="s">
        <v>80</v>
      </c>
      <c r="B41" s="13">
        <f t="shared" si="4"/>
        <v>59.298875462632317</v>
      </c>
      <c r="E41" s="74" t="s">
        <v>85</v>
      </c>
      <c r="F41" s="101">
        <v>34888</v>
      </c>
      <c r="G41" s="21">
        <f t="shared" si="5"/>
        <v>7.7005763071754774E-2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16</v>
      </c>
      <c r="F42" s="101"/>
      <c r="G42" s="21">
        <f t="shared" si="5"/>
        <v>0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38</v>
      </c>
      <c r="G43" s="21">
        <f t="shared" si="5"/>
        <v>0</v>
      </c>
      <c r="I43" s="77"/>
    </row>
    <row r="44" spans="1:11" x14ac:dyDescent="0.25">
      <c r="A44" s="150" t="s">
        <v>80</v>
      </c>
      <c r="B44" s="13">
        <f t="shared" si="4"/>
        <v>121.79636271567162</v>
      </c>
      <c r="E44" s="74" t="s">
        <v>86</v>
      </c>
      <c r="F44">
        <v>50000</v>
      </c>
      <c r="G44" s="21">
        <f t="shared" si="5"/>
        <v>0.11036138940574806</v>
      </c>
      <c r="I44" s="77"/>
    </row>
    <row r="45" spans="1:11" x14ac:dyDescent="0.25">
      <c r="A45" s="70" t="s">
        <v>88</v>
      </c>
      <c r="B45" s="69">
        <f>POWER((F45/$J$45)*100, 2)</f>
        <v>0</v>
      </c>
      <c r="C45" s="70">
        <f>SUM(B45:B53)</f>
        <v>8071.8963595535088</v>
      </c>
      <c r="D45" s="69"/>
      <c r="E45" s="69" t="s">
        <v>6</v>
      </c>
      <c r="F45" s="69"/>
      <c r="G45" s="80">
        <f>(F45/$J$45)</f>
        <v>0</v>
      </c>
      <c r="H45" s="69"/>
      <c r="I45" s="69"/>
      <c r="J45" s="90">
        <v>4940</v>
      </c>
      <c r="K45" s="69"/>
    </row>
    <row r="46" spans="1:11" x14ac:dyDescent="0.25">
      <c r="A46" s="105" t="s">
        <v>88</v>
      </c>
      <c r="B46" s="13">
        <f>POWER((F46/$J$45)*100, 2)</f>
        <v>102.44390171941845</v>
      </c>
      <c r="C46" s="105"/>
      <c r="D46" s="13"/>
      <c r="E46" s="108" t="s">
        <v>15</v>
      </c>
      <c r="F46">
        <v>500</v>
      </c>
      <c r="G46" s="28">
        <f>(F46/$J$45)</f>
        <v>0.10121457489878542</v>
      </c>
      <c r="H46" s="13"/>
      <c r="I46" s="13"/>
      <c r="J46" s="106"/>
      <c r="K46" s="13"/>
    </row>
    <row r="47" spans="1:11" x14ac:dyDescent="0.25">
      <c r="A47" s="11" t="s">
        <v>88</v>
      </c>
      <c r="B47" s="13">
        <f t="shared" ref="B47:B53" si="6">POWER((F47/$J$45)*100, 2)</f>
        <v>0</v>
      </c>
      <c r="C47" s="105"/>
      <c r="D47" s="13"/>
      <c r="E47" t="s">
        <v>36</v>
      </c>
      <c r="G47" s="28">
        <f t="shared" ref="G47:G53" si="7">(F47/$J$45)</f>
        <v>0</v>
      </c>
      <c r="J47" s="77"/>
    </row>
    <row r="48" spans="1:11" x14ac:dyDescent="0.25">
      <c r="A48" s="11" t="s">
        <v>88</v>
      </c>
      <c r="B48" s="13">
        <f t="shared" si="6"/>
        <v>5.9007687390385033E-2</v>
      </c>
      <c r="E48" t="s">
        <v>90</v>
      </c>
      <c r="F48">
        <v>12</v>
      </c>
      <c r="G48" s="28">
        <f t="shared" si="7"/>
        <v>2.4291497975708503E-3</v>
      </c>
      <c r="J48" s="77"/>
    </row>
    <row r="49" spans="1:11" x14ac:dyDescent="0.25">
      <c r="A49" s="11" t="s">
        <v>88</v>
      </c>
      <c r="B49" s="13">
        <f t="shared" si="6"/>
        <v>2.6225638840171123E-2</v>
      </c>
      <c r="E49" t="s">
        <v>27</v>
      </c>
      <c r="F49">
        <v>8</v>
      </c>
      <c r="G49" s="28">
        <f t="shared" si="7"/>
        <v>1.6194331983805667E-3</v>
      </c>
      <c r="J49" s="77"/>
    </row>
    <row r="50" spans="1:11" x14ac:dyDescent="0.25">
      <c r="A50" s="11" t="s">
        <v>88</v>
      </c>
      <c r="B50" s="13">
        <f t="shared" si="6"/>
        <v>1.0244390171941843E-2</v>
      </c>
      <c r="E50" t="s">
        <v>85</v>
      </c>
      <c r="F50">
        <v>5</v>
      </c>
      <c r="G50" s="28">
        <f t="shared" si="7"/>
        <v>1.0121457489878543E-3</v>
      </c>
      <c r="J50" s="77"/>
    </row>
    <row r="51" spans="1:11" x14ac:dyDescent="0.25">
      <c r="A51" s="11" t="s">
        <v>88</v>
      </c>
      <c r="B51" s="13">
        <f t="shared" si="6"/>
        <v>0</v>
      </c>
      <c r="E51" t="s">
        <v>16</v>
      </c>
      <c r="G51" s="28">
        <f t="shared" si="7"/>
        <v>0</v>
      </c>
      <c r="J51" s="77"/>
    </row>
    <row r="52" spans="1:11" x14ac:dyDescent="0.25">
      <c r="A52" s="11" t="s">
        <v>88</v>
      </c>
      <c r="B52" s="13">
        <f t="shared" si="6"/>
        <v>7969.3569801176882</v>
      </c>
      <c r="E52" t="s">
        <v>38</v>
      </c>
      <c r="F52">
        <v>4410</v>
      </c>
      <c r="G52" s="28">
        <f t="shared" si="7"/>
        <v>0.89271255060728749</v>
      </c>
      <c r="J52" s="77"/>
    </row>
    <row r="53" spans="1:11" x14ac:dyDescent="0.25">
      <c r="A53" s="150" t="s">
        <v>88</v>
      </c>
      <c r="B53" s="13">
        <f t="shared" si="6"/>
        <v>0</v>
      </c>
      <c r="E53" t="s">
        <v>89</v>
      </c>
      <c r="F53" s="13"/>
      <c r="G53" s="28">
        <f t="shared" si="7"/>
        <v>0</v>
      </c>
      <c r="J53" s="77"/>
    </row>
    <row r="54" spans="1:11" x14ac:dyDescent="0.25">
      <c r="A54" s="70" t="s">
        <v>91</v>
      </c>
      <c r="B54" s="69">
        <f>POWER((F54/$J$54)*100, 2)</f>
        <v>307.46448292460542</v>
      </c>
      <c r="C54" s="70">
        <f>SUM(B54:B64)</f>
        <v>2909.6794797522725</v>
      </c>
      <c r="D54" s="69"/>
      <c r="E54" s="69" t="s">
        <v>81</v>
      </c>
      <c r="F54" s="69">
        <v>785.553</v>
      </c>
      <c r="G54" s="80">
        <f>(F54/$J$54)</f>
        <v>0.17534665178571429</v>
      </c>
      <c r="H54" s="69"/>
      <c r="I54" s="69"/>
      <c r="J54" s="90">
        <v>4480</v>
      </c>
      <c r="K54" s="69"/>
    </row>
    <row r="55" spans="1:11" x14ac:dyDescent="0.25">
      <c r="A55" s="11" t="s">
        <v>91</v>
      </c>
      <c r="B55" s="13">
        <f>POWER((F55/$J$54)*100, 2)</f>
        <v>1.5463588667889032</v>
      </c>
      <c r="E55" t="s">
        <v>93</v>
      </c>
      <c r="F55" s="13">
        <v>55.71</v>
      </c>
      <c r="G55" s="28">
        <f>(F55/$J$54)</f>
        <v>1.2435267857142857E-2</v>
      </c>
      <c r="J55" s="77"/>
    </row>
    <row r="56" spans="1:11" x14ac:dyDescent="0.25">
      <c r="A56" s="11" t="s">
        <v>91</v>
      </c>
      <c r="B56" s="13">
        <f t="shared" ref="B56:B64" si="8">POWER((F56/$J$54)*100, 2)</f>
        <v>169.62387828643176</v>
      </c>
      <c r="E56" t="s">
        <v>83</v>
      </c>
      <c r="F56" s="13">
        <v>583.47400000000005</v>
      </c>
      <c r="G56" s="28">
        <f t="shared" ref="G56:G64" si="9">(F56/$J$54)</f>
        <v>0.13023973214285714</v>
      </c>
      <c r="J56" s="77"/>
    </row>
    <row r="57" spans="1:11" x14ac:dyDescent="0.25">
      <c r="A57" s="11" t="s">
        <v>91</v>
      </c>
      <c r="B57" s="13">
        <f t="shared" si="8"/>
        <v>9.765625</v>
      </c>
      <c r="E57" t="s">
        <v>15</v>
      </c>
      <c r="F57" s="13">
        <v>140</v>
      </c>
      <c r="G57" s="28">
        <f t="shared" si="9"/>
        <v>3.125E-2</v>
      </c>
      <c r="J57" s="77"/>
    </row>
    <row r="58" spans="1:11" x14ac:dyDescent="0.25">
      <c r="A58" s="11" t="s">
        <v>91</v>
      </c>
      <c r="B58" s="13">
        <f t="shared" si="8"/>
        <v>0</v>
      </c>
      <c r="E58" t="s">
        <v>94</v>
      </c>
      <c r="F58" s="13"/>
      <c r="G58" s="28">
        <f t="shared" si="9"/>
        <v>0</v>
      </c>
      <c r="J58" s="77"/>
    </row>
    <row r="59" spans="1:11" x14ac:dyDescent="0.25">
      <c r="A59" s="11" t="s">
        <v>91</v>
      </c>
      <c r="B59" s="13">
        <f t="shared" si="8"/>
        <v>5.1837531887755116E-4</v>
      </c>
      <c r="E59" t="s">
        <v>24</v>
      </c>
      <c r="F59" s="13">
        <v>1.02</v>
      </c>
      <c r="G59" s="28">
        <f t="shared" si="9"/>
        <v>2.2767857142857144E-4</v>
      </c>
      <c r="J59" s="77"/>
    </row>
    <row r="60" spans="1:11" x14ac:dyDescent="0.25">
      <c r="A60" s="11" t="s">
        <v>91</v>
      </c>
      <c r="B60" s="13">
        <f t="shared" si="8"/>
        <v>0.44842155612244894</v>
      </c>
      <c r="E60" t="s">
        <v>36</v>
      </c>
      <c r="F60" s="13">
        <v>30</v>
      </c>
      <c r="G60" s="28">
        <f t="shared" si="9"/>
        <v>6.6964285714285711E-3</v>
      </c>
      <c r="J60" s="77"/>
    </row>
    <row r="61" spans="1:11" x14ac:dyDescent="0.25">
      <c r="A61" s="11" t="s">
        <v>91</v>
      </c>
      <c r="B61" s="13">
        <f t="shared" si="8"/>
        <v>60.997145986627089</v>
      </c>
      <c r="E61" t="s">
        <v>92</v>
      </c>
      <c r="F61" s="13">
        <v>349.89100000000002</v>
      </c>
      <c r="G61" s="28">
        <f t="shared" si="9"/>
        <v>7.8100669642857154E-2</v>
      </c>
      <c r="J61" s="77"/>
    </row>
    <row r="62" spans="1:11" x14ac:dyDescent="0.25">
      <c r="A62" s="11" t="s">
        <v>91</v>
      </c>
      <c r="B62" s="13">
        <f t="shared" si="8"/>
        <v>79.719387755102048</v>
      </c>
      <c r="E62" t="s">
        <v>16</v>
      </c>
      <c r="F62" s="13">
        <v>400</v>
      </c>
      <c r="G62" s="28">
        <f t="shared" si="9"/>
        <v>8.9285714285714288E-2</v>
      </c>
      <c r="J62" s="77"/>
    </row>
    <row r="63" spans="1:11" x14ac:dyDescent="0.25">
      <c r="A63" s="11" t="s">
        <v>91</v>
      </c>
      <c r="B63" s="13">
        <f t="shared" si="8"/>
        <v>2280.1136610012759</v>
      </c>
      <c r="E63" t="s">
        <v>31</v>
      </c>
      <c r="F63" s="13">
        <v>2139.2240000000002</v>
      </c>
      <c r="G63" s="28">
        <f t="shared" si="9"/>
        <v>0.47750535714285719</v>
      </c>
      <c r="J63" s="77"/>
    </row>
    <row r="64" spans="1:11" x14ac:dyDescent="0.25">
      <c r="A64" s="150" t="s">
        <v>91</v>
      </c>
      <c r="B64" s="12">
        <f t="shared" si="8"/>
        <v>0</v>
      </c>
      <c r="C64" s="150"/>
      <c r="D64" s="12"/>
      <c r="E64" s="12" t="s">
        <v>38</v>
      </c>
      <c r="F64" s="12"/>
      <c r="G64" s="27">
        <f t="shared" si="9"/>
        <v>0</v>
      </c>
      <c r="H64" s="12"/>
      <c r="I64" s="12"/>
      <c r="J64" s="78"/>
      <c r="K64" s="12"/>
    </row>
    <row r="65" spans="1:12" ht="15.75" x14ac:dyDescent="0.25">
      <c r="A65" s="11" t="s">
        <v>96</v>
      </c>
      <c r="B65" s="120">
        <v>2.1415799999999999E-4</v>
      </c>
      <c r="C65" s="318">
        <v>1398.5207439999999</v>
      </c>
      <c r="D65" s="111"/>
      <c r="E65" s="111" t="s">
        <v>130</v>
      </c>
      <c r="F65" s="120">
        <v>18</v>
      </c>
      <c r="G65" s="121">
        <v>1.4999999999999999E-4</v>
      </c>
      <c r="J65" s="111">
        <v>123000</v>
      </c>
      <c r="L65" s="114"/>
    </row>
    <row r="66" spans="1:12" ht="15.75" x14ac:dyDescent="0.25">
      <c r="A66" s="11" t="s">
        <v>96</v>
      </c>
      <c r="B66" s="120"/>
      <c r="C66" s="318"/>
      <c r="D66" s="111"/>
      <c r="E66" s="111" t="s">
        <v>17</v>
      </c>
      <c r="F66" s="120"/>
      <c r="G66" s="121"/>
      <c r="J66" s="124"/>
      <c r="K66" s="137"/>
      <c r="L66" s="114"/>
    </row>
    <row r="67" spans="1:12" ht="15.75" x14ac:dyDescent="0.25">
      <c r="A67" s="11" t="s">
        <v>96</v>
      </c>
      <c r="B67" s="120">
        <v>0.16524555499999999</v>
      </c>
      <c r="C67" s="159"/>
      <c r="D67" s="111"/>
      <c r="E67" s="111" t="s">
        <v>97</v>
      </c>
      <c r="F67" s="120">
        <v>500</v>
      </c>
      <c r="G67" s="121">
        <v>4.0699999999999998E-3</v>
      </c>
      <c r="J67" s="124"/>
      <c r="K67" s="124"/>
      <c r="L67" s="114"/>
    </row>
    <row r="68" spans="1:12" ht="15.75" x14ac:dyDescent="0.25">
      <c r="A68" s="11" t="s">
        <v>96</v>
      </c>
      <c r="B68" s="120"/>
      <c r="C68" s="159"/>
      <c r="D68" s="111"/>
      <c r="E68" s="111" t="s">
        <v>81</v>
      </c>
      <c r="F68" s="120"/>
      <c r="G68" s="121"/>
      <c r="J68" s="124"/>
      <c r="K68" s="124"/>
      <c r="L68" s="114"/>
    </row>
    <row r="69" spans="1:12" ht="15.75" x14ac:dyDescent="0.25">
      <c r="A69" s="11" t="s">
        <v>96</v>
      </c>
      <c r="B69" s="120"/>
      <c r="C69" s="159"/>
      <c r="D69" s="111"/>
      <c r="E69" s="111" t="s">
        <v>5</v>
      </c>
      <c r="F69" s="120"/>
      <c r="G69" s="121"/>
      <c r="J69" s="124"/>
      <c r="K69" s="124"/>
      <c r="L69" s="114"/>
    </row>
    <row r="70" spans="1:12" ht="15.75" x14ac:dyDescent="0.25">
      <c r="A70" s="11" t="s">
        <v>96</v>
      </c>
      <c r="B70" s="120">
        <v>0.10575715500000001</v>
      </c>
      <c r="C70" s="159"/>
      <c r="D70" s="111"/>
      <c r="E70" s="111" t="s">
        <v>131</v>
      </c>
      <c r="F70" s="120">
        <v>400</v>
      </c>
      <c r="G70" s="121">
        <v>3.2499999999999999E-3</v>
      </c>
      <c r="J70" s="124"/>
      <c r="K70" s="124"/>
      <c r="L70" s="114"/>
    </row>
    <row r="71" spans="1:12" ht="15.75" x14ac:dyDescent="0.25">
      <c r="A71" s="11" t="s">
        <v>96</v>
      </c>
      <c r="B71" s="120">
        <v>0.102088043</v>
      </c>
      <c r="C71" s="159"/>
      <c r="D71" s="111"/>
      <c r="E71" s="111" t="s">
        <v>98</v>
      </c>
      <c r="F71" s="120">
        <v>393</v>
      </c>
      <c r="G71" s="121">
        <v>3.2000000000000002E-3</v>
      </c>
      <c r="J71" s="124"/>
      <c r="K71" s="124"/>
      <c r="L71" s="114"/>
    </row>
    <row r="72" spans="1:12" ht="15.75" x14ac:dyDescent="0.25">
      <c r="A72" s="11" t="s">
        <v>96</v>
      </c>
      <c r="B72" s="120">
        <v>1.1170599510000001</v>
      </c>
      <c r="C72" s="159"/>
      <c r="D72" s="111"/>
      <c r="E72" s="111" t="s">
        <v>132</v>
      </c>
      <c r="F72" s="122">
        <v>1300</v>
      </c>
      <c r="G72" s="121">
        <v>1.057E-2</v>
      </c>
      <c r="J72" s="124"/>
      <c r="K72" s="124"/>
      <c r="L72" s="114"/>
    </row>
    <row r="73" spans="1:12" ht="15.75" x14ac:dyDescent="0.25">
      <c r="A73" s="11" t="s">
        <v>96</v>
      </c>
      <c r="B73" s="120">
        <v>0.36528756699999998</v>
      </c>
      <c r="C73" s="159"/>
      <c r="D73" s="111"/>
      <c r="E73" s="111" t="s">
        <v>99</v>
      </c>
      <c r="F73" s="120">
        <v>743</v>
      </c>
      <c r="G73" s="121">
        <v>6.0400000000000002E-3</v>
      </c>
      <c r="J73" s="124"/>
      <c r="K73" s="124"/>
      <c r="L73" s="114"/>
    </row>
    <row r="74" spans="1:12" ht="15.75" x14ac:dyDescent="0.25">
      <c r="A74" s="11" t="s">
        <v>96</v>
      </c>
      <c r="B74" s="120">
        <v>0.455350651</v>
      </c>
      <c r="C74" s="159"/>
      <c r="D74" s="111"/>
      <c r="E74" s="111" t="s">
        <v>100</v>
      </c>
      <c r="F74" s="120">
        <v>830</v>
      </c>
      <c r="G74" s="121">
        <v>6.7499999999999999E-3</v>
      </c>
      <c r="J74" s="124"/>
      <c r="K74" s="124"/>
      <c r="L74" s="114"/>
    </row>
    <row r="75" spans="1:12" ht="15.75" x14ac:dyDescent="0.25">
      <c r="A75" s="11" t="s">
        <v>96</v>
      </c>
      <c r="B75" s="120"/>
      <c r="C75" s="159"/>
      <c r="D75" s="111"/>
      <c r="E75" s="111" t="s">
        <v>39</v>
      </c>
      <c r="F75" s="120"/>
      <c r="G75" s="121"/>
      <c r="J75" s="124"/>
      <c r="K75" s="124"/>
      <c r="L75" s="114"/>
    </row>
    <row r="76" spans="1:12" ht="15.75" x14ac:dyDescent="0.25">
      <c r="A76" s="11" t="s">
        <v>96</v>
      </c>
      <c r="B76" s="120"/>
      <c r="C76" s="159"/>
      <c r="D76" s="111"/>
      <c r="E76" s="111" t="s">
        <v>6</v>
      </c>
      <c r="F76" s="120"/>
      <c r="G76" s="121"/>
      <c r="J76" s="124"/>
      <c r="K76" s="124"/>
      <c r="L76" s="114"/>
    </row>
    <row r="77" spans="1:12" ht="15.75" x14ac:dyDescent="0.25">
      <c r="A77" s="11" t="s">
        <v>96</v>
      </c>
      <c r="B77" s="120">
        <v>8.0970321999999997E-2</v>
      </c>
      <c r="C77" s="159"/>
      <c r="D77" s="111"/>
      <c r="E77" s="111" t="s">
        <v>101</v>
      </c>
      <c r="F77" s="120">
        <v>350</v>
      </c>
      <c r="G77" s="121">
        <v>2.8500000000000001E-3</v>
      </c>
      <c r="J77" s="124"/>
      <c r="K77" s="124"/>
      <c r="L77" s="114"/>
    </row>
    <row r="78" spans="1:12" ht="15.75" x14ac:dyDescent="0.25">
      <c r="A78" s="11" t="s">
        <v>96</v>
      </c>
      <c r="B78" s="120">
        <v>5.9488399999999995E-4</v>
      </c>
      <c r="C78" s="159"/>
      <c r="D78" s="111"/>
      <c r="E78" s="111" t="s">
        <v>102</v>
      </c>
      <c r="F78" s="120">
        <v>30</v>
      </c>
      <c r="G78" s="121">
        <v>2.4000000000000001E-4</v>
      </c>
      <c r="J78" s="124"/>
      <c r="K78" s="124"/>
      <c r="L78" s="114"/>
    </row>
    <row r="79" spans="1:12" ht="15.75" x14ac:dyDescent="0.25">
      <c r="A79" s="11" t="s">
        <v>96</v>
      </c>
      <c r="B79" s="120">
        <v>10.156917180000001</v>
      </c>
      <c r="C79" s="159"/>
      <c r="D79" s="111"/>
      <c r="E79" s="111" t="s">
        <v>82</v>
      </c>
      <c r="F79" s="122">
        <v>3920</v>
      </c>
      <c r="G79" s="121">
        <v>3.1870000000000002E-2</v>
      </c>
      <c r="J79" s="124"/>
      <c r="K79" s="124"/>
      <c r="L79" s="114"/>
    </row>
    <row r="80" spans="1:12" ht="15.75" x14ac:dyDescent="0.25">
      <c r="A80" s="11" t="s">
        <v>96</v>
      </c>
      <c r="B80" s="120">
        <v>1118.7121420000001</v>
      </c>
      <c r="C80" s="159"/>
      <c r="D80" s="111"/>
      <c r="E80" s="111" t="s">
        <v>15</v>
      </c>
      <c r="F80" s="122">
        <v>41140</v>
      </c>
      <c r="G80" s="121">
        <v>0.33446999999999999</v>
      </c>
      <c r="J80" s="124"/>
      <c r="K80" s="124"/>
      <c r="L80" s="114"/>
    </row>
    <row r="81" spans="1:12" ht="15.75" x14ac:dyDescent="0.25">
      <c r="A81" s="11" t="s">
        <v>96</v>
      </c>
      <c r="B81" s="120"/>
      <c r="C81" s="159"/>
      <c r="D81" s="111"/>
      <c r="E81" s="111" t="s">
        <v>103</v>
      </c>
      <c r="F81" s="122"/>
      <c r="G81" s="121"/>
      <c r="J81" s="124"/>
      <c r="K81" s="124"/>
      <c r="L81" s="114"/>
    </row>
    <row r="82" spans="1:12" ht="15.75" x14ac:dyDescent="0.25">
      <c r="A82" s="11" t="s">
        <v>96</v>
      </c>
      <c r="B82" s="120">
        <v>5.9488399999999997E-2</v>
      </c>
      <c r="C82" s="159"/>
      <c r="D82" s="111"/>
      <c r="E82" s="111" t="s">
        <v>33</v>
      </c>
      <c r="F82" s="120">
        <v>300</v>
      </c>
      <c r="G82" s="121">
        <v>2.4399999999999999E-3</v>
      </c>
      <c r="J82" s="124"/>
      <c r="K82" s="124"/>
      <c r="L82" s="114"/>
    </row>
    <row r="83" spans="1:12" ht="15.75" x14ac:dyDescent="0.25">
      <c r="A83" s="11" t="s">
        <v>96</v>
      </c>
      <c r="B83" s="120">
        <v>1.149375E-3</v>
      </c>
      <c r="C83" s="159"/>
      <c r="D83" s="111"/>
      <c r="E83" s="111" t="s">
        <v>142</v>
      </c>
      <c r="F83" s="120">
        <v>42</v>
      </c>
      <c r="G83" s="121">
        <v>3.4000000000000002E-4</v>
      </c>
      <c r="J83" s="124"/>
      <c r="K83" s="124"/>
      <c r="L83" s="114"/>
    </row>
    <row r="84" spans="1:12" ht="15.75" x14ac:dyDescent="0.25">
      <c r="A84" s="11" t="s">
        <v>96</v>
      </c>
      <c r="B84" s="120">
        <v>2.024258E-2</v>
      </c>
      <c r="C84" s="159"/>
      <c r="D84" s="111"/>
      <c r="E84" s="111" t="s">
        <v>105</v>
      </c>
      <c r="F84" s="120">
        <v>175</v>
      </c>
      <c r="G84" s="121">
        <v>1.42E-3</v>
      </c>
      <c r="J84" s="124"/>
      <c r="K84" s="124"/>
      <c r="L84" s="114"/>
    </row>
    <row r="85" spans="1:12" ht="15.75" x14ac:dyDescent="0.25">
      <c r="A85" s="11" t="s">
        <v>96</v>
      </c>
      <c r="B85" s="120"/>
      <c r="C85" s="159"/>
      <c r="D85" s="111"/>
      <c r="E85" s="111" t="s">
        <v>133</v>
      </c>
      <c r="F85" s="120"/>
      <c r="G85" s="121"/>
      <c r="J85" s="124"/>
      <c r="K85" s="124"/>
      <c r="L85" s="114"/>
    </row>
    <row r="86" spans="1:12" ht="15.75" x14ac:dyDescent="0.25">
      <c r="A86" s="11" t="s">
        <v>96</v>
      </c>
      <c r="B86" s="120">
        <v>4.1311388720000002</v>
      </c>
      <c r="C86" s="159"/>
      <c r="D86" s="111"/>
      <c r="E86" s="111" t="s">
        <v>106</v>
      </c>
      <c r="F86" s="122">
        <v>2500</v>
      </c>
      <c r="G86" s="121">
        <v>2.0330000000000001E-2</v>
      </c>
      <c r="J86" s="124"/>
      <c r="K86" s="124"/>
      <c r="L86" s="114"/>
    </row>
    <row r="87" spans="1:12" ht="15.75" x14ac:dyDescent="0.25">
      <c r="A87" s="11" t="s">
        <v>96</v>
      </c>
      <c r="B87" s="120">
        <v>4.1160049999999998E-3</v>
      </c>
      <c r="C87" s="159"/>
      <c r="D87" s="111"/>
      <c r="E87" s="111" t="s">
        <v>107</v>
      </c>
      <c r="F87" s="120">
        <v>79</v>
      </c>
      <c r="G87" s="121">
        <v>6.4000000000000005E-4</v>
      </c>
      <c r="J87" s="124"/>
      <c r="K87" s="124"/>
      <c r="L87" s="114"/>
    </row>
    <row r="88" spans="1:12" ht="15.75" x14ac:dyDescent="0.25">
      <c r="A88" s="11" t="s">
        <v>96</v>
      </c>
      <c r="B88" s="120">
        <v>3.6066370000000002E-3</v>
      </c>
      <c r="C88" s="159"/>
      <c r="D88" s="111"/>
      <c r="E88" s="111" t="s">
        <v>134</v>
      </c>
      <c r="F88" s="120">
        <v>74</v>
      </c>
      <c r="G88" s="121">
        <v>5.9999999999999995E-4</v>
      </c>
      <c r="J88" s="124"/>
      <c r="K88" s="124"/>
      <c r="L88" s="114"/>
    </row>
    <row r="89" spans="1:12" ht="15.75" x14ac:dyDescent="0.25">
      <c r="A89" s="11" t="s">
        <v>96</v>
      </c>
      <c r="B89" s="120">
        <v>0.42302862099999999</v>
      </c>
      <c r="C89" s="159"/>
      <c r="D89" s="111"/>
      <c r="E89" s="111" t="s">
        <v>19</v>
      </c>
      <c r="F89" s="120">
        <v>800</v>
      </c>
      <c r="G89" s="121">
        <v>6.4999999999999997E-3</v>
      </c>
      <c r="J89" s="124"/>
      <c r="K89" s="124"/>
      <c r="L89" s="114"/>
    </row>
    <row r="90" spans="1:12" ht="15.75" x14ac:dyDescent="0.25">
      <c r="A90" s="11" t="s">
        <v>96</v>
      </c>
      <c r="B90" s="120">
        <v>1.4872099999999999E-2</v>
      </c>
      <c r="C90" s="159"/>
      <c r="D90" s="111"/>
      <c r="E90" s="111" t="s">
        <v>94</v>
      </c>
      <c r="F90" s="120">
        <v>150</v>
      </c>
      <c r="G90" s="121">
        <v>1.2199999999999999E-3</v>
      </c>
      <c r="J90" s="124"/>
      <c r="K90" s="124"/>
      <c r="L90" s="114"/>
    </row>
    <row r="91" spans="1:12" ht="15.75" x14ac:dyDescent="0.25">
      <c r="A91" s="11" t="s">
        <v>96</v>
      </c>
      <c r="B91" s="120">
        <v>5.2536329630000003</v>
      </c>
      <c r="C91" s="159"/>
      <c r="D91" s="111"/>
      <c r="E91" s="111" t="s">
        <v>108</v>
      </c>
      <c r="F91" s="122">
        <v>2819</v>
      </c>
      <c r="G91" s="121">
        <v>2.2919999999999999E-2</v>
      </c>
      <c r="J91" s="124"/>
      <c r="K91" s="124"/>
      <c r="L91" s="114"/>
    </row>
    <row r="92" spans="1:12" ht="15.75" x14ac:dyDescent="0.25">
      <c r="A92" s="11" t="s">
        <v>96</v>
      </c>
      <c r="B92" s="120">
        <v>1.1170599999999999E-2</v>
      </c>
      <c r="C92" s="159"/>
      <c r="D92" s="111"/>
      <c r="E92" s="111" t="s">
        <v>21</v>
      </c>
      <c r="F92" s="120">
        <v>130</v>
      </c>
      <c r="G92" s="121">
        <v>1.06E-3</v>
      </c>
      <c r="J92" s="124"/>
      <c r="K92" s="124"/>
      <c r="L92" s="114"/>
    </row>
    <row r="93" spans="1:12" ht="15.75" x14ac:dyDescent="0.25">
      <c r="A93" s="11" t="s">
        <v>96</v>
      </c>
      <c r="B93" s="120">
        <v>5.9488399999999997E-2</v>
      </c>
      <c r="C93" s="159"/>
      <c r="D93" s="111"/>
      <c r="E93" s="111" t="s">
        <v>22</v>
      </c>
      <c r="F93" s="120">
        <v>300</v>
      </c>
      <c r="G93" s="121">
        <v>2.4399999999999999E-3</v>
      </c>
      <c r="J93" s="124"/>
      <c r="K93" s="124"/>
      <c r="L93" s="114"/>
    </row>
    <row r="94" spans="1:12" ht="15.75" x14ac:dyDescent="0.25">
      <c r="A94" s="11" t="s">
        <v>96</v>
      </c>
      <c r="B94" s="120"/>
      <c r="C94" s="159"/>
      <c r="D94" s="111"/>
      <c r="E94" s="111" t="s">
        <v>109</v>
      </c>
      <c r="F94" s="120"/>
      <c r="G94" s="121"/>
      <c r="J94" s="124"/>
      <c r="K94" s="124"/>
      <c r="L94" s="114"/>
    </row>
    <row r="95" spans="1:12" ht="15.75" x14ac:dyDescent="0.25">
      <c r="A95" s="11" t="s">
        <v>96</v>
      </c>
      <c r="B95" s="120">
        <v>81.439619269999994</v>
      </c>
      <c r="C95" s="159"/>
      <c r="D95" s="111"/>
      <c r="E95" s="111" t="s">
        <v>9</v>
      </c>
      <c r="F95" s="122">
        <v>11100</v>
      </c>
      <c r="G95" s="121">
        <v>9.0240000000000001E-2</v>
      </c>
      <c r="J95" s="124"/>
      <c r="K95" s="124"/>
      <c r="L95" s="114"/>
    </row>
    <row r="96" spans="1:12" ht="15.75" x14ac:dyDescent="0.25">
      <c r="A96" s="11" t="s">
        <v>96</v>
      </c>
      <c r="B96" s="120">
        <v>13.38488995</v>
      </c>
      <c r="C96" s="159"/>
      <c r="D96" s="111"/>
      <c r="E96" s="111" t="s">
        <v>23</v>
      </c>
      <c r="F96" s="122">
        <v>4500</v>
      </c>
      <c r="G96" s="121">
        <v>3.6589999999999998E-2</v>
      </c>
      <c r="J96" s="124"/>
      <c r="K96" s="124"/>
      <c r="L96" s="114"/>
    </row>
    <row r="97" spans="1:12" ht="15.75" x14ac:dyDescent="0.25">
      <c r="A97" s="11" t="s">
        <v>96</v>
      </c>
      <c r="B97" s="120">
        <v>2.6439288780000001</v>
      </c>
      <c r="C97" s="159"/>
      <c r="D97" s="111"/>
      <c r="E97" s="111" t="s">
        <v>24</v>
      </c>
      <c r="F97" s="122">
        <v>2000</v>
      </c>
      <c r="G97" s="121">
        <v>1.626E-2</v>
      </c>
      <c r="J97" s="124"/>
      <c r="K97" s="124"/>
      <c r="L97" s="114"/>
    </row>
    <row r="98" spans="1:12" ht="15.75" x14ac:dyDescent="0.25">
      <c r="A98" s="11" t="s">
        <v>96</v>
      </c>
      <c r="B98" s="123">
        <v>6.6098200000000004E-5</v>
      </c>
      <c r="C98" s="159"/>
      <c r="D98" s="111"/>
      <c r="E98" s="111" t="s">
        <v>135</v>
      </c>
      <c r="F98" s="120">
        <v>10</v>
      </c>
      <c r="G98" s="121">
        <v>8.0000000000000007E-5</v>
      </c>
      <c r="J98" s="124"/>
      <c r="K98" s="124"/>
      <c r="L98" s="114"/>
    </row>
    <row r="99" spans="1:12" ht="15.75" x14ac:dyDescent="0.25">
      <c r="A99" s="11" t="s">
        <v>96</v>
      </c>
      <c r="B99" s="123"/>
      <c r="C99" s="159"/>
      <c r="D99" s="111"/>
      <c r="E99" s="111" t="s">
        <v>110</v>
      </c>
      <c r="F99" s="120"/>
      <c r="G99" s="121"/>
      <c r="J99" s="124"/>
      <c r="K99" s="124"/>
      <c r="L99" s="114"/>
    </row>
    <row r="100" spans="1:12" ht="15.75" x14ac:dyDescent="0.25">
      <c r="A100" s="11" t="s">
        <v>96</v>
      </c>
      <c r="B100" s="123"/>
      <c r="C100" s="159"/>
      <c r="D100" s="111"/>
      <c r="E100" s="111" t="s">
        <v>136</v>
      </c>
      <c r="F100" s="120"/>
      <c r="G100" s="121"/>
      <c r="J100" s="124"/>
      <c r="K100" s="124"/>
      <c r="L100" s="114"/>
    </row>
    <row r="101" spans="1:12" ht="15.75" x14ac:dyDescent="0.25">
      <c r="A101" s="11" t="s">
        <v>96</v>
      </c>
      <c r="B101" s="120">
        <v>0.13986383799999999</v>
      </c>
      <c r="C101" s="159"/>
      <c r="D101" s="111"/>
      <c r="E101" s="111" t="s">
        <v>25</v>
      </c>
      <c r="F101" s="120">
        <v>460</v>
      </c>
      <c r="G101" s="121">
        <v>3.7399999999999998E-3</v>
      </c>
      <c r="J101" s="124"/>
      <c r="K101" s="124"/>
      <c r="L101" s="114"/>
    </row>
    <row r="102" spans="1:12" ht="15.75" x14ac:dyDescent="0.25">
      <c r="A102" s="11" t="s">
        <v>96</v>
      </c>
      <c r="B102" s="120">
        <v>1.02289378</v>
      </c>
      <c r="C102" s="159"/>
      <c r="D102" s="111"/>
      <c r="E102" s="111" t="s">
        <v>111</v>
      </c>
      <c r="F102" s="122">
        <v>1244</v>
      </c>
      <c r="G102" s="121">
        <v>1.0109999999999999E-2</v>
      </c>
      <c r="J102" s="124"/>
      <c r="K102" s="124"/>
      <c r="L102" s="114"/>
    </row>
    <row r="103" spans="1:12" ht="15.75" x14ac:dyDescent="0.25">
      <c r="A103" s="11" t="s">
        <v>96</v>
      </c>
      <c r="B103" s="120">
        <v>6.6098219999999996E-3</v>
      </c>
      <c r="C103" s="159"/>
      <c r="D103" s="111"/>
      <c r="E103" s="111" t="s">
        <v>137</v>
      </c>
      <c r="F103" s="120">
        <v>100</v>
      </c>
      <c r="G103" s="121">
        <v>8.0999999999999996E-4</v>
      </c>
      <c r="J103" s="124"/>
      <c r="K103" s="124"/>
      <c r="L103" s="114"/>
    </row>
    <row r="104" spans="1:12" ht="15.75" x14ac:dyDescent="0.25">
      <c r="A104" s="11" t="s">
        <v>96</v>
      </c>
      <c r="B104" s="120"/>
      <c r="C104" s="159"/>
      <c r="D104" s="111"/>
      <c r="E104" s="111" t="s">
        <v>112</v>
      </c>
      <c r="F104" s="120"/>
      <c r="G104" s="121"/>
      <c r="J104" s="124"/>
      <c r="K104" s="124"/>
      <c r="L104" s="114"/>
    </row>
    <row r="105" spans="1:12" ht="15.75" x14ac:dyDescent="0.25">
      <c r="A105" s="11" t="s">
        <v>96</v>
      </c>
      <c r="B105" s="120">
        <v>0.15870183099999999</v>
      </c>
      <c r="C105" s="159"/>
      <c r="D105" s="111"/>
      <c r="E105" s="111" t="s">
        <v>113</v>
      </c>
      <c r="F105" s="120">
        <v>490</v>
      </c>
      <c r="G105" s="121">
        <v>3.98E-3</v>
      </c>
      <c r="J105" s="124"/>
      <c r="K105" s="124"/>
      <c r="L105" s="114"/>
    </row>
    <row r="106" spans="1:12" ht="15.75" x14ac:dyDescent="0.25">
      <c r="A106" s="11" t="s">
        <v>96</v>
      </c>
      <c r="B106" s="120">
        <v>0.11493753700000001</v>
      </c>
      <c r="C106" s="159"/>
      <c r="D106" s="111"/>
      <c r="E106" s="111" t="s">
        <v>114</v>
      </c>
      <c r="F106" s="120">
        <v>417</v>
      </c>
      <c r="G106" s="121">
        <v>3.3899999999999998E-3</v>
      </c>
      <c r="J106" s="124"/>
      <c r="K106" s="124"/>
      <c r="L106" s="114"/>
    </row>
    <row r="107" spans="1:12" ht="15.75" x14ac:dyDescent="0.25">
      <c r="A107" s="11" t="s">
        <v>96</v>
      </c>
      <c r="B107" s="120">
        <v>0.38077929799999999</v>
      </c>
      <c r="C107" s="159"/>
      <c r="D107" s="111"/>
      <c r="E107" s="111" t="s">
        <v>115</v>
      </c>
      <c r="F107" s="120">
        <v>759</v>
      </c>
      <c r="G107" s="121">
        <v>6.1700000000000001E-3</v>
      </c>
      <c r="J107" s="124"/>
      <c r="K107" s="124"/>
      <c r="L107" s="114"/>
    </row>
    <row r="108" spans="1:12" ht="15.75" x14ac:dyDescent="0.25">
      <c r="A108" s="11" t="s">
        <v>96</v>
      </c>
      <c r="B108" s="120"/>
      <c r="C108" s="159"/>
      <c r="D108" s="111"/>
      <c r="E108" s="111" t="s">
        <v>26</v>
      </c>
      <c r="F108" s="120"/>
      <c r="G108" s="121"/>
      <c r="J108" s="124"/>
      <c r="K108" s="124"/>
      <c r="L108" s="114"/>
    </row>
    <row r="109" spans="1:12" ht="15.75" x14ac:dyDescent="0.25">
      <c r="A109" s="11" t="s">
        <v>96</v>
      </c>
      <c r="B109" s="120">
        <v>0.358549756</v>
      </c>
      <c r="C109" s="159"/>
      <c r="D109" s="111"/>
      <c r="E109" s="111" t="s">
        <v>56</v>
      </c>
      <c r="F109" s="120">
        <v>737</v>
      </c>
      <c r="G109" s="121">
        <v>5.9899999999999997E-3</v>
      </c>
      <c r="J109" s="124"/>
      <c r="K109" s="124"/>
      <c r="L109" s="114"/>
    </row>
    <row r="110" spans="1:12" ht="15.75" x14ac:dyDescent="0.25">
      <c r="A110" s="11" t="s">
        <v>96</v>
      </c>
      <c r="B110" s="120">
        <v>1.0327846999999999E-2</v>
      </c>
      <c r="C110" s="159"/>
      <c r="D110" s="111"/>
      <c r="E110" s="111" t="s">
        <v>138</v>
      </c>
      <c r="F110" s="120">
        <v>125</v>
      </c>
      <c r="G110" s="121">
        <v>1.0200000000000001E-3</v>
      </c>
      <c r="J110" s="124"/>
      <c r="K110" s="124"/>
      <c r="L110" s="114"/>
    </row>
    <row r="111" spans="1:12" ht="15.75" x14ac:dyDescent="0.25">
      <c r="A111" s="11" t="s">
        <v>96</v>
      </c>
      <c r="B111" s="120"/>
      <c r="C111" s="159"/>
      <c r="D111" s="111"/>
      <c r="E111" s="111" t="s">
        <v>116</v>
      </c>
      <c r="F111" s="120"/>
      <c r="G111" s="121"/>
      <c r="J111" s="124"/>
      <c r="K111" s="124"/>
      <c r="L111" s="114"/>
    </row>
    <row r="112" spans="1:12" ht="15.75" x14ac:dyDescent="0.25">
      <c r="A112" s="11" t="s">
        <v>96</v>
      </c>
      <c r="B112" s="120"/>
      <c r="C112" s="159"/>
      <c r="D112" s="111"/>
      <c r="E112" s="111" t="s">
        <v>139</v>
      </c>
      <c r="F112" s="120"/>
      <c r="G112" s="121"/>
      <c r="J112" s="124"/>
      <c r="K112" s="124"/>
      <c r="L112" s="114"/>
    </row>
    <row r="113" spans="1:12" ht="15.75" x14ac:dyDescent="0.25">
      <c r="A113" s="11" t="s">
        <v>96</v>
      </c>
      <c r="B113" s="120">
        <v>8.0970321999999997E-2</v>
      </c>
      <c r="C113" s="159"/>
      <c r="D113" s="111"/>
      <c r="E113" s="111" t="s">
        <v>117</v>
      </c>
      <c r="F113" s="120">
        <v>350</v>
      </c>
      <c r="G113" s="121">
        <v>2.8500000000000001E-3</v>
      </c>
      <c r="J113" s="124"/>
      <c r="K113" s="124"/>
      <c r="L113" s="114"/>
    </row>
    <row r="114" spans="1:12" ht="15.75" x14ac:dyDescent="0.25">
      <c r="A114" s="11" t="s">
        <v>96</v>
      </c>
      <c r="B114" s="120">
        <v>0.66098221999999995</v>
      </c>
      <c r="C114" s="159"/>
      <c r="D114" s="111"/>
      <c r="E114" s="111" t="s">
        <v>147</v>
      </c>
      <c r="F114" s="122">
        <v>1000</v>
      </c>
      <c r="G114" s="121">
        <v>8.1300000000000001E-3</v>
      </c>
      <c r="J114" s="124"/>
      <c r="K114" s="124"/>
      <c r="L114" s="114"/>
    </row>
    <row r="115" spans="1:12" ht="15.75" x14ac:dyDescent="0.25">
      <c r="A115" s="11" t="s">
        <v>96</v>
      </c>
      <c r="B115" s="120">
        <v>3.4965959419999999</v>
      </c>
      <c r="C115" s="159"/>
      <c r="D115" s="111"/>
      <c r="E115" s="111" t="s">
        <v>28</v>
      </c>
      <c r="F115" s="122">
        <v>2300</v>
      </c>
      <c r="G115" s="121">
        <v>1.8700000000000001E-2</v>
      </c>
      <c r="J115" s="124"/>
      <c r="K115" s="124"/>
      <c r="L115" s="114"/>
    </row>
    <row r="116" spans="1:12" ht="15.75" x14ac:dyDescent="0.25">
      <c r="A116" s="11" t="s">
        <v>96</v>
      </c>
      <c r="B116" s="120"/>
      <c r="C116" s="159"/>
      <c r="D116" s="111"/>
      <c r="E116" s="111" t="s">
        <v>92</v>
      </c>
      <c r="F116" s="122"/>
      <c r="G116" s="121"/>
      <c r="J116" s="124"/>
      <c r="K116" s="124"/>
      <c r="L116" s="114"/>
    </row>
    <row r="117" spans="1:12" ht="15.75" x14ac:dyDescent="0.25">
      <c r="A117" s="11" t="s">
        <v>96</v>
      </c>
      <c r="B117" s="120">
        <v>2.6439288780000001</v>
      </c>
      <c r="C117" s="159"/>
      <c r="D117" s="111"/>
      <c r="E117" s="111" t="s">
        <v>118</v>
      </c>
      <c r="F117" s="122">
        <v>2000</v>
      </c>
      <c r="G117" s="121">
        <v>1.626E-2</v>
      </c>
      <c r="J117" s="124"/>
      <c r="K117" s="124"/>
      <c r="L117" s="114"/>
    </row>
    <row r="118" spans="1:12" ht="15.75" x14ac:dyDescent="0.25">
      <c r="A118" s="11" t="s">
        <v>96</v>
      </c>
      <c r="B118" s="120">
        <v>3.9352236999999998E-2</v>
      </c>
      <c r="C118" s="159"/>
      <c r="D118" s="111"/>
      <c r="E118" s="111" t="s">
        <v>85</v>
      </c>
      <c r="F118" s="120">
        <v>244</v>
      </c>
      <c r="G118" s="121">
        <v>1.98E-3</v>
      </c>
      <c r="J118" s="124"/>
      <c r="K118" s="124"/>
      <c r="L118" s="114"/>
    </row>
    <row r="119" spans="1:12" ht="15.75" x14ac:dyDescent="0.25">
      <c r="A119" s="11" t="s">
        <v>96</v>
      </c>
      <c r="B119" s="120">
        <v>2.1702320049999999</v>
      </c>
      <c r="C119" s="159"/>
      <c r="D119" s="111"/>
      <c r="E119" s="111" t="s">
        <v>119</v>
      </c>
      <c r="F119" s="122">
        <v>1812</v>
      </c>
      <c r="G119" s="121">
        <v>1.473E-2</v>
      </c>
      <c r="J119" s="124"/>
      <c r="K119" s="124"/>
      <c r="L119" s="114"/>
    </row>
    <row r="120" spans="1:12" ht="15.75" x14ac:dyDescent="0.25">
      <c r="A120" s="11" t="s">
        <v>96</v>
      </c>
      <c r="B120" s="120">
        <v>1.1170599510000001</v>
      </c>
      <c r="C120" s="159"/>
      <c r="D120" s="111"/>
      <c r="E120" s="111" t="s">
        <v>29</v>
      </c>
      <c r="F120" s="122">
        <v>1300</v>
      </c>
      <c r="G120" s="121">
        <v>1.057E-2</v>
      </c>
      <c r="J120" s="124"/>
      <c r="K120" s="124"/>
      <c r="L120" s="114"/>
    </row>
    <row r="121" spans="1:12" ht="15.75" x14ac:dyDescent="0.25">
      <c r="A121" s="11" t="s">
        <v>96</v>
      </c>
      <c r="B121" s="120">
        <v>71.835960740000004</v>
      </c>
      <c r="C121" s="159"/>
      <c r="D121" s="111"/>
      <c r="E121" s="111" t="s">
        <v>16</v>
      </c>
      <c r="F121" s="122">
        <v>10425</v>
      </c>
      <c r="G121" s="121">
        <v>8.4760000000000002E-2</v>
      </c>
      <c r="J121" s="124"/>
      <c r="K121" s="124"/>
      <c r="L121" s="114"/>
    </row>
    <row r="122" spans="1:12" ht="15.75" x14ac:dyDescent="0.25">
      <c r="A122" s="11" t="s">
        <v>96</v>
      </c>
      <c r="B122" s="120">
        <v>4.1311388720000002</v>
      </c>
      <c r="C122" s="159"/>
      <c r="D122" s="111"/>
      <c r="E122" s="111" t="s">
        <v>54</v>
      </c>
      <c r="F122" s="122">
        <v>2500</v>
      </c>
      <c r="G122" s="121">
        <v>2.0330000000000001E-2</v>
      </c>
      <c r="J122" s="124"/>
      <c r="K122" s="124"/>
      <c r="L122" s="114"/>
    </row>
    <row r="123" spans="1:12" ht="15.75" x14ac:dyDescent="0.25">
      <c r="A123" s="11" t="s">
        <v>96</v>
      </c>
      <c r="B123" s="120">
        <v>1.4601099999999999E-3</v>
      </c>
      <c r="C123" s="159"/>
      <c r="D123" s="111"/>
      <c r="E123" s="111" t="s">
        <v>37</v>
      </c>
      <c r="F123" s="120">
        <v>47</v>
      </c>
      <c r="G123" s="121">
        <v>3.8000000000000002E-4</v>
      </c>
      <c r="J123" s="124"/>
      <c r="K123" s="124"/>
      <c r="L123" s="114"/>
    </row>
    <row r="124" spans="1:12" ht="15.75" x14ac:dyDescent="0.25">
      <c r="A124" s="11" t="s">
        <v>96</v>
      </c>
      <c r="B124" s="120">
        <v>4.4682397999999998E-2</v>
      </c>
      <c r="C124" s="159"/>
      <c r="D124" s="111"/>
      <c r="E124" s="111" t="s">
        <v>120</v>
      </c>
      <c r="F124" s="120">
        <v>260</v>
      </c>
      <c r="G124" s="121">
        <v>2.1099999999999999E-3</v>
      </c>
      <c r="J124" s="124"/>
      <c r="K124" s="124"/>
      <c r="L124" s="114"/>
    </row>
    <row r="125" spans="1:12" ht="15.75" x14ac:dyDescent="0.25">
      <c r="A125" s="11" t="s">
        <v>96</v>
      </c>
      <c r="B125" s="120">
        <v>0.17192147499999999</v>
      </c>
      <c r="C125" s="159"/>
      <c r="D125" s="111"/>
      <c r="E125" s="111" t="s">
        <v>121</v>
      </c>
      <c r="F125" s="120">
        <v>510</v>
      </c>
      <c r="G125" s="121">
        <v>4.15E-3</v>
      </c>
      <c r="J125" s="124"/>
      <c r="K125" s="124"/>
      <c r="L125" s="114"/>
    </row>
    <row r="126" spans="1:12" ht="15.75" x14ac:dyDescent="0.25">
      <c r="A126" s="11" t="s">
        <v>96</v>
      </c>
      <c r="B126" s="120">
        <v>5.9488399999999995E-4</v>
      </c>
      <c r="C126" s="159"/>
      <c r="D126" s="111"/>
      <c r="E126" s="111" t="s">
        <v>32</v>
      </c>
      <c r="F126" s="120">
        <v>30</v>
      </c>
      <c r="G126" s="121">
        <v>2.4000000000000001E-4</v>
      </c>
      <c r="J126" s="124"/>
      <c r="K126" s="124"/>
      <c r="L126" s="114"/>
    </row>
    <row r="127" spans="1:12" ht="15.75" x14ac:dyDescent="0.25">
      <c r="A127" s="11" t="s">
        <v>96</v>
      </c>
      <c r="B127" s="120"/>
      <c r="C127" s="159"/>
      <c r="D127" s="111"/>
      <c r="E127" s="111" t="s">
        <v>122</v>
      </c>
      <c r="F127" s="120"/>
      <c r="G127" s="121"/>
      <c r="J127" s="124"/>
      <c r="K127" s="124"/>
      <c r="L127" s="114"/>
    </row>
    <row r="128" spans="1:12" ht="15.75" x14ac:dyDescent="0.25">
      <c r="A128" s="11" t="s">
        <v>96</v>
      </c>
      <c r="B128" s="120">
        <v>1.7995240999999999E-2</v>
      </c>
      <c r="C128" s="159"/>
      <c r="D128" s="111"/>
      <c r="E128" s="111" t="s">
        <v>123</v>
      </c>
      <c r="F128" s="111">
        <v>165</v>
      </c>
      <c r="G128" s="121">
        <v>1.34E-3</v>
      </c>
      <c r="J128" s="124"/>
      <c r="K128" s="124"/>
      <c r="L128" s="114"/>
    </row>
    <row r="129" spans="1:12" ht="15.75" x14ac:dyDescent="0.25">
      <c r="A129" s="11" t="s">
        <v>96</v>
      </c>
      <c r="B129" s="120"/>
      <c r="C129" s="159"/>
      <c r="D129" s="111"/>
      <c r="E129" s="111" t="s">
        <v>124</v>
      </c>
      <c r="F129" s="138"/>
      <c r="G129" s="121"/>
      <c r="J129" s="124"/>
      <c r="K129" s="124"/>
      <c r="L129" s="114"/>
    </row>
    <row r="130" spans="1:12" ht="15.75" x14ac:dyDescent="0.25">
      <c r="A130" s="11" t="s">
        <v>96</v>
      </c>
      <c r="B130" s="120">
        <v>3.4966000000000001E-4</v>
      </c>
      <c r="C130" s="159"/>
      <c r="D130" s="111"/>
      <c r="E130" s="111" t="s">
        <v>140</v>
      </c>
      <c r="F130" s="120">
        <v>23</v>
      </c>
      <c r="G130" s="121">
        <v>1.9000000000000001E-4</v>
      </c>
      <c r="J130" s="124"/>
      <c r="K130" s="124"/>
      <c r="L130" s="114"/>
    </row>
    <row r="131" spans="1:12" ht="15.75" x14ac:dyDescent="0.25">
      <c r="A131" s="11" t="s">
        <v>96</v>
      </c>
      <c r="B131" s="120">
        <v>17.19214753</v>
      </c>
      <c r="C131" s="159"/>
      <c r="D131" s="111"/>
      <c r="E131" s="111" t="s">
        <v>125</v>
      </c>
      <c r="F131" s="122">
        <v>5100</v>
      </c>
      <c r="G131" s="121">
        <v>4.1459999999999997E-2</v>
      </c>
      <c r="J131" s="124"/>
      <c r="K131" s="124"/>
      <c r="L131" s="114"/>
    </row>
    <row r="132" spans="1:12" ht="15.75" x14ac:dyDescent="0.25">
      <c r="A132" s="11" t="s">
        <v>96</v>
      </c>
      <c r="B132" s="120">
        <v>1.6524560000000001E-3</v>
      </c>
      <c r="C132" s="159"/>
      <c r="D132" s="111"/>
      <c r="E132" s="111" t="s">
        <v>31</v>
      </c>
      <c r="F132" s="120">
        <v>50</v>
      </c>
      <c r="G132" s="121">
        <v>4.0999999999999999E-4</v>
      </c>
      <c r="J132" s="124"/>
      <c r="K132" s="124"/>
      <c r="L132" s="114"/>
    </row>
    <row r="133" spans="1:12" ht="15.75" x14ac:dyDescent="0.25">
      <c r="A133" s="11" t="s">
        <v>96</v>
      </c>
      <c r="B133" s="120">
        <v>4.8185604E-2</v>
      </c>
      <c r="C133" s="159"/>
      <c r="D133" s="111"/>
      <c r="E133" s="111" t="s">
        <v>141</v>
      </c>
      <c r="F133" s="120">
        <v>270</v>
      </c>
      <c r="G133" s="121">
        <v>2.2000000000000001E-3</v>
      </c>
      <c r="J133" s="124"/>
      <c r="K133" s="124"/>
      <c r="L133" s="114"/>
    </row>
    <row r="134" spans="1:12" ht="15.75" x14ac:dyDescent="0.25">
      <c r="A134" s="11" t="s">
        <v>96</v>
      </c>
      <c r="B134" s="120">
        <v>10.57571551</v>
      </c>
      <c r="C134" s="159"/>
      <c r="D134" s="111"/>
      <c r="E134" s="111" t="s">
        <v>126</v>
      </c>
      <c r="F134" s="122">
        <v>4000</v>
      </c>
      <c r="G134" s="121">
        <v>3.252E-2</v>
      </c>
      <c r="J134" s="124"/>
      <c r="K134" s="124"/>
      <c r="L134" s="114"/>
    </row>
    <row r="135" spans="1:12" ht="15.75" x14ac:dyDescent="0.25">
      <c r="A135" s="11" t="s">
        <v>96</v>
      </c>
      <c r="B135" s="120">
        <v>9.5445832999999994E-2</v>
      </c>
      <c r="C135" s="159"/>
      <c r="D135" s="111"/>
      <c r="E135" s="111" t="s">
        <v>127</v>
      </c>
      <c r="F135" s="120">
        <v>380</v>
      </c>
      <c r="G135" s="121">
        <v>3.0899999999999999E-3</v>
      </c>
      <c r="J135" s="124"/>
      <c r="K135" s="124"/>
      <c r="L135" s="114"/>
    </row>
    <row r="136" spans="1:12" ht="15.75" x14ac:dyDescent="0.25">
      <c r="A136" s="11" t="s">
        <v>96</v>
      </c>
      <c r="B136" s="120">
        <v>0.79978848599999997</v>
      </c>
      <c r="C136" s="159"/>
      <c r="D136" s="111"/>
      <c r="E136" s="111" t="s">
        <v>128</v>
      </c>
      <c r="F136" s="122">
        <v>1100</v>
      </c>
      <c r="G136" s="121">
        <v>8.94E-3</v>
      </c>
      <c r="J136" s="124"/>
      <c r="K136" s="124"/>
      <c r="L136" s="114"/>
    </row>
    <row r="137" spans="1:12" ht="15.75" x14ac:dyDescent="0.25">
      <c r="A137" s="11" t="s">
        <v>96</v>
      </c>
      <c r="B137" s="120">
        <v>40.939189640000002</v>
      </c>
      <c r="C137" s="159"/>
      <c r="D137" s="111"/>
      <c r="E137" s="111" t="s">
        <v>38</v>
      </c>
      <c r="F137" s="122">
        <v>7870</v>
      </c>
      <c r="G137" s="121">
        <v>6.3979999999999995E-2</v>
      </c>
      <c r="J137" s="124"/>
      <c r="K137" s="124"/>
      <c r="L137" s="114"/>
    </row>
    <row r="138" spans="1:12" ht="15.75" x14ac:dyDescent="0.25">
      <c r="A138" s="11" t="s">
        <v>96</v>
      </c>
      <c r="B138" s="120">
        <v>0.66098221999999995</v>
      </c>
      <c r="C138" s="159"/>
      <c r="D138" s="111"/>
      <c r="E138" s="111" t="s">
        <v>129</v>
      </c>
      <c r="F138" s="122">
        <v>1000</v>
      </c>
      <c r="G138" s="121">
        <v>8.1300000000000001E-3</v>
      </c>
      <c r="J138" s="124"/>
      <c r="K138" s="124"/>
      <c r="L138" s="114"/>
    </row>
    <row r="139" spans="1:12" ht="15.75" x14ac:dyDescent="0.25">
      <c r="A139" s="11" t="s">
        <v>96</v>
      </c>
      <c r="B139" s="120">
        <v>0.88941767500000002</v>
      </c>
      <c r="C139" s="159"/>
      <c r="D139" s="111"/>
      <c r="E139" s="111" t="s">
        <v>12</v>
      </c>
      <c r="F139" s="122">
        <v>1160</v>
      </c>
      <c r="G139" s="121">
        <v>9.4299999999999991E-3</v>
      </c>
      <c r="J139" s="124"/>
      <c r="K139" s="124"/>
      <c r="L139" s="114"/>
    </row>
    <row r="140" spans="1:12" ht="15.75" x14ac:dyDescent="0.25">
      <c r="A140" s="11" t="s">
        <v>96</v>
      </c>
      <c r="B140" s="120"/>
      <c r="C140" s="159"/>
      <c r="D140" s="111"/>
      <c r="E140" s="111" t="s">
        <v>47</v>
      </c>
      <c r="F140" s="122"/>
      <c r="G140" s="121"/>
      <c r="J140" s="124"/>
      <c r="K140" s="124"/>
      <c r="L140" s="114"/>
    </row>
    <row r="141" spans="1:12" ht="15.75" x14ac:dyDescent="0.25">
      <c r="A141" s="150" t="s">
        <v>96</v>
      </c>
      <c r="B141" s="157">
        <v>2.6439299999999997E-4</v>
      </c>
      <c r="C141" s="160"/>
      <c r="D141" s="12"/>
      <c r="E141" s="12" t="s">
        <v>86</v>
      </c>
      <c r="F141" s="157">
        <v>20</v>
      </c>
      <c r="G141" s="145">
        <v>1.6000000000000001E-4</v>
      </c>
      <c r="H141" s="12"/>
      <c r="I141" s="12"/>
      <c r="J141" s="158"/>
      <c r="K141" s="124"/>
      <c r="L141" s="114"/>
    </row>
    <row r="142" spans="1:12" x14ac:dyDescent="0.25">
      <c r="A142" s="11" t="s">
        <v>149</v>
      </c>
      <c r="B142" s="127">
        <v>217.32183958650683</v>
      </c>
      <c r="C142" s="11">
        <v>1729.7410208771764</v>
      </c>
      <c r="D142" s="127"/>
      <c r="E142" s="127" t="s">
        <v>99</v>
      </c>
      <c r="F142" s="127">
        <v>4968</v>
      </c>
      <c r="G142" s="21">
        <v>0.14741839762611275</v>
      </c>
      <c r="J142" s="11">
        <v>33700</v>
      </c>
    </row>
    <row r="143" spans="1:12" x14ac:dyDescent="0.25">
      <c r="A143" s="11" t="s">
        <v>149</v>
      </c>
      <c r="B143" s="127">
        <v>1.2916288775986406</v>
      </c>
      <c r="D143" s="127"/>
      <c r="E143" s="127" t="s">
        <v>6</v>
      </c>
      <c r="F143" s="127">
        <v>383</v>
      </c>
      <c r="G143" s="21">
        <v>1.1364985163204748E-2</v>
      </c>
      <c r="J143" s="11"/>
    </row>
    <row r="144" spans="1:12" x14ac:dyDescent="0.25">
      <c r="A144" s="11" t="s">
        <v>149</v>
      </c>
      <c r="B144" s="127">
        <v>962.47237362308385</v>
      </c>
      <c r="D144" s="127"/>
      <c r="E144" s="127" t="s">
        <v>82</v>
      </c>
      <c r="F144" s="127">
        <v>10455</v>
      </c>
      <c r="G144" s="21">
        <v>0.31023738872403561</v>
      </c>
      <c r="J144" s="11"/>
    </row>
    <row r="145" spans="1:10" x14ac:dyDescent="0.25">
      <c r="A145" s="11" t="s">
        <v>149</v>
      </c>
      <c r="B145" s="127">
        <v>2.7514638677808207</v>
      </c>
      <c r="D145" s="127"/>
      <c r="E145" s="127" t="s">
        <v>151</v>
      </c>
      <c r="F145" s="127">
        <v>559</v>
      </c>
      <c r="G145" s="21">
        <v>1.6587537091988132E-2</v>
      </c>
      <c r="J145" s="11"/>
    </row>
    <row r="146" spans="1:10" x14ac:dyDescent="0.25">
      <c r="A146" s="11" t="s">
        <v>149</v>
      </c>
      <c r="B146" s="127">
        <v>66.589474240329679</v>
      </c>
      <c r="D146" s="127"/>
      <c r="E146" s="127" t="s">
        <v>15</v>
      </c>
      <c r="F146" s="127">
        <v>2750</v>
      </c>
      <c r="G146" s="21">
        <v>8.1602373887240356E-2</v>
      </c>
      <c r="J146" s="11"/>
    </row>
    <row r="147" spans="1:10" x14ac:dyDescent="0.25">
      <c r="A147" s="11" t="s">
        <v>149</v>
      </c>
      <c r="B147" s="127"/>
      <c r="D147" s="127"/>
      <c r="E147" s="127" t="s">
        <v>152</v>
      </c>
      <c r="F147" s="127"/>
      <c r="J147" s="11"/>
    </row>
    <row r="148" spans="1:10" x14ac:dyDescent="0.25">
      <c r="A148" s="11" t="s">
        <v>149</v>
      </c>
      <c r="B148" s="127">
        <v>94.730075989046284</v>
      </c>
      <c r="D148" s="127"/>
      <c r="E148" s="127" t="s">
        <v>94</v>
      </c>
      <c r="F148" s="127">
        <v>3280</v>
      </c>
      <c r="G148" s="21">
        <v>9.73293768545994E-2</v>
      </c>
      <c r="J148" s="11"/>
    </row>
    <row r="149" spans="1:10" x14ac:dyDescent="0.25">
      <c r="A149" s="11" t="s">
        <v>149</v>
      </c>
      <c r="B149" s="127">
        <v>41.462899206649695</v>
      </c>
      <c r="D149" s="127"/>
      <c r="E149" s="127" t="s">
        <v>136</v>
      </c>
      <c r="F149" s="127">
        <v>2170</v>
      </c>
      <c r="G149" s="21">
        <v>6.4391691394658751E-2</v>
      </c>
      <c r="J149" s="11"/>
    </row>
    <row r="150" spans="1:10" x14ac:dyDescent="0.25">
      <c r="A150" s="11" t="s">
        <v>149</v>
      </c>
      <c r="B150" s="127">
        <v>13.170222507902684</v>
      </c>
      <c r="D150" s="127"/>
      <c r="E150" s="127" t="s">
        <v>153</v>
      </c>
      <c r="F150" s="127">
        <v>1223</v>
      </c>
      <c r="G150" s="21">
        <v>3.6290801186943618E-2</v>
      </c>
      <c r="J150" s="11"/>
    </row>
    <row r="151" spans="1:10" x14ac:dyDescent="0.25">
      <c r="A151" s="11" t="s">
        <v>149</v>
      </c>
      <c r="B151" s="127">
        <v>316.14317287287906</v>
      </c>
      <c r="D151" s="127"/>
      <c r="E151" s="127" t="s">
        <v>16</v>
      </c>
      <c r="F151" s="127">
        <v>5992</v>
      </c>
      <c r="G151" s="21">
        <v>0.17780415430267063</v>
      </c>
      <c r="J151" s="11"/>
    </row>
    <row r="152" spans="1:10" x14ac:dyDescent="0.25">
      <c r="A152" s="11" t="s">
        <v>149</v>
      </c>
      <c r="B152" s="127">
        <v>1.6661677042150589</v>
      </c>
      <c r="D152" s="127"/>
      <c r="E152" s="127" t="s">
        <v>32</v>
      </c>
      <c r="F152" s="127">
        <v>435</v>
      </c>
      <c r="G152" s="21">
        <v>1.2908011869436202E-2</v>
      </c>
      <c r="J152" s="11"/>
    </row>
    <row r="153" spans="1:10" x14ac:dyDescent="0.25">
      <c r="A153" s="11" t="s">
        <v>149</v>
      </c>
      <c r="B153" s="127"/>
      <c r="D153" s="127"/>
      <c r="E153" s="127" t="s">
        <v>126</v>
      </c>
      <c r="F153" s="127"/>
      <c r="J153" s="11"/>
    </row>
    <row r="154" spans="1:10" x14ac:dyDescent="0.25">
      <c r="A154" s="11" t="s">
        <v>149</v>
      </c>
      <c r="B154" s="127">
        <v>1.4873865227306748</v>
      </c>
      <c r="D154" s="127"/>
      <c r="E154" s="127" t="s">
        <v>128</v>
      </c>
      <c r="F154" s="127">
        <v>411</v>
      </c>
      <c r="G154" s="21">
        <v>1.2195845697329377E-2</v>
      </c>
      <c r="J154" s="11"/>
    </row>
    <row r="155" spans="1:10" x14ac:dyDescent="0.25">
      <c r="A155" s="150" t="s">
        <v>149</v>
      </c>
      <c r="B155" s="12">
        <v>10.654315878452749</v>
      </c>
      <c r="C155" s="150"/>
      <c r="D155" s="12"/>
      <c r="E155" s="12" t="s">
        <v>38</v>
      </c>
      <c r="F155" s="12">
        <v>1100</v>
      </c>
      <c r="G155" s="27">
        <v>3.2640949554896145E-2</v>
      </c>
      <c r="H155" s="12"/>
      <c r="I155" s="12"/>
      <c r="J155" s="150"/>
    </row>
    <row r="156" spans="1:10" x14ac:dyDescent="0.25">
      <c r="A156" s="11" t="s">
        <v>155</v>
      </c>
      <c r="B156" s="146">
        <f>POWER((F156/$J$156)*100, 2)</f>
        <v>0</v>
      </c>
      <c r="C156" s="11">
        <f>SUM(B156:B200)</f>
        <v>1535.6160105844856</v>
      </c>
      <c r="D156" s="200"/>
      <c r="E156" s="146" t="s">
        <v>17</v>
      </c>
      <c r="F156" s="198"/>
      <c r="H156" s="146"/>
      <c r="I156" s="146"/>
      <c r="J156" s="146">
        <f>51300+78</f>
        <v>51378</v>
      </c>
    </row>
    <row r="157" spans="1:10" x14ac:dyDescent="0.25">
      <c r="A157" s="11" t="s">
        <v>155</v>
      </c>
      <c r="B157" s="146">
        <f t="shared" ref="B157:B200" si="10">POWER((F157/$J$156)*100, 2)</f>
        <v>1.1128693571095964</v>
      </c>
      <c r="D157" s="200"/>
      <c r="E157" s="146" t="s">
        <v>97</v>
      </c>
      <c r="F157" s="198">
        <v>542</v>
      </c>
      <c r="G157" s="21">
        <f>F157/$J$156</f>
        <v>1.0549262330180232E-2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0"/>
        <v>1.7414258981821051</v>
      </c>
      <c r="D158" s="200"/>
      <c r="E158" s="146" t="s">
        <v>5</v>
      </c>
      <c r="F158" s="198">
        <v>678</v>
      </c>
      <c r="G158" s="21">
        <f t="shared" ref="G158:G200" si="11">F158/$J$156</f>
        <v>1.3196309704542801E-2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0"/>
        <v>23.149549507480874</v>
      </c>
      <c r="D159" s="200"/>
      <c r="E159" s="146" t="s">
        <v>6</v>
      </c>
      <c r="F159" s="198">
        <v>2472</v>
      </c>
      <c r="G159" s="21">
        <f t="shared" si="11"/>
        <v>4.8113978745766672E-2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0"/>
        <v>0</v>
      </c>
      <c r="D160" s="200"/>
      <c r="E160" s="146" t="s">
        <v>168</v>
      </c>
      <c r="F160" s="198"/>
      <c r="G160" s="21">
        <f t="shared" si="11"/>
        <v>0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0.51861975935888605</v>
      </c>
      <c r="D161" s="200"/>
      <c r="E161" s="146" t="s">
        <v>82</v>
      </c>
      <c r="F161" s="198">
        <v>370</v>
      </c>
      <c r="G161" s="21">
        <f t="shared" si="11"/>
        <v>7.2015259449569853E-3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1.6352206026844696E-4</v>
      </c>
      <c r="D162" s="200"/>
      <c r="E162" s="146" t="s">
        <v>83</v>
      </c>
      <c r="F162" s="198">
        <v>6.57</v>
      </c>
      <c r="G162" s="21">
        <f t="shared" si="11"/>
        <v>1.2787574448207406E-4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875.25134552430245</v>
      </c>
      <c r="D163" s="200"/>
      <c r="E163" s="146" t="s">
        <v>15</v>
      </c>
      <c r="F163" s="198">
        <v>15200</v>
      </c>
      <c r="G163" s="21">
        <f t="shared" si="11"/>
        <v>0.29584647125228697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0</v>
      </c>
      <c r="D164" s="200"/>
      <c r="E164" s="146" t="s">
        <v>156</v>
      </c>
      <c r="F164" s="198"/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2.5472602351564276E-4</v>
      </c>
      <c r="D165" s="200"/>
      <c r="E165" s="146" t="s">
        <v>103</v>
      </c>
      <c r="F165" s="198">
        <v>8.1999999999999993</v>
      </c>
      <c r="G165" s="21">
        <f t="shared" si="11"/>
        <v>1.596013858071548E-4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10.401371977092518</v>
      </c>
      <c r="D166" s="200"/>
      <c r="E166" s="146" t="s">
        <v>106</v>
      </c>
      <c r="F166" s="198">
        <v>1657</v>
      </c>
      <c r="G166" s="21">
        <f t="shared" si="11"/>
        <v>3.2251158083226282E-2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0.25608981543214526</v>
      </c>
      <c r="D167" s="200"/>
      <c r="E167" s="146" t="s">
        <v>164</v>
      </c>
      <c r="F167" s="198">
        <v>260</v>
      </c>
      <c r="G167" s="21">
        <f t="shared" si="11"/>
        <v>5.0605317451049084E-3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1.5083576479626981</v>
      </c>
      <c r="D168" s="200"/>
      <c r="E168" s="146" t="s">
        <v>9</v>
      </c>
      <c r="F168" s="198">
        <v>631</v>
      </c>
      <c r="G168" s="21">
        <f t="shared" si="11"/>
        <v>1.2281521273696912E-2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200"/>
      <c r="E169" s="146" t="s">
        <v>23</v>
      </c>
      <c r="F169" s="198"/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5.1861975935888621E-3</v>
      </c>
      <c r="D170" s="200"/>
      <c r="E170" s="146" t="s">
        <v>24</v>
      </c>
      <c r="F170" s="198">
        <v>37</v>
      </c>
      <c r="G170" s="21">
        <f t="shared" si="11"/>
        <v>7.201525944956986E-4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0</v>
      </c>
      <c r="D171" s="200"/>
      <c r="E171" s="146" t="s">
        <v>135</v>
      </c>
      <c r="F171" s="198"/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2.7370546102030331</v>
      </c>
      <c r="D172" s="200"/>
      <c r="E172" s="146" t="s">
        <v>136</v>
      </c>
      <c r="F172" s="198">
        <v>850</v>
      </c>
      <c r="G172" s="21">
        <f t="shared" si="11"/>
        <v>1.6544046089766049E-2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15.183565156971895</v>
      </c>
      <c r="D173" s="200"/>
      <c r="E173" s="146" t="s">
        <v>153</v>
      </c>
      <c r="F173" s="198">
        <v>2002</v>
      </c>
      <c r="G173" s="21">
        <f t="shared" si="11"/>
        <v>3.8966094437307794E-2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0.29700357292722185</v>
      </c>
      <c r="D174" s="200"/>
      <c r="E174" s="146" t="s">
        <v>36</v>
      </c>
      <c r="F174" s="198">
        <v>280</v>
      </c>
      <c r="G174" s="21">
        <f t="shared" si="11"/>
        <v>5.4498034178052865E-3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0.34094797912563718</v>
      </c>
      <c r="D175" s="200"/>
      <c r="E175" s="146" t="s">
        <v>137</v>
      </c>
      <c r="F175" s="198">
        <v>300</v>
      </c>
      <c r="G175" s="21">
        <f t="shared" si="11"/>
        <v>5.8390750905056637E-3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0.32019852906828744</v>
      </c>
      <c r="D176" s="200"/>
      <c r="E176" s="146" t="s">
        <v>56</v>
      </c>
      <c r="F176" s="198">
        <v>290.72800000000001</v>
      </c>
      <c r="G176" s="21">
        <f t="shared" si="11"/>
        <v>5.6586087430417686E-3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242.45189626711988</v>
      </c>
      <c r="D177" s="200"/>
      <c r="E177" s="146" t="s">
        <v>165</v>
      </c>
      <c r="F177" s="198">
        <v>8000</v>
      </c>
      <c r="G177" s="21">
        <f t="shared" si="11"/>
        <v>0.15570866908015105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0</v>
      </c>
      <c r="D178" s="200"/>
      <c r="E178" s="146" t="s">
        <v>157</v>
      </c>
      <c r="F178" s="198"/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1.8562723307951358E-6</v>
      </c>
      <c r="D179" s="200"/>
      <c r="E179" s="146" t="s">
        <v>28</v>
      </c>
      <c r="F179" s="198">
        <v>0.7</v>
      </c>
      <c r="G179" s="21">
        <f t="shared" si="11"/>
        <v>1.3624508544513214E-5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0</v>
      </c>
      <c r="D180" s="200"/>
      <c r="E180" s="146" t="s">
        <v>92</v>
      </c>
      <c r="F180" s="198"/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2.2228141382204712E-6</v>
      </c>
      <c r="D181" s="200"/>
      <c r="E181" s="146" t="s">
        <v>158</v>
      </c>
      <c r="F181" s="198">
        <v>0.76600000000000001</v>
      </c>
      <c r="G181" s="21">
        <f t="shared" si="11"/>
        <v>1.4909105064424462E-5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54.703209095268903</v>
      </c>
      <c r="D182" s="200"/>
      <c r="E182" s="146" t="s">
        <v>16</v>
      </c>
      <c r="F182" s="198">
        <v>3800</v>
      </c>
      <c r="G182" s="21">
        <f t="shared" si="11"/>
        <v>7.3961617813071742E-2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0</v>
      </c>
      <c r="D183" s="200"/>
      <c r="E183" s="146" t="s">
        <v>54</v>
      </c>
      <c r="F183" s="198"/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0.12274127248522938</v>
      </c>
      <c r="D184" s="200"/>
      <c r="E184" s="146" t="s">
        <v>159</v>
      </c>
      <c r="F184" s="198">
        <v>180</v>
      </c>
      <c r="G184" s="21">
        <f t="shared" si="11"/>
        <v>3.5034450543033981E-3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2.7888180900560626</v>
      </c>
      <c r="D185" s="200"/>
      <c r="E185" s="146" t="s">
        <v>121</v>
      </c>
      <c r="F185" s="198">
        <v>858</v>
      </c>
      <c r="G185" s="21">
        <f t="shared" si="11"/>
        <v>1.6699754758846198E-2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8.8680569370578276E-4</v>
      </c>
      <c r="D186" s="200"/>
      <c r="E186" s="146" t="s">
        <v>160</v>
      </c>
      <c r="F186" s="198">
        <v>15.3</v>
      </c>
      <c r="G186" s="21">
        <f t="shared" si="11"/>
        <v>2.9779282961578889E-4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2.3583030768141207</v>
      </c>
      <c r="D187" s="200"/>
      <c r="E187" s="146" t="s">
        <v>123</v>
      </c>
      <c r="F187" s="198">
        <v>789</v>
      </c>
      <c r="G187" s="21">
        <f t="shared" si="11"/>
        <v>1.5356767488029896E-2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2.8018347262369028E-4</v>
      </c>
      <c r="D188" s="200"/>
      <c r="E188" s="146" t="s">
        <v>46</v>
      </c>
      <c r="F188" s="198">
        <v>8.6</v>
      </c>
      <c r="G188" s="21">
        <f t="shared" si="11"/>
        <v>1.6738681926116236E-4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4.583856163800235E-6</v>
      </c>
      <c r="D189" s="200"/>
      <c r="E189" s="146" t="s">
        <v>161</v>
      </c>
      <c r="F189" s="198">
        <v>1.1000000000000001</v>
      </c>
      <c r="G189" s="21">
        <f t="shared" si="11"/>
        <v>2.140994199852077E-5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0.34780103350606256</v>
      </c>
      <c r="D190" s="200"/>
      <c r="E190" s="146" t="s">
        <v>162</v>
      </c>
      <c r="F190" s="198">
        <v>303</v>
      </c>
      <c r="G190" s="21">
        <f t="shared" si="11"/>
        <v>5.8974658414107208E-3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18.838891171043127</v>
      </c>
      <c r="D191" s="200"/>
      <c r="E191" s="146" t="s">
        <v>166</v>
      </c>
      <c r="F191" s="198">
        <v>2230</v>
      </c>
      <c r="G191" s="21">
        <f t="shared" si="11"/>
        <v>4.3403791506092103E-2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279.53226198356037</v>
      </c>
      <c r="D192" s="200"/>
      <c r="E192" s="146" t="s">
        <v>38</v>
      </c>
      <c r="F192" s="198">
        <v>8590</v>
      </c>
      <c r="G192" s="21">
        <f t="shared" si="11"/>
        <v>0.16719218342481218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7.4250893231805462E-2</v>
      </c>
      <c r="D193" s="200"/>
      <c r="E193" s="146" t="s">
        <v>129</v>
      </c>
      <c r="F193" s="198">
        <v>140</v>
      </c>
      <c r="G193" s="21">
        <f t="shared" si="11"/>
        <v>2.7249017089026432E-3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5.0100411377072808E-2</v>
      </c>
      <c r="D194" s="200"/>
      <c r="E194" s="146" t="s">
        <v>12</v>
      </c>
      <c r="F194" s="198">
        <v>115</v>
      </c>
      <c r="G194" s="21">
        <f t="shared" si="11"/>
        <v>2.238312118027171E-3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1.5035805879440602</v>
      </c>
      <c r="D195" s="200"/>
      <c r="E195" s="146" t="s">
        <v>47</v>
      </c>
      <c r="F195" s="198">
        <v>630</v>
      </c>
      <c r="G195" s="21">
        <f t="shared" si="11"/>
        <v>1.2262057690061895E-2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1.7209387129475331E-4</v>
      </c>
      <c r="D196" s="200"/>
      <c r="E196" s="146" t="s">
        <v>86</v>
      </c>
      <c r="F196" s="198">
        <v>6.74</v>
      </c>
      <c r="G196" s="21">
        <f t="shared" si="11"/>
        <v>1.3118455370002724E-4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0</v>
      </c>
      <c r="D197" s="200"/>
      <c r="E197" s="146" t="s">
        <v>81</v>
      </c>
      <c r="F197" s="199"/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2.4245189626711987E-4</v>
      </c>
      <c r="D198" s="200"/>
      <c r="E198" s="146" t="s">
        <v>19</v>
      </c>
      <c r="F198" s="198">
        <v>8</v>
      </c>
      <c r="G198" s="21">
        <f t="shared" si="11"/>
        <v>1.5570866908015105E-4</v>
      </c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0</v>
      </c>
      <c r="D199" s="200"/>
      <c r="E199" s="146" t="s">
        <v>94</v>
      </c>
      <c r="F199" s="198"/>
      <c r="H199" s="146"/>
      <c r="I199" s="146"/>
      <c r="J199" s="76"/>
    </row>
    <row r="200" spans="1:10" x14ac:dyDescent="0.25">
      <c r="A200" s="150" t="s">
        <v>155</v>
      </c>
      <c r="B200" s="12">
        <f t="shared" si="10"/>
        <v>1.8562723307951366E-2</v>
      </c>
      <c r="C200" s="150"/>
      <c r="D200" s="131"/>
      <c r="E200" s="12" t="s">
        <v>163</v>
      </c>
      <c r="F200" s="205">
        <v>70</v>
      </c>
      <c r="G200" s="27">
        <f t="shared" si="11"/>
        <v>1.3624508544513216E-3</v>
      </c>
      <c r="H200" s="12"/>
      <c r="I200" s="12"/>
      <c r="J200" s="147"/>
    </row>
    <row r="201" spans="1:10" x14ac:dyDescent="0.25">
      <c r="A201" s="11" t="s">
        <v>169</v>
      </c>
      <c r="B201" s="206">
        <f>POWER((F201/$J$201)*100, 2)</f>
        <v>1.8613037973883608</v>
      </c>
      <c r="C201" s="151">
        <f>SUM(B201:B228)</f>
        <v>740.5053036351394</v>
      </c>
      <c r="D201" s="206"/>
      <c r="E201" s="114" t="s">
        <v>5</v>
      </c>
      <c r="F201" s="206">
        <v>940</v>
      </c>
      <c r="G201" s="115">
        <f>F201/$J$201</f>
        <v>1.3642960812772133E-2</v>
      </c>
      <c r="H201" s="206"/>
      <c r="I201" s="206"/>
      <c r="J201" s="203">
        <v>68900</v>
      </c>
    </row>
    <row r="202" spans="1:10" x14ac:dyDescent="0.25">
      <c r="A202" s="11" t="s">
        <v>169</v>
      </c>
      <c r="B202" s="206">
        <f t="shared" ref="B202:B228" si="12">POWER((F202/$J$201)*100, 2)</f>
        <v>0.48493333979326808</v>
      </c>
      <c r="C202" s="164"/>
      <c r="D202" s="206"/>
      <c r="E202" s="114" t="s">
        <v>6</v>
      </c>
      <c r="F202" s="206">
        <v>479.8</v>
      </c>
      <c r="G202" s="115">
        <f t="shared" ref="G202:G228" si="13">F202/$J$201</f>
        <v>6.9637155297532661E-3</v>
      </c>
      <c r="H202" s="206"/>
      <c r="I202" s="206"/>
      <c r="J202" s="164"/>
    </row>
    <row r="203" spans="1:10" x14ac:dyDescent="0.25">
      <c r="A203" s="11" t="s">
        <v>169</v>
      </c>
      <c r="B203" s="206">
        <f t="shared" si="12"/>
        <v>140.12511770071265</v>
      </c>
      <c r="C203" s="164"/>
      <c r="D203" s="206"/>
      <c r="E203" s="114" t="s">
        <v>82</v>
      </c>
      <c r="F203" s="206">
        <v>8156</v>
      </c>
      <c r="G203" s="115">
        <f t="shared" si="13"/>
        <v>0.1183744557329463</v>
      </c>
      <c r="H203" s="206"/>
      <c r="I203" s="206"/>
      <c r="J203" s="114"/>
    </row>
    <row r="204" spans="1:10" x14ac:dyDescent="0.25">
      <c r="A204" s="11" t="s">
        <v>169</v>
      </c>
      <c r="B204" s="206">
        <f t="shared" si="12"/>
        <v>5.2986828052687782</v>
      </c>
      <c r="C204" s="164"/>
      <c r="D204" s="206"/>
      <c r="E204" s="114" t="s">
        <v>83</v>
      </c>
      <c r="F204" s="206">
        <v>1586</v>
      </c>
      <c r="G204" s="115">
        <f t="shared" si="13"/>
        <v>2.3018867924528303E-2</v>
      </c>
      <c r="H204" s="206"/>
      <c r="I204" s="206"/>
      <c r="J204" s="114"/>
    </row>
    <row r="205" spans="1:10" x14ac:dyDescent="0.25">
      <c r="A205" s="11" t="s">
        <v>169</v>
      </c>
      <c r="B205" s="206">
        <f t="shared" si="12"/>
        <v>156.15930199001099</v>
      </c>
      <c r="C205" s="164"/>
      <c r="D205" s="206"/>
      <c r="E205" s="114" t="s">
        <v>15</v>
      </c>
      <c r="F205" s="206">
        <v>8610</v>
      </c>
      <c r="G205" s="115">
        <f t="shared" si="13"/>
        <v>0.12496371552975327</v>
      </c>
      <c r="H205" s="206"/>
      <c r="I205" s="206"/>
      <c r="J205" s="114"/>
    </row>
    <row r="206" spans="1:10" x14ac:dyDescent="0.25">
      <c r="A206" s="11" t="s">
        <v>169</v>
      </c>
      <c r="B206" s="206">
        <f t="shared" si="12"/>
        <v>0.9569325983051099</v>
      </c>
      <c r="C206" s="164"/>
      <c r="D206" s="206"/>
      <c r="E206" s="114" t="s">
        <v>134</v>
      </c>
      <c r="F206" s="206">
        <v>674</v>
      </c>
      <c r="G206" s="115">
        <f t="shared" si="13"/>
        <v>9.7822931785195941E-3</v>
      </c>
      <c r="H206" s="206"/>
      <c r="I206" s="206"/>
      <c r="J206" s="114"/>
    </row>
    <row r="207" spans="1:10" x14ac:dyDescent="0.25">
      <c r="A207" s="11" t="s">
        <v>169</v>
      </c>
      <c r="B207" s="206">
        <f t="shared" si="12"/>
        <v>0.88999644001423994</v>
      </c>
      <c r="C207" s="164"/>
      <c r="D207" s="206"/>
      <c r="E207" s="114" t="s">
        <v>19</v>
      </c>
      <c r="F207" s="206">
        <v>650</v>
      </c>
      <c r="G207" s="115">
        <f t="shared" si="13"/>
        <v>9.433962264150943E-3</v>
      </c>
      <c r="H207" s="206"/>
      <c r="I207" s="206"/>
      <c r="J207" s="114"/>
    </row>
    <row r="208" spans="1:10" x14ac:dyDescent="0.25">
      <c r="A208" s="11" t="s">
        <v>169</v>
      </c>
      <c r="B208" s="206">
        <f t="shared" si="12"/>
        <v>36.569403711285148</v>
      </c>
      <c r="C208" s="164"/>
      <c r="D208" s="206"/>
      <c r="E208" s="114" t="s">
        <v>94</v>
      </c>
      <c r="F208" s="206">
        <v>4166.5649999999996</v>
      </c>
      <c r="G208" s="115">
        <f t="shared" si="13"/>
        <v>6.0472641509433954E-2</v>
      </c>
      <c r="H208" s="206"/>
      <c r="I208" s="206"/>
      <c r="J208" s="114"/>
    </row>
    <row r="209" spans="1:10" x14ac:dyDescent="0.25">
      <c r="A209" s="11" t="s">
        <v>169</v>
      </c>
      <c r="B209" s="206">
        <f t="shared" si="12"/>
        <v>12.438674505657005</v>
      </c>
      <c r="C209" s="164"/>
      <c r="D209" s="206"/>
      <c r="E209" s="114" t="s">
        <v>9</v>
      </c>
      <c r="F209" s="206">
        <v>2430</v>
      </c>
      <c r="G209" s="115">
        <f t="shared" si="13"/>
        <v>3.5268505079825832E-2</v>
      </c>
      <c r="H209" s="206"/>
      <c r="I209" s="206"/>
      <c r="J209" s="114"/>
    </row>
    <row r="210" spans="1:10" x14ac:dyDescent="0.25">
      <c r="A210" s="11" t="s">
        <v>169</v>
      </c>
      <c r="B210" s="206">
        <f t="shared" si="12"/>
        <v>5.1923129585588166</v>
      </c>
      <c r="C210" s="164"/>
      <c r="D210" s="206"/>
      <c r="E210" s="114" t="s">
        <v>24</v>
      </c>
      <c r="F210" s="206">
        <v>1570</v>
      </c>
      <c r="G210" s="115">
        <f t="shared" si="13"/>
        <v>2.2786647314949202E-2</v>
      </c>
      <c r="H210" s="206"/>
      <c r="I210" s="206"/>
      <c r="J210" s="114"/>
    </row>
    <row r="211" spans="1:10" x14ac:dyDescent="0.25">
      <c r="A211" s="11" t="s">
        <v>169</v>
      </c>
      <c r="B211" s="206">
        <f t="shared" si="12"/>
        <v>1.1535196462764445</v>
      </c>
      <c r="C211" s="164"/>
      <c r="D211" s="206"/>
      <c r="E211" s="114" t="s">
        <v>25</v>
      </c>
      <c r="F211" s="206">
        <v>740</v>
      </c>
      <c r="G211" s="115">
        <f t="shared" si="13"/>
        <v>1.0740203193033381E-2</v>
      </c>
      <c r="H211" s="206"/>
      <c r="I211" s="206"/>
      <c r="J211" s="114"/>
    </row>
    <row r="212" spans="1:10" x14ac:dyDescent="0.25">
      <c r="A212" s="11" t="s">
        <v>169</v>
      </c>
      <c r="B212" s="206">
        <f t="shared" si="12"/>
        <v>23.414923713086214</v>
      </c>
      <c r="C212" s="164"/>
      <c r="D212" s="206"/>
      <c r="E212" s="114" t="s">
        <v>111</v>
      </c>
      <c r="F212" s="206">
        <v>3334</v>
      </c>
      <c r="G212" s="115">
        <f t="shared" si="13"/>
        <v>4.8388969521044996E-2</v>
      </c>
      <c r="H212" s="206"/>
      <c r="I212" s="206"/>
      <c r="J212" s="114"/>
    </row>
    <row r="213" spans="1:10" x14ac:dyDescent="0.25">
      <c r="A213" s="11" t="s">
        <v>169</v>
      </c>
      <c r="B213" s="206">
        <f t="shared" si="12"/>
        <v>8.6806777033246902</v>
      </c>
      <c r="C213" s="164"/>
      <c r="D213" s="206"/>
      <c r="E213" s="114" t="s">
        <v>36</v>
      </c>
      <c r="F213" s="206">
        <v>2030</v>
      </c>
      <c r="G213" s="115">
        <f t="shared" si="13"/>
        <v>2.9462989840348331E-2</v>
      </c>
      <c r="H213" s="206"/>
      <c r="I213" s="206"/>
      <c r="J213" s="114"/>
    </row>
    <row r="214" spans="1:10" x14ac:dyDescent="0.25">
      <c r="A214" s="11" t="s">
        <v>169</v>
      </c>
      <c r="B214" s="206">
        <f t="shared" si="12"/>
        <v>5.1263794944820216</v>
      </c>
      <c r="C214" s="164"/>
      <c r="D214" s="206"/>
      <c r="E214" s="114" t="s">
        <v>170</v>
      </c>
      <c r="F214" s="206">
        <v>1560</v>
      </c>
      <c r="G214" s="115">
        <f t="shared" si="13"/>
        <v>2.2641509433962263E-2</v>
      </c>
      <c r="H214" s="206"/>
      <c r="I214" s="206"/>
      <c r="J214" s="114"/>
    </row>
    <row r="215" spans="1:10" x14ac:dyDescent="0.25">
      <c r="A215" s="11" t="s">
        <v>169</v>
      </c>
      <c r="B215" s="206">
        <f t="shared" si="12"/>
        <v>1.4511681598244022</v>
      </c>
      <c r="C215" s="164"/>
      <c r="D215" s="206"/>
      <c r="E215" s="114" t="s">
        <v>113</v>
      </c>
      <c r="F215" s="206">
        <v>830</v>
      </c>
      <c r="G215" s="115">
        <f t="shared" si="13"/>
        <v>1.2046444121915819E-2</v>
      </c>
      <c r="H215" s="206"/>
      <c r="I215" s="206"/>
      <c r="J215" s="114"/>
    </row>
    <row r="216" spans="1:10" x14ac:dyDescent="0.25">
      <c r="A216" s="11" t="s">
        <v>169</v>
      </c>
      <c r="B216" s="206">
        <f t="shared" si="12"/>
        <v>6.377640761626302</v>
      </c>
      <c r="C216" s="164"/>
      <c r="D216" s="206"/>
      <c r="E216" s="114" t="s">
        <v>56</v>
      </c>
      <c r="F216" s="206">
        <v>1740</v>
      </c>
      <c r="G216" s="115">
        <f t="shared" si="13"/>
        <v>2.5253991291727142E-2</v>
      </c>
      <c r="H216" s="206"/>
      <c r="I216" s="206"/>
      <c r="J216" s="114"/>
    </row>
    <row r="217" spans="1:10" x14ac:dyDescent="0.25">
      <c r="A217" s="11" t="s">
        <v>169</v>
      </c>
      <c r="B217" s="206">
        <f t="shared" si="12"/>
        <v>0.55869658178172021</v>
      </c>
      <c r="C217" s="164"/>
      <c r="D217" s="206"/>
      <c r="E217" s="114" t="s">
        <v>138</v>
      </c>
      <c r="F217" s="206">
        <v>515</v>
      </c>
      <c r="G217" s="115">
        <f t="shared" si="13"/>
        <v>7.4746008708272858E-3</v>
      </c>
      <c r="H217" s="206"/>
      <c r="I217" s="206"/>
      <c r="J217" s="114"/>
    </row>
    <row r="218" spans="1:10" x14ac:dyDescent="0.25">
      <c r="A218" s="11" t="s">
        <v>169</v>
      </c>
      <c r="B218" s="206">
        <f t="shared" si="12"/>
        <v>3.4512903368504864</v>
      </c>
      <c r="C218" s="164"/>
      <c r="D218" s="206"/>
      <c r="E218" s="114" t="s">
        <v>118</v>
      </c>
      <c r="F218" s="206">
        <v>1280</v>
      </c>
      <c r="G218" s="115">
        <f t="shared" si="13"/>
        <v>1.857764876632801E-2</v>
      </c>
      <c r="H218" s="206"/>
      <c r="I218" s="206"/>
      <c r="J218" s="114"/>
    </row>
    <row r="219" spans="1:10" x14ac:dyDescent="0.25">
      <c r="A219" s="11" t="s">
        <v>169</v>
      </c>
      <c r="B219" s="206">
        <f t="shared" si="12"/>
        <v>0.75834016190562448</v>
      </c>
      <c r="C219" s="164"/>
      <c r="D219" s="206"/>
      <c r="E219" s="114" t="s">
        <v>119</v>
      </c>
      <c r="F219" s="206">
        <v>600</v>
      </c>
      <c r="G219" s="115">
        <f t="shared" si="13"/>
        <v>8.708272859216255E-3</v>
      </c>
      <c r="H219" s="206"/>
      <c r="I219" s="206"/>
      <c r="J219" s="114"/>
    </row>
    <row r="220" spans="1:10" x14ac:dyDescent="0.25">
      <c r="A220" s="11" t="s">
        <v>169</v>
      </c>
      <c r="B220" s="206">
        <f t="shared" si="12"/>
        <v>87.635684960218725</v>
      </c>
      <c r="C220" s="164"/>
      <c r="D220" s="206"/>
      <c r="E220" s="114" t="s">
        <v>16</v>
      </c>
      <c r="F220" s="206">
        <v>6450</v>
      </c>
      <c r="G220" s="115">
        <f t="shared" si="13"/>
        <v>9.3613933236574742E-2</v>
      </c>
      <c r="H220" s="206"/>
      <c r="I220" s="206"/>
      <c r="J220" s="114"/>
    </row>
    <row r="221" spans="1:10" x14ac:dyDescent="0.25">
      <c r="A221" s="11" t="s">
        <v>169</v>
      </c>
      <c r="B221" s="206">
        <f t="shared" si="12"/>
        <v>21.079240049873505</v>
      </c>
      <c r="C221" s="164"/>
      <c r="D221" s="206"/>
      <c r="E221" s="114" t="s">
        <v>54</v>
      </c>
      <c r="F221" s="206">
        <v>3163.346</v>
      </c>
      <c r="G221" s="115">
        <f t="shared" si="13"/>
        <v>4.5912133526850508E-2</v>
      </c>
      <c r="H221" s="206"/>
      <c r="I221" s="206"/>
      <c r="J221" s="114"/>
    </row>
    <row r="222" spans="1:10" x14ac:dyDescent="0.25">
      <c r="A222" s="11" t="s">
        <v>169</v>
      </c>
      <c r="B222" s="206">
        <f t="shared" si="12"/>
        <v>0.68799440521063937</v>
      </c>
      <c r="C222" s="164"/>
      <c r="D222" s="206"/>
      <c r="E222" s="114" t="s">
        <v>121</v>
      </c>
      <c r="F222" s="206">
        <v>571.49400000000003</v>
      </c>
      <c r="G222" s="115">
        <f t="shared" si="13"/>
        <v>8.2945428156748907E-3</v>
      </c>
      <c r="H222" s="206"/>
      <c r="I222" s="206"/>
      <c r="J222" s="114"/>
    </row>
    <row r="223" spans="1:10" x14ac:dyDescent="0.25">
      <c r="A223" s="11" t="s">
        <v>169</v>
      </c>
      <c r="B223" s="206">
        <f t="shared" si="12"/>
        <v>0.8547525809896761</v>
      </c>
      <c r="C223" s="164"/>
      <c r="D223" s="206"/>
      <c r="E223" s="114" t="s">
        <v>32</v>
      </c>
      <c r="F223" s="206">
        <v>637</v>
      </c>
      <c r="G223" s="115">
        <f t="shared" si="13"/>
        <v>9.2452830188679246E-3</v>
      </c>
      <c r="H223" s="206"/>
      <c r="I223" s="206"/>
      <c r="J223" s="114"/>
    </row>
    <row r="224" spans="1:10" x14ac:dyDescent="0.25">
      <c r="A224" s="11" t="s">
        <v>169</v>
      </c>
      <c r="B224" s="206">
        <f t="shared" si="12"/>
        <v>9.9650636900410969</v>
      </c>
      <c r="C224" s="164"/>
      <c r="D224" s="206"/>
      <c r="E224" s="114" t="s">
        <v>127</v>
      </c>
      <c r="F224" s="206">
        <v>2175</v>
      </c>
      <c r="G224" s="115">
        <f t="shared" si="13"/>
        <v>3.1567489114658925E-2</v>
      </c>
      <c r="H224" s="206"/>
      <c r="I224" s="206"/>
      <c r="J224" s="114"/>
    </row>
    <row r="225" spans="1:10" x14ac:dyDescent="0.25">
      <c r="A225" s="11" t="s">
        <v>169</v>
      </c>
      <c r="B225" s="206">
        <f t="shared" si="12"/>
        <v>182.19122389782635</v>
      </c>
      <c r="C225" s="164"/>
      <c r="D225" s="206"/>
      <c r="E225" s="114" t="s">
        <v>38</v>
      </c>
      <c r="F225" s="206">
        <v>9300</v>
      </c>
      <c r="G225" s="115">
        <f t="shared" si="13"/>
        <v>0.13497822931785197</v>
      </c>
      <c r="H225" s="206"/>
      <c r="I225" s="206"/>
      <c r="J225" s="114"/>
    </row>
    <row r="226" spans="1:10" x14ac:dyDescent="0.25">
      <c r="A226" s="11" t="s">
        <v>169</v>
      </c>
      <c r="B226" s="206">
        <f t="shared" si="12"/>
        <v>0.56959772160911359</v>
      </c>
      <c r="C226" s="164"/>
      <c r="D226" s="206"/>
      <c r="E226" s="114" t="s">
        <v>129</v>
      </c>
      <c r="F226" s="206">
        <v>520</v>
      </c>
      <c r="G226" s="115">
        <f t="shared" si="13"/>
        <v>7.5471698113207548E-3</v>
      </c>
      <c r="H226" s="206"/>
      <c r="I226" s="206"/>
      <c r="J226" s="114"/>
    </row>
    <row r="227" spans="1:10" x14ac:dyDescent="0.25">
      <c r="A227" s="11" t="s">
        <v>169</v>
      </c>
      <c r="B227" s="206">
        <f t="shared" si="12"/>
        <v>1.061886876712848</v>
      </c>
      <c r="C227" s="164"/>
      <c r="D227" s="206"/>
      <c r="E227" s="114" t="s">
        <v>12</v>
      </c>
      <c r="F227" s="206">
        <v>710</v>
      </c>
      <c r="G227" s="115">
        <f t="shared" si="13"/>
        <v>1.0304789550072569E-2</v>
      </c>
      <c r="H227" s="206"/>
      <c r="I227" s="206"/>
      <c r="J227" s="114"/>
    </row>
    <row r="228" spans="1:10" x14ac:dyDescent="0.25">
      <c r="A228" s="150" t="s">
        <v>169</v>
      </c>
      <c r="B228" s="12">
        <f t="shared" si="12"/>
        <v>25.510563046505208</v>
      </c>
      <c r="C228" s="150"/>
      <c r="D228" s="12"/>
      <c r="E228" s="153" t="s">
        <v>171</v>
      </c>
      <c r="F228" s="12">
        <v>3480</v>
      </c>
      <c r="G228" s="119">
        <f t="shared" si="13"/>
        <v>5.0507982583454285E-2</v>
      </c>
      <c r="H228" s="12"/>
      <c r="I228" s="12"/>
      <c r="J228" s="150"/>
    </row>
    <row r="229" spans="1:10" x14ac:dyDescent="0.25">
      <c r="A229" s="11" t="s">
        <v>172</v>
      </c>
      <c r="B229" s="206">
        <f>POWER((F229/$J$229)*100, 2)</f>
        <v>0.51689521124353877</v>
      </c>
      <c r="C229" s="11">
        <f>SUM(B229:B278)</f>
        <v>3566.9196978868617</v>
      </c>
      <c r="D229" s="206"/>
      <c r="E229" s="206" t="s">
        <v>5</v>
      </c>
      <c r="F229" s="206">
        <v>2200</v>
      </c>
      <c r="G229" s="21">
        <f>F229/$J$229</f>
        <v>7.1895424836601303E-3</v>
      </c>
      <c r="H229" s="206"/>
      <c r="I229" s="206"/>
      <c r="J229" s="76">
        <v>306000</v>
      </c>
    </row>
    <row r="230" spans="1:10" x14ac:dyDescent="0.25">
      <c r="A230" s="11" t="s">
        <v>172</v>
      </c>
      <c r="B230" s="206">
        <f t="shared" ref="B230:B278" si="14">POWER((F230/$J$229)*100, 2)</f>
        <v>8.8243944636678201E-2</v>
      </c>
      <c r="D230" s="206"/>
      <c r="E230" s="206" t="s">
        <v>131</v>
      </c>
      <c r="F230" s="206">
        <v>909</v>
      </c>
      <c r="G230" s="21">
        <f t="shared" ref="G230:G278" si="15">F230/$J$229</f>
        <v>2.9705882352941177E-3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4"/>
        <v>0.61514801999231061</v>
      </c>
      <c r="D231" s="206"/>
      <c r="E231" s="206" t="s">
        <v>100</v>
      </c>
      <c r="F231" s="206">
        <v>2400</v>
      </c>
      <c r="G231" s="21">
        <f t="shared" si="15"/>
        <v>7.8431372549019607E-3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4"/>
        <v>4.9728768175701654E-3</v>
      </c>
      <c r="D232" s="206"/>
      <c r="E232" s="206" t="s">
        <v>39</v>
      </c>
      <c r="F232" s="206">
        <v>215.78700000000001</v>
      </c>
      <c r="G232" s="21">
        <f t="shared" si="15"/>
        <v>7.0518627450980389E-4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4"/>
        <v>5.8877595155709352</v>
      </c>
      <c r="D233" s="206"/>
      <c r="E233" s="206" t="s">
        <v>6</v>
      </c>
      <c r="F233" s="206">
        <v>7425</v>
      </c>
      <c r="G233" s="21">
        <f t="shared" si="15"/>
        <v>2.4264705882352942E-2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4"/>
        <v>0.2158908154983126</v>
      </c>
      <c r="D234" s="206"/>
      <c r="E234" s="206" t="s">
        <v>101</v>
      </c>
      <c r="F234" s="206">
        <v>1421.8</v>
      </c>
      <c r="G234" s="21">
        <f t="shared" si="15"/>
        <v>4.6464052287581697E-3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4"/>
        <v>0.45717042590456669</v>
      </c>
      <c r="D235" s="206"/>
      <c r="E235" s="206" t="s">
        <v>82</v>
      </c>
      <c r="F235" s="206">
        <v>2069</v>
      </c>
      <c r="G235" s="21">
        <f t="shared" si="15"/>
        <v>6.7614379084967322E-3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4"/>
        <v>7.1809987611602372E-2</v>
      </c>
      <c r="D236" s="206"/>
      <c r="E236" s="206" t="s">
        <v>83</v>
      </c>
      <c r="F236" s="206">
        <v>820</v>
      </c>
      <c r="G236" s="21">
        <f t="shared" si="15"/>
        <v>2.6797385620915032E-3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4"/>
        <v>3460.2076124567479</v>
      </c>
      <c r="D237" s="206"/>
      <c r="E237" s="206" t="s">
        <v>15</v>
      </c>
      <c r="F237" s="206">
        <v>180000</v>
      </c>
      <c r="G237" s="21">
        <f t="shared" si="15"/>
        <v>0.58823529411764708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4"/>
        <v>0</v>
      </c>
      <c r="D238" s="206"/>
      <c r="E238" s="206" t="s">
        <v>103</v>
      </c>
      <c r="F238" s="206"/>
      <c r="H238" s="206"/>
      <c r="I238" s="206"/>
      <c r="J238" s="76"/>
    </row>
    <row r="239" spans="1:10" x14ac:dyDescent="0.25">
      <c r="A239" s="11" t="s">
        <v>172</v>
      </c>
      <c r="B239" s="206">
        <f t="shared" si="14"/>
        <v>3.1257315562390538E-2</v>
      </c>
      <c r="D239" s="206"/>
      <c r="E239" s="206" t="s">
        <v>33</v>
      </c>
      <c r="F239" s="206">
        <v>541</v>
      </c>
      <c r="G239" s="21">
        <f t="shared" si="15"/>
        <v>1.7679738562091504E-3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4"/>
        <v>0.14123841257635952</v>
      </c>
      <c r="D240" s="206"/>
      <c r="E240" s="206" t="s">
        <v>105</v>
      </c>
      <c r="F240" s="206">
        <v>1150</v>
      </c>
      <c r="G240" s="21">
        <f t="shared" si="15"/>
        <v>3.758169934640523E-3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4"/>
        <v>0.10679653124866505</v>
      </c>
      <c r="D241" s="206"/>
      <c r="E241" s="206" t="s">
        <v>106</v>
      </c>
      <c r="F241" s="206">
        <v>1000</v>
      </c>
      <c r="G241" s="21">
        <f t="shared" si="15"/>
        <v>3.2679738562091504E-3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4"/>
        <v>2.4811397325814857E-2</v>
      </c>
      <c r="D242" s="206"/>
      <c r="E242" s="206" t="s">
        <v>134</v>
      </c>
      <c r="F242" s="206">
        <v>482</v>
      </c>
      <c r="G242" s="21">
        <f t="shared" si="15"/>
        <v>1.5751633986928104E-3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4"/>
        <v>1.7087444999786408</v>
      </c>
      <c r="D243" s="206"/>
      <c r="E243" s="206" t="s">
        <v>19</v>
      </c>
      <c r="F243" s="206">
        <v>4000</v>
      </c>
      <c r="G243" s="21">
        <f t="shared" si="15"/>
        <v>1.3071895424836602E-2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4"/>
        <v>5.7114751804861372</v>
      </c>
      <c r="D244" s="206"/>
      <c r="E244" s="206" t="s">
        <v>94</v>
      </c>
      <c r="F244" s="206">
        <v>7313</v>
      </c>
      <c r="G244" s="21">
        <f t="shared" si="15"/>
        <v>2.3898692810457516E-2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4"/>
        <v>6.6747832030415654E-3</v>
      </c>
      <c r="D245" s="206"/>
      <c r="E245" s="206" t="s">
        <v>22</v>
      </c>
      <c r="F245" s="206">
        <v>250</v>
      </c>
      <c r="G245" s="21">
        <f t="shared" si="15"/>
        <v>8.1699346405228761E-4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4"/>
        <v>18.048613781024393</v>
      </c>
      <c r="D246" s="206"/>
      <c r="E246" s="206" t="s">
        <v>9</v>
      </c>
      <c r="F246" s="206">
        <v>13000</v>
      </c>
      <c r="G246" s="21">
        <f t="shared" si="15"/>
        <v>4.2483660130718956E-2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4"/>
        <v>0.7785467128027681</v>
      </c>
      <c r="D247" s="206"/>
      <c r="E247" s="206" t="s">
        <v>24</v>
      </c>
      <c r="F247" s="206">
        <v>2700</v>
      </c>
      <c r="G247" s="21">
        <f t="shared" si="15"/>
        <v>8.8235294117647058E-3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4"/>
        <v>6.1514801999231067E-3</v>
      </c>
      <c r="D248" s="206"/>
      <c r="E248" s="206" t="s">
        <v>110</v>
      </c>
      <c r="F248" s="206">
        <v>240</v>
      </c>
      <c r="G248" s="21">
        <f t="shared" si="15"/>
        <v>7.8431372549019605E-4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4"/>
        <v>2.4662752244435895E-2</v>
      </c>
      <c r="D249" s="206"/>
      <c r="E249" s="206" t="s">
        <v>136</v>
      </c>
      <c r="F249" s="206">
        <v>480.55399999999997</v>
      </c>
      <c r="G249" s="21">
        <f t="shared" si="15"/>
        <v>1.5704379084967319E-3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4"/>
        <v>3.7175872527660303</v>
      </c>
      <c r="D250" s="206"/>
      <c r="E250" s="206" t="s">
        <v>25</v>
      </c>
      <c r="F250" s="206">
        <v>5900</v>
      </c>
      <c r="G250" s="21">
        <f t="shared" si="15"/>
        <v>1.9281045751633988E-2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4"/>
        <v>1.0440632188581312E-2</v>
      </c>
      <c r="D251" s="206"/>
      <c r="E251" s="206" t="s">
        <v>10</v>
      </c>
      <c r="F251" s="206">
        <v>312.66899999999998</v>
      </c>
      <c r="G251" s="21">
        <f t="shared" si="15"/>
        <v>1.0217941176470587E-3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4"/>
        <v>9.695286428296809</v>
      </c>
      <c r="D252" s="206"/>
      <c r="E252" s="206" t="s">
        <v>111</v>
      </c>
      <c r="F252" s="206">
        <v>9528</v>
      </c>
      <c r="G252" s="21">
        <f t="shared" si="15"/>
        <v>3.1137254901960783E-2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4"/>
        <v>8.7646376488636879E-2</v>
      </c>
      <c r="D253" s="206"/>
      <c r="E253" s="206" t="s">
        <v>36</v>
      </c>
      <c r="F253" s="206">
        <v>905.91700000000003</v>
      </c>
      <c r="G253" s="21">
        <f t="shared" si="15"/>
        <v>2.9605130718954251E-3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4"/>
        <v>1.7087444999786408</v>
      </c>
      <c r="D254" s="206"/>
      <c r="E254" s="206" t="s">
        <v>170</v>
      </c>
      <c r="F254" s="206">
        <v>4000</v>
      </c>
      <c r="G254" s="21">
        <f t="shared" si="15"/>
        <v>1.3071895424836602E-2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4"/>
        <v>8.6505190311418692E-2</v>
      </c>
      <c r="D255" s="206"/>
      <c r="E255" s="206" t="s">
        <v>26</v>
      </c>
      <c r="F255" s="206">
        <v>900</v>
      </c>
      <c r="G255" s="21">
        <f t="shared" si="15"/>
        <v>2.9411764705882353E-3</v>
      </c>
      <c r="H255" s="206"/>
      <c r="I255" s="206"/>
      <c r="J255" s="11"/>
    </row>
    <row r="256" spans="1:10" x14ac:dyDescent="0.25">
      <c r="A256" s="11" t="s">
        <v>172</v>
      </c>
      <c r="B256" s="206">
        <f t="shared" si="14"/>
        <v>0</v>
      </c>
      <c r="D256" s="206"/>
      <c r="E256" s="206" t="s">
        <v>56</v>
      </c>
      <c r="F256" s="206"/>
      <c r="H256" s="206"/>
      <c r="I256" s="206"/>
      <c r="J256" s="11"/>
    </row>
    <row r="257" spans="1:10" x14ac:dyDescent="0.25">
      <c r="A257" s="11" t="s">
        <v>172</v>
      </c>
      <c r="B257" s="206">
        <f t="shared" si="14"/>
        <v>4.9826989619377159E-3</v>
      </c>
      <c r="D257" s="206"/>
      <c r="E257" s="206" t="s">
        <v>92</v>
      </c>
      <c r="F257" s="206">
        <v>216</v>
      </c>
      <c r="G257" s="21">
        <f t="shared" si="15"/>
        <v>7.0588235294117652E-4</v>
      </c>
      <c r="H257" s="206"/>
      <c r="I257" s="206"/>
      <c r="J257" s="11"/>
    </row>
    <row r="258" spans="1:10" x14ac:dyDescent="0.25">
      <c r="A258" s="11" t="s">
        <v>172</v>
      </c>
      <c r="B258" s="206">
        <f t="shared" si="14"/>
        <v>0.40676049382716051</v>
      </c>
      <c r="D258" s="206"/>
      <c r="E258" s="206" t="s">
        <v>118</v>
      </c>
      <c r="F258" s="206">
        <v>1951.6</v>
      </c>
      <c r="G258" s="21">
        <f t="shared" si="15"/>
        <v>6.3777777777777774E-3</v>
      </c>
      <c r="H258" s="206"/>
      <c r="I258" s="206"/>
      <c r="J258" s="11"/>
    </row>
    <row r="259" spans="1:10" x14ac:dyDescent="0.25">
      <c r="A259" s="11" t="s">
        <v>172</v>
      </c>
      <c r="B259" s="206">
        <f t="shared" si="14"/>
        <v>0.42718612499466019</v>
      </c>
      <c r="D259" s="206"/>
      <c r="E259" s="206" t="s">
        <v>29</v>
      </c>
      <c r="F259" s="206">
        <v>2000</v>
      </c>
      <c r="G259" s="21">
        <f t="shared" si="15"/>
        <v>6.5359477124183009E-3</v>
      </c>
      <c r="H259" s="206"/>
      <c r="I259" s="206"/>
      <c r="J259" s="11"/>
    </row>
    <row r="260" spans="1:10" x14ac:dyDescent="0.25">
      <c r="A260" s="11" t="s">
        <v>172</v>
      </c>
      <c r="B260" s="206">
        <f t="shared" si="14"/>
        <v>7.1809987611602368</v>
      </c>
      <c r="D260" s="206"/>
      <c r="E260" s="206" t="s">
        <v>16</v>
      </c>
      <c r="F260" s="206">
        <v>8200</v>
      </c>
      <c r="G260" s="21">
        <f t="shared" si="15"/>
        <v>2.6797385620915031E-2</v>
      </c>
      <c r="H260" s="206"/>
      <c r="I260" s="206"/>
      <c r="J260" s="11"/>
    </row>
    <row r="261" spans="1:10" x14ac:dyDescent="0.25">
      <c r="A261" s="11" t="s">
        <v>172</v>
      </c>
      <c r="B261" s="206">
        <f t="shared" si="14"/>
        <v>0</v>
      </c>
      <c r="D261" s="206"/>
      <c r="E261" s="206" t="s">
        <v>54</v>
      </c>
      <c r="F261" s="206"/>
      <c r="H261" s="206"/>
      <c r="I261" s="206"/>
      <c r="J261" s="11"/>
    </row>
    <row r="262" spans="1:10" x14ac:dyDescent="0.25">
      <c r="A262" s="11" t="s">
        <v>172</v>
      </c>
      <c r="B262" s="206">
        <f t="shared" si="14"/>
        <v>9.1270548636208284E-3</v>
      </c>
      <c r="D262" s="206"/>
      <c r="E262" s="206" t="s">
        <v>143</v>
      </c>
      <c r="F262" s="206">
        <v>292.339</v>
      </c>
      <c r="G262" s="21">
        <f t="shared" si="15"/>
        <v>9.5535620915032681E-4</v>
      </c>
      <c r="H262" s="206"/>
      <c r="I262" s="206"/>
      <c r="J262" s="11"/>
    </row>
    <row r="263" spans="1:10" x14ac:dyDescent="0.25">
      <c r="A263" s="11" t="s">
        <v>172</v>
      </c>
      <c r="B263" s="206">
        <f t="shared" si="14"/>
        <v>0.12502926224956215</v>
      </c>
      <c r="D263" s="206"/>
      <c r="E263" s="206" t="s">
        <v>120</v>
      </c>
      <c r="F263" s="206">
        <v>1082</v>
      </c>
      <c r="G263" s="21">
        <f t="shared" si="15"/>
        <v>3.5359477124183008E-3</v>
      </c>
      <c r="H263" s="206"/>
      <c r="I263" s="206"/>
      <c r="J263" s="11"/>
    </row>
    <row r="264" spans="1:10" x14ac:dyDescent="0.25">
      <c r="A264" s="11" t="s">
        <v>172</v>
      </c>
      <c r="B264" s="206">
        <f t="shared" si="14"/>
        <v>0.24029219530949633</v>
      </c>
      <c r="D264" s="206"/>
      <c r="E264" s="206" t="s">
        <v>173</v>
      </c>
      <c r="F264" s="206">
        <v>1500</v>
      </c>
      <c r="G264" s="21">
        <f t="shared" si="15"/>
        <v>4.9019607843137254E-3</v>
      </c>
      <c r="H264" s="206"/>
      <c r="I264" s="206"/>
      <c r="J264" s="11"/>
    </row>
    <row r="265" spans="1:10" x14ac:dyDescent="0.25">
      <c r="A265" s="11" t="s">
        <v>172</v>
      </c>
      <c r="B265" s="206">
        <f t="shared" si="14"/>
        <v>0.26546505102407197</v>
      </c>
      <c r="D265" s="206"/>
      <c r="E265" s="206" t="s">
        <v>121</v>
      </c>
      <c r="F265" s="206">
        <v>1576.6130000000001</v>
      </c>
      <c r="G265" s="21">
        <f t="shared" si="15"/>
        <v>5.1523300653594775E-3</v>
      </c>
      <c r="H265" s="206"/>
      <c r="I265" s="206"/>
      <c r="J265" s="11"/>
    </row>
    <row r="266" spans="1:10" x14ac:dyDescent="0.25">
      <c r="A266" s="11" t="s">
        <v>172</v>
      </c>
      <c r="B266" s="206">
        <f t="shared" si="14"/>
        <v>0.42718612499466019</v>
      </c>
      <c r="D266" s="206"/>
      <c r="E266" s="206" t="s">
        <v>32</v>
      </c>
      <c r="F266" s="206">
        <v>2000</v>
      </c>
      <c r="G266" s="21">
        <f t="shared" si="15"/>
        <v>6.5359477124183009E-3</v>
      </c>
      <c r="H266" s="206"/>
      <c r="I266" s="206"/>
      <c r="J266" s="11"/>
    </row>
    <row r="267" spans="1:10" x14ac:dyDescent="0.25">
      <c r="A267" s="11" t="s">
        <v>172</v>
      </c>
      <c r="B267" s="206">
        <f t="shared" si="14"/>
        <v>6.0073048827374083E-2</v>
      </c>
      <c r="D267" s="206"/>
      <c r="E267" s="206" t="s">
        <v>174</v>
      </c>
      <c r="F267" s="206">
        <v>750</v>
      </c>
      <c r="G267" s="21">
        <f t="shared" si="15"/>
        <v>2.4509803921568627E-3</v>
      </c>
      <c r="H267" s="206"/>
      <c r="I267" s="206"/>
      <c r="J267" s="11"/>
    </row>
    <row r="268" spans="1:10" x14ac:dyDescent="0.25">
      <c r="A268" s="11" t="s">
        <v>172</v>
      </c>
      <c r="B268" s="206">
        <f t="shared" si="14"/>
        <v>2.1626297577854673E-2</v>
      </c>
      <c r="D268" s="206"/>
      <c r="E268" s="206" t="s">
        <v>124</v>
      </c>
      <c r="F268" s="206">
        <v>450</v>
      </c>
      <c r="G268" s="21">
        <f t="shared" si="15"/>
        <v>1.4705882352941176E-3</v>
      </c>
      <c r="H268" s="206"/>
      <c r="I268" s="206"/>
      <c r="J268" s="11"/>
    </row>
    <row r="269" spans="1:10" x14ac:dyDescent="0.25">
      <c r="A269" s="11" t="s">
        <v>172</v>
      </c>
      <c r="B269" s="206">
        <f t="shared" si="14"/>
        <v>6.3319663377333496E-2</v>
      </c>
      <c r="D269" s="206"/>
      <c r="E269" s="206" t="s">
        <v>161</v>
      </c>
      <c r="F269" s="206">
        <v>770</v>
      </c>
      <c r="G269" s="21">
        <f t="shared" si="15"/>
        <v>2.5163398692810458E-3</v>
      </c>
      <c r="H269" s="206"/>
      <c r="I269" s="206"/>
      <c r="J269" s="11"/>
    </row>
    <row r="270" spans="1:10" x14ac:dyDescent="0.25">
      <c r="A270" s="11" t="s">
        <v>172</v>
      </c>
      <c r="B270" s="206">
        <f t="shared" si="14"/>
        <v>1.4541522491349478E-2</v>
      </c>
      <c r="D270" s="206"/>
      <c r="E270" s="206" t="s">
        <v>166</v>
      </c>
      <c r="F270" s="206">
        <v>369</v>
      </c>
      <c r="G270" s="21">
        <f t="shared" si="15"/>
        <v>1.2058823529411764E-3</v>
      </c>
      <c r="H270" s="206"/>
      <c r="I270" s="206"/>
      <c r="J270" s="11"/>
    </row>
    <row r="271" spans="1:10" x14ac:dyDescent="0.25">
      <c r="A271" s="11" t="s">
        <v>172</v>
      </c>
      <c r="B271" s="206">
        <f t="shared" si="14"/>
        <v>1.7087444999786408</v>
      </c>
      <c r="D271" s="206"/>
      <c r="E271" s="206" t="s">
        <v>31</v>
      </c>
      <c r="F271" s="206">
        <v>4000</v>
      </c>
      <c r="G271" s="21">
        <f t="shared" si="15"/>
        <v>1.3071895424836602E-2</v>
      </c>
      <c r="H271" s="206"/>
      <c r="I271" s="206"/>
      <c r="J271" s="11"/>
    </row>
    <row r="272" spans="1:10" x14ac:dyDescent="0.25">
      <c r="A272" s="11" t="s">
        <v>172</v>
      </c>
      <c r="B272" s="206">
        <f t="shared" si="14"/>
        <v>2.8083625955828961</v>
      </c>
      <c r="D272" s="206"/>
      <c r="E272" s="206" t="s">
        <v>126</v>
      </c>
      <c r="F272" s="206">
        <v>5128</v>
      </c>
      <c r="G272" s="21">
        <f t="shared" si="15"/>
        <v>1.6758169934640525E-2</v>
      </c>
      <c r="H272" s="206"/>
      <c r="I272" s="206"/>
      <c r="J272" s="11"/>
    </row>
    <row r="273" spans="1:10" x14ac:dyDescent="0.25">
      <c r="A273" s="11" t="s">
        <v>172</v>
      </c>
      <c r="B273" s="206">
        <f t="shared" si="14"/>
        <v>0.24029219530949633</v>
      </c>
      <c r="D273" s="206"/>
      <c r="E273" s="206" t="s">
        <v>128</v>
      </c>
      <c r="F273" s="206">
        <v>1500</v>
      </c>
      <c r="G273" s="21">
        <f t="shared" si="15"/>
        <v>4.9019607843137254E-3</v>
      </c>
      <c r="H273" s="206"/>
      <c r="I273" s="206"/>
      <c r="J273" s="11"/>
    </row>
    <row r="274" spans="1:10" x14ac:dyDescent="0.25">
      <c r="A274" s="11" t="s">
        <v>172</v>
      </c>
      <c r="B274" s="206">
        <f t="shared" si="14"/>
        <v>42.292494339783858</v>
      </c>
      <c r="D274" s="206"/>
      <c r="E274" s="206" t="s">
        <v>38</v>
      </c>
      <c r="F274" s="206">
        <v>19900</v>
      </c>
      <c r="G274" s="21">
        <f t="shared" si="15"/>
        <v>6.5032679738562096E-2</v>
      </c>
      <c r="H274" s="206"/>
      <c r="I274" s="206"/>
      <c r="J274" s="11"/>
    </row>
    <row r="275" spans="1:10" x14ac:dyDescent="0.25">
      <c r="A275" s="11" t="s">
        <v>172</v>
      </c>
      <c r="B275" s="206">
        <f t="shared" si="14"/>
        <v>1.7087444999786403E-2</v>
      </c>
      <c r="D275" s="206"/>
      <c r="E275" s="206" t="s">
        <v>12</v>
      </c>
      <c r="F275" s="206">
        <v>400</v>
      </c>
      <c r="G275" s="21">
        <f t="shared" si="15"/>
        <v>1.30718954248366E-3</v>
      </c>
      <c r="H275" s="206"/>
      <c r="I275" s="206"/>
      <c r="J275" s="11"/>
    </row>
    <row r="276" spans="1:10" x14ac:dyDescent="0.25">
      <c r="A276" s="11" t="s">
        <v>172</v>
      </c>
      <c r="B276" s="206">
        <f t="shared" si="14"/>
        <v>0.27993090264428211</v>
      </c>
      <c r="D276" s="206"/>
      <c r="E276" s="206" t="s">
        <v>47</v>
      </c>
      <c r="F276" s="206">
        <v>1619</v>
      </c>
      <c r="G276" s="21">
        <f t="shared" si="15"/>
        <v>5.2908496732026146E-3</v>
      </c>
      <c r="H276" s="206"/>
      <c r="I276" s="206"/>
      <c r="J276" s="11"/>
    </row>
    <row r="277" spans="1:10" x14ac:dyDescent="0.25">
      <c r="A277" s="11" t="s">
        <v>172</v>
      </c>
      <c r="B277" s="206">
        <f t="shared" si="14"/>
        <v>0</v>
      </c>
      <c r="D277" s="206"/>
      <c r="E277" s="206" t="s">
        <v>89</v>
      </c>
      <c r="F277" s="206"/>
      <c r="H277" s="206"/>
      <c r="I277" s="206"/>
      <c r="J277" s="11"/>
    </row>
    <row r="278" spans="1:10" x14ac:dyDescent="0.25">
      <c r="A278" s="150" t="s">
        <v>172</v>
      </c>
      <c r="B278" s="12">
        <f t="shared" si="14"/>
        <v>0.36551112819855619</v>
      </c>
      <c r="C278" s="150"/>
      <c r="D278" s="12"/>
      <c r="E278" s="12" t="s">
        <v>171</v>
      </c>
      <c r="F278" s="12">
        <v>1850</v>
      </c>
      <c r="G278" s="27">
        <f t="shared" si="15"/>
        <v>6.0457516339869283E-3</v>
      </c>
      <c r="H278" s="12"/>
      <c r="I278" s="12"/>
      <c r="J278" s="12"/>
    </row>
    <row r="279" spans="1:10" x14ac:dyDescent="0.25">
      <c r="A279" s="11" t="s">
        <v>175</v>
      </c>
      <c r="B279" s="210">
        <v>659.80692799999997</v>
      </c>
      <c r="C279" s="11">
        <v>1317.672</v>
      </c>
      <c r="D279" s="210"/>
      <c r="E279" s="210" t="s">
        <v>5</v>
      </c>
      <c r="F279" s="210">
        <v>2555000</v>
      </c>
      <c r="G279" s="115">
        <v>0.25686999999999999</v>
      </c>
      <c r="J279" s="11">
        <v>9946700</v>
      </c>
    </row>
    <row r="280" spans="1:10" x14ac:dyDescent="0.25">
      <c r="A280" s="11" t="s">
        <v>175</v>
      </c>
      <c r="B280" s="210">
        <v>1.7693503509999999</v>
      </c>
      <c r="D280" s="210"/>
      <c r="E280" s="210" t="s">
        <v>6</v>
      </c>
      <c r="F280" s="210">
        <v>132309</v>
      </c>
      <c r="G280" s="115">
        <v>1.3299999999999999E-2</v>
      </c>
    </row>
    <row r="281" spans="1:10" x14ac:dyDescent="0.25">
      <c r="A281" s="11" t="s">
        <v>175</v>
      </c>
      <c r="B281" s="210">
        <v>101.0729781</v>
      </c>
      <c r="D281" s="210"/>
      <c r="E281" s="210" t="s">
        <v>82</v>
      </c>
      <c r="F281" s="210">
        <v>1000000</v>
      </c>
      <c r="G281" s="115">
        <v>0.10054</v>
      </c>
    </row>
    <row r="282" spans="1:10" x14ac:dyDescent="0.25">
      <c r="A282" s="11" t="s">
        <v>175</v>
      </c>
      <c r="B282" s="210">
        <v>122.2983035</v>
      </c>
      <c r="D282" s="210"/>
      <c r="E282" s="210" t="s">
        <v>15</v>
      </c>
      <c r="F282" s="210">
        <v>1100000</v>
      </c>
      <c r="G282" s="115">
        <v>0.11058999999999999</v>
      </c>
    </row>
    <row r="283" spans="1:10" x14ac:dyDescent="0.25">
      <c r="A283" s="11" t="s">
        <v>175</v>
      </c>
      <c r="B283" s="210"/>
      <c r="D283" s="210"/>
      <c r="E283" s="210" t="s">
        <v>106</v>
      </c>
      <c r="F283" s="210"/>
      <c r="G283" s="115"/>
    </row>
    <row r="284" spans="1:10" x14ac:dyDescent="0.25">
      <c r="A284" s="11" t="s">
        <v>175</v>
      </c>
      <c r="B284" s="210">
        <v>40.243318039999998</v>
      </c>
      <c r="D284" s="210"/>
      <c r="E284" s="210" t="s">
        <v>9</v>
      </c>
      <c r="F284" s="210">
        <v>631000</v>
      </c>
      <c r="G284" s="115">
        <v>6.3439999999999996E-2</v>
      </c>
    </row>
    <row r="285" spans="1:10" x14ac:dyDescent="0.25">
      <c r="A285" s="11" t="s">
        <v>175</v>
      </c>
      <c r="B285" s="210">
        <v>8.1869109999999998E-3</v>
      </c>
      <c r="D285" s="210"/>
      <c r="E285" s="210" t="s">
        <v>23</v>
      </c>
      <c r="F285" s="210">
        <v>9000</v>
      </c>
      <c r="G285" s="115">
        <v>8.9999999999999998E-4</v>
      </c>
    </row>
    <row r="286" spans="1:10" x14ac:dyDescent="0.25">
      <c r="A286" s="11" t="s">
        <v>175</v>
      </c>
      <c r="B286" s="210">
        <v>6.3170611000000002E-2</v>
      </c>
      <c r="D286" s="210"/>
      <c r="E286" s="210" t="s">
        <v>36</v>
      </c>
      <c r="F286" s="210">
        <v>25000</v>
      </c>
      <c r="G286" s="115">
        <v>2.5100000000000001E-3</v>
      </c>
    </row>
    <row r="287" spans="1:10" x14ac:dyDescent="0.25">
      <c r="A287" s="11" t="s">
        <v>175</v>
      </c>
      <c r="B287" s="210">
        <v>0.150696148</v>
      </c>
      <c r="D287" s="210"/>
      <c r="E287" s="210" t="s">
        <v>26</v>
      </c>
      <c r="F287" s="210">
        <v>38613</v>
      </c>
      <c r="G287" s="115">
        <v>3.8800000000000002E-3</v>
      </c>
    </row>
    <row r="288" spans="1:10" x14ac:dyDescent="0.25">
      <c r="A288" s="11" t="s">
        <v>175</v>
      </c>
      <c r="B288" s="210">
        <v>11.37184937</v>
      </c>
      <c r="D288" s="210"/>
      <c r="E288" s="210" t="s">
        <v>27</v>
      </c>
      <c r="F288" s="210">
        <v>335427</v>
      </c>
      <c r="G288" s="115">
        <v>3.372E-2</v>
      </c>
    </row>
    <row r="289" spans="1:10" x14ac:dyDescent="0.25">
      <c r="A289" s="11" t="s">
        <v>175</v>
      </c>
      <c r="B289" s="210">
        <v>84.620824110000001</v>
      </c>
      <c r="D289" s="210"/>
      <c r="E289" s="210" t="s">
        <v>117</v>
      </c>
      <c r="F289" s="210">
        <v>915000</v>
      </c>
      <c r="G289" s="115">
        <v>9.1990000000000002E-2</v>
      </c>
    </row>
    <row r="290" spans="1:10" x14ac:dyDescent="0.25">
      <c r="A290" s="11" t="s">
        <v>175</v>
      </c>
      <c r="B290" s="210">
        <v>0.93996880100000002</v>
      </c>
      <c r="D290" s="210"/>
      <c r="E290" s="210" t="s">
        <v>30</v>
      </c>
      <c r="F290" s="210">
        <v>96436</v>
      </c>
      <c r="G290" s="115">
        <v>9.7000000000000003E-3</v>
      </c>
    </row>
    <row r="291" spans="1:10" x14ac:dyDescent="0.25">
      <c r="A291" s="11" t="s">
        <v>175</v>
      </c>
      <c r="B291" s="210">
        <v>194.16078669999999</v>
      </c>
      <c r="D291" s="210"/>
      <c r="E291" s="210" t="s">
        <v>121</v>
      </c>
      <c r="F291" s="210">
        <v>1386000</v>
      </c>
      <c r="G291" s="115">
        <v>0.13933999999999999</v>
      </c>
    </row>
    <row r="292" spans="1:10" x14ac:dyDescent="0.25">
      <c r="A292" s="11" t="s">
        <v>175</v>
      </c>
      <c r="B292" s="210">
        <v>0.11338852200000001</v>
      </c>
      <c r="D292" s="210"/>
      <c r="E292" s="210" t="s">
        <v>160</v>
      </c>
      <c r="F292" s="210">
        <v>33494</v>
      </c>
      <c r="G292" s="115">
        <v>3.3700000000000002E-3</v>
      </c>
    </row>
    <row r="293" spans="1:10" x14ac:dyDescent="0.25">
      <c r="A293" s="11" t="s">
        <v>175</v>
      </c>
      <c r="B293" s="210">
        <v>34.000949839999997</v>
      </c>
      <c r="D293" s="210"/>
      <c r="E293" s="210" t="s">
        <v>126</v>
      </c>
      <c r="F293" s="210">
        <v>580000</v>
      </c>
      <c r="G293" s="115">
        <v>5.8310000000000001E-2</v>
      </c>
    </row>
    <row r="294" spans="1:10" x14ac:dyDescent="0.25">
      <c r="A294" s="11" t="s">
        <v>175</v>
      </c>
      <c r="B294" s="210">
        <v>16.1716765</v>
      </c>
      <c r="D294" s="210"/>
      <c r="E294" s="210" t="s">
        <v>38</v>
      </c>
      <c r="F294" s="210">
        <v>400000</v>
      </c>
      <c r="G294" s="115">
        <v>4.0210000000000003E-2</v>
      </c>
    </row>
    <row r="295" spans="1:10" x14ac:dyDescent="0.25">
      <c r="A295" s="150" t="s">
        <v>175</v>
      </c>
      <c r="B295" s="12">
        <v>50.879151729999997</v>
      </c>
      <c r="C295" s="150"/>
      <c r="D295" s="12"/>
      <c r="E295" s="12" t="s">
        <v>47</v>
      </c>
      <c r="F295" s="12">
        <v>709500</v>
      </c>
      <c r="G295" s="119">
        <v>7.1330000000000005E-2</v>
      </c>
      <c r="H295" s="12"/>
      <c r="I295" s="12"/>
      <c r="J295" s="12"/>
    </row>
    <row r="296" spans="1:10" x14ac:dyDescent="0.25">
      <c r="A296" s="11" t="s">
        <v>177</v>
      </c>
      <c r="B296" s="117">
        <v>0</v>
      </c>
      <c r="C296" s="164">
        <v>3378.5666999999999</v>
      </c>
      <c r="D296" s="218"/>
      <c r="E296" s="14" t="s">
        <v>5</v>
      </c>
      <c r="F296" s="218"/>
      <c r="H296" s="218"/>
      <c r="I296" s="218"/>
      <c r="J296" s="173">
        <v>62000</v>
      </c>
    </row>
    <row r="297" spans="1:10" x14ac:dyDescent="0.25">
      <c r="A297" s="11" t="s">
        <v>177</v>
      </c>
      <c r="B297" s="218">
        <v>1758.5848074921958</v>
      </c>
      <c r="D297" s="218"/>
      <c r="E297" s="79" t="s">
        <v>15</v>
      </c>
      <c r="F297" s="118">
        <v>26000</v>
      </c>
      <c r="G297" s="115">
        <v>0.41935483870967744</v>
      </c>
      <c r="I297" s="218"/>
      <c r="J297" s="114"/>
    </row>
    <row r="298" spans="1:10" x14ac:dyDescent="0.25">
      <c r="A298" s="11" t="s">
        <v>177</v>
      </c>
      <c r="B298" s="218">
        <v>0</v>
      </c>
      <c r="D298" s="218"/>
      <c r="E298" s="79" t="s">
        <v>22</v>
      </c>
      <c r="F298" s="118"/>
      <c r="G298" s="115"/>
      <c r="I298" s="218"/>
      <c r="J298" s="114"/>
    </row>
    <row r="299" spans="1:10" x14ac:dyDescent="0.25">
      <c r="A299" s="11" t="s">
        <v>177</v>
      </c>
      <c r="B299" s="218">
        <v>0</v>
      </c>
      <c r="D299" s="218"/>
      <c r="E299" s="79" t="s">
        <v>36</v>
      </c>
      <c r="F299" s="118"/>
      <c r="G299" s="115"/>
      <c r="I299" s="218"/>
      <c r="J299" s="114"/>
    </row>
    <row r="300" spans="1:10" x14ac:dyDescent="0.25">
      <c r="A300" s="11" t="s">
        <v>177</v>
      </c>
      <c r="B300" s="218">
        <v>546.95629552549428</v>
      </c>
      <c r="D300" s="218"/>
      <c r="E300" s="79" t="s">
        <v>16</v>
      </c>
      <c r="F300" s="118">
        <v>14500</v>
      </c>
      <c r="G300" s="115">
        <v>0.23387096774193547</v>
      </c>
      <c r="I300" s="218"/>
      <c r="J300" s="114"/>
    </row>
    <row r="301" spans="1:10" x14ac:dyDescent="0.25">
      <c r="A301" s="11" t="s">
        <v>177</v>
      </c>
      <c r="B301" s="218">
        <v>1071.5063085327783</v>
      </c>
      <c r="D301" s="218"/>
      <c r="E301" s="79" t="s">
        <v>121</v>
      </c>
      <c r="F301" s="118">
        <v>20295</v>
      </c>
      <c r="G301" s="115">
        <v>0.32733870967741935</v>
      </c>
      <c r="I301" s="218"/>
      <c r="J301" s="114"/>
    </row>
    <row r="302" spans="1:10" x14ac:dyDescent="0.25">
      <c r="A302" s="11" t="s">
        <v>177</v>
      </c>
      <c r="B302" s="218">
        <v>0.70343392299687812</v>
      </c>
      <c r="C302" s="164"/>
      <c r="D302" s="218"/>
      <c r="E302" s="79" t="s">
        <v>111</v>
      </c>
      <c r="F302" s="117">
        <v>520</v>
      </c>
      <c r="G302" s="115">
        <v>8.3870967741935479E-3</v>
      </c>
      <c r="I302" s="218"/>
      <c r="J302" s="114"/>
    </row>
    <row r="303" spans="1:10" x14ac:dyDescent="0.25">
      <c r="A303" s="150" t="s">
        <v>177</v>
      </c>
      <c r="B303" s="12">
        <v>0.81581685744016663</v>
      </c>
      <c r="C303" s="150"/>
      <c r="D303" s="12"/>
      <c r="E303" s="128" t="s">
        <v>38</v>
      </c>
      <c r="F303" s="12">
        <v>560</v>
      </c>
      <c r="G303" s="27">
        <v>9.0322580645161299E-3</v>
      </c>
      <c r="H303" s="12"/>
      <c r="I303" s="12"/>
      <c r="J303" s="150"/>
    </row>
    <row r="304" spans="1:10" x14ac:dyDescent="0.25">
      <c r="A304" s="11" t="s">
        <v>179</v>
      </c>
      <c r="B304" s="235">
        <f>POWER((F304/$J$304)*100, 2)</f>
        <v>7.4588658993008966E-4</v>
      </c>
      <c r="C304" s="11">
        <f>SUM(B304:B328)</f>
        <v>2259.1063730085625</v>
      </c>
      <c r="D304" s="235"/>
      <c r="E304" s="235" t="s">
        <v>130</v>
      </c>
      <c r="F304" s="234">
        <v>6500</v>
      </c>
      <c r="G304" s="21">
        <f>F304/$J$304</f>
        <v>2.7310924369747898E-4</v>
      </c>
      <c r="H304" s="235"/>
      <c r="I304" s="235"/>
      <c r="J304" s="11">
        <v>23800000</v>
      </c>
    </row>
    <row r="305" spans="1:10" x14ac:dyDescent="0.25">
      <c r="A305" s="11" t="s">
        <v>179</v>
      </c>
      <c r="B305" s="235">
        <f t="shared" ref="B305:B328" si="16">POWER((F305/$J$304)*100, 2)</f>
        <v>0.89670554920203382</v>
      </c>
      <c r="D305" s="235"/>
      <c r="E305" s="235" t="s">
        <v>17</v>
      </c>
      <c r="F305" s="235">
        <v>225373</v>
      </c>
      <c r="G305" s="21">
        <f t="shared" ref="G305:G328" si="17">F305/$J$304</f>
        <v>9.4694537815126056E-3</v>
      </c>
      <c r="H305" s="235"/>
      <c r="I305" s="235"/>
      <c r="J305" s="76"/>
    </row>
    <row r="306" spans="1:10" x14ac:dyDescent="0.25">
      <c r="A306" s="11" t="s">
        <v>179</v>
      </c>
      <c r="B306" s="235">
        <f t="shared" si="16"/>
        <v>0.89222312126615344</v>
      </c>
      <c r="D306" s="235"/>
      <c r="E306" s="235" t="s">
        <v>5</v>
      </c>
      <c r="F306" s="235">
        <v>224809</v>
      </c>
      <c r="G306" s="21">
        <f t="shared" si="17"/>
        <v>9.4457563025210078E-3</v>
      </c>
      <c r="H306" s="235"/>
      <c r="I306" s="235"/>
      <c r="J306" s="76"/>
    </row>
    <row r="307" spans="1:10" x14ac:dyDescent="0.25">
      <c r="A307" s="11" t="s">
        <v>179</v>
      </c>
      <c r="B307" s="235">
        <f t="shared" si="16"/>
        <v>7.7917685263929091</v>
      </c>
      <c r="D307" s="235"/>
      <c r="E307" s="235" t="s">
        <v>6</v>
      </c>
      <c r="F307" s="235">
        <v>664347</v>
      </c>
      <c r="G307" s="21">
        <f t="shared" si="17"/>
        <v>2.7913739495798319E-2</v>
      </c>
      <c r="H307" s="235"/>
      <c r="I307" s="235"/>
      <c r="J307" s="76"/>
    </row>
    <row r="308" spans="1:10" x14ac:dyDescent="0.25">
      <c r="A308" s="11" t="s">
        <v>179</v>
      </c>
      <c r="B308" s="235">
        <f t="shared" si="16"/>
        <v>0</v>
      </c>
      <c r="D308" s="235"/>
      <c r="E308" s="235" t="s">
        <v>102</v>
      </c>
      <c r="F308" s="235"/>
      <c r="H308" s="235"/>
      <c r="I308" s="235"/>
      <c r="J308" s="76"/>
    </row>
    <row r="309" spans="1:10" x14ac:dyDescent="0.25">
      <c r="A309" s="11" t="s">
        <v>179</v>
      </c>
      <c r="B309" s="235">
        <f t="shared" si="16"/>
        <v>0.70616481886872395</v>
      </c>
      <c r="D309" s="235"/>
      <c r="E309" s="235" t="s">
        <v>15</v>
      </c>
      <c r="F309" s="235">
        <v>200000</v>
      </c>
      <c r="G309" s="21">
        <f t="shared" si="17"/>
        <v>8.4033613445378148E-3</v>
      </c>
      <c r="H309" s="235"/>
      <c r="I309" s="235"/>
      <c r="J309" s="76"/>
    </row>
    <row r="310" spans="1:10" x14ac:dyDescent="0.25">
      <c r="A310" s="11" t="s">
        <v>179</v>
      </c>
      <c r="B310" s="235">
        <f t="shared" si="16"/>
        <v>0</v>
      </c>
      <c r="D310" s="235"/>
      <c r="E310" s="235" t="s">
        <v>142</v>
      </c>
      <c r="F310" s="235"/>
      <c r="H310" s="235"/>
      <c r="I310" s="235"/>
      <c r="J310" s="76"/>
    </row>
    <row r="311" spans="1:10" x14ac:dyDescent="0.25">
      <c r="A311" s="11" t="s">
        <v>179</v>
      </c>
      <c r="B311" s="235">
        <f t="shared" si="16"/>
        <v>6.645629066608997</v>
      </c>
      <c r="D311" s="235"/>
      <c r="E311" s="235" t="s">
        <v>134</v>
      </c>
      <c r="F311" s="235">
        <v>613543</v>
      </c>
      <c r="G311" s="21">
        <f t="shared" si="17"/>
        <v>2.5779117647058824E-2</v>
      </c>
      <c r="H311" s="235"/>
      <c r="I311" s="235"/>
      <c r="J311" s="76"/>
    </row>
    <row r="312" spans="1:10" x14ac:dyDescent="0.25">
      <c r="A312" s="11" t="s">
        <v>179</v>
      </c>
      <c r="B312" s="235">
        <f t="shared" si="16"/>
        <v>3.460207612456747E-5</v>
      </c>
      <c r="D312" s="235"/>
      <c r="E312" s="235" t="s">
        <v>21</v>
      </c>
      <c r="F312" s="235">
        <v>1400</v>
      </c>
      <c r="G312" s="21">
        <f t="shared" si="17"/>
        <v>5.8823529411764708E-5</v>
      </c>
      <c r="H312" s="235"/>
      <c r="I312" s="235"/>
      <c r="J312" s="76"/>
    </row>
    <row r="313" spans="1:10" x14ac:dyDescent="0.25">
      <c r="A313" s="11" t="s">
        <v>179</v>
      </c>
      <c r="B313" s="235">
        <f t="shared" si="16"/>
        <v>268.51917237483224</v>
      </c>
      <c r="D313" s="235"/>
      <c r="E313" s="235" t="s">
        <v>9</v>
      </c>
      <c r="F313" s="235">
        <v>3900000</v>
      </c>
      <c r="G313" s="21">
        <f t="shared" si="17"/>
        <v>0.1638655462184874</v>
      </c>
      <c r="H313" s="235"/>
      <c r="I313" s="235"/>
      <c r="J313" s="76"/>
    </row>
    <row r="314" spans="1:10" x14ac:dyDescent="0.25">
      <c r="A314" s="11" t="s">
        <v>179</v>
      </c>
      <c r="B314" s="235">
        <f t="shared" si="16"/>
        <v>0</v>
      </c>
      <c r="D314" s="235"/>
      <c r="E314" s="235" t="s">
        <v>23</v>
      </c>
      <c r="F314" s="235"/>
      <c r="H314" s="235"/>
      <c r="I314" s="235"/>
      <c r="J314" s="76"/>
    </row>
    <row r="315" spans="1:10" x14ac:dyDescent="0.25">
      <c r="A315" s="11" t="s">
        <v>179</v>
      </c>
      <c r="B315" s="235">
        <f t="shared" si="16"/>
        <v>1.2735406997387186</v>
      </c>
      <c r="D315" s="235"/>
      <c r="E315" s="235" t="s">
        <v>24</v>
      </c>
      <c r="F315" s="235">
        <v>268586</v>
      </c>
      <c r="G315" s="21">
        <f t="shared" si="17"/>
        <v>1.1285126050420168E-2</v>
      </c>
      <c r="H315" s="235"/>
      <c r="I315" s="235"/>
      <c r="J315" s="76"/>
    </row>
    <row r="316" spans="1:10" x14ac:dyDescent="0.25">
      <c r="A316" s="11" t="s">
        <v>179</v>
      </c>
      <c r="B316" s="235">
        <f t="shared" si="16"/>
        <v>222.73681237200765</v>
      </c>
      <c r="D316" s="235"/>
      <c r="E316" s="235" t="s">
        <v>36</v>
      </c>
      <c r="F316" s="235">
        <v>3552000</v>
      </c>
      <c r="G316" s="21">
        <f t="shared" si="17"/>
        <v>0.1492436974789916</v>
      </c>
      <c r="H316" s="235"/>
      <c r="I316" s="235"/>
      <c r="J316" s="76"/>
    </row>
    <row r="317" spans="1:10" x14ac:dyDescent="0.25">
      <c r="A317" s="11" t="s">
        <v>179</v>
      </c>
      <c r="B317" s="235">
        <f t="shared" si="16"/>
        <v>0</v>
      </c>
      <c r="D317" s="235"/>
      <c r="E317" s="235" t="s">
        <v>181</v>
      </c>
      <c r="F317" s="235"/>
      <c r="H317" s="235"/>
      <c r="I317" s="235"/>
      <c r="J317" s="76"/>
    </row>
    <row r="318" spans="1:10" x14ac:dyDescent="0.25">
      <c r="A318" s="11" t="s">
        <v>179</v>
      </c>
      <c r="B318" s="235">
        <f t="shared" si="16"/>
        <v>0.22388404365863998</v>
      </c>
      <c r="D318" s="235"/>
      <c r="E318" s="235" t="s">
        <v>90</v>
      </c>
      <c r="F318" s="235">
        <v>112613</v>
      </c>
      <c r="G318" s="21">
        <f t="shared" si="17"/>
        <v>4.7316386554621852E-3</v>
      </c>
      <c r="H318" s="235"/>
      <c r="I318" s="235"/>
      <c r="J318" s="76"/>
    </row>
    <row r="319" spans="1:10" x14ac:dyDescent="0.25">
      <c r="A319" s="11" t="s">
        <v>179</v>
      </c>
      <c r="B319" s="235">
        <f t="shared" si="16"/>
        <v>13.049336620012708</v>
      </c>
      <c r="D319" s="235"/>
      <c r="E319" s="235" t="s">
        <v>147</v>
      </c>
      <c r="F319" s="235">
        <v>859748</v>
      </c>
      <c r="G319" s="21">
        <f t="shared" si="17"/>
        <v>3.6123865546218485E-2</v>
      </c>
      <c r="H319" s="235"/>
      <c r="I319" s="235"/>
      <c r="J319" s="76"/>
    </row>
    <row r="320" spans="1:10" x14ac:dyDescent="0.25">
      <c r="A320" s="11" t="s">
        <v>179</v>
      </c>
      <c r="B320" s="235">
        <f t="shared" si="16"/>
        <v>0.19094696702210295</v>
      </c>
      <c r="D320" s="235"/>
      <c r="E320" s="235" t="s">
        <v>28</v>
      </c>
      <c r="F320" s="235">
        <v>104000</v>
      </c>
      <c r="G320" s="21">
        <f t="shared" si="17"/>
        <v>4.3697478991596636E-3</v>
      </c>
      <c r="H320" s="235"/>
      <c r="I320" s="235"/>
      <c r="J320" s="76"/>
    </row>
    <row r="321" spans="1:10" x14ac:dyDescent="0.25">
      <c r="A321" s="11" t="s">
        <v>179</v>
      </c>
      <c r="B321" s="235">
        <f t="shared" si="16"/>
        <v>4.1153842242779466E-3</v>
      </c>
      <c r="D321" s="235"/>
      <c r="E321" s="235" t="s">
        <v>158</v>
      </c>
      <c r="F321" s="235">
        <v>15268</v>
      </c>
      <c r="G321" s="21">
        <f t="shared" si="17"/>
        <v>6.4151260504201682E-4</v>
      </c>
      <c r="H321" s="235"/>
      <c r="I321" s="235"/>
      <c r="J321" s="76"/>
    </row>
    <row r="322" spans="1:10" x14ac:dyDescent="0.25">
      <c r="A322" s="11" t="s">
        <v>179</v>
      </c>
      <c r="B322" s="235">
        <f t="shared" si="16"/>
        <v>14.715927547489581</v>
      </c>
      <c r="D322" s="235"/>
      <c r="E322" s="235" t="s">
        <v>16</v>
      </c>
      <c r="F322" s="235">
        <v>913000</v>
      </c>
      <c r="G322" s="21">
        <f t="shared" si="17"/>
        <v>3.8361344537815124E-2</v>
      </c>
      <c r="H322" s="235"/>
      <c r="I322" s="235"/>
      <c r="J322" s="76"/>
    </row>
    <row r="323" spans="1:10" x14ac:dyDescent="0.25">
      <c r="A323" s="11" t="s">
        <v>179</v>
      </c>
      <c r="B323" s="235">
        <f t="shared" si="16"/>
        <v>1655.1358902902336</v>
      </c>
      <c r="D323" s="235"/>
      <c r="E323" s="235" t="s">
        <v>121</v>
      </c>
      <c r="F323" s="235">
        <v>9682640</v>
      </c>
      <c r="G323" s="21">
        <f t="shared" si="17"/>
        <v>0.40683361344537816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6"/>
        <v>1.2959622131205427E-2</v>
      </c>
      <c r="D324" s="235"/>
      <c r="E324" s="235" t="s">
        <v>182</v>
      </c>
      <c r="F324" s="235">
        <v>27094</v>
      </c>
      <c r="G324" s="21">
        <f t="shared" si="17"/>
        <v>1.1384033613445379E-3</v>
      </c>
      <c r="H324" s="235"/>
      <c r="I324" s="235"/>
      <c r="J324" s="76"/>
    </row>
    <row r="325" spans="1:10" x14ac:dyDescent="0.25">
      <c r="A325" s="11" t="s">
        <v>179</v>
      </c>
      <c r="B325" s="235">
        <f t="shared" si="16"/>
        <v>62.776459059106003</v>
      </c>
      <c r="D325" s="235"/>
      <c r="E325" s="235" t="s">
        <v>31</v>
      </c>
      <c r="F325" s="235">
        <v>1885712</v>
      </c>
      <c r="G325" s="21">
        <f t="shared" si="17"/>
        <v>7.9231596638655463E-2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6"/>
        <v>2.0830493962290805E-2</v>
      </c>
      <c r="D326" s="235"/>
      <c r="E326" s="235" t="s">
        <v>127</v>
      </c>
      <c r="F326" s="234">
        <v>34350</v>
      </c>
      <c r="G326" s="21">
        <f t="shared" si="17"/>
        <v>1.4432773109243698E-3</v>
      </c>
      <c r="H326" s="235"/>
      <c r="I326" s="235"/>
      <c r="J326" s="76"/>
    </row>
    <row r="327" spans="1:10" x14ac:dyDescent="0.25">
      <c r="A327" s="11" t="s">
        <v>179</v>
      </c>
      <c r="B327" s="235">
        <f t="shared" si="16"/>
        <v>5.5126304639502854E-2</v>
      </c>
      <c r="D327" s="235"/>
      <c r="E327" s="235" t="s">
        <v>47</v>
      </c>
      <c r="F327" s="234">
        <v>55880</v>
      </c>
      <c r="G327" s="21">
        <f t="shared" si="17"/>
        <v>2.3478991596638655E-3</v>
      </c>
      <c r="H327" s="235"/>
      <c r="I327" s="235"/>
      <c r="J327" s="76"/>
    </row>
    <row r="328" spans="1:10" x14ac:dyDescent="0.25">
      <c r="A328" s="150" t="s">
        <v>179</v>
      </c>
      <c r="B328" s="12">
        <f t="shared" si="16"/>
        <v>3.4580996584986932</v>
      </c>
      <c r="C328" s="150"/>
      <c r="D328" s="12"/>
      <c r="E328" s="12" t="s">
        <v>86</v>
      </c>
      <c r="F328" s="12">
        <v>442584</v>
      </c>
      <c r="G328" s="27">
        <f t="shared" si="17"/>
        <v>1.859596638655462E-2</v>
      </c>
      <c r="H328" s="12"/>
      <c r="I328" s="12"/>
      <c r="J328" s="147"/>
    </row>
    <row r="329" spans="1:10" x14ac:dyDescent="0.25">
      <c r="A329" s="11" t="s">
        <v>185</v>
      </c>
      <c r="B329" s="178">
        <f>POWER((F329/$J$329)*100, 2)</f>
        <v>299.75495656048122</v>
      </c>
      <c r="C329" s="11">
        <f>SUM(B329:B341)</f>
        <v>1354.1723021422256</v>
      </c>
      <c r="D329" s="235"/>
      <c r="E329" s="235" t="s">
        <v>5</v>
      </c>
      <c r="F329" s="235">
        <v>2320</v>
      </c>
      <c r="G329" s="21">
        <f>F329/$J$329</f>
        <v>0.17313432835820897</v>
      </c>
      <c r="H329" s="235"/>
      <c r="I329" s="235"/>
      <c r="J329" s="76">
        <v>13400</v>
      </c>
    </row>
    <row r="330" spans="1:10" x14ac:dyDescent="0.25">
      <c r="A330" s="11" t="s">
        <v>185</v>
      </c>
      <c r="B330" s="178">
        <f t="shared" ref="B330:B341" si="18">POWER((F330/$J$329)*100, 2)</f>
        <v>91.245266206282039</v>
      </c>
      <c r="D330" s="235"/>
      <c r="E330" s="235" t="s">
        <v>6</v>
      </c>
      <c r="F330" s="235">
        <v>1280</v>
      </c>
      <c r="G330" s="21">
        <f t="shared" ref="G330:G341" si="19">F330/$J$329</f>
        <v>9.5522388059701493E-2</v>
      </c>
      <c r="H330" s="235"/>
      <c r="I330" s="235"/>
      <c r="J330" s="76"/>
    </row>
    <row r="331" spans="1:10" x14ac:dyDescent="0.25">
      <c r="A331" s="11" t="s">
        <v>185</v>
      </c>
      <c r="B331" s="178">
        <f t="shared" si="18"/>
        <v>1.1324771664067719</v>
      </c>
      <c r="D331" s="235"/>
      <c r="E331" s="235" t="s">
        <v>102</v>
      </c>
      <c r="F331" s="235">
        <v>142.6</v>
      </c>
      <c r="G331" s="21">
        <f t="shared" si="19"/>
        <v>1.064179104477612E-2</v>
      </c>
      <c r="H331" s="235"/>
      <c r="I331" s="235"/>
      <c r="J331" s="76"/>
    </row>
    <row r="332" spans="1:10" x14ac:dyDescent="0.25">
      <c r="A332" s="11" t="s">
        <v>185</v>
      </c>
      <c r="B332" s="178">
        <f t="shared" si="18"/>
        <v>269.54778347070618</v>
      </c>
      <c r="D332" s="235"/>
      <c r="E332" s="235" t="s">
        <v>15</v>
      </c>
      <c r="F332" s="235">
        <v>2200</v>
      </c>
      <c r="G332" s="21">
        <f t="shared" si="19"/>
        <v>0.16417910447761194</v>
      </c>
      <c r="H332" s="235"/>
      <c r="I332" s="235"/>
      <c r="J332" s="76"/>
    </row>
    <row r="333" spans="1:10" x14ac:dyDescent="0.25">
      <c r="A333" s="11" t="s">
        <v>185</v>
      </c>
      <c r="B333" s="178">
        <f t="shared" si="18"/>
        <v>135.34023223435065</v>
      </c>
      <c r="D333" s="235"/>
      <c r="E333" s="235" t="s">
        <v>187</v>
      </c>
      <c r="F333" s="235">
        <v>1558.9</v>
      </c>
      <c r="G333" s="21">
        <f t="shared" si="19"/>
        <v>0.1163358208955224</v>
      </c>
      <c r="H333" s="235"/>
      <c r="I333" s="235"/>
      <c r="J333" s="76"/>
    </row>
    <row r="334" spans="1:10" x14ac:dyDescent="0.25">
      <c r="A334" s="11" t="s">
        <v>185</v>
      </c>
      <c r="B334" s="178">
        <f t="shared" si="18"/>
        <v>3.6469597905992428</v>
      </c>
      <c r="D334" s="235"/>
      <c r="E334" s="235" t="s">
        <v>20</v>
      </c>
      <c r="F334" s="235">
        <v>255.9</v>
      </c>
      <c r="G334" s="21">
        <f t="shared" si="19"/>
        <v>1.9097014925373135E-2</v>
      </c>
      <c r="H334" s="235"/>
      <c r="I334" s="235"/>
      <c r="J334" s="76"/>
    </row>
    <row r="335" spans="1:10" x14ac:dyDescent="0.25">
      <c r="A335" s="11" t="s">
        <v>185</v>
      </c>
      <c r="B335" s="178">
        <f t="shared" si="18"/>
        <v>37.960311873468484</v>
      </c>
      <c r="D335" s="235"/>
      <c r="E335" s="235" t="s">
        <v>9</v>
      </c>
      <c r="F335" s="235">
        <v>825.6</v>
      </c>
      <c r="G335" s="21">
        <f t="shared" si="19"/>
        <v>6.1611940298507466E-2</v>
      </c>
      <c r="H335" s="235"/>
      <c r="I335" s="235"/>
      <c r="J335" s="76"/>
    </row>
    <row r="336" spans="1:10" x14ac:dyDescent="0.25">
      <c r="A336" s="11" t="s">
        <v>185</v>
      </c>
      <c r="B336" s="178">
        <f t="shared" si="18"/>
        <v>8.9106705279572278</v>
      </c>
      <c r="D336" s="235"/>
      <c r="E336" s="235" t="s">
        <v>186</v>
      </c>
      <c r="F336" s="235">
        <v>400</v>
      </c>
      <c r="G336" s="21">
        <f t="shared" si="19"/>
        <v>2.9850746268656716E-2</v>
      </c>
      <c r="H336" s="235"/>
      <c r="I336" s="235"/>
      <c r="J336" s="76"/>
    </row>
    <row r="337" spans="1:10" x14ac:dyDescent="0.25">
      <c r="A337" s="11" t="s">
        <v>185</v>
      </c>
      <c r="B337" s="178">
        <f t="shared" si="18"/>
        <v>2.4326687458231238</v>
      </c>
      <c r="D337" s="235"/>
      <c r="E337" s="235" t="s">
        <v>26</v>
      </c>
      <c r="F337" s="235">
        <v>209</v>
      </c>
      <c r="G337" s="21">
        <f t="shared" si="19"/>
        <v>1.5597014925373135E-2</v>
      </c>
      <c r="H337" s="235"/>
      <c r="I337" s="235"/>
      <c r="J337" s="76"/>
    </row>
    <row r="338" spans="1:10" x14ac:dyDescent="0.25">
      <c r="A338" s="11" t="s">
        <v>185</v>
      </c>
      <c r="B338" s="178">
        <f t="shared" si="18"/>
        <v>1.6077293745266208</v>
      </c>
      <c r="D338" s="235"/>
      <c r="E338" s="235" t="s">
        <v>56</v>
      </c>
      <c r="F338" s="235">
        <v>169.90700000000001</v>
      </c>
      <c r="G338" s="21">
        <f t="shared" si="19"/>
        <v>1.2679626865671643E-2</v>
      </c>
      <c r="H338" s="235"/>
      <c r="I338" s="235"/>
      <c r="J338" s="76"/>
    </row>
    <row r="339" spans="1:10" x14ac:dyDescent="0.25">
      <c r="A339" s="11" t="s">
        <v>185</v>
      </c>
      <c r="B339" s="178">
        <f t="shared" si="18"/>
        <v>468.36711962575174</v>
      </c>
      <c r="D339" s="235"/>
      <c r="E339" s="235" t="s">
        <v>121</v>
      </c>
      <c r="F339" s="235">
        <v>2900</v>
      </c>
      <c r="G339" s="21">
        <f t="shared" si="19"/>
        <v>0.21641791044776118</v>
      </c>
      <c r="H339" s="235"/>
      <c r="I339" s="235"/>
      <c r="J339" s="76"/>
    </row>
    <row r="340" spans="1:10" x14ac:dyDescent="0.25">
      <c r="A340" s="11" t="s">
        <v>185</v>
      </c>
      <c r="B340" s="178">
        <f t="shared" si="18"/>
        <v>13.480953441746491</v>
      </c>
      <c r="D340" s="235"/>
      <c r="E340" s="235" t="s">
        <v>126</v>
      </c>
      <c r="F340" s="235">
        <v>492</v>
      </c>
      <c r="G340" s="21">
        <f t="shared" si="19"/>
        <v>3.671641791044776E-2</v>
      </c>
      <c r="H340" s="235"/>
      <c r="I340" s="235"/>
      <c r="J340" s="11"/>
    </row>
    <row r="341" spans="1:10" x14ac:dyDescent="0.25">
      <c r="A341" s="150" t="s">
        <v>185</v>
      </c>
      <c r="B341" s="131">
        <f t="shared" si="18"/>
        <v>20.745173124125781</v>
      </c>
      <c r="C341" s="150"/>
      <c r="D341" s="12"/>
      <c r="E341" s="12" t="s">
        <v>171</v>
      </c>
      <c r="F341" s="12">
        <v>610.32805000000008</v>
      </c>
      <c r="G341" s="27">
        <f t="shared" si="19"/>
        <v>4.554686940298508E-2</v>
      </c>
      <c r="H341" s="12"/>
      <c r="I341" s="12"/>
      <c r="J341" s="150"/>
    </row>
    <row r="342" spans="1:10" x14ac:dyDescent="0.25">
      <c r="A342" s="11" t="s">
        <v>188</v>
      </c>
      <c r="B342" s="178">
        <f>POWER((F342/$J$342)*100, 2)</f>
        <v>8.6341921841961017E-3</v>
      </c>
      <c r="C342" s="11">
        <f>SUM(B342:B394)</f>
        <v>1551.8257945925036</v>
      </c>
      <c r="D342" s="236"/>
      <c r="E342" s="236" t="s">
        <v>97</v>
      </c>
      <c r="F342" s="236">
        <v>1050</v>
      </c>
      <c r="G342" s="238">
        <f>F342/$J$342</f>
        <v>9.2920353982300886E-4</v>
      </c>
      <c r="H342" s="236"/>
      <c r="I342" s="236"/>
      <c r="J342" s="76">
        <v>1130000</v>
      </c>
    </row>
    <row r="343" spans="1:10" x14ac:dyDescent="0.25">
      <c r="A343" s="11" t="s">
        <v>188</v>
      </c>
      <c r="B343" s="178">
        <f t="shared" ref="B343:B394" si="20">POWER((F343/$J$342)*100, 2)</f>
        <v>342.08630276450776</v>
      </c>
      <c r="D343" s="236"/>
      <c r="E343" s="236" t="s">
        <v>5</v>
      </c>
      <c r="F343" s="236">
        <v>209000</v>
      </c>
      <c r="G343" s="238">
        <f t="shared" ref="G343:G394" si="21">F343/$J$342</f>
        <v>0.18495575221238938</v>
      </c>
      <c r="H343" s="236"/>
      <c r="I343" s="236"/>
      <c r="J343" s="76"/>
    </row>
    <row r="344" spans="1:10" x14ac:dyDescent="0.25">
      <c r="A344" s="11" t="s">
        <v>188</v>
      </c>
      <c r="B344" s="178">
        <f t="shared" si="20"/>
        <v>3.3134286711958652E-3</v>
      </c>
      <c r="D344" s="236"/>
      <c r="E344" s="236" t="s">
        <v>131</v>
      </c>
      <c r="F344" s="236">
        <v>650.45500000000004</v>
      </c>
      <c r="G344" s="238">
        <f t="shared" si="21"/>
        <v>5.7562389380530975E-4</v>
      </c>
      <c r="H344" s="236"/>
      <c r="I344" s="236"/>
      <c r="J344" s="76"/>
    </row>
    <row r="345" spans="1:10" x14ac:dyDescent="0.25">
      <c r="A345" s="11" t="s">
        <v>188</v>
      </c>
      <c r="B345" s="178">
        <f t="shared" si="20"/>
        <v>1.5349674994126398E-6</v>
      </c>
      <c r="D345" s="236"/>
      <c r="E345" s="236" t="s">
        <v>192</v>
      </c>
      <c r="F345" s="236">
        <v>14</v>
      </c>
      <c r="G345" s="238">
        <f t="shared" si="21"/>
        <v>1.2389380530973451E-5</v>
      </c>
      <c r="H345" s="236"/>
      <c r="I345" s="236"/>
      <c r="J345" s="76"/>
    </row>
    <row r="346" spans="1:10" x14ac:dyDescent="0.25">
      <c r="A346" s="11" t="s">
        <v>188</v>
      </c>
      <c r="B346" s="178">
        <f t="shared" si="20"/>
        <v>3.0298692145038757E-3</v>
      </c>
      <c r="D346" s="236"/>
      <c r="E346" s="236" t="s">
        <v>39</v>
      </c>
      <c r="F346" s="236">
        <v>622</v>
      </c>
      <c r="G346" s="238">
        <f t="shared" si="21"/>
        <v>5.5044247787610614E-4</v>
      </c>
      <c r="H346" s="236"/>
      <c r="I346" s="236"/>
      <c r="J346" s="76"/>
    </row>
    <row r="347" spans="1:10" x14ac:dyDescent="0.25">
      <c r="A347" s="11" t="s">
        <v>188</v>
      </c>
      <c r="B347" s="178">
        <f t="shared" si="20"/>
        <v>427.04039624089592</v>
      </c>
      <c r="D347" s="236"/>
      <c r="E347" s="236" t="s">
        <v>6</v>
      </c>
      <c r="F347" s="236">
        <v>233514</v>
      </c>
      <c r="G347" s="238">
        <f t="shared" si="21"/>
        <v>0.20664955752212388</v>
      </c>
      <c r="H347" s="236"/>
      <c r="I347" s="236"/>
      <c r="J347" s="76"/>
    </row>
    <row r="348" spans="1:10" x14ac:dyDescent="0.25">
      <c r="A348" s="11" t="s">
        <v>188</v>
      </c>
      <c r="B348" s="178">
        <f t="shared" si="20"/>
        <v>0</v>
      </c>
      <c r="D348" s="236"/>
      <c r="E348" s="236" t="s">
        <v>101</v>
      </c>
      <c r="F348" s="236"/>
      <c r="G348" s="238"/>
      <c r="H348" s="236"/>
      <c r="I348" s="236"/>
      <c r="J348" s="76"/>
    </row>
    <row r="349" spans="1:10" x14ac:dyDescent="0.25">
      <c r="A349" s="11" t="s">
        <v>188</v>
      </c>
      <c r="B349" s="178">
        <f t="shared" si="20"/>
        <v>3.2272691675150753</v>
      </c>
      <c r="D349" s="236"/>
      <c r="E349" s="236" t="s">
        <v>82</v>
      </c>
      <c r="F349" s="236">
        <v>20300</v>
      </c>
      <c r="G349" s="238">
        <f t="shared" si="21"/>
        <v>1.7964601769911503E-2</v>
      </c>
      <c r="H349" s="236"/>
      <c r="I349" s="236"/>
      <c r="J349" s="76"/>
    </row>
    <row r="350" spans="1:10" x14ac:dyDescent="0.25">
      <c r="A350" s="11" t="s">
        <v>188</v>
      </c>
      <c r="B350" s="178">
        <f t="shared" si="20"/>
        <v>0.25177304409115836</v>
      </c>
      <c r="D350" s="236"/>
      <c r="E350" s="236" t="s">
        <v>83</v>
      </c>
      <c r="F350" s="236">
        <v>5670</v>
      </c>
      <c r="G350" s="238">
        <f t="shared" si="21"/>
        <v>5.017699115044248E-3</v>
      </c>
      <c r="H350" s="236"/>
      <c r="I350" s="236"/>
      <c r="J350" s="76"/>
    </row>
    <row r="351" spans="1:10" x14ac:dyDescent="0.25">
      <c r="A351" s="11" t="s">
        <v>188</v>
      </c>
      <c r="B351" s="178">
        <f t="shared" si="20"/>
        <v>570.91393217949724</v>
      </c>
      <c r="D351" s="236"/>
      <c r="E351" s="236" t="s">
        <v>15</v>
      </c>
      <c r="F351" s="236">
        <v>270000</v>
      </c>
      <c r="G351" s="238">
        <f t="shared" si="21"/>
        <v>0.23893805309734514</v>
      </c>
      <c r="H351" s="236"/>
      <c r="I351" s="236"/>
      <c r="J351" s="76"/>
    </row>
    <row r="352" spans="1:10" x14ac:dyDescent="0.25">
      <c r="A352" s="11" t="s">
        <v>188</v>
      </c>
      <c r="B352" s="178">
        <f t="shared" si="20"/>
        <v>7.056451556817292E-4</v>
      </c>
      <c r="D352" s="236"/>
      <c r="E352" s="236" t="s">
        <v>103</v>
      </c>
      <c r="F352" s="236">
        <v>300.173</v>
      </c>
      <c r="G352" s="238">
        <f t="shared" si="21"/>
        <v>2.6563982300884957E-4</v>
      </c>
      <c r="H352" s="236"/>
      <c r="I352" s="236"/>
      <c r="J352" s="76"/>
    </row>
    <row r="353" spans="1:10" x14ac:dyDescent="0.25">
      <c r="A353" s="11" t="s">
        <v>188</v>
      </c>
      <c r="B353" s="178">
        <f t="shared" si="20"/>
        <v>0</v>
      </c>
      <c r="D353" s="236"/>
      <c r="E353" s="236" t="s">
        <v>142</v>
      </c>
      <c r="F353" s="236"/>
      <c r="G353" s="238">
        <f t="shared" si="21"/>
        <v>0</v>
      </c>
      <c r="H353" s="236"/>
      <c r="I353" s="236"/>
      <c r="J353" s="76"/>
    </row>
    <row r="354" spans="1:10" x14ac:dyDescent="0.25">
      <c r="A354" s="11" t="s">
        <v>188</v>
      </c>
      <c r="B354" s="178">
        <f t="shared" si="20"/>
        <v>6.2033048790038382E-5</v>
      </c>
      <c r="D354" s="236"/>
      <c r="E354" s="236" t="s">
        <v>106</v>
      </c>
      <c r="F354" s="236">
        <v>89</v>
      </c>
      <c r="G354" s="238">
        <f t="shared" si="21"/>
        <v>7.8761061946902659E-5</v>
      </c>
      <c r="H354" s="236"/>
      <c r="I354" s="236"/>
      <c r="J354" s="76"/>
    </row>
    <row r="355" spans="1:10" x14ac:dyDescent="0.25">
      <c r="A355" s="11" t="s">
        <v>188</v>
      </c>
      <c r="B355" s="178">
        <f t="shared" si="20"/>
        <v>0</v>
      </c>
      <c r="D355" s="236"/>
      <c r="E355" s="236" t="s">
        <v>19</v>
      </c>
      <c r="F355" s="236"/>
      <c r="G355" s="238"/>
      <c r="H355" s="236"/>
      <c r="I355" s="236"/>
      <c r="J355" s="76"/>
    </row>
    <row r="356" spans="1:10" x14ac:dyDescent="0.25">
      <c r="A356" s="11" t="s">
        <v>188</v>
      </c>
      <c r="B356" s="178">
        <f t="shared" si="20"/>
        <v>1.7883168580155062E-5</v>
      </c>
      <c r="D356" s="236"/>
      <c r="E356" s="236" t="s">
        <v>94</v>
      </c>
      <c r="F356" s="236">
        <v>47.786000000000001</v>
      </c>
      <c r="G356" s="238">
        <f t="shared" si="21"/>
        <v>4.228849557522124E-5</v>
      </c>
      <c r="H356" s="236"/>
      <c r="I356" s="236"/>
      <c r="J356" s="76"/>
    </row>
    <row r="357" spans="1:10" x14ac:dyDescent="0.25">
      <c r="A357" s="11" t="s">
        <v>188</v>
      </c>
      <c r="B357" s="178">
        <f t="shared" si="20"/>
        <v>2.5892787219046125E-3</v>
      </c>
      <c r="D357" s="236"/>
      <c r="E357" s="236" t="s">
        <v>21</v>
      </c>
      <c r="F357" s="236">
        <v>575</v>
      </c>
      <c r="G357" s="238">
        <f t="shared" si="21"/>
        <v>5.0884955752212387E-4</v>
      </c>
      <c r="H357" s="236"/>
      <c r="I357" s="236"/>
      <c r="J357" s="76"/>
    </row>
    <row r="358" spans="1:10" x14ac:dyDescent="0.25">
      <c r="A358" s="11" t="s">
        <v>188</v>
      </c>
      <c r="B358" s="178">
        <f t="shared" si="20"/>
        <v>0</v>
      </c>
      <c r="D358" s="236"/>
      <c r="E358" s="236" t="s">
        <v>190</v>
      </c>
      <c r="F358" s="234"/>
      <c r="G358" s="238"/>
      <c r="H358" s="236"/>
      <c r="I358" s="236"/>
      <c r="J358" s="76"/>
    </row>
    <row r="359" spans="1:10" x14ac:dyDescent="0.25">
      <c r="A359" s="11" t="s">
        <v>188</v>
      </c>
      <c r="B359" s="178">
        <f t="shared" si="20"/>
        <v>145.57810541937502</v>
      </c>
      <c r="D359" s="236"/>
      <c r="E359" s="236" t="s">
        <v>9</v>
      </c>
      <c r="F359" s="236">
        <v>136341</v>
      </c>
      <c r="G359" s="238">
        <f t="shared" si="21"/>
        <v>0.12065575221238937</v>
      </c>
      <c r="H359" s="236"/>
      <c r="I359" s="236"/>
      <c r="J359" s="76"/>
    </row>
    <row r="360" spans="1:10" x14ac:dyDescent="0.25">
      <c r="A360" s="11" t="s">
        <v>188</v>
      </c>
      <c r="B360" s="178">
        <f t="shared" si="20"/>
        <v>1.0721278095387263E-5</v>
      </c>
      <c r="D360" s="236"/>
      <c r="E360" s="236" t="s">
        <v>23</v>
      </c>
      <c r="F360" s="236">
        <v>37</v>
      </c>
      <c r="G360" s="238">
        <f t="shared" si="21"/>
        <v>3.2743362831858405E-5</v>
      </c>
      <c r="H360" s="236"/>
      <c r="I360" s="236"/>
      <c r="J360" s="76"/>
    </row>
    <row r="361" spans="1:10" x14ac:dyDescent="0.25">
      <c r="A361" s="11" t="s">
        <v>188</v>
      </c>
      <c r="B361" s="178">
        <f t="shared" si="20"/>
        <v>1.762080037591041</v>
      </c>
      <c r="D361" s="236"/>
      <c r="E361" s="236" t="s">
        <v>24</v>
      </c>
      <c r="F361" s="236">
        <v>15000</v>
      </c>
      <c r="G361" s="238">
        <f t="shared" si="21"/>
        <v>1.3274336283185841E-2</v>
      </c>
      <c r="H361" s="236"/>
      <c r="I361" s="236"/>
      <c r="J361" s="76"/>
    </row>
    <row r="362" spans="1:10" x14ac:dyDescent="0.25">
      <c r="A362" s="11" t="s">
        <v>188</v>
      </c>
      <c r="B362" s="178">
        <f t="shared" si="20"/>
        <v>0</v>
      </c>
      <c r="D362" s="236"/>
      <c r="E362" s="236" t="s">
        <v>111</v>
      </c>
      <c r="F362" s="236"/>
      <c r="G362" s="238"/>
      <c r="H362" s="236"/>
      <c r="I362" s="236"/>
      <c r="J362" s="76"/>
    </row>
    <row r="363" spans="1:10" x14ac:dyDescent="0.25">
      <c r="A363" s="11" t="s">
        <v>188</v>
      </c>
      <c r="B363" s="178">
        <f t="shared" si="20"/>
        <v>1.1656355235335576</v>
      </c>
      <c r="D363" s="236"/>
      <c r="E363" s="236" t="s">
        <v>36</v>
      </c>
      <c r="F363" s="236">
        <v>12200</v>
      </c>
      <c r="G363" s="238">
        <f t="shared" si="21"/>
        <v>1.079646017699115E-2</v>
      </c>
      <c r="H363" s="236"/>
      <c r="I363" s="236"/>
      <c r="J363" s="76"/>
    </row>
    <row r="364" spans="1:10" x14ac:dyDescent="0.25">
      <c r="A364" s="11" t="s">
        <v>188</v>
      </c>
      <c r="B364" s="178">
        <f t="shared" si="20"/>
        <v>0</v>
      </c>
      <c r="D364" s="236"/>
      <c r="E364" s="236" t="s">
        <v>176</v>
      </c>
      <c r="F364" s="234"/>
      <c r="G364" s="238"/>
      <c r="H364" s="236"/>
      <c r="I364" s="236"/>
      <c r="J364" s="76"/>
    </row>
    <row r="365" spans="1:10" x14ac:dyDescent="0.25">
      <c r="A365" s="11" t="s">
        <v>188</v>
      </c>
      <c r="B365" s="178">
        <f t="shared" si="20"/>
        <v>1.73399953011199E-2</v>
      </c>
      <c r="D365" s="236"/>
      <c r="E365" s="236" t="s">
        <v>137</v>
      </c>
      <c r="F365" s="236">
        <v>1488</v>
      </c>
      <c r="G365" s="238">
        <f t="shared" si="21"/>
        <v>1.3168141592920354E-3</v>
      </c>
      <c r="H365" s="236"/>
      <c r="I365" s="236"/>
      <c r="J365" s="76"/>
    </row>
    <row r="366" spans="1:10" x14ac:dyDescent="0.25">
      <c r="A366" s="11" t="s">
        <v>188</v>
      </c>
      <c r="B366" s="178">
        <f t="shared" si="20"/>
        <v>3.2911739368783773E-4</v>
      </c>
      <c r="D366" s="236"/>
      <c r="E366" s="236" t="s">
        <v>112</v>
      </c>
      <c r="F366" s="236">
        <v>205</v>
      </c>
      <c r="G366" s="238">
        <f t="shared" si="21"/>
        <v>1.8141592920353983E-4</v>
      </c>
      <c r="H366" s="236"/>
      <c r="I366" s="236"/>
      <c r="J366" s="76"/>
    </row>
    <row r="367" spans="1:10" x14ac:dyDescent="0.25">
      <c r="A367" s="11" t="s">
        <v>188</v>
      </c>
      <c r="B367" s="178">
        <f t="shared" si="20"/>
        <v>0</v>
      </c>
      <c r="D367" s="236"/>
      <c r="E367" s="236" t="s">
        <v>181</v>
      </c>
      <c r="F367" s="236"/>
      <c r="G367" s="238"/>
      <c r="H367" s="236"/>
      <c r="I367" s="236"/>
      <c r="J367" s="76"/>
    </row>
    <row r="368" spans="1:10" x14ac:dyDescent="0.25">
      <c r="A368" s="11" t="s">
        <v>188</v>
      </c>
      <c r="B368" s="178">
        <f t="shared" si="20"/>
        <v>2.4559479990602239E-3</v>
      </c>
      <c r="D368" s="236"/>
      <c r="E368" s="236" t="s">
        <v>26</v>
      </c>
      <c r="F368" s="236">
        <v>560</v>
      </c>
      <c r="G368" s="238">
        <f t="shared" si="21"/>
        <v>4.9557522123893803E-4</v>
      </c>
      <c r="H368" s="236"/>
      <c r="I368" s="236"/>
      <c r="J368" s="76"/>
    </row>
    <row r="369" spans="1:10" x14ac:dyDescent="0.25">
      <c r="A369" s="11" t="s">
        <v>188</v>
      </c>
      <c r="B369" s="178">
        <f t="shared" si="20"/>
        <v>0.4219249745477327</v>
      </c>
      <c r="D369" s="236"/>
      <c r="E369" s="236" t="s">
        <v>191</v>
      </c>
      <c r="F369" s="236">
        <v>7340</v>
      </c>
      <c r="G369" s="238">
        <f t="shared" si="21"/>
        <v>6.4955752212389377E-3</v>
      </c>
      <c r="H369" s="236"/>
      <c r="I369" s="236"/>
      <c r="J369" s="76"/>
    </row>
    <row r="370" spans="1:10" x14ac:dyDescent="0.25">
      <c r="A370" s="11" t="s">
        <v>188</v>
      </c>
      <c r="B370" s="178">
        <f t="shared" si="20"/>
        <v>0.38516852533479529</v>
      </c>
      <c r="D370" s="236"/>
      <c r="E370" s="236" t="s">
        <v>56</v>
      </c>
      <c r="F370" s="236">
        <v>7013</v>
      </c>
      <c r="G370" s="238">
        <f t="shared" si="21"/>
        <v>6.2061946902654871E-3</v>
      </c>
      <c r="H370" s="236"/>
      <c r="I370" s="236"/>
      <c r="J370" s="76"/>
    </row>
    <row r="371" spans="1:10" x14ac:dyDescent="0.25">
      <c r="A371" s="11" t="s">
        <v>188</v>
      </c>
      <c r="B371" s="178">
        <f t="shared" si="20"/>
        <v>6.1754561829430663E-3</v>
      </c>
      <c r="D371" s="236"/>
      <c r="E371" s="236" t="s">
        <v>194</v>
      </c>
      <c r="F371" s="236">
        <v>888</v>
      </c>
      <c r="G371" s="238">
        <f t="shared" si="21"/>
        <v>7.8584070796460176E-4</v>
      </c>
      <c r="H371" s="236"/>
      <c r="I371" s="236"/>
      <c r="J371" s="76"/>
    </row>
    <row r="372" spans="1:10" x14ac:dyDescent="0.25">
      <c r="A372" s="11" t="s">
        <v>188</v>
      </c>
      <c r="B372" s="178">
        <f t="shared" si="20"/>
        <v>1.1975719006970004E-6</v>
      </c>
      <c r="D372" s="236"/>
      <c r="E372" s="236" t="s">
        <v>165</v>
      </c>
      <c r="F372" s="236">
        <v>12.366</v>
      </c>
      <c r="G372" s="238">
        <f t="shared" si="21"/>
        <v>1.0943362831858407E-5</v>
      </c>
      <c r="H372" s="236"/>
      <c r="I372" s="236"/>
      <c r="J372" s="76"/>
    </row>
    <row r="373" spans="1:10" x14ac:dyDescent="0.25">
      <c r="A373" s="11" t="s">
        <v>188</v>
      </c>
      <c r="B373" s="178">
        <f t="shared" si="20"/>
        <v>1.1277312240582664E-2</v>
      </c>
      <c r="D373" s="236"/>
      <c r="E373" s="236" t="s">
        <v>116</v>
      </c>
      <c r="F373" s="236">
        <v>1200</v>
      </c>
      <c r="G373" s="238">
        <f t="shared" si="21"/>
        <v>1.0619469026548673E-3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0"/>
        <v>4.1428459550473817E-6</v>
      </c>
      <c r="D374" s="236"/>
      <c r="E374" s="236" t="s">
        <v>139</v>
      </c>
      <c r="F374" s="236">
        <v>23</v>
      </c>
      <c r="G374" s="238">
        <f t="shared" si="21"/>
        <v>2.0353982300884957E-5</v>
      </c>
      <c r="H374" s="236"/>
      <c r="I374" s="236"/>
      <c r="J374" s="76"/>
    </row>
    <row r="375" spans="1:10" x14ac:dyDescent="0.25">
      <c r="A375" s="11" t="s">
        <v>188</v>
      </c>
      <c r="B375" s="178">
        <f t="shared" si="20"/>
        <v>5.5127339650716577E-3</v>
      </c>
      <c r="D375" s="236"/>
      <c r="E375" s="236" t="s">
        <v>117</v>
      </c>
      <c r="F375" s="236">
        <v>839</v>
      </c>
      <c r="G375" s="238">
        <f t="shared" si="21"/>
        <v>7.4247787610619471E-4</v>
      </c>
      <c r="H375" s="236"/>
      <c r="I375" s="236"/>
      <c r="J375" s="76"/>
    </row>
    <row r="376" spans="1:10" x14ac:dyDescent="0.25">
      <c r="A376" s="11" t="s">
        <v>188</v>
      </c>
      <c r="B376" s="178">
        <f t="shared" si="20"/>
        <v>1.2236666927715561E-4</v>
      </c>
      <c r="D376" s="236"/>
      <c r="E376" s="236" t="s">
        <v>28</v>
      </c>
      <c r="F376" s="236">
        <v>125</v>
      </c>
      <c r="G376" s="238">
        <f t="shared" si="21"/>
        <v>1.1061946902654867E-4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0"/>
        <v>0.21536170412718306</v>
      </c>
      <c r="D377" s="236"/>
      <c r="E377" s="236" t="s">
        <v>92</v>
      </c>
      <c r="F377" s="236">
        <v>5244</v>
      </c>
      <c r="G377" s="238">
        <f t="shared" si="21"/>
        <v>4.64070796460177E-3</v>
      </c>
      <c r="H377" s="236"/>
      <c r="I377" s="236"/>
      <c r="J377" s="76"/>
    </row>
    <row r="378" spans="1:10" x14ac:dyDescent="0.25">
      <c r="A378" s="11" t="s">
        <v>188</v>
      </c>
      <c r="B378" s="178">
        <f t="shared" si="20"/>
        <v>7.8314668337379586E-7</v>
      </c>
      <c r="D378" s="236"/>
      <c r="E378" s="236" t="s">
        <v>85</v>
      </c>
      <c r="F378" s="236">
        <v>10</v>
      </c>
      <c r="G378" s="238">
        <f t="shared" si="21"/>
        <v>8.8495575221238936E-6</v>
      </c>
      <c r="H378" s="236"/>
      <c r="I378" s="236"/>
      <c r="J378" s="76"/>
    </row>
    <row r="379" spans="1:10" x14ac:dyDescent="0.25">
      <c r="A379" s="11" t="s">
        <v>188</v>
      </c>
      <c r="B379" s="178">
        <f t="shared" si="20"/>
        <v>0</v>
      </c>
      <c r="D379" s="236"/>
      <c r="E379" s="236" t="s">
        <v>29</v>
      </c>
      <c r="F379" s="236"/>
      <c r="G379" s="238">
        <f t="shared" si="21"/>
        <v>0</v>
      </c>
      <c r="H379" s="236"/>
      <c r="I379" s="236"/>
      <c r="J379" s="76"/>
    </row>
    <row r="380" spans="1:10" x14ac:dyDescent="0.25">
      <c r="A380" s="11" t="s">
        <v>188</v>
      </c>
      <c r="B380" s="178">
        <f t="shared" si="20"/>
        <v>26.163677656825119</v>
      </c>
      <c r="D380" s="236"/>
      <c r="E380" s="236" t="s">
        <v>16</v>
      </c>
      <c r="F380" s="236">
        <v>57800</v>
      </c>
      <c r="G380" s="238">
        <f t="shared" si="21"/>
        <v>5.1150442477876104E-2</v>
      </c>
      <c r="H380" s="236"/>
      <c r="I380" s="236"/>
      <c r="J380" s="76"/>
    </row>
    <row r="381" spans="1:10" x14ac:dyDescent="0.25">
      <c r="A381" s="11" t="s">
        <v>188</v>
      </c>
      <c r="B381" s="178">
        <f t="shared" si="20"/>
        <v>0</v>
      </c>
      <c r="D381" s="236"/>
      <c r="E381" s="236" t="s">
        <v>37</v>
      </c>
      <c r="F381" s="236"/>
      <c r="G381" s="238"/>
      <c r="H381" s="236"/>
      <c r="I381" s="236"/>
      <c r="J381" s="76"/>
    </row>
    <row r="382" spans="1:10" x14ac:dyDescent="0.25">
      <c r="A382" s="11" t="s">
        <v>188</v>
      </c>
      <c r="B382" s="178">
        <f t="shared" si="20"/>
        <v>1.3853081682199076E-4</v>
      </c>
      <c r="D382" s="236"/>
      <c r="E382" s="236" t="s">
        <v>120</v>
      </c>
      <c r="F382" s="236">
        <v>133</v>
      </c>
      <c r="G382" s="238">
        <f t="shared" si="21"/>
        <v>1.1769911504424778E-4</v>
      </c>
      <c r="H382" s="236"/>
      <c r="I382" s="236"/>
      <c r="J382" s="76"/>
    </row>
    <row r="383" spans="1:10" x14ac:dyDescent="0.25">
      <c r="A383" s="11" t="s">
        <v>188</v>
      </c>
      <c r="B383" s="178">
        <f t="shared" si="20"/>
        <v>7.4292426971571786</v>
      </c>
      <c r="D383" s="236"/>
      <c r="E383" s="236" t="s">
        <v>121</v>
      </c>
      <c r="F383" s="236">
        <v>30800</v>
      </c>
      <c r="G383" s="238">
        <f t="shared" si="21"/>
        <v>2.7256637168141595E-2</v>
      </c>
      <c r="H383" s="236"/>
      <c r="I383" s="236"/>
      <c r="J383" s="76"/>
    </row>
    <row r="384" spans="1:10" x14ac:dyDescent="0.25">
      <c r="A384" s="11" t="s">
        <v>188</v>
      </c>
      <c r="B384" s="178">
        <f t="shared" si="20"/>
        <v>2.1653252721434724</v>
      </c>
      <c r="D384" s="236"/>
      <c r="E384" s="236" t="s">
        <v>174</v>
      </c>
      <c r="F384" s="236">
        <v>16628</v>
      </c>
      <c r="G384" s="238">
        <f t="shared" si="21"/>
        <v>1.471504424778761E-2</v>
      </c>
      <c r="H384" s="236"/>
      <c r="I384" s="236"/>
      <c r="J384" s="76"/>
    </row>
    <row r="385" spans="1:10" x14ac:dyDescent="0.25">
      <c r="A385" s="11" t="s">
        <v>188</v>
      </c>
      <c r="B385" s="178">
        <f t="shared" si="20"/>
        <v>5.724998042133291E-3</v>
      </c>
      <c r="D385" s="236"/>
      <c r="E385" s="236" t="s">
        <v>161</v>
      </c>
      <c r="F385" s="236">
        <v>855</v>
      </c>
      <c r="G385" s="238">
        <f t="shared" si="21"/>
        <v>7.5663716814159288E-4</v>
      </c>
      <c r="H385" s="236"/>
      <c r="I385" s="236"/>
      <c r="J385" s="76"/>
    </row>
    <row r="386" spans="1:10" x14ac:dyDescent="0.25">
      <c r="A386" s="11" t="s">
        <v>188</v>
      </c>
      <c r="B386" s="178">
        <f t="shared" si="20"/>
        <v>9.47607486882293E-5</v>
      </c>
      <c r="D386" s="236"/>
      <c r="E386" s="236" t="s">
        <v>166</v>
      </c>
      <c r="F386" s="236">
        <v>110</v>
      </c>
      <c r="G386" s="238">
        <f t="shared" si="21"/>
        <v>9.7345132743362835E-5</v>
      </c>
      <c r="H386" s="236"/>
      <c r="I386" s="236"/>
      <c r="J386" s="76"/>
    </row>
    <row r="387" spans="1:10" x14ac:dyDescent="0.25">
      <c r="A387" s="11" t="s">
        <v>188</v>
      </c>
      <c r="B387" s="178">
        <f t="shared" si="20"/>
        <v>4.894666771086225E-2</v>
      </c>
      <c r="D387" s="236"/>
      <c r="E387" s="236" t="s">
        <v>31</v>
      </c>
      <c r="F387" s="236">
        <v>2500</v>
      </c>
      <c r="G387" s="238">
        <f t="shared" si="21"/>
        <v>2.2123893805309734E-3</v>
      </c>
      <c r="H387" s="236"/>
      <c r="I387" s="236"/>
      <c r="J387" s="76"/>
    </row>
    <row r="388" spans="1:10" x14ac:dyDescent="0.25">
      <c r="A388" s="11" t="s">
        <v>188</v>
      </c>
      <c r="B388" s="178">
        <f t="shared" si="20"/>
        <v>0</v>
      </c>
      <c r="D388" s="236"/>
      <c r="E388" s="236" t="s">
        <v>193</v>
      </c>
      <c r="F388" s="236"/>
      <c r="G388" s="238"/>
      <c r="H388" s="236"/>
      <c r="I388" s="236"/>
      <c r="J388" s="76"/>
    </row>
    <row r="389" spans="1:10" x14ac:dyDescent="0.25">
      <c r="A389" s="11" t="s">
        <v>188</v>
      </c>
      <c r="B389" s="178">
        <f t="shared" si="20"/>
        <v>12.530346933980736</v>
      </c>
      <c r="D389" s="236"/>
      <c r="E389" s="236" t="s">
        <v>126</v>
      </c>
      <c r="F389" s="236">
        <v>40000</v>
      </c>
      <c r="G389" s="238">
        <f t="shared" si="21"/>
        <v>3.5398230088495575E-2</v>
      </c>
      <c r="H389" s="236"/>
      <c r="I389" s="236"/>
      <c r="J389" s="76"/>
    </row>
    <row r="390" spans="1:10" x14ac:dyDescent="0.25">
      <c r="A390" s="11" t="s">
        <v>188</v>
      </c>
      <c r="B390" s="178">
        <f t="shared" si="20"/>
        <v>0</v>
      </c>
      <c r="D390" s="236"/>
      <c r="E390" s="236" t="s">
        <v>128</v>
      </c>
      <c r="F390" s="234"/>
      <c r="G390" s="238"/>
      <c r="H390" s="236"/>
      <c r="I390" s="236"/>
      <c r="J390" s="76"/>
    </row>
    <row r="391" spans="1:10" x14ac:dyDescent="0.25">
      <c r="A391" s="11" t="s">
        <v>188</v>
      </c>
      <c r="B391" s="178">
        <f t="shared" si="20"/>
        <v>8.9469809695355949</v>
      </c>
      <c r="D391" s="236"/>
      <c r="E391" s="236" t="s">
        <v>38</v>
      </c>
      <c r="F391" s="236">
        <v>33800</v>
      </c>
      <c r="G391" s="238">
        <f t="shared" si="21"/>
        <v>2.9911504424778763E-2</v>
      </c>
      <c r="H391" s="236"/>
      <c r="I391" s="236"/>
      <c r="J391" s="76"/>
    </row>
    <row r="392" spans="1:10" x14ac:dyDescent="0.25">
      <c r="A392" s="11" t="s">
        <v>188</v>
      </c>
      <c r="B392" s="178">
        <f t="shared" si="20"/>
        <v>1.4110496436682591</v>
      </c>
      <c r="D392" s="236"/>
      <c r="E392" s="236" t="s">
        <v>12</v>
      </c>
      <c r="F392" s="236">
        <v>13423</v>
      </c>
      <c r="G392" s="238">
        <f t="shared" si="21"/>
        <v>1.1878761061946902E-2</v>
      </c>
      <c r="H392" s="236"/>
      <c r="I392" s="236"/>
      <c r="J392" s="76"/>
    </row>
    <row r="393" spans="1:10" x14ac:dyDescent="0.25">
      <c r="A393" s="11" t="s">
        <v>188</v>
      </c>
      <c r="B393" s="178">
        <f t="shared" si="20"/>
        <v>1.4733233299396973E-2</v>
      </c>
      <c r="D393" s="236"/>
      <c r="E393" s="236" t="s">
        <v>47</v>
      </c>
      <c r="F393" s="236">
        <v>1371.6</v>
      </c>
      <c r="G393" s="238">
        <f t="shared" si="21"/>
        <v>1.2138053097345131E-3</v>
      </c>
      <c r="H393" s="236"/>
      <c r="I393" s="236"/>
      <c r="J393" s="11"/>
    </row>
    <row r="394" spans="1:10" x14ac:dyDescent="0.25">
      <c r="A394" s="150" t="s">
        <v>188</v>
      </c>
      <c r="B394" s="131">
        <f t="shared" si="20"/>
        <v>7.8314668337379599E-9</v>
      </c>
      <c r="C394" s="150"/>
      <c r="D394" s="12"/>
      <c r="E394" s="12" t="s">
        <v>86</v>
      </c>
      <c r="F394" s="12">
        <v>1</v>
      </c>
      <c r="G394" s="237">
        <f t="shared" si="21"/>
        <v>8.8495575221238938E-7</v>
      </c>
      <c r="H394" s="12"/>
      <c r="I394" s="12"/>
      <c r="J394" s="150"/>
    </row>
    <row r="395" spans="1:10" x14ac:dyDescent="0.25">
      <c r="A395" s="11" t="s">
        <v>197</v>
      </c>
      <c r="B395" s="178">
        <f>POWER((F395/$J$395)*100, 2)</f>
        <v>35.864957918298998</v>
      </c>
      <c r="C395" s="11">
        <f>SUM(B395:B414)</f>
        <v>2054.5292284943157</v>
      </c>
      <c r="D395" s="236"/>
      <c r="E395" s="236" t="s">
        <v>5</v>
      </c>
      <c r="F395" s="236">
        <v>4785</v>
      </c>
      <c r="G395" s="238">
        <f>F395/$J$395</f>
        <v>5.9887359198998749E-2</v>
      </c>
      <c r="H395" s="236"/>
      <c r="I395" s="236"/>
      <c r="J395" s="76">
        <v>79900</v>
      </c>
    </row>
    <row r="396" spans="1:10" x14ac:dyDescent="0.25">
      <c r="A396" s="11" t="s">
        <v>197</v>
      </c>
      <c r="B396" s="178">
        <f t="shared" ref="B396:B414" si="22">POWER((F396/$J$395)*100, 2)</f>
        <v>0.17789602459895895</v>
      </c>
      <c r="D396" s="236"/>
      <c r="E396" s="236" t="s">
        <v>202</v>
      </c>
      <c r="F396" s="236">
        <v>337</v>
      </c>
      <c r="G396" s="238">
        <f t="shared" ref="G396:G414" si="23">F396/$J$395</f>
        <v>4.2177722152690863E-3</v>
      </c>
      <c r="H396" s="236"/>
      <c r="I396" s="236"/>
      <c r="J396" s="76"/>
    </row>
    <row r="397" spans="1:10" x14ac:dyDescent="0.25">
      <c r="A397" s="11" t="s">
        <v>197</v>
      </c>
      <c r="B397" s="178">
        <f t="shared" si="22"/>
        <v>10.8429670379589</v>
      </c>
      <c r="D397" s="236"/>
      <c r="E397" s="236" t="s">
        <v>6</v>
      </c>
      <c r="F397" s="236">
        <v>2631</v>
      </c>
      <c r="G397" s="238">
        <f t="shared" si="23"/>
        <v>3.2928660826032539E-2</v>
      </c>
      <c r="H397" s="236"/>
      <c r="I397" s="236"/>
      <c r="J397" s="76"/>
    </row>
    <row r="398" spans="1:10" x14ac:dyDescent="0.25">
      <c r="A398" s="11" t="s">
        <v>197</v>
      </c>
      <c r="B398" s="178">
        <f t="shared" si="22"/>
        <v>125.55777481551563</v>
      </c>
      <c r="D398" s="236"/>
      <c r="E398" s="236" t="s">
        <v>82</v>
      </c>
      <c r="F398" s="236">
        <v>8953</v>
      </c>
      <c r="G398" s="238">
        <f t="shared" si="23"/>
        <v>0.11205256570713391</v>
      </c>
      <c r="H398" s="236"/>
      <c r="I398" s="236"/>
      <c r="J398" s="76"/>
    </row>
    <row r="399" spans="1:10" x14ac:dyDescent="0.25">
      <c r="A399" s="11" t="s">
        <v>197</v>
      </c>
      <c r="B399" s="178">
        <f t="shared" si="22"/>
        <v>68.85468537799909</v>
      </c>
      <c r="D399" s="236"/>
      <c r="E399" s="236" t="s">
        <v>15</v>
      </c>
      <c r="F399" s="236">
        <v>6630</v>
      </c>
      <c r="G399" s="238">
        <f t="shared" si="23"/>
        <v>8.2978723404255314E-2</v>
      </c>
      <c r="H399" s="236"/>
      <c r="I399" s="236"/>
      <c r="J399" s="76"/>
    </row>
    <row r="400" spans="1:10" x14ac:dyDescent="0.25">
      <c r="A400" s="11" t="s">
        <v>197</v>
      </c>
      <c r="B400" s="178">
        <f t="shared" si="22"/>
        <v>1634.2236306020818</v>
      </c>
      <c r="D400" s="236"/>
      <c r="E400" s="236" t="s">
        <v>204</v>
      </c>
      <c r="F400" s="236">
        <v>32300</v>
      </c>
      <c r="G400" s="238">
        <f t="shared" si="23"/>
        <v>0.40425531914893614</v>
      </c>
      <c r="H400" s="236"/>
      <c r="I400" s="236"/>
      <c r="J400" s="76"/>
    </row>
    <row r="401" spans="1:10" x14ac:dyDescent="0.25">
      <c r="A401" s="11" t="s">
        <v>197</v>
      </c>
      <c r="B401" s="178">
        <f t="shared" si="22"/>
        <v>25.062617383118134</v>
      </c>
      <c r="D401" s="236"/>
      <c r="E401" s="236" t="s">
        <v>142</v>
      </c>
      <c r="F401" s="236">
        <v>4000</v>
      </c>
      <c r="G401" s="238">
        <f t="shared" si="23"/>
        <v>5.0062578222778473E-2</v>
      </c>
      <c r="H401" s="236"/>
      <c r="I401" s="236"/>
      <c r="J401" s="76"/>
    </row>
    <row r="402" spans="1:10" x14ac:dyDescent="0.25">
      <c r="A402" s="11" t="s">
        <v>197</v>
      </c>
      <c r="B402" s="178">
        <f t="shared" si="22"/>
        <v>1.7269709790554838E-2</v>
      </c>
      <c r="D402" s="236"/>
      <c r="E402" s="236" t="s">
        <v>134</v>
      </c>
      <c r="F402" s="236">
        <v>105</v>
      </c>
      <c r="G402" s="238">
        <f t="shared" si="23"/>
        <v>1.3141426783479348E-3</v>
      </c>
      <c r="H402" s="236"/>
      <c r="I402" s="236"/>
      <c r="J402" s="76"/>
    </row>
    <row r="403" spans="1:10" x14ac:dyDescent="0.25">
      <c r="A403" s="11" t="s">
        <v>197</v>
      </c>
      <c r="B403" s="178">
        <f t="shared" si="22"/>
        <v>2.647238961091853</v>
      </c>
      <c r="D403" s="236"/>
      <c r="E403" s="236" t="s">
        <v>23</v>
      </c>
      <c r="F403" s="236">
        <v>1300</v>
      </c>
      <c r="G403" s="238">
        <f t="shared" si="23"/>
        <v>1.6270337922403004E-2</v>
      </c>
      <c r="H403" s="236"/>
      <c r="I403" s="236"/>
      <c r="J403" s="76"/>
    </row>
    <row r="404" spans="1:10" x14ac:dyDescent="0.25">
      <c r="A404" s="11" t="s">
        <v>197</v>
      </c>
      <c r="B404" s="178">
        <f t="shared" si="22"/>
        <v>0</v>
      </c>
      <c r="D404" s="236"/>
      <c r="E404" s="236" t="s">
        <v>36</v>
      </c>
      <c r="F404" s="236"/>
      <c r="G404" s="238"/>
      <c r="H404" s="236"/>
      <c r="I404" s="236"/>
      <c r="J404" s="76"/>
    </row>
    <row r="405" spans="1:10" x14ac:dyDescent="0.25">
      <c r="A405" s="11" t="s">
        <v>197</v>
      </c>
      <c r="B405" s="178">
        <f t="shared" si="22"/>
        <v>0</v>
      </c>
      <c r="D405" s="236"/>
      <c r="E405" s="236" t="s">
        <v>90</v>
      </c>
      <c r="F405" s="234"/>
      <c r="G405" s="238"/>
      <c r="H405" s="236"/>
      <c r="I405" s="236"/>
      <c r="J405" s="76"/>
    </row>
    <row r="406" spans="1:10" x14ac:dyDescent="0.25">
      <c r="A406" s="11" t="s">
        <v>197</v>
      </c>
      <c r="B406" s="178">
        <f t="shared" si="22"/>
        <v>4.5269352648257124</v>
      </c>
      <c r="D406" s="236"/>
      <c r="E406" s="236" t="s">
        <v>165</v>
      </c>
      <c r="F406" s="236">
        <v>1700</v>
      </c>
      <c r="G406" s="238">
        <f t="shared" si="23"/>
        <v>2.1276595744680851E-2</v>
      </c>
      <c r="H406" s="236"/>
      <c r="I406" s="236"/>
      <c r="J406" s="76"/>
    </row>
    <row r="407" spans="1:10" x14ac:dyDescent="0.25">
      <c r="A407" s="11" t="s">
        <v>197</v>
      </c>
      <c r="B407" s="178">
        <f t="shared" si="22"/>
        <v>6.9738299282112646</v>
      </c>
      <c r="D407" s="236"/>
      <c r="E407" s="236" t="s">
        <v>203</v>
      </c>
      <c r="F407" s="236">
        <v>2110</v>
      </c>
      <c r="G407" s="238">
        <f t="shared" si="23"/>
        <v>2.6408010012515644E-2</v>
      </c>
      <c r="H407" s="236"/>
      <c r="I407" s="236"/>
      <c r="J407" s="76"/>
    </row>
    <row r="408" spans="1:10" x14ac:dyDescent="0.25">
      <c r="A408" s="11" t="s">
        <v>197</v>
      </c>
      <c r="B408" s="178">
        <f t="shared" si="22"/>
        <v>0</v>
      </c>
      <c r="D408" s="236"/>
      <c r="E408" s="236" t="s">
        <v>117</v>
      </c>
      <c r="F408" s="236"/>
      <c r="G408" s="238"/>
      <c r="H408" s="236"/>
      <c r="I408" s="236"/>
      <c r="J408" s="76"/>
    </row>
    <row r="409" spans="1:10" s="236" customFormat="1" x14ac:dyDescent="0.25">
      <c r="A409" s="11" t="s">
        <v>197</v>
      </c>
      <c r="B409" s="178">
        <f t="shared" si="22"/>
        <v>0</v>
      </c>
      <c r="C409" s="11"/>
      <c r="E409" s="236" t="s">
        <v>184</v>
      </c>
      <c r="F409" s="234"/>
      <c r="G409" s="238"/>
      <c r="J409" s="76"/>
    </row>
    <row r="410" spans="1:10" x14ac:dyDescent="0.25">
      <c r="A410" s="11" t="s">
        <v>197</v>
      </c>
      <c r="B410" s="178">
        <f t="shared" si="22"/>
        <v>2.2556355644806318</v>
      </c>
      <c r="D410" s="236"/>
      <c r="E410" s="236" t="s">
        <v>158</v>
      </c>
      <c r="F410" s="236">
        <v>1200</v>
      </c>
      <c r="G410" s="238">
        <f t="shared" si="23"/>
        <v>1.5018773466833541E-2</v>
      </c>
      <c r="H410" s="236"/>
      <c r="I410" s="236"/>
      <c r="J410" s="76"/>
    </row>
    <row r="411" spans="1:10" x14ac:dyDescent="0.25">
      <c r="A411" s="11" t="s">
        <v>197</v>
      </c>
      <c r="B411" s="178">
        <f t="shared" si="22"/>
        <v>60.212938262941329</v>
      </c>
      <c r="D411" s="236"/>
      <c r="E411" s="236" t="s">
        <v>16</v>
      </c>
      <c r="F411" s="236">
        <v>6200</v>
      </c>
      <c r="G411" s="238">
        <f t="shared" si="23"/>
        <v>7.7596996245306638E-2</v>
      </c>
      <c r="H411" s="236"/>
      <c r="I411" s="236"/>
      <c r="J411" s="76"/>
    </row>
    <row r="412" spans="1:10" x14ac:dyDescent="0.25">
      <c r="A412" s="11" t="s">
        <v>197</v>
      </c>
      <c r="B412" s="178">
        <f t="shared" si="22"/>
        <v>0.54526856944146396</v>
      </c>
      <c r="D412" s="236"/>
      <c r="E412" s="236" t="s">
        <v>121</v>
      </c>
      <c r="F412" s="236">
        <v>590</v>
      </c>
      <c r="G412" s="238">
        <f t="shared" si="23"/>
        <v>7.3842302878598248E-3</v>
      </c>
      <c r="H412" s="236"/>
      <c r="I412" s="236"/>
      <c r="J412" s="76"/>
    </row>
    <row r="413" spans="1:10" x14ac:dyDescent="0.25">
      <c r="A413" s="11" t="s">
        <v>197</v>
      </c>
      <c r="B413" s="178">
        <f t="shared" si="22"/>
        <v>76.754265735799294</v>
      </c>
      <c r="D413" s="236"/>
      <c r="E413" s="236" t="s">
        <v>89</v>
      </c>
      <c r="F413" s="236">
        <v>7000</v>
      </c>
      <c r="G413" s="238">
        <f t="shared" si="23"/>
        <v>8.7609511889862324E-2</v>
      </c>
      <c r="H413" s="236"/>
      <c r="I413" s="236"/>
      <c r="J413" s="76"/>
    </row>
    <row r="414" spans="1:10" x14ac:dyDescent="0.25">
      <c r="A414" s="150" t="s">
        <v>197</v>
      </c>
      <c r="B414" s="131">
        <f t="shared" si="22"/>
        <v>1.1317338162064282E-2</v>
      </c>
      <c r="C414" s="150"/>
      <c r="D414" s="12"/>
      <c r="E414" s="12" t="s">
        <v>86</v>
      </c>
      <c r="F414" s="12">
        <v>85</v>
      </c>
      <c r="G414" s="237">
        <f t="shared" si="23"/>
        <v>1.0638297872340426E-3</v>
      </c>
      <c r="H414" s="12"/>
      <c r="I414" s="12"/>
      <c r="J414" s="150"/>
    </row>
    <row r="415" spans="1:10" x14ac:dyDescent="0.25">
      <c r="A415" s="11" t="s">
        <v>206</v>
      </c>
      <c r="B415" s="178">
        <f>POWER((F415/$J$415)*100,2)</f>
        <v>6.0220557792916567E-2</v>
      </c>
      <c r="C415" s="11">
        <f>SUM(B415:B446)</f>
        <v>1016.7869122207723</v>
      </c>
      <c r="D415" s="242"/>
      <c r="E415" s="14" t="s">
        <v>17</v>
      </c>
      <c r="F415" s="242">
        <v>4000</v>
      </c>
      <c r="G415" s="238">
        <f>F415/$J$415</f>
        <v>2.4539877300613498E-3</v>
      </c>
      <c r="H415" s="232"/>
      <c r="I415" s="232"/>
      <c r="J415" s="105">
        <v>1630000</v>
      </c>
    </row>
    <row r="416" spans="1:10" x14ac:dyDescent="0.25">
      <c r="A416" s="11" t="s">
        <v>206</v>
      </c>
      <c r="B416" s="178">
        <f t="shared" ref="B416:B446" si="24">POWER((F416/$J$415)*100,2)</f>
        <v>133.02721216455271</v>
      </c>
      <c r="D416" s="242"/>
      <c r="E416" s="242" t="s">
        <v>5</v>
      </c>
      <c r="F416" s="242">
        <v>188000</v>
      </c>
      <c r="G416" s="238">
        <f t="shared" ref="G416:G446" si="25">F416/$J$415</f>
        <v>0.11533742331288344</v>
      </c>
      <c r="H416" s="242"/>
      <c r="I416" s="242"/>
      <c r="J416" s="76"/>
    </row>
    <row r="417" spans="1:10" x14ac:dyDescent="0.25">
      <c r="A417" s="11" t="s">
        <v>206</v>
      </c>
      <c r="B417" s="178">
        <f t="shared" si="24"/>
        <v>3.1522586472957213</v>
      </c>
      <c r="D417" s="242"/>
      <c r="E417" s="242" t="s">
        <v>202</v>
      </c>
      <c r="F417" s="242">
        <v>28940</v>
      </c>
      <c r="G417" s="238">
        <f t="shared" si="25"/>
        <v>1.7754601226993866E-2</v>
      </c>
      <c r="H417" s="242"/>
      <c r="I417" s="242"/>
      <c r="J417" s="76"/>
    </row>
    <row r="418" spans="1:10" x14ac:dyDescent="0.25">
      <c r="A418" s="11" t="s">
        <v>206</v>
      </c>
      <c r="B418" s="178">
        <f t="shared" si="24"/>
        <v>16.954185163160076</v>
      </c>
      <c r="D418" s="242"/>
      <c r="E418" s="242" t="s">
        <v>6</v>
      </c>
      <c r="F418" s="242">
        <v>67116</v>
      </c>
      <c r="G418" s="238">
        <f t="shared" si="25"/>
        <v>4.1175460122699389E-2</v>
      </c>
      <c r="H418" s="242"/>
      <c r="I418" s="242"/>
      <c r="J418" s="76"/>
    </row>
    <row r="419" spans="1:10" x14ac:dyDescent="0.25">
      <c r="A419" s="11" t="s">
        <v>206</v>
      </c>
      <c r="B419" s="178">
        <f t="shared" si="24"/>
        <v>3.7637848620572853E-7</v>
      </c>
      <c r="D419" s="242"/>
      <c r="E419" s="242" t="s">
        <v>102</v>
      </c>
      <c r="F419" s="242">
        <v>10</v>
      </c>
      <c r="G419" s="238">
        <f t="shared" si="25"/>
        <v>6.1349693251533741E-6</v>
      </c>
      <c r="H419" s="242"/>
      <c r="I419" s="242"/>
      <c r="J419" s="76"/>
    </row>
    <row r="420" spans="1:10" x14ac:dyDescent="0.25">
      <c r="A420" s="11" t="s">
        <v>206</v>
      </c>
      <c r="B420" s="178">
        <f t="shared" si="24"/>
        <v>253.74926343106625</v>
      </c>
      <c r="D420" s="242"/>
      <c r="E420" s="242" t="s">
        <v>82</v>
      </c>
      <c r="F420" s="242">
        <v>259651</v>
      </c>
      <c r="G420" s="238">
        <f t="shared" si="25"/>
        <v>0.15929509202453987</v>
      </c>
      <c r="H420" s="242"/>
      <c r="I420" s="242"/>
      <c r="J420" s="76"/>
    </row>
    <row r="421" spans="1:10" x14ac:dyDescent="0.25">
      <c r="A421" s="11" t="s">
        <v>206</v>
      </c>
      <c r="B421" s="178">
        <f t="shared" si="24"/>
        <v>23.788061274417561</v>
      </c>
      <c r="D421" s="242"/>
      <c r="E421" s="242" t="s">
        <v>15</v>
      </c>
      <c r="F421" s="242">
        <v>79500</v>
      </c>
      <c r="G421" s="238">
        <f t="shared" si="25"/>
        <v>4.8773006134969328E-2</v>
      </c>
      <c r="H421" s="242"/>
      <c r="I421" s="242"/>
      <c r="J421" s="76"/>
    </row>
    <row r="422" spans="1:10" x14ac:dyDescent="0.25">
      <c r="A422" s="11" t="s">
        <v>206</v>
      </c>
      <c r="B422" s="178">
        <f t="shared" si="24"/>
        <v>15.512966238849787</v>
      </c>
      <c r="D422" s="242"/>
      <c r="E422" s="242" t="s">
        <v>103</v>
      </c>
      <c r="F422" s="242">
        <v>64200</v>
      </c>
      <c r="G422" s="238">
        <f t="shared" si="25"/>
        <v>3.938650306748466E-2</v>
      </c>
      <c r="H422" s="242"/>
      <c r="I422" s="242"/>
      <c r="J422" s="76"/>
    </row>
    <row r="423" spans="1:10" x14ac:dyDescent="0.25">
      <c r="A423" s="11" t="s">
        <v>206</v>
      </c>
      <c r="B423" s="178">
        <f t="shared" si="24"/>
        <v>18.653919981933832</v>
      </c>
      <c r="D423" s="242"/>
      <c r="E423" s="242" t="s">
        <v>142</v>
      </c>
      <c r="F423" s="234">
        <v>70400</v>
      </c>
      <c r="G423" s="238">
        <f t="shared" si="25"/>
        <v>4.3190184049079754E-2</v>
      </c>
      <c r="H423" s="242"/>
      <c r="I423" s="242"/>
      <c r="J423" s="76"/>
    </row>
    <row r="424" spans="1:10" x14ac:dyDescent="0.25">
      <c r="A424" s="11" t="s">
        <v>206</v>
      </c>
      <c r="B424" s="178">
        <f t="shared" si="24"/>
        <v>3.6873423915089014</v>
      </c>
      <c r="D424" s="242"/>
      <c r="E424" s="242" t="s">
        <v>18</v>
      </c>
      <c r="F424" s="242">
        <v>31300</v>
      </c>
      <c r="G424" s="238">
        <f t="shared" si="25"/>
        <v>1.9202453987730062E-2</v>
      </c>
      <c r="H424" s="242"/>
      <c r="I424" s="244"/>
      <c r="J424" s="76"/>
    </row>
    <row r="425" spans="1:10" x14ac:dyDescent="0.25">
      <c r="A425" s="11" t="s">
        <v>206</v>
      </c>
      <c r="B425" s="178">
        <f t="shared" si="24"/>
        <v>7.0707051413301221</v>
      </c>
      <c r="D425" s="242"/>
      <c r="E425" s="242" t="s">
        <v>134</v>
      </c>
      <c r="F425" s="242">
        <v>43343</v>
      </c>
      <c r="G425" s="238">
        <f t="shared" si="25"/>
        <v>2.6590797546012269E-2</v>
      </c>
      <c r="H425" s="242"/>
      <c r="I425" s="242"/>
      <c r="J425" s="76"/>
    </row>
    <row r="426" spans="1:10" x14ac:dyDescent="0.25">
      <c r="A426" s="11" t="s">
        <v>206</v>
      </c>
      <c r="B426" s="178">
        <f t="shared" si="24"/>
        <v>1.3085675637020586</v>
      </c>
      <c r="D426" s="242"/>
      <c r="E426" s="242" t="s">
        <v>21</v>
      </c>
      <c r="F426" s="242">
        <v>18646</v>
      </c>
      <c r="G426" s="238">
        <f t="shared" si="25"/>
        <v>1.1439263803680981E-2</v>
      </c>
      <c r="H426" s="242"/>
      <c r="I426" s="242"/>
      <c r="J426" s="76"/>
    </row>
    <row r="427" spans="1:10" s="242" customFormat="1" x14ac:dyDescent="0.25">
      <c r="A427" s="11" t="s">
        <v>206</v>
      </c>
      <c r="B427" s="178">
        <f t="shared" si="24"/>
        <v>0</v>
      </c>
      <c r="C427" s="11"/>
      <c r="E427" s="242" t="s">
        <v>190</v>
      </c>
      <c r="F427" s="234"/>
      <c r="G427" s="238"/>
      <c r="J427" s="76"/>
    </row>
    <row r="428" spans="1:10" x14ac:dyDescent="0.25">
      <c r="A428" s="11" t="s">
        <v>206</v>
      </c>
      <c r="B428" s="178">
        <f t="shared" si="24"/>
        <v>181.0097858406414</v>
      </c>
      <c r="D428" s="242"/>
      <c r="E428" s="242" t="s">
        <v>23</v>
      </c>
      <c r="F428" s="242">
        <v>219300</v>
      </c>
      <c r="G428" s="238">
        <f t="shared" si="25"/>
        <v>0.13453987730061351</v>
      </c>
      <c r="H428" s="242"/>
      <c r="I428" s="242"/>
      <c r="J428" s="76"/>
    </row>
    <row r="429" spans="1:10" x14ac:dyDescent="0.25">
      <c r="A429" s="11" t="s">
        <v>206</v>
      </c>
      <c r="B429" s="178">
        <f t="shared" si="24"/>
        <v>9.4094621551432135E-4</v>
      </c>
      <c r="D429" s="242"/>
      <c r="E429" s="242" t="s">
        <v>36</v>
      </c>
      <c r="F429" s="242">
        <v>500</v>
      </c>
      <c r="G429" s="238">
        <f t="shared" si="25"/>
        <v>3.0674846625766873E-4</v>
      </c>
      <c r="H429" s="242"/>
      <c r="I429" s="242"/>
      <c r="J429" s="76"/>
    </row>
    <row r="430" spans="1:10" x14ac:dyDescent="0.25">
      <c r="A430" s="11" t="s">
        <v>206</v>
      </c>
      <c r="B430" s="178">
        <f t="shared" si="24"/>
        <v>0.2719334562836388</v>
      </c>
      <c r="D430" s="242"/>
      <c r="E430" s="242" t="s">
        <v>183</v>
      </c>
      <c r="F430" s="242">
        <v>8500</v>
      </c>
      <c r="G430" s="238">
        <f t="shared" si="25"/>
        <v>5.2147239263803684E-3</v>
      </c>
      <c r="H430" s="242"/>
      <c r="I430" s="242"/>
      <c r="J430" s="76"/>
    </row>
    <row r="431" spans="1:10" x14ac:dyDescent="0.25">
      <c r="A431" s="11" t="s">
        <v>206</v>
      </c>
      <c r="B431" s="178">
        <f t="shared" si="24"/>
        <v>0.84978989047386055</v>
      </c>
      <c r="D431" s="242"/>
      <c r="E431" s="242" t="s">
        <v>181</v>
      </c>
      <c r="F431" s="234">
        <v>15026</v>
      </c>
      <c r="G431" s="238">
        <f t="shared" si="25"/>
        <v>9.2184049079754599E-3</v>
      </c>
      <c r="H431" s="242"/>
      <c r="I431" s="242"/>
      <c r="J431" s="76"/>
    </row>
    <row r="432" spans="1:10" x14ac:dyDescent="0.25">
      <c r="A432" s="11" t="s">
        <v>206</v>
      </c>
      <c r="B432" s="178">
        <f t="shared" si="24"/>
        <v>0</v>
      </c>
      <c r="D432" s="242"/>
      <c r="E432" s="242" t="s">
        <v>90</v>
      </c>
      <c r="F432" s="234"/>
      <c r="G432" s="238"/>
      <c r="H432" s="242"/>
      <c r="I432" s="242"/>
      <c r="J432" s="76"/>
    </row>
    <row r="433" spans="1:10" x14ac:dyDescent="0.25">
      <c r="A433" s="11" t="s">
        <v>206</v>
      </c>
      <c r="B433" s="178">
        <f t="shared" si="24"/>
        <v>9.6747713500696297E-4</v>
      </c>
      <c r="D433" s="242"/>
      <c r="E433" s="242" t="s">
        <v>165</v>
      </c>
      <c r="F433" s="234">
        <v>507</v>
      </c>
      <c r="G433" s="238">
        <f t="shared" si="25"/>
        <v>3.1104294478527609E-4</v>
      </c>
      <c r="H433" s="242"/>
      <c r="I433" s="242"/>
      <c r="J433" s="76"/>
    </row>
    <row r="434" spans="1:10" x14ac:dyDescent="0.25">
      <c r="A434" s="11" t="s">
        <v>206</v>
      </c>
      <c r="B434" s="178">
        <f t="shared" si="24"/>
        <v>39.697730437728175</v>
      </c>
      <c r="D434" s="242"/>
      <c r="E434" s="242" t="s">
        <v>203</v>
      </c>
      <c r="F434" s="242">
        <v>102700</v>
      </c>
      <c r="G434" s="238">
        <f t="shared" si="25"/>
        <v>6.3006134969325153E-2</v>
      </c>
      <c r="H434" s="242"/>
      <c r="I434" s="242"/>
      <c r="J434" s="76"/>
    </row>
    <row r="435" spans="1:10" x14ac:dyDescent="0.25">
      <c r="A435" s="11" t="s">
        <v>206</v>
      </c>
      <c r="B435" s="178">
        <f t="shared" si="24"/>
        <v>5.3494297865933993E-4</v>
      </c>
      <c r="D435" s="242"/>
      <c r="E435" s="242" t="s">
        <v>117</v>
      </c>
      <c r="F435" s="234">
        <v>377</v>
      </c>
      <c r="G435" s="238">
        <f t="shared" si="25"/>
        <v>2.312883435582822E-4</v>
      </c>
      <c r="H435" s="242"/>
      <c r="I435" s="242"/>
      <c r="J435" s="76"/>
    </row>
    <row r="436" spans="1:10" x14ac:dyDescent="0.25">
      <c r="A436" s="11" t="s">
        <v>206</v>
      </c>
      <c r="B436" s="178">
        <f t="shared" si="24"/>
        <v>0</v>
      </c>
      <c r="D436" s="242"/>
      <c r="E436" s="242" t="s">
        <v>184</v>
      </c>
      <c r="F436" s="234"/>
      <c r="G436" s="238"/>
      <c r="H436" s="242"/>
      <c r="I436" s="242"/>
      <c r="J436" s="76"/>
    </row>
    <row r="437" spans="1:10" x14ac:dyDescent="0.25">
      <c r="A437" s="11" t="s">
        <v>206</v>
      </c>
      <c r="B437" s="178">
        <f t="shared" si="24"/>
        <v>23.668523467198614</v>
      </c>
      <c r="D437" s="242"/>
      <c r="E437" s="242" t="s">
        <v>158</v>
      </c>
      <c r="F437" s="234">
        <v>79300</v>
      </c>
      <c r="G437" s="238">
        <f t="shared" si="25"/>
        <v>4.8650306748466259E-2</v>
      </c>
      <c r="H437" s="242"/>
      <c r="I437" s="242"/>
      <c r="J437" s="76"/>
    </row>
    <row r="438" spans="1:10" x14ac:dyDescent="0.25">
      <c r="A438" s="11" t="s">
        <v>206</v>
      </c>
      <c r="B438" s="178">
        <f t="shared" si="24"/>
        <v>289.45072775038579</v>
      </c>
      <c r="D438" s="242"/>
      <c r="E438" s="242" t="s">
        <v>16</v>
      </c>
      <c r="F438" s="234">
        <v>277316</v>
      </c>
      <c r="G438" s="238">
        <f t="shared" si="25"/>
        <v>0.17013251533742332</v>
      </c>
      <c r="H438" s="242"/>
      <c r="I438" s="242"/>
      <c r="J438" s="76"/>
    </row>
    <row r="439" spans="1:10" x14ac:dyDescent="0.25">
      <c r="A439" s="11" t="s">
        <v>206</v>
      </c>
      <c r="B439" s="178">
        <f t="shared" si="24"/>
        <v>0</v>
      </c>
      <c r="D439" s="242"/>
      <c r="E439" s="242" t="s">
        <v>37</v>
      </c>
      <c r="F439" s="234"/>
      <c r="G439" s="238"/>
      <c r="H439" s="242"/>
      <c r="I439" s="242"/>
      <c r="J439" s="76"/>
    </row>
    <row r="440" spans="1:10" x14ac:dyDescent="0.25">
      <c r="A440" s="11" t="s">
        <v>206</v>
      </c>
      <c r="B440" s="178">
        <f t="shared" si="24"/>
        <v>3.776226523391923</v>
      </c>
      <c r="D440" s="242"/>
      <c r="E440" s="242" t="s">
        <v>121</v>
      </c>
      <c r="F440" s="242">
        <v>31675</v>
      </c>
      <c r="G440" s="238">
        <f t="shared" si="25"/>
        <v>1.9432515337423312E-2</v>
      </c>
      <c r="H440" s="242"/>
      <c r="I440" s="242"/>
      <c r="J440" s="76"/>
    </row>
    <row r="441" spans="1:10" x14ac:dyDescent="0.25">
      <c r="A441" s="11" t="s">
        <v>206</v>
      </c>
      <c r="B441" s="178">
        <f t="shared" si="24"/>
        <v>0.24914184199631145</v>
      </c>
      <c r="D441" s="242"/>
      <c r="E441" s="242" t="s">
        <v>32</v>
      </c>
      <c r="F441" s="234">
        <v>8136</v>
      </c>
      <c r="G441" s="238">
        <f t="shared" si="25"/>
        <v>4.9914110429447852E-3</v>
      </c>
      <c r="H441" s="242"/>
      <c r="I441" s="242"/>
      <c r="J441" s="76"/>
    </row>
    <row r="442" spans="1:10" x14ac:dyDescent="0.25">
      <c r="A442" s="11" t="s">
        <v>206</v>
      </c>
      <c r="B442" s="178">
        <f t="shared" si="24"/>
        <v>3.7637848620572854E-3</v>
      </c>
      <c r="D442" s="242"/>
      <c r="E442" s="242" t="s">
        <v>31</v>
      </c>
      <c r="F442" s="234">
        <v>1000</v>
      </c>
      <c r="G442" s="238">
        <f t="shared" si="25"/>
        <v>6.1349693251533746E-4</v>
      </c>
      <c r="H442" s="242"/>
      <c r="I442" s="242"/>
      <c r="J442" s="76"/>
    </row>
    <row r="443" spans="1:10" x14ac:dyDescent="0.25">
      <c r="A443" s="11" t="s">
        <v>206</v>
      </c>
      <c r="B443" s="178">
        <f t="shared" si="24"/>
        <v>0.24088223117166627</v>
      </c>
      <c r="D443" s="242"/>
      <c r="E443" s="242" t="s">
        <v>126</v>
      </c>
      <c r="F443" s="242">
        <v>8000</v>
      </c>
      <c r="G443" s="238">
        <f t="shared" si="25"/>
        <v>4.9079754601226997E-3</v>
      </c>
      <c r="H443" s="242"/>
      <c r="I443" s="242"/>
      <c r="J443" s="76"/>
    </row>
    <row r="444" spans="1:10" x14ac:dyDescent="0.25">
      <c r="A444" s="11" t="s">
        <v>206</v>
      </c>
      <c r="B444" s="178">
        <f t="shared" si="24"/>
        <v>0.44717527946102603</v>
      </c>
      <c r="D444" s="242"/>
      <c r="E444" s="242" t="s">
        <v>12</v>
      </c>
      <c r="F444" s="242">
        <v>10900</v>
      </c>
      <c r="G444" s="238">
        <f t="shared" si="25"/>
        <v>6.6871165644171778E-3</v>
      </c>
      <c r="H444" s="242"/>
      <c r="I444" s="242"/>
      <c r="J444" s="76"/>
    </row>
    <row r="445" spans="1:10" x14ac:dyDescent="0.25">
      <c r="A445" s="11" t="s">
        <v>206</v>
      </c>
      <c r="B445" s="178">
        <f t="shared" si="24"/>
        <v>2.1171289849072224E-3</v>
      </c>
      <c r="D445" s="242"/>
      <c r="E445" s="242" t="s">
        <v>89</v>
      </c>
      <c r="F445" s="242">
        <v>750</v>
      </c>
      <c r="G445" s="238">
        <f t="shared" si="25"/>
        <v>4.6012269938650307E-4</v>
      </c>
      <c r="H445" s="242"/>
      <c r="I445" s="242"/>
      <c r="J445" s="11"/>
    </row>
    <row r="446" spans="1:10" x14ac:dyDescent="0.25">
      <c r="A446" s="150" t="s">
        <v>206</v>
      </c>
      <c r="B446" s="131">
        <f t="shared" si="24"/>
        <v>0.15196828987545261</v>
      </c>
      <c r="C446" s="150"/>
      <c r="D446" s="12"/>
      <c r="E446" s="12" t="s">
        <v>86</v>
      </c>
      <c r="F446" s="12">
        <v>6354.2470000000003</v>
      </c>
      <c r="G446" s="237">
        <f t="shared" si="25"/>
        <v>3.8983110429447855E-3</v>
      </c>
      <c r="H446" s="12"/>
      <c r="I446" s="12"/>
      <c r="J446" s="150"/>
    </row>
    <row r="447" spans="1:10" x14ac:dyDescent="0.25">
      <c r="A447" s="11" t="s">
        <v>208</v>
      </c>
      <c r="B447" s="178">
        <f>POWER((F447/$J$447)*100, 2)</f>
        <v>1.1875410913872451E-4</v>
      </c>
      <c r="C447" s="11">
        <f>SUM(B447:B506)</f>
        <v>1481.5151237481102</v>
      </c>
      <c r="D447" s="246"/>
      <c r="E447" s="246" t="s">
        <v>17</v>
      </c>
      <c r="F447" s="246">
        <v>1700</v>
      </c>
      <c r="G447" s="238">
        <f>F447/$J$447</f>
        <v>1.0897435897435898E-4</v>
      </c>
      <c r="H447" s="246"/>
      <c r="I447" s="246"/>
      <c r="J447" s="76">
        <v>15600000</v>
      </c>
    </row>
    <row r="448" spans="1:10" x14ac:dyDescent="0.25">
      <c r="A448" s="11" t="s">
        <v>208</v>
      </c>
      <c r="B448" s="178">
        <f t="shared" ref="B448:B506" si="26">POWER((F448/$J$447)*100, 2)</f>
        <v>1.0114814862343853</v>
      </c>
      <c r="D448" s="246"/>
      <c r="E448" s="246" t="s">
        <v>209</v>
      </c>
      <c r="F448" s="246">
        <v>156893</v>
      </c>
      <c r="G448" s="238">
        <f>F448/$J$447</f>
        <v>1.0057243589743589E-2</v>
      </c>
      <c r="H448" s="246"/>
      <c r="I448" s="246"/>
      <c r="J448" s="76"/>
    </row>
    <row r="449" spans="1:10" x14ac:dyDescent="0.25">
      <c r="A449" s="11" t="s">
        <v>208</v>
      </c>
      <c r="B449" s="178">
        <f t="shared" si="26"/>
        <v>1.4523339907955292E-2</v>
      </c>
      <c r="D449" s="246"/>
      <c r="E449" s="246" t="s">
        <v>210</v>
      </c>
      <c r="F449" s="246">
        <v>18800</v>
      </c>
      <c r="G449" s="238">
        <f t="shared" ref="G449:G506" si="27">F449/$J$447</f>
        <v>1.2051282051282052E-3</v>
      </c>
      <c r="H449" s="246"/>
      <c r="I449" s="246"/>
      <c r="J449" s="76"/>
    </row>
    <row r="450" spans="1:10" x14ac:dyDescent="0.25">
      <c r="A450" s="11" t="s">
        <v>208</v>
      </c>
      <c r="B450" s="178">
        <f t="shared" si="26"/>
        <v>32.256574621959238</v>
      </c>
      <c r="D450" s="246"/>
      <c r="E450" s="246" t="s">
        <v>5</v>
      </c>
      <c r="F450" s="246">
        <v>886000</v>
      </c>
      <c r="G450" s="238">
        <f t="shared" si="27"/>
        <v>5.6794871794871797E-2</v>
      </c>
      <c r="H450" s="246"/>
      <c r="I450" s="246"/>
      <c r="J450" s="76"/>
    </row>
    <row r="451" spans="1:10" s="246" customFormat="1" x14ac:dyDescent="0.25">
      <c r="A451" s="11" t="s">
        <v>208</v>
      </c>
      <c r="B451" s="178">
        <f t="shared" si="26"/>
        <v>0</v>
      </c>
      <c r="C451" s="11"/>
      <c r="E451" s="246" t="s">
        <v>192</v>
      </c>
      <c r="G451" s="238"/>
      <c r="J451" s="76"/>
    </row>
    <row r="452" spans="1:10" x14ac:dyDescent="0.25">
      <c r="A452" s="11" t="s">
        <v>208</v>
      </c>
      <c r="B452" s="178">
        <f t="shared" si="26"/>
        <v>2.1957634779750163E-5</v>
      </c>
      <c r="D452" s="246"/>
      <c r="E452" s="246" t="s">
        <v>93</v>
      </c>
      <c r="F452" s="246">
        <v>731</v>
      </c>
      <c r="G452" s="238">
        <f t="shared" si="27"/>
        <v>4.6858974358974361E-5</v>
      </c>
      <c r="H452" s="246"/>
      <c r="I452" s="246"/>
      <c r="J452" s="76"/>
    </row>
    <row r="453" spans="1:10" x14ac:dyDescent="0.25">
      <c r="A453" s="11" t="s">
        <v>208</v>
      </c>
      <c r="B453" s="178">
        <f t="shared" si="26"/>
        <v>3.4082840236686382E-2</v>
      </c>
      <c r="D453" s="246"/>
      <c r="E453" s="246" t="s">
        <v>202</v>
      </c>
      <c r="F453" s="246">
        <v>28800</v>
      </c>
      <c r="G453" s="238">
        <f t="shared" si="27"/>
        <v>1.8461538461538461E-3</v>
      </c>
      <c r="H453" s="246"/>
      <c r="I453" s="246"/>
      <c r="J453" s="76"/>
    </row>
    <row r="454" spans="1:10" x14ac:dyDescent="0.25">
      <c r="A454" s="11" t="s">
        <v>208</v>
      </c>
      <c r="B454" s="178">
        <f t="shared" si="26"/>
        <v>2.0268815345578566</v>
      </c>
      <c r="D454" s="246"/>
      <c r="E454" s="246" t="s">
        <v>211</v>
      </c>
      <c r="F454" s="246">
        <v>222095</v>
      </c>
      <c r="G454" s="238">
        <f t="shared" si="27"/>
        <v>1.4236858974358974E-2</v>
      </c>
      <c r="H454" s="246"/>
      <c r="I454" s="246"/>
      <c r="J454" s="76"/>
    </row>
    <row r="455" spans="1:10" x14ac:dyDescent="0.25">
      <c r="A455" s="11" t="s">
        <v>208</v>
      </c>
      <c r="B455" s="178">
        <f t="shared" si="26"/>
        <v>0.45303254437869828</v>
      </c>
      <c r="D455" s="246"/>
      <c r="E455" s="246" t="s">
        <v>101</v>
      </c>
      <c r="F455" s="246">
        <v>105000</v>
      </c>
      <c r="G455" s="238">
        <f t="shared" si="27"/>
        <v>6.7307692307692311E-3</v>
      </c>
      <c r="H455" s="246"/>
      <c r="I455" s="246"/>
      <c r="J455" s="76"/>
    </row>
    <row r="456" spans="1:10" x14ac:dyDescent="0.25">
      <c r="A456" s="11" t="s">
        <v>208</v>
      </c>
      <c r="B456" s="178">
        <f t="shared" si="26"/>
        <v>0</v>
      </c>
      <c r="D456" s="246"/>
      <c r="E456" s="246" t="s">
        <v>102</v>
      </c>
      <c r="F456" s="246"/>
      <c r="G456" s="238"/>
      <c r="H456" s="246"/>
      <c r="I456" s="246"/>
      <c r="J456" s="76"/>
    </row>
    <row r="457" spans="1:10" x14ac:dyDescent="0.25">
      <c r="A457" s="11" t="s">
        <v>208</v>
      </c>
      <c r="B457" s="178">
        <f t="shared" si="26"/>
        <v>15.140030654215973</v>
      </c>
      <c r="D457" s="246"/>
      <c r="E457" s="246" t="s">
        <v>82</v>
      </c>
      <c r="F457" s="246">
        <v>606999</v>
      </c>
      <c r="G457" s="238">
        <f t="shared" si="27"/>
        <v>3.8910192307692305E-2</v>
      </c>
      <c r="H457" s="246"/>
      <c r="I457" s="246"/>
      <c r="J457" s="76"/>
    </row>
    <row r="458" spans="1:10" x14ac:dyDescent="0.25">
      <c r="A458" s="11" t="s">
        <v>208</v>
      </c>
      <c r="B458" s="178">
        <f t="shared" si="26"/>
        <v>1166.3100657462196</v>
      </c>
      <c r="D458" s="246"/>
      <c r="E458" s="246" t="s">
        <v>83</v>
      </c>
      <c r="F458" s="246">
        <v>5327600</v>
      </c>
      <c r="G458" s="238">
        <f t="shared" si="27"/>
        <v>0.3415128205128205</v>
      </c>
      <c r="H458" s="246"/>
      <c r="I458" s="246"/>
      <c r="J458" s="76"/>
    </row>
    <row r="459" spans="1:10" x14ac:dyDescent="0.25">
      <c r="A459" s="11" t="s">
        <v>208</v>
      </c>
      <c r="B459" s="178">
        <f t="shared" si="26"/>
        <v>48.820677186061801</v>
      </c>
      <c r="D459" s="246"/>
      <c r="E459" s="246" t="s">
        <v>15</v>
      </c>
      <c r="F459" s="246">
        <v>1090000</v>
      </c>
      <c r="G459" s="238">
        <f t="shared" si="27"/>
        <v>6.9871794871794873E-2</v>
      </c>
      <c r="H459" s="246"/>
      <c r="I459" s="246"/>
      <c r="J459" s="76"/>
    </row>
    <row r="460" spans="1:10" x14ac:dyDescent="0.25">
      <c r="A460" s="11" t="s">
        <v>208</v>
      </c>
      <c r="B460" s="178">
        <f t="shared" si="26"/>
        <v>5.4437910913872456E-5</v>
      </c>
      <c r="D460" s="246"/>
      <c r="E460" s="246" t="s">
        <v>212</v>
      </c>
      <c r="F460" s="247">
        <v>1151</v>
      </c>
      <c r="G460" s="238">
        <f t="shared" si="27"/>
        <v>7.3782051282051284E-5</v>
      </c>
      <c r="H460" s="246"/>
      <c r="I460" s="246"/>
      <c r="J460" s="76"/>
    </row>
    <row r="461" spans="1:10" x14ac:dyDescent="0.25">
      <c r="A461" s="11" t="s">
        <v>208</v>
      </c>
      <c r="B461" s="178">
        <f t="shared" si="26"/>
        <v>2.1737343852728466</v>
      </c>
      <c r="D461" s="246"/>
      <c r="E461" s="246" t="s">
        <v>213</v>
      </c>
      <c r="F461" s="246">
        <v>230000</v>
      </c>
      <c r="G461" s="238">
        <f t="shared" si="27"/>
        <v>1.4743589743589743E-2</v>
      </c>
      <c r="H461" s="246"/>
      <c r="I461" s="246"/>
      <c r="J461" s="76"/>
    </row>
    <row r="462" spans="1:10" x14ac:dyDescent="0.25">
      <c r="A462" s="11" t="s">
        <v>208</v>
      </c>
      <c r="B462" s="178">
        <f t="shared" si="26"/>
        <v>0</v>
      </c>
      <c r="D462" s="246"/>
      <c r="E462" s="246" t="s">
        <v>214</v>
      </c>
      <c r="F462" s="246"/>
      <c r="G462" s="238"/>
      <c r="H462" s="246"/>
      <c r="I462" s="246"/>
      <c r="J462" s="76"/>
    </row>
    <row r="463" spans="1:10" x14ac:dyDescent="0.25">
      <c r="A463" s="11" t="s">
        <v>208</v>
      </c>
      <c r="B463" s="178">
        <f t="shared" si="26"/>
        <v>3.6637886259040107E-4</v>
      </c>
      <c r="D463" s="246"/>
      <c r="E463" s="246" t="s">
        <v>221</v>
      </c>
      <c r="F463" s="246">
        <v>2986</v>
      </c>
      <c r="G463" s="238">
        <f t="shared" si="27"/>
        <v>1.914102564102564E-4</v>
      </c>
      <c r="H463" s="246"/>
      <c r="I463" s="246"/>
      <c r="J463" s="76"/>
    </row>
    <row r="464" spans="1:10" x14ac:dyDescent="0.25">
      <c r="A464" s="11" t="s">
        <v>208</v>
      </c>
      <c r="B464" s="178">
        <f t="shared" si="26"/>
        <v>1.8276960059171593E-4</v>
      </c>
      <c r="D464" s="246"/>
      <c r="E464" s="246" t="s">
        <v>18</v>
      </c>
      <c r="F464" s="246">
        <v>2109</v>
      </c>
      <c r="G464" s="238">
        <f t="shared" si="27"/>
        <v>1.3519230769230768E-4</v>
      </c>
      <c r="H464" s="246"/>
      <c r="I464" s="246"/>
      <c r="J464" s="76"/>
    </row>
    <row r="465" spans="1:10" x14ac:dyDescent="0.25">
      <c r="A465" s="11" t="s">
        <v>208</v>
      </c>
      <c r="B465" s="178">
        <f t="shared" si="26"/>
        <v>0</v>
      </c>
      <c r="D465" s="246"/>
      <c r="E465" s="246" t="s">
        <v>222</v>
      </c>
      <c r="F465" s="246"/>
      <c r="G465" s="238"/>
      <c r="H465" s="246"/>
      <c r="I465" s="246"/>
      <c r="J465" s="76"/>
    </row>
    <row r="466" spans="1:10" x14ac:dyDescent="0.25">
      <c r="A466" s="11" t="s">
        <v>208</v>
      </c>
      <c r="B466" s="178">
        <f t="shared" si="26"/>
        <v>7.4224852071005914E-3</v>
      </c>
      <c r="D466" s="246"/>
      <c r="E466" s="246" t="s">
        <v>134</v>
      </c>
      <c r="F466" s="246">
        <v>13440</v>
      </c>
      <c r="G466" s="238">
        <f t="shared" si="27"/>
        <v>8.6153846153846155E-4</v>
      </c>
      <c r="H466" s="246"/>
      <c r="I466" s="246"/>
      <c r="J466" s="76"/>
    </row>
    <row r="467" spans="1:10" x14ac:dyDescent="0.25">
      <c r="A467" s="11" t="s">
        <v>208</v>
      </c>
      <c r="B467" s="178">
        <f t="shared" si="26"/>
        <v>4.9720578566732412E-3</v>
      </c>
      <c r="D467" s="246"/>
      <c r="E467" s="246" t="s">
        <v>108</v>
      </c>
      <c r="F467" s="246">
        <v>11000</v>
      </c>
      <c r="G467" s="238">
        <f t="shared" si="27"/>
        <v>7.0512820512820518E-4</v>
      </c>
      <c r="H467" s="246"/>
      <c r="I467" s="246"/>
      <c r="J467" s="76"/>
    </row>
    <row r="468" spans="1:10" x14ac:dyDescent="0.25">
      <c r="A468" s="11" t="s">
        <v>208</v>
      </c>
      <c r="B468" s="178">
        <f t="shared" si="26"/>
        <v>0</v>
      </c>
      <c r="D468" s="246"/>
      <c r="E468" s="246" t="s">
        <v>215</v>
      </c>
      <c r="F468" s="246"/>
      <c r="G468" s="238"/>
      <c r="H468" s="246"/>
      <c r="I468" s="246"/>
      <c r="J468" s="76"/>
    </row>
    <row r="469" spans="1:10" x14ac:dyDescent="0.25">
      <c r="A469" s="11" t="s">
        <v>208</v>
      </c>
      <c r="B469" s="178">
        <f t="shared" si="26"/>
        <v>3.8476331360946747E-2</v>
      </c>
      <c r="D469" s="246"/>
      <c r="E469" s="246" t="s">
        <v>216</v>
      </c>
      <c r="F469" s="246">
        <v>30600</v>
      </c>
      <c r="G469" s="238">
        <f t="shared" si="27"/>
        <v>1.9615384615384616E-3</v>
      </c>
      <c r="H469" s="246"/>
      <c r="I469" s="246"/>
      <c r="J469" s="76"/>
    </row>
    <row r="470" spans="1:10" x14ac:dyDescent="0.25">
      <c r="A470" s="11" t="s">
        <v>208</v>
      </c>
      <c r="B470" s="178">
        <f t="shared" si="26"/>
        <v>16.444064760026297</v>
      </c>
      <c r="D470" s="246"/>
      <c r="E470" s="246" t="s">
        <v>23</v>
      </c>
      <c r="F470" s="246">
        <v>632600</v>
      </c>
      <c r="G470" s="238">
        <f t="shared" si="27"/>
        <v>4.0551282051282049E-2</v>
      </c>
      <c r="H470" s="246"/>
      <c r="I470" s="246"/>
      <c r="J470" s="76"/>
    </row>
    <row r="471" spans="1:10" x14ac:dyDescent="0.25">
      <c r="A471" s="11" t="s">
        <v>208</v>
      </c>
      <c r="B471" s="178">
        <f t="shared" si="26"/>
        <v>2.5272846811308352</v>
      </c>
      <c r="D471" s="246"/>
      <c r="E471" s="246" t="s">
        <v>24</v>
      </c>
      <c r="F471" s="246">
        <v>248000</v>
      </c>
      <c r="G471" s="238">
        <f t="shared" si="27"/>
        <v>1.5897435897435898E-2</v>
      </c>
      <c r="H471" s="246"/>
      <c r="I471" s="246"/>
      <c r="J471" s="76"/>
    </row>
    <row r="472" spans="1:10" x14ac:dyDescent="0.25">
      <c r="A472" s="11" t="s">
        <v>208</v>
      </c>
      <c r="B472" s="178">
        <f t="shared" si="26"/>
        <v>0</v>
      </c>
      <c r="D472" s="246"/>
      <c r="E472" s="246" t="s">
        <v>111</v>
      </c>
      <c r="F472" s="246"/>
      <c r="G472" s="238"/>
      <c r="H472" s="246"/>
      <c r="I472" s="246"/>
      <c r="J472" s="76"/>
    </row>
    <row r="473" spans="1:10" x14ac:dyDescent="0.25">
      <c r="A473" s="11" t="s">
        <v>208</v>
      </c>
      <c r="B473" s="178">
        <f t="shared" si="26"/>
        <v>8.8849852071005913</v>
      </c>
      <c r="D473" s="246"/>
      <c r="E473" s="246" t="s">
        <v>41</v>
      </c>
      <c r="F473" s="246">
        <v>465000</v>
      </c>
      <c r="G473" s="238">
        <f t="shared" si="27"/>
        <v>2.9807692307692309E-2</v>
      </c>
      <c r="H473" s="246"/>
      <c r="I473" s="246"/>
      <c r="J473" s="76"/>
    </row>
    <row r="474" spans="1:10" x14ac:dyDescent="0.25">
      <c r="A474" s="11" t="s">
        <v>208</v>
      </c>
      <c r="B474" s="178">
        <f t="shared" si="26"/>
        <v>5.9171597633136102E-3</v>
      </c>
      <c r="D474" s="246"/>
      <c r="E474" s="246" t="s">
        <v>220</v>
      </c>
      <c r="F474" s="246">
        <v>12000</v>
      </c>
      <c r="G474" s="238">
        <f t="shared" si="27"/>
        <v>7.6923076923076923E-4</v>
      </c>
      <c r="H474" s="246"/>
      <c r="I474" s="246"/>
      <c r="J474" s="76"/>
    </row>
    <row r="475" spans="1:10" x14ac:dyDescent="0.25">
      <c r="A475" s="11" t="s">
        <v>208</v>
      </c>
      <c r="B475" s="178">
        <f t="shared" si="26"/>
        <v>6.5746219592373449E-10</v>
      </c>
      <c r="D475" s="246"/>
      <c r="E475" s="246" t="s">
        <v>170</v>
      </c>
      <c r="F475" s="247">
        <v>4</v>
      </c>
      <c r="G475" s="238">
        <f t="shared" si="27"/>
        <v>2.5641025641025642E-7</v>
      </c>
      <c r="H475" s="246"/>
      <c r="I475" s="246"/>
      <c r="J475" s="76"/>
    </row>
    <row r="476" spans="1:10" x14ac:dyDescent="0.25">
      <c r="A476" s="11" t="s">
        <v>208</v>
      </c>
      <c r="B476" s="178">
        <f t="shared" si="26"/>
        <v>0.32551413609467456</v>
      </c>
      <c r="D476" s="246"/>
      <c r="E476" s="246" t="s">
        <v>154</v>
      </c>
      <c r="F476" s="246">
        <v>89004</v>
      </c>
      <c r="G476" s="238">
        <f t="shared" si="27"/>
        <v>5.7053846153846156E-3</v>
      </c>
      <c r="H476" s="246"/>
      <c r="I476" s="246"/>
      <c r="J476" s="76"/>
    </row>
    <row r="477" spans="1:10" x14ac:dyDescent="0.25">
      <c r="A477" s="11" t="s">
        <v>208</v>
      </c>
      <c r="B477" s="178">
        <f t="shared" si="26"/>
        <v>2.8994082840236683E-3</v>
      </c>
      <c r="D477" s="246"/>
      <c r="E477" s="246" t="s">
        <v>181</v>
      </c>
      <c r="F477" s="247">
        <v>8400</v>
      </c>
      <c r="G477" s="238">
        <f t="shared" si="27"/>
        <v>5.3846153846153844E-4</v>
      </c>
      <c r="H477" s="246"/>
      <c r="I477" s="246"/>
      <c r="J477" s="76"/>
    </row>
    <row r="478" spans="1:10" x14ac:dyDescent="0.25">
      <c r="A478" s="11" t="s">
        <v>208</v>
      </c>
      <c r="B478" s="178">
        <f t="shared" si="26"/>
        <v>0</v>
      </c>
      <c r="D478" s="246"/>
      <c r="E478" s="246" t="s">
        <v>26</v>
      </c>
      <c r="F478" s="247"/>
      <c r="G478" s="238"/>
      <c r="H478" s="246"/>
      <c r="I478" s="246"/>
      <c r="J478" s="76"/>
    </row>
    <row r="479" spans="1:10" x14ac:dyDescent="0.25">
      <c r="A479" s="11" t="s">
        <v>208</v>
      </c>
      <c r="B479" s="178">
        <f t="shared" si="26"/>
        <v>4.4946717989809336E-2</v>
      </c>
      <c r="D479" s="246"/>
      <c r="E479" s="246" t="s">
        <v>191</v>
      </c>
      <c r="F479" s="247">
        <v>33073</v>
      </c>
      <c r="G479" s="238">
        <f t="shared" si="27"/>
        <v>2.1200641025641027E-3</v>
      </c>
      <c r="H479" s="246"/>
      <c r="I479" s="246"/>
      <c r="J479" s="76"/>
    </row>
    <row r="480" spans="1:10" x14ac:dyDescent="0.25">
      <c r="A480" s="11" t="s">
        <v>208</v>
      </c>
      <c r="B480" s="178">
        <f t="shared" si="26"/>
        <v>2.5069444444444451</v>
      </c>
      <c r="D480" s="246"/>
      <c r="E480" s="246" t="s">
        <v>217</v>
      </c>
      <c r="F480" s="246">
        <v>247000</v>
      </c>
      <c r="G480" s="238">
        <f t="shared" si="27"/>
        <v>1.5833333333333335E-2</v>
      </c>
      <c r="H480" s="246"/>
      <c r="I480" s="246"/>
      <c r="J480" s="76"/>
    </row>
    <row r="481" spans="1:10" x14ac:dyDescent="0.25">
      <c r="A481" s="11" t="s">
        <v>208</v>
      </c>
      <c r="B481" s="178">
        <f t="shared" si="26"/>
        <v>0.66063550361604206</v>
      </c>
      <c r="D481" s="246"/>
      <c r="E481" s="246" t="s">
        <v>194</v>
      </c>
      <c r="F481" s="246">
        <v>126796</v>
      </c>
      <c r="G481" s="238">
        <f t="shared" si="27"/>
        <v>8.1279487179487173E-3</v>
      </c>
      <c r="H481" s="246"/>
      <c r="I481" s="246"/>
      <c r="J481" s="76"/>
    </row>
    <row r="482" spans="1:10" x14ac:dyDescent="0.25">
      <c r="A482" s="11" t="s">
        <v>208</v>
      </c>
      <c r="B482" s="178">
        <f t="shared" si="26"/>
        <v>1.0500092455621305E-3</v>
      </c>
      <c r="D482" s="246"/>
      <c r="E482" s="246" t="s">
        <v>165</v>
      </c>
      <c r="F482" s="246">
        <v>5055</v>
      </c>
      <c r="G482" s="238">
        <f t="shared" si="27"/>
        <v>3.2403846153846155E-4</v>
      </c>
      <c r="H482" s="246"/>
      <c r="I482" s="246"/>
      <c r="J482" s="76"/>
    </row>
    <row r="483" spans="1:10" x14ac:dyDescent="0.25">
      <c r="A483" s="11" t="s">
        <v>208</v>
      </c>
      <c r="B483" s="178">
        <f t="shared" si="26"/>
        <v>2.2935503369493752E-3</v>
      </c>
      <c r="D483" s="246"/>
      <c r="E483" s="246" t="s">
        <v>84</v>
      </c>
      <c r="F483" s="246">
        <v>7471</v>
      </c>
      <c r="G483" s="238">
        <f t="shared" si="27"/>
        <v>4.789102564102564E-4</v>
      </c>
      <c r="H483" s="246"/>
      <c r="I483" s="246"/>
      <c r="J483" s="76"/>
    </row>
    <row r="484" spans="1:10" x14ac:dyDescent="0.25">
      <c r="A484" s="11" t="s">
        <v>208</v>
      </c>
      <c r="B484" s="178">
        <f t="shared" si="26"/>
        <v>0</v>
      </c>
      <c r="D484" s="246"/>
      <c r="E484" s="246" t="s">
        <v>117</v>
      </c>
      <c r="F484" s="246"/>
      <c r="G484" s="238"/>
      <c r="H484" s="246"/>
      <c r="I484" s="246"/>
      <c r="J484" s="76"/>
    </row>
    <row r="485" spans="1:10" s="246" customFormat="1" x14ac:dyDescent="0.25">
      <c r="A485" s="11" t="s">
        <v>208</v>
      </c>
      <c r="B485" s="178">
        <f t="shared" si="26"/>
        <v>1.6436554898093358E-4</v>
      </c>
      <c r="C485" s="11"/>
      <c r="E485" s="246" t="s">
        <v>147</v>
      </c>
      <c r="F485" s="246">
        <v>2000</v>
      </c>
      <c r="G485" s="238">
        <f t="shared" si="27"/>
        <v>1.2820512820512821E-4</v>
      </c>
      <c r="J485" s="76"/>
    </row>
    <row r="486" spans="1:10" x14ac:dyDescent="0.25">
      <c r="A486" s="11" t="s">
        <v>208</v>
      </c>
      <c r="B486" s="178">
        <f t="shared" si="26"/>
        <v>1.4369247205785668E-2</v>
      </c>
      <c r="D486" s="246"/>
      <c r="E486" s="246" t="s">
        <v>28</v>
      </c>
      <c r="F486" s="246">
        <v>18700</v>
      </c>
      <c r="G486" s="238">
        <f t="shared" si="27"/>
        <v>1.1987179487179488E-3</v>
      </c>
      <c r="H486" s="246"/>
      <c r="I486" s="246"/>
      <c r="J486" s="76"/>
    </row>
    <row r="487" spans="1:10" x14ac:dyDescent="0.25">
      <c r="A487" s="11" t="s">
        <v>208</v>
      </c>
      <c r="B487" s="178">
        <f t="shared" si="26"/>
        <v>1.0473423118014462</v>
      </c>
      <c r="D487" s="246"/>
      <c r="E487" s="246" t="s">
        <v>184</v>
      </c>
      <c r="F487" s="246">
        <v>159650</v>
      </c>
      <c r="G487" s="238">
        <f t="shared" si="27"/>
        <v>1.0233974358974359E-2</v>
      </c>
      <c r="H487" s="246"/>
      <c r="I487" s="246"/>
      <c r="J487" s="76"/>
    </row>
    <row r="488" spans="1:10" x14ac:dyDescent="0.25">
      <c r="A488" s="11" t="s">
        <v>208</v>
      </c>
      <c r="B488" s="178">
        <f t="shared" si="26"/>
        <v>66.053859701224525</v>
      </c>
      <c r="D488" s="246"/>
      <c r="E488" s="246" t="s">
        <v>92</v>
      </c>
      <c r="F488" s="246">
        <v>1267867</v>
      </c>
      <c r="G488" s="238">
        <f t="shared" si="27"/>
        <v>8.1273525641025635E-2</v>
      </c>
      <c r="H488" s="246"/>
      <c r="I488" s="246"/>
      <c r="J488" s="76"/>
    </row>
    <row r="489" spans="1:10" x14ac:dyDescent="0.25">
      <c r="A489" s="11" t="s">
        <v>208</v>
      </c>
      <c r="B489" s="178">
        <f t="shared" si="26"/>
        <v>1.8529143039119001E-2</v>
      </c>
      <c r="D489" s="246"/>
      <c r="E489" s="246" t="s">
        <v>158</v>
      </c>
      <c r="F489" s="246">
        <v>21235</v>
      </c>
      <c r="G489" s="238">
        <f t="shared" si="27"/>
        <v>1.3612179487179487E-3</v>
      </c>
      <c r="H489" s="246"/>
      <c r="I489" s="246"/>
      <c r="J489" s="76"/>
    </row>
    <row r="490" spans="1:10" x14ac:dyDescent="0.25">
      <c r="A490" s="11" t="s">
        <v>208</v>
      </c>
      <c r="B490" s="178">
        <f t="shared" si="26"/>
        <v>7.5766091387245229</v>
      </c>
      <c r="D490" s="246"/>
      <c r="E490" s="246" t="s">
        <v>118</v>
      </c>
      <c r="F490" s="246">
        <v>429400</v>
      </c>
      <c r="G490" s="238">
        <f t="shared" si="27"/>
        <v>2.7525641025641024E-2</v>
      </c>
      <c r="H490" s="246"/>
      <c r="I490" s="246"/>
      <c r="J490" s="76"/>
    </row>
    <row r="491" spans="1:10" x14ac:dyDescent="0.25">
      <c r="A491" s="11" t="s">
        <v>208</v>
      </c>
      <c r="B491" s="178">
        <f t="shared" si="26"/>
        <v>0.32918170677186059</v>
      </c>
      <c r="D491" s="246"/>
      <c r="E491" s="246" t="s">
        <v>218</v>
      </c>
      <c r="F491" s="246">
        <v>89504</v>
      </c>
      <c r="G491" s="238">
        <f t="shared" si="27"/>
        <v>5.7374358974358972E-3</v>
      </c>
      <c r="H491" s="246"/>
      <c r="I491" s="246"/>
      <c r="J491" s="76"/>
    </row>
    <row r="492" spans="1:10" x14ac:dyDescent="0.25">
      <c r="A492" s="11" t="s">
        <v>208</v>
      </c>
      <c r="B492" s="178">
        <f t="shared" si="26"/>
        <v>1.6436554898093358E-4</v>
      </c>
      <c r="D492" s="246"/>
      <c r="E492" s="246" t="s">
        <v>29</v>
      </c>
      <c r="F492" s="246">
        <v>2000</v>
      </c>
      <c r="G492" s="238">
        <f t="shared" si="27"/>
        <v>1.2820512820512821E-4</v>
      </c>
      <c r="H492" s="246"/>
      <c r="I492" s="246"/>
      <c r="J492" s="76"/>
    </row>
    <row r="493" spans="1:10" x14ac:dyDescent="0.25">
      <c r="A493" s="11" t="s">
        <v>208</v>
      </c>
      <c r="B493" s="178">
        <f t="shared" si="26"/>
        <v>23.113905325443792</v>
      </c>
      <c r="D493" s="246"/>
      <c r="E493" s="246" t="s">
        <v>16</v>
      </c>
      <c r="F493" s="246">
        <v>750000</v>
      </c>
      <c r="G493" s="238">
        <f t="shared" si="27"/>
        <v>4.807692307692308E-2</v>
      </c>
      <c r="H493" s="246"/>
      <c r="I493" s="246"/>
      <c r="J493" s="76"/>
    </row>
    <row r="494" spans="1:10" x14ac:dyDescent="0.25">
      <c r="A494" s="11" t="s">
        <v>208</v>
      </c>
      <c r="B494" s="178">
        <f t="shared" si="26"/>
        <v>8.8191362590401019E-5</v>
      </c>
      <c r="D494" s="246"/>
      <c r="E494" s="246" t="s">
        <v>219</v>
      </c>
      <c r="F494" s="246">
        <v>1465</v>
      </c>
      <c r="G494" s="238">
        <f t="shared" si="27"/>
        <v>9.3910256410256404E-5</v>
      </c>
      <c r="H494" s="246"/>
      <c r="I494" s="246"/>
      <c r="J494" s="76"/>
    </row>
    <row r="495" spans="1:10" x14ac:dyDescent="0.25">
      <c r="A495" s="11" t="s">
        <v>208</v>
      </c>
      <c r="B495" s="178">
        <f t="shared" si="26"/>
        <v>1.7777777777777778E-2</v>
      </c>
      <c r="D495" s="246"/>
      <c r="E495" s="246" t="s">
        <v>37</v>
      </c>
      <c r="F495" s="246">
        <v>20800</v>
      </c>
      <c r="G495" s="238">
        <f t="shared" si="27"/>
        <v>1.3333333333333333E-3</v>
      </c>
      <c r="H495" s="246"/>
      <c r="I495" s="246"/>
      <c r="J495" s="76"/>
    </row>
    <row r="496" spans="1:10" x14ac:dyDescent="0.25">
      <c r="A496" s="11" t="s">
        <v>208</v>
      </c>
      <c r="B496" s="178">
        <f t="shared" si="26"/>
        <v>0</v>
      </c>
      <c r="D496" s="246"/>
      <c r="E496" s="246" t="s">
        <v>120</v>
      </c>
      <c r="F496" s="246"/>
      <c r="G496" s="238"/>
      <c r="H496" s="246"/>
      <c r="I496" s="246"/>
      <c r="J496" s="76"/>
    </row>
    <row r="497" spans="1:10" x14ac:dyDescent="0.25">
      <c r="A497" s="11" t="s">
        <v>208</v>
      </c>
      <c r="B497" s="178">
        <f t="shared" si="26"/>
        <v>0.48552309335963179</v>
      </c>
      <c r="D497" s="246"/>
      <c r="E497" s="246" t="s">
        <v>121</v>
      </c>
      <c r="F497" s="246">
        <v>108700</v>
      </c>
      <c r="G497" s="238">
        <f t="shared" si="27"/>
        <v>6.9679487179487177E-3</v>
      </c>
      <c r="H497" s="246"/>
      <c r="I497" s="246"/>
      <c r="J497" s="76"/>
    </row>
    <row r="498" spans="1:10" x14ac:dyDescent="0.25">
      <c r="A498" s="11" t="s">
        <v>208</v>
      </c>
      <c r="B498" s="178">
        <f t="shared" si="26"/>
        <v>2.0522061554898094E-3</v>
      </c>
      <c r="D498" s="246"/>
      <c r="E498" s="246" t="s">
        <v>32</v>
      </c>
      <c r="F498" s="246">
        <v>7067</v>
      </c>
      <c r="G498" s="238">
        <f t="shared" si="27"/>
        <v>4.5301282051282053E-4</v>
      </c>
      <c r="H498" s="246"/>
      <c r="I498" s="246"/>
      <c r="J498" s="76"/>
    </row>
    <row r="499" spans="1:10" x14ac:dyDescent="0.25">
      <c r="A499" s="11" t="s">
        <v>208</v>
      </c>
      <c r="B499" s="178">
        <f t="shared" si="26"/>
        <v>0.13453847797501645</v>
      </c>
      <c r="D499" s="246"/>
      <c r="E499" s="246" t="s">
        <v>174</v>
      </c>
      <c r="F499" s="246">
        <v>57220</v>
      </c>
      <c r="G499" s="238">
        <f t="shared" si="27"/>
        <v>3.6679487179487181E-3</v>
      </c>
      <c r="H499" s="246"/>
      <c r="I499" s="246"/>
      <c r="J499" s="76"/>
    </row>
    <row r="500" spans="1:10" x14ac:dyDescent="0.25">
      <c r="A500" s="11" t="s">
        <v>208</v>
      </c>
      <c r="B500" s="178">
        <f t="shared" si="26"/>
        <v>3.3423339907955296E-4</v>
      </c>
      <c r="D500" s="246"/>
      <c r="E500" s="246" t="s">
        <v>46</v>
      </c>
      <c r="F500" s="246">
        <v>2852</v>
      </c>
      <c r="G500" s="238">
        <f t="shared" si="27"/>
        <v>1.8282051282051282E-4</v>
      </c>
      <c r="H500" s="246"/>
      <c r="I500" s="246"/>
      <c r="J500" s="76"/>
    </row>
    <row r="501" spans="1:10" x14ac:dyDescent="0.25">
      <c r="A501" s="11" t="s">
        <v>208</v>
      </c>
      <c r="B501" s="178">
        <f t="shared" si="26"/>
        <v>0.41091387245233391</v>
      </c>
      <c r="D501" s="246"/>
      <c r="E501" s="246" t="s">
        <v>31</v>
      </c>
      <c r="F501" s="246">
        <v>100000</v>
      </c>
      <c r="G501" s="238">
        <f t="shared" si="27"/>
        <v>6.41025641025641E-3</v>
      </c>
      <c r="H501" s="246"/>
      <c r="I501" s="246"/>
      <c r="J501" s="76"/>
    </row>
    <row r="502" spans="1:10" x14ac:dyDescent="0.25">
      <c r="A502" s="11" t="s">
        <v>208</v>
      </c>
      <c r="B502" s="178">
        <f t="shared" si="26"/>
        <v>70.516929651545013</v>
      </c>
      <c r="D502" s="246"/>
      <c r="E502" s="246" t="s">
        <v>38</v>
      </c>
      <c r="F502" s="246">
        <v>1310000</v>
      </c>
      <c r="G502" s="238">
        <f t="shared" si="27"/>
        <v>8.3974358974358967E-2</v>
      </c>
      <c r="H502" s="246"/>
      <c r="I502" s="246"/>
      <c r="J502" s="76"/>
    </row>
    <row r="503" spans="1:10" x14ac:dyDescent="0.25">
      <c r="A503" s="11" t="s">
        <v>208</v>
      </c>
      <c r="B503" s="178">
        <f t="shared" si="26"/>
        <v>0.37084976988823148</v>
      </c>
      <c r="D503" s="246"/>
      <c r="E503" s="246" t="s">
        <v>129</v>
      </c>
      <c r="F503" s="246">
        <v>95000</v>
      </c>
      <c r="G503" s="238">
        <f t="shared" si="27"/>
        <v>6.0897435897435898E-3</v>
      </c>
      <c r="H503" s="246"/>
      <c r="I503" s="246"/>
      <c r="J503" s="76"/>
    </row>
    <row r="504" spans="1:10" x14ac:dyDescent="0.25">
      <c r="A504" s="11" t="s">
        <v>208</v>
      </c>
      <c r="B504" s="178">
        <f t="shared" si="26"/>
        <v>4.9720578566732412E-3</v>
      </c>
      <c r="D504" s="246"/>
      <c r="E504" s="246" t="s">
        <v>47</v>
      </c>
      <c r="F504" s="246">
        <v>11000</v>
      </c>
      <c r="G504" s="238">
        <f t="shared" si="27"/>
        <v>7.0512820512820518E-4</v>
      </c>
      <c r="H504" s="246"/>
      <c r="I504" s="246"/>
      <c r="J504" s="76"/>
    </row>
    <row r="505" spans="1:10" x14ac:dyDescent="0.25">
      <c r="A505" s="11" t="s">
        <v>208</v>
      </c>
      <c r="B505" s="178">
        <f t="shared" si="26"/>
        <v>11.717455621301777</v>
      </c>
      <c r="D505" s="246"/>
      <c r="E505" s="246" t="s">
        <v>89</v>
      </c>
      <c r="F505" s="246">
        <v>534000</v>
      </c>
      <c r="G505" s="238">
        <f t="shared" si="27"/>
        <v>3.4230769230769231E-2</v>
      </c>
      <c r="H505" s="246"/>
      <c r="I505" s="246"/>
      <c r="J505" s="76"/>
    </row>
    <row r="506" spans="1:10" x14ac:dyDescent="0.25">
      <c r="A506" s="150" t="s">
        <v>208</v>
      </c>
      <c r="B506" s="131">
        <f t="shared" si="26"/>
        <v>3.2839944937541096E-4</v>
      </c>
      <c r="C506" s="150"/>
      <c r="D506" s="12"/>
      <c r="E506" s="12" t="s">
        <v>86</v>
      </c>
      <c r="F506" s="12">
        <v>2827</v>
      </c>
      <c r="G506" s="237">
        <f t="shared" si="27"/>
        <v>1.8121794871794872E-4</v>
      </c>
      <c r="H506" s="12"/>
      <c r="I506" s="12"/>
      <c r="J506" s="147"/>
    </row>
    <row r="507" spans="1:10" x14ac:dyDescent="0.25">
      <c r="A507" s="11" t="s">
        <v>224</v>
      </c>
      <c r="B507" s="178">
        <f>POWER((F507/$J$507)*100, 2)</f>
        <v>0</v>
      </c>
      <c r="C507" s="11">
        <f>SUM(B507:B560)</f>
        <v>1302.8466426794016</v>
      </c>
      <c r="D507" s="250"/>
      <c r="E507" s="250" t="s">
        <v>225</v>
      </c>
      <c r="F507" s="251"/>
      <c r="G507" s="238"/>
      <c r="H507" s="250"/>
      <c r="I507" s="250"/>
      <c r="J507" s="76">
        <v>11900000</v>
      </c>
    </row>
    <row r="508" spans="1:10" x14ac:dyDescent="0.25">
      <c r="A508" s="11" t="s">
        <v>224</v>
      </c>
      <c r="B508" s="178">
        <f t="shared" ref="B508:B560" si="28">POWER((F508/$J$507)*100, 2)</f>
        <v>6.5042143987006584E-2</v>
      </c>
      <c r="D508" s="250"/>
      <c r="E508" s="250" t="s">
        <v>81</v>
      </c>
      <c r="F508" s="250">
        <v>30349</v>
      </c>
      <c r="G508" s="238">
        <f>F508/$J$507</f>
        <v>2.5503361344537817E-3</v>
      </c>
      <c r="H508" s="250"/>
      <c r="I508" s="250"/>
      <c r="J508" s="76"/>
    </row>
    <row r="509" spans="1:10" x14ac:dyDescent="0.25">
      <c r="A509" s="11" t="s">
        <v>224</v>
      </c>
      <c r="B509" s="178">
        <f t="shared" si="28"/>
        <v>3.9372988489513447E-3</v>
      </c>
      <c r="D509" s="250"/>
      <c r="E509" s="250" t="s">
        <v>210</v>
      </c>
      <c r="F509" s="250">
        <v>7467</v>
      </c>
      <c r="G509" s="238">
        <f t="shared" ref="G509:G560" si="29">F509/$J$507</f>
        <v>6.2747899159663867E-4</v>
      </c>
      <c r="H509" s="250"/>
      <c r="I509" s="250"/>
      <c r="J509" s="76"/>
    </row>
    <row r="510" spans="1:10" x14ac:dyDescent="0.25">
      <c r="A510" s="11" t="s">
        <v>224</v>
      </c>
      <c r="B510" s="178">
        <f t="shared" si="28"/>
        <v>162.93771626297581</v>
      </c>
      <c r="D510" s="250"/>
      <c r="E510" s="250" t="s">
        <v>5</v>
      </c>
      <c r="F510" s="250">
        <v>1519000</v>
      </c>
      <c r="G510" s="238">
        <f t="shared" si="29"/>
        <v>0.12764705882352942</v>
      </c>
      <c r="H510" s="250"/>
      <c r="I510" s="250"/>
      <c r="J510" s="76"/>
    </row>
    <row r="511" spans="1:10" x14ac:dyDescent="0.25">
      <c r="A511" s="11" t="s">
        <v>224</v>
      </c>
      <c r="B511" s="178">
        <f t="shared" si="28"/>
        <v>10.392171256337827</v>
      </c>
      <c r="D511" s="250"/>
      <c r="E511" s="250" t="s">
        <v>93</v>
      </c>
      <c r="F511" s="250">
        <v>383619</v>
      </c>
      <c r="G511" s="238">
        <f t="shared" si="29"/>
        <v>3.2236890756302518E-2</v>
      </c>
      <c r="H511" s="250"/>
      <c r="I511" s="250"/>
      <c r="J511" s="76"/>
    </row>
    <row r="512" spans="1:10" x14ac:dyDescent="0.25">
      <c r="A512" s="11" t="s">
        <v>224</v>
      </c>
      <c r="B512" s="178">
        <f t="shared" si="28"/>
        <v>1.5599180848810111E-3</v>
      </c>
      <c r="D512" s="250"/>
      <c r="E512" s="250" t="s">
        <v>39</v>
      </c>
      <c r="F512" s="250">
        <v>4700</v>
      </c>
      <c r="G512" s="238">
        <f t="shared" si="29"/>
        <v>3.9495798319327732E-4</v>
      </c>
      <c r="H512" s="250"/>
      <c r="I512" s="250"/>
      <c r="J512" s="76"/>
    </row>
    <row r="513" spans="1:10" x14ac:dyDescent="0.25">
      <c r="A513" s="11" t="s">
        <v>224</v>
      </c>
      <c r="B513" s="178">
        <f t="shared" si="28"/>
        <v>2.1363384287126617</v>
      </c>
      <c r="D513" s="250"/>
      <c r="E513" s="250" t="s">
        <v>6</v>
      </c>
      <c r="F513" s="250">
        <v>173933</v>
      </c>
      <c r="G513" s="238">
        <f t="shared" si="29"/>
        <v>1.4616218487394958E-2</v>
      </c>
      <c r="H513" s="250"/>
      <c r="I513" s="250"/>
      <c r="J513" s="76"/>
    </row>
    <row r="514" spans="1:10" x14ac:dyDescent="0.25">
      <c r="A514" s="11" t="s">
        <v>224</v>
      </c>
      <c r="B514" s="178">
        <f t="shared" si="28"/>
        <v>7.9344679048089835E-3</v>
      </c>
      <c r="D514" s="250"/>
      <c r="E514" s="250" t="s">
        <v>101</v>
      </c>
      <c r="F514" s="250">
        <v>10600</v>
      </c>
      <c r="G514" s="238">
        <f t="shared" si="29"/>
        <v>8.9075630252100839E-4</v>
      </c>
      <c r="H514" s="250"/>
      <c r="I514" s="250"/>
      <c r="J514" s="76"/>
    </row>
    <row r="515" spans="1:10" x14ac:dyDescent="0.25">
      <c r="A515" s="11" t="s">
        <v>224</v>
      </c>
      <c r="B515" s="178">
        <f t="shared" si="28"/>
        <v>3.4602076124567466E-3</v>
      </c>
      <c r="D515" s="250"/>
      <c r="E515" s="250" t="s">
        <v>102</v>
      </c>
      <c r="F515" s="250">
        <v>7000</v>
      </c>
      <c r="G515" s="238">
        <f t="shared" si="29"/>
        <v>5.8823529411764701E-4</v>
      </c>
      <c r="H515" s="250"/>
      <c r="I515" s="250"/>
      <c r="J515" s="76"/>
    </row>
    <row r="516" spans="1:10" x14ac:dyDescent="0.25">
      <c r="A516" s="11" t="s">
        <v>224</v>
      </c>
      <c r="B516" s="178">
        <f t="shared" si="28"/>
        <v>39.774963067862437</v>
      </c>
      <c r="D516" s="250"/>
      <c r="E516" s="250" t="s">
        <v>82</v>
      </c>
      <c r="F516" s="250">
        <v>750502</v>
      </c>
      <c r="G516" s="238">
        <f t="shared" si="29"/>
        <v>6.3067394957983192E-2</v>
      </c>
      <c r="H516" s="250"/>
      <c r="I516" s="250"/>
      <c r="J516" s="76"/>
    </row>
    <row r="517" spans="1:10" x14ac:dyDescent="0.25">
      <c r="A517" s="11" t="s">
        <v>224</v>
      </c>
      <c r="B517" s="178">
        <f t="shared" si="28"/>
        <v>0.11593738867311632</v>
      </c>
      <c r="D517" s="250"/>
      <c r="E517" s="250" t="s">
        <v>151</v>
      </c>
      <c r="F517" s="250">
        <v>40519</v>
      </c>
      <c r="G517" s="238">
        <f t="shared" si="29"/>
        <v>3.4049579831932773E-3</v>
      </c>
      <c r="H517" s="250"/>
      <c r="I517" s="250"/>
      <c r="J517" s="76"/>
    </row>
    <row r="518" spans="1:10" x14ac:dyDescent="0.25">
      <c r="A518" s="11" t="s">
        <v>224</v>
      </c>
      <c r="B518" s="178">
        <f t="shared" si="28"/>
        <v>787.76922533719369</v>
      </c>
      <c r="D518" s="250"/>
      <c r="E518" s="250" t="s">
        <v>226</v>
      </c>
      <c r="F518" s="250">
        <v>3340000</v>
      </c>
      <c r="G518" s="238">
        <f t="shared" si="29"/>
        <v>0.28067226890756303</v>
      </c>
      <c r="H518" s="250"/>
      <c r="I518" s="250"/>
      <c r="J518" s="76"/>
    </row>
    <row r="519" spans="1:10" x14ac:dyDescent="0.25">
      <c r="A519" s="11" t="s">
        <v>224</v>
      </c>
      <c r="B519" s="178">
        <f t="shared" si="28"/>
        <v>1.6889077395664146E-2</v>
      </c>
      <c r="D519" s="250"/>
      <c r="E519" s="250" t="s">
        <v>213</v>
      </c>
      <c r="F519" s="250">
        <v>15465</v>
      </c>
      <c r="G519" s="238">
        <f t="shared" si="29"/>
        <v>1.299579831932773E-3</v>
      </c>
      <c r="H519" s="250"/>
      <c r="I519" s="250"/>
      <c r="J519" s="76"/>
    </row>
    <row r="520" spans="1:10" x14ac:dyDescent="0.25">
      <c r="A520" s="11" t="s">
        <v>224</v>
      </c>
      <c r="B520" s="178">
        <f t="shared" si="28"/>
        <v>0</v>
      </c>
      <c r="D520" s="250"/>
      <c r="E520" s="250" t="s">
        <v>222</v>
      </c>
      <c r="F520" s="250"/>
      <c r="G520" s="238"/>
      <c r="H520" s="250"/>
      <c r="I520" s="250"/>
      <c r="J520" s="76"/>
    </row>
    <row r="521" spans="1:10" x14ac:dyDescent="0.25">
      <c r="A521" s="11" t="s">
        <v>224</v>
      </c>
      <c r="B521" s="178">
        <f t="shared" si="28"/>
        <v>5.4575241861450463E-2</v>
      </c>
      <c r="D521" s="250"/>
      <c r="E521" s="250" t="s">
        <v>134</v>
      </c>
      <c r="F521" s="250">
        <v>27800</v>
      </c>
      <c r="G521" s="238">
        <f t="shared" si="29"/>
        <v>2.3361344537815125E-3</v>
      </c>
      <c r="H521" s="250"/>
      <c r="I521" s="250"/>
      <c r="J521" s="76"/>
    </row>
    <row r="522" spans="1:10" x14ac:dyDescent="0.25">
      <c r="A522" s="11" t="s">
        <v>224</v>
      </c>
      <c r="B522" s="178">
        <f t="shared" si="28"/>
        <v>0</v>
      </c>
      <c r="D522" s="250"/>
      <c r="E522" s="250" t="s">
        <v>108</v>
      </c>
      <c r="F522" s="251"/>
      <c r="G522" s="238"/>
      <c r="H522" s="250"/>
      <c r="I522" s="250"/>
      <c r="J522" s="76"/>
    </row>
    <row r="523" spans="1:10" x14ac:dyDescent="0.25">
      <c r="A523" s="11" t="s">
        <v>224</v>
      </c>
      <c r="B523" s="178">
        <f t="shared" si="28"/>
        <v>3.636873356401385E-2</v>
      </c>
      <c r="D523" s="250"/>
      <c r="E523" s="250" t="s">
        <v>21</v>
      </c>
      <c r="F523" s="250">
        <v>22694</v>
      </c>
      <c r="G523" s="238">
        <f t="shared" si="29"/>
        <v>1.9070588235294119E-3</v>
      </c>
      <c r="H523" s="250"/>
      <c r="I523" s="250"/>
      <c r="J523" s="76"/>
    </row>
    <row r="524" spans="1:10" x14ac:dyDescent="0.25">
      <c r="A524" s="11" t="s">
        <v>224</v>
      </c>
      <c r="B524" s="178">
        <f t="shared" si="28"/>
        <v>1.3840830449826987E-2</v>
      </c>
      <c r="D524" s="250"/>
      <c r="E524" s="250" t="s">
        <v>190</v>
      </c>
      <c r="F524" s="250">
        <v>14000</v>
      </c>
      <c r="G524" s="238">
        <f t="shared" si="29"/>
        <v>1.176470588235294E-3</v>
      </c>
      <c r="H524" s="250"/>
      <c r="I524" s="250"/>
      <c r="J524" s="76"/>
    </row>
    <row r="525" spans="1:10" x14ac:dyDescent="0.25">
      <c r="A525" s="11" t="s">
        <v>224</v>
      </c>
      <c r="B525" s="178">
        <f t="shared" si="28"/>
        <v>5.7205384083044972E-2</v>
      </c>
      <c r="D525" s="250"/>
      <c r="E525" s="250" t="s">
        <v>227</v>
      </c>
      <c r="F525" s="250">
        <v>28462</v>
      </c>
      <c r="G525" s="238">
        <f t="shared" si="29"/>
        <v>2.3917647058823528E-3</v>
      </c>
      <c r="H525" s="250"/>
      <c r="I525" s="250"/>
      <c r="J525" s="76"/>
    </row>
    <row r="526" spans="1:10" x14ac:dyDescent="0.25">
      <c r="A526" s="11" t="s">
        <v>224</v>
      </c>
      <c r="B526" s="178">
        <f t="shared" si="28"/>
        <v>26.587455688157611</v>
      </c>
      <c r="D526" s="250"/>
      <c r="E526" s="250" t="s">
        <v>9</v>
      </c>
      <c r="F526" s="250">
        <v>613600</v>
      </c>
      <c r="G526" s="238">
        <f t="shared" si="29"/>
        <v>5.1563025210084032E-2</v>
      </c>
      <c r="H526" s="250"/>
      <c r="I526" s="250"/>
      <c r="J526" s="76"/>
    </row>
    <row r="527" spans="1:10" x14ac:dyDescent="0.25">
      <c r="A527" s="11" t="s">
        <v>224</v>
      </c>
      <c r="B527" s="178">
        <f t="shared" si="28"/>
        <v>0.33881203933338044</v>
      </c>
      <c r="D527" s="250"/>
      <c r="E527" s="250" t="s">
        <v>24</v>
      </c>
      <c r="F527" s="250">
        <v>69267</v>
      </c>
      <c r="G527" s="238">
        <f t="shared" si="29"/>
        <v>5.8207563025210081E-3</v>
      </c>
      <c r="H527" s="250"/>
      <c r="I527" s="250"/>
      <c r="J527" s="76"/>
    </row>
    <row r="528" spans="1:10" x14ac:dyDescent="0.25">
      <c r="A528" s="11" t="s">
        <v>224</v>
      </c>
      <c r="B528" s="178">
        <f t="shared" si="28"/>
        <v>11.194816253371936</v>
      </c>
      <c r="D528" s="250"/>
      <c r="E528" s="250" t="s">
        <v>110</v>
      </c>
      <c r="F528" s="250">
        <v>398158</v>
      </c>
      <c r="G528" s="238">
        <f t="shared" si="29"/>
        <v>3.3458655462184871E-2</v>
      </c>
      <c r="H528" s="250"/>
      <c r="I528" s="250"/>
      <c r="J528" s="76"/>
    </row>
    <row r="529" spans="1:10" x14ac:dyDescent="0.25">
      <c r="A529" s="11" t="s">
        <v>224</v>
      </c>
      <c r="B529" s="178">
        <f t="shared" si="28"/>
        <v>0</v>
      </c>
      <c r="D529" s="250"/>
      <c r="E529" s="250" t="s">
        <v>25</v>
      </c>
      <c r="F529" s="250"/>
      <c r="G529" s="238"/>
      <c r="H529" s="250"/>
      <c r="I529" s="250"/>
      <c r="J529" s="76"/>
    </row>
    <row r="530" spans="1:10" x14ac:dyDescent="0.25">
      <c r="A530" s="11" t="s">
        <v>224</v>
      </c>
      <c r="B530" s="178">
        <f t="shared" si="28"/>
        <v>0</v>
      </c>
      <c r="D530" s="250"/>
      <c r="E530" s="250" t="s">
        <v>111</v>
      </c>
      <c r="F530" s="250"/>
      <c r="G530" s="238"/>
      <c r="H530" s="250"/>
      <c r="I530" s="250"/>
      <c r="J530" s="76"/>
    </row>
    <row r="531" spans="1:10" x14ac:dyDescent="0.25">
      <c r="A531" s="11" t="s">
        <v>224</v>
      </c>
      <c r="B531" s="178">
        <f t="shared" si="28"/>
        <v>10.52157333521644</v>
      </c>
      <c r="D531" s="250"/>
      <c r="E531" s="250" t="s">
        <v>228</v>
      </c>
      <c r="F531" s="250">
        <v>386000</v>
      </c>
      <c r="G531" s="238">
        <f t="shared" si="29"/>
        <v>3.2436974789915966E-2</v>
      </c>
      <c r="H531" s="250"/>
      <c r="I531" s="250"/>
      <c r="J531" s="76"/>
    </row>
    <row r="532" spans="1:10" x14ac:dyDescent="0.25">
      <c r="A532" s="11" t="s">
        <v>224</v>
      </c>
      <c r="B532" s="178">
        <f t="shared" si="28"/>
        <v>0.34602076124567477</v>
      </c>
      <c r="D532" s="250"/>
      <c r="E532" s="250" t="s">
        <v>220</v>
      </c>
      <c r="F532" s="250">
        <v>70000</v>
      </c>
      <c r="G532" s="238">
        <f t="shared" si="29"/>
        <v>5.8823529411764705E-3</v>
      </c>
      <c r="H532" s="250"/>
      <c r="I532" s="250"/>
      <c r="J532" s="76"/>
    </row>
    <row r="533" spans="1:10" x14ac:dyDescent="0.25">
      <c r="A533" s="11" t="s">
        <v>224</v>
      </c>
      <c r="B533" s="178">
        <f t="shared" si="28"/>
        <v>2.3804081632653061E-4</v>
      </c>
      <c r="D533" s="250"/>
      <c r="E533" s="250" t="s">
        <v>170</v>
      </c>
      <c r="F533" s="250">
        <v>1836</v>
      </c>
      <c r="G533" s="238">
        <f t="shared" si="29"/>
        <v>1.5428571428571428E-4</v>
      </c>
      <c r="H533" s="250"/>
      <c r="I533" s="250"/>
      <c r="J533" s="76"/>
    </row>
    <row r="534" spans="1:10" x14ac:dyDescent="0.25">
      <c r="A534" s="11" t="s">
        <v>224</v>
      </c>
      <c r="B534" s="178">
        <f t="shared" si="28"/>
        <v>0</v>
      </c>
      <c r="D534" s="250"/>
      <c r="E534" s="250" t="s">
        <v>183</v>
      </c>
      <c r="F534" s="251"/>
      <c r="G534" s="238"/>
      <c r="H534" s="250"/>
      <c r="I534" s="250"/>
      <c r="J534" s="76"/>
    </row>
    <row r="535" spans="1:10" x14ac:dyDescent="0.25">
      <c r="A535" s="11" t="s">
        <v>224</v>
      </c>
      <c r="B535" s="178">
        <f t="shared" si="28"/>
        <v>3.4178377233246238E-4</v>
      </c>
      <c r="D535" s="250"/>
      <c r="E535" s="250" t="s">
        <v>154</v>
      </c>
      <c r="F535" s="250">
        <v>2200</v>
      </c>
      <c r="G535" s="238">
        <f t="shared" si="29"/>
        <v>1.8487394957983192E-4</v>
      </c>
      <c r="H535" s="250"/>
      <c r="I535" s="250"/>
      <c r="J535" s="76"/>
    </row>
    <row r="536" spans="1:10" x14ac:dyDescent="0.25">
      <c r="A536" s="11" t="s">
        <v>224</v>
      </c>
      <c r="B536" s="178">
        <f t="shared" si="28"/>
        <v>5.9388461266859698E-2</v>
      </c>
      <c r="D536" s="250"/>
      <c r="E536" s="250" t="s">
        <v>229</v>
      </c>
      <c r="F536" s="250">
        <v>29000</v>
      </c>
      <c r="G536" s="238">
        <f t="shared" si="29"/>
        <v>2.4369747899159666E-3</v>
      </c>
      <c r="H536" s="250"/>
      <c r="I536" s="250"/>
      <c r="J536" s="76"/>
    </row>
    <row r="537" spans="1:10" x14ac:dyDescent="0.25">
      <c r="A537" s="11" t="s">
        <v>224</v>
      </c>
      <c r="B537" s="178">
        <f t="shared" si="28"/>
        <v>14.528781423910742</v>
      </c>
      <c r="D537" s="250"/>
      <c r="E537" s="250" t="s">
        <v>56</v>
      </c>
      <c r="F537" s="250">
        <v>453588</v>
      </c>
      <c r="G537" s="238">
        <f t="shared" si="29"/>
        <v>3.8116638655462186E-2</v>
      </c>
      <c r="H537" s="250"/>
      <c r="I537" s="250"/>
      <c r="J537" s="76"/>
    </row>
    <row r="538" spans="1:10" x14ac:dyDescent="0.25">
      <c r="A538" s="11" t="s">
        <v>224</v>
      </c>
      <c r="B538" s="178">
        <f t="shared" si="28"/>
        <v>0.36404491208248002</v>
      </c>
      <c r="D538" s="250"/>
      <c r="E538" s="250" t="s">
        <v>194</v>
      </c>
      <c r="F538" s="250">
        <v>71800</v>
      </c>
      <c r="G538" s="238">
        <f t="shared" si="29"/>
        <v>6.0336134453781512E-3</v>
      </c>
      <c r="H538" s="250"/>
      <c r="I538" s="250"/>
      <c r="J538" s="76"/>
    </row>
    <row r="539" spans="1:10" x14ac:dyDescent="0.25">
      <c r="A539" s="11" t="s">
        <v>224</v>
      </c>
      <c r="B539" s="178">
        <f t="shared" si="28"/>
        <v>0.66306122448979588</v>
      </c>
      <c r="D539" s="250"/>
      <c r="E539" s="250" t="s">
        <v>165</v>
      </c>
      <c r="F539" s="250">
        <v>96900</v>
      </c>
      <c r="G539" s="238">
        <f t="shared" si="29"/>
        <v>8.1428571428571427E-3</v>
      </c>
      <c r="H539" s="250"/>
      <c r="I539" s="250"/>
      <c r="J539" s="76"/>
    </row>
    <row r="540" spans="1:10" x14ac:dyDescent="0.25">
      <c r="A540" s="11" t="s">
        <v>224</v>
      </c>
      <c r="B540" s="178">
        <f t="shared" si="28"/>
        <v>2.6171626435986162</v>
      </c>
      <c r="D540" s="250"/>
      <c r="E540" s="250" t="s">
        <v>84</v>
      </c>
      <c r="F540" s="250">
        <v>192514</v>
      </c>
      <c r="G540" s="238">
        <f t="shared" si="29"/>
        <v>1.6177647058823529E-2</v>
      </c>
      <c r="H540" s="250"/>
      <c r="I540" s="250"/>
      <c r="J540" s="76"/>
    </row>
    <row r="541" spans="1:10" s="250" customFormat="1" x14ac:dyDescent="0.25">
      <c r="A541" s="11" t="s">
        <v>224</v>
      </c>
      <c r="B541" s="178">
        <f t="shared" si="28"/>
        <v>7.0616481886872395E-5</v>
      </c>
      <c r="C541" s="11"/>
      <c r="E541" s="250" t="s">
        <v>139</v>
      </c>
      <c r="F541" s="250">
        <v>1000</v>
      </c>
      <c r="G541" s="238">
        <f t="shared" si="29"/>
        <v>8.4033613445378154E-5</v>
      </c>
      <c r="J541" s="76"/>
    </row>
    <row r="542" spans="1:10" x14ac:dyDescent="0.25">
      <c r="A542" s="11" t="s">
        <v>224</v>
      </c>
      <c r="B542" s="178">
        <f t="shared" si="28"/>
        <v>0</v>
      </c>
      <c r="D542" s="250"/>
      <c r="E542" s="250" t="s">
        <v>28</v>
      </c>
      <c r="F542" s="251"/>
      <c r="G542" s="238"/>
      <c r="H542" s="250"/>
      <c r="I542" s="250"/>
      <c r="J542" s="76"/>
    </row>
    <row r="543" spans="1:10" x14ac:dyDescent="0.25">
      <c r="A543" s="11" t="s">
        <v>224</v>
      </c>
      <c r="B543" s="178">
        <f t="shared" si="28"/>
        <v>181.365521107902</v>
      </c>
      <c r="D543" s="250"/>
      <c r="E543" s="250" t="s">
        <v>92</v>
      </c>
      <c r="F543" s="251">
        <v>1602597</v>
      </c>
      <c r="G543" s="238">
        <f t="shared" si="29"/>
        <v>0.13467201680672269</v>
      </c>
      <c r="H543" s="250"/>
      <c r="I543" s="250"/>
      <c r="J543" s="76"/>
    </row>
    <row r="544" spans="1:10" x14ac:dyDescent="0.25">
      <c r="A544" s="11" t="s">
        <v>224</v>
      </c>
      <c r="B544" s="178">
        <f t="shared" si="28"/>
        <v>1.8509716827907631E-4</v>
      </c>
      <c r="D544" s="250"/>
      <c r="E544" s="250" t="s">
        <v>158</v>
      </c>
      <c r="F544" s="251">
        <v>1619</v>
      </c>
      <c r="G544" s="238">
        <f t="shared" si="29"/>
        <v>1.3605042016806722E-4</v>
      </c>
      <c r="H544" s="250"/>
      <c r="I544" s="250"/>
      <c r="J544" s="76"/>
    </row>
    <row r="545" spans="1:10" x14ac:dyDescent="0.25">
      <c r="A545" s="11" t="s">
        <v>224</v>
      </c>
      <c r="B545" s="178">
        <f t="shared" si="28"/>
        <v>1.2378899795212204</v>
      </c>
      <c r="D545" s="250"/>
      <c r="E545" s="250" t="s">
        <v>118</v>
      </c>
      <c r="F545" s="250">
        <v>132400</v>
      </c>
      <c r="G545" s="238">
        <f t="shared" si="29"/>
        <v>1.1126050420168067E-2</v>
      </c>
      <c r="H545" s="250"/>
      <c r="I545" s="250"/>
      <c r="J545" s="76"/>
    </row>
    <row r="546" spans="1:10" x14ac:dyDescent="0.25">
      <c r="A546" s="11" t="s">
        <v>224</v>
      </c>
      <c r="B546" s="178">
        <f t="shared" si="28"/>
        <v>0.10881127858202105</v>
      </c>
      <c r="D546" s="250"/>
      <c r="E546" s="250" t="s">
        <v>85</v>
      </c>
      <c r="F546" s="250">
        <v>39254</v>
      </c>
      <c r="G546" s="238">
        <f t="shared" si="29"/>
        <v>3.2986554621848739E-3</v>
      </c>
      <c r="H546" s="250"/>
      <c r="I546" s="250"/>
      <c r="J546" s="76"/>
    </row>
    <row r="547" spans="1:10" x14ac:dyDescent="0.25">
      <c r="A547" s="11" t="s">
        <v>224</v>
      </c>
      <c r="B547" s="178">
        <f t="shared" si="28"/>
        <v>0</v>
      </c>
      <c r="D547" s="250"/>
      <c r="E547" s="250" t="s">
        <v>29</v>
      </c>
      <c r="F547" s="250"/>
      <c r="G547" s="238">
        <f t="shared" si="29"/>
        <v>0</v>
      </c>
      <c r="H547" s="250"/>
      <c r="I547" s="250"/>
      <c r="J547" s="76"/>
    </row>
    <row r="548" spans="1:10" x14ac:dyDescent="0.25">
      <c r="A548" s="11" t="s">
        <v>224</v>
      </c>
      <c r="B548" s="178">
        <f t="shared" si="28"/>
        <v>2.9387755102040822</v>
      </c>
      <c r="D548" s="250"/>
      <c r="E548" s="250" t="s">
        <v>230</v>
      </c>
      <c r="F548" s="250">
        <v>204000</v>
      </c>
      <c r="G548" s="238">
        <f t="shared" si="29"/>
        <v>1.7142857142857144E-2</v>
      </c>
      <c r="H548" s="250"/>
      <c r="I548" s="250"/>
      <c r="J548" s="76"/>
    </row>
    <row r="549" spans="1:10" x14ac:dyDescent="0.25">
      <c r="A549" s="11" t="s">
        <v>224</v>
      </c>
      <c r="B549" s="178">
        <f t="shared" si="28"/>
        <v>9.4750151825436055E-4</v>
      </c>
      <c r="D549" s="250"/>
      <c r="E549" s="250" t="s">
        <v>231</v>
      </c>
      <c r="F549" s="250">
        <v>3663</v>
      </c>
      <c r="G549" s="238">
        <f t="shared" si="29"/>
        <v>3.0781512605042018E-4</v>
      </c>
      <c r="H549" s="250"/>
      <c r="I549" s="250"/>
      <c r="J549" s="76"/>
    </row>
    <row r="550" spans="1:10" x14ac:dyDescent="0.25">
      <c r="A550" s="11" t="s">
        <v>224</v>
      </c>
      <c r="B550" s="178">
        <f t="shared" si="28"/>
        <v>7.0616481886872395E-5</v>
      </c>
      <c r="D550" s="250"/>
      <c r="E550" s="250" t="s">
        <v>233</v>
      </c>
      <c r="F550" s="250">
        <v>1000</v>
      </c>
      <c r="G550" s="238">
        <f t="shared" si="29"/>
        <v>8.4033613445378154E-5</v>
      </c>
      <c r="H550" s="250"/>
      <c r="I550" s="250"/>
      <c r="J550" s="76"/>
    </row>
    <row r="551" spans="1:10" x14ac:dyDescent="0.25">
      <c r="A551" s="11" t="s">
        <v>224</v>
      </c>
      <c r="B551" s="178">
        <f t="shared" si="28"/>
        <v>5.9396653061224505E-2</v>
      </c>
      <c r="D551" s="250"/>
      <c r="E551" s="250" t="s">
        <v>121</v>
      </c>
      <c r="F551" s="250">
        <v>29002</v>
      </c>
      <c r="G551" s="238">
        <f t="shared" si="29"/>
        <v>2.4371428571428573E-3</v>
      </c>
      <c r="H551" s="250"/>
      <c r="I551" s="250"/>
      <c r="J551" s="76"/>
    </row>
    <row r="552" spans="1:10" x14ac:dyDescent="0.25">
      <c r="A552" s="11" t="s">
        <v>224</v>
      </c>
      <c r="B552" s="178">
        <f t="shared" si="28"/>
        <v>0</v>
      </c>
      <c r="D552" s="250"/>
      <c r="E552" s="250" t="s">
        <v>32</v>
      </c>
      <c r="F552" s="251"/>
      <c r="G552" s="238"/>
      <c r="H552" s="250"/>
      <c r="I552" s="250"/>
      <c r="J552" s="76"/>
    </row>
    <row r="553" spans="1:10" x14ac:dyDescent="0.25">
      <c r="A553" s="11" t="s">
        <v>224</v>
      </c>
      <c r="B553" s="178">
        <f t="shared" si="28"/>
        <v>2.4971435847750869</v>
      </c>
      <c r="D553" s="250"/>
      <c r="E553" s="250" t="s">
        <v>174</v>
      </c>
      <c r="F553" s="250">
        <v>188048</v>
      </c>
      <c r="G553" s="238">
        <f t="shared" si="29"/>
        <v>1.5802352941176472E-2</v>
      </c>
      <c r="H553" s="250"/>
      <c r="I553" s="250"/>
      <c r="J553" s="76"/>
    </row>
    <row r="554" spans="1:10" x14ac:dyDescent="0.25">
      <c r="A554" s="11" t="s">
        <v>224</v>
      </c>
      <c r="B554" s="178">
        <f t="shared" si="28"/>
        <v>0</v>
      </c>
      <c r="D554" s="250"/>
      <c r="E554" s="250" t="s">
        <v>140</v>
      </c>
      <c r="F554" s="251"/>
      <c r="G554" s="238"/>
      <c r="H554" s="250"/>
      <c r="I554" s="250"/>
      <c r="J554" s="76"/>
    </row>
    <row r="555" spans="1:10" x14ac:dyDescent="0.25">
      <c r="A555" s="11" t="s">
        <v>224</v>
      </c>
      <c r="B555" s="178">
        <f t="shared" si="28"/>
        <v>2.2401788079937857E-2</v>
      </c>
      <c r="D555" s="250"/>
      <c r="E555" s="250" t="s">
        <v>232</v>
      </c>
      <c r="F555" s="250">
        <v>17811</v>
      </c>
      <c r="G555" s="238">
        <f t="shared" si="29"/>
        <v>1.4967226890756303E-3</v>
      </c>
      <c r="H555" s="250"/>
      <c r="I555" s="250"/>
      <c r="J555" s="76"/>
    </row>
    <row r="556" spans="1:10" x14ac:dyDescent="0.25">
      <c r="A556" s="11" t="s">
        <v>224</v>
      </c>
      <c r="B556" s="178">
        <f t="shared" si="28"/>
        <v>0</v>
      </c>
      <c r="D556" s="250"/>
      <c r="E556" s="250" t="s">
        <v>166</v>
      </c>
      <c r="F556" s="250"/>
      <c r="G556" s="238"/>
      <c r="H556" s="250"/>
      <c r="I556" s="250"/>
      <c r="J556" s="76"/>
    </row>
    <row r="557" spans="1:10" x14ac:dyDescent="0.25">
      <c r="A557" s="11" t="s">
        <v>224</v>
      </c>
      <c r="B557" s="178">
        <f t="shared" si="28"/>
        <v>1.1389732363533649</v>
      </c>
      <c r="D557" s="250"/>
      <c r="E557" s="250" t="s">
        <v>31</v>
      </c>
      <c r="F557" s="250">
        <v>127000</v>
      </c>
      <c r="G557" s="238">
        <f t="shared" si="29"/>
        <v>1.0672268907563025E-2</v>
      </c>
      <c r="H557" s="250"/>
      <c r="I557" s="250"/>
      <c r="J557" s="76"/>
    </row>
    <row r="558" spans="1:10" x14ac:dyDescent="0.25">
      <c r="A558" s="11" t="s">
        <v>224</v>
      </c>
      <c r="B558" s="178">
        <f t="shared" si="28"/>
        <v>42.743026622413673</v>
      </c>
      <c r="D558" s="250"/>
      <c r="E558" s="250" t="s">
        <v>38</v>
      </c>
      <c r="F558" s="250">
        <v>778000</v>
      </c>
      <c r="G558" s="238">
        <f t="shared" si="29"/>
        <v>6.5378151260504197E-2</v>
      </c>
      <c r="H558" s="250"/>
      <c r="I558" s="250"/>
      <c r="J558" s="76"/>
    </row>
    <row r="559" spans="1:10" x14ac:dyDescent="0.25">
      <c r="A559" s="11" t="s">
        <v>224</v>
      </c>
      <c r="B559" s="178">
        <f t="shared" si="28"/>
        <v>0</v>
      </c>
      <c r="D559" s="250"/>
      <c r="E559" s="250" t="s">
        <v>129</v>
      </c>
      <c r="F559" s="251"/>
      <c r="G559" s="238"/>
      <c r="H559" s="250"/>
      <c r="I559" s="250"/>
      <c r="J559" s="76"/>
    </row>
    <row r="560" spans="1:10" x14ac:dyDescent="0.25">
      <c r="A560" s="150" t="s">
        <v>224</v>
      </c>
      <c r="B560" s="131">
        <f t="shared" si="28"/>
        <v>0.12456747404844293</v>
      </c>
      <c r="C560" s="150"/>
      <c r="D560" s="12"/>
      <c r="E560" s="12" t="s">
        <v>47</v>
      </c>
      <c r="F560" s="12">
        <v>42000</v>
      </c>
      <c r="G560" s="237">
        <f t="shared" si="29"/>
        <v>3.5294117647058825E-3</v>
      </c>
      <c r="H560" s="12"/>
      <c r="I560" s="12"/>
      <c r="J560" s="147"/>
    </row>
    <row r="561" spans="1:10" x14ac:dyDescent="0.25">
      <c r="A561" s="11" t="s">
        <v>235</v>
      </c>
      <c r="B561" s="178">
        <f>POWER((F561/$J$561)*100, 2)</f>
        <v>0</v>
      </c>
      <c r="C561" s="11">
        <f>SUM(B561:B569)</f>
        <v>1866.7296786389406</v>
      </c>
      <c r="D561" s="252"/>
      <c r="E561" s="252" t="s">
        <v>5</v>
      </c>
      <c r="F561" s="252"/>
      <c r="G561" s="238"/>
      <c r="H561" s="252"/>
      <c r="I561" s="252"/>
      <c r="J561" s="76">
        <v>184</v>
      </c>
    </row>
    <row r="562" spans="1:10" x14ac:dyDescent="0.25">
      <c r="A562" s="11" t="s">
        <v>235</v>
      </c>
      <c r="B562" s="178">
        <f t="shared" ref="B562:B569" si="30">POWER((F562/$J$561)*100, 2)</f>
        <v>1028.1781663516065</v>
      </c>
      <c r="D562" s="252"/>
      <c r="E562" s="252" t="s">
        <v>15</v>
      </c>
      <c r="F562" s="252">
        <v>59</v>
      </c>
      <c r="G562" s="238">
        <f>F562/$J$561</f>
        <v>0.32065217391304346</v>
      </c>
      <c r="H562" s="252"/>
      <c r="I562" s="252"/>
      <c r="J562" s="76"/>
    </row>
    <row r="563" spans="1:10" x14ac:dyDescent="0.25">
      <c r="A563" s="11" t="s">
        <v>235</v>
      </c>
      <c r="B563" s="178">
        <f t="shared" si="30"/>
        <v>361.82655954631389</v>
      </c>
      <c r="D563" s="252"/>
      <c r="E563" s="252" t="s">
        <v>94</v>
      </c>
      <c r="F563" s="252">
        <v>35</v>
      </c>
      <c r="G563" s="238">
        <f t="shared" ref="G563:G569" si="31">F563/$J$561</f>
        <v>0.19021739130434784</v>
      </c>
      <c r="H563" s="252"/>
      <c r="I563" s="252"/>
      <c r="J563" s="76"/>
    </row>
    <row r="564" spans="1:10" x14ac:dyDescent="0.25">
      <c r="A564" s="11" t="s">
        <v>235</v>
      </c>
      <c r="B564" s="178">
        <f t="shared" si="30"/>
        <v>18.903591682419659</v>
      </c>
      <c r="D564" s="252"/>
      <c r="E564" s="252" t="s">
        <v>22</v>
      </c>
      <c r="F564" s="252">
        <v>8</v>
      </c>
      <c r="G564" s="238">
        <f t="shared" si="31"/>
        <v>4.3478260869565216E-2</v>
      </c>
      <c r="H564" s="252"/>
      <c r="I564" s="252"/>
      <c r="J564" s="76"/>
    </row>
    <row r="565" spans="1:10" x14ac:dyDescent="0.25">
      <c r="A565" s="11" t="s">
        <v>235</v>
      </c>
      <c r="B565" s="178">
        <f t="shared" si="30"/>
        <v>118.14744801512288</v>
      </c>
      <c r="D565" s="252"/>
      <c r="E565" s="252" t="s">
        <v>111</v>
      </c>
      <c r="F565" s="252">
        <v>20</v>
      </c>
      <c r="G565" s="238">
        <f t="shared" si="31"/>
        <v>0.10869565217391304</v>
      </c>
      <c r="H565" s="252"/>
      <c r="I565" s="252"/>
      <c r="J565" s="76"/>
    </row>
    <row r="566" spans="1:10" x14ac:dyDescent="0.25">
      <c r="A566" s="11" t="s">
        <v>235</v>
      </c>
      <c r="B566" s="178">
        <f t="shared" si="30"/>
        <v>184.60538752362945</v>
      </c>
      <c r="D566" s="252"/>
      <c r="E566" s="252" t="s">
        <v>36</v>
      </c>
      <c r="F566" s="252">
        <v>25</v>
      </c>
      <c r="G566" s="238">
        <f t="shared" si="31"/>
        <v>0.1358695652173913</v>
      </c>
      <c r="H566" s="252"/>
      <c r="I566" s="252"/>
      <c r="J566" s="76"/>
    </row>
    <row r="567" spans="1:10" x14ac:dyDescent="0.25">
      <c r="A567" s="11" t="s">
        <v>235</v>
      </c>
      <c r="B567" s="178">
        <f t="shared" si="30"/>
        <v>106.62807183364838</v>
      </c>
      <c r="D567" s="252"/>
      <c r="E567" s="252" t="s">
        <v>16</v>
      </c>
      <c r="F567" s="252">
        <v>19</v>
      </c>
      <c r="G567" s="238">
        <f t="shared" si="31"/>
        <v>0.10326086956521739</v>
      </c>
      <c r="H567" s="252"/>
      <c r="I567" s="252"/>
      <c r="J567" s="76"/>
    </row>
    <row r="568" spans="1:10" x14ac:dyDescent="0.25">
      <c r="A568" s="11" t="s">
        <v>235</v>
      </c>
      <c r="B568" s="178">
        <f t="shared" si="30"/>
        <v>18.903591682419659</v>
      </c>
      <c r="D568" s="252"/>
      <c r="E568" s="252" t="s">
        <v>120</v>
      </c>
      <c r="F568" s="252">
        <v>8</v>
      </c>
      <c r="G568" s="238">
        <f t="shared" si="31"/>
        <v>4.3478260869565216E-2</v>
      </c>
      <c r="H568" s="252"/>
      <c r="I568" s="252"/>
      <c r="J568" s="76"/>
    </row>
    <row r="569" spans="1:10" x14ac:dyDescent="0.25">
      <c r="A569" s="150" t="s">
        <v>235</v>
      </c>
      <c r="B569" s="131">
        <f t="shared" si="30"/>
        <v>29.536862003780719</v>
      </c>
      <c r="C569" s="150"/>
      <c r="D569" s="12"/>
      <c r="E569" s="12" t="s">
        <v>126</v>
      </c>
      <c r="F569" s="12">
        <v>10</v>
      </c>
      <c r="G569" s="237">
        <f t="shared" si="31"/>
        <v>5.434782608695652E-2</v>
      </c>
      <c r="H569" s="12"/>
      <c r="I569" s="12"/>
      <c r="J569" s="147"/>
    </row>
    <row r="570" spans="1:10" x14ac:dyDescent="0.25">
      <c r="A570" s="11" t="s">
        <v>239</v>
      </c>
      <c r="B570" s="178">
        <f>POWER((F570/$J$570)*100, 2)</f>
        <v>3.9211841976276833</v>
      </c>
      <c r="C570" s="11">
        <f>SUM(B570:B587)</f>
        <v>3197.7609450053915</v>
      </c>
      <c r="D570" s="254"/>
      <c r="E570" s="254" t="s">
        <v>244</v>
      </c>
      <c r="F570" s="254">
        <v>1000</v>
      </c>
      <c r="G570" s="238">
        <f>F570/$J$570</f>
        <v>1.9801980198019802E-2</v>
      </c>
      <c r="H570" s="254"/>
      <c r="I570" s="254"/>
      <c r="J570" s="76">
        <v>50500</v>
      </c>
    </row>
    <row r="571" spans="1:10" x14ac:dyDescent="0.25">
      <c r="A571" s="11" t="s">
        <v>239</v>
      </c>
      <c r="B571" s="178">
        <f t="shared" ref="B571:B587" si="32">POWER((F571/$J$570)*100, 2)</f>
        <v>2.1472404666209192E-2</v>
      </c>
      <c r="D571" s="254"/>
      <c r="E571" s="254" t="s">
        <v>93</v>
      </c>
      <c r="F571" s="254">
        <v>74</v>
      </c>
      <c r="G571" s="238">
        <f>F571/$J$570</f>
        <v>1.4653465346534653E-3</v>
      </c>
      <c r="H571" s="254"/>
      <c r="I571" s="254"/>
      <c r="J571" s="76"/>
    </row>
    <row r="572" spans="1:10" x14ac:dyDescent="0.25">
      <c r="A572" s="11" t="s">
        <v>239</v>
      </c>
      <c r="B572" s="178">
        <f t="shared" si="32"/>
        <v>0</v>
      </c>
      <c r="D572" s="254"/>
      <c r="E572" s="254" t="s">
        <v>245</v>
      </c>
      <c r="F572" s="254"/>
      <c r="G572" s="238"/>
      <c r="H572" s="244"/>
      <c r="I572" s="254"/>
      <c r="J572" s="76"/>
    </row>
    <row r="573" spans="1:10" x14ac:dyDescent="0.25">
      <c r="A573" s="11" t="s">
        <v>239</v>
      </c>
      <c r="B573" s="178">
        <f t="shared" si="32"/>
        <v>392.11841976276833</v>
      </c>
      <c r="D573" s="254"/>
      <c r="E573" s="254" t="s">
        <v>246</v>
      </c>
      <c r="F573" s="254">
        <v>10000</v>
      </c>
      <c r="G573" s="238">
        <f t="shared" ref="G573:G587" si="33">F573/$J$570</f>
        <v>0.19801980198019803</v>
      </c>
      <c r="H573" s="254"/>
      <c r="I573" s="254"/>
      <c r="J573" s="76"/>
    </row>
    <row r="574" spans="1:10" x14ac:dyDescent="0.25">
      <c r="A574" s="11" t="s">
        <v>239</v>
      </c>
      <c r="B574" s="178">
        <f t="shared" si="32"/>
        <v>2450.7401235173024</v>
      </c>
      <c r="D574" s="254"/>
      <c r="E574" s="254" t="s">
        <v>247</v>
      </c>
      <c r="F574" s="254">
        <v>25000</v>
      </c>
      <c r="G574" s="238">
        <f t="shared" si="33"/>
        <v>0.49504950495049505</v>
      </c>
      <c r="H574" s="254"/>
      <c r="I574" s="254"/>
      <c r="J574" s="76"/>
    </row>
    <row r="575" spans="1:10" x14ac:dyDescent="0.25">
      <c r="A575" s="11" t="s">
        <v>239</v>
      </c>
      <c r="B575" s="178">
        <f t="shared" si="32"/>
        <v>0</v>
      </c>
      <c r="D575" s="254"/>
      <c r="E575" s="254" t="s">
        <v>19</v>
      </c>
      <c r="F575" s="254"/>
      <c r="G575" s="238"/>
      <c r="H575" s="254"/>
      <c r="I575" s="254"/>
      <c r="J575" s="76"/>
    </row>
    <row r="576" spans="1:10" x14ac:dyDescent="0.25">
      <c r="A576" s="11" t="s">
        <v>239</v>
      </c>
      <c r="B576" s="178">
        <f t="shared" si="32"/>
        <v>0</v>
      </c>
      <c r="D576" s="254"/>
      <c r="E576" s="254" t="s">
        <v>248</v>
      </c>
      <c r="F576" s="254"/>
      <c r="G576" s="238"/>
      <c r="H576" s="254"/>
      <c r="I576" s="254"/>
      <c r="J576" s="76"/>
    </row>
    <row r="577" spans="1:10" x14ac:dyDescent="0.25">
      <c r="A577" s="11" t="s">
        <v>239</v>
      </c>
      <c r="B577" s="178">
        <f t="shared" si="32"/>
        <v>0</v>
      </c>
      <c r="D577" s="254"/>
      <c r="E577" s="254" t="s">
        <v>249</v>
      </c>
      <c r="F577" s="254"/>
      <c r="G577" s="238"/>
      <c r="H577" s="254"/>
      <c r="I577" s="254"/>
      <c r="J577" s="76"/>
    </row>
    <row r="578" spans="1:10" x14ac:dyDescent="0.25">
      <c r="A578" s="11" t="s">
        <v>239</v>
      </c>
      <c r="B578" s="178">
        <f t="shared" si="32"/>
        <v>0</v>
      </c>
      <c r="D578" s="254"/>
      <c r="E578" s="254" t="s">
        <v>20</v>
      </c>
      <c r="F578" s="254"/>
      <c r="G578" s="238"/>
      <c r="H578" s="254"/>
      <c r="I578" s="254"/>
      <c r="J578" s="76"/>
    </row>
    <row r="579" spans="1:10" x14ac:dyDescent="0.25">
      <c r="A579" s="11" t="s">
        <v>239</v>
      </c>
      <c r="B579" s="178">
        <f t="shared" si="32"/>
        <v>0</v>
      </c>
      <c r="D579" s="254"/>
      <c r="E579" s="254" t="s">
        <v>250</v>
      </c>
      <c r="F579" s="254"/>
      <c r="G579" s="238"/>
      <c r="H579" s="254"/>
      <c r="I579" s="254"/>
      <c r="J579" s="76"/>
    </row>
    <row r="580" spans="1:10" x14ac:dyDescent="0.25">
      <c r="A580" s="11" t="s">
        <v>239</v>
      </c>
      <c r="B580" s="178">
        <f t="shared" si="32"/>
        <v>6.2738947162042941E-3</v>
      </c>
      <c r="D580" s="254"/>
      <c r="E580" s="254" t="s">
        <v>251</v>
      </c>
      <c r="F580" s="254">
        <v>40</v>
      </c>
      <c r="G580" s="238">
        <f t="shared" si="33"/>
        <v>7.9207920792079213E-4</v>
      </c>
      <c r="H580" s="254"/>
      <c r="I580" s="254"/>
      <c r="J580" s="76"/>
    </row>
    <row r="581" spans="1:10" x14ac:dyDescent="0.25">
      <c r="A581" s="11" t="s">
        <v>239</v>
      </c>
      <c r="B581" s="178">
        <f t="shared" si="32"/>
        <v>0</v>
      </c>
      <c r="D581" s="254"/>
      <c r="E581" s="254" t="s">
        <v>228</v>
      </c>
      <c r="F581" s="254"/>
      <c r="G581" s="238"/>
      <c r="H581" s="254"/>
      <c r="I581" s="254"/>
      <c r="J581" s="76"/>
    </row>
    <row r="582" spans="1:10" x14ac:dyDescent="0.25">
      <c r="A582" s="11" t="s">
        <v>239</v>
      </c>
      <c r="B582" s="178">
        <f t="shared" si="32"/>
        <v>0</v>
      </c>
      <c r="D582" s="254"/>
      <c r="E582" s="254" t="s">
        <v>56</v>
      </c>
      <c r="F582" s="254"/>
      <c r="G582" s="238"/>
      <c r="H582" s="254"/>
      <c r="I582" s="254"/>
      <c r="J582" s="76"/>
    </row>
    <row r="583" spans="1:10" x14ac:dyDescent="0.25">
      <c r="A583" s="11" t="s">
        <v>239</v>
      </c>
      <c r="B583" s="178">
        <f t="shared" si="32"/>
        <v>250.95578864817173</v>
      </c>
      <c r="D583" s="254"/>
      <c r="E583" s="254" t="s">
        <v>165</v>
      </c>
      <c r="F583" s="254">
        <v>8000</v>
      </c>
      <c r="G583" s="238">
        <f t="shared" si="33"/>
        <v>0.15841584158415842</v>
      </c>
      <c r="H583" s="254"/>
      <c r="I583" s="254"/>
      <c r="J583" s="76"/>
    </row>
    <row r="584" spans="1:10" x14ac:dyDescent="0.25">
      <c r="A584" s="11" t="s">
        <v>239</v>
      </c>
      <c r="B584" s="178">
        <f t="shared" si="32"/>
        <v>0</v>
      </c>
      <c r="D584" s="254"/>
      <c r="E584" s="254" t="s">
        <v>252</v>
      </c>
      <c r="F584" s="254"/>
      <c r="G584" s="238"/>
      <c r="H584" s="254"/>
      <c r="I584" s="254"/>
      <c r="J584" s="76"/>
    </row>
    <row r="585" spans="1:10" x14ac:dyDescent="0.25">
      <c r="A585" s="11" t="s">
        <v>239</v>
      </c>
      <c r="B585" s="178">
        <f t="shared" si="32"/>
        <v>91.17413586903244</v>
      </c>
      <c r="D585" s="254"/>
      <c r="E585" s="254" t="s">
        <v>92</v>
      </c>
      <c r="F585" s="254">
        <v>4822</v>
      </c>
      <c r="G585" s="238">
        <f t="shared" si="33"/>
        <v>9.5485148514851487E-2</v>
      </c>
      <c r="H585" s="254"/>
      <c r="I585" s="254"/>
      <c r="J585" s="76"/>
    </row>
    <row r="586" spans="1:10" x14ac:dyDescent="0.25">
      <c r="A586" s="11" t="s">
        <v>239</v>
      </c>
      <c r="B586" s="178">
        <f t="shared" si="32"/>
        <v>8.8226644446622873E-4</v>
      </c>
      <c r="D586" s="254"/>
      <c r="E586" s="254" t="s">
        <v>218</v>
      </c>
      <c r="F586" s="254">
        <v>15</v>
      </c>
      <c r="G586" s="238">
        <f t="shared" si="33"/>
        <v>2.9702970297029702E-4</v>
      </c>
      <c r="H586" s="254"/>
      <c r="I586" s="254"/>
      <c r="J586" s="76"/>
    </row>
    <row r="587" spans="1:10" x14ac:dyDescent="0.25">
      <c r="A587" s="150" t="s">
        <v>239</v>
      </c>
      <c r="B587" s="131">
        <f t="shared" si="32"/>
        <v>8.8226644446622871</v>
      </c>
      <c r="C587" s="150"/>
      <c r="D587" s="12"/>
      <c r="E587" s="12" t="s">
        <v>230</v>
      </c>
      <c r="F587" s="12">
        <v>1500</v>
      </c>
      <c r="G587" s="237">
        <f t="shared" si="33"/>
        <v>2.9702970297029702E-2</v>
      </c>
      <c r="H587" s="12"/>
      <c r="I587" s="12"/>
      <c r="J587" s="147"/>
    </row>
    <row r="588" spans="1:10" x14ac:dyDescent="0.25">
      <c r="A588" s="11" t="s">
        <v>253</v>
      </c>
      <c r="B588" s="178">
        <f>POWER((F588/$J$588)*100, 2)</f>
        <v>78.314668337379587</v>
      </c>
      <c r="C588" s="11">
        <f>SUM(B588:B602)</f>
        <v>2165.1541248903591</v>
      </c>
      <c r="D588" s="258"/>
      <c r="E588" s="258" t="s">
        <v>100</v>
      </c>
      <c r="F588" s="258">
        <v>200000</v>
      </c>
      <c r="G588" s="238">
        <f>F588/$J$588</f>
        <v>8.8495575221238937E-2</v>
      </c>
      <c r="H588" s="258"/>
      <c r="I588" s="258"/>
      <c r="J588" s="76">
        <v>2260000</v>
      </c>
    </row>
    <row r="589" spans="1:10" x14ac:dyDescent="0.25">
      <c r="A589" s="11" t="s">
        <v>253</v>
      </c>
      <c r="B589" s="178">
        <f t="shared" ref="B589:B602" si="34">POWER((F589/$J$588)*100, 2)</f>
        <v>71.424935390398616</v>
      </c>
      <c r="D589" s="258"/>
      <c r="E589" s="258" t="s">
        <v>82</v>
      </c>
      <c r="F589" s="258">
        <v>191000</v>
      </c>
      <c r="G589" s="238">
        <f t="shared" ref="G589:G599" si="35">F589/$J$588</f>
        <v>8.4513274336283181E-2</v>
      </c>
      <c r="H589" s="258"/>
      <c r="I589" s="258"/>
      <c r="J589" s="76"/>
    </row>
    <row r="590" spans="1:10" x14ac:dyDescent="0.25">
      <c r="A590" s="11" t="s">
        <v>253</v>
      </c>
      <c r="B590" s="178">
        <f t="shared" si="34"/>
        <v>11.911661054115436</v>
      </c>
      <c r="D590" s="258"/>
      <c r="E590" s="258" t="s">
        <v>83</v>
      </c>
      <c r="F590" s="258">
        <v>78000</v>
      </c>
      <c r="G590" s="238">
        <f t="shared" si="35"/>
        <v>3.4513274336283185E-2</v>
      </c>
      <c r="H590" s="258"/>
      <c r="I590" s="258"/>
      <c r="J590" s="76"/>
    </row>
    <row r="591" spans="1:10" x14ac:dyDescent="0.25">
      <c r="A591" s="11" t="s">
        <v>253</v>
      </c>
      <c r="B591" s="178">
        <f t="shared" si="34"/>
        <v>8.2034084501527129</v>
      </c>
      <c r="D591" s="258"/>
      <c r="E591" s="258" t="s">
        <v>134</v>
      </c>
      <c r="F591" s="258">
        <v>64730</v>
      </c>
      <c r="G591" s="238">
        <f t="shared" si="35"/>
        <v>2.8641592920353981E-2</v>
      </c>
      <c r="H591" s="258"/>
      <c r="I591" s="258"/>
      <c r="J591" s="76"/>
    </row>
    <row r="592" spans="1:10" x14ac:dyDescent="0.25">
      <c r="A592" s="11" t="s">
        <v>253</v>
      </c>
      <c r="B592" s="178">
        <f t="shared" si="34"/>
        <v>827.1986843135719</v>
      </c>
      <c r="D592" s="258"/>
      <c r="E592" s="258" t="s">
        <v>94</v>
      </c>
      <c r="F592" s="258">
        <v>650000</v>
      </c>
      <c r="G592" s="238">
        <f t="shared" si="35"/>
        <v>0.28761061946902655</v>
      </c>
      <c r="H592" s="258"/>
      <c r="I592" s="258"/>
      <c r="J592" s="76"/>
    </row>
    <row r="593" spans="1:10" x14ac:dyDescent="0.25">
      <c r="A593" s="11" t="s">
        <v>253</v>
      </c>
      <c r="B593" s="178">
        <f t="shared" si="34"/>
        <v>0.38374187485315997</v>
      </c>
      <c r="D593" s="258"/>
      <c r="E593" s="258" t="s">
        <v>9</v>
      </c>
      <c r="F593" s="258">
        <v>14000</v>
      </c>
      <c r="G593" s="238">
        <f t="shared" si="35"/>
        <v>6.1946902654867256E-3</v>
      </c>
      <c r="H593" s="258"/>
      <c r="I593" s="258"/>
      <c r="J593" s="76"/>
    </row>
    <row r="594" spans="1:10" x14ac:dyDescent="0.25">
      <c r="A594" s="11" t="s">
        <v>253</v>
      </c>
      <c r="B594" s="178">
        <f t="shared" si="34"/>
        <v>1113.0785496123422</v>
      </c>
      <c r="D594" s="258"/>
      <c r="E594" s="258" t="s">
        <v>111</v>
      </c>
      <c r="F594" s="258">
        <v>754000</v>
      </c>
      <c r="G594" s="238">
        <f t="shared" si="35"/>
        <v>0.33362831858407077</v>
      </c>
      <c r="H594" s="258"/>
      <c r="I594" s="258"/>
      <c r="J594" s="76"/>
    </row>
    <row r="595" spans="1:10" x14ac:dyDescent="0.25">
      <c r="A595" s="11" t="s">
        <v>253</v>
      </c>
      <c r="B595" s="178">
        <f t="shared" si="34"/>
        <v>7.0483201503641641</v>
      </c>
      <c r="D595" s="258"/>
      <c r="E595" s="258" t="s">
        <v>92</v>
      </c>
      <c r="F595" s="258">
        <v>60000</v>
      </c>
      <c r="G595" s="238">
        <f t="shared" si="35"/>
        <v>2.6548672566371681E-2</v>
      </c>
      <c r="H595" s="258"/>
      <c r="I595" s="258"/>
      <c r="J595" s="76"/>
    </row>
    <row r="596" spans="1:10" x14ac:dyDescent="0.25">
      <c r="A596" s="11" t="s">
        <v>253</v>
      </c>
      <c r="B596" s="178">
        <f t="shared" si="34"/>
        <v>13.164695747513509</v>
      </c>
      <c r="D596" s="258"/>
      <c r="E596" s="258" t="s">
        <v>158</v>
      </c>
      <c r="F596" s="258">
        <v>82000</v>
      </c>
      <c r="G596" s="238">
        <f t="shared" si="35"/>
        <v>3.6283185840707964E-2</v>
      </c>
      <c r="H596" s="258"/>
      <c r="I596" s="258"/>
      <c r="J596" s="76"/>
    </row>
    <row r="597" spans="1:10" x14ac:dyDescent="0.25">
      <c r="A597" s="11" t="s">
        <v>253</v>
      </c>
      <c r="B597" s="178">
        <f t="shared" si="34"/>
        <v>33.087947372542871</v>
      </c>
      <c r="D597" s="258"/>
      <c r="E597" s="258" t="s">
        <v>16</v>
      </c>
      <c r="F597" s="258">
        <v>130000</v>
      </c>
      <c r="G597" s="238">
        <f t="shared" si="35"/>
        <v>5.7522123893805309E-2</v>
      </c>
      <c r="H597" s="258"/>
      <c r="I597" s="258"/>
      <c r="J597" s="76"/>
    </row>
    <row r="598" spans="1:10" x14ac:dyDescent="0.25">
      <c r="A598" s="11" t="s">
        <v>253</v>
      </c>
      <c r="B598" s="178">
        <f t="shared" si="34"/>
        <v>0.55436590375127259</v>
      </c>
      <c r="D598" s="258"/>
      <c r="E598" s="258" t="s">
        <v>37</v>
      </c>
      <c r="F598" s="258">
        <v>16827</v>
      </c>
      <c r="G598" s="238">
        <f t="shared" si="35"/>
        <v>7.445575221238938E-3</v>
      </c>
      <c r="H598" s="258"/>
      <c r="I598" s="258"/>
      <c r="J598" s="76"/>
    </row>
    <row r="599" spans="1:10" x14ac:dyDescent="0.25">
      <c r="A599" s="11" t="s">
        <v>253</v>
      </c>
      <c r="B599" s="178">
        <f t="shared" si="34"/>
        <v>0.783146683373796</v>
      </c>
      <c r="D599" s="258"/>
      <c r="E599" s="258" t="s">
        <v>174</v>
      </c>
      <c r="F599" s="258">
        <v>20000</v>
      </c>
      <c r="G599" s="238">
        <f t="shared" si="35"/>
        <v>8.8495575221238937E-3</v>
      </c>
      <c r="H599" s="258"/>
      <c r="I599" s="258"/>
      <c r="J599" s="76"/>
    </row>
    <row r="600" spans="1:10" x14ac:dyDescent="0.25">
      <c r="A600" s="11" t="s">
        <v>253</v>
      </c>
      <c r="B600" s="178">
        <f t="shared" si="34"/>
        <v>0</v>
      </c>
      <c r="D600" s="258"/>
      <c r="E600" s="258" t="s">
        <v>38</v>
      </c>
      <c r="F600" s="253"/>
      <c r="G600" s="238"/>
      <c r="H600" s="258"/>
      <c r="I600" s="258"/>
      <c r="J600" s="76"/>
    </row>
    <row r="601" spans="1:10" x14ac:dyDescent="0.25">
      <c r="A601" s="11" t="s">
        <v>253</v>
      </c>
      <c r="B601" s="178">
        <f t="shared" si="34"/>
        <v>0</v>
      </c>
      <c r="D601" s="258"/>
      <c r="E601" s="258" t="s">
        <v>89</v>
      </c>
      <c r="F601" s="253"/>
      <c r="G601" s="238"/>
      <c r="H601" s="258"/>
      <c r="I601" s="258"/>
      <c r="J601" s="76"/>
    </row>
    <row r="602" spans="1:10" x14ac:dyDescent="0.25">
      <c r="A602" s="150" t="s">
        <v>253</v>
      </c>
      <c r="B602" s="131">
        <f t="shared" si="34"/>
        <v>0</v>
      </c>
      <c r="C602" s="150"/>
      <c r="D602" s="12"/>
      <c r="E602" s="12" t="s">
        <v>86</v>
      </c>
      <c r="F602" s="140"/>
      <c r="G602" s="237"/>
      <c r="H602" s="12"/>
      <c r="I602" s="12"/>
      <c r="J602" s="147"/>
    </row>
    <row r="603" spans="1:10" x14ac:dyDescent="0.25">
      <c r="A603" s="11" t="s">
        <v>257</v>
      </c>
      <c r="B603" s="178">
        <f>POWER((F603/$J$603)*100, 2)</f>
        <v>0.71127885034112359</v>
      </c>
      <c r="C603" s="11">
        <f>SUM(B603:B616)</f>
        <v>3065.5609650166925</v>
      </c>
      <c r="D603" s="260"/>
      <c r="E603" s="260" t="s">
        <v>192</v>
      </c>
      <c r="F603" s="260">
        <v>3500</v>
      </c>
      <c r="G603" s="238">
        <f>F603/$J$603</f>
        <v>8.4337349397590362E-3</v>
      </c>
      <c r="H603" s="260"/>
      <c r="I603" s="260"/>
      <c r="J603" s="76">
        <v>415000</v>
      </c>
    </row>
    <row r="604" spans="1:10" x14ac:dyDescent="0.25">
      <c r="A604" s="11" t="s">
        <v>257</v>
      </c>
      <c r="B604" s="178">
        <f t="shared" ref="B604:B616" si="36">POWER((F604/$J$603)*100, 2)</f>
        <v>1058.2087385687328</v>
      </c>
      <c r="D604" s="260"/>
      <c r="E604" s="260" t="s">
        <v>15</v>
      </c>
      <c r="F604" s="260">
        <v>135000</v>
      </c>
      <c r="G604" s="238">
        <f t="shared" ref="G604:G614" si="37">F604/$J$603</f>
        <v>0.3253012048192771</v>
      </c>
      <c r="H604" s="260"/>
      <c r="I604" s="260"/>
      <c r="J604" s="76"/>
    </row>
    <row r="605" spans="1:10" x14ac:dyDescent="0.25">
      <c r="A605" s="11" t="s">
        <v>257</v>
      </c>
      <c r="B605" s="178">
        <f t="shared" si="36"/>
        <v>0</v>
      </c>
      <c r="D605" s="260"/>
      <c r="E605" s="260" t="s">
        <v>19</v>
      </c>
      <c r="F605" s="260"/>
      <c r="G605" s="238"/>
      <c r="H605" s="260"/>
      <c r="I605" s="260"/>
      <c r="J605" s="76"/>
    </row>
    <row r="606" spans="1:10" x14ac:dyDescent="0.25">
      <c r="A606" s="11" t="s">
        <v>257</v>
      </c>
      <c r="B606" s="178">
        <f t="shared" si="36"/>
        <v>0.16387864711859482</v>
      </c>
      <c r="D606" s="260"/>
      <c r="E606" s="260" t="s">
        <v>94</v>
      </c>
      <c r="F606" s="260">
        <v>1680</v>
      </c>
      <c r="G606" s="238">
        <f t="shared" si="37"/>
        <v>4.0481927710843369E-3</v>
      </c>
      <c r="H606" s="260"/>
      <c r="I606" s="260"/>
      <c r="J606" s="76"/>
    </row>
    <row r="607" spans="1:10" x14ac:dyDescent="0.25">
      <c r="A607" s="11" t="s">
        <v>257</v>
      </c>
      <c r="B607" s="178">
        <f t="shared" si="36"/>
        <v>0.13064305414428801</v>
      </c>
      <c r="D607" s="260"/>
      <c r="E607" s="260" t="s">
        <v>9</v>
      </c>
      <c r="F607" s="260">
        <v>1500</v>
      </c>
      <c r="G607" s="238">
        <f t="shared" si="37"/>
        <v>3.6144578313253013E-3</v>
      </c>
      <c r="H607" s="260"/>
      <c r="I607" s="260"/>
      <c r="J607" s="76"/>
    </row>
    <row r="608" spans="1:10" x14ac:dyDescent="0.25">
      <c r="A608" s="11" t="s">
        <v>257</v>
      </c>
      <c r="B608" s="178">
        <f t="shared" si="36"/>
        <v>1562.4780237480038</v>
      </c>
      <c r="D608" s="260"/>
      <c r="E608" s="260" t="s">
        <v>136</v>
      </c>
      <c r="F608" s="260">
        <v>164042</v>
      </c>
      <c r="G608" s="238">
        <f t="shared" si="37"/>
        <v>0.39528192771084336</v>
      </c>
      <c r="H608" s="260"/>
      <c r="I608" s="260"/>
      <c r="J608" s="76"/>
    </row>
    <row r="609" spans="1:10" x14ac:dyDescent="0.25">
      <c r="A609" s="11" t="s">
        <v>257</v>
      </c>
      <c r="B609" s="178">
        <f t="shared" si="36"/>
        <v>0</v>
      </c>
      <c r="D609" s="260"/>
      <c r="E609" s="260" t="s">
        <v>25</v>
      </c>
      <c r="F609" s="260"/>
      <c r="G609" s="238"/>
      <c r="H609" s="260"/>
      <c r="I609" s="260"/>
      <c r="J609" s="76"/>
    </row>
    <row r="610" spans="1:10" x14ac:dyDescent="0.25">
      <c r="A610" s="11" t="s">
        <v>257</v>
      </c>
      <c r="B610" s="178">
        <f t="shared" si="36"/>
        <v>23.225431847873427</v>
      </c>
      <c r="D610" s="260"/>
      <c r="E610" s="260" t="s">
        <v>111</v>
      </c>
      <c r="F610" s="260">
        <v>20000</v>
      </c>
      <c r="G610" s="238">
        <f t="shared" si="37"/>
        <v>4.8192771084337352E-2</v>
      </c>
      <c r="H610" s="260"/>
      <c r="I610" s="260"/>
      <c r="J610" s="76"/>
    </row>
    <row r="611" spans="1:10" x14ac:dyDescent="0.25">
      <c r="A611" s="11" t="s">
        <v>257</v>
      </c>
      <c r="B611" s="178">
        <f t="shared" si="36"/>
        <v>419.50936275221363</v>
      </c>
      <c r="D611" s="260"/>
      <c r="E611" s="260" t="s">
        <v>153</v>
      </c>
      <c r="F611" s="260">
        <v>85000</v>
      </c>
      <c r="G611" s="238">
        <f t="shared" si="37"/>
        <v>0.20481927710843373</v>
      </c>
      <c r="H611" s="260"/>
      <c r="I611" s="260"/>
      <c r="J611" s="76"/>
    </row>
    <row r="612" spans="1:10" x14ac:dyDescent="0.25">
      <c r="A612" s="11" t="s">
        <v>257</v>
      </c>
      <c r="B612" s="178">
        <f t="shared" si="36"/>
        <v>0</v>
      </c>
      <c r="D612" s="260"/>
      <c r="E612" s="260" t="s">
        <v>32</v>
      </c>
      <c r="F612" s="253"/>
      <c r="G612" s="238"/>
      <c r="H612" s="260"/>
      <c r="I612" s="260"/>
      <c r="J612" s="76"/>
    </row>
    <row r="613" spans="1:10" x14ac:dyDescent="0.25">
      <c r="A613" s="11" t="s">
        <v>257</v>
      </c>
      <c r="B613" s="178">
        <f t="shared" si="36"/>
        <v>1.3064305414428798E-3</v>
      </c>
      <c r="D613" s="260"/>
      <c r="E613" s="260" t="s">
        <v>141</v>
      </c>
      <c r="F613" s="260">
        <v>150</v>
      </c>
      <c r="G613" s="238">
        <f t="shared" si="37"/>
        <v>3.6144578313253013E-4</v>
      </c>
      <c r="H613" s="260"/>
      <c r="I613" s="260"/>
      <c r="J613" s="76"/>
    </row>
    <row r="614" spans="1:10" x14ac:dyDescent="0.25">
      <c r="A614" s="11" t="s">
        <v>257</v>
      </c>
      <c r="B614" s="178">
        <f t="shared" si="36"/>
        <v>1.1323011177239075</v>
      </c>
      <c r="D614" s="260"/>
      <c r="E614" s="260" t="s">
        <v>126</v>
      </c>
      <c r="F614" s="260">
        <v>4416</v>
      </c>
      <c r="G614" s="238">
        <f t="shared" si="37"/>
        <v>1.0640963855421686E-2</v>
      </c>
      <c r="H614" s="260"/>
      <c r="I614" s="260"/>
      <c r="J614" s="76"/>
    </row>
    <row r="615" spans="1:10" x14ac:dyDescent="0.25">
      <c r="A615" s="11" t="s">
        <v>257</v>
      </c>
      <c r="B615" s="178">
        <f t="shared" si="36"/>
        <v>0</v>
      </c>
      <c r="D615" s="260"/>
      <c r="E615" s="260" t="s">
        <v>128</v>
      </c>
      <c r="F615" s="260"/>
      <c r="G615" s="238"/>
      <c r="H615" s="260"/>
      <c r="I615" s="260"/>
      <c r="J615" s="76"/>
    </row>
    <row r="616" spans="1:10" x14ac:dyDescent="0.25">
      <c r="A616" s="150" t="s">
        <v>257</v>
      </c>
      <c r="B616" s="131">
        <f t="shared" si="36"/>
        <v>0</v>
      </c>
      <c r="C616" s="150"/>
      <c r="D616" s="12"/>
      <c r="E616" s="12" t="s">
        <v>38</v>
      </c>
      <c r="F616" s="12"/>
      <c r="G616" s="237"/>
      <c r="H616" s="12"/>
      <c r="I616" s="12"/>
      <c r="J616" s="147"/>
    </row>
    <row r="617" spans="1:10" x14ac:dyDescent="0.25">
      <c r="A617" s="11" t="s">
        <v>260</v>
      </c>
      <c r="B617" s="178">
        <f t="shared" ref="B617:B624" si="38">POWER((F617/$J$617)*100, 2)</f>
        <v>14.615917159763312</v>
      </c>
      <c r="C617" s="11">
        <f>SUM(B617:B624)</f>
        <v>3965.8921657462188</v>
      </c>
      <c r="D617" s="261"/>
      <c r="E617" s="261" t="s">
        <v>81</v>
      </c>
      <c r="F617" s="261">
        <v>14910</v>
      </c>
      <c r="G617" s="238">
        <f t="shared" ref="G617:G624" si="39">F617/$J$617</f>
        <v>3.8230769230769228E-2</v>
      </c>
      <c r="H617" s="261"/>
      <c r="I617" s="261"/>
      <c r="J617" s="76">
        <v>390000</v>
      </c>
    </row>
    <row r="618" spans="1:10" x14ac:dyDescent="0.25">
      <c r="A618" s="11" t="s">
        <v>260</v>
      </c>
      <c r="B618" s="178">
        <f t="shared" si="38"/>
        <v>2629.8487836949371</v>
      </c>
      <c r="D618" s="261"/>
      <c r="E618" s="261" t="s">
        <v>15</v>
      </c>
      <c r="F618" s="261">
        <v>200000</v>
      </c>
      <c r="G618" s="238">
        <f t="shared" si="39"/>
        <v>0.51282051282051277</v>
      </c>
      <c r="H618" s="261"/>
      <c r="I618" s="261"/>
      <c r="J618" s="76"/>
    </row>
    <row r="619" spans="1:10" x14ac:dyDescent="0.25">
      <c r="A619" s="11" t="s">
        <v>260</v>
      </c>
      <c r="B619" s="178">
        <f t="shared" si="38"/>
        <v>0.26298487836949369</v>
      </c>
      <c r="D619" s="261"/>
      <c r="E619" s="261" t="s">
        <v>24</v>
      </c>
      <c r="F619" s="261">
        <v>2000</v>
      </c>
      <c r="G619" s="238">
        <f t="shared" si="39"/>
        <v>5.1282051282051282E-3</v>
      </c>
      <c r="H619" s="261"/>
      <c r="I619" s="261"/>
      <c r="J619" s="76"/>
    </row>
    <row r="620" spans="1:10" x14ac:dyDescent="0.25">
      <c r="A620" s="11" t="s">
        <v>260</v>
      </c>
      <c r="B620" s="178">
        <f t="shared" si="38"/>
        <v>57.685972452333999</v>
      </c>
      <c r="D620" s="261"/>
      <c r="E620" s="261" t="s">
        <v>56</v>
      </c>
      <c r="F620" s="261">
        <v>29621</v>
      </c>
      <c r="G620" s="238">
        <f t="shared" si="39"/>
        <v>7.5951282051282057E-2</v>
      </c>
      <c r="H620" s="261"/>
      <c r="I620" s="261"/>
      <c r="J620" s="76"/>
    </row>
    <row r="621" spans="1:10" x14ac:dyDescent="0.25">
      <c r="A621" s="11" t="s">
        <v>260</v>
      </c>
      <c r="B621" s="178">
        <f t="shared" si="38"/>
        <v>0.44444444444444453</v>
      </c>
      <c r="D621" s="261"/>
      <c r="E621" s="261" t="s">
        <v>165</v>
      </c>
      <c r="F621" s="261">
        <v>2600</v>
      </c>
      <c r="G621" s="238">
        <f t="shared" si="39"/>
        <v>6.6666666666666671E-3</v>
      </c>
      <c r="H621" s="261"/>
      <c r="I621" s="261"/>
      <c r="J621" s="76"/>
    </row>
    <row r="622" spans="1:10" x14ac:dyDescent="0.25">
      <c r="A622" s="11" t="s">
        <v>260</v>
      </c>
      <c r="B622" s="178">
        <f t="shared" si="38"/>
        <v>6.5746219592373423E-2</v>
      </c>
      <c r="D622" s="261"/>
      <c r="E622" s="261" t="s">
        <v>262</v>
      </c>
      <c r="F622" s="261">
        <v>1000</v>
      </c>
      <c r="G622" s="238">
        <f t="shared" si="39"/>
        <v>2.5641025641025641E-3</v>
      </c>
      <c r="H622" s="261"/>
      <c r="I622" s="261"/>
      <c r="J622" s="76"/>
    </row>
    <row r="623" spans="1:10" x14ac:dyDescent="0.25">
      <c r="A623" s="11" t="s">
        <v>260</v>
      </c>
      <c r="B623" s="178">
        <f t="shared" si="38"/>
        <v>1262.8000065746216</v>
      </c>
      <c r="D623" s="261"/>
      <c r="E623" s="261" t="s">
        <v>32</v>
      </c>
      <c r="F623" s="261">
        <v>138590</v>
      </c>
      <c r="G623" s="238">
        <f t="shared" si="39"/>
        <v>0.35535897435897434</v>
      </c>
      <c r="H623" s="261"/>
      <c r="I623" s="261"/>
      <c r="J623" s="76"/>
    </row>
    <row r="624" spans="1:10" x14ac:dyDescent="0.25">
      <c r="A624" s="150" t="s">
        <v>260</v>
      </c>
      <c r="B624" s="131">
        <f t="shared" si="38"/>
        <v>0.16831032215647598</v>
      </c>
      <c r="C624" s="150"/>
      <c r="D624" s="12"/>
      <c r="E624" s="12" t="s">
        <v>31</v>
      </c>
      <c r="F624" s="12">
        <v>1600</v>
      </c>
      <c r="G624" s="237">
        <f t="shared" si="39"/>
        <v>4.1025641025641026E-3</v>
      </c>
      <c r="H624" s="12"/>
      <c r="I624" s="12"/>
      <c r="J624" s="147"/>
    </row>
    <row r="625" spans="1:10" x14ac:dyDescent="0.25">
      <c r="A625" s="11" t="s">
        <v>263</v>
      </c>
      <c r="B625" s="178">
        <f>POWER((F625/$J$625)*100, 2)</f>
        <v>0</v>
      </c>
      <c r="C625" s="105">
        <f>SUM(B625:B634)</f>
        <v>8978.4641873278251</v>
      </c>
      <c r="D625" s="232"/>
      <c r="E625" s="14" t="s">
        <v>5</v>
      </c>
      <c r="F625" s="253"/>
      <c r="G625" s="238"/>
      <c r="H625" s="232"/>
      <c r="I625" s="232"/>
      <c r="J625" s="167">
        <v>132000</v>
      </c>
    </row>
    <row r="626" spans="1:10" x14ac:dyDescent="0.25">
      <c r="A626" s="11" t="s">
        <v>263</v>
      </c>
      <c r="B626" s="178">
        <f t="shared" ref="B626:B634" si="40">POWER((F626/$J$625)*100, 2)</f>
        <v>0.12144168962350778</v>
      </c>
      <c r="C626" s="105"/>
      <c r="D626" s="232"/>
      <c r="E626" s="14" t="s">
        <v>6</v>
      </c>
      <c r="F626" s="263">
        <v>460</v>
      </c>
      <c r="G626" s="238">
        <f>F626/$J$625</f>
        <v>3.4848484848484847E-3</v>
      </c>
      <c r="H626" s="232"/>
      <c r="I626" s="232"/>
      <c r="J626" s="167"/>
    </row>
    <row r="627" spans="1:10" x14ac:dyDescent="0.25">
      <c r="A627" s="11" t="s">
        <v>263</v>
      </c>
      <c r="B627" s="178">
        <f t="shared" si="40"/>
        <v>8967.5160697887986</v>
      </c>
      <c r="D627" s="263"/>
      <c r="E627" s="263" t="s">
        <v>15</v>
      </c>
      <c r="F627" s="263">
        <v>125000</v>
      </c>
      <c r="G627" s="238">
        <f t="shared" ref="G627:G632" si="41">F627/$J$625</f>
        <v>0.94696969696969702</v>
      </c>
      <c r="H627" s="263"/>
      <c r="I627" s="263"/>
      <c r="J627" s="76"/>
    </row>
    <row r="628" spans="1:10" x14ac:dyDescent="0.25">
      <c r="A628" s="11" t="s">
        <v>263</v>
      </c>
      <c r="B628" s="178">
        <f t="shared" si="40"/>
        <v>0</v>
      </c>
      <c r="D628" s="263"/>
      <c r="E628" s="263" t="s">
        <v>265</v>
      </c>
      <c r="F628" s="263"/>
      <c r="G628" s="238"/>
      <c r="H628" s="263"/>
      <c r="I628" s="263"/>
      <c r="J628" s="76"/>
    </row>
    <row r="629" spans="1:10" x14ac:dyDescent="0.25">
      <c r="A629" s="11" t="s">
        <v>263</v>
      </c>
      <c r="B629" s="178">
        <f t="shared" si="40"/>
        <v>4.1838842975206614</v>
      </c>
      <c r="D629" s="263"/>
      <c r="E629" s="263" t="s">
        <v>9</v>
      </c>
      <c r="F629" s="263">
        <v>2700</v>
      </c>
      <c r="G629" s="238">
        <f t="shared" si="41"/>
        <v>2.0454545454545454E-2</v>
      </c>
      <c r="H629" s="263"/>
      <c r="I629" s="263"/>
      <c r="J629" s="76"/>
    </row>
    <row r="630" spans="1:10" x14ac:dyDescent="0.25">
      <c r="A630" s="11" t="s">
        <v>263</v>
      </c>
      <c r="B630" s="178">
        <f t="shared" si="40"/>
        <v>0</v>
      </c>
      <c r="D630" s="263"/>
      <c r="E630" s="263" t="s">
        <v>266</v>
      </c>
      <c r="F630" s="263"/>
      <c r="G630" s="238"/>
      <c r="H630" s="263"/>
      <c r="I630" s="263"/>
      <c r="J630" s="76"/>
    </row>
    <row r="631" spans="1:10" x14ac:dyDescent="0.25">
      <c r="A631" s="11" t="s">
        <v>263</v>
      </c>
      <c r="B631" s="178">
        <f t="shared" si="40"/>
        <v>8.2644628099173556E-3</v>
      </c>
      <c r="D631" s="263"/>
      <c r="E631" s="263" t="s">
        <v>26</v>
      </c>
      <c r="F631" s="263">
        <v>120</v>
      </c>
      <c r="G631" s="238">
        <f t="shared" si="41"/>
        <v>9.0909090909090909E-4</v>
      </c>
      <c r="H631" s="263"/>
      <c r="I631" s="263"/>
      <c r="J631" s="76"/>
    </row>
    <row r="632" spans="1:10" s="263" customFormat="1" x14ac:dyDescent="0.25">
      <c r="A632" s="11" t="s">
        <v>263</v>
      </c>
      <c r="B632" s="178">
        <f t="shared" si="40"/>
        <v>6.6345270890725434</v>
      </c>
      <c r="C632" s="11"/>
      <c r="E632" s="263" t="s">
        <v>16</v>
      </c>
      <c r="F632" s="263">
        <v>3400</v>
      </c>
      <c r="G632" s="238">
        <f t="shared" si="41"/>
        <v>2.5757575757575757E-2</v>
      </c>
      <c r="J632" s="76"/>
    </row>
    <row r="633" spans="1:10" x14ac:dyDescent="0.25">
      <c r="A633" s="11" t="s">
        <v>263</v>
      </c>
      <c r="B633" s="178">
        <f t="shared" si="40"/>
        <v>0</v>
      </c>
      <c r="D633" s="263"/>
      <c r="E633" s="263" t="s">
        <v>160</v>
      </c>
      <c r="F633" s="263"/>
      <c r="G633" s="238"/>
      <c r="H633" s="263"/>
      <c r="I633" s="263"/>
      <c r="J633" s="76"/>
    </row>
    <row r="634" spans="1:10" x14ac:dyDescent="0.25">
      <c r="A634" s="150" t="s">
        <v>263</v>
      </c>
      <c r="B634" s="131">
        <f t="shared" si="40"/>
        <v>0</v>
      </c>
      <c r="C634" s="150"/>
      <c r="D634" s="12"/>
      <c r="E634" s="12" t="s">
        <v>38</v>
      </c>
      <c r="F634" s="140"/>
      <c r="G634" s="237"/>
      <c r="H634" s="12"/>
      <c r="I634" s="12"/>
      <c r="J634" s="147"/>
    </row>
    <row r="635" spans="1:10" x14ac:dyDescent="0.25">
      <c r="A635" s="11" t="s">
        <v>267</v>
      </c>
      <c r="B635" s="178">
        <f>POWER((F635/$J$635)*100, 2)</f>
        <v>1635.4887543252598</v>
      </c>
      <c r="C635" s="11">
        <f>SUM(B635:B649)</f>
        <v>2684.3176805633652</v>
      </c>
      <c r="D635" s="264"/>
      <c r="E635" s="264" t="s">
        <v>5</v>
      </c>
      <c r="F635" s="264">
        <v>550000</v>
      </c>
      <c r="G635" s="238">
        <f>F635/$J$635</f>
        <v>0.40441176470588236</v>
      </c>
      <c r="H635" s="264"/>
      <c r="I635" s="264"/>
      <c r="J635" s="76">
        <v>1360000</v>
      </c>
    </row>
    <row r="636" spans="1:10" x14ac:dyDescent="0.25">
      <c r="A636" s="11" t="s">
        <v>267</v>
      </c>
      <c r="B636" s="178">
        <f t="shared" ref="B636:B649" si="42">POWER((F636/$J$635)*100, 2)</f>
        <v>3.4732899870242218</v>
      </c>
      <c r="D636" s="264"/>
      <c r="E636" s="264" t="s">
        <v>6</v>
      </c>
      <c r="F636" s="264">
        <v>25346</v>
      </c>
      <c r="G636" s="238">
        <f t="shared" ref="G636:G649" si="43">F636/$J$635</f>
        <v>1.8636764705882353E-2</v>
      </c>
      <c r="H636" s="264"/>
      <c r="I636" s="264"/>
      <c r="J636" s="76"/>
    </row>
    <row r="637" spans="1:10" x14ac:dyDescent="0.25">
      <c r="A637" s="11" t="s">
        <v>267</v>
      </c>
      <c r="B637" s="178">
        <f t="shared" si="42"/>
        <v>105.96885813148786</v>
      </c>
      <c r="D637" s="264"/>
      <c r="E637" s="264" t="s">
        <v>15</v>
      </c>
      <c r="F637" s="264">
        <v>140000</v>
      </c>
      <c r="G637" s="238">
        <f t="shared" si="43"/>
        <v>0.10294117647058823</v>
      </c>
      <c r="H637" s="264"/>
      <c r="I637" s="264"/>
      <c r="J637" s="76"/>
    </row>
    <row r="638" spans="1:10" x14ac:dyDescent="0.25">
      <c r="A638" s="11" t="s">
        <v>267</v>
      </c>
      <c r="B638" s="178">
        <f t="shared" si="42"/>
        <v>4.865916955017302</v>
      </c>
      <c r="D638" s="264"/>
      <c r="E638" s="264" t="s">
        <v>9</v>
      </c>
      <c r="F638" s="264">
        <v>30000</v>
      </c>
      <c r="G638" s="238">
        <f t="shared" si="43"/>
        <v>2.2058823529411766E-2</v>
      </c>
      <c r="H638" s="264"/>
      <c r="I638" s="264"/>
      <c r="J638" s="76"/>
    </row>
    <row r="639" spans="1:10" x14ac:dyDescent="0.25">
      <c r="A639" s="11" t="s">
        <v>267</v>
      </c>
      <c r="B639" s="178">
        <f t="shared" si="42"/>
        <v>22.842776816608996</v>
      </c>
      <c r="D639" s="264"/>
      <c r="E639" s="264" t="s">
        <v>268</v>
      </c>
      <c r="F639" s="264">
        <v>65000</v>
      </c>
      <c r="G639" s="238">
        <f t="shared" si="43"/>
        <v>4.779411764705882E-2</v>
      </c>
      <c r="H639" s="264"/>
      <c r="I639" s="264"/>
      <c r="J639" s="76"/>
    </row>
    <row r="640" spans="1:10" x14ac:dyDescent="0.25">
      <c r="A640" s="11" t="s">
        <v>267</v>
      </c>
      <c r="B640" s="178">
        <f t="shared" si="42"/>
        <v>5.2349480968858133E-3</v>
      </c>
      <c r="D640" s="264"/>
      <c r="E640" s="264" t="s">
        <v>26</v>
      </c>
      <c r="F640" s="264">
        <v>984</v>
      </c>
      <c r="G640" s="238">
        <f t="shared" si="43"/>
        <v>7.2352941176470587E-4</v>
      </c>
      <c r="H640" s="264"/>
      <c r="I640" s="264"/>
      <c r="J640" s="76"/>
    </row>
    <row r="641" spans="1:10" x14ac:dyDescent="0.25">
      <c r="A641" s="11" t="s">
        <v>267</v>
      </c>
      <c r="B641" s="178">
        <f t="shared" si="42"/>
        <v>5.882408223399656</v>
      </c>
      <c r="D641" s="264"/>
      <c r="E641" s="264" t="s">
        <v>27</v>
      </c>
      <c r="F641" s="264">
        <v>32985</v>
      </c>
      <c r="G641" s="238">
        <f t="shared" si="43"/>
        <v>2.4253676470588237E-2</v>
      </c>
      <c r="H641" s="264"/>
      <c r="I641" s="264"/>
      <c r="J641" s="76"/>
    </row>
    <row r="642" spans="1:10" x14ac:dyDescent="0.25">
      <c r="A642" s="11" t="s">
        <v>267</v>
      </c>
      <c r="B642" s="178">
        <f t="shared" si="42"/>
        <v>0.26492214532871966</v>
      </c>
      <c r="D642" s="264"/>
      <c r="E642" s="264" t="s">
        <v>16</v>
      </c>
      <c r="F642" s="264">
        <v>7000</v>
      </c>
      <c r="G642" s="238">
        <f t="shared" si="43"/>
        <v>5.1470588235294117E-3</v>
      </c>
      <c r="H642" s="264"/>
      <c r="I642" s="264"/>
      <c r="J642" s="76"/>
    </row>
    <row r="643" spans="1:10" x14ac:dyDescent="0.25">
      <c r="A643" s="11" t="s">
        <v>267</v>
      </c>
      <c r="B643" s="178">
        <f t="shared" si="42"/>
        <v>0</v>
      </c>
      <c r="D643" s="264"/>
      <c r="E643" s="264" t="s">
        <v>30</v>
      </c>
      <c r="F643" s="253"/>
      <c r="G643" s="238"/>
      <c r="H643" s="264"/>
      <c r="I643" s="264"/>
      <c r="J643" s="76"/>
    </row>
    <row r="644" spans="1:10" x14ac:dyDescent="0.25">
      <c r="A644" s="11" t="s">
        <v>267</v>
      </c>
      <c r="B644" s="178">
        <f t="shared" si="42"/>
        <v>886.81336505190302</v>
      </c>
      <c r="D644" s="264"/>
      <c r="E644" s="264" t="s">
        <v>121</v>
      </c>
      <c r="F644" s="264">
        <v>405000</v>
      </c>
      <c r="G644" s="238">
        <f t="shared" si="43"/>
        <v>0.29779411764705882</v>
      </c>
      <c r="H644" s="264"/>
      <c r="I644" s="264"/>
      <c r="J644" s="76"/>
    </row>
    <row r="645" spans="1:10" x14ac:dyDescent="0.25">
      <c r="A645" s="11" t="s">
        <v>267</v>
      </c>
      <c r="B645" s="178">
        <f t="shared" si="42"/>
        <v>9.0884515570934248</v>
      </c>
      <c r="D645" s="264"/>
      <c r="E645" s="264" t="s">
        <v>160</v>
      </c>
      <c r="F645" s="253">
        <v>41000</v>
      </c>
      <c r="G645" s="238">
        <f t="shared" si="43"/>
        <v>3.0147058823529412E-2</v>
      </c>
      <c r="H645" s="264"/>
      <c r="I645" s="264"/>
      <c r="J645" s="76"/>
    </row>
    <row r="646" spans="1:10" x14ac:dyDescent="0.25">
      <c r="A646" s="11" t="s">
        <v>267</v>
      </c>
      <c r="B646" s="178">
        <f t="shared" si="42"/>
        <v>0</v>
      </c>
      <c r="D646" s="264"/>
      <c r="E646" s="264" t="s">
        <v>161</v>
      </c>
      <c r="F646" s="253"/>
      <c r="G646" s="238"/>
      <c r="H646" s="264"/>
      <c r="I646" s="264"/>
      <c r="J646" s="76"/>
    </row>
    <row r="647" spans="1:10" x14ac:dyDescent="0.25">
      <c r="A647" s="11" t="s">
        <v>267</v>
      </c>
      <c r="B647" s="178">
        <f t="shared" si="42"/>
        <v>7.0069204152249132</v>
      </c>
      <c r="D647" s="264"/>
      <c r="E647" s="264" t="s">
        <v>126</v>
      </c>
      <c r="F647" s="264">
        <v>36000</v>
      </c>
      <c r="G647" s="238">
        <f t="shared" si="43"/>
        <v>2.6470588235294117E-2</v>
      </c>
      <c r="H647" s="264"/>
      <c r="I647" s="264"/>
      <c r="J647" s="76"/>
    </row>
    <row r="648" spans="1:10" x14ac:dyDescent="0.25">
      <c r="A648" s="11" t="s">
        <v>267</v>
      </c>
      <c r="B648" s="178">
        <f t="shared" si="42"/>
        <v>0</v>
      </c>
      <c r="D648" s="264"/>
      <c r="E648" s="264" t="s">
        <v>38</v>
      </c>
      <c r="F648" s="253"/>
      <c r="G648" s="238"/>
      <c r="H648" s="264"/>
      <c r="I648" s="264"/>
      <c r="J648" s="76"/>
    </row>
    <row r="649" spans="1:10" x14ac:dyDescent="0.25">
      <c r="A649" s="150" t="s">
        <v>267</v>
      </c>
      <c r="B649" s="131">
        <f t="shared" si="42"/>
        <v>2.616782006920416</v>
      </c>
      <c r="C649" s="150"/>
      <c r="D649" s="12"/>
      <c r="E649" s="12" t="s">
        <v>47</v>
      </c>
      <c r="F649" s="12">
        <v>22000</v>
      </c>
      <c r="G649" s="237">
        <f t="shared" si="43"/>
        <v>1.6176470588235296E-2</v>
      </c>
      <c r="H649" s="12"/>
      <c r="I649" s="12"/>
      <c r="J649" s="12"/>
    </row>
    <row r="650" spans="1:10" x14ac:dyDescent="0.25">
      <c r="A650" s="11" t="s">
        <v>269</v>
      </c>
      <c r="B650" s="178">
        <f>POWER((F650/$J$650)*100, 2)</f>
        <v>0</v>
      </c>
      <c r="C650" s="11">
        <f>SUM(B650:B663)</f>
        <v>9100.1030439068527</v>
      </c>
      <c r="D650" s="265"/>
      <c r="E650" s="265" t="s">
        <v>5</v>
      </c>
      <c r="F650" s="266"/>
      <c r="G650" s="238"/>
      <c r="H650" s="265"/>
      <c r="I650" s="265"/>
      <c r="J650" s="76">
        <v>106000</v>
      </c>
    </row>
    <row r="651" spans="1:10" x14ac:dyDescent="0.25">
      <c r="A651" s="11" t="s">
        <v>269</v>
      </c>
      <c r="B651" s="178">
        <f t="shared" ref="B651:B663" si="44">POWER((F651/$J$650)*100, 2)</f>
        <v>9082.8092595229609</v>
      </c>
      <c r="D651" s="265"/>
      <c r="E651" s="265" t="s">
        <v>6</v>
      </c>
      <c r="F651" s="266">
        <f>101022</f>
        <v>101022</v>
      </c>
      <c r="G651" s="238">
        <f>F651/$J$650</f>
        <v>0.9530377358490566</v>
      </c>
      <c r="H651" s="265"/>
      <c r="I651" s="265"/>
      <c r="J651" s="76"/>
    </row>
    <row r="652" spans="1:10" x14ac:dyDescent="0.25">
      <c r="A652" s="11" t="s">
        <v>269</v>
      </c>
      <c r="B652" s="178">
        <f t="shared" si="44"/>
        <v>2.3972387326450688E-4</v>
      </c>
      <c r="D652" s="265"/>
      <c r="E652" s="265" t="s">
        <v>271</v>
      </c>
      <c r="F652" s="266">
        <v>16.411999999999999</v>
      </c>
      <c r="G652" s="238">
        <f t="shared" ref="G652:G661" si="45">F652/$J$650</f>
        <v>1.5483018867924528E-4</v>
      </c>
      <c r="H652" s="265"/>
      <c r="I652" s="265"/>
      <c r="J652" s="76"/>
    </row>
    <row r="653" spans="1:10" x14ac:dyDescent="0.25">
      <c r="A653" s="11" t="s">
        <v>269</v>
      </c>
      <c r="B653" s="178">
        <f t="shared" si="44"/>
        <v>17.144287112851547</v>
      </c>
      <c r="D653" s="265"/>
      <c r="E653" s="265" t="s">
        <v>82</v>
      </c>
      <c r="F653" s="266">
        <f>4383+6</f>
        <v>4389</v>
      </c>
      <c r="G653" s="238">
        <f t="shared" si="45"/>
        <v>4.1405660377358489E-2</v>
      </c>
      <c r="H653" s="265"/>
      <c r="I653" s="265"/>
      <c r="J653" s="76"/>
    </row>
    <row r="654" spans="1:10" s="265" customFormat="1" x14ac:dyDescent="0.25">
      <c r="A654" s="11" t="s">
        <v>269</v>
      </c>
      <c r="B654" s="178">
        <f t="shared" si="44"/>
        <v>3.9248843004627977E-2</v>
      </c>
      <c r="C654" s="11"/>
      <c r="E654" s="265" t="s">
        <v>15</v>
      </c>
      <c r="F654" s="266">
        <v>210</v>
      </c>
      <c r="G654" s="238">
        <f t="shared" si="45"/>
        <v>1.9811320754716979E-3</v>
      </c>
      <c r="J654" s="76"/>
    </row>
    <row r="655" spans="1:10" x14ac:dyDescent="0.25">
      <c r="A655" s="11" t="s">
        <v>269</v>
      </c>
      <c r="B655" s="178">
        <f t="shared" si="44"/>
        <v>2.8516375934496269E-2</v>
      </c>
      <c r="D655" s="265"/>
      <c r="E655" s="265" t="s">
        <v>213</v>
      </c>
      <c r="F655" s="266">
        <f>120+59</f>
        <v>179</v>
      </c>
      <c r="G655" s="238">
        <f t="shared" si="45"/>
        <v>1.6886792452830189E-3</v>
      </c>
      <c r="H655" s="265"/>
      <c r="I655" s="265"/>
      <c r="J655" s="76"/>
    </row>
    <row r="656" spans="1:10" x14ac:dyDescent="0.25">
      <c r="A656" s="11" t="s">
        <v>269</v>
      </c>
      <c r="B656" s="178">
        <f t="shared" si="44"/>
        <v>2.1937522249910999E-4</v>
      </c>
      <c r="D656" s="265"/>
      <c r="E656" s="265" t="s">
        <v>273</v>
      </c>
      <c r="F656" s="266">
        <v>15.700000000000001</v>
      </c>
      <c r="G656" s="238">
        <f t="shared" si="45"/>
        <v>1.4811320754716981E-4</v>
      </c>
      <c r="H656" s="265"/>
      <c r="I656" s="265"/>
      <c r="J656" s="76"/>
    </row>
    <row r="657" spans="1:10" x14ac:dyDescent="0.25">
      <c r="A657" s="11" t="s">
        <v>269</v>
      </c>
      <c r="B657" s="178">
        <f t="shared" si="44"/>
        <v>6.9775720897116418E-4</v>
      </c>
      <c r="D657" s="265"/>
      <c r="E657" s="265" t="s">
        <v>27</v>
      </c>
      <c r="F657" s="266">
        <v>28</v>
      </c>
      <c r="G657" s="238">
        <f t="shared" si="45"/>
        <v>2.6415094339622642E-4</v>
      </c>
      <c r="H657" s="265"/>
      <c r="I657" s="265"/>
      <c r="J657" s="76"/>
    </row>
    <row r="658" spans="1:10" x14ac:dyDescent="0.25">
      <c r="A658" s="11" t="s">
        <v>269</v>
      </c>
      <c r="B658" s="178">
        <f t="shared" si="44"/>
        <v>0</v>
      </c>
      <c r="D658" s="265"/>
      <c r="E658" s="265" t="s">
        <v>84</v>
      </c>
      <c r="F658" s="266"/>
      <c r="G658" s="238"/>
      <c r="H658" s="265"/>
      <c r="I658" s="265"/>
      <c r="J658" s="76"/>
    </row>
    <row r="659" spans="1:10" x14ac:dyDescent="0.25">
      <c r="A659" s="11" t="s">
        <v>269</v>
      </c>
      <c r="B659" s="178">
        <f t="shared" si="44"/>
        <v>4.7080811676753289E-4</v>
      </c>
      <c r="D659" s="265"/>
      <c r="E659" s="265" t="s">
        <v>139</v>
      </c>
      <c r="F659" s="266">
        <v>23</v>
      </c>
      <c r="G659" s="238">
        <f t="shared" si="45"/>
        <v>2.169811320754717E-4</v>
      </c>
      <c r="H659" s="265"/>
      <c r="I659" s="265"/>
      <c r="J659" s="76"/>
    </row>
    <row r="660" spans="1:10" x14ac:dyDescent="0.25">
      <c r="A660" s="11" t="s">
        <v>269</v>
      </c>
      <c r="B660" s="178">
        <f t="shared" si="44"/>
        <v>8.0099679601281587E-2</v>
      </c>
      <c r="D660" s="265"/>
      <c r="E660" s="265" t="s">
        <v>272</v>
      </c>
      <c r="F660" s="266">
        <v>300</v>
      </c>
      <c r="G660" s="238">
        <f t="shared" si="45"/>
        <v>2.8301886792452828E-3</v>
      </c>
      <c r="H660" s="265"/>
      <c r="I660" s="265"/>
      <c r="J660" s="76"/>
    </row>
    <row r="661" spans="1:10" x14ac:dyDescent="0.25">
      <c r="A661" s="11" t="s">
        <v>269</v>
      </c>
      <c r="B661" s="178">
        <f t="shared" si="44"/>
        <v>4.7080811676753307E-6</v>
      </c>
      <c r="D661" s="265"/>
      <c r="E661" s="265" t="s">
        <v>274</v>
      </c>
      <c r="F661" s="266">
        <v>2.3000000000000003</v>
      </c>
      <c r="G661" s="238">
        <f t="shared" si="45"/>
        <v>2.1698113207547172E-5</v>
      </c>
      <c r="H661" s="265"/>
      <c r="I661" s="265"/>
      <c r="J661" s="76"/>
    </row>
    <row r="662" spans="1:10" x14ac:dyDescent="0.25">
      <c r="A662" s="11" t="s">
        <v>269</v>
      </c>
      <c r="B662" s="178">
        <f t="shared" si="44"/>
        <v>0</v>
      </c>
      <c r="D662" s="265"/>
      <c r="E662" s="265" t="s">
        <v>193</v>
      </c>
      <c r="F662" s="267"/>
      <c r="G662" s="238"/>
      <c r="H662" s="265"/>
      <c r="I662" s="265"/>
      <c r="J662" s="76"/>
    </row>
    <row r="663" spans="1:10" x14ac:dyDescent="0.25">
      <c r="A663" s="150" t="s">
        <v>269</v>
      </c>
      <c r="B663" s="131">
        <f t="shared" si="44"/>
        <v>0</v>
      </c>
      <c r="C663" s="150"/>
      <c r="D663" s="12"/>
      <c r="E663" s="12" t="s">
        <v>86</v>
      </c>
      <c r="F663" s="140"/>
      <c r="G663" s="27"/>
      <c r="H663" s="12"/>
      <c r="I663" s="12"/>
      <c r="J663" s="147"/>
    </row>
    <row r="664" spans="1:10" x14ac:dyDescent="0.25">
      <c r="A664" s="11" t="s">
        <v>276</v>
      </c>
      <c r="B664" s="178">
        <f>POWER((F664/$J$664)*100, 2)</f>
        <v>4.0946712802768159</v>
      </c>
      <c r="C664" s="11">
        <f>SUM(B664:B677)</f>
        <v>2316.7257330930979</v>
      </c>
      <c r="D664" s="271"/>
      <c r="E664" s="271" t="s">
        <v>210</v>
      </c>
      <c r="F664" s="271">
        <v>4472</v>
      </c>
      <c r="G664" s="238">
        <f>F664/$J$664</f>
        <v>2.023529411764706E-2</v>
      </c>
      <c r="H664" s="271"/>
      <c r="I664" s="271"/>
      <c r="J664" s="76">
        <v>221000</v>
      </c>
    </row>
    <row r="665" spans="1:10" x14ac:dyDescent="0.25">
      <c r="A665" s="11" t="s">
        <v>276</v>
      </c>
      <c r="B665" s="178">
        <f t="shared" ref="B665:B677" si="46">POWER((F665/$J$664)*100, 2)</f>
        <v>15.150059171597633</v>
      </c>
      <c r="D665" s="271"/>
      <c r="E665" s="271" t="s">
        <v>82</v>
      </c>
      <c r="F665" s="271">
        <v>8602</v>
      </c>
      <c r="G665" s="238">
        <f t="shared" ref="G665:G677" si="47">F665/$J$664</f>
        <v>3.8923076923076921E-2</v>
      </c>
      <c r="H665" s="271"/>
      <c r="I665" s="271"/>
      <c r="J665" s="76"/>
    </row>
    <row r="666" spans="1:10" x14ac:dyDescent="0.25">
      <c r="A666" s="11" t="s">
        <v>276</v>
      </c>
      <c r="B666" s="178">
        <f t="shared" si="46"/>
        <v>232.34863516308022</v>
      </c>
      <c r="D666" s="271"/>
      <c r="E666" s="271" t="s">
        <v>83</v>
      </c>
      <c r="F666" s="271">
        <v>33687</v>
      </c>
      <c r="G666" s="238">
        <f t="shared" si="47"/>
        <v>0.15242986425339367</v>
      </c>
      <c r="H666" s="271"/>
      <c r="I666" s="271"/>
      <c r="J666" s="76"/>
    </row>
    <row r="667" spans="1:10" x14ac:dyDescent="0.25">
      <c r="A667" s="11" t="s">
        <v>276</v>
      </c>
      <c r="B667" s="178">
        <f t="shared" si="46"/>
        <v>1343.3385884809891</v>
      </c>
      <c r="D667" s="271"/>
      <c r="E667" s="271" t="s">
        <v>15</v>
      </c>
      <c r="F667" s="271">
        <v>81000</v>
      </c>
      <c r="G667" s="238">
        <f t="shared" si="47"/>
        <v>0.36651583710407237</v>
      </c>
      <c r="H667" s="271"/>
      <c r="I667" s="271"/>
      <c r="J667" s="76"/>
    </row>
    <row r="668" spans="1:10" x14ac:dyDescent="0.25">
      <c r="A668" s="11" t="s">
        <v>276</v>
      </c>
      <c r="B668" s="178">
        <f t="shared" si="46"/>
        <v>8.9106302082266957</v>
      </c>
      <c r="D668" s="271"/>
      <c r="E668" s="271" t="s">
        <v>24</v>
      </c>
      <c r="F668" s="271">
        <v>6597</v>
      </c>
      <c r="G668" s="238">
        <f t="shared" si="47"/>
        <v>2.9850678733031676E-2</v>
      </c>
      <c r="H668" s="271"/>
      <c r="I668" s="271"/>
      <c r="J668" s="76"/>
    </row>
    <row r="669" spans="1:10" x14ac:dyDescent="0.25">
      <c r="A669" s="11" t="s">
        <v>276</v>
      </c>
      <c r="B669" s="178">
        <f t="shared" si="46"/>
        <v>0</v>
      </c>
      <c r="D669" s="271"/>
      <c r="E669" s="271" t="s">
        <v>228</v>
      </c>
      <c r="F669" s="271"/>
      <c r="G669" s="238"/>
      <c r="H669" s="271"/>
      <c r="I669" s="271"/>
      <c r="J669" s="76"/>
    </row>
    <row r="670" spans="1:10" x14ac:dyDescent="0.25">
      <c r="A670" s="11" t="s">
        <v>276</v>
      </c>
      <c r="B670" s="178">
        <f t="shared" si="46"/>
        <v>0</v>
      </c>
      <c r="D670" s="271"/>
      <c r="E670" s="271" t="s">
        <v>266</v>
      </c>
      <c r="F670" s="270"/>
      <c r="G670" s="238"/>
      <c r="H670" s="271"/>
      <c r="I670" s="271"/>
      <c r="J670" s="76"/>
    </row>
    <row r="671" spans="1:10" x14ac:dyDescent="0.25">
      <c r="A671" s="11" t="s">
        <v>276</v>
      </c>
      <c r="B671" s="178">
        <f t="shared" si="46"/>
        <v>12.491906594869064</v>
      </c>
      <c r="D671" s="271"/>
      <c r="E671" s="271" t="s">
        <v>56</v>
      </c>
      <c r="F671" s="271">
        <v>7811</v>
      </c>
      <c r="G671" s="238">
        <f t="shared" si="47"/>
        <v>3.5343891402714933E-2</v>
      </c>
      <c r="H671" s="271"/>
      <c r="I671" s="271"/>
      <c r="J671" s="76"/>
    </row>
    <row r="672" spans="1:10" x14ac:dyDescent="0.25">
      <c r="A672" s="11" t="s">
        <v>276</v>
      </c>
      <c r="B672" s="178">
        <f t="shared" si="46"/>
        <v>0.64871726623124015</v>
      </c>
      <c r="D672" s="271"/>
      <c r="E672" s="271" t="s">
        <v>278</v>
      </c>
      <c r="F672" s="271">
        <v>1780</v>
      </c>
      <c r="G672" s="238">
        <f t="shared" si="47"/>
        <v>8.0542986425339372E-3</v>
      </c>
      <c r="H672" s="271"/>
      <c r="I672" s="271"/>
      <c r="J672" s="76"/>
    </row>
    <row r="673" spans="1:10" x14ac:dyDescent="0.25">
      <c r="A673" s="11" t="s">
        <v>276</v>
      </c>
      <c r="B673" s="178">
        <f t="shared" si="46"/>
        <v>57.245314592248313</v>
      </c>
      <c r="D673" s="271"/>
      <c r="E673" s="271" t="s">
        <v>92</v>
      </c>
      <c r="F673" s="271">
        <v>16721</v>
      </c>
      <c r="G673" s="238">
        <f t="shared" si="47"/>
        <v>7.5660633484162895E-2</v>
      </c>
      <c r="H673" s="271"/>
      <c r="I673" s="271"/>
      <c r="J673" s="76"/>
    </row>
    <row r="674" spans="1:10" x14ac:dyDescent="0.25">
      <c r="A674" s="11" t="s">
        <v>276</v>
      </c>
      <c r="B674" s="178">
        <f t="shared" si="46"/>
        <v>2.6535083229254117</v>
      </c>
      <c r="D674" s="271"/>
      <c r="E674" s="271" t="s">
        <v>16</v>
      </c>
      <c r="F674" s="271">
        <v>3600</v>
      </c>
      <c r="G674" s="238">
        <f t="shared" si="47"/>
        <v>1.6289592760180997E-2</v>
      </c>
      <c r="H674" s="271"/>
      <c r="I674" s="271"/>
      <c r="J674" s="76"/>
    </row>
    <row r="675" spans="1:10" s="271" customFormat="1" x14ac:dyDescent="0.25">
      <c r="A675" s="11" t="s">
        <v>276</v>
      </c>
      <c r="B675" s="178">
        <f t="shared" si="46"/>
        <v>1.2796625785712823E-4</v>
      </c>
      <c r="C675" s="11"/>
      <c r="E675" s="271" t="s">
        <v>31</v>
      </c>
      <c r="F675" s="271">
        <v>25</v>
      </c>
      <c r="G675" s="238">
        <f t="shared" si="47"/>
        <v>1.1312217194570136E-4</v>
      </c>
      <c r="J675" s="76"/>
    </row>
    <row r="676" spans="1:10" x14ac:dyDescent="0.25">
      <c r="A676" s="11" t="s">
        <v>276</v>
      </c>
      <c r="B676" s="178">
        <f t="shared" si="46"/>
        <v>639.79238754325252</v>
      </c>
      <c r="D676" s="271"/>
      <c r="E676" s="271" t="s">
        <v>38</v>
      </c>
      <c r="F676" s="271">
        <v>55900</v>
      </c>
      <c r="G676" s="238">
        <f t="shared" si="47"/>
        <v>0.25294117647058822</v>
      </c>
      <c r="H676" s="271"/>
      <c r="I676" s="271"/>
      <c r="J676" s="76"/>
    </row>
    <row r="677" spans="1:10" x14ac:dyDescent="0.25">
      <c r="A677" s="150" t="s">
        <v>276</v>
      </c>
      <c r="B677" s="131">
        <f t="shared" si="46"/>
        <v>5.1186503142851308E-2</v>
      </c>
      <c r="C677" s="150"/>
      <c r="D677" s="12"/>
      <c r="E677" s="12" t="s">
        <v>129</v>
      </c>
      <c r="F677" s="12">
        <v>500</v>
      </c>
      <c r="G677" s="237">
        <f t="shared" si="47"/>
        <v>2.2624434389140274E-3</v>
      </c>
      <c r="H677" s="12"/>
      <c r="I677" s="12"/>
      <c r="J677" s="147"/>
    </row>
    <row r="678" spans="1:10" x14ac:dyDescent="0.25">
      <c r="A678" s="81" t="s">
        <v>279</v>
      </c>
      <c r="B678" s="178">
        <f>POWER((F678/$J$678)*100, 2)</f>
        <v>2.0943241720612966</v>
      </c>
      <c r="C678" s="11">
        <f>SUM(B678:B681)</f>
        <v>6441.7953426419072</v>
      </c>
      <c r="D678" s="272"/>
      <c r="E678" s="272" t="s">
        <v>82</v>
      </c>
      <c r="F678" s="272">
        <v>1000</v>
      </c>
      <c r="G678" s="238">
        <f>F678/$J$678</f>
        <v>1.4471780028943559E-2</v>
      </c>
      <c r="H678" s="272"/>
      <c r="I678" s="272"/>
      <c r="J678" s="76">
        <v>69100</v>
      </c>
    </row>
    <row r="679" spans="1:10" x14ac:dyDescent="0.25">
      <c r="A679" s="81" t="s">
        <v>279</v>
      </c>
      <c r="B679" s="178">
        <f t="shared" ref="B679:B681" si="48">POWER((F679/$J$678)*100, 2)</f>
        <v>327.23815188457752</v>
      </c>
      <c r="D679" s="272"/>
      <c r="E679" s="272" t="s">
        <v>16</v>
      </c>
      <c r="F679" s="272">
        <v>12500</v>
      </c>
      <c r="G679" s="238">
        <f t="shared" ref="G679:G681" si="49">F679/$J$678</f>
        <v>0.18089725036179449</v>
      </c>
      <c r="H679" s="272"/>
      <c r="I679" s="272"/>
      <c r="J679" s="76"/>
    </row>
    <row r="680" spans="1:10" x14ac:dyDescent="0.25">
      <c r="A680" s="81" t="s">
        <v>279</v>
      </c>
      <c r="B680" s="178">
        <f t="shared" si="48"/>
        <v>6106.823100814483</v>
      </c>
      <c r="D680" s="272"/>
      <c r="E680" s="272" t="s">
        <v>314</v>
      </c>
      <c r="F680" s="272">
        <v>53999</v>
      </c>
      <c r="G680" s="238">
        <f t="shared" si="49"/>
        <v>0.78146164978292332</v>
      </c>
      <c r="H680" s="272"/>
      <c r="I680" s="272"/>
      <c r="J680" s="76"/>
    </row>
    <row r="681" spans="1:10" x14ac:dyDescent="0.25">
      <c r="A681" s="156" t="s">
        <v>279</v>
      </c>
      <c r="B681" s="131">
        <f t="shared" si="48"/>
        <v>5.6397657707845967</v>
      </c>
      <c r="C681" s="150"/>
      <c r="D681" s="12"/>
      <c r="E681" s="12" t="s">
        <v>86</v>
      </c>
      <c r="F681" s="12">
        <v>1641</v>
      </c>
      <c r="G681" s="237">
        <f t="shared" si="49"/>
        <v>2.3748191027496382E-2</v>
      </c>
      <c r="H681" s="12"/>
      <c r="I681" s="12"/>
      <c r="J681" s="147"/>
    </row>
    <row r="682" spans="1:10" x14ac:dyDescent="0.25">
      <c r="A682" s="11" t="s">
        <v>280</v>
      </c>
      <c r="B682" s="178">
        <f>POWER((F682/$J$682)*100, 2)</f>
        <v>7.9272315958148737E-2</v>
      </c>
      <c r="C682" s="11">
        <f>SUM(B682:B692)</f>
        <v>3261.958575501933</v>
      </c>
      <c r="D682" s="274"/>
      <c r="E682" s="274" t="s">
        <v>5</v>
      </c>
      <c r="F682" s="274">
        <v>580</v>
      </c>
      <c r="G682" s="238">
        <f>F682/$J$682</f>
        <v>2.8155339805825243E-3</v>
      </c>
      <c r="H682" s="274"/>
      <c r="I682" s="274"/>
      <c r="J682" s="76">
        <v>206000</v>
      </c>
    </row>
    <row r="683" spans="1:10" x14ac:dyDescent="0.25">
      <c r="A683" s="11" t="s">
        <v>280</v>
      </c>
      <c r="B683" s="178">
        <f t="shared" ref="B683:B692" si="50">POWER((F683/$J$682)*100, 2)</f>
        <v>2.6587993684607407</v>
      </c>
      <c r="D683" s="274"/>
      <c r="E683" s="274" t="s">
        <v>202</v>
      </c>
      <c r="F683" s="274">
        <v>3359</v>
      </c>
      <c r="G683" s="238">
        <f t="shared" ref="G683:G692" si="51">F683/$J$682</f>
        <v>1.6305825242718446E-2</v>
      </c>
      <c r="H683" s="274"/>
      <c r="I683" s="274"/>
      <c r="J683" s="76"/>
    </row>
    <row r="684" spans="1:10" x14ac:dyDescent="0.25">
      <c r="A684" s="11" t="s">
        <v>280</v>
      </c>
      <c r="B684" s="178">
        <f t="shared" si="50"/>
        <v>50.921387501178245</v>
      </c>
      <c r="D684" s="274"/>
      <c r="E684" s="274" t="s">
        <v>315</v>
      </c>
      <c r="F684" s="274">
        <v>14700</v>
      </c>
      <c r="G684" s="238">
        <f t="shared" si="51"/>
        <v>7.1359223300970873E-2</v>
      </c>
      <c r="H684" s="274"/>
      <c r="I684" s="274"/>
      <c r="J684" s="76"/>
    </row>
    <row r="685" spans="1:10" x14ac:dyDescent="0.25">
      <c r="A685" s="11" t="s">
        <v>280</v>
      </c>
      <c r="B685" s="178">
        <f t="shared" si="50"/>
        <v>2.756244697898011E-2</v>
      </c>
      <c r="D685" s="274"/>
      <c r="E685" s="274" t="s">
        <v>134</v>
      </c>
      <c r="F685" s="274">
        <v>342</v>
      </c>
      <c r="G685" s="238">
        <f t="shared" si="51"/>
        <v>1.6601941747572816E-3</v>
      </c>
      <c r="H685" s="274"/>
      <c r="I685" s="274"/>
      <c r="J685" s="76"/>
    </row>
    <row r="686" spans="1:10" x14ac:dyDescent="0.25">
      <c r="A686" s="11" t="s">
        <v>280</v>
      </c>
      <c r="B686" s="178">
        <f t="shared" si="50"/>
        <v>13.347317372042605</v>
      </c>
      <c r="D686" s="274"/>
      <c r="E686" s="274" t="s">
        <v>111</v>
      </c>
      <c r="F686" s="274">
        <v>7526</v>
      </c>
      <c r="G686" s="238">
        <f t="shared" si="51"/>
        <v>3.6533980582524272E-2</v>
      </c>
      <c r="H686" s="274"/>
      <c r="I686" s="274"/>
      <c r="J686" s="76"/>
    </row>
    <row r="687" spans="1:10" x14ac:dyDescent="0.25">
      <c r="A687" s="11" t="s">
        <v>280</v>
      </c>
      <c r="B687" s="178">
        <f t="shared" si="50"/>
        <v>5.3021019888773685E-5</v>
      </c>
      <c r="D687" s="274"/>
      <c r="E687" s="274" t="s">
        <v>118</v>
      </c>
      <c r="F687" s="274">
        <v>15</v>
      </c>
      <c r="G687" s="238">
        <f t="shared" si="51"/>
        <v>7.2815533980582529E-5</v>
      </c>
      <c r="H687" s="274"/>
      <c r="I687" s="274"/>
      <c r="J687" s="76"/>
    </row>
    <row r="688" spans="1:10" x14ac:dyDescent="0.25">
      <c r="A688" s="11" t="s">
        <v>280</v>
      </c>
      <c r="B688" s="178">
        <f t="shared" si="50"/>
        <v>1812.4446224903388</v>
      </c>
      <c r="D688" s="274"/>
      <c r="E688" s="274" t="s">
        <v>16</v>
      </c>
      <c r="F688" s="274">
        <v>87700</v>
      </c>
      <c r="G688" s="238">
        <f t="shared" si="51"/>
        <v>0.42572815533980585</v>
      </c>
      <c r="H688" s="274"/>
      <c r="I688" s="274"/>
      <c r="J688" s="76"/>
    </row>
    <row r="689" spans="1:10" x14ac:dyDescent="0.25">
      <c r="A689" s="11" t="s">
        <v>280</v>
      </c>
      <c r="B689" s="178">
        <f t="shared" si="50"/>
        <v>1.1546799886888489E-3</v>
      </c>
      <c r="D689" s="274"/>
      <c r="E689" s="274" t="s">
        <v>37</v>
      </c>
      <c r="F689" s="270">
        <v>70</v>
      </c>
      <c r="G689" s="238">
        <f t="shared" si="51"/>
        <v>3.3980582524271844E-4</v>
      </c>
      <c r="H689" s="274"/>
      <c r="I689" s="274"/>
      <c r="J689" s="76"/>
    </row>
    <row r="690" spans="1:10" x14ac:dyDescent="0.25">
      <c r="A690" s="11" t="s">
        <v>280</v>
      </c>
      <c r="B690" s="178">
        <f t="shared" si="50"/>
        <v>1344.5749761994532</v>
      </c>
      <c r="D690" s="274"/>
      <c r="E690" s="274" t="s">
        <v>316</v>
      </c>
      <c r="F690" s="274">
        <v>75537</v>
      </c>
      <c r="G690" s="238">
        <f t="shared" si="51"/>
        <v>0.36668446601941745</v>
      </c>
      <c r="H690" s="274"/>
      <c r="I690" s="274"/>
      <c r="J690" s="76"/>
    </row>
    <row r="691" spans="1:10" x14ac:dyDescent="0.25">
      <c r="A691" s="11" t="s">
        <v>280</v>
      </c>
      <c r="B691" s="178">
        <f t="shared" si="50"/>
        <v>33.370251673107738</v>
      </c>
      <c r="D691" s="274"/>
      <c r="E691" s="274" t="s">
        <v>38</v>
      </c>
      <c r="F691" s="274">
        <v>11900</v>
      </c>
      <c r="G691" s="238">
        <f t="shared" si="51"/>
        <v>5.7766990291262137E-2</v>
      </c>
      <c r="H691" s="274"/>
      <c r="I691" s="274"/>
      <c r="J691" s="76"/>
    </row>
    <row r="692" spans="1:10" x14ac:dyDescent="0.25">
      <c r="A692" s="150" t="s">
        <v>280</v>
      </c>
      <c r="B692" s="131">
        <f t="shared" si="50"/>
        <v>4.5331784334055998</v>
      </c>
      <c r="C692" s="150"/>
      <c r="D692" s="12"/>
      <c r="E692" s="12" t="s">
        <v>317</v>
      </c>
      <c r="F692" s="12">
        <v>4386</v>
      </c>
      <c r="G692" s="237">
        <f t="shared" si="51"/>
        <v>2.1291262135922331E-2</v>
      </c>
      <c r="H692" s="12"/>
      <c r="I692" s="12"/>
      <c r="J692" s="147"/>
    </row>
    <row r="693" spans="1:10" x14ac:dyDescent="0.25">
      <c r="A693" s="11" t="s">
        <v>285</v>
      </c>
      <c r="B693" s="275">
        <f>POWER((F693/$J$693)*100, 2)</f>
        <v>0</v>
      </c>
      <c r="C693" s="11">
        <f>SUM(B693:B767)</f>
        <v>978.04535268123595</v>
      </c>
      <c r="D693" s="275"/>
      <c r="E693" s="275" t="s">
        <v>97</v>
      </c>
      <c r="F693" s="270"/>
      <c r="G693" s="238"/>
      <c r="H693" s="275"/>
      <c r="I693" s="275"/>
      <c r="J693" s="76">
        <v>21300</v>
      </c>
    </row>
    <row r="694" spans="1:10" x14ac:dyDescent="0.25">
      <c r="A694" s="11" t="s">
        <v>285</v>
      </c>
      <c r="B694" s="275">
        <f t="shared" ref="B694:B757" si="52">POWER((F694/$J$693)*100, 2)</f>
        <v>2.7871126808172981</v>
      </c>
      <c r="D694" s="275"/>
      <c r="E694" s="275" t="s">
        <v>81</v>
      </c>
      <c r="F694" s="275">
        <v>355.596</v>
      </c>
      <c r="G694" s="238">
        <f>F694/$J$693</f>
        <v>1.6694647887323943E-2</v>
      </c>
      <c r="H694" s="275"/>
      <c r="I694" s="275"/>
      <c r="J694" s="76"/>
    </row>
    <row r="695" spans="1:10" x14ac:dyDescent="0.25">
      <c r="A695" s="11" t="s">
        <v>285</v>
      </c>
      <c r="B695" s="275">
        <f t="shared" si="52"/>
        <v>3.6035803213648077E-2</v>
      </c>
      <c r="D695" s="275"/>
      <c r="E695" s="275" t="s">
        <v>210</v>
      </c>
      <c r="F695" s="275">
        <v>40.433999999999997</v>
      </c>
      <c r="G695" s="238">
        <f t="shared" ref="G695:G765" si="53">F695/$J$693</f>
        <v>1.8983098591549294E-3</v>
      </c>
      <c r="H695" s="275"/>
      <c r="I695" s="275"/>
      <c r="J695" s="76"/>
    </row>
    <row r="696" spans="1:10" x14ac:dyDescent="0.25">
      <c r="A696" s="11" t="s">
        <v>285</v>
      </c>
      <c r="B696" s="275">
        <f t="shared" si="52"/>
        <v>81.762348740329287</v>
      </c>
      <c r="D696" s="275"/>
      <c r="E696" s="275" t="s">
        <v>5</v>
      </c>
      <c r="F696" s="275">
        <v>1926</v>
      </c>
      <c r="G696" s="238">
        <f t="shared" si="53"/>
        <v>9.0422535211267599E-2</v>
      </c>
      <c r="H696" s="275"/>
      <c r="I696" s="275"/>
      <c r="J696" s="76"/>
    </row>
    <row r="697" spans="1:10" s="275" customFormat="1" x14ac:dyDescent="0.25">
      <c r="A697" s="11" t="s">
        <v>285</v>
      </c>
      <c r="B697" s="275">
        <f t="shared" si="52"/>
        <v>0</v>
      </c>
      <c r="C697" s="11"/>
      <c r="E697" s="275" t="s">
        <v>192</v>
      </c>
      <c r="F697" s="270"/>
      <c r="G697" s="238"/>
      <c r="J697" s="76"/>
    </row>
    <row r="698" spans="1:10" x14ac:dyDescent="0.25">
      <c r="A698" s="11" t="s">
        <v>285</v>
      </c>
      <c r="B698" s="275">
        <f t="shared" si="52"/>
        <v>27.341802722034867</v>
      </c>
      <c r="D698" s="275"/>
      <c r="E698" s="275" t="s">
        <v>93</v>
      </c>
      <c r="F698" s="275">
        <v>1113.7639999999999</v>
      </c>
      <c r="G698" s="238">
        <f t="shared" si="53"/>
        <v>5.22893896713615E-2</v>
      </c>
      <c r="H698" s="275"/>
      <c r="I698" s="275"/>
      <c r="J698" s="76"/>
    </row>
    <row r="699" spans="1:10" x14ac:dyDescent="0.25">
      <c r="A699" s="11" t="s">
        <v>285</v>
      </c>
      <c r="B699" s="275">
        <f t="shared" si="52"/>
        <v>3.5266371310806942E-4</v>
      </c>
      <c r="D699" s="275"/>
      <c r="E699" s="275" t="s">
        <v>6</v>
      </c>
      <c r="F699" s="275">
        <v>4</v>
      </c>
      <c r="G699" s="238">
        <f t="shared" si="53"/>
        <v>1.8779342723004695E-4</v>
      </c>
      <c r="H699" s="275"/>
      <c r="I699" s="275"/>
      <c r="J699" s="76"/>
    </row>
    <row r="700" spans="1:10" x14ac:dyDescent="0.25">
      <c r="A700" s="11" t="s">
        <v>285</v>
      </c>
      <c r="B700" s="275">
        <f t="shared" si="52"/>
        <v>5.5103705173135842E-2</v>
      </c>
      <c r="D700" s="275"/>
      <c r="E700" s="275" t="s">
        <v>101</v>
      </c>
      <c r="F700" s="275">
        <v>50</v>
      </c>
      <c r="G700" s="238">
        <f t="shared" si="53"/>
        <v>2.3474178403755869E-3</v>
      </c>
      <c r="H700" s="275"/>
      <c r="I700" s="275"/>
      <c r="J700" s="76"/>
    </row>
    <row r="701" spans="1:10" x14ac:dyDescent="0.25">
      <c r="A701" s="11" t="s">
        <v>285</v>
      </c>
      <c r="B701" s="275">
        <f t="shared" si="52"/>
        <v>0</v>
      </c>
      <c r="D701" s="275"/>
      <c r="E701" s="275" t="s">
        <v>102</v>
      </c>
      <c r="F701" s="270"/>
      <c r="G701" s="238"/>
      <c r="H701" s="275"/>
      <c r="I701" s="275"/>
      <c r="J701" s="76"/>
    </row>
    <row r="702" spans="1:10" x14ac:dyDescent="0.25">
      <c r="A702" s="11" t="s">
        <v>285</v>
      </c>
      <c r="B702" s="275">
        <f t="shared" si="52"/>
        <v>11.079834248054839</v>
      </c>
      <c r="D702" s="275"/>
      <c r="E702" s="275" t="s">
        <v>245</v>
      </c>
      <c r="F702" s="275">
        <v>709</v>
      </c>
      <c r="G702" s="238">
        <f t="shared" si="53"/>
        <v>3.3286384976525821E-2</v>
      </c>
      <c r="H702" s="275"/>
      <c r="I702" s="275"/>
      <c r="J702" s="76"/>
    </row>
    <row r="703" spans="1:10" x14ac:dyDescent="0.25">
      <c r="A703" s="11" t="s">
        <v>285</v>
      </c>
      <c r="B703" s="275">
        <f t="shared" si="52"/>
        <v>43.511675381868685</v>
      </c>
      <c r="D703" s="275"/>
      <c r="E703" s="275" t="s">
        <v>83</v>
      </c>
      <c r="F703" s="275">
        <v>1405.02</v>
      </c>
      <c r="G703" s="238">
        <f t="shared" si="53"/>
        <v>6.5963380281690145E-2</v>
      </c>
      <c r="H703" s="275"/>
      <c r="I703" s="275"/>
      <c r="J703" s="76"/>
    </row>
    <row r="704" spans="1:10" x14ac:dyDescent="0.25">
      <c r="A704" s="11" t="s">
        <v>285</v>
      </c>
      <c r="B704" s="275">
        <f t="shared" si="52"/>
        <v>172.80521942295402</v>
      </c>
      <c r="D704" s="275"/>
      <c r="E704" s="275" t="s">
        <v>15</v>
      </c>
      <c r="F704" s="275">
        <v>2800</v>
      </c>
      <c r="G704" s="238">
        <f t="shared" si="53"/>
        <v>0.13145539906103287</v>
      </c>
      <c r="H704" s="275"/>
      <c r="I704" s="275"/>
      <c r="J704" s="76"/>
    </row>
    <row r="705" spans="1:10" x14ac:dyDescent="0.25">
      <c r="A705" s="11" t="s">
        <v>285</v>
      </c>
      <c r="B705" s="275">
        <f t="shared" si="52"/>
        <v>1.8502114659789727E-3</v>
      </c>
      <c r="D705" s="275"/>
      <c r="E705" s="275" t="s">
        <v>319</v>
      </c>
      <c r="F705" s="275">
        <v>9.1620000000000008</v>
      </c>
      <c r="G705" s="238">
        <f t="shared" si="53"/>
        <v>4.3014084507042257E-4</v>
      </c>
      <c r="H705" s="275"/>
      <c r="I705" s="275"/>
      <c r="J705" s="76"/>
    </row>
    <row r="706" spans="1:10" x14ac:dyDescent="0.25">
      <c r="A706" s="11" t="s">
        <v>285</v>
      </c>
      <c r="B706" s="275">
        <f t="shared" si="52"/>
        <v>2.5604507240626857E-2</v>
      </c>
      <c r="D706" s="275"/>
      <c r="E706" s="275" t="s">
        <v>213</v>
      </c>
      <c r="F706" s="275">
        <v>34.082999999999998</v>
      </c>
      <c r="G706" s="238">
        <f t="shared" si="53"/>
        <v>1.6001408450704224E-3</v>
      </c>
      <c r="H706" s="275"/>
      <c r="I706" s="275"/>
      <c r="J706" s="76"/>
    </row>
    <row r="707" spans="1:10" s="275" customFormat="1" x14ac:dyDescent="0.25">
      <c r="A707" s="11" t="s">
        <v>285</v>
      </c>
      <c r="B707" s="275">
        <f t="shared" si="52"/>
        <v>0</v>
      </c>
      <c r="C707" s="11"/>
      <c r="E707" s="275" t="s">
        <v>332</v>
      </c>
      <c r="G707" s="238"/>
      <c r="J707" s="76"/>
    </row>
    <row r="708" spans="1:10" x14ac:dyDescent="0.25">
      <c r="A708" s="11" t="s">
        <v>285</v>
      </c>
      <c r="B708" s="275">
        <f t="shared" si="52"/>
        <v>0</v>
      </c>
      <c r="D708" s="275"/>
      <c r="E708" s="275" t="s">
        <v>340</v>
      </c>
      <c r="F708" s="270"/>
      <c r="G708" s="238"/>
      <c r="H708" s="275"/>
      <c r="I708" s="275"/>
    </row>
    <row r="709" spans="1:10" x14ac:dyDescent="0.25">
      <c r="A709" s="11" t="s">
        <v>285</v>
      </c>
      <c r="B709" s="275">
        <f t="shared" si="52"/>
        <v>0</v>
      </c>
      <c r="D709" s="275"/>
      <c r="E709" s="275" t="s">
        <v>18</v>
      </c>
      <c r="F709" s="270"/>
      <c r="G709" s="238"/>
      <c r="H709" s="275"/>
      <c r="I709" s="275"/>
      <c r="J709" s="76"/>
    </row>
    <row r="710" spans="1:10" x14ac:dyDescent="0.25">
      <c r="A710" s="11" t="s">
        <v>285</v>
      </c>
      <c r="B710" s="275">
        <f t="shared" si="52"/>
        <v>0</v>
      </c>
      <c r="D710" s="275"/>
      <c r="E710" s="275" t="s">
        <v>222</v>
      </c>
      <c r="F710" s="270"/>
      <c r="G710" s="238"/>
      <c r="H710" s="275"/>
      <c r="I710" s="275"/>
      <c r="J710" s="76"/>
    </row>
    <row r="711" spans="1:10" x14ac:dyDescent="0.25">
      <c r="A711" s="11" t="s">
        <v>285</v>
      </c>
      <c r="B711" s="275">
        <f t="shared" si="52"/>
        <v>0</v>
      </c>
      <c r="D711" s="275"/>
      <c r="E711" s="275" t="s">
        <v>320</v>
      </c>
      <c r="F711" s="270"/>
      <c r="G711" s="238"/>
      <c r="H711" s="275"/>
      <c r="I711" s="275"/>
      <c r="J711" s="76"/>
    </row>
    <row r="712" spans="1:10" x14ac:dyDescent="0.25">
      <c r="A712" s="11" t="s">
        <v>285</v>
      </c>
      <c r="B712" s="275">
        <f t="shared" si="52"/>
        <v>1.6235306045978533E-4</v>
      </c>
      <c r="D712" s="275"/>
      <c r="E712" s="275" t="s">
        <v>273</v>
      </c>
      <c r="F712" s="275">
        <v>2.714</v>
      </c>
      <c r="G712" s="238">
        <f t="shared" si="53"/>
        <v>1.2741784037558686E-4</v>
      </c>
      <c r="H712" s="275"/>
      <c r="I712" s="275"/>
      <c r="J712" s="76"/>
    </row>
    <row r="713" spans="1:10" x14ac:dyDescent="0.25">
      <c r="A713" s="11" t="s">
        <v>285</v>
      </c>
      <c r="B713" s="275">
        <f t="shared" si="52"/>
        <v>0</v>
      </c>
      <c r="D713" s="275"/>
      <c r="E713" s="275" t="s">
        <v>52</v>
      </c>
      <c r="F713" s="275"/>
      <c r="G713" s="238"/>
      <c r="H713" s="275"/>
      <c r="I713" s="275"/>
      <c r="J713" s="76"/>
    </row>
    <row r="714" spans="1:10" ht="17.25" x14ac:dyDescent="0.25">
      <c r="A714" s="11" t="s">
        <v>285</v>
      </c>
      <c r="B714" s="275">
        <f t="shared" si="52"/>
        <v>0.10771339099385045</v>
      </c>
      <c r="D714" s="275"/>
      <c r="E714" s="275" t="s">
        <v>331</v>
      </c>
      <c r="F714" s="275">
        <v>69.906000000000006</v>
      </c>
      <c r="G714" s="238">
        <f t="shared" si="53"/>
        <v>3.2819718309859158E-3</v>
      </c>
      <c r="H714" s="275"/>
      <c r="I714" s="275"/>
      <c r="J714" s="76"/>
    </row>
    <row r="715" spans="1:10" x14ac:dyDescent="0.25">
      <c r="A715" s="11" t="s">
        <v>285</v>
      </c>
      <c r="B715" s="275">
        <f t="shared" si="52"/>
        <v>1.0800326213934624E-5</v>
      </c>
      <c r="D715" s="275"/>
      <c r="E715" s="275" t="s">
        <v>19</v>
      </c>
      <c r="F715" s="275">
        <v>0.7</v>
      </c>
      <c r="G715" s="238">
        <f t="shared" si="53"/>
        <v>3.2863849765258214E-5</v>
      </c>
      <c r="H715" s="275"/>
      <c r="I715" s="275"/>
      <c r="J715" s="76"/>
    </row>
    <row r="716" spans="1:10" x14ac:dyDescent="0.25">
      <c r="A716" s="11" t="s">
        <v>285</v>
      </c>
      <c r="B716" s="275">
        <f t="shared" si="52"/>
        <v>2.257047763891644E-4</v>
      </c>
      <c r="D716" s="275"/>
      <c r="E716" s="275" t="s">
        <v>321</v>
      </c>
      <c r="F716" s="275">
        <v>3.2</v>
      </c>
      <c r="G716" s="238">
        <f t="shared" si="53"/>
        <v>1.5023474178403755E-4</v>
      </c>
      <c r="H716" s="275"/>
      <c r="I716" s="275"/>
      <c r="J716" s="76"/>
    </row>
    <row r="717" spans="1:10" x14ac:dyDescent="0.25">
      <c r="A717" s="11" t="s">
        <v>285</v>
      </c>
      <c r="B717" s="275">
        <f t="shared" si="52"/>
        <v>1.7280521942295395E-2</v>
      </c>
      <c r="D717" s="275"/>
      <c r="E717" s="275" t="s">
        <v>21</v>
      </c>
      <c r="F717" s="275">
        <v>28</v>
      </c>
      <c r="G717" s="238">
        <f t="shared" si="53"/>
        <v>1.3145539906103286E-3</v>
      </c>
      <c r="H717" s="275"/>
      <c r="I717" s="275"/>
      <c r="J717" s="76"/>
    </row>
    <row r="718" spans="1:10" x14ac:dyDescent="0.25">
      <c r="A718" s="11" t="s">
        <v>285</v>
      </c>
      <c r="B718" s="275">
        <f t="shared" si="52"/>
        <v>0.22007551255262406</v>
      </c>
      <c r="D718" s="275"/>
      <c r="E718" s="275" t="s">
        <v>190</v>
      </c>
      <c r="F718" s="275">
        <v>99.923000000000002</v>
      </c>
      <c r="G718" s="238">
        <f t="shared" si="53"/>
        <v>4.6912206572769953E-3</v>
      </c>
      <c r="H718" s="275"/>
      <c r="I718" s="275"/>
      <c r="J718" s="76"/>
    </row>
    <row r="719" spans="1:10" x14ac:dyDescent="0.25">
      <c r="A719" s="11" t="s">
        <v>285</v>
      </c>
      <c r="B719" s="275">
        <f t="shared" si="52"/>
        <v>7.917486292402301E-2</v>
      </c>
      <c r="D719" s="275"/>
      <c r="E719" s="275" t="s">
        <v>227</v>
      </c>
      <c r="F719" s="275">
        <v>59.933999999999997</v>
      </c>
      <c r="G719" s="238">
        <f t="shared" si="53"/>
        <v>2.8138028169014083E-3</v>
      </c>
      <c r="H719" s="275"/>
      <c r="I719" s="275"/>
      <c r="J719" s="76"/>
    </row>
    <row r="720" spans="1:10" x14ac:dyDescent="0.25">
      <c r="A720" s="11" t="s">
        <v>285</v>
      </c>
      <c r="B720" s="275">
        <f t="shared" si="52"/>
        <v>0.20313429875024797</v>
      </c>
      <c r="D720" s="275"/>
      <c r="E720" s="275" t="s">
        <v>9</v>
      </c>
      <c r="F720" s="275">
        <v>96</v>
      </c>
      <c r="G720" s="238">
        <f t="shared" si="53"/>
        <v>4.507042253521127E-3</v>
      </c>
      <c r="H720" s="275"/>
      <c r="I720" s="275"/>
      <c r="J720" s="76"/>
    </row>
    <row r="721" spans="1:10" x14ac:dyDescent="0.25">
      <c r="A721" s="11" t="s">
        <v>285</v>
      </c>
      <c r="B721" s="275">
        <f t="shared" si="52"/>
        <v>1.1257907381692345</v>
      </c>
      <c r="D721" s="275"/>
      <c r="E721" s="275" t="s">
        <v>23</v>
      </c>
      <c r="F721" s="275">
        <v>226</v>
      </c>
      <c r="G721" s="238">
        <f t="shared" si="53"/>
        <v>1.0610328638497653E-2</v>
      </c>
      <c r="H721" s="275"/>
      <c r="I721" s="275"/>
      <c r="J721" s="76"/>
    </row>
    <row r="722" spans="1:10" x14ac:dyDescent="0.25">
      <c r="A722" s="11" t="s">
        <v>285</v>
      </c>
      <c r="B722" s="275">
        <f t="shared" si="52"/>
        <v>0</v>
      </c>
      <c r="D722" s="275"/>
      <c r="E722" s="275" t="s">
        <v>24</v>
      </c>
      <c r="F722" s="270"/>
      <c r="G722" s="238"/>
      <c r="H722" s="275"/>
      <c r="I722" s="275"/>
      <c r="J722" s="76"/>
    </row>
    <row r="723" spans="1:10" x14ac:dyDescent="0.25">
      <c r="A723" s="11" t="s">
        <v>285</v>
      </c>
      <c r="B723" s="275">
        <f t="shared" si="52"/>
        <v>3.5266371310806942E-4</v>
      </c>
      <c r="D723" s="275"/>
      <c r="E723" s="275" t="s">
        <v>322</v>
      </c>
      <c r="F723" s="275">
        <v>4</v>
      </c>
      <c r="G723" s="238">
        <f t="shared" si="53"/>
        <v>1.8779342723004695E-4</v>
      </c>
      <c r="H723" s="275"/>
      <c r="I723" s="275"/>
      <c r="J723" s="76"/>
    </row>
    <row r="724" spans="1:10" x14ac:dyDescent="0.25">
      <c r="A724" s="11" t="s">
        <v>285</v>
      </c>
      <c r="B724" s="275">
        <f t="shared" si="52"/>
        <v>0</v>
      </c>
      <c r="D724" s="275"/>
      <c r="E724" s="275" t="s">
        <v>25</v>
      </c>
      <c r="F724" s="270"/>
      <c r="G724" s="238"/>
      <c r="H724" s="275"/>
      <c r="I724" s="275"/>
      <c r="J724" s="76"/>
    </row>
    <row r="725" spans="1:10" x14ac:dyDescent="0.25">
      <c r="A725" s="11" t="s">
        <v>285</v>
      </c>
      <c r="B725" s="275">
        <f t="shared" si="52"/>
        <v>0</v>
      </c>
      <c r="D725" s="275"/>
      <c r="E725" s="275" t="s">
        <v>10</v>
      </c>
      <c r="F725" s="270"/>
      <c r="G725" s="238"/>
      <c r="H725" s="275"/>
      <c r="I725" s="275"/>
      <c r="J725" s="76"/>
    </row>
    <row r="726" spans="1:10" x14ac:dyDescent="0.25">
      <c r="A726" s="11" t="s">
        <v>285</v>
      </c>
      <c r="B726" s="275">
        <f t="shared" si="52"/>
        <v>9.1997817893275168E-5</v>
      </c>
      <c r="D726" s="275"/>
      <c r="E726" s="275" t="s">
        <v>111</v>
      </c>
      <c r="F726" s="275">
        <v>2.0430000000000001</v>
      </c>
      <c r="G726" s="238">
        <f t="shared" si="53"/>
        <v>9.5915492957746487E-5</v>
      </c>
      <c r="H726" s="275"/>
      <c r="I726" s="275"/>
      <c r="J726" s="76"/>
    </row>
    <row r="727" spans="1:10" x14ac:dyDescent="0.25">
      <c r="A727" s="11" t="s">
        <v>285</v>
      </c>
      <c r="B727" s="275">
        <f t="shared" si="52"/>
        <v>9.1876440549494127</v>
      </c>
      <c r="D727" s="275"/>
      <c r="E727" s="275" t="s">
        <v>228</v>
      </c>
      <c r="F727" s="275">
        <v>645.62699999999995</v>
      </c>
      <c r="G727" s="238">
        <f t="shared" si="53"/>
        <v>3.0311126760563377E-2</v>
      </c>
      <c r="H727" s="275"/>
      <c r="I727" s="275"/>
      <c r="J727" s="76"/>
    </row>
    <row r="728" spans="1:10" x14ac:dyDescent="0.25">
      <c r="A728" s="11" t="s">
        <v>285</v>
      </c>
      <c r="B728" s="275">
        <f t="shared" si="52"/>
        <v>8.8165928277017334E-3</v>
      </c>
      <c r="D728" s="275"/>
      <c r="E728" s="275" t="s">
        <v>220</v>
      </c>
      <c r="F728" s="275">
        <v>20</v>
      </c>
      <c r="G728" s="238">
        <f t="shared" si="53"/>
        <v>9.3896713615023472E-4</v>
      </c>
      <c r="H728" s="275"/>
      <c r="I728" s="275"/>
      <c r="J728" s="76"/>
    </row>
    <row r="729" spans="1:10" x14ac:dyDescent="0.25">
      <c r="A729" s="11" t="s">
        <v>285</v>
      </c>
      <c r="B729" s="275">
        <f t="shared" si="52"/>
        <v>4.711243360003527E-5</v>
      </c>
      <c r="D729" s="275"/>
      <c r="E729" s="275" t="s">
        <v>170</v>
      </c>
      <c r="F729" s="275">
        <v>1.462</v>
      </c>
      <c r="G729" s="238">
        <f t="shared" si="53"/>
        <v>6.8638497652582164E-5</v>
      </c>
      <c r="H729" s="275"/>
      <c r="I729" s="275"/>
      <c r="J729" s="76"/>
    </row>
    <row r="730" spans="1:10" s="275" customFormat="1" x14ac:dyDescent="0.25">
      <c r="A730" s="11" t="s">
        <v>285</v>
      </c>
      <c r="B730" s="275">
        <f t="shared" si="52"/>
        <v>4.8689633890982832E-4</v>
      </c>
      <c r="C730" s="11"/>
      <c r="E730" s="275" t="s">
        <v>154</v>
      </c>
      <c r="F730" s="275">
        <v>4.7</v>
      </c>
      <c r="G730" s="238">
        <f t="shared" si="53"/>
        <v>2.2065727699530516E-4</v>
      </c>
      <c r="J730" s="76"/>
    </row>
    <row r="731" spans="1:10" x14ac:dyDescent="0.25">
      <c r="A731" s="11" t="s">
        <v>285</v>
      </c>
      <c r="B731" s="275">
        <f t="shared" si="52"/>
        <v>1.7853600476096011E-3</v>
      </c>
      <c r="D731" s="275"/>
      <c r="E731" s="275" t="s">
        <v>181</v>
      </c>
      <c r="F731" s="275">
        <v>9</v>
      </c>
      <c r="G731" s="238">
        <f t="shared" si="53"/>
        <v>4.2253521126760566E-4</v>
      </c>
      <c r="H731" s="275"/>
      <c r="I731" s="275"/>
      <c r="J731" s="76"/>
    </row>
    <row r="732" spans="1:10" x14ac:dyDescent="0.25">
      <c r="A732" s="11" t="s">
        <v>285</v>
      </c>
      <c r="B732" s="275">
        <f t="shared" si="52"/>
        <v>0</v>
      </c>
      <c r="D732" s="275"/>
      <c r="E732" s="275" t="s">
        <v>323</v>
      </c>
      <c r="F732" s="270"/>
      <c r="G732" s="238"/>
      <c r="H732" s="275"/>
      <c r="I732" s="275"/>
      <c r="J732" s="76"/>
    </row>
    <row r="733" spans="1:10" x14ac:dyDescent="0.25">
      <c r="A733" s="11" t="s">
        <v>285</v>
      </c>
      <c r="B733" s="275">
        <f t="shared" si="52"/>
        <v>8.8165928277017354E-5</v>
      </c>
      <c r="D733" s="275"/>
      <c r="E733" s="275" t="s">
        <v>333</v>
      </c>
      <c r="F733" s="275">
        <v>2</v>
      </c>
      <c r="G733" s="238">
        <f t="shared" si="53"/>
        <v>9.3896713615023475E-5</v>
      </c>
      <c r="H733" s="275"/>
      <c r="I733" s="275"/>
      <c r="J733" s="76"/>
    </row>
    <row r="734" spans="1:10" x14ac:dyDescent="0.25">
      <c r="A734" s="11" t="s">
        <v>285</v>
      </c>
      <c r="B734" s="275">
        <f t="shared" si="52"/>
        <v>230.85620933553744</v>
      </c>
      <c r="D734" s="275"/>
      <c r="E734" s="275" t="s">
        <v>56</v>
      </c>
      <c r="F734" s="275">
        <v>3236.3119999999999</v>
      </c>
      <c r="G734" s="238">
        <f t="shared" si="53"/>
        <v>0.15193953051643191</v>
      </c>
      <c r="H734" s="275"/>
      <c r="I734" s="275"/>
      <c r="J734" s="76"/>
    </row>
    <row r="735" spans="1:10" x14ac:dyDescent="0.25">
      <c r="A735" s="11" t="s">
        <v>285</v>
      </c>
      <c r="B735" s="275">
        <f t="shared" si="52"/>
        <v>8.7760831404703667E-3</v>
      </c>
      <c r="D735" s="275"/>
      <c r="E735" s="275" t="s">
        <v>194</v>
      </c>
      <c r="F735" s="275">
        <v>19.954000000000001</v>
      </c>
      <c r="G735" s="238">
        <f t="shared" si="53"/>
        <v>9.3680751173708923E-4</v>
      </c>
      <c r="H735" s="275"/>
      <c r="I735" s="275"/>
      <c r="J735" s="76"/>
    </row>
    <row r="736" spans="1:10" x14ac:dyDescent="0.25">
      <c r="A736" s="11" t="s">
        <v>285</v>
      </c>
      <c r="B736" s="275">
        <f t="shared" si="52"/>
        <v>0.79569750270008155</v>
      </c>
      <c r="D736" s="275"/>
      <c r="E736" s="275" t="s">
        <v>165</v>
      </c>
      <c r="F736" s="275">
        <v>190</v>
      </c>
      <c r="G736" s="238">
        <f t="shared" si="53"/>
        <v>8.9201877934272297E-3</v>
      </c>
      <c r="H736" s="275"/>
      <c r="I736" s="275"/>
      <c r="J736" s="76"/>
    </row>
    <row r="737" spans="1:10" x14ac:dyDescent="0.25">
      <c r="A737" s="11" t="s">
        <v>285</v>
      </c>
      <c r="B737" s="275">
        <f t="shared" si="52"/>
        <v>2.400317397341797E-2</v>
      </c>
      <c r="D737" s="275"/>
      <c r="E737" s="275" t="s">
        <v>84</v>
      </c>
      <c r="F737" s="275">
        <v>33</v>
      </c>
      <c r="G737" s="238">
        <f t="shared" si="53"/>
        <v>1.5492957746478873E-3</v>
      </c>
      <c r="H737" s="275"/>
      <c r="I737" s="275"/>
      <c r="J737" s="76"/>
    </row>
    <row r="738" spans="1:10" x14ac:dyDescent="0.25">
      <c r="A738" s="11" t="s">
        <v>285</v>
      </c>
      <c r="B738" s="275">
        <f t="shared" si="52"/>
        <v>7.3564848464810761E-3</v>
      </c>
      <c r="D738" s="275"/>
      <c r="E738" s="275" t="s">
        <v>116</v>
      </c>
      <c r="F738" s="275">
        <v>18.268999999999998</v>
      </c>
      <c r="G738" s="238">
        <f t="shared" si="53"/>
        <v>8.5769953051643185E-4</v>
      </c>
      <c r="H738" s="275"/>
      <c r="I738" s="275"/>
      <c r="J738" s="76"/>
    </row>
    <row r="739" spans="1:10" x14ac:dyDescent="0.25">
      <c r="A739" s="11" t="s">
        <v>285</v>
      </c>
      <c r="B739" s="275">
        <f t="shared" si="52"/>
        <v>3.050188454671692E-4</v>
      </c>
      <c r="D739" s="275"/>
      <c r="E739" s="275" t="s">
        <v>324</v>
      </c>
      <c r="F739" s="275">
        <v>3.72</v>
      </c>
      <c r="G739" s="238">
        <f t="shared" si="53"/>
        <v>1.7464788732394367E-4</v>
      </c>
      <c r="H739" s="275"/>
      <c r="I739" s="275"/>
      <c r="J739" s="76"/>
    </row>
    <row r="740" spans="1:10" x14ac:dyDescent="0.25">
      <c r="A740" s="11" t="s">
        <v>285</v>
      </c>
      <c r="B740" s="275">
        <f t="shared" si="52"/>
        <v>0</v>
      </c>
      <c r="D740" s="275"/>
      <c r="E740" s="275" t="s">
        <v>325</v>
      </c>
      <c r="F740" s="270"/>
      <c r="G740" s="238"/>
      <c r="H740" s="275"/>
      <c r="I740" s="275"/>
      <c r="J740" s="76"/>
    </row>
    <row r="741" spans="1:10" s="275" customFormat="1" x14ac:dyDescent="0.25">
      <c r="A741" s="11" t="s">
        <v>285</v>
      </c>
      <c r="B741" s="275">
        <f t="shared" si="52"/>
        <v>1.3775926293283958E-4</v>
      </c>
      <c r="C741" s="11"/>
      <c r="E741" s="275" t="s">
        <v>28</v>
      </c>
      <c r="F741" s="275">
        <v>2.5</v>
      </c>
      <c r="G741" s="238">
        <f t="shared" si="53"/>
        <v>1.1737089201877934E-4</v>
      </c>
      <c r="J741" s="76"/>
    </row>
    <row r="742" spans="1:10" x14ac:dyDescent="0.25">
      <c r="A742" s="11" t="s">
        <v>285</v>
      </c>
      <c r="B742" s="275">
        <f t="shared" si="52"/>
        <v>0</v>
      </c>
      <c r="D742" s="275"/>
      <c r="E742" s="275" t="s">
        <v>334</v>
      </c>
      <c r="F742" s="270"/>
      <c r="G742" s="238"/>
      <c r="H742" s="275"/>
      <c r="I742" s="275"/>
      <c r="J742" s="76"/>
    </row>
    <row r="743" spans="1:10" x14ac:dyDescent="0.25">
      <c r="A743" s="11" t="s">
        <v>285</v>
      </c>
      <c r="B743" s="275">
        <f t="shared" si="52"/>
        <v>5.0914850316295258E-2</v>
      </c>
      <c r="D743" s="275"/>
      <c r="E743" s="275" t="s">
        <v>184</v>
      </c>
      <c r="F743" s="275">
        <v>48.061999999999998</v>
      </c>
      <c r="G743" s="238">
        <f t="shared" si="53"/>
        <v>2.256431924882629E-3</v>
      </c>
      <c r="H743" s="275"/>
      <c r="I743" s="275"/>
      <c r="J743" s="76"/>
    </row>
    <row r="744" spans="1:10" x14ac:dyDescent="0.25">
      <c r="A744" s="11" t="s">
        <v>285</v>
      </c>
      <c r="B744" s="275">
        <f t="shared" si="52"/>
        <v>299.45750042454102</v>
      </c>
      <c r="D744" s="275"/>
      <c r="E744" s="275" t="s">
        <v>326</v>
      </c>
      <c r="F744" s="275">
        <v>3685.931</v>
      </c>
      <c r="G744" s="238">
        <f t="shared" si="53"/>
        <v>0.17304840375586855</v>
      </c>
      <c r="H744" s="275"/>
      <c r="I744" s="275"/>
      <c r="J744" s="76"/>
    </row>
    <row r="745" spans="1:10" x14ac:dyDescent="0.25">
      <c r="A745" s="11" t="s">
        <v>285</v>
      </c>
      <c r="B745" s="275">
        <f t="shared" si="52"/>
        <v>4.459480614516521E-3</v>
      </c>
      <c r="D745" s="275"/>
      <c r="E745" s="275" t="s">
        <v>158</v>
      </c>
      <c r="F745" s="275">
        <v>14.224</v>
      </c>
      <c r="G745" s="238">
        <f t="shared" si="53"/>
        <v>6.6779342723004699E-4</v>
      </c>
      <c r="H745" s="275"/>
      <c r="I745" s="275"/>
      <c r="J745" s="76"/>
    </row>
    <row r="746" spans="1:10" x14ac:dyDescent="0.25">
      <c r="A746" s="11" t="s">
        <v>285</v>
      </c>
      <c r="B746" s="275">
        <f t="shared" si="52"/>
        <v>29.710176552271378</v>
      </c>
      <c r="D746" s="275"/>
      <c r="E746" s="275" t="s">
        <v>118</v>
      </c>
      <c r="F746" s="275">
        <v>1161</v>
      </c>
      <c r="G746" s="238">
        <f t="shared" si="53"/>
        <v>5.4507042253521126E-2</v>
      </c>
      <c r="H746" s="275"/>
      <c r="I746" s="275"/>
      <c r="J746" s="76"/>
    </row>
    <row r="747" spans="1:10" x14ac:dyDescent="0.25">
      <c r="A747" s="11" t="s">
        <v>285</v>
      </c>
      <c r="B747" s="275">
        <f t="shared" si="52"/>
        <v>1.8282086887522312E-2</v>
      </c>
      <c r="D747" s="275"/>
      <c r="E747" s="275" t="s">
        <v>85</v>
      </c>
      <c r="F747" s="275">
        <v>28.8</v>
      </c>
      <c r="G747" s="238">
        <f t="shared" si="53"/>
        <v>1.352112676056338E-3</v>
      </c>
      <c r="H747" s="275"/>
      <c r="I747" s="275"/>
      <c r="J747" s="76"/>
    </row>
    <row r="748" spans="1:10" x14ac:dyDescent="0.25">
      <c r="A748" s="11" t="s">
        <v>285</v>
      </c>
      <c r="B748" s="275">
        <f t="shared" si="52"/>
        <v>7.1414401904384044E-3</v>
      </c>
      <c r="D748" s="275"/>
      <c r="E748" s="275" t="s">
        <v>29</v>
      </c>
      <c r="F748" s="275">
        <v>18</v>
      </c>
      <c r="G748" s="238">
        <f t="shared" si="53"/>
        <v>8.4507042253521131E-4</v>
      </c>
      <c r="H748" s="275"/>
      <c r="I748" s="275"/>
      <c r="J748" s="76"/>
    </row>
    <row r="749" spans="1:10" ht="17.25" x14ac:dyDescent="0.25">
      <c r="A749" s="11" t="s">
        <v>285</v>
      </c>
      <c r="B749" s="275">
        <f t="shared" si="52"/>
        <v>28.252768444444442</v>
      </c>
      <c r="D749" s="275"/>
      <c r="E749" s="275" t="s">
        <v>335</v>
      </c>
      <c r="F749" s="275">
        <v>1132.1659999999999</v>
      </c>
      <c r="G749" s="238">
        <f t="shared" si="53"/>
        <v>5.315333333333333E-2</v>
      </c>
      <c r="H749" s="275"/>
      <c r="I749" s="275"/>
      <c r="J749" s="76"/>
    </row>
    <row r="750" spans="1:10" x14ac:dyDescent="0.25">
      <c r="A750" s="11" t="s">
        <v>285</v>
      </c>
      <c r="B750" s="275">
        <f t="shared" si="52"/>
        <v>1.4936591946042453E-3</v>
      </c>
      <c r="D750" s="275"/>
      <c r="E750" s="275" t="s">
        <v>54</v>
      </c>
      <c r="F750" s="275">
        <v>8.2319999999999993</v>
      </c>
      <c r="G750" s="238">
        <f t="shared" si="53"/>
        <v>3.8647887323943659E-4</v>
      </c>
      <c r="H750" s="275"/>
      <c r="I750" s="275"/>
      <c r="J750" s="76"/>
    </row>
    <row r="751" spans="1:10" x14ac:dyDescent="0.25">
      <c r="A751" s="11" t="s">
        <v>285</v>
      </c>
      <c r="B751" s="275">
        <f t="shared" si="52"/>
        <v>1.1659944014635544E-4</v>
      </c>
      <c r="D751" s="275"/>
      <c r="E751" s="275" t="s">
        <v>327</v>
      </c>
      <c r="F751" s="275">
        <v>2.2999999999999998</v>
      </c>
      <c r="G751" s="238">
        <f t="shared" si="53"/>
        <v>1.0798122065727699E-4</v>
      </c>
      <c r="H751" s="275"/>
      <c r="I751" s="275"/>
      <c r="J751" s="76"/>
    </row>
    <row r="752" spans="1:10" x14ac:dyDescent="0.25">
      <c r="A752" s="11" t="s">
        <v>285</v>
      </c>
      <c r="B752" s="275">
        <f t="shared" si="52"/>
        <v>0</v>
      </c>
      <c r="D752" s="275"/>
      <c r="E752" s="275" t="s">
        <v>328</v>
      </c>
      <c r="F752" s="270"/>
      <c r="G752" s="238"/>
      <c r="H752" s="275"/>
      <c r="I752" s="275"/>
      <c r="J752" s="76"/>
    </row>
    <row r="753" spans="1:10" x14ac:dyDescent="0.25">
      <c r="A753" s="11" t="s">
        <v>285</v>
      </c>
      <c r="B753" s="275">
        <f t="shared" si="52"/>
        <v>0.1246421477440543</v>
      </c>
      <c r="D753" s="275"/>
      <c r="E753" s="275" t="s">
        <v>121</v>
      </c>
      <c r="F753" s="275">
        <v>75.198999999999998</v>
      </c>
      <c r="G753" s="238">
        <f t="shared" si="53"/>
        <v>3.530469483568075E-3</v>
      </c>
      <c r="H753" s="275"/>
      <c r="I753" s="275"/>
      <c r="J753" s="76"/>
    </row>
    <row r="754" spans="1:10" x14ac:dyDescent="0.25">
      <c r="A754" s="11" t="s">
        <v>285</v>
      </c>
      <c r="B754" s="275">
        <f t="shared" si="52"/>
        <v>2.6234874032929985E-4</v>
      </c>
      <c r="D754" s="275"/>
      <c r="E754" s="275" t="s">
        <v>32</v>
      </c>
      <c r="F754" s="275">
        <v>3.45</v>
      </c>
      <c r="G754" s="238">
        <f t="shared" si="53"/>
        <v>1.6197183098591551E-4</v>
      </c>
      <c r="H754" s="275"/>
      <c r="I754" s="275"/>
      <c r="J754" s="76"/>
    </row>
    <row r="755" spans="1:10" x14ac:dyDescent="0.25">
      <c r="A755" s="11" t="s">
        <v>285</v>
      </c>
      <c r="B755" s="275">
        <f t="shared" si="52"/>
        <v>0</v>
      </c>
      <c r="D755" s="275"/>
      <c r="E755" s="275" t="s">
        <v>182</v>
      </c>
      <c r="F755" s="270"/>
      <c r="G755" s="238"/>
      <c r="H755" s="275"/>
      <c r="I755" s="275"/>
      <c r="J755" s="76"/>
    </row>
    <row r="756" spans="1:10" x14ac:dyDescent="0.25">
      <c r="A756" s="11" t="s">
        <v>285</v>
      </c>
      <c r="B756" s="275">
        <f t="shared" si="52"/>
        <v>1.8931176050607239</v>
      </c>
      <c r="D756" s="275"/>
      <c r="E756" s="275" t="s">
        <v>174</v>
      </c>
      <c r="F756" s="275">
        <v>293.06799999999998</v>
      </c>
      <c r="G756" s="238">
        <f t="shared" si="53"/>
        <v>1.3759061032863848E-2</v>
      </c>
      <c r="H756" s="275"/>
      <c r="I756" s="275"/>
      <c r="J756" s="76"/>
    </row>
    <row r="757" spans="1:10" x14ac:dyDescent="0.25">
      <c r="A757" s="11" t="s">
        <v>285</v>
      </c>
      <c r="B757" s="275">
        <f t="shared" si="52"/>
        <v>2.131874187220349E-4</v>
      </c>
      <c r="D757" s="275"/>
      <c r="E757" s="275" t="s">
        <v>140</v>
      </c>
      <c r="F757" s="275">
        <v>3.11</v>
      </c>
      <c r="G757" s="238">
        <f t="shared" si="53"/>
        <v>1.4600938967136151E-4</v>
      </c>
      <c r="H757" s="275"/>
      <c r="I757" s="275"/>
      <c r="J757" s="76"/>
    </row>
    <row r="758" spans="1:10" x14ac:dyDescent="0.25">
      <c r="A758" s="11" t="s">
        <v>285</v>
      </c>
      <c r="B758" s="275">
        <f t="shared" ref="B758:B767" si="54">POWER((F758/$J$693)*100, 2)</f>
        <v>2.3785083206594813E-3</v>
      </c>
      <c r="D758" s="275"/>
      <c r="E758" s="275" t="s">
        <v>46</v>
      </c>
      <c r="F758" s="275">
        <v>10.388</v>
      </c>
      <c r="G758" s="238">
        <f t="shared" si="53"/>
        <v>4.8769953051643191E-4</v>
      </c>
      <c r="H758" s="275"/>
      <c r="I758" s="275"/>
      <c r="J758" s="76"/>
    </row>
    <row r="759" spans="1:10" s="275" customFormat="1" x14ac:dyDescent="0.25">
      <c r="A759" s="11" t="s">
        <v>285</v>
      </c>
      <c r="B759" s="275">
        <f t="shared" si="54"/>
        <v>1.4106548524322777E-3</v>
      </c>
      <c r="C759" s="11"/>
      <c r="E759" s="275" t="s">
        <v>161</v>
      </c>
      <c r="F759" s="275">
        <v>8</v>
      </c>
      <c r="G759" s="238">
        <f t="shared" si="53"/>
        <v>3.755868544600939E-4</v>
      </c>
      <c r="J759" s="76"/>
    </row>
    <row r="760" spans="1:10" x14ac:dyDescent="0.25">
      <c r="A760" s="11" t="s">
        <v>285</v>
      </c>
      <c r="B760" s="275">
        <f t="shared" si="54"/>
        <v>0</v>
      </c>
      <c r="D760" s="275"/>
      <c r="E760" s="275" t="s">
        <v>329</v>
      </c>
      <c r="F760" s="275"/>
      <c r="G760" s="238"/>
      <c r="H760" s="275"/>
      <c r="I760" s="275"/>
      <c r="J760" s="76"/>
    </row>
    <row r="761" spans="1:10" x14ac:dyDescent="0.25">
      <c r="A761" s="11" t="s">
        <v>285</v>
      </c>
      <c r="B761" s="275">
        <f t="shared" si="54"/>
        <v>1.9051775441380676</v>
      </c>
      <c r="D761" s="275"/>
      <c r="E761" s="275" t="s">
        <v>31</v>
      </c>
      <c r="F761" s="275">
        <v>294</v>
      </c>
      <c r="G761" s="238">
        <f t="shared" si="53"/>
        <v>1.380281690140845E-2</v>
      </c>
      <c r="H761" s="275"/>
      <c r="I761" s="275"/>
      <c r="J761" s="76"/>
    </row>
    <row r="762" spans="1:10" s="275" customFormat="1" x14ac:dyDescent="0.25">
      <c r="A762" s="11" t="s">
        <v>285</v>
      </c>
      <c r="B762" s="275">
        <f t="shared" si="54"/>
        <v>0</v>
      </c>
      <c r="C762" s="11"/>
      <c r="E762" s="275" t="s">
        <v>128</v>
      </c>
      <c r="F762" s="270"/>
      <c r="G762" s="238"/>
      <c r="J762" s="76"/>
    </row>
    <row r="763" spans="1:10" x14ac:dyDescent="0.25">
      <c r="A763" s="11" t="s">
        <v>285</v>
      </c>
      <c r="B763" s="275">
        <f t="shared" si="54"/>
        <v>34.439815733209898</v>
      </c>
      <c r="D763" s="275"/>
      <c r="E763" s="275" t="s">
        <v>38</v>
      </c>
      <c r="F763" s="275">
        <v>1250</v>
      </c>
      <c r="G763" s="238">
        <f t="shared" si="53"/>
        <v>5.8685446009389672E-2</v>
      </c>
      <c r="H763" s="275"/>
      <c r="I763" s="275"/>
      <c r="J763" s="76"/>
    </row>
    <row r="764" spans="1:10" s="275" customFormat="1" x14ac:dyDescent="0.25">
      <c r="A764" s="11" t="s">
        <v>285</v>
      </c>
      <c r="B764" s="275">
        <f t="shared" si="54"/>
        <v>3.5266371310806942E-4</v>
      </c>
      <c r="C764" s="11"/>
      <c r="E764" s="275" t="s">
        <v>341</v>
      </c>
      <c r="F764" s="275">
        <v>4</v>
      </c>
      <c r="G764" s="238">
        <f t="shared" si="53"/>
        <v>1.8779342723004695E-4</v>
      </c>
      <c r="J764" s="76"/>
    </row>
    <row r="765" spans="1:10" x14ac:dyDescent="0.25">
      <c r="A765" s="11" t="s">
        <v>285</v>
      </c>
      <c r="B765" s="275">
        <f t="shared" si="54"/>
        <v>0.12282227741409329</v>
      </c>
      <c r="D765" s="275"/>
      <c r="E765" s="275" t="s">
        <v>330</v>
      </c>
      <c r="F765" s="275">
        <v>74.647999999999996</v>
      </c>
      <c r="G765" s="238">
        <f t="shared" si="53"/>
        <v>3.5046009389671359E-3</v>
      </c>
      <c r="H765" s="275"/>
      <c r="I765" s="275"/>
      <c r="J765" s="76"/>
    </row>
    <row r="766" spans="1:10" x14ac:dyDescent="0.25">
      <c r="A766" s="11" t="s">
        <v>285</v>
      </c>
      <c r="B766" s="275">
        <f t="shared" si="54"/>
        <v>0</v>
      </c>
      <c r="D766" s="275"/>
      <c r="E766" s="275" t="s">
        <v>89</v>
      </c>
      <c r="F766" s="275"/>
      <c r="G766" s="238"/>
      <c r="H766" s="275"/>
      <c r="I766" s="275"/>
      <c r="J766" s="76"/>
    </row>
    <row r="767" spans="1:10" x14ac:dyDescent="0.25">
      <c r="A767" s="150" t="s">
        <v>285</v>
      </c>
      <c r="B767" s="12">
        <f t="shared" si="54"/>
        <v>0</v>
      </c>
      <c r="C767" s="150"/>
      <c r="D767" s="12"/>
      <c r="E767" s="12" t="s">
        <v>86</v>
      </c>
      <c r="F767" s="140"/>
      <c r="G767" s="237"/>
      <c r="H767" s="12"/>
      <c r="I767" s="12"/>
      <c r="J767" s="147"/>
    </row>
    <row r="768" spans="1:10" x14ac:dyDescent="0.25">
      <c r="A768" s="11" t="s">
        <v>286</v>
      </c>
      <c r="B768" s="178">
        <f>POWER((F768/$J$768)*100, 2)</f>
        <v>0</v>
      </c>
      <c r="C768" s="11">
        <f>SUM(B768:B798)</f>
        <v>1523.3981695816187</v>
      </c>
      <c r="D768" s="277"/>
      <c r="E768" s="277" t="s">
        <v>97</v>
      </c>
      <c r="F768" s="276"/>
      <c r="G768" s="238"/>
      <c r="H768" s="277"/>
      <c r="I768" s="277"/>
      <c r="J768" s="76">
        <v>21600</v>
      </c>
    </row>
    <row r="769" spans="1:10" x14ac:dyDescent="0.25">
      <c r="A769" s="11" t="s">
        <v>286</v>
      </c>
      <c r="B769" s="178">
        <f t="shared" ref="B769:B798" si="55">POWER((F769/$J$768)*100, 2)</f>
        <v>3.0949931412894378E-2</v>
      </c>
      <c r="D769" s="277"/>
      <c r="E769" s="277" t="s">
        <v>81</v>
      </c>
      <c r="F769" s="277">
        <v>38</v>
      </c>
      <c r="G769" s="238">
        <f>F769/$J$768</f>
        <v>1.7592592592592592E-3</v>
      </c>
      <c r="H769" s="277"/>
      <c r="I769" s="277"/>
      <c r="J769" s="76"/>
    </row>
    <row r="770" spans="1:10" x14ac:dyDescent="0.25">
      <c r="A770" s="11" t="s">
        <v>286</v>
      </c>
      <c r="B770" s="178">
        <f t="shared" si="55"/>
        <v>2.625600137174211</v>
      </c>
      <c r="D770" s="277"/>
      <c r="E770" s="277" t="s">
        <v>5</v>
      </c>
      <c r="F770" s="277">
        <v>350</v>
      </c>
      <c r="G770" s="238">
        <f t="shared" ref="G770:G798" si="56">F770/$J$768</f>
        <v>1.6203703703703703E-2</v>
      </c>
      <c r="H770" s="277"/>
      <c r="I770" s="277"/>
      <c r="J770" s="76"/>
    </row>
    <row r="771" spans="1:10" x14ac:dyDescent="0.25">
      <c r="A771" s="11" t="s">
        <v>286</v>
      </c>
      <c r="B771" s="178">
        <f t="shared" si="55"/>
        <v>0</v>
      </c>
      <c r="D771" s="277"/>
      <c r="E771" s="277" t="s">
        <v>100</v>
      </c>
      <c r="F771" s="277"/>
      <c r="G771" s="238"/>
      <c r="H771" s="277"/>
      <c r="I771" s="277"/>
      <c r="J771" s="76"/>
    </row>
    <row r="772" spans="1:10" x14ac:dyDescent="0.25">
      <c r="A772" s="11" t="s">
        <v>286</v>
      </c>
      <c r="B772" s="178">
        <f t="shared" si="55"/>
        <v>0.8573388203017831</v>
      </c>
      <c r="D772" s="277"/>
      <c r="E772" s="277" t="s">
        <v>6</v>
      </c>
      <c r="F772" s="276">
        <v>200</v>
      </c>
      <c r="G772" s="238">
        <f t="shared" si="56"/>
        <v>9.2592592592592587E-3</v>
      </c>
      <c r="H772" s="277"/>
      <c r="I772" s="277"/>
      <c r="J772" s="76"/>
    </row>
    <row r="773" spans="1:10" x14ac:dyDescent="0.25">
      <c r="A773" s="11" t="s">
        <v>286</v>
      </c>
      <c r="B773" s="178">
        <f t="shared" si="55"/>
        <v>4.5353223593964342</v>
      </c>
      <c r="D773" s="277"/>
      <c r="E773" s="277" t="s">
        <v>101</v>
      </c>
      <c r="F773" s="277">
        <v>460</v>
      </c>
      <c r="G773" s="238">
        <f t="shared" si="56"/>
        <v>2.1296296296296296E-2</v>
      </c>
      <c r="H773" s="277"/>
      <c r="I773" s="277"/>
      <c r="J773" s="76"/>
    </row>
    <row r="774" spans="1:10" x14ac:dyDescent="0.25">
      <c r="A774" s="11" t="s">
        <v>286</v>
      </c>
      <c r="B774" s="178">
        <f t="shared" si="55"/>
        <v>42.551461762688625</v>
      </c>
      <c r="D774" s="277"/>
      <c r="E774" s="277" t="s">
        <v>82</v>
      </c>
      <c r="F774" s="277">
        <v>1409</v>
      </c>
      <c r="G774" s="238">
        <f t="shared" si="56"/>
        <v>6.5231481481481488E-2</v>
      </c>
      <c r="H774" s="277"/>
      <c r="I774" s="277"/>
      <c r="J774" s="76"/>
    </row>
    <row r="775" spans="1:10" x14ac:dyDescent="0.25">
      <c r="A775" s="11" t="s">
        <v>286</v>
      </c>
      <c r="B775" s="178">
        <f t="shared" si="55"/>
        <v>1038.2716049382716</v>
      </c>
      <c r="D775" s="277"/>
      <c r="E775" s="277" t="s">
        <v>15</v>
      </c>
      <c r="F775" s="277">
        <v>6960</v>
      </c>
      <c r="G775" s="238">
        <f t="shared" si="56"/>
        <v>0.32222222222222224</v>
      </c>
      <c r="H775" s="277"/>
      <c r="I775" s="277"/>
      <c r="J775" s="76"/>
    </row>
    <row r="776" spans="1:10" x14ac:dyDescent="0.25">
      <c r="A776" s="11" t="s">
        <v>286</v>
      </c>
      <c r="B776" s="178">
        <f t="shared" si="55"/>
        <v>0</v>
      </c>
      <c r="D776" s="277"/>
      <c r="E776" s="277" t="s">
        <v>134</v>
      </c>
      <c r="F776" s="277"/>
      <c r="G776" s="238"/>
      <c r="H776" s="277"/>
      <c r="I776" s="277"/>
      <c r="J776" s="76"/>
    </row>
    <row r="777" spans="1:10" x14ac:dyDescent="0.25">
      <c r="A777" s="11" t="s">
        <v>286</v>
      </c>
      <c r="B777" s="178">
        <f t="shared" si="55"/>
        <v>0</v>
      </c>
      <c r="D777" s="277"/>
      <c r="E777" s="277" t="s">
        <v>19</v>
      </c>
      <c r="F777" s="277"/>
      <c r="G777" s="238"/>
      <c r="H777" s="277"/>
      <c r="I777" s="277"/>
      <c r="J777" s="76"/>
    </row>
    <row r="778" spans="1:10" x14ac:dyDescent="0.25">
      <c r="A778" s="11" t="s">
        <v>286</v>
      </c>
      <c r="B778" s="178">
        <f t="shared" si="55"/>
        <v>3.7808641975308639</v>
      </c>
      <c r="D778" s="277"/>
      <c r="E778" s="277" t="s">
        <v>94</v>
      </c>
      <c r="F778" s="277">
        <v>420</v>
      </c>
      <c r="G778" s="238">
        <f t="shared" si="56"/>
        <v>1.9444444444444445E-2</v>
      </c>
      <c r="H778" s="277"/>
      <c r="I778" s="277"/>
      <c r="J778" s="76"/>
    </row>
    <row r="779" spans="1:10" x14ac:dyDescent="0.25">
      <c r="A779" s="11" t="s">
        <v>286</v>
      </c>
      <c r="B779" s="178">
        <f t="shared" si="55"/>
        <v>7.6903506515775044</v>
      </c>
      <c r="D779" s="277"/>
      <c r="E779" s="277" t="s">
        <v>9</v>
      </c>
      <c r="F779" s="277">
        <v>599</v>
      </c>
      <c r="G779" s="238">
        <f t="shared" si="56"/>
        <v>2.7731481481481482E-2</v>
      </c>
      <c r="H779" s="277"/>
      <c r="I779" s="277"/>
      <c r="J779" s="76"/>
    </row>
    <row r="780" spans="1:10" x14ac:dyDescent="0.25">
      <c r="A780" s="11" t="s">
        <v>286</v>
      </c>
      <c r="B780" s="178">
        <f t="shared" si="55"/>
        <v>0</v>
      </c>
      <c r="D780" s="277"/>
      <c r="E780" s="277" t="s">
        <v>25</v>
      </c>
      <c r="F780" s="276"/>
      <c r="G780" s="238"/>
      <c r="H780" s="277"/>
      <c r="I780" s="277"/>
      <c r="J780" s="76"/>
    </row>
    <row r="781" spans="1:10" x14ac:dyDescent="0.25">
      <c r="A781" s="11" t="s">
        <v>286</v>
      </c>
      <c r="B781" s="178">
        <f t="shared" si="55"/>
        <v>96.87662894375859</v>
      </c>
      <c r="D781" s="277"/>
      <c r="E781" s="277" t="s">
        <v>111</v>
      </c>
      <c r="F781" s="277">
        <v>2126</v>
      </c>
      <c r="G781" s="238">
        <f t="shared" si="56"/>
        <v>9.8425925925925931E-2</v>
      </c>
      <c r="H781" s="277"/>
      <c r="I781" s="277"/>
      <c r="J781" s="76"/>
    </row>
    <row r="782" spans="1:10" x14ac:dyDescent="0.25">
      <c r="A782" s="11" t="s">
        <v>286</v>
      </c>
      <c r="B782" s="178">
        <f t="shared" si="55"/>
        <v>25.934499314128942</v>
      </c>
      <c r="D782" s="277"/>
      <c r="E782" s="277" t="s">
        <v>36</v>
      </c>
      <c r="F782" s="277">
        <v>1100</v>
      </c>
      <c r="G782" s="238">
        <f t="shared" si="56"/>
        <v>5.0925925925925923E-2</v>
      </c>
      <c r="H782" s="277"/>
      <c r="I782" s="277"/>
      <c r="J782" s="76"/>
    </row>
    <row r="783" spans="1:10" x14ac:dyDescent="0.25">
      <c r="A783" s="11" t="s">
        <v>286</v>
      </c>
      <c r="B783" s="178">
        <f t="shared" si="55"/>
        <v>0</v>
      </c>
      <c r="D783" s="277"/>
      <c r="E783" s="277" t="s">
        <v>220</v>
      </c>
      <c r="F783" s="276"/>
      <c r="G783" s="238"/>
      <c r="H783" s="277"/>
      <c r="I783" s="277"/>
      <c r="J783" s="76"/>
    </row>
    <row r="784" spans="1:10" x14ac:dyDescent="0.25">
      <c r="A784" s="11" t="s">
        <v>286</v>
      </c>
      <c r="B784" s="178">
        <f t="shared" si="55"/>
        <v>204.6489197530864</v>
      </c>
      <c r="D784" s="277"/>
      <c r="E784" s="277" t="s">
        <v>170</v>
      </c>
      <c r="F784" s="277">
        <v>3090</v>
      </c>
      <c r="G784" s="238">
        <f t="shared" si="56"/>
        <v>0.14305555555555555</v>
      </c>
      <c r="H784" s="277"/>
      <c r="I784" s="277"/>
      <c r="J784" s="76"/>
    </row>
    <row r="785" spans="1:10" x14ac:dyDescent="0.25">
      <c r="A785" s="11" t="s">
        <v>286</v>
      </c>
      <c r="B785" s="178">
        <f t="shared" si="55"/>
        <v>0</v>
      </c>
      <c r="D785" s="277"/>
      <c r="E785" s="277" t="s">
        <v>181</v>
      </c>
      <c r="F785" s="277"/>
      <c r="G785" s="238"/>
      <c r="H785" s="277"/>
      <c r="I785" s="277"/>
      <c r="J785" s="76"/>
    </row>
    <row r="786" spans="1:10" x14ac:dyDescent="0.25">
      <c r="A786" s="11" t="s">
        <v>286</v>
      </c>
      <c r="B786" s="178">
        <f t="shared" si="55"/>
        <v>51.493912894375853</v>
      </c>
      <c r="D786" s="277"/>
      <c r="E786" s="277" t="s">
        <v>56</v>
      </c>
      <c r="F786" s="277">
        <v>1550</v>
      </c>
      <c r="G786" s="238">
        <f t="shared" si="56"/>
        <v>7.1759259259259259E-2</v>
      </c>
      <c r="H786" s="277"/>
      <c r="I786" s="277"/>
      <c r="J786" s="76"/>
    </row>
    <row r="787" spans="1:10" x14ac:dyDescent="0.25">
      <c r="A787" s="11" t="s">
        <v>286</v>
      </c>
      <c r="B787" s="178">
        <f t="shared" si="55"/>
        <v>6.0206618655692727</v>
      </c>
      <c r="D787" s="277"/>
      <c r="E787" s="277" t="s">
        <v>138</v>
      </c>
      <c r="F787" s="277">
        <v>530</v>
      </c>
      <c r="G787" s="238">
        <f t="shared" si="56"/>
        <v>2.4537037037037038E-2</v>
      </c>
      <c r="H787" s="277"/>
      <c r="I787" s="277"/>
      <c r="J787" s="76"/>
    </row>
    <row r="788" spans="1:10" x14ac:dyDescent="0.25">
      <c r="A788" s="11" t="s">
        <v>286</v>
      </c>
      <c r="B788" s="178">
        <f t="shared" si="55"/>
        <v>0.67909807956104251</v>
      </c>
      <c r="D788" s="277"/>
      <c r="E788" s="277" t="s">
        <v>117</v>
      </c>
      <c r="F788" s="277">
        <v>178</v>
      </c>
      <c r="G788" s="238">
        <f t="shared" si="56"/>
        <v>8.2407407407407412E-3</v>
      </c>
      <c r="H788" s="277"/>
      <c r="I788" s="277"/>
      <c r="J788" s="76"/>
    </row>
    <row r="789" spans="1:10" x14ac:dyDescent="0.25">
      <c r="A789" s="11" t="s">
        <v>286</v>
      </c>
      <c r="B789" s="178">
        <f t="shared" si="55"/>
        <v>2.950124314128943</v>
      </c>
      <c r="D789" s="277"/>
      <c r="E789" s="277" t="s">
        <v>92</v>
      </c>
      <c r="F789" s="277">
        <v>371</v>
      </c>
      <c r="G789" s="238">
        <f t="shared" si="56"/>
        <v>1.7175925925925924E-2</v>
      </c>
      <c r="H789" s="277"/>
      <c r="I789" s="277"/>
      <c r="J789" s="76"/>
    </row>
    <row r="790" spans="1:10" x14ac:dyDescent="0.25">
      <c r="A790" s="11" t="s">
        <v>286</v>
      </c>
      <c r="B790" s="178">
        <f t="shared" si="55"/>
        <v>7.7934027777777768</v>
      </c>
      <c r="D790" s="277"/>
      <c r="E790" s="277" t="s">
        <v>118</v>
      </c>
      <c r="F790" s="277">
        <v>603</v>
      </c>
      <c r="G790" s="238">
        <f t="shared" si="56"/>
        <v>2.7916666666666666E-2</v>
      </c>
      <c r="H790" s="277"/>
      <c r="I790" s="277"/>
      <c r="J790" s="76"/>
    </row>
    <row r="791" spans="1:10" x14ac:dyDescent="0.25">
      <c r="A791" s="11" t="s">
        <v>286</v>
      </c>
      <c r="B791" s="178">
        <f t="shared" si="55"/>
        <v>13.71742112482853</v>
      </c>
      <c r="D791" s="277"/>
      <c r="E791" s="277" t="s">
        <v>344</v>
      </c>
      <c r="F791" s="277">
        <v>800</v>
      </c>
      <c r="G791" s="238">
        <f t="shared" si="56"/>
        <v>3.7037037037037035E-2</v>
      </c>
      <c r="H791" s="277"/>
      <c r="I791" s="277"/>
      <c r="J791" s="76"/>
    </row>
    <row r="792" spans="1:10" x14ac:dyDescent="0.25">
      <c r="A792" s="11" t="s">
        <v>286</v>
      </c>
      <c r="B792" s="178">
        <f t="shared" si="55"/>
        <v>0</v>
      </c>
      <c r="D792" s="277"/>
      <c r="E792" s="277" t="s">
        <v>37</v>
      </c>
      <c r="F792" s="277"/>
      <c r="G792" s="238"/>
      <c r="H792" s="277"/>
      <c r="I792" s="277"/>
      <c r="J792" s="76"/>
    </row>
    <row r="793" spans="1:10" x14ac:dyDescent="0.25">
      <c r="A793" s="11" t="s">
        <v>286</v>
      </c>
      <c r="B793" s="178">
        <f t="shared" si="55"/>
        <v>0</v>
      </c>
      <c r="D793" s="277"/>
      <c r="E793" s="277" t="s">
        <v>32</v>
      </c>
      <c r="F793" s="277"/>
      <c r="G793" s="238"/>
      <c r="H793" s="277"/>
      <c r="I793" s="277"/>
      <c r="J793" s="76"/>
    </row>
    <row r="794" spans="1:10" x14ac:dyDescent="0.25">
      <c r="A794" s="11" t="s">
        <v>286</v>
      </c>
      <c r="B794" s="178">
        <f t="shared" si="55"/>
        <v>0</v>
      </c>
      <c r="D794" s="277"/>
      <c r="E794" s="277" t="s">
        <v>161</v>
      </c>
      <c r="F794" s="277"/>
      <c r="G794" s="238"/>
      <c r="H794" s="277"/>
      <c r="I794" s="277"/>
      <c r="J794" s="76"/>
    </row>
    <row r="795" spans="1:10" x14ac:dyDescent="0.25">
      <c r="A795" s="11" t="s">
        <v>286</v>
      </c>
      <c r="B795" s="178">
        <f t="shared" si="55"/>
        <v>0</v>
      </c>
      <c r="D795" s="277"/>
      <c r="E795" s="277" t="s">
        <v>31</v>
      </c>
      <c r="F795" s="277"/>
      <c r="G795" s="238"/>
      <c r="H795" s="277"/>
      <c r="I795" s="277"/>
      <c r="J795" s="76"/>
    </row>
    <row r="796" spans="1:10" x14ac:dyDescent="0.25">
      <c r="A796" s="11" t="s">
        <v>286</v>
      </c>
      <c r="B796" s="178">
        <f t="shared" si="55"/>
        <v>0</v>
      </c>
      <c r="D796" s="277"/>
      <c r="E796" s="277" t="s">
        <v>126</v>
      </c>
      <c r="F796" s="277"/>
      <c r="G796" s="238"/>
      <c r="H796" s="277"/>
      <c r="I796" s="277"/>
      <c r="J796" s="76"/>
    </row>
    <row r="797" spans="1:10" x14ac:dyDescent="0.25">
      <c r="A797" s="11" t="s">
        <v>286</v>
      </c>
      <c r="B797" s="178">
        <f t="shared" si="55"/>
        <v>0</v>
      </c>
      <c r="D797" s="277"/>
      <c r="E797" s="277" t="s">
        <v>128</v>
      </c>
      <c r="F797" s="277"/>
      <c r="G797" s="238"/>
      <c r="H797" s="277"/>
      <c r="I797" s="277"/>
      <c r="J797" s="76"/>
    </row>
    <row r="798" spans="1:10" x14ac:dyDescent="0.25">
      <c r="A798" s="150" t="s">
        <v>286</v>
      </c>
      <c r="B798" s="131">
        <f t="shared" si="55"/>
        <v>12.940007716049383</v>
      </c>
      <c r="C798" s="150"/>
      <c r="D798" s="12"/>
      <c r="E798" s="12" t="s">
        <v>38</v>
      </c>
      <c r="F798" s="12">
        <v>777</v>
      </c>
      <c r="G798" s="237">
        <f t="shared" si="56"/>
        <v>3.5972222222222225E-2</v>
      </c>
      <c r="H798" s="12"/>
      <c r="I798" s="12"/>
      <c r="J798" s="147"/>
    </row>
    <row r="799" spans="1:10" x14ac:dyDescent="0.25">
      <c r="A799" s="11" t="s">
        <v>288</v>
      </c>
      <c r="B799" s="178">
        <f>POWER((F799/$J$799)*100, 2)</f>
        <v>0.47027943786982251</v>
      </c>
      <c r="C799" s="11">
        <f>SUM(B799:B824)</f>
        <v>2537.2639054733722</v>
      </c>
      <c r="D799" s="280"/>
      <c r="E799" s="280" t="s">
        <v>5</v>
      </c>
      <c r="F799" s="280">
        <v>1783</v>
      </c>
      <c r="G799" s="238">
        <f>F799/$J$799</f>
        <v>6.8576923076923077E-3</v>
      </c>
      <c r="H799" s="280"/>
      <c r="I799" s="280"/>
      <c r="J799" s="76">
        <v>260000</v>
      </c>
    </row>
    <row r="800" spans="1:10" x14ac:dyDescent="0.25">
      <c r="A800" s="11" t="s">
        <v>288</v>
      </c>
      <c r="B800" s="178">
        <f t="shared" ref="B800:B824" si="57">POWER((F800/$J$799)*100, 2)</f>
        <v>44.376094674556214</v>
      </c>
      <c r="D800" s="280"/>
      <c r="E800" s="280" t="s">
        <v>93</v>
      </c>
      <c r="F800" s="280">
        <v>17320</v>
      </c>
      <c r="G800" s="238">
        <f t="shared" ref="G800:G823" si="58">F800/$J$799</f>
        <v>6.6615384615384618E-2</v>
      </c>
      <c r="H800" s="280"/>
      <c r="I800" s="280"/>
      <c r="J800" s="76"/>
    </row>
    <row r="801" spans="1:10" x14ac:dyDescent="0.25">
      <c r="A801" s="11" t="s">
        <v>288</v>
      </c>
      <c r="B801" s="178">
        <f t="shared" si="57"/>
        <v>28.577248668639058</v>
      </c>
      <c r="D801" s="280"/>
      <c r="E801" s="280" t="s">
        <v>6</v>
      </c>
      <c r="F801" s="280">
        <v>13899</v>
      </c>
      <c r="G801" s="238">
        <f t="shared" si="58"/>
        <v>5.345769230769231E-2</v>
      </c>
      <c r="H801" s="280"/>
      <c r="I801" s="280"/>
      <c r="J801" s="76"/>
    </row>
    <row r="802" spans="1:10" x14ac:dyDescent="0.25">
      <c r="A802" s="11" t="s">
        <v>288</v>
      </c>
      <c r="B802" s="178">
        <f t="shared" si="57"/>
        <v>9.4674556213017763E-2</v>
      </c>
      <c r="D802" s="280"/>
      <c r="E802" s="280" t="s">
        <v>102</v>
      </c>
      <c r="F802" s="280">
        <v>800</v>
      </c>
      <c r="G802" s="238">
        <f t="shared" si="58"/>
        <v>3.0769230769230769E-3</v>
      </c>
      <c r="H802" s="280"/>
      <c r="I802" s="280"/>
      <c r="J802" s="76"/>
    </row>
    <row r="803" spans="1:10" x14ac:dyDescent="0.25">
      <c r="A803" s="11" t="s">
        <v>288</v>
      </c>
      <c r="B803" s="178">
        <f t="shared" si="57"/>
        <v>6.5236686390532543E-5</v>
      </c>
      <c r="D803" s="280"/>
      <c r="E803" s="280" t="s">
        <v>271</v>
      </c>
      <c r="F803" s="280">
        <v>21</v>
      </c>
      <c r="G803" s="238">
        <f t="shared" si="58"/>
        <v>8.0769230769230763E-5</v>
      </c>
      <c r="H803" s="280"/>
      <c r="I803" s="280"/>
      <c r="J803" s="76"/>
    </row>
    <row r="804" spans="1:10" x14ac:dyDescent="0.25">
      <c r="A804" s="11" t="s">
        <v>288</v>
      </c>
      <c r="B804" s="178">
        <f t="shared" si="57"/>
        <v>1789.9408284023668</v>
      </c>
      <c r="D804" s="280"/>
      <c r="E804" s="280" t="s">
        <v>15</v>
      </c>
      <c r="F804" s="280">
        <v>110000</v>
      </c>
      <c r="G804" s="238">
        <f t="shared" si="58"/>
        <v>0.42307692307692307</v>
      </c>
      <c r="H804" s="280"/>
      <c r="I804" s="280"/>
      <c r="J804" s="76"/>
    </row>
    <row r="805" spans="1:10" x14ac:dyDescent="0.25">
      <c r="A805" s="11" t="s">
        <v>288</v>
      </c>
      <c r="B805" s="178">
        <f t="shared" si="57"/>
        <v>23.485207100591712</v>
      </c>
      <c r="D805" s="280"/>
      <c r="E805" s="280" t="s">
        <v>213</v>
      </c>
      <c r="F805" s="280">
        <v>12600</v>
      </c>
      <c r="G805" s="238">
        <f t="shared" si="58"/>
        <v>4.8461538461538459E-2</v>
      </c>
      <c r="H805" s="280"/>
      <c r="I805" s="280"/>
      <c r="J805" s="76"/>
    </row>
    <row r="806" spans="1:10" x14ac:dyDescent="0.25">
      <c r="A806" s="11" t="s">
        <v>288</v>
      </c>
      <c r="B806" s="178">
        <f t="shared" si="57"/>
        <v>419.11538224852063</v>
      </c>
      <c r="D806" s="280"/>
      <c r="E806" s="280" t="s">
        <v>268</v>
      </c>
      <c r="F806" s="280">
        <v>53228</v>
      </c>
      <c r="G806" s="238">
        <f t="shared" si="58"/>
        <v>0.20472307692307692</v>
      </c>
      <c r="H806" s="280"/>
      <c r="I806" s="280"/>
      <c r="J806" s="76"/>
    </row>
    <row r="807" spans="1:10" x14ac:dyDescent="0.25">
      <c r="A807" s="11" t="s">
        <v>288</v>
      </c>
      <c r="B807" s="178">
        <f t="shared" si="57"/>
        <v>0</v>
      </c>
      <c r="D807" s="280"/>
      <c r="E807" s="280" t="s">
        <v>266</v>
      </c>
      <c r="F807" s="280"/>
      <c r="G807" s="238"/>
      <c r="H807" s="280"/>
      <c r="I807" s="280"/>
      <c r="J807" s="76"/>
    </row>
    <row r="808" spans="1:10" x14ac:dyDescent="0.25">
      <c r="A808" s="11" t="s">
        <v>288</v>
      </c>
      <c r="B808" s="178">
        <f t="shared" si="57"/>
        <v>4.4911390532544372E-2</v>
      </c>
      <c r="D808" s="280"/>
      <c r="E808" s="280" t="s">
        <v>345</v>
      </c>
      <c r="F808" s="280">
        <v>551</v>
      </c>
      <c r="G808" s="238">
        <f t="shared" si="58"/>
        <v>2.1192307692307691E-3</v>
      </c>
      <c r="H808" s="280"/>
      <c r="I808" s="280"/>
      <c r="J808" s="76"/>
    </row>
    <row r="809" spans="1:10" x14ac:dyDescent="0.25">
      <c r="A809" s="11" t="s">
        <v>288</v>
      </c>
      <c r="B809" s="178">
        <f t="shared" si="57"/>
        <v>1.003849852071006</v>
      </c>
      <c r="D809" s="280"/>
      <c r="E809" s="280" t="s">
        <v>26</v>
      </c>
      <c r="F809" s="280">
        <v>2605</v>
      </c>
      <c r="G809" s="238">
        <f t="shared" si="58"/>
        <v>1.001923076923077E-2</v>
      </c>
      <c r="H809" s="280"/>
      <c r="I809" s="280"/>
      <c r="J809" s="76"/>
    </row>
    <row r="810" spans="1:10" x14ac:dyDescent="0.25">
      <c r="A810" s="11" t="s">
        <v>288</v>
      </c>
      <c r="B810" s="178">
        <f t="shared" si="57"/>
        <v>0</v>
      </c>
      <c r="D810" s="280"/>
      <c r="E810" s="280" t="s">
        <v>346</v>
      </c>
      <c r="F810" s="280"/>
      <c r="G810" s="238"/>
      <c r="H810" s="280"/>
      <c r="I810" s="280"/>
      <c r="J810" s="76"/>
    </row>
    <row r="811" spans="1:10" x14ac:dyDescent="0.25">
      <c r="A811" s="11" t="s">
        <v>288</v>
      </c>
      <c r="B811" s="178">
        <f t="shared" si="57"/>
        <v>0</v>
      </c>
      <c r="D811" s="280"/>
      <c r="E811" s="280" t="s">
        <v>278</v>
      </c>
      <c r="F811" s="280"/>
      <c r="G811" s="238"/>
      <c r="H811" s="280"/>
      <c r="I811" s="280"/>
      <c r="J811" s="76"/>
    </row>
    <row r="812" spans="1:10" x14ac:dyDescent="0.25">
      <c r="A812" s="11" t="s">
        <v>288</v>
      </c>
      <c r="B812" s="178">
        <f t="shared" si="57"/>
        <v>0</v>
      </c>
      <c r="D812" s="280"/>
      <c r="E812" s="280" t="s">
        <v>84</v>
      </c>
      <c r="F812" s="280"/>
      <c r="G812" s="238"/>
      <c r="H812" s="280"/>
      <c r="I812" s="280"/>
      <c r="J812" s="76"/>
    </row>
    <row r="813" spans="1:10" x14ac:dyDescent="0.25">
      <c r="A813" s="11" t="s">
        <v>288</v>
      </c>
      <c r="B813" s="178">
        <f t="shared" si="57"/>
        <v>0</v>
      </c>
      <c r="D813" s="280"/>
      <c r="E813" s="280" t="s">
        <v>343</v>
      </c>
      <c r="F813" s="280"/>
      <c r="G813" s="238"/>
      <c r="H813" s="280"/>
      <c r="I813" s="280"/>
      <c r="J813" s="76"/>
    </row>
    <row r="814" spans="1:10" x14ac:dyDescent="0.25">
      <c r="A814" s="11" t="s">
        <v>288</v>
      </c>
      <c r="B814" s="178">
        <f t="shared" si="57"/>
        <v>5.0628698224852086E-3</v>
      </c>
      <c r="D814" s="280"/>
      <c r="E814" s="280" t="s">
        <v>139</v>
      </c>
      <c r="F814" s="280">
        <v>185</v>
      </c>
      <c r="G814" s="238">
        <f t="shared" si="58"/>
        <v>7.1153846153846159E-4</v>
      </c>
      <c r="H814" s="280"/>
      <c r="I814" s="280"/>
      <c r="J814" s="76"/>
    </row>
    <row r="815" spans="1:10" x14ac:dyDescent="0.25">
      <c r="A815" s="11" t="s">
        <v>288</v>
      </c>
      <c r="B815" s="178">
        <f t="shared" si="57"/>
        <v>225.42712559171596</v>
      </c>
      <c r="D815" s="280"/>
      <c r="E815" s="280" t="s">
        <v>92</v>
      </c>
      <c r="F815" s="280">
        <v>39037</v>
      </c>
      <c r="G815" s="238">
        <f t="shared" si="58"/>
        <v>0.15014230769230769</v>
      </c>
      <c r="H815" s="280"/>
      <c r="I815" s="280"/>
      <c r="J815" s="76"/>
    </row>
    <row r="816" spans="1:10" x14ac:dyDescent="0.25">
      <c r="A816" s="11" t="s">
        <v>288</v>
      </c>
      <c r="B816" s="178">
        <f t="shared" si="57"/>
        <v>1.2440828402366866E-4</v>
      </c>
      <c r="D816" s="280"/>
      <c r="E816" s="280" t="s">
        <v>218</v>
      </c>
      <c r="F816" s="280">
        <v>29</v>
      </c>
      <c r="G816" s="238">
        <f t="shared" si="58"/>
        <v>1.1153846153846154E-4</v>
      </c>
      <c r="H816" s="280"/>
      <c r="I816" s="280"/>
      <c r="J816" s="76"/>
    </row>
    <row r="817" spans="1:10" x14ac:dyDescent="0.25">
      <c r="A817" s="11" t="s">
        <v>288</v>
      </c>
      <c r="B817" s="178">
        <f t="shared" si="57"/>
        <v>2.3668639053254441E-2</v>
      </c>
      <c r="D817" s="280"/>
      <c r="E817" s="280" t="s">
        <v>16</v>
      </c>
      <c r="F817" s="280">
        <v>400</v>
      </c>
      <c r="G817" s="238">
        <f t="shared" si="58"/>
        <v>1.5384615384615385E-3</v>
      </c>
      <c r="H817" s="280"/>
      <c r="I817" s="280"/>
      <c r="J817" s="76"/>
    </row>
    <row r="818" spans="1:10" x14ac:dyDescent="0.25">
      <c r="A818" s="11" t="s">
        <v>288</v>
      </c>
      <c r="B818" s="178">
        <f t="shared" si="57"/>
        <v>0.37869822485207105</v>
      </c>
      <c r="D818" s="280"/>
      <c r="E818" s="280" t="s">
        <v>272</v>
      </c>
      <c r="F818" s="280">
        <v>1600</v>
      </c>
      <c r="G818" s="238">
        <f t="shared" si="58"/>
        <v>6.1538461538461538E-3</v>
      </c>
      <c r="H818" s="280"/>
      <c r="I818" s="280"/>
      <c r="J818" s="76"/>
    </row>
    <row r="819" spans="1:10" x14ac:dyDescent="0.25">
      <c r="A819" s="11" t="s">
        <v>288</v>
      </c>
      <c r="B819" s="178">
        <f t="shared" si="57"/>
        <v>0</v>
      </c>
      <c r="D819" s="280"/>
      <c r="E819" s="280" t="s">
        <v>32</v>
      </c>
      <c r="F819" s="280"/>
      <c r="G819" s="238"/>
      <c r="H819" s="280"/>
      <c r="I819" s="280"/>
      <c r="J819" s="76"/>
    </row>
    <row r="820" spans="1:10" x14ac:dyDescent="0.25">
      <c r="A820" s="11" t="s">
        <v>288</v>
      </c>
      <c r="B820" s="178">
        <f t="shared" si="57"/>
        <v>6.8380177514792894E-3</v>
      </c>
      <c r="D820" s="280"/>
      <c r="E820" s="280" t="s">
        <v>161</v>
      </c>
      <c r="F820" s="280">
        <v>215</v>
      </c>
      <c r="G820" s="238">
        <f t="shared" si="58"/>
        <v>8.2692307692307687E-4</v>
      </c>
      <c r="H820" s="280"/>
      <c r="I820" s="280"/>
      <c r="J820" s="76"/>
    </row>
    <row r="821" spans="1:10" x14ac:dyDescent="0.25">
      <c r="A821" s="11" t="s">
        <v>288</v>
      </c>
      <c r="B821" s="178">
        <f t="shared" si="57"/>
        <v>2.366863905325444E-4</v>
      </c>
      <c r="D821" s="280"/>
      <c r="E821" s="280" t="s">
        <v>193</v>
      </c>
      <c r="F821" s="280">
        <v>40</v>
      </c>
      <c r="G821" s="238">
        <f t="shared" si="58"/>
        <v>1.5384615384615385E-4</v>
      </c>
      <c r="H821" s="280"/>
      <c r="I821" s="280"/>
      <c r="J821" s="76"/>
    </row>
    <row r="822" spans="1:10" x14ac:dyDescent="0.25">
      <c r="A822" s="11" t="s">
        <v>288</v>
      </c>
      <c r="B822" s="178">
        <f t="shared" si="57"/>
        <v>0</v>
      </c>
      <c r="D822" s="280"/>
      <c r="E822" s="280" t="s">
        <v>128</v>
      </c>
      <c r="F822" s="280"/>
      <c r="G822" s="238"/>
      <c r="H822" s="280"/>
      <c r="I822" s="280"/>
      <c r="J822" s="76"/>
    </row>
    <row r="823" spans="1:10" x14ac:dyDescent="0.25">
      <c r="A823" s="11" t="s">
        <v>288</v>
      </c>
      <c r="B823" s="178">
        <f t="shared" si="57"/>
        <v>4.3136094674556222</v>
      </c>
      <c r="D823" s="280"/>
      <c r="E823" s="280" t="s">
        <v>47</v>
      </c>
      <c r="F823" s="280">
        <v>5400</v>
      </c>
      <c r="G823" s="238">
        <f t="shared" si="58"/>
        <v>2.0769230769230769E-2</v>
      </c>
      <c r="H823" s="280"/>
      <c r="I823" s="280"/>
      <c r="J823" s="76"/>
    </row>
    <row r="824" spans="1:10" x14ac:dyDescent="0.25">
      <c r="A824" s="150" t="s">
        <v>288</v>
      </c>
      <c r="B824" s="131">
        <f t="shared" si="57"/>
        <v>0</v>
      </c>
      <c r="C824" s="150"/>
      <c r="D824" s="12"/>
      <c r="E824" s="12" t="s">
        <v>86</v>
      </c>
      <c r="F824" s="12"/>
      <c r="G824" s="237"/>
      <c r="H824" s="12"/>
      <c r="I824" s="12"/>
      <c r="J824" s="147"/>
    </row>
    <row r="825" spans="1:10" x14ac:dyDescent="0.25">
      <c r="A825" s="11" t="s">
        <v>289</v>
      </c>
      <c r="B825" s="178">
        <f>POWER((F825/$J$825)*100, 2)</f>
        <v>0.6574141709276845</v>
      </c>
      <c r="C825" s="11">
        <f>SUM(B825:B839)</f>
        <v>8068.281285317752</v>
      </c>
      <c r="D825" s="281"/>
      <c r="E825" s="281" t="s">
        <v>5</v>
      </c>
      <c r="F825" s="281">
        <v>1500</v>
      </c>
      <c r="G825" s="238">
        <f>F825/$J$825</f>
        <v>8.1081081081081086E-3</v>
      </c>
      <c r="H825" s="281"/>
      <c r="I825" s="281"/>
      <c r="J825" s="76">
        <v>185000</v>
      </c>
    </row>
    <row r="826" spans="1:10" x14ac:dyDescent="0.25">
      <c r="A826" s="11" t="s">
        <v>289</v>
      </c>
      <c r="B826" s="178">
        <f t="shared" ref="B826:B839" si="59">POWER((F826/$J$825)*100, 2)</f>
        <v>4.4555222790357929</v>
      </c>
      <c r="D826" s="281"/>
      <c r="E826" s="281" t="s">
        <v>93</v>
      </c>
      <c r="F826" s="281">
        <v>3905</v>
      </c>
      <c r="G826" s="238">
        <f t="shared" ref="G826:G838" si="60">F826/$J$825</f>
        <v>2.110810810810811E-2</v>
      </c>
      <c r="H826" s="281"/>
      <c r="I826" s="281"/>
      <c r="J826" s="76"/>
    </row>
    <row r="827" spans="1:10" x14ac:dyDescent="0.25">
      <c r="A827" s="11" t="s">
        <v>289</v>
      </c>
      <c r="B827" s="178">
        <f t="shared" si="59"/>
        <v>5.0910153396639896E-3</v>
      </c>
      <c r="D827" s="281"/>
      <c r="E827" s="281" t="s">
        <v>82</v>
      </c>
      <c r="F827" s="281">
        <v>132</v>
      </c>
      <c r="G827" s="238">
        <f t="shared" si="60"/>
        <v>7.1351351351351354E-4</v>
      </c>
      <c r="H827" s="281"/>
      <c r="I827" s="281"/>
      <c r="J827" s="76"/>
    </row>
    <row r="828" spans="1:10" x14ac:dyDescent="0.25">
      <c r="A828" s="11" t="s">
        <v>289</v>
      </c>
      <c r="B828" s="178">
        <f t="shared" si="59"/>
        <v>8051.4243973703451</v>
      </c>
      <c r="D828" s="281"/>
      <c r="E828" s="281" t="s">
        <v>15</v>
      </c>
      <c r="F828" s="281">
        <v>166000</v>
      </c>
      <c r="G828" s="238">
        <f t="shared" si="60"/>
        <v>0.89729729729729735</v>
      </c>
      <c r="H828" s="281"/>
      <c r="I828" s="281"/>
      <c r="J828" s="76"/>
    </row>
    <row r="829" spans="1:10" x14ac:dyDescent="0.25">
      <c r="A829" s="11" t="s">
        <v>289</v>
      </c>
      <c r="B829" s="178">
        <f t="shared" si="59"/>
        <v>0</v>
      </c>
      <c r="D829" s="281"/>
      <c r="E829" s="281" t="s">
        <v>348</v>
      </c>
      <c r="F829" s="281"/>
      <c r="G829" s="238"/>
      <c r="H829" s="281"/>
      <c r="I829" s="281"/>
      <c r="J829" s="76"/>
    </row>
    <row r="830" spans="1:10" x14ac:dyDescent="0.25">
      <c r="A830" s="11" t="s">
        <v>289</v>
      </c>
      <c r="B830" s="178">
        <f t="shared" si="59"/>
        <v>0.14317019722425128</v>
      </c>
      <c r="D830" s="281"/>
      <c r="E830" s="281" t="s">
        <v>266</v>
      </c>
      <c r="F830" s="281">
        <v>700</v>
      </c>
      <c r="G830" s="238">
        <f t="shared" si="60"/>
        <v>3.7837837837837837E-3</v>
      </c>
      <c r="H830" s="281"/>
      <c r="I830" s="281"/>
      <c r="J830" s="76"/>
    </row>
    <row r="831" spans="1:10" x14ac:dyDescent="0.25">
      <c r="A831" s="11" t="s">
        <v>289</v>
      </c>
      <c r="B831" s="178">
        <f t="shared" si="59"/>
        <v>0</v>
      </c>
      <c r="D831" s="281"/>
      <c r="E831" s="281" t="s">
        <v>56</v>
      </c>
      <c r="F831" s="281"/>
      <c r="G831" s="238"/>
      <c r="H831" s="281"/>
      <c r="I831" s="281"/>
      <c r="J831" s="76"/>
    </row>
    <row r="832" spans="1:10" x14ac:dyDescent="0.25">
      <c r="A832" s="11" t="s">
        <v>289</v>
      </c>
      <c r="B832" s="178">
        <f t="shared" si="59"/>
        <v>0</v>
      </c>
      <c r="D832" s="281"/>
      <c r="E832" s="281" t="s">
        <v>165</v>
      </c>
      <c r="F832" s="281"/>
      <c r="G832" s="238"/>
      <c r="H832" s="281"/>
      <c r="I832" s="281"/>
      <c r="J832" s="76"/>
    </row>
    <row r="833" spans="1:10" x14ac:dyDescent="0.25">
      <c r="A833" s="11" t="s">
        <v>289</v>
      </c>
      <c r="B833" s="178">
        <f t="shared" si="59"/>
        <v>8.2384514243973708E-2</v>
      </c>
      <c r="D833" s="281"/>
      <c r="E833" s="281" t="s">
        <v>92</v>
      </c>
      <c r="F833" s="281">
        <v>531</v>
      </c>
      <c r="G833" s="238">
        <f t="shared" si="60"/>
        <v>2.8702702702702704E-3</v>
      </c>
      <c r="H833" s="281"/>
      <c r="I833" s="281"/>
      <c r="J833" s="76"/>
    </row>
    <row r="834" spans="1:10" x14ac:dyDescent="0.25">
      <c r="A834" s="11" t="s">
        <v>289</v>
      </c>
      <c r="B834" s="178">
        <f t="shared" si="59"/>
        <v>3.5792549306062829</v>
      </c>
      <c r="D834" s="281"/>
      <c r="E834" s="281" t="s">
        <v>16</v>
      </c>
      <c r="F834" s="281">
        <v>3500</v>
      </c>
      <c r="G834" s="238">
        <f t="shared" si="60"/>
        <v>1.891891891891892E-2</v>
      </c>
      <c r="H834" s="281"/>
      <c r="I834" s="281"/>
      <c r="J834" s="76"/>
    </row>
    <row r="835" spans="1:10" x14ac:dyDescent="0.25">
      <c r="A835" s="11" t="s">
        <v>289</v>
      </c>
      <c r="B835" s="178">
        <f t="shared" si="59"/>
        <v>4.6352926223520816</v>
      </c>
      <c r="D835" s="281"/>
      <c r="E835" s="281" t="s">
        <v>121</v>
      </c>
      <c r="F835" s="281">
        <v>3983</v>
      </c>
      <c r="G835" s="238">
        <f t="shared" si="60"/>
        <v>2.1529729729729729E-2</v>
      </c>
      <c r="H835" s="281"/>
      <c r="I835" s="281"/>
      <c r="J835" s="76"/>
    </row>
    <row r="836" spans="1:10" x14ac:dyDescent="0.25">
      <c r="A836" s="11" t="s">
        <v>289</v>
      </c>
      <c r="B836" s="178">
        <f t="shared" si="59"/>
        <v>1.1687363038714391</v>
      </c>
      <c r="D836" s="281"/>
      <c r="E836" s="281" t="s">
        <v>140</v>
      </c>
      <c r="F836" s="281">
        <v>2000</v>
      </c>
      <c r="G836" s="238">
        <f t="shared" si="60"/>
        <v>1.0810810810810811E-2</v>
      </c>
      <c r="H836" s="281"/>
      <c r="I836" s="281"/>
      <c r="J836" s="76"/>
    </row>
    <row r="837" spans="1:10" x14ac:dyDescent="0.25">
      <c r="A837" s="11" t="s">
        <v>289</v>
      </c>
      <c r="B837" s="178">
        <f t="shared" si="59"/>
        <v>0</v>
      </c>
      <c r="D837" s="281"/>
      <c r="E837" s="281" t="s">
        <v>161</v>
      </c>
      <c r="F837" s="281"/>
      <c r="G837" s="238"/>
      <c r="H837" s="281"/>
      <c r="I837" s="281"/>
      <c r="J837" s="76"/>
    </row>
    <row r="838" spans="1:10" x14ac:dyDescent="0.25">
      <c r="A838" s="11" t="s">
        <v>289</v>
      </c>
      <c r="B838" s="178">
        <f t="shared" si="59"/>
        <v>2.1300219138056975</v>
      </c>
      <c r="D838" s="281"/>
      <c r="E838" s="281" t="s">
        <v>31</v>
      </c>
      <c r="F838" s="281">
        <v>2700</v>
      </c>
      <c r="G838" s="238">
        <f t="shared" si="60"/>
        <v>1.4594594594594595E-2</v>
      </c>
      <c r="H838" s="281"/>
      <c r="I838" s="281"/>
      <c r="J838" s="76"/>
    </row>
    <row r="839" spans="1:10" x14ac:dyDescent="0.25">
      <c r="A839" s="150" t="s">
        <v>289</v>
      </c>
      <c r="B839" s="131">
        <f t="shared" si="59"/>
        <v>0</v>
      </c>
      <c r="C839" s="150"/>
      <c r="D839" s="12"/>
      <c r="E839" s="12" t="s">
        <v>38</v>
      </c>
      <c r="F839" s="12"/>
      <c r="G839" s="237"/>
      <c r="H839" s="12"/>
      <c r="I839" s="12"/>
      <c r="J839" s="147"/>
    </row>
    <row r="840" spans="1:10" x14ac:dyDescent="0.25">
      <c r="A840" s="11" t="s">
        <v>290</v>
      </c>
      <c r="B840" s="178">
        <f>POWER((F840/$J$840)*100, 2)</f>
        <v>240.37017006189529</v>
      </c>
      <c r="C840" s="11">
        <f>SUM(B840:B844)</f>
        <v>2705.5164954029206</v>
      </c>
      <c r="D840" s="282"/>
      <c r="E840" s="282" t="s">
        <v>82</v>
      </c>
      <c r="F840" s="276">
        <v>20000</v>
      </c>
      <c r="G840" s="238">
        <f>F840/$J$840</f>
        <v>0.15503875968992248</v>
      </c>
      <c r="H840" s="282"/>
      <c r="I840" s="282"/>
      <c r="J840" s="76">
        <v>129000</v>
      </c>
    </row>
    <row r="841" spans="1:10" x14ac:dyDescent="0.25">
      <c r="A841" s="11" t="s">
        <v>290</v>
      </c>
      <c r="B841" s="178">
        <f>POWER((F841/$J$840)*100, 2)</f>
        <v>1299.3510005408327</v>
      </c>
      <c r="D841" s="282"/>
      <c r="E841" s="282" t="s">
        <v>111</v>
      </c>
      <c r="F841" s="276">
        <v>46500</v>
      </c>
      <c r="G841" s="238">
        <f t="shared" ref="G841:G843" si="61">F841/$J$840</f>
        <v>0.36046511627906974</v>
      </c>
      <c r="H841" s="282"/>
      <c r="I841" s="282"/>
      <c r="J841" s="76"/>
    </row>
    <row r="842" spans="1:10" x14ac:dyDescent="0.25">
      <c r="A842" s="11" t="s">
        <v>290</v>
      </c>
      <c r="B842" s="178">
        <f t="shared" ref="B842:B844" si="62">POWER((F842/$J$840)*100, 2)</f>
        <v>471.12553332131478</v>
      </c>
      <c r="D842" s="282"/>
      <c r="E842" s="282" t="s">
        <v>92</v>
      </c>
      <c r="F842" s="276">
        <v>28000</v>
      </c>
      <c r="G842" s="238">
        <f t="shared" si="61"/>
        <v>0.21705426356589147</v>
      </c>
      <c r="H842" s="282"/>
      <c r="I842" s="282"/>
      <c r="J842" s="76"/>
    </row>
    <row r="843" spans="1:10" x14ac:dyDescent="0.25">
      <c r="A843" s="11" t="s">
        <v>290</v>
      </c>
      <c r="B843" s="178">
        <f t="shared" si="62"/>
        <v>694.66979147887764</v>
      </c>
      <c r="D843" s="282"/>
      <c r="E843" s="282" t="s">
        <v>16</v>
      </c>
      <c r="F843" s="276">
        <v>34000</v>
      </c>
      <c r="G843" s="238">
        <f t="shared" si="61"/>
        <v>0.26356589147286824</v>
      </c>
      <c r="H843" s="282"/>
      <c r="I843" s="282"/>
      <c r="J843" s="76"/>
    </row>
    <row r="844" spans="1:10" x14ac:dyDescent="0.25">
      <c r="A844" s="150" t="s">
        <v>290</v>
      </c>
      <c r="B844" s="131">
        <f t="shared" si="62"/>
        <v>0</v>
      </c>
      <c r="C844" s="150"/>
      <c r="D844" s="12"/>
      <c r="E844" s="12" t="s">
        <v>38</v>
      </c>
      <c r="F844" s="12"/>
      <c r="G844" s="237"/>
      <c r="H844" s="12"/>
      <c r="I844" s="12"/>
      <c r="J844" s="147"/>
    </row>
    <row r="845" spans="1:10" x14ac:dyDescent="0.25">
      <c r="A845" s="11" t="s">
        <v>291</v>
      </c>
      <c r="B845" s="178">
        <f>POWER((F845/$J$845)*100, 2)</f>
        <v>1.3313609467455625</v>
      </c>
      <c r="C845" s="11">
        <f>SUM(B845:B853)</f>
        <v>4894.2535207100591</v>
      </c>
      <c r="D845" s="283"/>
      <c r="E845" s="283" t="s">
        <v>192</v>
      </c>
      <c r="F845" s="283">
        <v>300</v>
      </c>
      <c r="G845" s="238">
        <f>F845/$J$845</f>
        <v>1.1538461538461539E-2</v>
      </c>
      <c r="H845" s="283"/>
      <c r="I845" s="283"/>
      <c r="J845" s="76">
        <v>26000</v>
      </c>
    </row>
    <row r="846" spans="1:10" x14ac:dyDescent="0.25">
      <c r="A846" s="11" t="s">
        <v>291</v>
      </c>
      <c r="B846" s="178">
        <f t="shared" ref="B846:B853" si="63">POWER((F846/$J$845)*100, 2)</f>
        <v>3555.3699556213019</v>
      </c>
      <c r="D846" s="283"/>
      <c r="E846" s="283" t="s">
        <v>83</v>
      </c>
      <c r="F846" s="283">
        <v>15503</v>
      </c>
      <c r="G846" s="238">
        <f t="shared" ref="G846:G853" si="64">F846/$J$845</f>
        <v>0.59626923076923077</v>
      </c>
      <c r="H846" s="283"/>
      <c r="I846" s="283"/>
      <c r="J846" s="76"/>
    </row>
    <row r="847" spans="1:10" x14ac:dyDescent="0.25">
      <c r="A847" s="11" t="s">
        <v>291</v>
      </c>
      <c r="B847" s="178">
        <f t="shared" si="63"/>
        <v>0</v>
      </c>
      <c r="D847" s="283"/>
      <c r="E847" s="283" t="s">
        <v>15</v>
      </c>
      <c r="F847" s="276"/>
      <c r="G847" s="238"/>
      <c r="H847" s="283"/>
      <c r="I847" s="283"/>
      <c r="J847" s="76"/>
    </row>
    <row r="848" spans="1:10" x14ac:dyDescent="0.25">
      <c r="A848" s="11" t="s">
        <v>291</v>
      </c>
      <c r="B848" s="178">
        <f t="shared" si="63"/>
        <v>8.3210059171597656E-2</v>
      </c>
      <c r="D848" s="283"/>
      <c r="E848" s="283" t="s">
        <v>349</v>
      </c>
      <c r="F848" s="283">
        <v>75</v>
      </c>
      <c r="G848" s="238">
        <f t="shared" si="64"/>
        <v>2.8846153846153848E-3</v>
      </c>
      <c r="H848" s="283"/>
      <c r="I848" s="283"/>
      <c r="J848" s="76"/>
    </row>
    <row r="849" spans="1:10" x14ac:dyDescent="0.25">
      <c r="A849" s="11" t="s">
        <v>291</v>
      </c>
      <c r="B849" s="178">
        <f t="shared" si="63"/>
        <v>1335.0591715976327</v>
      </c>
      <c r="D849" s="283"/>
      <c r="E849" s="283" t="s">
        <v>111</v>
      </c>
      <c r="F849" s="283">
        <v>9500</v>
      </c>
      <c r="G849" s="238">
        <f t="shared" si="64"/>
        <v>0.36538461538461536</v>
      </c>
      <c r="H849" s="283"/>
      <c r="I849" s="283"/>
      <c r="J849" s="76"/>
    </row>
    <row r="850" spans="1:10" x14ac:dyDescent="0.25">
      <c r="A850" s="11" t="s">
        <v>291</v>
      </c>
      <c r="B850" s="178">
        <f t="shared" si="63"/>
        <v>1.3313609467455625</v>
      </c>
      <c r="D850" s="283"/>
      <c r="E850" s="283" t="s">
        <v>16</v>
      </c>
      <c r="F850" s="283">
        <v>300</v>
      </c>
      <c r="G850" s="238">
        <f t="shared" si="64"/>
        <v>1.1538461538461539E-2</v>
      </c>
      <c r="H850" s="283"/>
      <c r="I850" s="283"/>
      <c r="J850" s="76"/>
    </row>
    <row r="851" spans="1:10" x14ac:dyDescent="0.25">
      <c r="A851" s="11" t="s">
        <v>291</v>
      </c>
      <c r="B851" s="178">
        <f t="shared" si="63"/>
        <v>1.0784023668639056</v>
      </c>
      <c r="D851" s="283"/>
      <c r="E851" s="283" t="s">
        <v>141</v>
      </c>
      <c r="F851" s="283">
        <v>270</v>
      </c>
      <c r="G851" s="238">
        <f t="shared" si="64"/>
        <v>1.0384615384615384E-2</v>
      </c>
      <c r="H851" s="283"/>
      <c r="I851" s="283"/>
      <c r="J851" s="76"/>
    </row>
    <row r="852" spans="1:10" x14ac:dyDescent="0.25">
      <c r="A852" s="11" t="s">
        <v>291</v>
      </c>
      <c r="B852" s="178">
        <f t="shared" si="63"/>
        <v>0</v>
      </c>
      <c r="D852" s="283"/>
      <c r="E852" s="283" t="s">
        <v>38</v>
      </c>
      <c r="F852" s="283"/>
      <c r="G852" s="238"/>
      <c r="H852" s="283"/>
      <c r="I852" s="283"/>
      <c r="J852" s="76"/>
    </row>
    <row r="853" spans="1:10" x14ac:dyDescent="0.25">
      <c r="A853" s="150" t="s">
        <v>291</v>
      </c>
      <c r="B853" s="131">
        <f t="shared" si="63"/>
        <v>5.9171597633136101E-5</v>
      </c>
      <c r="C853" s="150"/>
      <c r="D853" s="12"/>
      <c r="E853" s="12" t="s">
        <v>129</v>
      </c>
      <c r="F853" s="12">
        <v>2</v>
      </c>
      <c r="G853" s="237">
        <f t="shared" si="64"/>
        <v>7.6923076923076926E-5</v>
      </c>
      <c r="H853" s="12"/>
      <c r="I853" s="12"/>
      <c r="J853" s="147"/>
    </row>
    <row r="854" spans="1:10" x14ac:dyDescent="0.25">
      <c r="A854" s="11" t="s">
        <v>293</v>
      </c>
      <c r="B854" s="178">
        <f>POWER((F854/$J$854)*100, 2)</f>
        <v>5.2604999579160012E-4</v>
      </c>
      <c r="C854" s="11">
        <f>SUM(B854:B903)</f>
        <v>3114.4184777058695</v>
      </c>
      <c r="D854" s="283"/>
      <c r="E854" s="283" t="s">
        <v>130</v>
      </c>
      <c r="F854" s="283">
        <v>2000</v>
      </c>
      <c r="G854" s="238">
        <f>F854/$J$854</f>
        <v>2.2935779816513763E-4</v>
      </c>
      <c r="H854" s="283"/>
      <c r="I854" s="283"/>
      <c r="J854" s="76">
        <v>8720000</v>
      </c>
    </row>
    <row r="855" spans="1:10" x14ac:dyDescent="0.25">
      <c r="A855" s="11" t="s">
        <v>293</v>
      </c>
      <c r="B855" s="178">
        <f t="shared" ref="B855:B903" si="65">POWER((F855/$J$854)*100, 2)</f>
        <v>0.47483478663412182</v>
      </c>
      <c r="D855" s="283"/>
      <c r="E855" s="283" t="s">
        <v>97</v>
      </c>
      <c r="F855" s="283">
        <v>60088</v>
      </c>
      <c r="G855" s="238">
        <f>F855/$J$854</f>
        <v>6.8908256880733949E-3</v>
      </c>
      <c r="H855" s="283"/>
      <c r="I855" s="283"/>
      <c r="J855" s="76"/>
    </row>
    <row r="856" spans="1:10" x14ac:dyDescent="0.25">
      <c r="A856" s="11" t="s">
        <v>293</v>
      </c>
      <c r="B856" s="178">
        <f t="shared" si="65"/>
        <v>1.3215559506775524E-3</v>
      </c>
      <c r="D856" s="283"/>
      <c r="E856" s="283" t="s">
        <v>81</v>
      </c>
      <c r="F856" s="283">
        <v>3170</v>
      </c>
      <c r="G856" s="238">
        <f t="shared" ref="G856:G903" si="66">F856/$J$854</f>
        <v>3.6353211009174314E-4</v>
      </c>
      <c r="H856" s="283"/>
      <c r="I856" s="283"/>
      <c r="J856" s="76"/>
    </row>
    <row r="857" spans="1:10" x14ac:dyDescent="0.25">
      <c r="A857" s="11" t="s">
        <v>293</v>
      </c>
      <c r="B857" s="178">
        <f t="shared" si="65"/>
        <v>0</v>
      </c>
      <c r="D857" s="283"/>
      <c r="E857" s="283" t="s">
        <v>210</v>
      </c>
      <c r="F857" s="283"/>
      <c r="G857" s="238"/>
      <c r="H857" s="283"/>
      <c r="I857" s="283"/>
      <c r="J857" s="76"/>
    </row>
    <row r="858" spans="1:10" x14ac:dyDescent="0.25">
      <c r="A858" s="11" t="s">
        <v>293</v>
      </c>
      <c r="B858" s="178">
        <f t="shared" si="65"/>
        <v>3.8007112195943105E-2</v>
      </c>
      <c r="D858" s="283"/>
      <c r="E858" s="283" t="s">
        <v>5</v>
      </c>
      <c r="F858" s="283">
        <v>17000</v>
      </c>
      <c r="G858" s="238">
        <f t="shared" si="66"/>
        <v>1.9495412844036698E-3</v>
      </c>
      <c r="H858" s="283"/>
      <c r="I858" s="283"/>
      <c r="J858" s="76"/>
    </row>
    <row r="859" spans="1:10" x14ac:dyDescent="0.25">
      <c r="A859" s="11" t="s">
        <v>293</v>
      </c>
      <c r="B859" s="178">
        <f t="shared" si="65"/>
        <v>0</v>
      </c>
      <c r="D859" s="283"/>
      <c r="E859" s="283" t="s">
        <v>100</v>
      </c>
      <c r="F859" s="283"/>
      <c r="G859" s="238"/>
      <c r="H859" s="283"/>
      <c r="I859" s="283"/>
      <c r="J859" s="76"/>
    </row>
    <row r="860" spans="1:10" x14ac:dyDescent="0.25">
      <c r="A860" s="11" t="s">
        <v>293</v>
      </c>
      <c r="B860" s="178">
        <f t="shared" si="65"/>
        <v>1.5625E-2</v>
      </c>
      <c r="D860" s="283"/>
      <c r="E860" s="283" t="s">
        <v>93</v>
      </c>
      <c r="F860" s="283">
        <v>10900</v>
      </c>
      <c r="G860" s="238">
        <f t="shared" si="66"/>
        <v>1.25E-3</v>
      </c>
      <c r="H860" s="283"/>
      <c r="I860" s="283"/>
      <c r="J860" s="76"/>
    </row>
    <row r="861" spans="1:10" x14ac:dyDescent="0.25">
      <c r="A861" s="11" t="s">
        <v>293</v>
      </c>
      <c r="B861" s="178">
        <f t="shared" si="65"/>
        <v>0</v>
      </c>
      <c r="D861" s="283"/>
      <c r="E861" s="283" t="s">
        <v>39</v>
      </c>
      <c r="F861" s="283"/>
      <c r="G861" s="238"/>
      <c r="H861" s="283"/>
      <c r="I861" s="283"/>
      <c r="J861" s="76"/>
    </row>
    <row r="862" spans="1:10" x14ac:dyDescent="0.25">
      <c r="A862" s="11" t="s">
        <v>293</v>
      </c>
      <c r="B862" s="178">
        <f t="shared" si="65"/>
        <v>7.1249812726201484E-2</v>
      </c>
      <c r="D862" s="283"/>
      <c r="E862" s="283" t="s">
        <v>6</v>
      </c>
      <c r="F862" s="283">
        <v>23276</v>
      </c>
      <c r="G862" s="238">
        <f t="shared" si="66"/>
        <v>2.6692660550458715E-3</v>
      </c>
      <c r="H862" s="283"/>
      <c r="I862" s="283"/>
      <c r="J862" s="76"/>
    </row>
    <row r="863" spans="1:10" x14ac:dyDescent="0.25">
      <c r="A863" s="11" t="s">
        <v>293</v>
      </c>
      <c r="B863" s="178">
        <f t="shared" si="65"/>
        <v>0.21041999831664004</v>
      </c>
      <c r="D863" s="283"/>
      <c r="E863" s="283" t="s">
        <v>101</v>
      </c>
      <c r="F863" s="283">
        <v>40000</v>
      </c>
      <c r="G863" s="238">
        <f t="shared" si="66"/>
        <v>4.5871559633027525E-3</v>
      </c>
      <c r="H863" s="283"/>
      <c r="I863" s="283"/>
      <c r="J863" s="76"/>
    </row>
    <row r="864" spans="1:10" x14ac:dyDescent="0.25">
      <c r="A864" s="11" t="s">
        <v>293</v>
      </c>
      <c r="B864" s="178">
        <f t="shared" si="65"/>
        <v>4.2414149955811798E-3</v>
      </c>
      <c r="D864" s="283"/>
      <c r="E864" s="283" t="s">
        <v>102</v>
      </c>
      <c r="F864" s="283">
        <v>5679</v>
      </c>
      <c r="G864" s="238">
        <f t="shared" si="66"/>
        <v>6.5126146788990823E-4</v>
      </c>
      <c r="H864" s="283"/>
      <c r="I864" s="283"/>
      <c r="J864" s="76"/>
    </row>
    <row r="865" spans="1:10" x14ac:dyDescent="0.25">
      <c r="A865" s="11" t="s">
        <v>293</v>
      </c>
      <c r="B865" s="178">
        <f t="shared" si="65"/>
        <v>1.8937799848497604E-2</v>
      </c>
      <c r="D865" s="283"/>
      <c r="E865" s="283" t="s">
        <v>82</v>
      </c>
      <c r="F865" s="283">
        <v>12000</v>
      </c>
      <c r="G865" s="238">
        <f t="shared" si="66"/>
        <v>1.3761467889908258E-3</v>
      </c>
      <c r="H865" s="283"/>
      <c r="I865" s="283"/>
      <c r="J865" s="76"/>
    </row>
    <row r="866" spans="1:10" x14ac:dyDescent="0.25">
      <c r="A866" s="11" t="s">
        <v>293</v>
      </c>
      <c r="B866" s="178">
        <f t="shared" si="65"/>
        <v>0</v>
      </c>
      <c r="D866" s="283"/>
      <c r="E866" s="283" t="s">
        <v>83</v>
      </c>
      <c r="F866" s="283"/>
      <c r="G866" s="238"/>
      <c r="H866" s="283"/>
      <c r="I866" s="283"/>
      <c r="J866" s="76"/>
    </row>
    <row r="867" spans="1:10" x14ac:dyDescent="0.25">
      <c r="A867" s="11" t="s">
        <v>293</v>
      </c>
      <c r="B867" s="178">
        <f t="shared" si="65"/>
        <v>2782.8044777375635</v>
      </c>
      <c r="D867" s="283"/>
      <c r="E867" s="283" t="s">
        <v>15</v>
      </c>
      <c r="F867" s="283">
        <v>4600000</v>
      </c>
      <c r="G867" s="238">
        <f t="shared" si="66"/>
        <v>0.52752293577981646</v>
      </c>
      <c r="H867" s="283"/>
      <c r="I867" s="283"/>
      <c r="J867" s="76"/>
    </row>
    <row r="868" spans="1:10" x14ac:dyDescent="0.25">
      <c r="A868" s="11" t="s">
        <v>293</v>
      </c>
      <c r="B868" s="178">
        <f t="shared" si="65"/>
        <v>0</v>
      </c>
      <c r="D868" s="283"/>
      <c r="E868" s="283" t="s">
        <v>103</v>
      </c>
      <c r="F868" s="283"/>
      <c r="G868" s="238"/>
      <c r="H868" s="283"/>
      <c r="I868" s="283"/>
      <c r="J868" s="76"/>
    </row>
    <row r="869" spans="1:10" x14ac:dyDescent="0.25">
      <c r="A869" s="11" t="s">
        <v>293</v>
      </c>
      <c r="B869" s="178">
        <f t="shared" si="65"/>
        <v>0</v>
      </c>
      <c r="D869" s="283"/>
      <c r="E869" s="283" t="s">
        <v>222</v>
      </c>
      <c r="F869" s="283"/>
      <c r="G869" s="238"/>
      <c r="H869" s="283"/>
      <c r="I869" s="283"/>
      <c r="J869" s="76"/>
    </row>
    <row r="870" spans="1:10" x14ac:dyDescent="0.25">
      <c r="A870" s="11" t="s">
        <v>293</v>
      </c>
      <c r="B870" s="178">
        <f t="shared" si="65"/>
        <v>3.1840964565272288E-4</v>
      </c>
      <c r="D870" s="283"/>
      <c r="E870" s="283" t="s">
        <v>106</v>
      </c>
      <c r="F870" s="283">
        <v>1556</v>
      </c>
      <c r="G870" s="238">
        <f t="shared" si="66"/>
        <v>1.7844036697247707E-4</v>
      </c>
      <c r="H870" s="283"/>
      <c r="I870" s="283"/>
      <c r="J870" s="76"/>
    </row>
    <row r="871" spans="1:10" x14ac:dyDescent="0.25">
      <c r="A871" s="11" t="s">
        <v>293</v>
      </c>
      <c r="B871" s="178">
        <f t="shared" si="65"/>
        <v>0</v>
      </c>
      <c r="D871" s="283"/>
      <c r="E871" s="283" t="s">
        <v>152</v>
      </c>
      <c r="F871" s="283"/>
      <c r="G871" s="238"/>
      <c r="H871" s="283"/>
      <c r="I871" s="283"/>
      <c r="J871" s="76"/>
    </row>
    <row r="872" spans="1:10" x14ac:dyDescent="0.25">
      <c r="A872" s="11" t="s">
        <v>293</v>
      </c>
      <c r="B872" s="178">
        <f t="shared" si="65"/>
        <v>0</v>
      </c>
      <c r="D872" s="283"/>
      <c r="E872" s="283" t="s">
        <v>108</v>
      </c>
      <c r="F872" s="283"/>
      <c r="G872" s="238"/>
      <c r="H872" s="283"/>
      <c r="I872" s="283"/>
      <c r="J872" s="76"/>
    </row>
    <row r="873" spans="1:10" x14ac:dyDescent="0.25">
      <c r="A873" s="11" t="s">
        <v>293</v>
      </c>
      <c r="B873" s="178">
        <f t="shared" si="65"/>
        <v>0.81954400421366036</v>
      </c>
      <c r="D873" s="283"/>
      <c r="E873" s="283" t="s">
        <v>94</v>
      </c>
      <c r="F873" s="283">
        <v>78941</v>
      </c>
      <c r="G873" s="238">
        <f t="shared" si="66"/>
        <v>9.0528669724770638E-3</v>
      </c>
      <c r="H873" s="283"/>
      <c r="I873" s="283"/>
      <c r="J873" s="76"/>
    </row>
    <row r="874" spans="1:10" x14ac:dyDescent="0.25">
      <c r="A874" s="11" t="s">
        <v>293</v>
      </c>
      <c r="B874" s="178">
        <f t="shared" si="65"/>
        <v>0</v>
      </c>
      <c r="D874" s="283"/>
      <c r="E874" s="283" t="s">
        <v>21</v>
      </c>
      <c r="F874" s="283"/>
      <c r="G874" s="238"/>
      <c r="H874" s="283"/>
      <c r="I874" s="283"/>
      <c r="J874" s="76"/>
    </row>
    <row r="875" spans="1:10" x14ac:dyDescent="0.25">
      <c r="A875" s="11" t="s">
        <v>293</v>
      </c>
      <c r="B875" s="178">
        <f t="shared" si="65"/>
        <v>0</v>
      </c>
      <c r="D875" s="283"/>
      <c r="E875" s="283" t="s">
        <v>190</v>
      </c>
      <c r="F875" s="283"/>
      <c r="G875" s="238"/>
      <c r="H875" s="283"/>
      <c r="I875" s="283"/>
      <c r="J875" s="76"/>
    </row>
    <row r="876" spans="1:10" x14ac:dyDescent="0.25">
      <c r="A876" s="11" t="s">
        <v>293</v>
      </c>
      <c r="B876" s="178">
        <f t="shared" si="65"/>
        <v>159.130123726959</v>
      </c>
      <c r="D876" s="283"/>
      <c r="E876" s="283" t="s">
        <v>9</v>
      </c>
      <c r="F876" s="283">
        <v>1100000</v>
      </c>
      <c r="G876" s="238">
        <f t="shared" si="66"/>
        <v>0.12614678899082568</v>
      </c>
      <c r="H876" s="283"/>
      <c r="I876" s="283"/>
      <c r="J876" s="76"/>
    </row>
    <row r="877" spans="1:10" x14ac:dyDescent="0.25">
      <c r="A877" s="11" t="s">
        <v>293</v>
      </c>
      <c r="B877" s="178">
        <f t="shared" si="65"/>
        <v>6.7522499289832503</v>
      </c>
      <c r="D877" s="283"/>
      <c r="E877" s="283" t="s">
        <v>24</v>
      </c>
      <c r="F877" s="283">
        <v>226590</v>
      </c>
      <c r="G877" s="238">
        <f t="shared" si="66"/>
        <v>2.5985091743119266E-2</v>
      </c>
      <c r="H877" s="283"/>
      <c r="I877" s="283"/>
      <c r="J877" s="76"/>
    </row>
    <row r="878" spans="1:10" x14ac:dyDescent="0.25">
      <c r="A878" s="11" t="s">
        <v>293</v>
      </c>
      <c r="B878" s="178">
        <f t="shared" si="65"/>
        <v>3.2878124736975007E-3</v>
      </c>
      <c r="D878" s="283"/>
      <c r="E878" s="283" t="s">
        <v>25</v>
      </c>
      <c r="F878" s="283">
        <v>5000</v>
      </c>
      <c r="G878" s="238">
        <f t="shared" si="66"/>
        <v>5.7339449541284407E-4</v>
      </c>
      <c r="H878" s="283"/>
      <c r="I878" s="283"/>
      <c r="J878" s="76"/>
    </row>
    <row r="879" spans="1:10" x14ac:dyDescent="0.25">
      <c r="A879" s="11" t="s">
        <v>293</v>
      </c>
      <c r="B879" s="178">
        <f t="shared" si="65"/>
        <v>3.8007112195943109</v>
      </c>
      <c r="D879" s="283"/>
      <c r="E879" s="283" t="s">
        <v>36</v>
      </c>
      <c r="F879" s="283">
        <v>170000</v>
      </c>
      <c r="G879" s="238">
        <f t="shared" si="66"/>
        <v>1.9495412844036698E-2</v>
      </c>
      <c r="H879" s="283"/>
      <c r="I879" s="283"/>
      <c r="J879" s="76"/>
    </row>
    <row r="880" spans="1:10" x14ac:dyDescent="0.25">
      <c r="A880" s="11" t="s">
        <v>293</v>
      </c>
      <c r="B880" s="178">
        <f t="shared" si="65"/>
        <v>0</v>
      </c>
      <c r="D880" s="283"/>
      <c r="E880" s="283" t="s">
        <v>176</v>
      </c>
      <c r="F880" s="283"/>
      <c r="G880" s="238"/>
      <c r="H880" s="283"/>
      <c r="I880" s="283"/>
      <c r="J880" s="76"/>
    </row>
    <row r="881" spans="1:10" x14ac:dyDescent="0.25">
      <c r="A881" s="11" t="s">
        <v>293</v>
      </c>
      <c r="B881" s="178">
        <f t="shared" si="65"/>
        <v>0</v>
      </c>
      <c r="D881" s="283"/>
      <c r="E881" s="283" t="s">
        <v>220</v>
      </c>
      <c r="F881" s="283"/>
      <c r="G881" s="238"/>
      <c r="H881" s="283"/>
      <c r="I881" s="283"/>
      <c r="J881" s="76"/>
    </row>
    <row r="882" spans="1:10" x14ac:dyDescent="0.25">
      <c r="A882" s="11" t="s">
        <v>293</v>
      </c>
      <c r="B882" s="178">
        <f t="shared" si="65"/>
        <v>0</v>
      </c>
      <c r="D882" s="283"/>
      <c r="E882" s="283" t="s">
        <v>170</v>
      </c>
      <c r="F882" s="283"/>
      <c r="G882" s="238"/>
      <c r="H882" s="283"/>
      <c r="I882" s="283"/>
      <c r="J882" s="76"/>
    </row>
    <row r="883" spans="1:10" x14ac:dyDescent="0.25">
      <c r="A883" s="11" t="s">
        <v>293</v>
      </c>
      <c r="B883" s="178">
        <f t="shared" si="65"/>
        <v>0.1106020116151839</v>
      </c>
      <c r="D883" s="283"/>
      <c r="E883" s="283" t="s">
        <v>154</v>
      </c>
      <c r="F883" s="283">
        <v>29000</v>
      </c>
      <c r="G883" s="238">
        <f t="shared" si="66"/>
        <v>3.3256880733944956E-3</v>
      </c>
      <c r="H883" s="283"/>
      <c r="I883" s="283"/>
      <c r="J883" s="76"/>
    </row>
    <row r="884" spans="1:10" x14ac:dyDescent="0.25">
      <c r="A884" s="11" t="s">
        <v>293</v>
      </c>
      <c r="B884" s="178">
        <f t="shared" si="65"/>
        <v>2.5137804056897563E-3</v>
      </c>
      <c r="D884" s="283"/>
      <c r="E884" s="283" t="s">
        <v>26</v>
      </c>
      <c r="F884" s="283">
        <v>4372</v>
      </c>
      <c r="G884" s="238">
        <f t="shared" si="66"/>
        <v>5.0137614678899078E-4</v>
      </c>
      <c r="H884" s="283"/>
      <c r="I884" s="283"/>
      <c r="J884" s="76"/>
    </row>
    <row r="885" spans="1:10" x14ac:dyDescent="0.25">
      <c r="A885" s="11" t="s">
        <v>293</v>
      </c>
      <c r="B885" s="178">
        <f t="shared" si="65"/>
        <v>2.5800759032278431</v>
      </c>
      <c r="D885" s="283"/>
      <c r="E885" s="283" t="s">
        <v>56</v>
      </c>
      <c r="F885" s="283">
        <v>140066</v>
      </c>
      <c r="G885" s="238">
        <f t="shared" si="66"/>
        <v>1.6062614678899082E-2</v>
      </c>
      <c r="H885" s="283"/>
      <c r="I885" s="283"/>
      <c r="J885" s="76"/>
    </row>
    <row r="886" spans="1:10" x14ac:dyDescent="0.25">
      <c r="A886" s="11" t="s">
        <v>293</v>
      </c>
      <c r="B886" s="178">
        <f t="shared" si="65"/>
        <v>69.137699320343387</v>
      </c>
      <c r="D886" s="283"/>
      <c r="E886" s="283" t="s">
        <v>165</v>
      </c>
      <c r="F886" s="283">
        <v>725060</v>
      </c>
      <c r="G886" s="238">
        <f t="shared" si="66"/>
        <v>8.3149082568807334E-2</v>
      </c>
      <c r="H886" s="283"/>
      <c r="I886" s="283"/>
      <c r="J886" s="76"/>
    </row>
    <row r="887" spans="1:10" x14ac:dyDescent="0.25">
      <c r="A887" s="11" t="s">
        <v>293</v>
      </c>
      <c r="B887" s="178">
        <f t="shared" si="65"/>
        <v>3.2878124736975007E-3</v>
      </c>
      <c r="D887" s="283"/>
      <c r="E887" s="283" t="s">
        <v>139</v>
      </c>
      <c r="F887" s="283">
        <v>5000</v>
      </c>
      <c r="G887" s="238">
        <f t="shared" si="66"/>
        <v>5.7339449541284407E-4</v>
      </c>
      <c r="H887" s="283"/>
      <c r="I887" s="283"/>
      <c r="J887" s="76"/>
    </row>
    <row r="888" spans="1:10" x14ac:dyDescent="0.25">
      <c r="A888" s="11" t="s">
        <v>293</v>
      </c>
      <c r="B888" s="178">
        <f t="shared" si="65"/>
        <v>0.41982077476643392</v>
      </c>
      <c r="D888" s="283"/>
      <c r="E888" s="283" t="s">
        <v>28</v>
      </c>
      <c r="F888" s="283">
        <v>56500</v>
      </c>
      <c r="G888" s="238">
        <f t="shared" si="66"/>
        <v>6.479357798165138E-3</v>
      </c>
      <c r="H888" s="283"/>
      <c r="I888" s="283"/>
      <c r="J888" s="76"/>
    </row>
    <row r="889" spans="1:10" x14ac:dyDescent="0.25">
      <c r="A889" s="11" t="s">
        <v>293</v>
      </c>
      <c r="B889" s="178">
        <f t="shared" si="65"/>
        <v>0.26867340725212524</v>
      </c>
      <c r="D889" s="283"/>
      <c r="E889" s="283" t="s">
        <v>92</v>
      </c>
      <c r="F889" s="283">
        <v>45199</v>
      </c>
      <c r="G889" s="238">
        <f t="shared" si="66"/>
        <v>5.1833715596330274E-3</v>
      </c>
      <c r="H889" s="283"/>
      <c r="I889" s="283"/>
      <c r="J889" s="76"/>
    </row>
    <row r="890" spans="1:10" x14ac:dyDescent="0.25">
      <c r="A890" s="11" t="s">
        <v>293</v>
      </c>
      <c r="B890" s="178">
        <f t="shared" si="65"/>
        <v>0</v>
      </c>
      <c r="D890" s="283"/>
      <c r="E890" s="283" t="s">
        <v>118</v>
      </c>
      <c r="F890" s="283"/>
      <c r="G890" s="238"/>
      <c r="H890" s="283"/>
      <c r="I890" s="283"/>
      <c r="J890" s="76"/>
    </row>
    <row r="891" spans="1:10" x14ac:dyDescent="0.25">
      <c r="A891" s="11" t="s">
        <v>293</v>
      </c>
      <c r="B891" s="178">
        <f t="shared" si="65"/>
        <v>0</v>
      </c>
      <c r="D891" s="283"/>
      <c r="E891" s="283" t="s">
        <v>29</v>
      </c>
      <c r="F891" s="283"/>
      <c r="G891" s="238"/>
      <c r="H891" s="283"/>
      <c r="I891" s="283"/>
      <c r="J891" s="76"/>
    </row>
    <row r="892" spans="1:10" x14ac:dyDescent="0.25">
      <c r="A892" s="11" t="s">
        <v>293</v>
      </c>
      <c r="B892" s="178">
        <f t="shared" si="65"/>
        <v>0.52197310832421517</v>
      </c>
      <c r="D892" s="283"/>
      <c r="E892" s="283" t="s">
        <v>16</v>
      </c>
      <c r="F892" s="283">
        <v>63000</v>
      </c>
      <c r="G892" s="238">
        <f t="shared" si="66"/>
        <v>7.2247706422018353E-3</v>
      </c>
      <c r="H892" s="283"/>
      <c r="I892" s="283"/>
      <c r="J892" s="76"/>
    </row>
    <row r="893" spans="1:10" x14ac:dyDescent="0.25">
      <c r="A893" s="11" t="s">
        <v>293</v>
      </c>
      <c r="B893" s="178">
        <f t="shared" si="65"/>
        <v>0</v>
      </c>
      <c r="D893" s="283"/>
      <c r="E893" s="283" t="s">
        <v>54</v>
      </c>
      <c r="F893" s="283"/>
      <c r="G893" s="238"/>
      <c r="H893" s="283"/>
      <c r="I893" s="283"/>
      <c r="J893" s="76"/>
    </row>
    <row r="894" spans="1:10" x14ac:dyDescent="0.25">
      <c r="A894" s="11" t="s">
        <v>293</v>
      </c>
      <c r="B894" s="178">
        <f t="shared" si="65"/>
        <v>2.2054974854810196E-2</v>
      </c>
      <c r="D894" s="283"/>
      <c r="E894" s="283" t="s">
        <v>120</v>
      </c>
      <c r="F894" s="283">
        <v>12950</v>
      </c>
      <c r="G894" s="238">
        <f t="shared" si="66"/>
        <v>1.485091743119266E-3</v>
      </c>
      <c r="H894" s="283"/>
      <c r="I894" s="283"/>
      <c r="J894" s="76"/>
    </row>
    <row r="895" spans="1:10" x14ac:dyDescent="0.25">
      <c r="A895" s="11" t="s">
        <v>293</v>
      </c>
      <c r="B895" s="178">
        <f t="shared" si="65"/>
        <v>0</v>
      </c>
      <c r="D895" s="283"/>
      <c r="E895" s="283" t="s">
        <v>121</v>
      </c>
      <c r="F895" s="283"/>
      <c r="G895" s="238"/>
      <c r="H895" s="283"/>
      <c r="I895" s="283"/>
      <c r="J895" s="76"/>
    </row>
    <row r="896" spans="1:10" x14ac:dyDescent="0.25">
      <c r="A896" s="11" t="s">
        <v>293</v>
      </c>
      <c r="B896" s="178">
        <f t="shared" si="65"/>
        <v>1.6203654995370756E-2</v>
      </c>
      <c r="D896" s="283"/>
      <c r="E896" s="283" t="s">
        <v>32</v>
      </c>
      <c r="F896" s="283">
        <v>11100</v>
      </c>
      <c r="G896" s="238">
        <f t="shared" si="66"/>
        <v>1.2729357798165137E-3</v>
      </c>
      <c r="H896" s="283"/>
      <c r="I896" s="283"/>
      <c r="J896" s="76"/>
    </row>
    <row r="897" spans="1:10" x14ac:dyDescent="0.25">
      <c r="A897" s="11" t="s">
        <v>293</v>
      </c>
      <c r="B897" s="178">
        <f t="shared" si="65"/>
        <v>1.1082873916337008E-2</v>
      </c>
      <c r="D897" s="283"/>
      <c r="E897" s="283" t="s">
        <v>161</v>
      </c>
      <c r="F897" s="283">
        <v>9180</v>
      </c>
      <c r="G897" s="238">
        <f t="shared" si="66"/>
        <v>1.0527522935779817E-3</v>
      </c>
      <c r="H897" s="283"/>
      <c r="I897" s="283"/>
      <c r="J897" s="76"/>
    </row>
    <row r="898" spans="1:10" x14ac:dyDescent="0.25">
      <c r="A898" s="11" t="s">
        <v>293</v>
      </c>
      <c r="B898" s="178">
        <f t="shared" si="65"/>
        <v>0</v>
      </c>
      <c r="D898" s="283"/>
      <c r="E898" s="283" t="s">
        <v>166</v>
      </c>
      <c r="F898" s="283"/>
      <c r="G898" s="238"/>
      <c r="H898" s="283"/>
      <c r="I898" s="283"/>
      <c r="J898" s="76"/>
    </row>
    <row r="899" spans="1:10" x14ac:dyDescent="0.25">
      <c r="A899" s="11" t="s">
        <v>293</v>
      </c>
      <c r="B899" s="178">
        <f t="shared" si="65"/>
        <v>30.647397578065821</v>
      </c>
      <c r="D899" s="283"/>
      <c r="E899" s="283" t="s">
        <v>31</v>
      </c>
      <c r="F899" s="283">
        <v>482740</v>
      </c>
      <c r="G899" s="238">
        <f t="shared" si="66"/>
        <v>5.5360091743119268E-2</v>
      </c>
      <c r="H899" s="283"/>
      <c r="I899" s="283"/>
      <c r="J899" s="76"/>
    </row>
    <row r="900" spans="1:10" x14ac:dyDescent="0.25">
      <c r="A900" s="11" t="s">
        <v>293</v>
      </c>
      <c r="B900" s="178">
        <f t="shared" si="65"/>
        <v>0.24316661055466715</v>
      </c>
      <c r="D900" s="283"/>
      <c r="E900" s="283" t="s">
        <v>128</v>
      </c>
      <c r="F900" s="283">
        <v>43000</v>
      </c>
      <c r="G900" s="238">
        <f t="shared" si="66"/>
        <v>4.931192660550459E-3</v>
      </c>
      <c r="H900" s="283"/>
      <c r="I900" s="283"/>
      <c r="J900" s="76"/>
    </row>
    <row r="901" spans="1:10" x14ac:dyDescent="0.25">
      <c r="A901" s="11" t="s">
        <v>293</v>
      </c>
      <c r="B901" s="178">
        <f t="shared" si="65"/>
        <v>55.222624358219008</v>
      </c>
      <c r="D901" s="283"/>
      <c r="E901" s="283" t="s">
        <v>38</v>
      </c>
      <c r="F901" s="283">
        <v>648000</v>
      </c>
      <c r="G901" s="238">
        <f t="shared" si="66"/>
        <v>7.4311926605504591E-2</v>
      </c>
      <c r="H901" s="283"/>
      <c r="I901" s="283"/>
      <c r="J901" s="76"/>
    </row>
    <row r="902" spans="1:10" x14ac:dyDescent="0.25">
      <c r="A902" s="11" t="s">
        <v>293</v>
      </c>
      <c r="B902" s="178">
        <f t="shared" si="65"/>
        <v>1.0652512414779904</v>
      </c>
      <c r="D902" s="283"/>
      <c r="E902" s="283" t="s">
        <v>47</v>
      </c>
      <c r="F902" s="283">
        <v>90000</v>
      </c>
      <c r="G902" s="238">
        <f t="shared" si="66"/>
        <v>1.0321100917431193E-2</v>
      </c>
      <c r="H902" s="283"/>
      <c r="I902" s="283"/>
      <c r="J902" s="11"/>
    </row>
    <row r="903" spans="1:10" x14ac:dyDescent="0.25">
      <c r="A903" s="150" t="s">
        <v>293</v>
      </c>
      <c r="B903" s="131">
        <f t="shared" si="65"/>
        <v>1.7392527985859773E-4</v>
      </c>
      <c r="C903" s="150"/>
      <c r="D903" s="12"/>
      <c r="E903" s="12" t="s">
        <v>171</v>
      </c>
      <c r="F903" s="12">
        <v>1150</v>
      </c>
      <c r="G903" s="237">
        <f t="shared" si="66"/>
        <v>1.3188073394495412E-4</v>
      </c>
      <c r="H903" s="12"/>
      <c r="I903" s="12"/>
      <c r="J903" s="150"/>
    </row>
    <row r="904" spans="1:10" x14ac:dyDescent="0.25">
      <c r="A904" s="11" t="s">
        <v>296</v>
      </c>
      <c r="B904" s="178">
        <f>POWER((F904/$J$904)*100, 2)</f>
        <v>623.87942649158435</v>
      </c>
      <c r="C904" s="11">
        <f>SUM(B904:B917)</f>
        <v>2034.1870136137868</v>
      </c>
      <c r="D904" s="285"/>
      <c r="E904" s="285" t="s">
        <v>5</v>
      </c>
      <c r="F904" s="285">
        <v>557</v>
      </c>
      <c r="G904" s="238">
        <f>F904/$J$904</f>
        <v>0.24977578475336323</v>
      </c>
      <c r="H904" s="285"/>
      <c r="I904" s="285"/>
      <c r="J904" s="76">
        <v>2230</v>
      </c>
    </row>
    <row r="905" spans="1:10" x14ac:dyDescent="0.25">
      <c r="A905" s="11" t="s">
        <v>296</v>
      </c>
      <c r="B905" s="178">
        <f t="shared" ref="B905:B917" si="67">POWER((F905/$J$904)*100, 2)</f>
        <v>120.70421685535604</v>
      </c>
      <c r="D905" s="285"/>
      <c r="E905" s="285" t="s">
        <v>6</v>
      </c>
      <c r="F905" s="285">
        <v>245</v>
      </c>
      <c r="G905" s="238">
        <f t="shared" ref="G905:G915" si="68">F905/$J$904</f>
        <v>0.10986547085201794</v>
      </c>
      <c r="H905" s="285"/>
      <c r="I905" s="285"/>
      <c r="J905" s="76"/>
    </row>
    <row r="906" spans="1:10" x14ac:dyDescent="0.25">
      <c r="A906" s="11" t="s">
        <v>296</v>
      </c>
      <c r="B906" s="178">
        <f t="shared" si="67"/>
        <v>0.54085141466749787</v>
      </c>
      <c r="D906" s="285"/>
      <c r="E906" s="285" t="s">
        <v>271</v>
      </c>
      <c r="F906" s="285">
        <v>16.399999999999999</v>
      </c>
      <c r="G906" s="238">
        <f t="shared" si="68"/>
        <v>7.3542600896860984E-3</v>
      </c>
      <c r="H906" s="285"/>
      <c r="I906" s="285"/>
      <c r="J906" s="76"/>
    </row>
    <row r="907" spans="1:10" x14ac:dyDescent="0.25">
      <c r="A907" s="11" t="s">
        <v>296</v>
      </c>
      <c r="B907" s="178">
        <f t="shared" si="67"/>
        <v>4.8281686742142416</v>
      </c>
      <c r="D907" s="285"/>
      <c r="E907" s="285" t="s">
        <v>82</v>
      </c>
      <c r="F907" s="285">
        <v>49</v>
      </c>
      <c r="G907" s="238">
        <f t="shared" si="68"/>
        <v>2.1973094170403589E-2</v>
      </c>
      <c r="H907" s="285"/>
      <c r="I907" s="285"/>
      <c r="J907" s="76"/>
    </row>
    <row r="908" spans="1:10" s="285" customFormat="1" x14ac:dyDescent="0.25">
      <c r="A908" s="11" t="s">
        <v>296</v>
      </c>
      <c r="B908" s="178">
        <f t="shared" si="67"/>
        <v>1092.2580385690439</v>
      </c>
      <c r="C908" s="11"/>
      <c r="E908" s="285" t="s">
        <v>15</v>
      </c>
      <c r="F908" s="285">
        <v>737</v>
      </c>
      <c r="G908" s="238">
        <f t="shared" si="68"/>
        <v>0.33049327354260088</v>
      </c>
      <c r="J908" s="76"/>
    </row>
    <row r="909" spans="1:10" x14ac:dyDescent="0.25">
      <c r="A909" s="11" t="s">
        <v>296</v>
      </c>
      <c r="B909" s="178">
        <f t="shared" si="67"/>
        <v>39.413621830320338</v>
      </c>
      <c r="D909" s="285"/>
      <c r="E909" s="285" t="s">
        <v>213</v>
      </c>
      <c r="F909" s="285">
        <v>140</v>
      </c>
      <c r="G909" s="238">
        <f t="shared" si="68"/>
        <v>6.2780269058295965E-2</v>
      </c>
      <c r="H909" s="285"/>
      <c r="I909" s="285"/>
      <c r="J909" s="76"/>
    </row>
    <row r="910" spans="1:10" x14ac:dyDescent="0.25">
      <c r="A910" s="11" t="s">
        <v>296</v>
      </c>
      <c r="B910" s="178">
        <f t="shared" si="67"/>
        <v>12.265700094512257</v>
      </c>
      <c r="D910" s="285"/>
      <c r="E910" s="285" t="s">
        <v>273</v>
      </c>
      <c r="F910" s="285">
        <v>78.100000000000009</v>
      </c>
      <c r="G910" s="238">
        <f t="shared" si="68"/>
        <v>3.5022421524663679E-2</v>
      </c>
      <c r="H910" s="285"/>
      <c r="I910" s="285"/>
      <c r="J910" s="76"/>
    </row>
    <row r="911" spans="1:10" x14ac:dyDescent="0.25">
      <c r="A911" s="11" t="s">
        <v>296</v>
      </c>
      <c r="B911" s="178">
        <f t="shared" si="67"/>
        <v>24.33187878300388</v>
      </c>
      <c r="D911" s="285"/>
      <c r="E911" s="285" t="s">
        <v>27</v>
      </c>
      <c r="F911" s="285">
        <v>110</v>
      </c>
      <c r="G911" s="238">
        <f t="shared" si="68"/>
        <v>4.9327354260089683E-2</v>
      </c>
      <c r="H911" s="285"/>
      <c r="I911" s="285"/>
      <c r="J911" s="76"/>
    </row>
    <row r="912" spans="1:10" x14ac:dyDescent="0.25">
      <c r="A912" s="11" t="s">
        <v>296</v>
      </c>
      <c r="B912" s="178">
        <f t="shared" si="67"/>
        <v>0</v>
      </c>
      <c r="D912" s="285"/>
      <c r="E912" s="285" t="s">
        <v>84</v>
      </c>
      <c r="F912" s="285"/>
      <c r="G912" s="238"/>
      <c r="H912" s="285"/>
      <c r="I912" s="285"/>
      <c r="J912" s="76"/>
    </row>
    <row r="913" spans="1:10" x14ac:dyDescent="0.25">
      <c r="A913" s="11" t="s">
        <v>296</v>
      </c>
      <c r="B913" s="178">
        <f t="shared" si="67"/>
        <v>9.5738904864364862</v>
      </c>
      <c r="D913" s="285"/>
      <c r="E913" s="285" t="s">
        <v>139</v>
      </c>
      <c r="F913" s="285">
        <v>69</v>
      </c>
      <c r="G913" s="238">
        <f t="shared" si="68"/>
        <v>3.0941704035874439E-2</v>
      </c>
      <c r="H913" s="285"/>
      <c r="I913" s="285"/>
      <c r="J913" s="76"/>
    </row>
    <row r="914" spans="1:10" x14ac:dyDescent="0.25">
      <c r="A914" s="11" t="s">
        <v>296</v>
      </c>
      <c r="B914" s="178">
        <f t="shared" si="67"/>
        <v>106.37656096040541</v>
      </c>
      <c r="D914" s="285"/>
      <c r="E914" s="285" t="s">
        <v>272</v>
      </c>
      <c r="F914" s="285">
        <v>230</v>
      </c>
      <c r="G914" s="238">
        <f t="shared" si="68"/>
        <v>0.1031390134529148</v>
      </c>
      <c r="H914" s="285"/>
      <c r="I914" s="285"/>
      <c r="J914" s="76"/>
    </row>
    <row r="915" spans="1:10" x14ac:dyDescent="0.25">
      <c r="A915" s="11" t="s">
        <v>296</v>
      </c>
      <c r="B915" s="178">
        <f t="shared" si="67"/>
        <v>1.4659454241991596E-2</v>
      </c>
      <c r="D915" s="285"/>
      <c r="E915" s="285" t="s">
        <v>274</v>
      </c>
      <c r="F915" s="285">
        <v>2.7</v>
      </c>
      <c r="G915" s="238">
        <f t="shared" si="68"/>
        <v>1.2107623318385651E-3</v>
      </c>
      <c r="H915" s="285"/>
      <c r="I915" s="285"/>
      <c r="J915" s="76"/>
    </row>
    <row r="916" spans="1:10" x14ac:dyDescent="0.25">
      <c r="A916" s="11" t="s">
        <v>296</v>
      </c>
      <c r="B916" s="178">
        <f t="shared" si="67"/>
        <v>0</v>
      </c>
      <c r="D916" s="285"/>
      <c r="E916" s="285" t="s">
        <v>193</v>
      </c>
      <c r="F916" s="284"/>
      <c r="G916" s="238"/>
      <c r="H916" s="285"/>
      <c r="I916" s="285"/>
      <c r="J916" s="76"/>
    </row>
    <row r="917" spans="1:10" x14ac:dyDescent="0.25">
      <c r="A917" s="150" t="s">
        <v>296</v>
      </c>
      <c r="B917" s="131">
        <f t="shared" si="67"/>
        <v>0</v>
      </c>
      <c r="C917" s="150"/>
      <c r="D917" s="12"/>
      <c r="E917" s="12" t="s">
        <v>86</v>
      </c>
      <c r="F917" s="12"/>
      <c r="G917" s="237"/>
      <c r="H917" s="12"/>
      <c r="I917" s="12"/>
      <c r="J917" s="147"/>
    </row>
    <row r="918" spans="1:10" x14ac:dyDescent="0.25">
      <c r="A918" s="11" t="s">
        <v>352</v>
      </c>
      <c r="B918" s="178">
        <f>POWER((F918/$J$918)*100, 2)</f>
        <v>2.0461372634480025E-3</v>
      </c>
      <c r="C918" s="11">
        <f>SUM(B918:B938)</f>
        <v>6576.9214064061816</v>
      </c>
      <c r="D918" s="232"/>
      <c r="E918" s="14" t="s">
        <v>5</v>
      </c>
      <c r="F918" s="289">
        <v>28</v>
      </c>
      <c r="G918" s="238">
        <f>F918/$J$918</f>
        <v>4.5234248788368338E-4</v>
      </c>
      <c r="H918" s="232"/>
      <c r="I918" s="232"/>
      <c r="J918" s="167">
        <v>61900</v>
      </c>
    </row>
    <row r="919" spans="1:10" x14ac:dyDescent="0.25">
      <c r="A919" s="11" t="s">
        <v>352</v>
      </c>
      <c r="B919" s="178">
        <f t="shared" ref="B919:B938" si="69">POWER((F919/$J$918)*100, 2)</f>
        <v>3.2855222739266257</v>
      </c>
      <c r="D919" s="289"/>
      <c r="E919" s="289" t="s">
        <v>131</v>
      </c>
      <c r="F919" s="289">
        <v>1122</v>
      </c>
      <c r="G919" s="238">
        <f t="shared" ref="G919:G936" si="70">F919/$J$918</f>
        <v>1.8126009693053311E-2</v>
      </c>
      <c r="H919" s="289"/>
      <c r="I919" s="289"/>
      <c r="J919" s="76"/>
    </row>
    <row r="920" spans="1:10" x14ac:dyDescent="0.25">
      <c r="A920" s="11" t="s">
        <v>352</v>
      </c>
      <c r="B920" s="178">
        <f t="shared" si="69"/>
        <v>3.439556739856092</v>
      </c>
      <c r="D920" s="289"/>
      <c r="E920" s="289" t="s">
        <v>93</v>
      </c>
      <c r="F920" s="289">
        <v>1148</v>
      </c>
      <c r="G920" s="238">
        <f t="shared" si="70"/>
        <v>1.8546042003231018E-2</v>
      </c>
      <c r="H920" s="289"/>
      <c r="I920" s="289"/>
      <c r="J920" s="76"/>
    </row>
    <row r="921" spans="1:10" x14ac:dyDescent="0.25">
      <c r="A921" s="11" t="s">
        <v>352</v>
      </c>
      <c r="B921" s="178">
        <f t="shared" si="69"/>
        <v>0.43444922630434735</v>
      </c>
      <c r="D921" s="289"/>
      <c r="E921" s="289" t="s">
        <v>6</v>
      </c>
      <c r="F921" s="289">
        <v>408</v>
      </c>
      <c r="G921" s="238">
        <f t="shared" si="70"/>
        <v>6.5912762520193863E-3</v>
      </c>
      <c r="H921" s="289"/>
      <c r="I921" s="289"/>
      <c r="J921" s="76"/>
    </row>
    <row r="922" spans="1:10" x14ac:dyDescent="0.25">
      <c r="A922" s="11" t="s">
        <v>352</v>
      </c>
      <c r="B922" s="178">
        <f t="shared" si="69"/>
        <v>4.8272136256038572E-2</v>
      </c>
      <c r="D922" s="289"/>
      <c r="E922" s="289" t="s">
        <v>102</v>
      </c>
      <c r="F922" s="289">
        <v>136</v>
      </c>
      <c r="G922" s="238">
        <f t="shared" si="70"/>
        <v>2.1970920840064618E-3</v>
      </c>
      <c r="H922" s="289"/>
      <c r="I922" s="289"/>
      <c r="J922" s="76"/>
    </row>
    <row r="923" spans="1:10" x14ac:dyDescent="0.25">
      <c r="A923" s="11" t="s">
        <v>352</v>
      </c>
      <c r="B923" s="178">
        <f t="shared" si="69"/>
        <v>4.0779202476243663E-2</v>
      </c>
      <c r="D923" s="289"/>
      <c r="E923" s="289" t="s">
        <v>271</v>
      </c>
      <c r="F923" s="289">
        <v>125</v>
      </c>
      <c r="G923" s="238">
        <f t="shared" si="70"/>
        <v>2.0193861066235864E-3</v>
      </c>
      <c r="H923" s="289"/>
      <c r="I923" s="289"/>
      <c r="J923" s="76"/>
    </row>
    <row r="924" spans="1:10" x14ac:dyDescent="0.25">
      <c r="A924" s="11" t="s">
        <v>352</v>
      </c>
      <c r="B924" s="178">
        <f t="shared" si="69"/>
        <v>13.531463275228951</v>
      </c>
      <c r="D924" s="289"/>
      <c r="E924" s="289" t="s">
        <v>82</v>
      </c>
      <c r="F924" s="290">
        <v>2277</v>
      </c>
      <c r="G924" s="238">
        <f t="shared" si="70"/>
        <v>3.6785137318255251E-2</v>
      </c>
      <c r="H924" s="289"/>
      <c r="I924" s="289"/>
      <c r="J924" s="76"/>
    </row>
    <row r="925" spans="1:10" x14ac:dyDescent="0.25">
      <c r="A925" s="11" t="s">
        <v>352</v>
      </c>
      <c r="B925" s="178">
        <f t="shared" si="69"/>
        <v>6524.6723961989846</v>
      </c>
      <c r="D925" s="289"/>
      <c r="E925" s="289" t="s">
        <v>15</v>
      </c>
      <c r="F925" s="289">
        <v>50000</v>
      </c>
      <c r="G925" s="238">
        <f t="shared" si="70"/>
        <v>0.80775444264943452</v>
      </c>
      <c r="H925" s="289"/>
      <c r="I925" s="289"/>
      <c r="J925" s="76"/>
    </row>
    <row r="926" spans="1:10" x14ac:dyDescent="0.25">
      <c r="A926" s="11" t="s">
        <v>352</v>
      </c>
      <c r="B926" s="178">
        <f t="shared" si="69"/>
        <v>0.35729106041585651</v>
      </c>
      <c r="D926" s="289"/>
      <c r="E926" s="289" t="s">
        <v>213</v>
      </c>
      <c r="F926" s="289">
        <v>370</v>
      </c>
      <c r="G926" s="238">
        <f t="shared" si="70"/>
        <v>5.977382875605816E-3</v>
      </c>
      <c r="H926" s="289"/>
      <c r="I926" s="289"/>
      <c r="J926" s="76"/>
    </row>
    <row r="927" spans="1:10" x14ac:dyDescent="0.25">
      <c r="A927" s="11" t="s">
        <v>352</v>
      </c>
      <c r="B927" s="178">
        <f t="shared" si="69"/>
        <v>0.19025944707316245</v>
      </c>
      <c r="D927" s="289"/>
      <c r="E927" s="289" t="s">
        <v>220</v>
      </c>
      <c r="F927" s="289">
        <v>270</v>
      </c>
      <c r="G927" s="238">
        <f t="shared" si="70"/>
        <v>4.3618739903069463E-3</v>
      </c>
      <c r="H927" s="289"/>
      <c r="I927" s="289"/>
      <c r="J927" s="76"/>
    </row>
    <row r="928" spans="1:10" x14ac:dyDescent="0.25">
      <c r="A928" s="11" t="s">
        <v>352</v>
      </c>
      <c r="B928" s="178">
        <f t="shared" si="69"/>
        <v>0</v>
      </c>
      <c r="D928" s="289"/>
      <c r="E928" s="289" t="s">
        <v>56</v>
      </c>
      <c r="F928" s="289"/>
      <c r="G928" s="238"/>
      <c r="H928" s="289"/>
      <c r="I928" s="289"/>
      <c r="J928" s="76"/>
    </row>
    <row r="929" spans="1:10" x14ac:dyDescent="0.25">
      <c r="A929" s="11" t="s">
        <v>352</v>
      </c>
      <c r="B929" s="178">
        <f t="shared" si="69"/>
        <v>5.2625397678782555E-2</v>
      </c>
      <c r="D929" s="289"/>
      <c r="E929" s="289" t="s">
        <v>194</v>
      </c>
      <c r="F929" s="289">
        <v>142</v>
      </c>
      <c r="G929" s="238">
        <f t="shared" si="70"/>
        <v>2.2940226171243943E-3</v>
      </c>
      <c r="H929" s="289"/>
      <c r="I929" s="289"/>
      <c r="J929" s="76"/>
    </row>
    <row r="930" spans="1:10" x14ac:dyDescent="0.25">
      <c r="A930" s="11" t="s">
        <v>352</v>
      </c>
      <c r="B930" s="178">
        <f t="shared" si="69"/>
        <v>0.54268571175041302</v>
      </c>
      <c r="D930" s="289"/>
      <c r="E930" s="289" t="s">
        <v>92</v>
      </c>
      <c r="F930" s="289">
        <v>456</v>
      </c>
      <c r="G930" s="238">
        <f t="shared" si="70"/>
        <v>7.3667205169628434E-3</v>
      </c>
      <c r="H930" s="289"/>
      <c r="I930" s="289"/>
      <c r="J930" s="76"/>
    </row>
    <row r="931" spans="1:10" x14ac:dyDescent="0.25">
      <c r="A931" s="11" t="s">
        <v>352</v>
      </c>
      <c r="B931" s="178">
        <f t="shared" si="69"/>
        <v>2.5167592735168762</v>
      </c>
      <c r="D931" s="289"/>
      <c r="E931" s="289" t="s">
        <v>85</v>
      </c>
      <c r="F931" s="289">
        <v>982</v>
      </c>
      <c r="G931" s="238">
        <f t="shared" si="70"/>
        <v>1.5864297253634894E-2</v>
      </c>
      <c r="H931" s="289"/>
      <c r="I931" s="289"/>
      <c r="J931" s="76"/>
    </row>
    <row r="932" spans="1:10" x14ac:dyDescent="0.25">
      <c r="A932" s="11" t="s">
        <v>352</v>
      </c>
      <c r="B932" s="178">
        <f t="shared" si="69"/>
        <v>26.11061407606724</v>
      </c>
      <c r="D932" s="289"/>
      <c r="E932" s="289" t="s">
        <v>16</v>
      </c>
      <c r="F932" s="289">
        <v>3163</v>
      </c>
      <c r="G932" s="238">
        <f t="shared" si="70"/>
        <v>5.1098546042003229E-2</v>
      </c>
      <c r="H932" s="289"/>
      <c r="I932" s="289"/>
      <c r="J932" s="76"/>
    </row>
    <row r="933" spans="1:10" x14ac:dyDescent="0.25">
      <c r="A933" s="11" t="s">
        <v>352</v>
      </c>
      <c r="B933" s="178">
        <f t="shared" si="69"/>
        <v>1.17157017546149</v>
      </c>
      <c r="D933" s="289"/>
      <c r="E933" s="289" t="s">
        <v>272</v>
      </c>
      <c r="F933" s="289">
        <v>670</v>
      </c>
      <c r="G933" s="238">
        <f t="shared" si="70"/>
        <v>1.0823909531502423E-2</v>
      </c>
      <c r="H933" s="289"/>
      <c r="I933" s="289"/>
      <c r="J933" s="76"/>
    </row>
    <row r="934" spans="1:10" x14ac:dyDescent="0.25">
      <c r="A934" s="11" t="s">
        <v>352</v>
      </c>
      <c r="B934" s="178">
        <f t="shared" si="69"/>
        <v>5.8722051565790884E-2</v>
      </c>
      <c r="D934" s="289"/>
      <c r="E934" s="289" t="s">
        <v>32</v>
      </c>
      <c r="F934" s="289">
        <v>150</v>
      </c>
      <c r="G934" s="238"/>
      <c r="H934" s="289"/>
      <c r="I934" s="289"/>
      <c r="J934" s="76"/>
    </row>
    <row r="935" spans="1:10" x14ac:dyDescent="0.25">
      <c r="A935" s="11" t="s">
        <v>352</v>
      </c>
      <c r="B935" s="178">
        <f t="shared" si="69"/>
        <v>0.46038088427580043</v>
      </c>
      <c r="D935" s="289"/>
      <c r="E935" s="289" t="s">
        <v>161</v>
      </c>
      <c r="F935" s="289">
        <v>420</v>
      </c>
      <c r="G935" s="238">
        <f t="shared" si="70"/>
        <v>6.7851373182552504E-3</v>
      </c>
      <c r="H935" s="289"/>
      <c r="I935" s="289"/>
      <c r="J935" s="76"/>
    </row>
    <row r="936" spans="1:10" x14ac:dyDescent="0.25">
      <c r="A936" s="11" t="s">
        <v>352</v>
      </c>
      <c r="B936" s="178">
        <f t="shared" si="69"/>
        <v>6.0131380803369857E-3</v>
      </c>
      <c r="D936" s="289"/>
      <c r="E936" s="289" t="s">
        <v>193</v>
      </c>
      <c r="F936" s="290">
        <v>48</v>
      </c>
      <c r="G936" s="238">
        <f t="shared" si="70"/>
        <v>7.7544426494345717E-4</v>
      </c>
      <c r="H936" s="289"/>
      <c r="I936" s="289"/>
      <c r="J936" s="76"/>
    </row>
    <row r="937" spans="1:10" x14ac:dyDescent="0.25">
      <c r="A937" s="11" t="s">
        <v>352</v>
      </c>
      <c r="B937" s="178">
        <f t="shared" si="69"/>
        <v>0</v>
      </c>
      <c r="D937" s="289"/>
      <c r="E937" s="289" t="s">
        <v>38</v>
      </c>
      <c r="F937" s="289"/>
      <c r="G937" s="238"/>
      <c r="H937" s="289"/>
      <c r="I937" s="289"/>
      <c r="J937" s="76"/>
    </row>
    <row r="938" spans="1:10" x14ac:dyDescent="0.25">
      <c r="A938" s="150" t="s">
        <v>352</v>
      </c>
      <c r="B938" s="131">
        <f t="shared" si="69"/>
        <v>0</v>
      </c>
      <c r="C938" s="150"/>
      <c r="D938" s="12"/>
      <c r="E938" s="12" t="s">
        <v>129</v>
      </c>
      <c r="F938" s="140"/>
      <c r="G938" s="237"/>
      <c r="H938" s="12"/>
      <c r="I938" s="12"/>
      <c r="J938" s="147"/>
    </row>
    <row r="939" spans="1:10" x14ac:dyDescent="0.25">
      <c r="A939" s="11" t="s">
        <v>297</v>
      </c>
      <c r="B939" s="178">
        <f>POWER((F939/$J$939)*100, 2)</f>
        <v>0.56745436425604956</v>
      </c>
      <c r="C939" s="11">
        <f>SUM(B939:B950)</f>
        <v>3176.2835995048963</v>
      </c>
      <c r="D939" s="289"/>
      <c r="E939" s="289" t="s">
        <v>210</v>
      </c>
      <c r="F939" s="289">
        <v>400</v>
      </c>
      <c r="G939" s="238">
        <f>F939/$J$939</f>
        <v>7.5329566854990581E-3</v>
      </c>
      <c r="H939" s="289"/>
      <c r="I939" s="289"/>
      <c r="J939" s="76">
        <v>53100</v>
      </c>
    </row>
    <row r="940" spans="1:10" x14ac:dyDescent="0.25">
      <c r="A940" s="11" t="s">
        <v>297</v>
      </c>
      <c r="B940" s="178">
        <f t="shared" ref="B940:B950" si="71">POWER((F940/$J$939)*100, 2)</f>
        <v>0</v>
      </c>
      <c r="D940" s="289"/>
      <c r="E940" s="289" t="s">
        <v>82</v>
      </c>
      <c r="F940" s="289"/>
      <c r="G940" s="238"/>
      <c r="H940" s="289"/>
      <c r="I940" s="289"/>
      <c r="J940" s="76"/>
    </row>
    <row r="941" spans="1:10" x14ac:dyDescent="0.25">
      <c r="A941" s="11" t="s">
        <v>297</v>
      </c>
      <c r="B941" s="178">
        <f t="shared" si="71"/>
        <v>2701.6502282230522</v>
      </c>
      <c r="D941" s="289"/>
      <c r="E941" s="289" t="s">
        <v>83</v>
      </c>
      <c r="F941" s="289">
        <v>27600</v>
      </c>
      <c r="G941" s="238">
        <f t="shared" ref="G941:G950" si="72">F941/$J$939</f>
        <v>0.51977401129943501</v>
      </c>
      <c r="H941" s="289"/>
      <c r="I941" s="289"/>
      <c r="J941" s="76"/>
    </row>
    <row r="942" spans="1:10" s="289" customFormat="1" x14ac:dyDescent="0.25">
      <c r="A942" s="11" t="s">
        <v>297</v>
      </c>
      <c r="B942" s="178">
        <f t="shared" si="71"/>
        <v>0</v>
      </c>
      <c r="C942" s="11"/>
      <c r="E942" s="289" t="s">
        <v>15</v>
      </c>
      <c r="G942" s="238"/>
      <c r="J942" s="76"/>
    </row>
    <row r="943" spans="1:10" x14ac:dyDescent="0.25">
      <c r="A943" s="11" t="s">
        <v>297</v>
      </c>
      <c r="B943" s="178">
        <f t="shared" si="71"/>
        <v>107.28434074215939</v>
      </c>
      <c r="D943" s="289"/>
      <c r="E943" s="289" t="s">
        <v>36</v>
      </c>
      <c r="F943" s="289">
        <v>5500</v>
      </c>
      <c r="G943" s="238">
        <f t="shared" si="72"/>
        <v>0.10357815442561205</v>
      </c>
      <c r="H943" s="289"/>
      <c r="I943" s="289"/>
      <c r="J943" s="76"/>
    </row>
    <row r="944" spans="1:10" x14ac:dyDescent="0.25">
      <c r="A944" s="11" t="s">
        <v>297</v>
      </c>
      <c r="B944" s="178">
        <f t="shared" si="71"/>
        <v>0</v>
      </c>
      <c r="D944" s="289"/>
      <c r="E944" s="289" t="s">
        <v>170</v>
      </c>
      <c r="F944" s="290"/>
      <c r="G944" s="238"/>
      <c r="H944" s="289"/>
      <c r="I944" s="289"/>
      <c r="J944" s="76"/>
    </row>
    <row r="945" spans="1:10" x14ac:dyDescent="0.25">
      <c r="A945" s="11" t="s">
        <v>297</v>
      </c>
      <c r="B945" s="178">
        <f t="shared" si="71"/>
        <v>0</v>
      </c>
      <c r="D945" s="289"/>
      <c r="E945" s="289" t="s">
        <v>92</v>
      </c>
      <c r="F945" s="290"/>
      <c r="G945" s="238"/>
      <c r="H945" s="289"/>
      <c r="I945" s="289"/>
      <c r="J945" s="76"/>
    </row>
    <row r="946" spans="1:10" x14ac:dyDescent="0.25">
      <c r="A946" s="11" t="s">
        <v>297</v>
      </c>
      <c r="B946" s="178">
        <f t="shared" si="71"/>
        <v>40.998577817499587</v>
      </c>
      <c r="D946" s="289"/>
      <c r="E946" s="289" t="s">
        <v>118</v>
      </c>
      <c r="F946" s="289">
        <v>3400</v>
      </c>
      <c r="G946" s="238">
        <f t="shared" si="72"/>
        <v>6.4030131826741998E-2</v>
      </c>
      <c r="H946" s="289"/>
      <c r="I946" s="289"/>
      <c r="J946" s="76"/>
    </row>
    <row r="947" spans="1:10" x14ac:dyDescent="0.25">
      <c r="A947" s="11" t="s">
        <v>297</v>
      </c>
      <c r="B947" s="178">
        <f t="shared" si="71"/>
        <v>7.9798269973506981</v>
      </c>
      <c r="D947" s="289"/>
      <c r="E947" s="289" t="s">
        <v>16</v>
      </c>
      <c r="F947" s="289">
        <v>1500</v>
      </c>
      <c r="G947" s="238">
        <f t="shared" si="72"/>
        <v>2.8248587570621469E-2</v>
      </c>
      <c r="H947" s="289"/>
      <c r="I947" s="289"/>
      <c r="J947" s="76"/>
    </row>
    <row r="948" spans="1:10" x14ac:dyDescent="0.25">
      <c r="A948" s="11" t="s">
        <v>297</v>
      </c>
      <c r="B948" s="178">
        <f t="shared" si="71"/>
        <v>221.90338380130584</v>
      </c>
      <c r="D948" s="289"/>
      <c r="E948" s="289" t="s">
        <v>38</v>
      </c>
      <c r="F948" s="289">
        <v>7910</v>
      </c>
      <c r="G948" s="238">
        <f t="shared" si="72"/>
        <v>0.14896421845574387</v>
      </c>
      <c r="H948" s="289"/>
      <c r="I948" s="289"/>
      <c r="J948" s="76"/>
    </row>
    <row r="949" spans="1:10" x14ac:dyDescent="0.25">
      <c r="A949" s="11" t="s">
        <v>297</v>
      </c>
      <c r="B949" s="178">
        <f t="shared" si="71"/>
        <v>81.713428452871142</v>
      </c>
      <c r="D949" s="289"/>
      <c r="E949" s="289" t="s">
        <v>129</v>
      </c>
      <c r="F949" s="289">
        <v>4800</v>
      </c>
      <c r="G949" s="238">
        <f t="shared" si="72"/>
        <v>9.03954802259887E-2</v>
      </c>
      <c r="H949" s="289"/>
      <c r="I949" s="289"/>
      <c r="J949" s="76"/>
    </row>
    <row r="950" spans="1:10" x14ac:dyDescent="0.25">
      <c r="A950" s="150" t="s">
        <v>297</v>
      </c>
      <c r="B950" s="131">
        <f t="shared" si="71"/>
        <v>14.186359106401238</v>
      </c>
      <c r="C950" s="150"/>
      <c r="D950" s="12"/>
      <c r="E950" s="12" t="s">
        <v>171</v>
      </c>
      <c r="F950" s="12">
        <v>2000</v>
      </c>
      <c r="G950" s="237">
        <f t="shared" si="72"/>
        <v>3.7664783427495289E-2</v>
      </c>
      <c r="H950" s="12"/>
      <c r="I950" s="12"/>
      <c r="J950" s="147"/>
    </row>
    <row r="951" spans="1:10" x14ac:dyDescent="0.25">
      <c r="A951" s="11" t="s">
        <v>299</v>
      </c>
      <c r="B951" s="178">
        <f>POWER((F951/$J$951)*100, 2)</f>
        <v>3.8658755939756763E-3</v>
      </c>
      <c r="C951" s="11">
        <f>SUM(B951:B963)</f>
        <v>5933.9382463958755</v>
      </c>
      <c r="D951" s="291"/>
      <c r="E951" s="291" t="s">
        <v>5</v>
      </c>
      <c r="F951" s="291">
        <v>120</v>
      </c>
      <c r="G951" s="238">
        <f>F951/$J$951</f>
        <v>6.2176165803108803E-4</v>
      </c>
      <c r="H951" s="291"/>
      <c r="I951" s="291"/>
      <c r="J951" s="76">
        <v>193000</v>
      </c>
    </row>
    <row r="952" spans="1:10" x14ac:dyDescent="0.25">
      <c r="A952" s="11" t="s">
        <v>299</v>
      </c>
      <c r="B952" s="178">
        <f t="shared" ref="B952:B963" si="73">POWER((F952/$J$951)*100, 2)</f>
        <v>0.13724529517570941</v>
      </c>
      <c r="D952" s="291"/>
      <c r="E952" s="291" t="s">
        <v>202</v>
      </c>
      <c r="F952" s="291">
        <v>715</v>
      </c>
      <c r="G952" s="238">
        <f t="shared" ref="G952:G963" si="74">F952/$J$951</f>
        <v>3.704663212435233E-3</v>
      </c>
      <c r="H952" s="291"/>
      <c r="I952" s="291"/>
      <c r="J952" s="76"/>
    </row>
    <row r="953" spans="1:10" x14ac:dyDescent="0.25">
      <c r="A953" s="11" t="s">
        <v>299</v>
      </c>
      <c r="B953" s="178">
        <f t="shared" si="73"/>
        <v>19.396493865607127</v>
      </c>
      <c r="D953" s="291"/>
      <c r="E953" s="291" t="s">
        <v>315</v>
      </c>
      <c r="F953" s="291">
        <v>8500</v>
      </c>
      <c r="G953" s="238">
        <f t="shared" si="74"/>
        <v>4.4041450777202069E-2</v>
      </c>
      <c r="H953" s="291"/>
      <c r="I953" s="291"/>
      <c r="J953" s="76"/>
    </row>
    <row r="954" spans="1:10" x14ac:dyDescent="0.25">
      <c r="A954" s="11" t="s">
        <v>299</v>
      </c>
      <c r="B954" s="178">
        <f t="shared" si="73"/>
        <v>0.50387929877312143</v>
      </c>
      <c r="D954" s="291"/>
      <c r="E954" s="291" t="s">
        <v>103</v>
      </c>
      <c r="F954" s="291">
        <v>1370</v>
      </c>
      <c r="G954" s="238">
        <f t="shared" si="74"/>
        <v>7.0984455958549219E-3</v>
      </c>
      <c r="H954" s="291"/>
      <c r="I954" s="291"/>
      <c r="J954" s="76"/>
    </row>
    <row r="955" spans="1:10" x14ac:dyDescent="0.25">
      <c r="A955" s="11" t="s">
        <v>299</v>
      </c>
      <c r="B955" s="178">
        <f t="shared" si="73"/>
        <v>2.6846358291497759E-5</v>
      </c>
      <c r="D955" s="291"/>
      <c r="E955" s="291" t="s">
        <v>273</v>
      </c>
      <c r="F955" s="291">
        <v>10</v>
      </c>
      <c r="G955" s="238">
        <f t="shared" si="74"/>
        <v>5.1813471502590674E-5</v>
      </c>
      <c r="H955" s="291"/>
      <c r="I955" s="291"/>
      <c r="J955" s="76"/>
    </row>
    <row r="956" spans="1:10" x14ac:dyDescent="0.25">
      <c r="A956" s="11" t="s">
        <v>299</v>
      </c>
      <c r="B956" s="178">
        <f t="shared" si="73"/>
        <v>1.2294558243174313E-2</v>
      </c>
      <c r="D956" s="291"/>
      <c r="E956" s="291" t="s">
        <v>134</v>
      </c>
      <c r="F956" s="291">
        <v>214</v>
      </c>
      <c r="G956" s="238">
        <f t="shared" si="74"/>
        <v>1.1088082901554404E-3</v>
      </c>
      <c r="H956" s="291"/>
      <c r="I956" s="291"/>
      <c r="J956" s="76"/>
    </row>
    <row r="957" spans="1:10" x14ac:dyDescent="0.25">
      <c r="A957" s="11" t="s">
        <v>299</v>
      </c>
      <c r="B957" s="178">
        <f t="shared" si="73"/>
        <v>0.55823350962441931</v>
      </c>
      <c r="D957" s="291"/>
      <c r="E957" s="291" t="s">
        <v>111</v>
      </c>
      <c r="F957" s="291">
        <v>1442</v>
      </c>
      <c r="G957" s="238">
        <f t="shared" si="74"/>
        <v>7.4715025906735748E-3</v>
      </c>
      <c r="H957" s="291"/>
      <c r="I957" s="291"/>
      <c r="J957" s="76"/>
    </row>
    <row r="958" spans="1:10" x14ac:dyDescent="0.25">
      <c r="A958" s="11" t="s">
        <v>299</v>
      </c>
      <c r="B958" s="178">
        <f t="shared" si="73"/>
        <v>1.6778973932186098E-4</v>
      </c>
      <c r="D958" s="291"/>
      <c r="E958" s="291" t="s">
        <v>118</v>
      </c>
      <c r="F958" s="291">
        <v>25</v>
      </c>
      <c r="G958" s="238">
        <f t="shared" si="74"/>
        <v>1.2953367875647668E-4</v>
      </c>
      <c r="H958" s="291"/>
      <c r="I958" s="291"/>
      <c r="J958" s="76"/>
    </row>
    <row r="959" spans="1:10" x14ac:dyDescent="0.25">
      <c r="A959" s="11" t="s">
        <v>299</v>
      </c>
      <c r="B959" s="178">
        <f t="shared" si="73"/>
        <v>167.78973932186094</v>
      </c>
      <c r="D959" s="291"/>
      <c r="E959" s="291" t="s">
        <v>16</v>
      </c>
      <c r="F959" s="291">
        <v>25000</v>
      </c>
      <c r="G959" s="238">
        <f t="shared" si="74"/>
        <v>0.12953367875647667</v>
      </c>
      <c r="H959" s="291"/>
      <c r="I959" s="291"/>
      <c r="J959" s="76"/>
    </row>
    <row r="960" spans="1:10" x14ac:dyDescent="0.25">
      <c r="A960" s="11" t="s">
        <v>299</v>
      </c>
      <c r="B960" s="178">
        <f t="shared" si="73"/>
        <v>0</v>
      </c>
      <c r="D960" s="291"/>
      <c r="E960" s="291" t="s">
        <v>37</v>
      </c>
      <c r="F960" s="290"/>
      <c r="G960" s="238"/>
      <c r="H960" s="291"/>
      <c r="I960" s="291"/>
      <c r="J960" s="76"/>
    </row>
    <row r="961" spans="1:10" x14ac:dyDescent="0.25">
      <c r="A961" s="11" t="s">
        <v>299</v>
      </c>
      <c r="B961" s="178">
        <f t="shared" si="73"/>
        <v>5733.5497865714506</v>
      </c>
      <c r="D961" s="291"/>
      <c r="E961" s="291" t="s">
        <v>316</v>
      </c>
      <c r="F961" s="291">
        <v>146140</v>
      </c>
      <c r="G961" s="238">
        <f t="shared" si="74"/>
        <v>0.75720207253886007</v>
      </c>
      <c r="H961" s="291"/>
      <c r="I961" s="291"/>
      <c r="J961" s="76"/>
    </row>
    <row r="962" spans="1:10" x14ac:dyDescent="0.25">
      <c r="A962" s="11" t="s">
        <v>299</v>
      </c>
      <c r="B962" s="178">
        <f t="shared" si="73"/>
        <v>3.4407366640715185</v>
      </c>
      <c r="D962" s="291"/>
      <c r="E962" s="291" t="s">
        <v>38</v>
      </c>
      <c r="F962" s="291">
        <v>3580</v>
      </c>
      <c r="G962" s="238">
        <f t="shared" si="74"/>
        <v>1.8549222797927461E-2</v>
      </c>
      <c r="H962" s="291"/>
      <c r="I962" s="291"/>
      <c r="J962" s="76"/>
    </row>
    <row r="963" spans="1:10" x14ac:dyDescent="0.25">
      <c r="A963" s="150" t="s">
        <v>299</v>
      </c>
      <c r="B963" s="131">
        <f t="shared" si="73"/>
        <v>8.5457767993771636</v>
      </c>
      <c r="C963" s="150"/>
      <c r="D963" s="12"/>
      <c r="E963" s="12" t="s">
        <v>353</v>
      </c>
      <c r="F963" s="12">
        <v>5642</v>
      </c>
      <c r="G963" s="237">
        <f t="shared" si="74"/>
        <v>2.9233160621761657E-2</v>
      </c>
      <c r="H963" s="12"/>
      <c r="I963" s="12"/>
      <c r="J963" s="147"/>
    </row>
    <row r="964" spans="1:10" x14ac:dyDescent="0.25">
      <c r="A964" s="11" t="s">
        <v>298</v>
      </c>
      <c r="B964" s="178">
        <f>POWER((F964/$J$964)*100, 2)</f>
        <v>8.1348960302457442E-4</v>
      </c>
      <c r="C964" s="11">
        <f>SUM(B964:B1069)</f>
        <v>635.36857257088843</v>
      </c>
      <c r="D964" s="292"/>
      <c r="E964" s="292" t="s">
        <v>97</v>
      </c>
      <c r="F964" s="292">
        <v>656</v>
      </c>
      <c r="G964" s="238">
        <f>F964/$J$964</f>
        <v>2.852173913043478E-4</v>
      </c>
      <c r="H964" s="292"/>
      <c r="I964" s="292"/>
      <c r="J964" s="76">
        <v>2300000</v>
      </c>
    </row>
    <row r="965" spans="1:10" x14ac:dyDescent="0.25">
      <c r="A965" s="11" t="s">
        <v>298</v>
      </c>
      <c r="B965" s="178">
        <f t="shared" ref="B965:B1028" si="75">POWER((F965/$J$964)*100, 2)</f>
        <v>3.3419019206049154</v>
      </c>
      <c r="D965" s="292"/>
      <c r="E965" s="292" t="s">
        <v>81</v>
      </c>
      <c r="F965" s="292">
        <v>42046</v>
      </c>
      <c r="G965" s="238">
        <f t="shared" ref="G965:G1028" si="76">F965/$J$964</f>
        <v>1.8280869565217392E-2</v>
      </c>
      <c r="H965" s="292"/>
      <c r="I965" s="292"/>
      <c r="J965" s="76"/>
    </row>
    <row r="966" spans="1:10" x14ac:dyDescent="0.25">
      <c r="A966" s="11" t="s">
        <v>298</v>
      </c>
      <c r="B966" s="178">
        <f t="shared" si="75"/>
        <v>3.4912684310018901E-3</v>
      </c>
      <c r="D966" s="292"/>
      <c r="E966" s="292" t="s">
        <v>210</v>
      </c>
      <c r="F966" s="292">
        <v>1359</v>
      </c>
      <c r="G966" s="238">
        <f t="shared" si="76"/>
        <v>5.9086956521739128E-4</v>
      </c>
      <c r="H966" s="292"/>
      <c r="I966" s="292"/>
      <c r="J966" s="76"/>
    </row>
    <row r="967" spans="1:10" x14ac:dyDescent="0.25">
      <c r="A967" s="11" t="s">
        <v>298</v>
      </c>
      <c r="B967" s="178">
        <f t="shared" si="75"/>
        <v>87.381852551984878</v>
      </c>
      <c r="D967" s="292"/>
      <c r="E967" s="292" t="s">
        <v>5</v>
      </c>
      <c r="F967" s="292">
        <v>215000</v>
      </c>
      <c r="G967" s="238">
        <f t="shared" si="76"/>
        <v>9.3478260869565219E-2</v>
      </c>
      <c r="H967" s="292"/>
      <c r="I967" s="292"/>
      <c r="J967" s="76"/>
    </row>
    <row r="968" spans="1:10" x14ac:dyDescent="0.25">
      <c r="A968" s="11" t="s">
        <v>298</v>
      </c>
      <c r="B968" s="178">
        <f t="shared" si="75"/>
        <v>0</v>
      </c>
      <c r="D968" s="292"/>
      <c r="E968" s="292" t="s">
        <v>192</v>
      </c>
      <c r="F968" s="290"/>
      <c r="G968" s="238"/>
      <c r="H968" s="292"/>
      <c r="I968" s="292"/>
      <c r="J968" s="76"/>
    </row>
    <row r="969" spans="1:10" x14ac:dyDescent="0.25">
      <c r="A969" s="11" t="s">
        <v>298</v>
      </c>
      <c r="B969" s="178">
        <f t="shared" si="75"/>
        <v>4.7258979206049139E-8</v>
      </c>
      <c r="D969" s="292"/>
      <c r="E969" s="292" t="s">
        <v>365</v>
      </c>
      <c r="F969" s="290">
        <v>5</v>
      </c>
      <c r="G969" s="238">
        <f t="shared" si="76"/>
        <v>2.1739130434782607E-6</v>
      </c>
      <c r="H969" s="292"/>
      <c r="I969" s="292"/>
      <c r="J969" s="76"/>
    </row>
    <row r="970" spans="1:10" x14ac:dyDescent="0.25">
      <c r="A970" s="11" t="s">
        <v>298</v>
      </c>
      <c r="B970" s="178">
        <f t="shared" si="75"/>
        <v>7.5614366729678622E-7</v>
      </c>
      <c r="D970" s="292"/>
      <c r="E970" s="292" t="s">
        <v>366</v>
      </c>
      <c r="F970" s="292">
        <v>20</v>
      </c>
      <c r="G970" s="238">
        <f t="shared" si="76"/>
        <v>8.6956521739130427E-6</v>
      </c>
      <c r="H970" s="292"/>
      <c r="I970" s="292"/>
      <c r="J970" s="76"/>
    </row>
    <row r="971" spans="1:10" x14ac:dyDescent="0.25">
      <c r="A971" s="11" t="s">
        <v>298</v>
      </c>
      <c r="B971" s="178">
        <f t="shared" si="75"/>
        <v>0.13357435916824195</v>
      </c>
      <c r="D971" s="292"/>
      <c r="E971" s="292" t="s">
        <v>93</v>
      </c>
      <c r="F971" s="292">
        <v>8406</v>
      </c>
      <c r="G971" s="238">
        <f t="shared" si="76"/>
        <v>3.6547826086956521E-3</v>
      </c>
      <c r="H971" s="292"/>
      <c r="I971" s="292"/>
      <c r="J971" s="76"/>
    </row>
    <row r="972" spans="1:10" x14ac:dyDescent="0.25">
      <c r="A972" s="11" t="s">
        <v>298</v>
      </c>
      <c r="B972" s="178">
        <f t="shared" si="75"/>
        <v>2.058601134215501E-2</v>
      </c>
      <c r="D972" s="292"/>
      <c r="E972" s="292" t="s">
        <v>202</v>
      </c>
      <c r="F972" s="292">
        <v>3300</v>
      </c>
      <c r="G972" s="238">
        <f t="shared" si="76"/>
        <v>1.4347826086956522E-3</v>
      </c>
      <c r="H972" s="292"/>
      <c r="I972" s="292"/>
      <c r="J972" s="76"/>
    </row>
    <row r="973" spans="1:10" x14ac:dyDescent="0.25">
      <c r="A973" s="11" t="s">
        <v>298</v>
      </c>
      <c r="B973" s="178">
        <f t="shared" si="75"/>
        <v>5.6490955689981091</v>
      </c>
      <c r="D973" s="292"/>
      <c r="E973" s="292" t="s">
        <v>6</v>
      </c>
      <c r="F973" s="292">
        <v>54666</v>
      </c>
      <c r="G973" s="238">
        <f t="shared" si="76"/>
        <v>2.3767826086956521E-2</v>
      </c>
      <c r="H973" s="292"/>
      <c r="I973" s="292"/>
      <c r="J973" s="76"/>
    </row>
    <row r="974" spans="1:10" x14ac:dyDescent="0.25">
      <c r="A974" s="11" t="s">
        <v>298</v>
      </c>
      <c r="B974" s="178">
        <f t="shared" si="75"/>
        <v>3.271379962192817E-2</v>
      </c>
      <c r="D974" s="292"/>
      <c r="E974" s="292" t="s">
        <v>101</v>
      </c>
      <c r="F974" s="292">
        <v>4160</v>
      </c>
      <c r="G974" s="238">
        <f t="shared" si="76"/>
        <v>1.8086956521739131E-3</v>
      </c>
      <c r="H974" s="292"/>
      <c r="I974" s="292"/>
      <c r="J974" s="76"/>
    </row>
    <row r="975" spans="1:10" x14ac:dyDescent="0.25">
      <c r="A975" s="11" t="s">
        <v>298</v>
      </c>
      <c r="B975" s="178">
        <f t="shared" si="75"/>
        <v>6.8803570888468821E-2</v>
      </c>
      <c r="D975" s="292"/>
      <c r="E975" s="292" t="s">
        <v>168</v>
      </c>
      <c r="F975" s="292">
        <v>6033</v>
      </c>
      <c r="G975" s="238">
        <f t="shared" si="76"/>
        <v>2.6230434782608695E-3</v>
      </c>
      <c r="H975" s="292"/>
      <c r="I975" s="292"/>
      <c r="J975" s="76"/>
    </row>
    <row r="976" spans="1:10" x14ac:dyDescent="0.25">
      <c r="A976" s="11" t="s">
        <v>298</v>
      </c>
      <c r="B976" s="178">
        <f t="shared" si="75"/>
        <v>1.8903591682419661E-5</v>
      </c>
      <c r="D976" s="292"/>
      <c r="E976" s="292" t="s">
        <v>102</v>
      </c>
      <c r="F976" s="292">
        <v>100</v>
      </c>
      <c r="G976" s="238">
        <f t="shared" si="76"/>
        <v>4.347826086956522E-5</v>
      </c>
      <c r="H976" s="292"/>
      <c r="I976" s="292"/>
      <c r="J976" s="76"/>
    </row>
    <row r="977" spans="1:10" x14ac:dyDescent="0.25">
      <c r="A977" s="11" t="s">
        <v>298</v>
      </c>
      <c r="B977" s="178">
        <f t="shared" si="75"/>
        <v>4.7258979206049145E-4</v>
      </c>
      <c r="D977" s="292"/>
      <c r="E977" s="292" t="s">
        <v>271</v>
      </c>
      <c r="F977" s="292">
        <v>500</v>
      </c>
      <c r="G977" s="238">
        <f t="shared" si="76"/>
        <v>2.173913043478261E-4</v>
      </c>
      <c r="H977" s="292"/>
      <c r="I977" s="292"/>
      <c r="J977" s="76"/>
    </row>
    <row r="978" spans="1:10" x14ac:dyDescent="0.25">
      <c r="A978" s="11" t="s">
        <v>298</v>
      </c>
      <c r="B978" s="178">
        <f t="shared" si="75"/>
        <v>4.253308128544425E-3</v>
      </c>
      <c r="D978" s="292"/>
      <c r="E978" s="292" t="s">
        <v>367</v>
      </c>
      <c r="F978" s="292">
        <v>1500</v>
      </c>
      <c r="G978" s="238">
        <f t="shared" si="76"/>
        <v>6.5217391304347831E-4</v>
      </c>
      <c r="H978" s="292"/>
      <c r="I978" s="292"/>
      <c r="J978" s="76"/>
    </row>
    <row r="979" spans="1:10" x14ac:dyDescent="0.25">
      <c r="A979" s="11" t="s">
        <v>298</v>
      </c>
      <c r="B979" s="178">
        <f t="shared" si="75"/>
        <v>17.027822837429106</v>
      </c>
      <c r="D979" s="292"/>
      <c r="E979" s="292" t="s">
        <v>82</v>
      </c>
      <c r="F979" s="292">
        <v>94909</v>
      </c>
      <c r="G979" s="238">
        <f t="shared" si="76"/>
        <v>4.1264782608695649E-2</v>
      </c>
      <c r="H979" s="292"/>
      <c r="I979" s="292"/>
      <c r="J979" s="76"/>
    </row>
    <row r="980" spans="1:10" x14ac:dyDescent="0.25">
      <c r="A980" s="11" t="s">
        <v>298</v>
      </c>
      <c r="B980" s="178">
        <f t="shared" si="75"/>
        <v>3.495274102079395E-6</v>
      </c>
      <c r="D980" s="292"/>
      <c r="E980" s="292" t="s">
        <v>368</v>
      </c>
      <c r="F980" s="292">
        <v>43</v>
      </c>
      <c r="G980" s="238">
        <f t="shared" si="76"/>
        <v>1.8695652173913042E-5</v>
      </c>
      <c r="H980" s="292"/>
      <c r="I980" s="292"/>
      <c r="J980" s="76"/>
    </row>
    <row r="981" spans="1:10" x14ac:dyDescent="0.25">
      <c r="A981" s="11" t="s">
        <v>298</v>
      </c>
      <c r="B981" s="178">
        <f t="shared" si="75"/>
        <v>0</v>
      </c>
      <c r="D981" s="292"/>
      <c r="E981" s="292" t="s">
        <v>370</v>
      </c>
      <c r="F981" s="292"/>
      <c r="G981" s="238"/>
      <c r="H981" s="292"/>
      <c r="I981" s="292"/>
      <c r="J981" s="76"/>
    </row>
    <row r="982" spans="1:10" x14ac:dyDescent="0.25">
      <c r="A982" s="11" t="s">
        <v>298</v>
      </c>
      <c r="B982" s="178">
        <f t="shared" si="75"/>
        <v>2.8991724839319466</v>
      </c>
      <c r="D982" s="292"/>
      <c r="E982" s="292" t="s">
        <v>83</v>
      </c>
      <c r="F982" s="292">
        <v>39162</v>
      </c>
      <c r="G982" s="238">
        <f t="shared" si="76"/>
        <v>1.702695652173913E-2</v>
      </c>
      <c r="H982" s="292"/>
      <c r="I982" s="292"/>
      <c r="J982" s="76"/>
    </row>
    <row r="983" spans="1:10" x14ac:dyDescent="0.25">
      <c r="A983" s="11" t="s">
        <v>298</v>
      </c>
      <c r="B983" s="178">
        <f t="shared" si="75"/>
        <v>153.5444234404537</v>
      </c>
      <c r="D983" s="292"/>
      <c r="E983" s="292" t="s">
        <v>15</v>
      </c>
      <c r="F983" s="292">
        <v>285000</v>
      </c>
      <c r="G983" s="238">
        <f t="shared" si="76"/>
        <v>0.12391304347826088</v>
      </c>
      <c r="H983" s="292"/>
      <c r="I983" s="292"/>
      <c r="J983" s="76"/>
    </row>
    <row r="984" spans="1:10" x14ac:dyDescent="0.25">
      <c r="A984" s="11" t="s">
        <v>298</v>
      </c>
      <c r="B984" s="178">
        <f t="shared" si="75"/>
        <v>2.2267127429111526</v>
      </c>
      <c r="D984" s="292"/>
      <c r="E984" s="292" t="s">
        <v>103</v>
      </c>
      <c r="F984" s="292">
        <v>34321</v>
      </c>
      <c r="G984" s="238">
        <f t="shared" si="76"/>
        <v>1.4922173913043478E-2</v>
      </c>
      <c r="H984" s="292"/>
      <c r="I984" s="292"/>
      <c r="J984" s="76"/>
    </row>
    <row r="985" spans="1:10" x14ac:dyDescent="0.25">
      <c r="A985" s="11" t="s">
        <v>298</v>
      </c>
      <c r="B985" s="178">
        <f t="shared" si="75"/>
        <v>2.1852551984877129E-2</v>
      </c>
      <c r="D985" s="292"/>
      <c r="E985" s="292" t="s">
        <v>213</v>
      </c>
      <c r="F985" s="292">
        <f>100+3300</f>
        <v>3400</v>
      </c>
      <c r="G985" s="238">
        <f t="shared" si="76"/>
        <v>1.4782608695652175E-3</v>
      </c>
      <c r="H985" s="292"/>
      <c r="I985" s="292"/>
      <c r="J985" s="76"/>
    </row>
    <row r="986" spans="1:10" x14ac:dyDescent="0.25">
      <c r="A986" s="11" t="s">
        <v>298</v>
      </c>
      <c r="B986" s="178">
        <f t="shared" si="75"/>
        <v>7.4109640831758038E-5</v>
      </c>
      <c r="D986" s="292"/>
      <c r="E986" s="292" t="s">
        <v>332</v>
      </c>
      <c r="F986" s="292">
        <v>198</v>
      </c>
      <c r="G986" s="238">
        <f t="shared" si="76"/>
        <v>8.6086956521739136E-5</v>
      </c>
      <c r="H986" s="292"/>
      <c r="I986" s="292"/>
      <c r="J986" s="76"/>
    </row>
    <row r="987" spans="1:10" x14ac:dyDescent="0.25">
      <c r="A987" s="11" t="s">
        <v>298</v>
      </c>
      <c r="B987" s="178">
        <f t="shared" si="75"/>
        <v>3.3425378071833642E-2</v>
      </c>
      <c r="D987" s="292"/>
      <c r="E987" s="292" t="s">
        <v>340</v>
      </c>
      <c r="F987" s="292">
        <v>4205</v>
      </c>
      <c r="G987" s="238">
        <f t="shared" si="76"/>
        <v>1.8282608695652173E-3</v>
      </c>
      <c r="H987" s="292"/>
      <c r="I987" s="292"/>
      <c r="J987" s="76"/>
    </row>
    <row r="988" spans="1:10" x14ac:dyDescent="0.25">
      <c r="A988" s="11" t="s">
        <v>298</v>
      </c>
      <c r="B988" s="178">
        <f t="shared" si="75"/>
        <v>0</v>
      </c>
      <c r="D988" s="292"/>
      <c r="E988" s="292" t="s">
        <v>142</v>
      </c>
      <c r="F988" s="292"/>
      <c r="G988" s="238"/>
      <c r="H988" s="292"/>
      <c r="I988" s="292"/>
      <c r="J988" s="76"/>
    </row>
    <row r="989" spans="1:10" x14ac:dyDescent="0.25">
      <c r="A989" s="11" t="s">
        <v>298</v>
      </c>
      <c r="B989" s="178">
        <f t="shared" si="75"/>
        <v>5.2405009451795843E-3</v>
      </c>
      <c r="D989" s="292"/>
      <c r="E989" s="292" t="s">
        <v>133</v>
      </c>
      <c r="F989" s="292">
        <v>1665</v>
      </c>
      <c r="G989" s="238">
        <f t="shared" si="76"/>
        <v>7.2391304347826089E-4</v>
      </c>
      <c r="H989" s="292"/>
      <c r="I989" s="292"/>
      <c r="J989" s="76"/>
    </row>
    <row r="990" spans="1:10" x14ac:dyDescent="0.25">
      <c r="A990" s="11" t="s">
        <v>298</v>
      </c>
      <c r="B990" s="178">
        <f t="shared" si="75"/>
        <v>4.175803402646504E-6</v>
      </c>
      <c r="D990" s="292"/>
      <c r="E990" s="292" t="s">
        <v>18</v>
      </c>
      <c r="F990" s="292">
        <v>47</v>
      </c>
      <c r="G990" s="238">
        <f t="shared" si="76"/>
        <v>2.0434782608695654E-5</v>
      </c>
      <c r="H990" s="292"/>
      <c r="I990" s="292"/>
      <c r="J990" s="76"/>
    </row>
    <row r="991" spans="1:10" x14ac:dyDescent="0.25">
      <c r="A991" s="11" t="s">
        <v>298</v>
      </c>
      <c r="B991" s="178">
        <f t="shared" si="75"/>
        <v>3.2290527410207936E-2</v>
      </c>
      <c r="D991" s="292"/>
      <c r="E991" s="292" t="s">
        <v>222</v>
      </c>
      <c r="F991" s="292">
        <v>4133</v>
      </c>
      <c r="G991" s="238">
        <f t="shared" si="76"/>
        <v>1.7969565217391304E-3</v>
      </c>
      <c r="H991" s="292"/>
      <c r="I991" s="292"/>
      <c r="J991" s="76"/>
    </row>
    <row r="992" spans="1:10" x14ac:dyDescent="0.25">
      <c r="A992" s="11" t="s">
        <v>298</v>
      </c>
      <c r="B992" s="178">
        <f t="shared" si="75"/>
        <v>0</v>
      </c>
      <c r="D992" s="292"/>
      <c r="E992" s="292" t="s">
        <v>106</v>
      </c>
      <c r="F992" s="290"/>
      <c r="G992" s="238"/>
      <c r="H992" s="292"/>
      <c r="I992" s="292"/>
      <c r="J992" s="76"/>
    </row>
    <row r="993" spans="1:10" x14ac:dyDescent="0.25">
      <c r="A993" s="11" t="s">
        <v>298</v>
      </c>
      <c r="B993" s="178">
        <f t="shared" si="75"/>
        <v>0</v>
      </c>
      <c r="D993" s="292"/>
      <c r="E993" s="292" t="s">
        <v>320</v>
      </c>
      <c r="F993" s="290"/>
      <c r="G993" s="238"/>
      <c r="H993" s="292"/>
      <c r="I993" s="292"/>
      <c r="J993" s="76"/>
    </row>
    <row r="994" spans="1:10" x14ac:dyDescent="0.25">
      <c r="A994" s="11" t="s">
        <v>298</v>
      </c>
      <c r="B994" s="178">
        <f t="shared" si="75"/>
        <v>0</v>
      </c>
      <c r="D994" s="292"/>
      <c r="E994" s="292" t="s">
        <v>369</v>
      </c>
      <c r="F994" s="290"/>
      <c r="G994" s="238"/>
      <c r="H994" s="292"/>
      <c r="I994" s="292"/>
      <c r="J994" s="76"/>
    </row>
    <row r="995" spans="1:10" x14ac:dyDescent="0.25">
      <c r="A995" s="11" t="s">
        <v>298</v>
      </c>
      <c r="B995" s="178">
        <f t="shared" si="75"/>
        <v>1.7013232514177697E-6</v>
      </c>
      <c r="D995" s="292"/>
      <c r="E995" s="292" t="s">
        <v>342</v>
      </c>
      <c r="F995" s="292">
        <v>30</v>
      </c>
      <c r="G995" s="238">
        <f t="shared" si="76"/>
        <v>1.3043478260869566E-5</v>
      </c>
      <c r="H995" s="292"/>
      <c r="I995" s="292"/>
      <c r="J995" s="76"/>
    </row>
    <row r="996" spans="1:10" x14ac:dyDescent="0.25">
      <c r="A996" s="11" t="s">
        <v>298</v>
      </c>
      <c r="B996" s="178">
        <f t="shared" si="75"/>
        <v>2.2696077504725898E-2</v>
      </c>
      <c r="D996" s="292"/>
      <c r="E996" s="292" t="s">
        <v>273</v>
      </c>
      <c r="F996" s="292">
        <v>3465</v>
      </c>
      <c r="G996" s="238">
        <f t="shared" si="76"/>
        <v>1.5065217391304348E-3</v>
      </c>
      <c r="H996" s="292"/>
      <c r="I996" s="292"/>
      <c r="J996" s="76"/>
    </row>
    <row r="997" spans="1:10" x14ac:dyDescent="0.25">
      <c r="A997" s="11" t="s">
        <v>298</v>
      </c>
      <c r="B997" s="178">
        <f t="shared" si="75"/>
        <v>1.4341039697542536E-3</v>
      </c>
      <c r="D997" s="292"/>
      <c r="E997" s="292" t="s">
        <v>52</v>
      </c>
      <c r="F997" s="292">
        <v>871</v>
      </c>
      <c r="G997" s="238">
        <f t="shared" si="76"/>
        <v>3.7869565217391304E-4</v>
      </c>
      <c r="H997" s="292"/>
      <c r="I997" s="292"/>
      <c r="J997" s="76"/>
    </row>
    <row r="998" spans="1:10" x14ac:dyDescent="0.25">
      <c r="A998" s="11" t="s">
        <v>298</v>
      </c>
      <c r="B998" s="178">
        <f t="shared" si="75"/>
        <v>3.2525338374291113E-2</v>
      </c>
      <c r="D998" s="292"/>
      <c r="E998" s="292" t="s">
        <v>134</v>
      </c>
      <c r="F998" s="292">
        <v>4148</v>
      </c>
      <c r="G998" s="238">
        <f t="shared" si="76"/>
        <v>1.8034782608695652E-3</v>
      </c>
      <c r="H998" s="292"/>
      <c r="I998" s="292"/>
      <c r="J998" s="76"/>
    </row>
    <row r="999" spans="1:10" x14ac:dyDescent="0.25">
      <c r="A999" s="11" t="s">
        <v>298</v>
      </c>
      <c r="B999" s="178">
        <f t="shared" si="75"/>
        <v>4.253308128544425E-3</v>
      </c>
      <c r="D999" s="292"/>
      <c r="E999" s="292" t="s">
        <v>19</v>
      </c>
      <c r="F999" s="292">
        <v>1500</v>
      </c>
      <c r="G999" s="238">
        <f t="shared" si="76"/>
        <v>6.5217391304347831E-4</v>
      </c>
      <c r="H999" s="292"/>
      <c r="I999" s="292"/>
      <c r="J999" s="76"/>
    </row>
    <row r="1000" spans="1:10" x14ac:dyDescent="0.25">
      <c r="A1000" s="11" t="s">
        <v>298</v>
      </c>
      <c r="B1000" s="178">
        <f t="shared" si="75"/>
        <v>7.5614366729678632E-3</v>
      </c>
      <c r="D1000" s="292"/>
      <c r="E1000" s="292" t="s">
        <v>275</v>
      </c>
      <c r="F1000" s="292">
        <v>2000</v>
      </c>
      <c r="G1000" s="238">
        <f t="shared" si="76"/>
        <v>8.6956521739130438E-4</v>
      </c>
      <c r="H1000" s="292"/>
      <c r="I1000" s="292"/>
      <c r="J1000" s="76"/>
    </row>
    <row r="1001" spans="1:10" x14ac:dyDescent="0.25">
      <c r="A1001" s="11" t="s">
        <v>298</v>
      </c>
      <c r="B1001" s="178">
        <f t="shared" si="75"/>
        <v>0</v>
      </c>
      <c r="D1001" s="292"/>
      <c r="E1001" s="292" t="s">
        <v>187</v>
      </c>
      <c r="F1001" s="290"/>
      <c r="G1001" s="238"/>
      <c r="H1001" s="292"/>
      <c r="I1001" s="292"/>
      <c r="J1001" s="76"/>
    </row>
    <row r="1002" spans="1:10" x14ac:dyDescent="0.25">
      <c r="A1002" s="11" t="s">
        <v>298</v>
      </c>
      <c r="B1002" s="178">
        <f t="shared" si="75"/>
        <v>7.5614366729678632E-3</v>
      </c>
      <c r="D1002" s="292"/>
      <c r="E1002" s="292" t="s">
        <v>108</v>
      </c>
      <c r="F1002" s="292">
        <v>2000</v>
      </c>
      <c r="G1002" s="238">
        <f t="shared" si="76"/>
        <v>8.6956521739130438E-4</v>
      </c>
      <c r="H1002" s="292"/>
      <c r="I1002" s="292"/>
      <c r="J1002" s="76"/>
    </row>
    <row r="1003" spans="1:10" x14ac:dyDescent="0.25">
      <c r="A1003" s="11" t="s">
        <v>298</v>
      </c>
      <c r="B1003" s="178">
        <f t="shared" si="75"/>
        <v>10.30102979395085</v>
      </c>
      <c r="D1003" s="292"/>
      <c r="E1003" s="292" t="s">
        <v>20</v>
      </c>
      <c r="F1003" s="292">
        <v>73819</v>
      </c>
      <c r="G1003" s="238">
        <f t="shared" si="76"/>
        <v>3.2095217391304345E-2</v>
      </c>
      <c r="H1003" s="292"/>
      <c r="I1003" s="292"/>
      <c r="J1003" s="76"/>
    </row>
    <row r="1004" spans="1:10" x14ac:dyDescent="0.25">
      <c r="A1004" s="11" t="s">
        <v>298</v>
      </c>
      <c r="B1004" s="178">
        <f t="shared" si="75"/>
        <v>3.0245746691871458E-4</v>
      </c>
      <c r="D1004" s="292"/>
      <c r="E1004" s="292" t="s">
        <v>21</v>
      </c>
      <c r="F1004" s="292">
        <v>400</v>
      </c>
      <c r="G1004" s="238">
        <f t="shared" si="76"/>
        <v>1.7391304347826088E-4</v>
      </c>
      <c r="H1004" s="292"/>
      <c r="I1004" s="292"/>
      <c r="J1004" s="76"/>
    </row>
    <row r="1005" spans="1:10" x14ac:dyDescent="0.25">
      <c r="A1005" s="11" t="s">
        <v>298</v>
      </c>
      <c r="B1005" s="178">
        <f t="shared" si="75"/>
        <v>0.11610315500945179</v>
      </c>
      <c r="D1005" s="292"/>
      <c r="E1005" s="292" t="s">
        <v>190</v>
      </c>
      <c r="F1005" s="292">
        <v>7837</v>
      </c>
      <c r="G1005" s="238">
        <f t="shared" si="76"/>
        <v>3.4073913043478261E-3</v>
      </c>
      <c r="H1005" s="292"/>
      <c r="I1005" s="292"/>
      <c r="J1005" s="76"/>
    </row>
    <row r="1006" spans="1:10" x14ac:dyDescent="0.25">
      <c r="A1006" s="11" t="s">
        <v>298</v>
      </c>
      <c r="B1006" s="178">
        <f t="shared" si="75"/>
        <v>0.75199059546313796</v>
      </c>
      <c r="D1006" s="292"/>
      <c r="E1006" s="292" t="s">
        <v>356</v>
      </c>
      <c r="F1006" s="292">
        <v>19945</v>
      </c>
      <c r="G1006" s="238">
        <f t="shared" si="76"/>
        <v>8.6717391304347823E-3</v>
      </c>
      <c r="H1006" s="292"/>
      <c r="I1006" s="292"/>
      <c r="J1006" s="76"/>
    </row>
    <row r="1007" spans="1:10" x14ac:dyDescent="0.25">
      <c r="A1007" s="11" t="s">
        <v>298</v>
      </c>
      <c r="B1007" s="178">
        <f t="shared" si="75"/>
        <v>0.12497762003780717</v>
      </c>
      <c r="D1007" s="292"/>
      <c r="E1007" s="292" t="s">
        <v>357</v>
      </c>
      <c r="F1007" s="292">
        <v>8131</v>
      </c>
      <c r="G1007" s="238">
        <f t="shared" si="76"/>
        <v>3.5352173913043477E-3</v>
      </c>
      <c r="H1007" s="292"/>
      <c r="I1007" s="292"/>
      <c r="J1007" s="76"/>
    </row>
    <row r="1008" spans="1:10" x14ac:dyDescent="0.25">
      <c r="A1008" s="11" t="s">
        <v>298</v>
      </c>
      <c r="B1008" s="178">
        <f t="shared" si="75"/>
        <v>1.2398338374291119E-2</v>
      </c>
      <c r="D1008" s="292"/>
      <c r="E1008" s="292" t="s">
        <v>227</v>
      </c>
      <c r="F1008" s="292">
        <v>2561</v>
      </c>
      <c r="G1008" s="238">
        <f t="shared" si="76"/>
        <v>1.1134782608695653E-3</v>
      </c>
      <c r="H1008" s="292"/>
      <c r="I1008" s="292"/>
      <c r="J1008" s="76"/>
    </row>
    <row r="1009" spans="1:10" x14ac:dyDescent="0.25">
      <c r="A1009" s="11" t="s">
        <v>298</v>
      </c>
      <c r="B1009" s="178">
        <f t="shared" si="75"/>
        <v>1.3780718336483932E-2</v>
      </c>
      <c r="D1009" s="292"/>
      <c r="E1009" s="292" t="s">
        <v>9</v>
      </c>
      <c r="F1009" s="292">
        <v>2700</v>
      </c>
      <c r="G1009" s="238">
        <f t="shared" si="76"/>
        <v>1.1739130434782609E-3</v>
      </c>
      <c r="H1009" s="292"/>
      <c r="I1009" s="292"/>
      <c r="J1009" s="76"/>
    </row>
    <row r="1010" spans="1:10" x14ac:dyDescent="0.25">
      <c r="A1010" s="11" t="s">
        <v>298</v>
      </c>
      <c r="B1010" s="178">
        <f t="shared" si="75"/>
        <v>7.8375654064272213</v>
      </c>
      <c r="D1010" s="292"/>
      <c r="E1010" s="292" t="s">
        <v>23</v>
      </c>
      <c r="F1010" s="292">
        <v>64390</v>
      </c>
      <c r="G1010" s="238">
        <f t="shared" si="76"/>
        <v>2.7995652173913043E-2</v>
      </c>
      <c r="H1010" s="292"/>
      <c r="I1010" s="292"/>
      <c r="J1010" s="76"/>
    </row>
    <row r="1011" spans="1:10" x14ac:dyDescent="0.25">
      <c r="A1011" s="11" t="s">
        <v>298</v>
      </c>
      <c r="B1011" s="178">
        <f t="shared" si="75"/>
        <v>1.8903591682419658E-3</v>
      </c>
      <c r="D1011" s="292"/>
      <c r="E1011" s="292" t="s">
        <v>250</v>
      </c>
      <c r="F1011" s="292">
        <v>1000</v>
      </c>
      <c r="G1011" s="238">
        <f t="shared" si="76"/>
        <v>4.3478260869565219E-4</v>
      </c>
      <c r="H1011" s="292"/>
      <c r="I1011" s="292"/>
      <c r="J1011" s="76"/>
    </row>
    <row r="1012" spans="1:10" x14ac:dyDescent="0.25">
      <c r="A1012" s="11" t="s">
        <v>298</v>
      </c>
      <c r="B1012" s="178">
        <f t="shared" si="75"/>
        <v>3.8279773156899818E-4</v>
      </c>
      <c r="D1012" s="292"/>
      <c r="E1012" s="292" t="s">
        <v>25</v>
      </c>
      <c r="F1012" s="292">
        <v>450</v>
      </c>
      <c r="G1012" s="238">
        <f t="shared" si="76"/>
        <v>1.9565217391304349E-4</v>
      </c>
      <c r="H1012" s="292"/>
      <c r="I1012" s="292"/>
      <c r="J1012" s="76"/>
    </row>
    <row r="1013" spans="1:10" x14ac:dyDescent="0.25">
      <c r="A1013" s="11" t="s">
        <v>298</v>
      </c>
      <c r="B1013" s="178">
        <f t="shared" si="75"/>
        <v>0</v>
      </c>
      <c r="D1013" s="292"/>
      <c r="E1013" s="292" t="s">
        <v>10</v>
      </c>
      <c r="F1013" s="292"/>
      <c r="G1013" s="238"/>
      <c r="H1013" s="292"/>
      <c r="I1013" s="292"/>
      <c r="J1013" s="76"/>
    </row>
    <row r="1014" spans="1:10" x14ac:dyDescent="0.25">
      <c r="A1014" s="11" t="s">
        <v>298</v>
      </c>
      <c r="B1014" s="178">
        <f t="shared" si="75"/>
        <v>8.9167153119092624E-2</v>
      </c>
      <c r="D1014" s="292"/>
      <c r="E1014" s="292" t="s">
        <v>111</v>
      </c>
      <c r="F1014" s="292">
        <v>6868</v>
      </c>
      <c r="G1014" s="238">
        <f t="shared" si="76"/>
        <v>2.9860869565217392E-3</v>
      </c>
      <c r="H1014" s="292"/>
      <c r="I1014" s="292"/>
      <c r="J1014" s="76"/>
    </row>
    <row r="1015" spans="1:10" x14ac:dyDescent="0.25">
      <c r="A1015" s="11" t="s">
        <v>298</v>
      </c>
      <c r="B1015" s="178">
        <f t="shared" si="75"/>
        <v>0.81981214555765602</v>
      </c>
      <c r="D1015" s="292"/>
      <c r="E1015" s="292" t="s">
        <v>41</v>
      </c>
      <c r="F1015" s="292">
        <v>20825</v>
      </c>
      <c r="G1015" s="238">
        <f t="shared" si="76"/>
        <v>9.0543478260869566E-3</v>
      </c>
      <c r="H1015" s="292"/>
      <c r="I1015" s="292"/>
      <c r="J1015" s="76"/>
    </row>
    <row r="1016" spans="1:10" x14ac:dyDescent="0.25">
      <c r="A1016" s="11" t="s">
        <v>298</v>
      </c>
      <c r="B1016" s="178">
        <f t="shared" si="75"/>
        <v>2.1852551984877122E-4</v>
      </c>
      <c r="D1016" s="292"/>
      <c r="E1016" s="292" t="s">
        <v>176</v>
      </c>
      <c r="F1016" s="292">
        <v>340</v>
      </c>
      <c r="G1016" s="238">
        <f t="shared" si="76"/>
        <v>1.4782608695652173E-4</v>
      </c>
      <c r="H1016" s="292"/>
      <c r="I1016" s="292"/>
      <c r="J1016" s="76"/>
    </row>
    <row r="1017" spans="1:10" x14ac:dyDescent="0.25">
      <c r="A1017" s="11" t="s">
        <v>298</v>
      </c>
      <c r="B1017" s="178">
        <f t="shared" si="75"/>
        <v>7.5614366729678632E-3</v>
      </c>
      <c r="D1017" s="292"/>
      <c r="E1017" s="292" t="s">
        <v>220</v>
      </c>
      <c r="F1017" s="292">
        <v>2000</v>
      </c>
      <c r="G1017" s="238">
        <f t="shared" si="76"/>
        <v>8.6956521739130438E-4</v>
      </c>
      <c r="H1017" s="292"/>
      <c r="I1017" s="292"/>
      <c r="J1017" s="76"/>
    </row>
    <row r="1018" spans="1:10" x14ac:dyDescent="0.25">
      <c r="A1018" s="11" t="s">
        <v>298</v>
      </c>
      <c r="B1018" s="178">
        <f t="shared" si="75"/>
        <v>5.7892249527410196E-5</v>
      </c>
      <c r="D1018" s="292"/>
      <c r="E1018" s="292" t="s">
        <v>170</v>
      </c>
      <c r="F1018" s="292">
        <v>175</v>
      </c>
      <c r="G1018" s="238">
        <f t="shared" si="76"/>
        <v>7.6086956521739124E-5</v>
      </c>
      <c r="H1018" s="292"/>
      <c r="I1018" s="292"/>
      <c r="J1018" s="76"/>
    </row>
    <row r="1019" spans="1:10" x14ac:dyDescent="0.25">
      <c r="A1019" s="11" t="s">
        <v>298</v>
      </c>
      <c r="B1019" s="178">
        <f t="shared" si="75"/>
        <v>0.62149229489603031</v>
      </c>
      <c r="D1019" s="292"/>
      <c r="E1019" s="292" t="s">
        <v>266</v>
      </c>
      <c r="F1019" s="292">
        <v>18132</v>
      </c>
      <c r="G1019" s="238">
        <f t="shared" si="76"/>
        <v>7.8834782608695649E-3</v>
      </c>
      <c r="H1019" s="292"/>
      <c r="I1019" s="292"/>
      <c r="J1019" s="76"/>
    </row>
    <row r="1020" spans="1:10" x14ac:dyDescent="0.25">
      <c r="A1020" s="11" t="s">
        <v>298</v>
      </c>
      <c r="B1020" s="178">
        <f t="shared" si="75"/>
        <v>3.5491283553875236E-2</v>
      </c>
      <c r="D1020" s="292"/>
      <c r="E1020" s="292" t="s">
        <v>154</v>
      </c>
      <c r="F1020" s="292">
        <v>4333</v>
      </c>
      <c r="G1020" s="238">
        <f t="shared" si="76"/>
        <v>1.8839130434782608E-3</v>
      </c>
      <c r="H1020" s="292"/>
      <c r="I1020" s="292"/>
      <c r="J1020" s="76"/>
    </row>
    <row r="1021" spans="1:10" x14ac:dyDescent="0.25">
      <c r="A1021" s="11" t="s">
        <v>298</v>
      </c>
      <c r="B1021" s="178">
        <f t="shared" si="75"/>
        <v>7.3606049149338372E-4</v>
      </c>
      <c r="D1021" s="292"/>
      <c r="E1021" s="292" t="s">
        <v>195</v>
      </c>
      <c r="F1021" s="292">
        <v>624</v>
      </c>
      <c r="G1021" s="238">
        <f t="shared" si="76"/>
        <v>2.7130434782608693E-4</v>
      </c>
      <c r="H1021" s="292"/>
      <c r="I1021" s="292"/>
      <c r="J1021" s="76"/>
    </row>
    <row r="1022" spans="1:10" x14ac:dyDescent="0.25">
      <c r="A1022" s="11" t="s">
        <v>298</v>
      </c>
      <c r="B1022" s="178">
        <f t="shared" si="75"/>
        <v>4.7258979206049154E-6</v>
      </c>
      <c r="D1022" s="292"/>
      <c r="E1022" s="292" t="s">
        <v>358</v>
      </c>
      <c r="F1022" s="292">
        <v>50</v>
      </c>
      <c r="G1022" s="238">
        <f t="shared" si="76"/>
        <v>2.173913043478261E-5</v>
      </c>
      <c r="H1022" s="292"/>
      <c r="I1022" s="292"/>
      <c r="J1022" s="76"/>
    </row>
    <row r="1023" spans="1:10" x14ac:dyDescent="0.25">
      <c r="A1023" s="11" t="s">
        <v>298</v>
      </c>
      <c r="B1023" s="178">
        <f t="shared" si="75"/>
        <v>1.1711003780718338E-2</v>
      </c>
      <c r="D1023" s="292"/>
      <c r="E1023" s="292" t="s">
        <v>26</v>
      </c>
      <c r="F1023" s="292">
        <v>2489</v>
      </c>
      <c r="G1023" s="238">
        <f t="shared" si="76"/>
        <v>1.0821739130434784E-3</v>
      </c>
      <c r="H1023" s="292"/>
      <c r="I1023" s="292"/>
      <c r="J1023" s="76"/>
    </row>
    <row r="1024" spans="1:10" x14ac:dyDescent="0.25">
      <c r="A1024" s="11" t="s">
        <v>298</v>
      </c>
      <c r="B1024" s="178">
        <f t="shared" si="75"/>
        <v>3.2025436672967871</v>
      </c>
      <c r="D1024" s="292"/>
      <c r="E1024" s="292" t="s">
        <v>333</v>
      </c>
      <c r="F1024" s="292">
        <v>41160</v>
      </c>
      <c r="G1024" s="238">
        <f t="shared" si="76"/>
        <v>1.7895652173913045E-2</v>
      </c>
      <c r="H1024" s="292"/>
      <c r="I1024" s="292"/>
      <c r="J1024" s="76"/>
    </row>
    <row r="1025" spans="1:10" x14ac:dyDescent="0.25">
      <c r="A1025" s="11" t="s">
        <v>298</v>
      </c>
      <c r="B1025" s="178">
        <f t="shared" si="75"/>
        <v>7.3936703213610566E-2</v>
      </c>
      <c r="D1025" s="292"/>
      <c r="E1025" s="292" t="s">
        <v>191</v>
      </c>
      <c r="F1025" s="292">
        <v>6254</v>
      </c>
      <c r="G1025" s="238">
        <f t="shared" si="76"/>
        <v>2.7191304347826085E-3</v>
      </c>
      <c r="H1025" s="292"/>
      <c r="I1025" s="292"/>
      <c r="J1025" s="76"/>
    </row>
    <row r="1026" spans="1:10" x14ac:dyDescent="0.25">
      <c r="A1026" s="11" t="s">
        <v>298</v>
      </c>
      <c r="B1026" s="178">
        <f t="shared" si="75"/>
        <v>4.7951478733459361</v>
      </c>
      <c r="D1026" s="292"/>
      <c r="E1026" s="292" t="s">
        <v>56</v>
      </c>
      <c r="F1026" s="292">
        <v>50365</v>
      </c>
      <c r="G1026" s="238">
        <f t="shared" si="76"/>
        <v>2.1897826086956521E-2</v>
      </c>
      <c r="H1026" s="292"/>
      <c r="I1026" s="292"/>
      <c r="J1026" s="76"/>
    </row>
    <row r="1027" spans="1:10" x14ac:dyDescent="0.25">
      <c r="A1027" s="11" t="s">
        <v>298</v>
      </c>
      <c r="B1027" s="178">
        <f t="shared" si="75"/>
        <v>0.43582959546313804</v>
      </c>
      <c r="D1027" s="292"/>
      <c r="E1027" s="292" t="s">
        <v>194</v>
      </c>
      <c r="F1027" s="292">
        <v>15184</v>
      </c>
      <c r="G1027" s="238">
        <f t="shared" si="76"/>
        <v>6.6017391304347825E-3</v>
      </c>
      <c r="H1027" s="292"/>
      <c r="I1027" s="292"/>
      <c r="J1027" s="76"/>
    </row>
    <row r="1028" spans="1:10" x14ac:dyDescent="0.25">
      <c r="A1028" s="11" t="s">
        <v>298</v>
      </c>
      <c r="B1028" s="178">
        <f t="shared" si="75"/>
        <v>2.7221172022684308E-3</v>
      </c>
      <c r="D1028" s="292"/>
      <c r="E1028" s="292" t="s">
        <v>165</v>
      </c>
      <c r="F1028" s="292">
        <v>1200</v>
      </c>
      <c r="G1028" s="238">
        <f t="shared" si="76"/>
        <v>5.2173913043478256E-4</v>
      </c>
      <c r="H1028" s="292"/>
      <c r="I1028" s="292"/>
      <c r="J1028" s="76"/>
    </row>
    <row r="1029" spans="1:10" x14ac:dyDescent="0.25">
      <c r="A1029" s="11" t="s">
        <v>298</v>
      </c>
      <c r="B1029" s="178">
        <f t="shared" ref="B1029:B1069" si="77">POWER((F1029/$J$964)*100, 2)</f>
        <v>1.6787145557655954E-4</v>
      </c>
      <c r="D1029" s="292"/>
      <c r="E1029" s="292" t="s">
        <v>27</v>
      </c>
      <c r="F1029" s="292">
        <v>298</v>
      </c>
      <c r="G1029" s="238">
        <f t="shared" ref="G1029:G1069" si="78">F1029/$J$964</f>
        <v>1.2956521739130434E-4</v>
      </c>
      <c r="H1029" s="292"/>
      <c r="I1029" s="292"/>
      <c r="J1029" s="76"/>
    </row>
    <row r="1030" spans="1:10" x14ac:dyDescent="0.25">
      <c r="A1030" s="11" t="s">
        <v>298</v>
      </c>
      <c r="B1030" s="178">
        <f t="shared" si="77"/>
        <v>8.5441890359168222E-3</v>
      </c>
      <c r="D1030" s="292"/>
      <c r="E1030" s="292" t="s">
        <v>84</v>
      </c>
      <c r="F1030" s="292">
        <v>2126</v>
      </c>
      <c r="G1030" s="238">
        <f t="shared" si="78"/>
        <v>9.2434782608695649E-4</v>
      </c>
      <c r="H1030" s="292"/>
      <c r="I1030" s="292"/>
      <c r="J1030" s="76"/>
    </row>
    <row r="1031" spans="1:10" x14ac:dyDescent="0.25">
      <c r="A1031" s="11" t="s">
        <v>298</v>
      </c>
      <c r="B1031" s="178">
        <f t="shared" si="77"/>
        <v>0.33953422306238185</v>
      </c>
      <c r="D1031" s="292"/>
      <c r="E1031" s="292" t="s">
        <v>116</v>
      </c>
      <c r="F1031" s="292">
        <v>13402</v>
      </c>
      <c r="G1031" s="238">
        <f t="shared" si="78"/>
        <v>5.8269565217391305E-3</v>
      </c>
      <c r="H1031" s="292"/>
      <c r="I1031" s="292"/>
      <c r="J1031" s="76"/>
    </row>
    <row r="1032" spans="1:10" x14ac:dyDescent="0.25">
      <c r="A1032" s="11" t="s">
        <v>298</v>
      </c>
      <c r="B1032" s="178">
        <f t="shared" si="77"/>
        <v>1.6618572778827979E-2</v>
      </c>
      <c r="D1032" s="292"/>
      <c r="E1032" s="292" t="s">
        <v>324</v>
      </c>
      <c r="F1032" s="292">
        <v>2965</v>
      </c>
      <c r="G1032" s="238">
        <f t="shared" si="78"/>
        <v>1.2891304347826087E-3</v>
      </c>
      <c r="H1032" s="292"/>
      <c r="I1032" s="292"/>
      <c r="J1032" s="76"/>
    </row>
    <row r="1033" spans="1:10" x14ac:dyDescent="0.25">
      <c r="A1033" s="11" t="s">
        <v>298</v>
      </c>
      <c r="B1033" s="178">
        <f t="shared" si="77"/>
        <v>1.012210964083176E-2</v>
      </c>
      <c r="D1033" s="292"/>
      <c r="E1033" s="292" t="s">
        <v>343</v>
      </c>
      <c r="F1033" s="292">
        <v>2314</v>
      </c>
      <c r="G1033" s="238">
        <f t="shared" si="78"/>
        <v>1.0060869565217392E-3</v>
      </c>
      <c r="H1033" s="292"/>
      <c r="I1033" s="292"/>
      <c r="J1033" s="76"/>
    </row>
    <row r="1034" spans="1:10" x14ac:dyDescent="0.25">
      <c r="A1034" s="11" t="s">
        <v>298</v>
      </c>
      <c r="B1034" s="178">
        <f t="shared" si="77"/>
        <v>1.8903591682419661E-5</v>
      </c>
      <c r="D1034" s="292"/>
      <c r="E1034" s="292" t="s">
        <v>139</v>
      </c>
      <c r="F1034" s="292">
        <v>100</v>
      </c>
      <c r="G1034" s="238">
        <f t="shared" si="78"/>
        <v>4.347826086956522E-5</v>
      </c>
      <c r="H1034" s="292"/>
      <c r="I1034" s="292"/>
      <c r="J1034" s="76"/>
    </row>
    <row r="1035" spans="1:10" x14ac:dyDescent="0.25">
      <c r="A1035" s="11" t="s">
        <v>298</v>
      </c>
      <c r="B1035" s="178">
        <f t="shared" si="77"/>
        <v>3.9999999999999998E-6</v>
      </c>
      <c r="D1035" s="292"/>
      <c r="E1035" s="292" t="s">
        <v>147</v>
      </c>
      <c r="F1035" s="290">
        <v>46</v>
      </c>
      <c r="G1035" s="238">
        <f t="shared" si="78"/>
        <v>2.0000000000000002E-5</v>
      </c>
      <c r="H1035" s="292"/>
      <c r="I1035" s="292"/>
      <c r="J1035" s="76"/>
    </row>
    <row r="1036" spans="1:10" x14ac:dyDescent="0.25">
      <c r="A1036" s="11" t="s">
        <v>298</v>
      </c>
      <c r="B1036" s="178">
        <f t="shared" si="77"/>
        <v>0</v>
      </c>
      <c r="D1036" s="292"/>
      <c r="E1036" s="292" t="s">
        <v>334</v>
      </c>
      <c r="F1036" s="290"/>
      <c r="G1036" s="238"/>
      <c r="H1036" s="292"/>
      <c r="I1036" s="292"/>
      <c r="J1036" s="76"/>
    </row>
    <row r="1037" spans="1:10" x14ac:dyDescent="0.25">
      <c r="A1037" s="11" t="s">
        <v>298</v>
      </c>
      <c r="B1037" s="178">
        <f t="shared" si="77"/>
        <v>8.6035092041587902</v>
      </c>
      <c r="D1037" s="292"/>
      <c r="E1037" s="292" t="s">
        <v>184</v>
      </c>
      <c r="F1037" s="292">
        <v>67463</v>
      </c>
      <c r="G1037" s="238">
        <f t="shared" si="78"/>
        <v>2.9331739130434784E-2</v>
      </c>
      <c r="H1037" s="292"/>
      <c r="I1037" s="292"/>
      <c r="J1037" s="76"/>
    </row>
    <row r="1038" spans="1:10" x14ac:dyDescent="0.25">
      <c r="A1038" s="11" t="s">
        <v>298</v>
      </c>
      <c r="B1038" s="178">
        <f t="shared" si="77"/>
        <v>61.159200189035921</v>
      </c>
      <c r="D1038" s="292"/>
      <c r="E1038" s="292" t="s">
        <v>92</v>
      </c>
      <c r="F1038" s="292">
        <v>179870</v>
      </c>
      <c r="G1038" s="238">
        <f t="shared" si="78"/>
        <v>7.8204347826086956E-2</v>
      </c>
      <c r="H1038" s="292"/>
      <c r="I1038" s="292"/>
      <c r="J1038" s="76"/>
    </row>
    <row r="1039" spans="1:10" x14ac:dyDescent="0.25">
      <c r="A1039" s="11" t="s">
        <v>298</v>
      </c>
      <c r="B1039" s="178">
        <f t="shared" si="77"/>
        <v>2.4127543969754255</v>
      </c>
      <c r="D1039" s="292"/>
      <c r="E1039" s="292" t="s">
        <v>158</v>
      </c>
      <c r="F1039" s="292">
        <v>35726</v>
      </c>
      <c r="G1039" s="238">
        <f t="shared" si="78"/>
        <v>1.553304347826087E-2</v>
      </c>
      <c r="H1039" s="292"/>
      <c r="I1039" s="292"/>
      <c r="J1039" s="76"/>
    </row>
    <row r="1040" spans="1:10" x14ac:dyDescent="0.25">
      <c r="A1040" s="11" t="s">
        <v>298</v>
      </c>
      <c r="B1040" s="178">
        <f t="shared" si="77"/>
        <v>4.7258979206049145E-4</v>
      </c>
      <c r="D1040" s="292"/>
      <c r="E1040" s="292" t="s">
        <v>118</v>
      </c>
      <c r="F1040" s="292">
        <v>500</v>
      </c>
      <c r="G1040" s="238">
        <f t="shared" si="78"/>
        <v>2.173913043478261E-4</v>
      </c>
      <c r="H1040" s="292"/>
      <c r="I1040" s="292"/>
      <c r="J1040" s="76"/>
    </row>
    <row r="1041" spans="1:10" x14ac:dyDescent="0.25">
      <c r="A1041" s="11" t="s">
        <v>298</v>
      </c>
      <c r="B1041" s="178">
        <f t="shared" si="77"/>
        <v>3.0245746691871458E-4</v>
      </c>
      <c r="D1041" s="292"/>
      <c r="E1041" s="292" t="s">
        <v>29</v>
      </c>
      <c r="F1041" s="292">
        <v>400</v>
      </c>
      <c r="G1041" s="238">
        <f t="shared" si="78"/>
        <v>1.7391304347826088E-4</v>
      </c>
      <c r="H1041" s="292"/>
      <c r="I1041" s="292"/>
      <c r="J1041" s="76"/>
    </row>
    <row r="1042" spans="1:10" x14ac:dyDescent="0.25">
      <c r="A1042" s="11" t="s">
        <v>298</v>
      </c>
      <c r="B1042" s="178">
        <f t="shared" si="77"/>
        <v>55.944546240075603</v>
      </c>
      <c r="D1042" s="292"/>
      <c r="E1042" s="292" t="s">
        <v>16</v>
      </c>
      <c r="F1042" s="292">
        <v>172031</v>
      </c>
      <c r="G1042" s="238">
        <f t="shared" si="78"/>
        <v>7.4796086956521735E-2</v>
      </c>
      <c r="H1042" s="292"/>
      <c r="I1042" s="292"/>
      <c r="J1042" s="76"/>
    </row>
    <row r="1043" spans="1:10" x14ac:dyDescent="0.25">
      <c r="A1043" s="11" t="s">
        <v>298</v>
      </c>
      <c r="B1043" s="178">
        <f t="shared" si="77"/>
        <v>3.0245746691871449E-6</v>
      </c>
      <c r="D1043" s="292"/>
      <c r="E1043" s="292" t="s">
        <v>272</v>
      </c>
      <c r="F1043" s="290">
        <v>40</v>
      </c>
      <c r="G1043" s="238">
        <f t="shared" si="78"/>
        <v>1.7391304347826085E-5</v>
      </c>
      <c r="H1043" s="292"/>
      <c r="I1043" s="292"/>
      <c r="J1043" s="76"/>
    </row>
    <row r="1044" spans="1:10" x14ac:dyDescent="0.25">
      <c r="A1044" s="11" t="s">
        <v>298</v>
      </c>
      <c r="B1044" s="178">
        <f t="shared" si="77"/>
        <v>3.8740508506616256E-2</v>
      </c>
      <c r="D1044" s="292"/>
      <c r="E1044" s="292" t="s">
        <v>54</v>
      </c>
      <c r="F1044" s="292">
        <v>4527</v>
      </c>
      <c r="G1044" s="238">
        <f t="shared" si="78"/>
        <v>1.9682608695652175E-3</v>
      </c>
      <c r="H1044" s="292"/>
      <c r="I1044" s="292"/>
      <c r="J1044" s="76"/>
    </row>
    <row r="1045" spans="1:10" x14ac:dyDescent="0.25">
      <c r="A1045" s="11" t="s">
        <v>298</v>
      </c>
      <c r="B1045" s="178">
        <f t="shared" si="77"/>
        <v>6.8052930056710769E-4</v>
      </c>
      <c r="D1045" s="292"/>
      <c r="E1045" s="292" t="s">
        <v>159</v>
      </c>
      <c r="F1045" s="292">
        <v>600</v>
      </c>
      <c r="G1045" s="238">
        <f t="shared" si="78"/>
        <v>2.6086956521739128E-4</v>
      </c>
      <c r="H1045" s="292"/>
      <c r="I1045" s="292"/>
      <c r="J1045" s="76"/>
    </row>
    <row r="1046" spans="1:10" x14ac:dyDescent="0.25">
      <c r="A1046" s="11" t="s">
        <v>298</v>
      </c>
      <c r="B1046" s="178">
        <f t="shared" si="77"/>
        <v>9.583062381852554E-4</v>
      </c>
      <c r="D1046" s="292"/>
      <c r="E1046" s="292" t="s">
        <v>359</v>
      </c>
      <c r="F1046" s="292">
        <v>712</v>
      </c>
      <c r="G1046" s="238">
        <f t="shared" si="78"/>
        <v>3.0956521739130437E-4</v>
      </c>
      <c r="H1046" s="292"/>
      <c r="I1046" s="292"/>
      <c r="J1046" s="76"/>
    </row>
    <row r="1047" spans="1:10" x14ac:dyDescent="0.25">
      <c r="A1047" s="11" t="s">
        <v>298</v>
      </c>
      <c r="B1047" s="178">
        <f t="shared" si="77"/>
        <v>7.2620037807183375E-5</v>
      </c>
      <c r="D1047" s="292"/>
      <c r="E1047" s="292" t="s">
        <v>30</v>
      </c>
      <c r="F1047" s="292">
        <v>196</v>
      </c>
      <c r="G1047" s="238">
        <f t="shared" si="78"/>
        <v>8.5217391304347832E-5</v>
      </c>
      <c r="H1047" s="292"/>
      <c r="I1047" s="292"/>
      <c r="J1047" s="76"/>
    </row>
    <row r="1048" spans="1:10" x14ac:dyDescent="0.25">
      <c r="A1048" s="11" t="s">
        <v>298</v>
      </c>
      <c r="B1048" s="178">
        <f t="shared" si="77"/>
        <v>1.5999999999999999E-5</v>
      </c>
      <c r="D1048" s="292"/>
      <c r="E1048" s="292" t="s">
        <v>120</v>
      </c>
      <c r="F1048" s="292">
        <v>92</v>
      </c>
      <c r="G1048" s="238">
        <f t="shared" si="78"/>
        <v>4.0000000000000003E-5</v>
      </c>
      <c r="H1048" s="292"/>
      <c r="I1048" s="292"/>
      <c r="J1048" s="76"/>
    </row>
    <row r="1049" spans="1:10" x14ac:dyDescent="0.25">
      <c r="A1049" s="11" t="s">
        <v>298</v>
      </c>
      <c r="B1049" s="178">
        <f t="shared" si="77"/>
        <v>0</v>
      </c>
      <c r="D1049" s="292"/>
      <c r="E1049" s="292" t="s">
        <v>328</v>
      </c>
      <c r="F1049" s="290"/>
      <c r="G1049" s="238"/>
      <c r="H1049" s="292"/>
      <c r="I1049" s="292"/>
      <c r="J1049" s="76"/>
    </row>
    <row r="1050" spans="1:10" x14ac:dyDescent="0.25">
      <c r="A1050" s="11" t="s">
        <v>298</v>
      </c>
      <c r="B1050" s="178">
        <f t="shared" si="77"/>
        <v>85.418582308128563</v>
      </c>
      <c r="D1050" s="292"/>
      <c r="E1050" s="292" t="s">
        <v>121</v>
      </c>
      <c r="F1050" s="292">
        <v>212571</v>
      </c>
      <c r="G1050" s="238">
        <f t="shared" si="78"/>
        <v>9.2422173913043484E-2</v>
      </c>
      <c r="H1050" s="292"/>
      <c r="I1050" s="292"/>
      <c r="J1050" s="76"/>
    </row>
    <row r="1051" spans="1:10" x14ac:dyDescent="0.25">
      <c r="A1051" s="11" t="s">
        <v>298</v>
      </c>
      <c r="B1051" s="178">
        <f t="shared" si="77"/>
        <v>2.1852551984877129E-2</v>
      </c>
      <c r="D1051" s="292"/>
      <c r="E1051" s="292" t="s">
        <v>32</v>
      </c>
      <c r="F1051" s="292">
        <v>3400</v>
      </c>
      <c r="G1051" s="238">
        <f t="shared" si="78"/>
        <v>1.4782608695652175E-3</v>
      </c>
      <c r="H1051" s="292"/>
      <c r="I1051" s="292"/>
      <c r="J1051" s="76"/>
    </row>
    <row r="1052" spans="1:10" x14ac:dyDescent="0.25">
      <c r="A1052" s="11" t="s">
        <v>298</v>
      </c>
      <c r="B1052" s="178">
        <f t="shared" si="77"/>
        <v>0.10655966729678637</v>
      </c>
      <c r="D1052" s="292"/>
      <c r="E1052" s="292" t="s">
        <v>360</v>
      </c>
      <c r="F1052" s="292">
        <v>7508</v>
      </c>
      <c r="G1052" s="238">
        <f t="shared" si="78"/>
        <v>3.2643478260869566E-3</v>
      </c>
      <c r="H1052" s="292"/>
      <c r="I1052" s="292"/>
      <c r="J1052" s="76"/>
    </row>
    <row r="1053" spans="1:10" x14ac:dyDescent="0.25">
      <c r="A1053" s="11" t="s">
        <v>298</v>
      </c>
      <c r="B1053" s="178">
        <f t="shared" si="77"/>
        <v>0.181476</v>
      </c>
      <c r="D1053" s="292"/>
      <c r="E1053" s="292" t="s">
        <v>11</v>
      </c>
      <c r="F1053" s="292">
        <v>9798</v>
      </c>
      <c r="G1053" s="238">
        <f t="shared" si="78"/>
        <v>4.2599999999999999E-3</v>
      </c>
      <c r="H1053" s="292"/>
      <c r="I1053" s="292"/>
      <c r="J1053" s="76"/>
    </row>
    <row r="1054" spans="1:10" x14ac:dyDescent="0.25">
      <c r="A1054" s="11" t="s">
        <v>298</v>
      </c>
      <c r="B1054" s="178">
        <f t="shared" si="77"/>
        <v>4.637468620037806E-2</v>
      </c>
      <c r="D1054" s="292"/>
      <c r="E1054" s="292" t="s">
        <v>361</v>
      </c>
      <c r="F1054" s="292">
        <v>4953</v>
      </c>
      <c r="G1054" s="238">
        <f t="shared" si="78"/>
        <v>2.153478260869565E-3</v>
      </c>
      <c r="H1054" s="292"/>
      <c r="I1054" s="292"/>
      <c r="J1054" s="76"/>
    </row>
    <row r="1055" spans="1:10" x14ac:dyDescent="0.25">
      <c r="A1055" s="11" t="s">
        <v>298</v>
      </c>
      <c r="B1055" s="178">
        <f t="shared" si="77"/>
        <v>0</v>
      </c>
      <c r="D1055" s="292"/>
      <c r="E1055" s="292" t="s">
        <v>362</v>
      </c>
      <c r="F1055" s="292"/>
      <c r="G1055" s="238"/>
      <c r="H1055" s="292"/>
      <c r="I1055" s="292"/>
      <c r="J1055" s="76"/>
    </row>
    <row r="1056" spans="1:10" x14ac:dyDescent="0.25">
      <c r="A1056" s="11" t="s">
        <v>298</v>
      </c>
      <c r="B1056" s="178">
        <f t="shared" si="77"/>
        <v>5.2846578449905488E-3</v>
      </c>
      <c r="D1056" s="292"/>
      <c r="E1056" s="292" t="s">
        <v>140</v>
      </c>
      <c r="F1056" s="292">
        <v>1672</v>
      </c>
      <c r="G1056" s="238">
        <f t="shared" si="78"/>
        <v>7.2695652173913048E-4</v>
      </c>
      <c r="H1056" s="292"/>
      <c r="I1056" s="292"/>
      <c r="J1056" s="76"/>
    </row>
    <row r="1057" spans="1:10" x14ac:dyDescent="0.25">
      <c r="A1057" s="11" t="s">
        <v>298</v>
      </c>
      <c r="B1057" s="178">
        <f t="shared" si="77"/>
        <v>2.5093314858223059</v>
      </c>
      <c r="D1057" s="292"/>
      <c r="E1057" s="292" t="s">
        <v>363</v>
      </c>
      <c r="F1057" s="292">
        <v>36434</v>
      </c>
      <c r="G1057" s="238">
        <f t="shared" si="78"/>
        <v>1.5840869565217391E-2</v>
      </c>
      <c r="H1057" s="292"/>
      <c r="I1057" s="292"/>
      <c r="J1057" s="76"/>
    </row>
    <row r="1058" spans="1:10" x14ac:dyDescent="0.25">
      <c r="A1058" s="11" t="s">
        <v>298</v>
      </c>
      <c r="B1058" s="178">
        <f t="shared" si="77"/>
        <v>1.3995918714555768E-2</v>
      </c>
      <c r="D1058" s="292"/>
      <c r="E1058" s="292" t="s">
        <v>161</v>
      </c>
      <c r="F1058" s="292">
        <v>2721</v>
      </c>
      <c r="G1058" s="238">
        <f t="shared" si="78"/>
        <v>1.1830434782608697E-3</v>
      </c>
      <c r="H1058" s="292"/>
      <c r="I1058" s="292"/>
      <c r="J1058" s="76"/>
    </row>
    <row r="1059" spans="1:10" s="292" customFormat="1" x14ac:dyDescent="0.25">
      <c r="A1059" s="11" t="s">
        <v>298</v>
      </c>
      <c r="B1059" s="178"/>
      <c r="C1059" s="11"/>
      <c r="E1059" s="292" t="s">
        <v>162</v>
      </c>
      <c r="F1059" s="292">
        <v>11835</v>
      </c>
      <c r="G1059" s="238">
        <f t="shared" si="78"/>
        <v>5.1456521739130434E-3</v>
      </c>
      <c r="J1059" s="76"/>
    </row>
    <row r="1060" spans="1:10" x14ac:dyDescent="0.25">
      <c r="A1060" s="11" t="s">
        <v>298</v>
      </c>
      <c r="B1060" s="178">
        <f t="shared" si="77"/>
        <v>0.22939934971644613</v>
      </c>
      <c r="D1060" s="292"/>
      <c r="E1060" s="292" t="s">
        <v>31</v>
      </c>
      <c r="F1060" s="292">
        <v>11016</v>
      </c>
      <c r="G1060" s="238">
        <f t="shared" si="78"/>
        <v>4.7895652173913046E-3</v>
      </c>
      <c r="H1060" s="292"/>
      <c r="I1060" s="292"/>
      <c r="J1060" s="76"/>
    </row>
    <row r="1061" spans="1:10" x14ac:dyDescent="0.25">
      <c r="A1061" s="11" t="s">
        <v>298</v>
      </c>
      <c r="B1061" s="178">
        <f t="shared" si="77"/>
        <v>4.253308128544425E-3</v>
      </c>
      <c r="D1061" s="292"/>
      <c r="E1061" s="292" t="s">
        <v>193</v>
      </c>
      <c r="F1061" s="292">
        <v>1500</v>
      </c>
      <c r="G1061" s="238">
        <f t="shared" si="78"/>
        <v>6.5217391304347831E-4</v>
      </c>
      <c r="H1061" s="292"/>
      <c r="I1061" s="292"/>
      <c r="J1061" s="76"/>
    </row>
    <row r="1062" spans="1:10" x14ac:dyDescent="0.25">
      <c r="A1062" s="11" t="s">
        <v>298</v>
      </c>
      <c r="B1062" s="178">
        <f t="shared" si="77"/>
        <v>5.0843100189035902E-5</v>
      </c>
      <c r="D1062" s="292"/>
      <c r="E1062" s="292" t="s">
        <v>128</v>
      </c>
      <c r="F1062" s="290">
        <v>164</v>
      </c>
      <c r="G1062" s="238">
        <f t="shared" si="78"/>
        <v>7.130434782608695E-5</v>
      </c>
      <c r="H1062" s="292"/>
      <c r="I1062" s="292"/>
      <c r="J1062" s="76"/>
    </row>
    <row r="1063" spans="1:10" x14ac:dyDescent="0.25">
      <c r="A1063" s="11" t="s">
        <v>298</v>
      </c>
      <c r="B1063" s="178">
        <f t="shared" si="77"/>
        <v>102.62570888468808</v>
      </c>
      <c r="D1063" s="292"/>
      <c r="E1063" s="292" t="s">
        <v>38</v>
      </c>
      <c r="F1063" s="292">
        <v>233000</v>
      </c>
      <c r="G1063" s="238">
        <f t="shared" si="78"/>
        <v>0.10130434782608695</v>
      </c>
      <c r="H1063" s="292"/>
      <c r="I1063" s="292"/>
      <c r="J1063" s="76"/>
    </row>
    <row r="1064" spans="1:10" x14ac:dyDescent="0.25">
      <c r="A1064" s="11" t="s">
        <v>298</v>
      </c>
      <c r="B1064" s="178">
        <f t="shared" si="77"/>
        <v>9.0002344045368617E-3</v>
      </c>
      <c r="D1064" s="292"/>
      <c r="E1064" s="292" t="s">
        <v>341</v>
      </c>
      <c r="F1064" s="292">
        <v>2182</v>
      </c>
      <c r="G1064" s="238">
        <f t="shared" si="78"/>
        <v>9.4869565217391301E-4</v>
      </c>
      <c r="H1064" s="292"/>
      <c r="I1064" s="292"/>
      <c r="J1064" s="76"/>
    </row>
    <row r="1065" spans="1:10" x14ac:dyDescent="0.25">
      <c r="A1065" s="11" t="s">
        <v>298</v>
      </c>
      <c r="B1065" s="178">
        <f t="shared" si="77"/>
        <v>13.657844990548204</v>
      </c>
      <c r="D1065" s="292"/>
      <c r="E1065" s="292" t="s">
        <v>364</v>
      </c>
      <c r="F1065" s="292">
        <v>85000</v>
      </c>
      <c r="G1065" s="238">
        <f t="shared" si="78"/>
        <v>3.6956521739130437E-2</v>
      </c>
      <c r="H1065" s="292"/>
      <c r="I1065" s="292"/>
      <c r="J1065" s="76"/>
    </row>
    <row r="1066" spans="1:10" x14ac:dyDescent="0.25">
      <c r="A1066" s="11" t="s">
        <v>298</v>
      </c>
      <c r="B1066" s="178">
        <f t="shared" si="77"/>
        <v>0.19283553875236298</v>
      </c>
      <c r="D1066" s="292"/>
      <c r="E1066" s="292" t="s">
        <v>12</v>
      </c>
      <c r="F1066" s="292">
        <v>10100</v>
      </c>
      <c r="G1066" s="238">
        <f t="shared" si="78"/>
        <v>4.3913043478260869E-3</v>
      </c>
      <c r="H1066" s="292"/>
      <c r="I1066" s="292"/>
      <c r="J1066" s="76"/>
    </row>
    <row r="1067" spans="1:10" x14ac:dyDescent="0.25">
      <c r="A1067" s="11" t="s">
        <v>298</v>
      </c>
      <c r="B1067" s="178">
        <f t="shared" si="77"/>
        <v>1.70132325141777E-2</v>
      </c>
      <c r="D1067" s="292"/>
      <c r="E1067" s="292" t="s">
        <v>47</v>
      </c>
      <c r="F1067" s="292">
        <v>3000</v>
      </c>
      <c r="G1067" s="238">
        <f t="shared" si="78"/>
        <v>1.3043478260869566E-3</v>
      </c>
      <c r="H1067" s="292"/>
      <c r="I1067" s="292"/>
      <c r="J1067" s="76"/>
    </row>
    <row r="1068" spans="1:10" x14ac:dyDescent="0.25">
      <c r="A1068" s="11" t="s">
        <v>298</v>
      </c>
      <c r="B1068" s="178">
        <f t="shared" si="77"/>
        <v>7.0413988657844987E-3</v>
      </c>
      <c r="D1068" s="292"/>
      <c r="E1068" s="292" t="s">
        <v>89</v>
      </c>
      <c r="F1068" s="292">
        <v>1930</v>
      </c>
      <c r="G1068" s="238">
        <f t="shared" si="78"/>
        <v>8.3913043478260868E-4</v>
      </c>
      <c r="H1068" s="292"/>
      <c r="I1068" s="292"/>
      <c r="J1068" s="76"/>
    </row>
    <row r="1069" spans="1:10" x14ac:dyDescent="0.25">
      <c r="A1069" s="150" t="s">
        <v>298</v>
      </c>
      <c r="B1069" s="131">
        <f t="shared" si="77"/>
        <v>2.421406616257089E-2</v>
      </c>
      <c r="C1069" s="150"/>
      <c r="D1069" s="12"/>
      <c r="E1069" s="12" t="s">
        <v>86</v>
      </c>
      <c r="F1069" s="12">
        <v>3579</v>
      </c>
      <c r="G1069" s="237">
        <f t="shared" si="78"/>
        <v>1.5560869565217391E-3</v>
      </c>
      <c r="H1069" s="12"/>
      <c r="I1069" s="12"/>
      <c r="J1069" s="147"/>
    </row>
    <row r="1070" spans="1:10" x14ac:dyDescent="0.25">
      <c r="A1070" s="11" t="s">
        <v>300</v>
      </c>
      <c r="B1070" s="178">
        <f>POWER((F1070/$J$1070)*100, 2)</f>
        <v>0</v>
      </c>
      <c r="C1070" s="11">
        <f>SUM(B1070:B1084)</f>
        <v>5359.6697258785171</v>
      </c>
      <c r="D1070" s="298"/>
      <c r="E1070" s="298" t="s">
        <v>97</v>
      </c>
      <c r="F1070" s="298"/>
      <c r="G1070" s="238"/>
      <c r="H1070" s="298"/>
      <c r="I1070" s="298"/>
      <c r="J1070" s="76">
        <v>1820</v>
      </c>
    </row>
    <row r="1071" spans="1:10" x14ac:dyDescent="0.25">
      <c r="A1071" s="11" t="s">
        <v>300</v>
      </c>
      <c r="B1071" s="178">
        <f t="shared" ref="B1071:B1084" si="79">POWER((F1071/$J$1070)*100, 2)</f>
        <v>0</v>
      </c>
      <c r="D1071" s="298"/>
      <c r="E1071" s="298" t="s">
        <v>83</v>
      </c>
      <c r="F1071" s="298"/>
      <c r="G1071" s="238"/>
      <c r="H1071" s="298"/>
      <c r="I1071" s="298"/>
      <c r="J1071" s="76"/>
    </row>
    <row r="1072" spans="1:10" x14ac:dyDescent="0.25">
      <c r="A1072" s="11" t="s">
        <v>300</v>
      </c>
      <c r="B1072" s="178">
        <f t="shared" si="79"/>
        <v>5102.0408163265311</v>
      </c>
      <c r="D1072" s="298"/>
      <c r="E1072" s="298" t="s">
        <v>15</v>
      </c>
      <c r="F1072" s="298">
        <v>1300</v>
      </c>
      <c r="G1072" s="238">
        <f>F1072/$J$1070</f>
        <v>0.7142857142857143</v>
      </c>
      <c r="H1072" s="298"/>
      <c r="I1072" s="298"/>
      <c r="J1072" s="76"/>
    </row>
    <row r="1073" spans="1:10" x14ac:dyDescent="0.25">
      <c r="A1073" s="11" t="s">
        <v>300</v>
      </c>
      <c r="B1073" s="178">
        <f t="shared" si="79"/>
        <v>1.207583625166043</v>
      </c>
      <c r="D1073" s="298"/>
      <c r="E1073" s="298" t="s">
        <v>134</v>
      </c>
      <c r="F1073" s="298">
        <v>20</v>
      </c>
      <c r="G1073" s="238">
        <f t="shared" ref="G1073:G1082" si="80">F1073/$J$1070</f>
        <v>1.098901098901099E-2</v>
      </c>
      <c r="H1073" s="298"/>
      <c r="I1073" s="298"/>
      <c r="J1073" s="76"/>
    </row>
    <row r="1074" spans="1:10" x14ac:dyDescent="0.25">
      <c r="A1074" s="11" t="s">
        <v>300</v>
      </c>
      <c r="B1074" s="178">
        <f t="shared" si="79"/>
        <v>188.68494143219419</v>
      </c>
      <c r="D1074" s="298"/>
      <c r="E1074" s="298" t="s">
        <v>266</v>
      </c>
      <c r="F1074" s="298">
        <v>250</v>
      </c>
      <c r="G1074" s="238">
        <f t="shared" si="80"/>
        <v>0.13736263736263737</v>
      </c>
      <c r="H1074" s="298"/>
      <c r="I1074" s="298"/>
      <c r="J1074" s="76"/>
    </row>
    <row r="1075" spans="1:10" x14ac:dyDescent="0.25">
      <c r="A1075" s="11" t="s">
        <v>300</v>
      </c>
      <c r="B1075" s="178">
        <f t="shared" si="79"/>
        <v>1.3313609467455625</v>
      </c>
      <c r="D1075" s="298"/>
      <c r="E1075" s="298" t="s">
        <v>56</v>
      </c>
      <c r="F1075" s="298">
        <v>21</v>
      </c>
      <c r="G1075" s="238">
        <f t="shared" si="80"/>
        <v>1.1538461538461539E-2</v>
      </c>
      <c r="H1075" s="298"/>
      <c r="I1075" s="298"/>
      <c r="J1075" s="76"/>
    </row>
    <row r="1076" spans="1:10" x14ac:dyDescent="0.25">
      <c r="A1076" s="11" t="s">
        <v>300</v>
      </c>
      <c r="B1076" s="178">
        <f t="shared" si="79"/>
        <v>0.30189590629151075</v>
      </c>
      <c r="D1076" s="298"/>
      <c r="E1076" s="298" t="s">
        <v>165</v>
      </c>
      <c r="F1076" s="298">
        <v>10</v>
      </c>
      <c r="G1076" s="238">
        <f t="shared" si="80"/>
        <v>5.4945054945054949E-3</v>
      </c>
      <c r="H1076" s="298"/>
      <c r="I1076" s="298"/>
      <c r="J1076" s="76"/>
    </row>
    <row r="1077" spans="1:10" x14ac:dyDescent="0.25">
      <c r="A1077" s="11" t="s">
        <v>300</v>
      </c>
      <c r="B1077" s="178">
        <f t="shared" si="79"/>
        <v>55.83866682767782</v>
      </c>
      <c r="D1077" s="298"/>
      <c r="E1077" s="298" t="s">
        <v>92</v>
      </c>
      <c r="F1077" s="298">
        <v>136</v>
      </c>
      <c r="G1077" s="238">
        <f t="shared" si="80"/>
        <v>7.4725274725274723E-2</v>
      </c>
      <c r="H1077" s="298"/>
      <c r="I1077" s="298"/>
      <c r="J1077" s="76"/>
    </row>
    <row r="1078" spans="1:10" x14ac:dyDescent="0.25">
      <c r="A1078" s="11" t="s">
        <v>300</v>
      </c>
      <c r="B1078" s="178">
        <f t="shared" si="79"/>
        <v>7.5473976572877675</v>
      </c>
      <c r="D1078" s="298"/>
      <c r="E1078" s="298" t="s">
        <v>16</v>
      </c>
      <c r="F1078" s="298">
        <v>50</v>
      </c>
      <c r="G1078" s="238">
        <f t="shared" si="80"/>
        <v>2.7472527472527472E-2</v>
      </c>
      <c r="H1078" s="298"/>
      <c r="I1078" s="298"/>
      <c r="J1078" s="76"/>
    </row>
    <row r="1079" spans="1:10" x14ac:dyDescent="0.25">
      <c r="A1079" s="11" t="s">
        <v>300</v>
      </c>
      <c r="B1079" s="178">
        <f t="shared" si="79"/>
        <v>0</v>
      </c>
      <c r="D1079" s="298"/>
      <c r="E1079" s="298" t="s">
        <v>120</v>
      </c>
      <c r="F1079" s="298"/>
      <c r="G1079" s="238"/>
      <c r="H1079" s="298"/>
      <c r="I1079" s="298"/>
      <c r="J1079" s="76"/>
    </row>
    <row r="1080" spans="1:10" x14ac:dyDescent="0.25">
      <c r="A1080" s="11" t="s">
        <v>300</v>
      </c>
      <c r="B1080" s="178">
        <f t="shared" si="79"/>
        <v>0</v>
      </c>
      <c r="D1080" s="298"/>
      <c r="E1080" s="298" t="s">
        <v>173</v>
      </c>
      <c r="F1080" s="298"/>
      <c r="G1080" s="238"/>
      <c r="H1080" s="298"/>
      <c r="I1080" s="298"/>
      <c r="J1080" s="76"/>
    </row>
    <row r="1081" spans="1:10" x14ac:dyDescent="0.25">
      <c r="A1081" s="11" t="s">
        <v>300</v>
      </c>
      <c r="B1081" s="178">
        <f t="shared" si="79"/>
        <v>0</v>
      </c>
      <c r="D1081" s="298"/>
      <c r="E1081" s="298" t="s">
        <v>32</v>
      </c>
      <c r="F1081" s="298"/>
      <c r="G1081" s="238"/>
      <c r="H1081" s="298"/>
      <c r="I1081" s="298"/>
      <c r="J1081" s="76"/>
    </row>
    <row r="1082" spans="1:10" x14ac:dyDescent="0.25">
      <c r="A1082" s="11" t="s">
        <v>300</v>
      </c>
      <c r="B1082" s="178">
        <f t="shared" si="79"/>
        <v>2.7170631566235968</v>
      </c>
      <c r="D1082" s="298"/>
      <c r="E1082" s="298" t="s">
        <v>140</v>
      </c>
      <c r="F1082" s="298">
        <v>30</v>
      </c>
      <c r="G1082" s="238">
        <f t="shared" si="80"/>
        <v>1.6483516483516484E-2</v>
      </c>
      <c r="H1082" s="298"/>
      <c r="I1082" s="298"/>
      <c r="J1082" s="76"/>
    </row>
    <row r="1083" spans="1:10" x14ac:dyDescent="0.25">
      <c r="A1083" s="11" t="s">
        <v>300</v>
      </c>
      <c r="B1083" s="178">
        <f t="shared" si="79"/>
        <v>0</v>
      </c>
      <c r="D1083" s="298"/>
      <c r="E1083" s="298" t="s">
        <v>126</v>
      </c>
      <c r="F1083" s="298"/>
      <c r="G1083" s="238"/>
      <c r="H1083" s="298"/>
      <c r="I1083" s="298"/>
      <c r="J1083" s="76"/>
    </row>
    <row r="1084" spans="1:10" x14ac:dyDescent="0.25">
      <c r="A1084" s="150" t="s">
        <v>300</v>
      </c>
      <c r="B1084" s="131">
        <f t="shared" si="79"/>
        <v>0</v>
      </c>
      <c r="C1084" s="150"/>
      <c r="D1084" s="12"/>
      <c r="E1084" s="12" t="s">
        <v>38</v>
      </c>
      <c r="F1084" s="12"/>
      <c r="G1084" s="237"/>
      <c r="H1084" s="12"/>
      <c r="I1084" s="12"/>
      <c r="J1084" s="147"/>
    </row>
    <row r="1085" spans="1:10" x14ac:dyDescent="0.25">
      <c r="A1085" s="11" t="s">
        <v>302</v>
      </c>
      <c r="B1085" s="178">
        <f>POWER((F1085/$J$1085)*100, 2)</f>
        <v>0</v>
      </c>
      <c r="C1085" s="11">
        <f>SUM(B1085:B1130)</f>
        <v>2002.5318155542566</v>
      </c>
      <c r="D1085" s="300"/>
      <c r="E1085" s="300" t="s">
        <v>97</v>
      </c>
      <c r="F1085" s="299"/>
      <c r="G1085" s="238"/>
      <c r="H1085" s="300"/>
      <c r="I1085" s="300"/>
      <c r="J1085" s="76">
        <v>3880000</v>
      </c>
    </row>
    <row r="1086" spans="1:10" x14ac:dyDescent="0.25">
      <c r="A1086" s="11" t="s">
        <v>302</v>
      </c>
      <c r="B1086" s="178">
        <f t="shared" ref="B1086:B1130" si="81">POWER((F1086/$J$1085)*100, 2)</f>
        <v>0.28705291741949202</v>
      </c>
      <c r="D1086" s="300"/>
      <c r="E1086" s="300" t="s">
        <v>81</v>
      </c>
      <c r="F1086" s="300">
        <v>20788</v>
      </c>
      <c r="G1086" s="238">
        <f>F1086/$J$1085</f>
        <v>5.3577319587628869E-3</v>
      </c>
      <c r="H1086" s="300"/>
      <c r="I1086" s="300"/>
      <c r="J1086" s="76"/>
    </row>
    <row r="1087" spans="1:10" x14ac:dyDescent="0.25">
      <c r="A1087" s="11" t="s">
        <v>302</v>
      </c>
      <c r="B1087" s="178">
        <f t="shared" si="81"/>
        <v>276.3477787224997</v>
      </c>
      <c r="D1087" s="300"/>
      <c r="E1087" s="300" t="s">
        <v>5</v>
      </c>
      <c r="F1087" s="300">
        <v>645000</v>
      </c>
      <c r="G1087" s="238">
        <f t="shared" ref="G1087:G1130" si="82">F1087/$J$1085</f>
        <v>0.16623711340206185</v>
      </c>
      <c r="H1087" s="300"/>
      <c r="I1087" s="300"/>
      <c r="J1087" s="76"/>
    </row>
    <row r="1088" spans="1:10" x14ac:dyDescent="0.25">
      <c r="A1088" s="11" t="s">
        <v>302</v>
      </c>
      <c r="B1088" s="178">
        <f t="shared" si="81"/>
        <v>4.4232160723775102</v>
      </c>
      <c r="D1088" s="300"/>
      <c r="E1088" s="300" t="s">
        <v>93</v>
      </c>
      <c r="F1088" s="300">
        <v>81602</v>
      </c>
      <c r="G1088" s="238">
        <f t="shared" si="82"/>
        <v>2.1031443298969072E-2</v>
      </c>
      <c r="H1088" s="300"/>
      <c r="I1088" s="300"/>
      <c r="J1088" s="76"/>
    </row>
    <row r="1089" spans="1:10" x14ac:dyDescent="0.25">
      <c r="A1089" s="11" t="s">
        <v>302</v>
      </c>
      <c r="B1089" s="178">
        <f t="shared" si="81"/>
        <v>7.2337655436284414E-3</v>
      </c>
      <c r="D1089" s="300"/>
      <c r="E1089" s="300" t="s">
        <v>372</v>
      </c>
      <c r="F1089" s="300">
        <v>3300</v>
      </c>
      <c r="G1089" s="238">
        <f t="shared" si="82"/>
        <v>8.5051546391752574E-4</v>
      </c>
      <c r="H1089" s="300"/>
      <c r="I1089" s="300"/>
      <c r="J1089" s="76"/>
    </row>
    <row r="1090" spans="1:10" x14ac:dyDescent="0.25">
      <c r="A1090" s="11" t="s">
        <v>302</v>
      </c>
      <c r="B1090" s="178">
        <f t="shared" si="81"/>
        <v>0.42471423371240302</v>
      </c>
      <c r="D1090" s="300"/>
      <c r="E1090" s="300" t="s">
        <v>6</v>
      </c>
      <c r="F1090" s="300">
        <v>25286</v>
      </c>
      <c r="G1090" s="238">
        <f t="shared" si="82"/>
        <v>6.5170103092783505E-3</v>
      </c>
      <c r="H1090" s="300"/>
      <c r="I1090" s="300"/>
      <c r="J1090" s="76"/>
    </row>
    <row r="1091" spans="1:10" x14ac:dyDescent="0.25">
      <c r="A1091" s="11" t="s">
        <v>302</v>
      </c>
      <c r="B1091" s="178">
        <f t="shared" si="81"/>
        <v>0.14945796577744713</v>
      </c>
      <c r="D1091" s="300"/>
      <c r="E1091" s="300" t="s">
        <v>101</v>
      </c>
      <c r="F1091" s="300">
        <v>15000</v>
      </c>
      <c r="G1091" s="238">
        <f t="shared" si="82"/>
        <v>3.8659793814432991E-3</v>
      </c>
      <c r="H1091" s="300"/>
      <c r="I1091" s="300"/>
      <c r="J1091" s="76"/>
    </row>
    <row r="1092" spans="1:10" x14ac:dyDescent="0.25">
      <c r="A1092" s="11" t="s">
        <v>302</v>
      </c>
      <c r="B1092" s="178">
        <f t="shared" si="81"/>
        <v>6.6425762567754289E-4</v>
      </c>
      <c r="D1092" s="300"/>
      <c r="E1092" s="300" t="s">
        <v>102</v>
      </c>
      <c r="F1092" s="300">
        <v>1000</v>
      </c>
      <c r="G1092" s="238">
        <f t="shared" si="82"/>
        <v>2.577319587628866E-4</v>
      </c>
      <c r="H1092" s="300"/>
      <c r="I1092" s="300"/>
      <c r="J1092" s="76"/>
    </row>
    <row r="1093" spans="1:10" x14ac:dyDescent="0.25">
      <c r="A1093" s="11" t="s">
        <v>302</v>
      </c>
      <c r="B1093" s="178">
        <f t="shared" si="81"/>
        <v>6.6173584466999689</v>
      </c>
      <c r="D1093" s="300"/>
      <c r="E1093" s="300" t="s">
        <v>82</v>
      </c>
      <c r="F1093" s="300">
        <v>99810</v>
      </c>
      <c r="G1093" s="238">
        <f t="shared" si="82"/>
        <v>2.5724226804123711E-2</v>
      </c>
      <c r="H1093" s="300"/>
      <c r="I1093" s="300"/>
      <c r="J1093" s="76"/>
    </row>
    <row r="1094" spans="1:10" x14ac:dyDescent="0.25">
      <c r="A1094" s="11" t="s">
        <v>302</v>
      </c>
      <c r="B1094" s="178">
        <f t="shared" si="81"/>
        <v>1.0548560553725156E-2</v>
      </c>
      <c r="D1094" s="300"/>
      <c r="E1094" s="300" t="s">
        <v>83</v>
      </c>
      <c r="F1094" s="299">
        <v>3985</v>
      </c>
      <c r="G1094" s="238">
        <f t="shared" si="82"/>
        <v>1.027061855670103E-3</v>
      </c>
      <c r="H1094" s="300"/>
      <c r="I1094" s="300"/>
      <c r="J1094" s="76"/>
    </row>
    <row r="1095" spans="1:10" x14ac:dyDescent="0.25">
      <c r="A1095" s="11" t="s">
        <v>302</v>
      </c>
      <c r="B1095" s="178">
        <f t="shared" si="81"/>
        <v>1494.5796577744716</v>
      </c>
      <c r="D1095" s="300"/>
      <c r="E1095" s="300" t="s">
        <v>15</v>
      </c>
      <c r="F1095" s="300">
        <v>1500000</v>
      </c>
      <c r="G1095" s="238">
        <f t="shared" si="82"/>
        <v>0.38659793814432991</v>
      </c>
      <c r="H1095" s="300"/>
      <c r="I1095" s="300"/>
      <c r="J1095" s="76"/>
    </row>
    <row r="1096" spans="1:10" x14ac:dyDescent="0.25">
      <c r="A1096" s="11" t="s">
        <v>302</v>
      </c>
      <c r="B1096" s="178">
        <f t="shared" si="81"/>
        <v>0</v>
      </c>
      <c r="D1096" s="300"/>
      <c r="E1096" s="300" t="s">
        <v>103</v>
      </c>
      <c r="F1096" s="300"/>
      <c r="G1096" s="238"/>
      <c r="H1096" s="300"/>
      <c r="I1096" s="300"/>
      <c r="J1096" s="76"/>
    </row>
    <row r="1097" spans="1:10" x14ac:dyDescent="0.25">
      <c r="A1097" s="11" t="s">
        <v>302</v>
      </c>
      <c r="B1097" s="178">
        <f t="shared" si="81"/>
        <v>0</v>
      </c>
      <c r="D1097" s="300"/>
      <c r="E1097" s="300" t="s">
        <v>222</v>
      </c>
      <c r="F1097" s="300"/>
      <c r="G1097" s="238"/>
      <c r="H1097" s="300"/>
      <c r="I1097" s="300"/>
      <c r="J1097" s="76"/>
    </row>
    <row r="1098" spans="1:10" x14ac:dyDescent="0.25">
      <c r="A1098" s="11" t="s">
        <v>302</v>
      </c>
      <c r="B1098" s="178">
        <f t="shared" si="81"/>
        <v>1.0628122010840684E-4</v>
      </c>
      <c r="D1098" s="300"/>
      <c r="E1098" s="300" t="s">
        <v>108</v>
      </c>
      <c r="F1098" s="300">
        <v>400</v>
      </c>
      <c r="G1098" s="238">
        <f t="shared" si="82"/>
        <v>1.0309278350515464E-4</v>
      </c>
      <c r="H1098" s="300"/>
      <c r="I1098" s="300"/>
      <c r="J1098" s="76"/>
    </row>
    <row r="1099" spans="1:10" x14ac:dyDescent="0.25">
      <c r="A1099" s="11" t="s">
        <v>302</v>
      </c>
      <c r="B1099" s="178">
        <f t="shared" si="81"/>
        <v>0.17004995217345098</v>
      </c>
      <c r="D1099" s="300"/>
      <c r="E1099" s="300" t="s">
        <v>21</v>
      </c>
      <c r="F1099" s="299">
        <v>16000</v>
      </c>
      <c r="G1099" s="238">
        <f t="shared" si="82"/>
        <v>4.1237113402061857E-3</v>
      </c>
      <c r="H1099" s="300"/>
      <c r="I1099" s="300"/>
      <c r="J1099" s="76"/>
    </row>
    <row r="1100" spans="1:10" x14ac:dyDescent="0.25">
      <c r="A1100" s="11" t="s">
        <v>302</v>
      </c>
      <c r="B1100" s="178">
        <f t="shared" si="81"/>
        <v>1.8658996705282179E-6</v>
      </c>
      <c r="D1100" s="300"/>
      <c r="E1100" s="300" t="s">
        <v>190</v>
      </c>
      <c r="F1100" s="299">
        <v>53</v>
      </c>
      <c r="G1100" s="238">
        <f t="shared" si="82"/>
        <v>1.365979381443299E-5</v>
      </c>
      <c r="H1100" s="300"/>
      <c r="I1100" s="300"/>
      <c r="J1100" s="76"/>
    </row>
    <row r="1101" spans="1:10" x14ac:dyDescent="0.25">
      <c r="A1101" s="11" t="s">
        <v>302</v>
      </c>
      <c r="B1101" s="178">
        <f t="shared" si="81"/>
        <v>0.10453888896269527</v>
      </c>
      <c r="D1101" s="300"/>
      <c r="E1101" s="300" t="s">
        <v>227</v>
      </c>
      <c r="F1101" s="300">
        <v>12545</v>
      </c>
      <c r="G1101" s="238">
        <f t="shared" si="82"/>
        <v>3.2332474226804122E-3</v>
      </c>
      <c r="H1101" s="300"/>
      <c r="I1101" s="300"/>
      <c r="J1101" s="76"/>
    </row>
    <row r="1102" spans="1:10" x14ac:dyDescent="0.25">
      <c r="A1102" s="11" t="s">
        <v>302</v>
      </c>
      <c r="B1102" s="178">
        <f t="shared" si="81"/>
        <v>5.0625</v>
      </c>
      <c r="D1102" s="300"/>
      <c r="E1102" s="300" t="s">
        <v>9</v>
      </c>
      <c r="F1102" s="300">
        <v>87300</v>
      </c>
      <c r="G1102" s="238">
        <f t="shared" si="82"/>
        <v>2.2499999999999999E-2</v>
      </c>
      <c r="H1102" s="300"/>
      <c r="I1102" s="300"/>
      <c r="J1102" s="76"/>
    </row>
    <row r="1103" spans="1:10" x14ac:dyDescent="0.25">
      <c r="A1103" s="11" t="s">
        <v>302</v>
      </c>
      <c r="B1103" s="178">
        <f t="shared" si="81"/>
        <v>0.48084216242427458</v>
      </c>
      <c r="D1103" s="300"/>
      <c r="E1103" s="300" t="s">
        <v>24</v>
      </c>
      <c r="F1103" s="300">
        <v>26905</v>
      </c>
      <c r="G1103" s="238">
        <f t="shared" si="82"/>
        <v>6.9342783505154642E-3</v>
      </c>
      <c r="H1103" s="300"/>
      <c r="I1103" s="300"/>
      <c r="J1103" s="76"/>
    </row>
    <row r="1104" spans="1:10" x14ac:dyDescent="0.25">
      <c r="A1104" s="11" t="s">
        <v>302</v>
      </c>
      <c r="B1104" s="178">
        <f t="shared" si="81"/>
        <v>1.6739557870124351</v>
      </c>
      <c r="D1104" s="300"/>
      <c r="E1104" s="300" t="s">
        <v>110</v>
      </c>
      <c r="F1104" s="300">
        <v>50200</v>
      </c>
      <c r="G1104" s="238">
        <f t="shared" si="82"/>
        <v>1.2938144329896907E-2</v>
      </c>
      <c r="H1104" s="300"/>
      <c r="I1104" s="300"/>
      <c r="J1104" s="76"/>
    </row>
    <row r="1105" spans="1:10" x14ac:dyDescent="0.25">
      <c r="A1105" s="11" t="s">
        <v>302</v>
      </c>
      <c r="B1105" s="178">
        <f t="shared" si="81"/>
        <v>4.2512488043362735E-4</v>
      </c>
      <c r="D1105" s="300"/>
      <c r="E1105" s="300" t="s">
        <v>25</v>
      </c>
      <c r="F1105" s="300">
        <v>800</v>
      </c>
      <c r="G1105" s="238">
        <f t="shared" si="82"/>
        <v>2.0618556701030929E-4</v>
      </c>
      <c r="H1105" s="300"/>
      <c r="I1105" s="300"/>
      <c r="J1105" s="76"/>
    </row>
    <row r="1106" spans="1:10" x14ac:dyDescent="0.25">
      <c r="A1106" s="11" t="s">
        <v>302</v>
      </c>
      <c r="B1106" s="178">
        <f t="shared" si="81"/>
        <v>0</v>
      </c>
      <c r="D1106" s="300"/>
      <c r="E1106" s="300" t="s">
        <v>111</v>
      </c>
      <c r="F1106" s="300"/>
      <c r="G1106" s="238"/>
      <c r="H1106" s="300"/>
      <c r="I1106" s="300"/>
      <c r="J1106" s="76"/>
    </row>
    <row r="1107" spans="1:10" x14ac:dyDescent="0.25">
      <c r="A1107" s="11" t="s">
        <v>302</v>
      </c>
      <c r="B1107" s="178">
        <f t="shared" si="81"/>
        <v>1</v>
      </c>
      <c r="D1107" s="300"/>
      <c r="E1107" s="300" t="s">
        <v>36</v>
      </c>
      <c r="F1107" s="300">
        <v>38800</v>
      </c>
      <c r="G1107" s="238">
        <f t="shared" si="82"/>
        <v>0.01</v>
      </c>
      <c r="H1107" s="300"/>
      <c r="I1107" s="300"/>
      <c r="J1107" s="76"/>
    </row>
    <row r="1108" spans="1:10" x14ac:dyDescent="0.25">
      <c r="A1108" s="11" t="s">
        <v>302</v>
      </c>
      <c r="B1108" s="178">
        <f t="shared" si="81"/>
        <v>0.11225953873950471</v>
      </c>
      <c r="D1108" s="300"/>
      <c r="E1108" s="300" t="s">
        <v>220</v>
      </c>
      <c r="F1108" s="300">
        <v>13000</v>
      </c>
      <c r="G1108" s="238">
        <f t="shared" si="82"/>
        <v>3.3505154639175256E-3</v>
      </c>
      <c r="H1108" s="300"/>
      <c r="I1108" s="300"/>
      <c r="J1108" s="76"/>
    </row>
    <row r="1109" spans="1:10" x14ac:dyDescent="0.25">
      <c r="A1109" s="11" t="s">
        <v>302</v>
      </c>
      <c r="B1109" s="178">
        <f t="shared" si="81"/>
        <v>1.339150015942183E-4</v>
      </c>
      <c r="D1109" s="300"/>
      <c r="E1109" s="300" t="s">
        <v>170</v>
      </c>
      <c r="F1109" s="299">
        <v>449</v>
      </c>
      <c r="G1109" s="238">
        <f t="shared" si="82"/>
        <v>1.1572164948453608E-4</v>
      </c>
      <c r="H1109" s="300"/>
      <c r="I1109" s="300"/>
      <c r="J1109" s="76"/>
    </row>
    <row r="1110" spans="1:10" x14ac:dyDescent="0.25">
      <c r="A1110" s="11" t="s">
        <v>302</v>
      </c>
      <c r="B1110" s="178">
        <f t="shared" si="81"/>
        <v>0.81371559145498973</v>
      </c>
      <c r="D1110" s="300"/>
      <c r="E1110" s="300" t="s">
        <v>181</v>
      </c>
      <c r="F1110" s="299">
        <v>35000</v>
      </c>
      <c r="G1110" s="238">
        <f t="shared" si="82"/>
        <v>9.0206185567010301E-3</v>
      </c>
      <c r="H1110" s="300"/>
      <c r="I1110" s="300"/>
      <c r="J1110" s="76"/>
    </row>
    <row r="1111" spans="1:10" x14ac:dyDescent="0.25">
      <c r="A1111" s="11" t="s">
        <v>302</v>
      </c>
      <c r="B1111" s="178">
        <f t="shared" si="81"/>
        <v>6.7392427629131673</v>
      </c>
      <c r="D1111" s="300"/>
      <c r="E1111" s="300" t="s">
        <v>56</v>
      </c>
      <c r="F1111" s="300">
        <v>100725</v>
      </c>
      <c r="G1111" s="238">
        <f t="shared" si="82"/>
        <v>2.5960051546391753E-2</v>
      </c>
      <c r="H1111" s="300"/>
      <c r="I1111" s="300"/>
      <c r="J1111" s="76"/>
    </row>
    <row r="1112" spans="1:10" x14ac:dyDescent="0.25">
      <c r="A1112" s="11" t="s">
        <v>302</v>
      </c>
      <c r="B1112" s="178">
        <f t="shared" si="81"/>
        <v>0.74443985080773745</v>
      </c>
      <c r="D1112" s="300"/>
      <c r="E1112" s="300" t="s">
        <v>165</v>
      </c>
      <c r="F1112" s="300">
        <v>33477</v>
      </c>
      <c r="G1112" s="238">
        <f t="shared" si="82"/>
        <v>8.6280927835051553E-3</v>
      </c>
      <c r="H1112" s="300"/>
      <c r="I1112" s="300"/>
      <c r="J1112" s="76"/>
    </row>
    <row r="1113" spans="1:10" x14ac:dyDescent="0.25">
      <c r="A1113" s="11" t="s">
        <v>302</v>
      </c>
      <c r="B1113" s="178">
        <f t="shared" si="81"/>
        <v>0.13135019927728769</v>
      </c>
      <c r="D1113" s="300"/>
      <c r="E1113" s="300" t="s">
        <v>84</v>
      </c>
      <c r="F1113" s="300">
        <v>14062</v>
      </c>
      <c r="G1113" s="238">
        <f t="shared" si="82"/>
        <v>3.6242268041237116E-3</v>
      </c>
      <c r="H1113" s="300"/>
      <c r="I1113" s="300"/>
      <c r="J1113" s="76"/>
    </row>
    <row r="1114" spans="1:10" x14ac:dyDescent="0.25">
      <c r="A1114" s="11" t="s">
        <v>302</v>
      </c>
      <c r="B1114" s="178">
        <f t="shared" si="81"/>
        <v>79.113230604341595</v>
      </c>
      <c r="D1114" s="300"/>
      <c r="E1114" s="300" t="s">
        <v>92</v>
      </c>
      <c r="F1114" s="300">
        <v>345109</v>
      </c>
      <c r="G1114" s="238">
        <f t="shared" si="82"/>
        <v>8.8945618556701037E-2</v>
      </c>
      <c r="H1114" s="300"/>
      <c r="I1114" s="300"/>
      <c r="J1114" s="76"/>
    </row>
    <row r="1115" spans="1:10" x14ac:dyDescent="0.25">
      <c r="A1115" s="11" t="s">
        <v>302</v>
      </c>
      <c r="B1115" s="178">
        <f t="shared" si="81"/>
        <v>5.1089980337974277</v>
      </c>
      <c r="D1115" s="300"/>
      <c r="E1115" s="300" t="s">
        <v>118</v>
      </c>
      <c r="F1115" s="300">
        <v>87700</v>
      </c>
      <c r="G1115" s="238">
        <f t="shared" si="82"/>
        <v>2.2603092783505155E-2</v>
      </c>
      <c r="H1115" s="300"/>
      <c r="I1115" s="300"/>
      <c r="J1115" s="76"/>
    </row>
    <row r="1116" spans="1:10" x14ac:dyDescent="0.25">
      <c r="A1116" s="11" t="s">
        <v>302</v>
      </c>
      <c r="B1116" s="178">
        <f t="shared" si="81"/>
        <v>0</v>
      </c>
      <c r="D1116" s="300"/>
      <c r="E1116" s="300" t="s">
        <v>29</v>
      </c>
      <c r="F1116" s="300"/>
      <c r="G1116" s="238"/>
      <c r="H1116" s="300"/>
      <c r="I1116" s="300"/>
      <c r="J1116" s="76"/>
    </row>
    <row r="1117" spans="1:10" x14ac:dyDescent="0.25">
      <c r="A1117" s="11" t="s">
        <v>302</v>
      </c>
      <c r="B1117" s="178">
        <f t="shared" si="81"/>
        <v>2.3913274524391541</v>
      </c>
      <c r="D1117" s="300"/>
      <c r="E1117" s="300" t="s">
        <v>16</v>
      </c>
      <c r="F1117" s="300">
        <v>60000</v>
      </c>
      <c r="G1117" s="238">
        <f t="shared" si="82"/>
        <v>1.5463917525773196E-2</v>
      </c>
      <c r="H1117" s="300"/>
      <c r="I1117" s="300"/>
      <c r="J1117" s="76"/>
    </row>
    <row r="1118" spans="1:10" x14ac:dyDescent="0.25">
      <c r="A1118" s="11" t="s">
        <v>302</v>
      </c>
      <c r="B1118" s="178">
        <f t="shared" si="81"/>
        <v>0</v>
      </c>
      <c r="D1118" s="300"/>
      <c r="E1118" s="300" t="s">
        <v>54</v>
      </c>
      <c r="F1118" s="300"/>
      <c r="G1118" s="238"/>
      <c r="H1118" s="300"/>
      <c r="I1118" s="300"/>
      <c r="J1118" s="76"/>
    </row>
    <row r="1119" spans="1:10" x14ac:dyDescent="0.25">
      <c r="A1119" s="11" t="s">
        <v>302</v>
      </c>
      <c r="B1119" s="178">
        <f t="shared" si="81"/>
        <v>1.7004995217345094E-3</v>
      </c>
      <c r="D1119" s="300"/>
      <c r="E1119" s="300" t="s">
        <v>37</v>
      </c>
      <c r="F1119" s="299">
        <v>1600</v>
      </c>
      <c r="G1119" s="238">
        <f t="shared" si="82"/>
        <v>4.1237113402061858E-4</v>
      </c>
      <c r="H1119" s="300"/>
      <c r="I1119" s="300"/>
      <c r="J1119" s="76"/>
    </row>
    <row r="1120" spans="1:10" x14ac:dyDescent="0.25">
      <c r="A1120" s="11" t="s">
        <v>302</v>
      </c>
      <c r="B1120" s="178">
        <f t="shared" si="81"/>
        <v>1.4325868848974386</v>
      </c>
      <c r="D1120" s="300"/>
      <c r="E1120" s="300" t="s">
        <v>121</v>
      </c>
      <c r="F1120" s="300">
        <v>46440</v>
      </c>
      <c r="G1120" s="238">
        <f t="shared" si="82"/>
        <v>1.1969072164948453E-2</v>
      </c>
      <c r="H1120" s="300"/>
      <c r="I1120" s="300"/>
      <c r="J1120" s="76"/>
    </row>
    <row r="1121" spans="1:10" x14ac:dyDescent="0.25">
      <c r="A1121" s="11" t="s">
        <v>302</v>
      </c>
      <c r="B1121" s="178">
        <f t="shared" si="81"/>
        <v>0</v>
      </c>
      <c r="D1121" s="300"/>
      <c r="E1121" s="300" t="s">
        <v>32</v>
      </c>
      <c r="F1121" s="300"/>
      <c r="G1121" s="238"/>
      <c r="H1121" s="300"/>
      <c r="I1121" s="300"/>
      <c r="J1121" s="76"/>
    </row>
    <row r="1122" spans="1:10" x14ac:dyDescent="0.25">
      <c r="A1122" s="11" t="s">
        <v>302</v>
      </c>
      <c r="B1122" s="178">
        <f t="shared" si="81"/>
        <v>2.3913274524391541</v>
      </c>
      <c r="D1122" s="300"/>
      <c r="E1122" s="300" t="s">
        <v>174</v>
      </c>
      <c r="F1122" s="300">
        <v>60000</v>
      </c>
      <c r="G1122" s="238">
        <f t="shared" si="82"/>
        <v>1.5463917525773196E-2</v>
      </c>
      <c r="H1122" s="300"/>
      <c r="I1122" s="300"/>
      <c r="J1122" s="76"/>
    </row>
    <row r="1123" spans="1:10" x14ac:dyDescent="0.25">
      <c r="A1123" s="11" t="s">
        <v>302</v>
      </c>
      <c r="B1123" s="178">
        <f t="shared" si="81"/>
        <v>4.2512488043362735E-4</v>
      </c>
      <c r="D1123" s="300"/>
      <c r="E1123" s="300" t="s">
        <v>140</v>
      </c>
      <c r="F1123" s="300">
        <v>800</v>
      </c>
      <c r="G1123" s="238">
        <f t="shared" si="82"/>
        <v>2.0618556701030929E-4</v>
      </c>
      <c r="H1123" s="300"/>
      <c r="I1123" s="300"/>
      <c r="J1123" s="76"/>
    </row>
    <row r="1124" spans="1:10" x14ac:dyDescent="0.25">
      <c r="A1124" s="11" t="s">
        <v>302</v>
      </c>
      <c r="B1124" s="178">
        <f t="shared" si="81"/>
        <v>0</v>
      </c>
      <c r="D1124" s="300"/>
      <c r="E1124" s="300" t="s">
        <v>161</v>
      </c>
      <c r="F1124" s="300"/>
      <c r="G1124" s="238"/>
      <c r="H1124" s="300"/>
      <c r="I1124" s="300"/>
      <c r="J1124" s="76"/>
    </row>
    <row r="1125" spans="1:10" x14ac:dyDescent="0.25">
      <c r="A1125" s="11" t="s">
        <v>302</v>
      </c>
      <c r="B1125" s="178">
        <f t="shared" si="81"/>
        <v>0</v>
      </c>
      <c r="D1125" s="300"/>
      <c r="E1125" s="300" t="s">
        <v>166</v>
      </c>
      <c r="F1125" s="300"/>
      <c r="G1125" s="238"/>
      <c r="H1125" s="300"/>
      <c r="I1125" s="300"/>
      <c r="J1125" s="76"/>
    </row>
    <row r="1126" spans="1:10" x14ac:dyDescent="0.25">
      <c r="A1126" s="11" t="s">
        <v>302</v>
      </c>
      <c r="B1126" s="178">
        <f t="shared" si="81"/>
        <v>0.41516101604846417</v>
      </c>
      <c r="D1126" s="300"/>
      <c r="E1126" s="300" t="s">
        <v>31</v>
      </c>
      <c r="F1126" s="300">
        <v>25000</v>
      </c>
      <c r="G1126" s="238">
        <f t="shared" si="82"/>
        <v>6.4432989690721646E-3</v>
      </c>
      <c r="H1126" s="300"/>
      <c r="I1126" s="300"/>
      <c r="J1126" s="76"/>
    </row>
    <row r="1127" spans="1:10" x14ac:dyDescent="0.25">
      <c r="A1127" s="11" t="s">
        <v>302</v>
      </c>
      <c r="B1127" s="178">
        <f t="shared" si="81"/>
        <v>1.6606440641938572E-4</v>
      </c>
      <c r="D1127" s="300"/>
      <c r="E1127" s="300" t="s">
        <v>128</v>
      </c>
      <c r="F1127" s="299">
        <v>500</v>
      </c>
      <c r="G1127" s="238">
        <f t="shared" si="82"/>
        <v>1.288659793814433E-4</v>
      </c>
      <c r="H1127" s="300"/>
      <c r="I1127" s="300"/>
      <c r="J1127" s="76"/>
    </row>
    <row r="1128" spans="1:10" x14ac:dyDescent="0.25">
      <c r="A1128" s="11" t="s">
        <v>302</v>
      </c>
      <c r="B1128" s="178">
        <f t="shared" si="81"/>
        <v>111.66170687639493</v>
      </c>
      <c r="D1128" s="300"/>
      <c r="E1128" s="300" t="s">
        <v>38</v>
      </c>
      <c r="F1128" s="300">
        <v>410000</v>
      </c>
      <c r="G1128" s="238">
        <f t="shared" si="82"/>
        <v>0.1056701030927835</v>
      </c>
      <c r="H1128" s="300"/>
      <c r="I1128" s="300"/>
      <c r="J1128" s="76"/>
    </row>
    <row r="1129" spans="1:10" x14ac:dyDescent="0.25">
      <c r="A1129" s="11" t="s">
        <v>302</v>
      </c>
      <c r="B1129" s="178">
        <f t="shared" si="81"/>
        <v>0</v>
      </c>
      <c r="D1129" s="300"/>
      <c r="E1129" s="300" t="s">
        <v>129</v>
      </c>
      <c r="F1129" s="299"/>
      <c r="G1129" s="238"/>
      <c r="H1129" s="300"/>
      <c r="I1129" s="300"/>
      <c r="J1129" s="76"/>
    </row>
    <row r="1130" spans="1:10" x14ac:dyDescent="0.25">
      <c r="A1130" s="11" t="s">
        <v>302</v>
      </c>
      <c r="B1130" s="131">
        <f t="shared" si="81"/>
        <v>0.1339409076416197</v>
      </c>
      <c r="C1130" s="150"/>
      <c r="D1130" s="12"/>
      <c r="E1130" s="12" t="s">
        <v>47</v>
      </c>
      <c r="F1130" s="12">
        <v>14200</v>
      </c>
      <c r="G1130" s="237">
        <f t="shared" si="82"/>
        <v>3.6597938144329895E-3</v>
      </c>
      <c r="H1130" s="12"/>
      <c r="I1130" s="12"/>
      <c r="J1130" s="150"/>
    </row>
    <row r="1131" spans="1:10" x14ac:dyDescent="0.25">
      <c r="A1131" s="11" t="s">
        <v>305</v>
      </c>
      <c r="B1131" s="178">
        <f>POWER((F1131/$J$1131)*100, 2)</f>
        <v>0.13937777777777779</v>
      </c>
      <c r="C1131" s="11">
        <f>SUM(B1131:B1144)</f>
        <v>5009.1755326186712</v>
      </c>
      <c r="D1131" s="304"/>
      <c r="E1131" s="304" t="s">
        <v>93</v>
      </c>
      <c r="F1131" s="299">
        <v>28</v>
      </c>
      <c r="G1131" s="238">
        <f>F1131/$J$1131</f>
        <v>3.7333333333333333E-3</v>
      </c>
      <c r="H1131" s="304"/>
      <c r="I1131" s="304"/>
      <c r="J1131" s="76">
        <v>7500</v>
      </c>
    </row>
    <row r="1132" spans="1:10" x14ac:dyDescent="0.25">
      <c r="A1132" s="11" t="s">
        <v>305</v>
      </c>
      <c r="B1132" s="178">
        <f t="shared" ref="B1132:B1143" si="83">POWER((F1132/$J$1131)*100, 2)</f>
        <v>6.4000000000000003E-3</v>
      </c>
      <c r="D1132" s="304"/>
      <c r="E1132" s="304" t="s">
        <v>101</v>
      </c>
      <c r="F1132" s="304">
        <v>6</v>
      </c>
      <c r="G1132" s="238">
        <f t="shared" ref="G1132:G1140" si="84">F1132/$J$1131</f>
        <v>8.0000000000000004E-4</v>
      </c>
      <c r="H1132" s="304"/>
      <c r="I1132" s="304"/>
      <c r="J1132" s="76"/>
    </row>
    <row r="1133" spans="1:10" x14ac:dyDescent="0.25">
      <c r="A1133" s="11" t="s">
        <v>305</v>
      </c>
      <c r="B1133" s="178">
        <f t="shared" si="83"/>
        <v>0.89617777777777774</v>
      </c>
      <c r="D1133" s="304"/>
      <c r="E1133" s="304" t="s">
        <v>82</v>
      </c>
      <c r="F1133" s="299">
        <v>71</v>
      </c>
      <c r="G1133" s="238">
        <f t="shared" si="84"/>
        <v>9.4666666666666666E-3</v>
      </c>
      <c r="H1133" s="304"/>
      <c r="I1133" s="304"/>
      <c r="J1133" s="76"/>
    </row>
    <row r="1134" spans="1:10" x14ac:dyDescent="0.25">
      <c r="A1134" s="11" t="s">
        <v>305</v>
      </c>
      <c r="B1134" s="178">
        <f t="shared" si="83"/>
        <v>4444.4444444444434</v>
      </c>
      <c r="D1134" s="304"/>
      <c r="E1134" s="304" t="s">
        <v>15</v>
      </c>
      <c r="F1134" s="299">
        <v>5000</v>
      </c>
      <c r="G1134" s="238">
        <f t="shared" si="84"/>
        <v>0.66666666666666663</v>
      </c>
      <c r="H1134" s="304"/>
      <c r="I1134" s="304"/>
      <c r="J1134" s="76"/>
    </row>
    <row r="1135" spans="1:10" x14ac:dyDescent="0.25">
      <c r="A1135" s="11" t="s">
        <v>305</v>
      </c>
      <c r="B1135" s="178">
        <f t="shared" si="83"/>
        <v>0</v>
      </c>
      <c r="D1135" s="304"/>
      <c r="E1135" s="304" t="s">
        <v>111</v>
      </c>
      <c r="F1135" s="299"/>
      <c r="G1135" s="238"/>
      <c r="H1135" s="304"/>
      <c r="I1135" s="304"/>
      <c r="J1135" s="76"/>
    </row>
    <row r="1136" spans="1:10" x14ac:dyDescent="0.25">
      <c r="A1136" s="11" t="s">
        <v>305</v>
      </c>
      <c r="B1136" s="178">
        <f t="shared" si="83"/>
        <v>4</v>
      </c>
      <c r="D1136" s="304"/>
      <c r="E1136" s="304" t="s">
        <v>36</v>
      </c>
      <c r="F1136" s="299">
        <v>150</v>
      </c>
      <c r="G1136" s="238">
        <f t="shared" si="84"/>
        <v>0.02</v>
      </c>
      <c r="H1136" s="304"/>
      <c r="I1136" s="304"/>
      <c r="J1136" s="76"/>
    </row>
    <row r="1137" spans="1:10" x14ac:dyDescent="0.25">
      <c r="A1137" s="11" t="s">
        <v>305</v>
      </c>
      <c r="B1137" s="178">
        <f t="shared" si="83"/>
        <v>227.80871111111111</v>
      </c>
      <c r="D1137" s="304"/>
      <c r="E1137" s="304" t="s">
        <v>56</v>
      </c>
      <c r="F1137" s="299">
        <v>1132</v>
      </c>
      <c r="G1137" s="238">
        <f t="shared" si="84"/>
        <v>0.15093333333333334</v>
      </c>
      <c r="H1137" s="304"/>
      <c r="I1137" s="304"/>
      <c r="J1137" s="76"/>
    </row>
    <row r="1138" spans="1:10" x14ac:dyDescent="0.25">
      <c r="A1138" s="11" t="s">
        <v>305</v>
      </c>
      <c r="B1138" s="178">
        <f t="shared" si="83"/>
        <v>200.12817777777778</v>
      </c>
      <c r="D1138" s="304"/>
      <c r="E1138" s="304" t="s">
        <v>92</v>
      </c>
      <c r="F1138" s="304">
        <v>1061</v>
      </c>
      <c r="G1138" s="238">
        <f t="shared" si="84"/>
        <v>0.14146666666666666</v>
      </c>
      <c r="H1138" s="304"/>
      <c r="I1138" s="304"/>
      <c r="J1138" s="76"/>
    </row>
    <row r="1139" spans="1:10" x14ac:dyDescent="0.25">
      <c r="A1139" s="11" t="s">
        <v>305</v>
      </c>
      <c r="B1139" s="178">
        <f t="shared" si="83"/>
        <v>0</v>
      </c>
      <c r="D1139" s="304"/>
      <c r="E1139" s="304" t="s">
        <v>29</v>
      </c>
      <c r="F1139" s="299"/>
      <c r="G1139" s="238"/>
      <c r="H1139" s="304"/>
      <c r="I1139" s="304"/>
      <c r="J1139" s="76"/>
    </row>
    <row r="1140" spans="1:10" x14ac:dyDescent="0.25">
      <c r="A1140" s="11" t="s">
        <v>305</v>
      </c>
      <c r="B1140" s="178">
        <f t="shared" si="83"/>
        <v>0.87111111111111139</v>
      </c>
      <c r="D1140" s="304"/>
      <c r="E1140" s="304" t="s">
        <v>16</v>
      </c>
      <c r="F1140" s="299">
        <v>70</v>
      </c>
      <c r="G1140" s="238">
        <f t="shared" si="84"/>
        <v>9.3333333333333341E-3</v>
      </c>
      <c r="H1140" s="304"/>
      <c r="I1140" s="304"/>
      <c r="J1140" s="76"/>
    </row>
    <row r="1141" spans="1:10" x14ac:dyDescent="0.25">
      <c r="A1141" s="11" t="s">
        <v>305</v>
      </c>
      <c r="B1141" s="178">
        <f t="shared" si="83"/>
        <v>0</v>
      </c>
      <c r="D1141" s="304"/>
      <c r="E1141" s="304" t="s">
        <v>37</v>
      </c>
      <c r="F1141" s="299"/>
      <c r="G1141" s="238"/>
      <c r="H1141" s="304"/>
      <c r="I1141" s="304"/>
      <c r="J1141" s="76"/>
    </row>
    <row r="1142" spans="1:10" x14ac:dyDescent="0.25">
      <c r="A1142" s="11" t="s">
        <v>305</v>
      </c>
      <c r="B1142" s="178">
        <f t="shared" si="83"/>
        <v>0</v>
      </c>
      <c r="D1142" s="304"/>
      <c r="E1142" s="304" t="s">
        <v>140</v>
      </c>
      <c r="F1142" s="304"/>
      <c r="G1142" s="238"/>
      <c r="H1142" s="304"/>
      <c r="I1142" s="304"/>
      <c r="J1142" s="76"/>
    </row>
    <row r="1143" spans="1:10" x14ac:dyDescent="0.25">
      <c r="A1143" s="150" t="s">
        <v>305</v>
      </c>
      <c r="B1143" s="131">
        <f t="shared" si="83"/>
        <v>0</v>
      </c>
      <c r="C1143" s="150"/>
      <c r="D1143" s="12"/>
      <c r="E1143" s="12" t="s">
        <v>38</v>
      </c>
      <c r="F1143" s="12"/>
      <c r="G1143" s="237"/>
      <c r="H1143" s="12"/>
      <c r="I1143" s="12"/>
      <c r="J1143" s="147"/>
    </row>
    <row r="1144" spans="1:10" x14ac:dyDescent="0.25">
      <c r="A1144" s="11" t="s">
        <v>338</v>
      </c>
      <c r="B1144" s="178">
        <f>POWER((F1144/$J$1144)*100, 2)</f>
        <v>130.88113261867264</v>
      </c>
      <c r="C1144" s="11">
        <f>SUM(B1144:B1148)</f>
        <v>5128.1178907912654</v>
      </c>
      <c r="D1144" s="306"/>
      <c r="E1144" s="306" t="s">
        <v>6</v>
      </c>
      <c r="F1144" s="306">
        <v>834</v>
      </c>
      <c r="G1144" s="238">
        <f>F1144/$J$1144</f>
        <v>0.11440329218106995</v>
      </c>
      <c r="H1144" s="306"/>
      <c r="I1144" s="306"/>
      <c r="J1144" s="76">
        <v>7290</v>
      </c>
    </row>
    <row r="1145" spans="1:10" x14ac:dyDescent="0.25">
      <c r="A1145" s="11" t="s">
        <v>338</v>
      </c>
      <c r="B1145" s="178">
        <f t="shared" ref="B1145:B1148" si="85">POWER((F1145/$J$1144)*100, 2)</f>
        <v>4704.1910578973029</v>
      </c>
      <c r="D1145" s="306"/>
      <c r="E1145" s="306" t="s">
        <v>9</v>
      </c>
      <c r="F1145" s="306">
        <v>5000</v>
      </c>
      <c r="G1145" s="238">
        <f t="shared" ref="G1145:G1148" si="86">F1145/$J$1144</f>
        <v>0.68587105624142664</v>
      </c>
      <c r="H1145" s="306"/>
      <c r="I1145" s="306"/>
      <c r="J1145" s="76"/>
    </row>
    <row r="1146" spans="1:10" x14ac:dyDescent="0.25">
      <c r="A1146" s="11" t="s">
        <v>338</v>
      </c>
      <c r="B1146" s="178">
        <f t="shared" si="85"/>
        <v>10.215433133687466</v>
      </c>
      <c r="D1146" s="306"/>
      <c r="E1146" s="306" t="s">
        <v>26</v>
      </c>
      <c r="F1146" s="306">
        <v>233</v>
      </c>
      <c r="G1146" s="238">
        <f t="shared" si="86"/>
        <v>3.1961591220850481E-2</v>
      </c>
      <c r="H1146" s="306"/>
      <c r="I1146" s="306"/>
      <c r="J1146" s="76"/>
    </row>
    <row r="1147" spans="1:10" x14ac:dyDescent="0.25">
      <c r="A1147" s="11" t="s">
        <v>338</v>
      </c>
      <c r="B1147" s="178">
        <f t="shared" si="85"/>
        <v>0</v>
      </c>
      <c r="C1147" s="105"/>
      <c r="D1147" s="232"/>
      <c r="E1147" s="232" t="s">
        <v>160</v>
      </c>
      <c r="F1147" s="306"/>
      <c r="G1147" s="238"/>
      <c r="H1147" s="232"/>
      <c r="I1147" s="232"/>
      <c r="J1147" s="167"/>
    </row>
    <row r="1148" spans="1:10" x14ac:dyDescent="0.25">
      <c r="A1148" s="150" t="s">
        <v>338</v>
      </c>
      <c r="B1148" s="131">
        <f t="shared" si="85"/>
        <v>282.83026714160184</v>
      </c>
      <c r="C1148" s="150"/>
      <c r="D1148" s="12"/>
      <c r="E1148" s="16" t="s">
        <v>47</v>
      </c>
      <c r="F1148" s="12">
        <v>1226</v>
      </c>
      <c r="G1148" s="237">
        <f t="shared" si="86"/>
        <v>0.16817558299039781</v>
      </c>
      <c r="H1148" s="12"/>
      <c r="I1148" s="12"/>
      <c r="J1148" s="1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70"/>
  <sheetViews>
    <sheetView workbookViewId="0">
      <pane ySplit="1" topLeftCell="A435" activePane="bottomLeft" state="frozen"/>
      <selection pane="bottomLeft" activeCell="C455" sqref="C455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12.7109375" style="21" bestFit="1" customWidth="1"/>
    <col min="10" max="10" width="21.85546875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974.12681966987941</v>
      </c>
      <c r="C2" s="11">
        <f>SUM(B2:B31)</f>
        <v>1681.9586744530261</v>
      </c>
      <c r="D2" s="22"/>
      <c r="E2" s="26" t="s">
        <v>5</v>
      </c>
      <c r="F2" s="55">
        <v>65231</v>
      </c>
      <c r="G2" s="21">
        <f>(F2/$J$2)</f>
        <v>0.31211004784688995</v>
      </c>
      <c r="J2" s="11">
        <v>209000</v>
      </c>
    </row>
    <row r="3" spans="1:10" x14ac:dyDescent="0.25">
      <c r="A3" s="11" t="s">
        <v>3</v>
      </c>
      <c r="B3">
        <f>POWER((F3/$J$2)*100, 2)</f>
        <v>7.0725457842082368E-2</v>
      </c>
      <c r="D3" s="22"/>
      <c r="E3" s="26" t="s">
        <v>39</v>
      </c>
      <c r="F3" s="55">
        <v>555.82000000000005</v>
      </c>
      <c r="G3" s="21">
        <f>(F3/$J$2)</f>
        <v>2.6594258373205744E-3</v>
      </c>
    </row>
    <row r="4" spans="1:10" x14ac:dyDescent="0.25">
      <c r="A4" s="11" t="s">
        <v>3</v>
      </c>
      <c r="B4">
        <f t="shared" ref="B4:B18" si="0">POWER((F4/$J$2)*100, 2)</f>
        <v>155.64054760651084</v>
      </c>
      <c r="D4" s="22"/>
      <c r="E4" s="26" t="s">
        <v>6</v>
      </c>
      <c r="F4" s="55">
        <v>26074</v>
      </c>
      <c r="G4" s="21">
        <f t="shared" ref="G4:G16" si="1">(F4/$J$2)</f>
        <v>0.12475598086124402</v>
      </c>
    </row>
    <row r="5" spans="1:10" x14ac:dyDescent="0.25">
      <c r="A5" s="11" t="s">
        <v>3</v>
      </c>
      <c r="B5">
        <f t="shared" si="0"/>
        <v>366.29198049495204</v>
      </c>
      <c r="D5" s="22"/>
      <c r="E5" s="26" t="s">
        <v>15</v>
      </c>
      <c r="F5" s="55">
        <v>40000</v>
      </c>
      <c r="G5" s="21">
        <f t="shared" si="1"/>
        <v>0.19138755980861244</v>
      </c>
    </row>
    <row r="6" spans="1:10" x14ac:dyDescent="0.25">
      <c r="A6" s="11" t="s">
        <v>3</v>
      </c>
      <c r="B6">
        <f t="shared" si="0"/>
        <v>0</v>
      </c>
      <c r="D6" s="22"/>
      <c r="E6" s="26" t="s">
        <v>18</v>
      </c>
      <c r="F6" s="55"/>
      <c r="G6" s="21">
        <f t="shared" si="1"/>
        <v>0</v>
      </c>
    </row>
    <row r="7" spans="1:10" x14ac:dyDescent="0.25">
      <c r="A7" s="11" t="s">
        <v>3</v>
      </c>
      <c r="B7">
        <f t="shared" si="0"/>
        <v>0</v>
      </c>
      <c r="D7" s="22"/>
      <c r="E7" s="26" t="s">
        <v>52</v>
      </c>
      <c r="F7" s="55"/>
      <c r="G7" s="21">
        <f t="shared" si="1"/>
        <v>0</v>
      </c>
    </row>
    <row r="8" spans="1:10" x14ac:dyDescent="0.25">
      <c r="A8" s="11" t="s">
        <v>3</v>
      </c>
      <c r="B8">
        <f t="shared" si="0"/>
        <v>5.4966690323023738E-2</v>
      </c>
      <c r="D8" s="22"/>
      <c r="E8" s="26" t="s">
        <v>20</v>
      </c>
      <c r="F8" s="55">
        <v>490</v>
      </c>
      <c r="G8" s="21">
        <f t="shared" si="1"/>
        <v>2.3444976076555024E-3</v>
      </c>
    </row>
    <row r="9" spans="1:10" x14ac:dyDescent="0.25">
      <c r="A9" s="11" t="s">
        <v>3</v>
      </c>
      <c r="B9">
        <f t="shared" si="0"/>
        <v>0.85717474416794492</v>
      </c>
      <c r="D9" s="22"/>
      <c r="E9" s="26" t="s">
        <v>21</v>
      </c>
      <c r="F9" s="55">
        <v>1935</v>
      </c>
      <c r="G9" s="21">
        <f t="shared" si="1"/>
        <v>9.2583732057416272E-3</v>
      </c>
    </row>
    <row r="10" spans="1:10" x14ac:dyDescent="0.25">
      <c r="A10" s="11" t="s">
        <v>3</v>
      </c>
      <c r="B10">
        <f t="shared" si="0"/>
        <v>42.343352945216445</v>
      </c>
      <c r="D10" s="22"/>
      <c r="E10" s="26" t="s">
        <v>7</v>
      </c>
      <c r="F10" s="55">
        <v>13600</v>
      </c>
      <c r="G10" s="21">
        <f t="shared" si="1"/>
        <v>6.5071770334928225E-2</v>
      </c>
    </row>
    <row r="11" spans="1:10" x14ac:dyDescent="0.25">
      <c r="A11" s="11" t="s">
        <v>3</v>
      </c>
      <c r="B11">
        <f t="shared" si="0"/>
        <v>0.50484764542936289</v>
      </c>
      <c r="D11" s="22"/>
      <c r="E11" s="26" t="s">
        <v>8</v>
      </c>
      <c r="F11" s="55">
        <v>1485</v>
      </c>
      <c r="G11" s="21">
        <f t="shared" si="1"/>
        <v>7.1052631578947369E-3</v>
      </c>
    </row>
    <row r="12" spans="1:10" x14ac:dyDescent="0.25">
      <c r="A12" s="11" t="s">
        <v>3</v>
      </c>
      <c r="B12">
        <f t="shared" si="0"/>
        <v>1.6320368123440392E-2</v>
      </c>
      <c r="D12" s="22"/>
      <c r="E12" s="26" t="s">
        <v>22</v>
      </c>
      <c r="F12" s="55">
        <v>267</v>
      </c>
      <c r="G12" s="21">
        <f t="shared" si="1"/>
        <v>1.2775119617224879E-3</v>
      </c>
    </row>
    <row r="13" spans="1:10" x14ac:dyDescent="0.25">
      <c r="A13" s="11" t="s">
        <v>3</v>
      </c>
      <c r="B13">
        <f t="shared" si="0"/>
        <v>58.606716879192327</v>
      </c>
      <c r="D13" s="22"/>
      <c r="E13" s="26" t="s">
        <v>9</v>
      </c>
      <c r="F13" s="55">
        <v>16000</v>
      </c>
      <c r="G13" s="21">
        <f t="shared" si="1"/>
        <v>7.6555023923444973E-2</v>
      </c>
    </row>
    <row r="14" spans="1:10" x14ac:dyDescent="0.25">
      <c r="A14" s="11" t="s">
        <v>3</v>
      </c>
      <c r="B14">
        <f t="shared" si="0"/>
        <v>49.47002129072137</v>
      </c>
      <c r="C14" s="105"/>
      <c r="D14" s="22"/>
      <c r="E14" s="26" t="s">
        <v>23</v>
      </c>
      <c r="F14" s="55">
        <v>14700</v>
      </c>
      <c r="G14" s="21">
        <f t="shared" si="1"/>
        <v>7.033492822966507E-2</v>
      </c>
    </row>
    <row r="15" spans="1:10" x14ac:dyDescent="0.25">
      <c r="A15" s="11" t="s">
        <v>3</v>
      </c>
      <c r="B15">
        <f t="shared" si="0"/>
        <v>6.238474218172662E-2</v>
      </c>
      <c r="D15" s="22"/>
      <c r="E15" s="26" t="s">
        <v>24</v>
      </c>
      <c r="F15" s="55">
        <v>522.01800000000003</v>
      </c>
      <c r="G15" s="21">
        <f t="shared" si="1"/>
        <v>2.4976937799043065E-3</v>
      </c>
    </row>
    <row r="16" spans="1:10" x14ac:dyDescent="0.25">
      <c r="A16" s="11" t="s">
        <v>3</v>
      </c>
      <c r="B16">
        <f t="shared" si="0"/>
        <v>13.990688802080763</v>
      </c>
      <c r="D16" s="22"/>
      <c r="E16" s="26" t="s">
        <v>10</v>
      </c>
      <c r="F16" s="55">
        <v>7817.4629999999997</v>
      </c>
      <c r="G16" s="21">
        <f t="shared" si="1"/>
        <v>3.7404129186602866E-2</v>
      </c>
    </row>
    <row r="17" spans="1:10" x14ac:dyDescent="0.25">
      <c r="A17" s="11" t="s">
        <v>3</v>
      </c>
      <c r="B17">
        <f t="shared" si="0"/>
        <v>6.0247933884297522</v>
      </c>
      <c r="D17" s="22"/>
      <c r="E17" s="26" t="s">
        <v>36</v>
      </c>
      <c r="F17" s="55">
        <v>5130</v>
      </c>
      <c r="G17" s="21">
        <f>(F17/$J$2)</f>
        <v>2.4545454545454544E-2</v>
      </c>
    </row>
    <row r="18" spans="1:10" x14ac:dyDescent="0.25">
      <c r="A18" s="11" t="s">
        <v>3</v>
      </c>
      <c r="B18">
        <f t="shared" si="0"/>
        <v>1.5887094760651085E-2</v>
      </c>
      <c r="D18" s="22"/>
      <c r="E18" s="26" t="s">
        <v>26</v>
      </c>
      <c r="F18" s="55">
        <v>263.43200000000002</v>
      </c>
      <c r="G18" s="21">
        <f>(F18/$J$2)</f>
        <v>1.2604401913875599E-3</v>
      </c>
    </row>
    <row r="19" spans="1:10" x14ac:dyDescent="0.25">
      <c r="A19" s="11" t="s">
        <v>3</v>
      </c>
      <c r="B19">
        <f>POWER((F19/$J$2)*100, 2)</f>
        <v>4.7977767015407169E-4</v>
      </c>
      <c r="D19" s="22"/>
      <c r="E19" s="26" t="s">
        <v>45</v>
      </c>
      <c r="F19" s="55">
        <v>45.779000000000003</v>
      </c>
      <c r="G19" s="21">
        <f>(F19/$J$2)</f>
        <v>2.1903827751196175E-4</v>
      </c>
    </row>
    <row r="20" spans="1:10" x14ac:dyDescent="0.25">
      <c r="A20" s="11" t="s">
        <v>3</v>
      </c>
      <c r="B20">
        <f t="shared" ref="B20:B31" si="2">POWER((F20/$J$2)*100, 2)</f>
        <v>2.9867777752340838E-6</v>
      </c>
      <c r="D20" s="22"/>
      <c r="E20" s="26" t="s">
        <v>27</v>
      </c>
      <c r="F20" s="55">
        <v>3.6120000000000001</v>
      </c>
      <c r="G20" s="21">
        <f>(F20/$J$2)</f>
        <v>1.7282296650717705E-5</v>
      </c>
    </row>
    <row r="21" spans="1:10" x14ac:dyDescent="0.25">
      <c r="A21" s="11" t="s">
        <v>3</v>
      </c>
      <c r="B21">
        <f t="shared" si="2"/>
        <v>2.9232389368375267E-5</v>
      </c>
      <c r="D21" s="22"/>
      <c r="E21" s="26" t="s">
        <v>28</v>
      </c>
      <c r="F21" s="55">
        <v>11.3</v>
      </c>
      <c r="G21" s="21">
        <f t="shared" ref="G21:G31" si="3">(F21/$J$2)</f>
        <v>5.4066985645933016E-5</v>
      </c>
    </row>
    <row r="22" spans="1:10" x14ac:dyDescent="0.25">
      <c r="A22" s="11" t="s">
        <v>3</v>
      </c>
      <c r="B22">
        <f t="shared" si="2"/>
        <v>0</v>
      </c>
      <c r="D22" s="22"/>
      <c r="E22" s="26" t="s">
        <v>29</v>
      </c>
      <c r="F22" s="55"/>
      <c r="G22" s="21">
        <f t="shared" si="3"/>
        <v>0</v>
      </c>
    </row>
    <row r="23" spans="1:10" x14ac:dyDescent="0.25">
      <c r="A23" s="11" t="s">
        <v>3</v>
      </c>
      <c r="B23">
        <f t="shared" si="2"/>
        <v>7.6350415512465366</v>
      </c>
      <c r="D23" s="22"/>
      <c r="E23" s="26" t="s">
        <v>16</v>
      </c>
      <c r="F23" s="55">
        <v>5775</v>
      </c>
      <c r="G23" s="21">
        <f t="shared" si="3"/>
        <v>2.763157894736842E-2</v>
      </c>
    </row>
    <row r="24" spans="1:10" x14ac:dyDescent="0.25">
      <c r="A24" s="11" t="s">
        <v>3</v>
      </c>
      <c r="B24">
        <f t="shared" si="2"/>
        <v>0</v>
      </c>
      <c r="D24" s="22"/>
      <c r="E24" s="26" t="s">
        <v>34</v>
      </c>
      <c r="F24" s="55"/>
      <c r="G24" s="21">
        <f t="shared" si="3"/>
        <v>0</v>
      </c>
    </row>
    <row r="25" spans="1:10" x14ac:dyDescent="0.25">
      <c r="A25" s="11" t="s">
        <v>3</v>
      </c>
      <c r="B25">
        <f t="shared" si="2"/>
        <v>0.13118953320665735</v>
      </c>
      <c r="D25" s="22"/>
      <c r="E25" s="26" t="s">
        <v>30</v>
      </c>
      <c r="F25" s="55">
        <v>757</v>
      </c>
      <c r="G25" s="21">
        <f t="shared" si="3"/>
        <v>3.6220095693779903E-3</v>
      </c>
    </row>
    <row r="26" spans="1:10" x14ac:dyDescent="0.25">
      <c r="A26" s="11" t="s">
        <v>3</v>
      </c>
      <c r="B26">
        <f t="shared" si="2"/>
        <v>2.6278116343490301</v>
      </c>
      <c r="D26" s="22"/>
      <c r="E26" s="26" t="s">
        <v>11</v>
      </c>
      <c r="F26" s="55">
        <v>3388</v>
      </c>
      <c r="G26" s="21">
        <f t="shared" si="3"/>
        <v>1.6210526315789474E-2</v>
      </c>
    </row>
    <row r="27" spans="1:10" x14ac:dyDescent="0.25">
      <c r="A27" s="11" t="s">
        <v>3</v>
      </c>
      <c r="B27">
        <f t="shared" si="2"/>
        <v>3.4590156818754157E-3</v>
      </c>
      <c r="D27" s="22"/>
      <c r="E27" t="s">
        <v>46</v>
      </c>
      <c r="F27" s="55">
        <v>122.92</v>
      </c>
      <c r="G27" s="21">
        <f t="shared" si="3"/>
        <v>5.8813397129186607E-4</v>
      </c>
    </row>
    <row r="28" spans="1:10" x14ac:dyDescent="0.25">
      <c r="A28" s="11" t="s">
        <v>3</v>
      </c>
      <c r="B28">
        <f t="shared" si="2"/>
        <v>0.4968435380968842</v>
      </c>
      <c r="D28" s="22"/>
      <c r="E28" t="s">
        <v>31</v>
      </c>
      <c r="F28" s="55">
        <v>1473.181</v>
      </c>
      <c r="G28" s="21">
        <f t="shared" si="3"/>
        <v>7.0487129186602871E-3</v>
      </c>
    </row>
    <row r="29" spans="1:10" x14ac:dyDescent="0.25">
      <c r="A29" s="11" t="s">
        <v>3</v>
      </c>
      <c r="B29">
        <f t="shared" si="2"/>
        <v>0</v>
      </c>
      <c r="D29" s="22"/>
      <c r="E29" t="s">
        <v>38</v>
      </c>
      <c r="F29" s="55"/>
      <c r="G29" s="21">
        <f t="shared" si="3"/>
        <v>0</v>
      </c>
    </row>
    <row r="30" spans="1:10" x14ac:dyDescent="0.25">
      <c r="A30" s="11" t="s">
        <v>3</v>
      </c>
      <c r="B30">
        <f t="shared" si="2"/>
        <v>2.9851241958746368</v>
      </c>
      <c r="D30" s="22"/>
      <c r="E30" t="s">
        <v>12</v>
      </c>
      <c r="F30" s="55">
        <v>3611</v>
      </c>
      <c r="G30" s="21">
        <f t="shared" si="3"/>
        <v>1.7277511961722489E-2</v>
      </c>
    </row>
    <row r="31" spans="1:10" x14ac:dyDescent="0.25">
      <c r="A31" s="150" t="s">
        <v>3</v>
      </c>
      <c r="B31" s="12">
        <f t="shared" si="2"/>
        <v>1.4651679219798081E-3</v>
      </c>
      <c r="C31" s="150"/>
      <c r="D31" s="42"/>
      <c r="E31" s="12" t="s">
        <v>47</v>
      </c>
      <c r="F31" s="56">
        <v>80</v>
      </c>
      <c r="G31" s="27">
        <f t="shared" si="3"/>
        <v>3.8277511961722489E-4</v>
      </c>
      <c r="H31" s="12"/>
      <c r="I31" s="12"/>
      <c r="J31" s="12"/>
    </row>
    <row r="32" spans="1:10" x14ac:dyDescent="0.25">
      <c r="A32" s="11" t="s">
        <v>77</v>
      </c>
      <c r="B32" s="13">
        <f>POWER((F32/$J$32)*100, 2)</f>
        <v>5135.1439951482571</v>
      </c>
      <c r="C32" s="105">
        <f>SUM(B32:B33)</f>
        <v>5938.3041846284978</v>
      </c>
      <c r="D32" s="13"/>
      <c r="E32" s="73" t="s">
        <v>38</v>
      </c>
      <c r="F32" s="34">
        <v>177</v>
      </c>
      <c r="G32" s="28">
        <f>(F32/$J$32)</f>
        <v>0.7165991902834008</v>
      </c>
      <c r="J32">
        <v>247</v>
      </c>
    </row>
    <row r="33" spans="1:11" x14ac:dyDescent="0.25">
      <c r="A33" s="11" t="s">
        <v>77</v>
      </c>
      <c r="B33" s="13">
        <f>POWER((F33/$J$32)*100, 2)</f>
        <v>803.16018948024066</v>
      </c>
      <c r="E33" s="73" t="s">
        <v>78</v>
      </c>
      <c r="F33" s="34">
        <v>70</v>
      </c>
      <c r="G33" s="28">
        <f>(F33/$J$32)</f>
        <v>0.2834008097165992</v>
      </c>
    </row>
    <row r="34" spans="1:11" x14ac:dyDescent="0.25">
      <c r="A34" s="70" t="s">
        <v>80</v>
      </c>
      <c r="B34" s="69">
        <f>POWER((F34/$J$34)*100, 2)</f>
        <v>11.800270962093235</v>
      </c>
      <c r="C34" s="70">
        <f>SUM(B34:B44)</f>
        <v>3196.2479081256129</v>
      </c>
      <c r="D34" s="69"/>
      <c r="E34" s="89" t="s">
        <v>81</v>
      </c>
      <c r="F34" s="69">
        <f>8574+4279</f>
        <v>12853</v>
      </c>
      <c r="G34" s="80">
        <f>(F34/$J$34)</f>
        <v>3.4351522472946136E-2</v>
      </c>
      <c r="H34" s="69"/>
      <c r="I34" s="69"/>
      <c r="J34" s="90">
        <f>SUM(F34:F44)</f>
        <v>374161</v>
      </c>
      <c r="K34" s="69"/>
    </row>
    <row r="35" spans="1:11" x14ac:dyDescent="0.25">
      <c r="A35" s="11" t="s">
        <v>80</v>
      </c>
      <c r="B35" s="13">
        <f t="shared" ref="B35:B44" si="4">POWER((F35/$J$34)*100, 2)</f>
        <v>2785.7234402527947</v>
      </c>
      <c r="E35" s="74" t="s">
        <v>5</v>
      </c>
      <c r="F35" s="13">
        <v>197482</v>
      </c>
      <c r="G35" s="21">
        <f t="shared" ref="G35:G44" si="5">(F35/$J$34)</f>
        <v>0.52779953014878622</v>
      </c>
      <c r="I35" s="77"/>
    </row>
    <row r="36" spans="1:11" x14ac:dyDescent="0.25">
      <c r="A36" s="11" t="s">
        <v>80</v>
      </c>
      <c r="B36" s="13">
        <f t="shared" si="4"/>
        <v>18.12424771438722</v>
      </c>
      <c r="E36" s="74" t="s">
        <v>6</v>
      </c>
      <c r="F36" s="13">
        <v>15929</v>
      </c>
      <c r="G36" s="21">
        <f t="shared" si="5"/>
        <v>4.2572582391002804E-2</v>
      </c>
      <c r="I36" s="77"/>
    </row>
    <row r="37" spans="1:11" x14ac:dyDescent="0.25">
      <c r="A37" s="11" t="s">
        <v>80</v>
      </c>
      <c r="B37" s="13">
        <f t="shared" si="4"/>
        <v>7.1430380698378277</v>
      </c>
      <c r="E37" s="74" t="s">
        <v>82</v>
      </c>
      <c r="F37" s="13">
        <v>10000</v>
      </c>
      <c r="G37" s="21">
        <f t="shared" si="5"/>
        <v>2.672646267248591E-2</v>
      </c>
      <c r="I37" s="77"/>
    </row>
    <row r="38" spans="1:11" x14ac:dyDescent="0.25">
      <c r="A38" s="11" t="s">
        <v>80</v>
      </c>
      <c r="B38" s="13">
        <f t="shared" si="4"/>
        <v>66.613790412594952</v>
      </c>
      <c r="E38" s="74" t="s">
        <v>83</v>
      </c>
      <c r="F38" s="13">
        <f>25154+2397+2987</f>
        <v>30538</v>
      </c>
      <c r="G38" s="21">
        <f t="shared" si="5"/>
        <v>8.1617271709237466E-2</v>
      </c>
      <c r="I38" s="77"/>
    </row>
    <row r="39" spans="1:11" x14ac:dyDescent="0.25">
      <c r="A39" s="11" t="s">
        <v>80</v>
      </c>
      <c r="B39" s="13">
        <f t="shared" si="4"/>
        <v>28.572152279351311</v>
      </c>
      <c r="E39" s="74" t="s">
        <v>15</v>
      </c>
      <c r="F39" s="13">
        <v>20000</v>
      </c>
      <c r="G39" s="21">
        <f t="shared" si="5"/>
        <v>5.345292534497182E-2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84</v>
      </c>
      <c r="F40" s="13"/>
      <c r="G40" s="21">
        <f t="shared" si="5"/>
        <v>0</v>
      </c>
      <c r="I40" s="77"/>
    </row>
    <row r="41" spans="1:11" x14ac:dyDescent="0.25">
      <c r="A41" s="11" t="s">
        <v>80</v>
      </c>
      <c r="B41" s="13">
        <f t="shared" si="4"/>
        <v>99.695016688607751</v>
      </c>
      <c r="E41" s="74" t="s">
        <v>85</v>
      </c>
      <c r="F41" s="13">
        <v>37359</v>
      </c>
      <c r="G41" s="21">
        <f t="shared" si="5"/>
        <v>9.9847391898140112E-2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16</v>
      </c>
      <c r="F42" s="13"/>
      <c r="G42" s="21">
        <f t="shared" si="5"/>
        <v>0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38</v>
      </c>
      <c r="F43" s="13"/>
      <c r="G43" s="21">
        <f t="shared" si="5"/>
        <v>0</v>
      </c>
      <c r="I43" s="77"/>
    </row>
    <row r="44" spans="1:11" x14ac:dyDescent="0.25">
      <c r="A44" s="11" t="s">
        <v>80</v>
      </c>
      <c r="B44" s="13">
        <f t="shared" si="4"/>
        <v>178.57595174594564</v>
      </c>
      <c r="E44" s="74" t="s">
        <v>86</v>
      </c>
      <c r="F44" s="13">
        <v>50000</v>
      </c>
      <c r="G44" s="21">
        <f t="shared" si="5"/>
        <v>0.13363231336242953</v>
      </c>
      <c r="I44" s="77"/>
    </row>
    <row r="45" spans="1:11" x14ac:dyDescent="0.25">
      <c r="A45" s="70" t="s">
        <v>88</v>
      </c>
      <c r="B45" s="69">
        <f>POWER((F45/$J$45)*100, 2)</f>
        <v>0</v>
      </c>
      <c r="C45" s="70">
        <f>SUM(B45:B53)</f>
        <v>7319.2278148059077</v>
      </c>
      <c r="D45" s="69"/>
      <c r="E45" s="69" t="s">
        <v>6</v>
      </c>
      <c r="F45" s="69"/>
      <c r="G45" s="80">
        <f>(F45/$J$45)</f>
        <v>0</v>
      </c>
      <c r="H45" s="69"/>
      <c r="I45" s="69"/>
      <c r="J45" s="90">
        <v>3590</v>
      </c>
      <c r="K45" s="69"/>
    </row>
    <row r="46" spans="1:11" x14ac:dyDescent="0.25">
      <c r="A46" s="105" t="s">
        <v>88</v>
      </c>
      <c r="B46" s="13">
        <f>POWER((F46/$J$45)*100, 2)</f>
        <v>193.97738999542216</v>
      </c>
      <c r="C46" s="105"/>
      <c r="D46" s="13"/>
      <c r="E46" s="108" t="s">
        <v>15</v>
      </c>
      <c r="F46">
        <v>500</v>
      </c>
      <c r="G46" s="28">
        <f>(F46/$J$45)</f>
        <v>0.1392757660167131</v>
      </c>
      <c r="H46" s="13"/>
      <c r="I46" s="13"/>
      <c r="J46" s="106"/>
      <c r="K46" s="13"/>
    </row>
    <row r="47" spans="1:11" x14ac:dyDescent="0.25">
      <c r="A47" s="105" t="s">
        <v>88</v>
      </c>
      <c r="B47" s="13">
        <f t="shared" ref="B47:B53" si="6">POWER((F47/$J$45)*100, 2)</f>
        <v>0</v>
      </c>
      <c r="C47" s="105"/>
      <c r="D47" s="13"/>
      <c r="E47" t="s">
        <v>36</v>
      </c>
      <c r="G47" s="28">
        <f t="shared" ref="G47:G53" si="7">(F47/$J$45)</f>
        <v>0</v>
      </c>
      <c r="J47" s="77"/>
    </row>
    <row r="48" spans="1:11" x14ac:dyDescent="0.25">
      <c r="A48" s="105" t="s">
        <v>88</v>
      </c>
      <c r="B48" s="13">
        <f t="shared" si="6"/>
        <v>0.11173097663736316</v>
      </c>
      <c r="E48" t="s">
        <v>90</v>
      </c>
      <c r="F48">
        <v>12</v>
      </c>
      <c r="G48" s="28">
        <f t="shared" si="7"/>
        <v>3.3426183844011141E-3</v>
      </c>
      <c r="J48" s="77"/>
    </row>
    <row r="49" spans="1:11" x14ac:dyDescent="0.25">
      <c r="A49" s="105" t="s">
        <v>88</v>
      </c>
      <c r="B49" s="13">
        <f t="shared" si="6"/>
        <v>1.5712168589629192</v>
      </c>
      <c r="E49" t="s">
        <v>27</v>
      </c>
      <c r="F49">
        <v>45</v>
      </c>
      <c r="G49" s="28">
        <f t="shared" si="7"/>
        <v>1.2534818941504178E-2</v>
      </c>
      <c r="J49" s="77"/>
    </row>
    <row r="50" spans="1:11" x14ac:dyDescent="0.25">
      <c r="A50" s="105" t="s">
        <v>88</v>
      </c>
      <c r="B50" s="13">
        <f t="shared" si="6"/>
        <v>1.9397738999542214E-2</v>
      </c>
      <c r="E50" t="s">
        <v>85</v>
      </c>
      <c r="F50">
        <v>5</v>
      </c>
      <c r="G50" s="28">
        <f t="shared" si="7"/>
        <v>1.3927576601671309E-3</v>
      </c>
      <c r="J50" s="77"/>
    </row>
    <row r="51" spans="1:11" x14ac:dyDescent="0.25">
      <c r="A51" s="105" t="s">
        <v>88</v>
      </c>
      <c r="B51" s="13">
        <f t="shared" si="6"/>
        <v>0</v>
      </c>
      <c r="E51" t="s">
        <v>16</v>
      </c>
      <c r="G51" s="28">
        <f t="shared" si="7"/>
        <v>0</v>
      </c>
      <c r="J51" s="77"/>
    </row>
    <row r="52" spans="1:11" x14ac:dyDescent="0.25">
      <c r="A52" s="105" t="s">
        <v>88</v>
      </c>
      <c r="B52" s="13">
        <f>POWER((F52/$J$45)*100, 2)</f>
        <v>7123.5480792358858</v>
      </c>
      <c r="E52" t="s">
        <v>38</v>
      </c>
      <c r="F52">
        <v>3030</v>
      </c>
      <c r="G52" s="28">
        <f>(F52/$J$45)</f>
        <v>0.84401114206128136</v>
      </c>
      <c r="J52" s="77"/>
    </row>
    <row r="53" spans="1:11" x14ac:dyDescent="0.25">
      <c r="A53" s="150" t="s">
        <v>88</v>
      </c>
      <c r="B53" s="13">
        <f t="shared" si="6"/>
        <v>0</v>
      </c>
      <c r="E53" t="s">
        <v>89</v>
      </c>
      <c r="G53" s="28">
        <f t="shared" si="7"/>
        <v>0</v>
      </c>
      <c r="J53" s="77"/>
    </row>
    <row r="54" spans="1:11" x14ac:dyDescent="0.25">
      <c r="A54" s="70" t="s">
        <v>91</v>
      </c>
      <c r="B54" s="69">
        <f>POWER((F54/$J$54)*100, 2)</f>
        <v>197.54536750694447</v>
      </c>
      <c r="C54" s="70">
        <f>SUM(B54:B64)</f>
        <v>2937.8694616288585</v>
      </c>
      <c r="D54" s="69"/>
      <c r="E54" s="69" t="s">
        <v>81</v>
      </c>
      <c r="F54" s="69">
        <v>505.983</v>
      </c>
      <c r="G54" s="80">
        <f>(F54/$J$54)</f>
        <v>0.14055083333333335</v>
      </c>
      <c r="H54" s="69"/>
      <c r="I54" s="69"/>
      <c r="J54" s="90">
        <v>3600</v>
      </c>
      <c r="K54" s="69"/>
    </row>
    <row r="55" spans="1:11" x14ac:dyDescent="0.25">
      <c r="A55" s="11" t="s">
        <v>91</v>
      </c>
      <c r="B55" s="13">
        <f>POWER((F55/$J$54)*100, 2)</f>
        <v>5.6445840277777783</v>
      </c>
      <c r="E55" t="s">
        <v>93</v>
      </c>
      <c r="F55" s="13">
        <v>85.53</v>
      </c>
      <c r="G55" s="28">
        <f>(F55/$J$54)</f>
        <v>2.3758333333333333E-2</v>
      </c>
      <c r="J55" s="77"/>
    </row>
    <row r="56" spans="1:11" x14ac:dyDescent="0.25">
      <c r="A56" s="11" t="s">
        <v>91</v>
      </c>
      <c r="B56" s="13">
        <f t="shared" ref="B56:B64" si="8">POWER((F56/$J$54)*100, 2)</f>
        <v>285.16044926003087</v>
      </c>
      <c r="E56" t="s">
        <v>83</v>
      </c>
      <c r="F56" s="13">
        <v>607.92100000000005</v>
      </c>
      <c r="G56" s="28">
        <f t="shared" ref="G56:G64" si="9">(F56/$J$54)</f>
        <v>0.16886694444444444</v>
      </c>
      <c r="J56" s="77"/>
    </row>
    <row r="57" spans="1:11" x14ac:dyDescent="0.25">
      <c r="A57" s="11" t="s">
        <v>91</v>
      </c>
      <c r="B57" s="13">
        <f t="shared" si="8"/>
        <v>16.222993827160494</v>
      </c>
      <c r="E57" t="s">
        <v>15</v>
      </c>
      <c r="F57" s="13">
        <v>145</v>
      </c>
      <c r="G57" s="28">
        <f t="shared" si="9"/>
        <v>4.027777777777778E-2</v>
      </c>
      <c r="J57" s="77"/>
    </row>
    <row r="58" spans="1:11" x14ac:dyDescent="0.25">
      <c r="A58" s="11" t="s">
        <v>91</v>
      </c>
      <c r="B58" s="13">
        <f t="shared" si="8"/>
        <v>0</v>
      </c>
      <c r="E58" t="s">
        <v>94</v>
      </c>
      <c r="F58" s="13"/>
      <c r="G58" s="28">
        <f t="shared" si="9"/>
        <v>0</v>
      </c>
      <c r="J58" s="77"/>
    </row>
    <row r="59" spans="1:11" x14ac:dyDescent="0.25">
      <c r="A59" s="11" t="s">
        <v>91</v>
      </c>
      <c r="B59" s="13">
        <f t="shared" si="8"/>
        <v>0</v>
      </c>
      <c r="E59" t="s">
        <v>24</v>
      </c>
      <c r="F59" s="102"/>
      <c r="G59" s="28">
        <f t="shared" si="9"/>
        <v>0</v>
      </c>
      <c r="J59" s="77"/>
    </row>
    <row r="60" spans="1:11" x14ac:dyDescent="0.25">
      <c r="A60" s="11" t="s">
        <v>91</v>
      </c>
      <c r="B60" s="13">
        <f t="shared" si="8"/>
        <v>0.69444444444444453</v>
      </c>
      <c r="E60" t="s">
        <v>36</v>
      </c>
      <c r="F60" s="13">
        <v>30</v>
      </c>
      <c r="G60" s="28">
        <f t="shared" si="9"/>
        <v>8.3333333333333332E-3</v>
      </c>
      <c r="J60" s="77"/>
    </row>
    <row r="61" spans="1:11" x14ac:dyDescent="0.25">
      <c r="A61" s="11" t="s">
        <v>91</v>
      </c>
      <c r="B61" s="13">
        <f t="shared" si="8"/>
        <v>27.046067006944444</v>
      </c>
      <c r="E61" t="s">
        <v>92</v>
      </c>
      <c r="F61" s="13">
        <v>187.221</v>
      </c>
      <c r="G61" s="28">
        <f t="shared" si="9"/>
        <v>5.2005833333333334E-2</v>
      </c>
      <c r="J61" s="77"/>
    </row>
    <row r="62" spans="1:11" x14ac:dyDescent="0.25">
      <c r="A62" s="11" t="s">
        <v>91</v>
      </c>
      <c r="B62" s="13">
        <f t="shared" si="8"/>
        <v>69.444444444444429</v>
      </c>
      <c r="E62" t="s">
        <v>16</v>
      </c>
      <c r="F62" s="13">
        <v>300</v>
      </c>
      <c r="G62" s="28">
        <f t="shared" si="9"/>
        <v>8.3333333333333329E-2</v>
      </c>
      <c r="J62" s="77"/>
    </row>
    <row r="63" spans="1:11" x14ac:dyDescent="0.25">
      <c r="A63" s="11" t="s">
        <v>91</v>
      </c>
      <c r="B63" s="13">
        <f t="shared" si="8"/>
        <v>2336.1111111111113</v>
      </c>
      <c r="E63" t="s">
        <v>31</v>
      </c>
      <c r="F63" s="13">
        <v>1740</v>
      </c>
      <c r="G63" s="28">
        <f t="shared" si="9"/>
        <v>0.48333333333333334</v>
      </c>
      <c r="J63" s="77"/>
    </row>
    <row r="64" spans="1:11" x14ac:dyDescent="0.25">
      <c r="A64" s="150" t="s">
        <v>91</v>
      </c>
      <c r="B64" s="12">
        <f t="shared" si="8"/>
        <v>0</v>
      </c>
      <c r="C64" s="150"/>
      <c r="D64" s="12"/>
      <c r="E64" s="12" t="s">
        <v>38</v>
      </c>
      <c r="F64" s="12"/>
      <c r="G64" s="27">
        <f t="shared" si="9"/>
        <v>0</v>
      </c>
      <c r="H64" s="12"/>
      <c r="I64" s="12"/>
      <c r="J64" s="78"/>
      <c r="K64" s="12"/>
    </row>
    <row r="65" spans="1:11" x14ac:dyDescent="0.25">
      <c r="A65" s="11" t="s">
        <v>96</v>
      </c>
      <c r="B65" s="117">
        <v>3.00081E-4</v>
      </c>
      <c r="C65" s="151">
        <v>1366.981</v>
      </c>
      <c r="D65" s="111"/>
      <c r="E65" s="111" t="s">
        <v>130</v>
      </c>
      <c r="F65" s="117">
        <v>22</v>
      </c>
      <c r="G65" s="115">
        <v>2.0000000000000001E-4</v>
      </c>
      <c r="J65" s="111">
        <v>127000</v>
      </c>
    </row>
    <row r="66" spans="1:11" x14ac:dyDescent="0.25">
      <c r="A66" s="11" t="s">
        <v>96</v>
      </c>
      <c r="B66" s="117"/>
      <c r="C66" s="151"/>
      <c r="D66" s="111"/>
      <c r="E66" s="111" t="s">
        <v>17</v>
      </c>
      <c r="F66" s="117"/>
      <c r="G66" s="115"/>
      <c r="J66" s="114"/>
      <c r="K66" s="139"/>
    </row>
    <row r="67" spans="1:11" x14ac:dyDescent="0.25">
      <c r="A67" s="11" t="s">
        <v>96</v>
      </c>
      <c r="B67" s="117">
        <v>0.15500031</v>
      </c>
      <c r="C67" s="164"/>
      <c r="D67" s="111"/>
      <c r="E67" s="111" t="s">
        <v>97</v>
      </c>
      <c r="F67" s="117">
        <v>500</v>
      </c>
      <c r="G67" s="115">
        <v>3.8999999999999998E-3</v>
      </c>
      <c r="J67" s="114"/>
      <c r="K67" s="114"/>
    </row>
    <row r="68" spans="1:11" x14ac:dyDescent="0.25">
      <c r="A68" s="11" t="s">
        <v>96</v>
      </c>
      <c r="B68" s="117">
        <v>0.20143840299999999</v>
      </c>
      <c r="C68" s="164"/>
      <c r="D68" s="111"/>
      <c r="E68" s="111" t="s">
        <v>81</v>
      </c>
      <c r="F68" s="117">
        <v>570</v>
      </c>
      <c r="G68" s="115">
        <v>4.4999999999999997E-3</v>
      </c>
      <c r="J68" s="114"/>
      <c r="K68" s="114"/>
    </row>
    <row r="69" spans="1:11" x14ac:dyDescent="0.25">
      <c r="A69" s="11" t="s">
        <v>96</v>
      </c>
      <c r="B69" s="117">
        <v>0.89280178600000004</v>
      </c>
      <c r="C69" s="164"/>
      <c r="D69" s="111"/>
      <c r="E69" s="111" t="s">
        <v>5</v>
      </c>
      <c r="F69" s="125">
        <v>1200</v>
      </c>
      <c r="G69" s="115">
        <v>9.4000000000000004E-3</v>
      </c>
      <c r="J69" s="114"/>
      <c r="K69" s="114"/>
    </row>
    <row r="70" spans="1:11" x14ac:dyDescent="0.25">
      <c r="A70" s="11" t="s">
        <v>96</v>
      </c>
      <c r="B70" s="117">
        <v>8.4878170000000003E-2</v>
      </c>
      <c r="C70" s="164"/>
      <c r="D70" s="111"/>
      <c r="E70" s="111" t="s">
        <v>131</v>
      </c>
      <c r="F70" s="117">
        <v>370</v>
      </c>
      <c r="G70" s="115">
        <v>2.8999999999999998E-3</v>
      </c>
      <c r="J70" s="114"/>
      <c r="K70" s="114"/>
    </row>
    <row r="71" spans="1:11" x14ac:dyDescent="0.25">
      <c r="A71" s="11" t="s">
        <v>96</v>
      </c>
      <c r="B71" s="117">
        <v>9.4302188999999995E-2</v>
      </c>
      <c r="C71" s="164"/>
      <c r="D71" s="111"/>
      <c r="E71" s="111" t="s">
        <v>98</v>
      </c>
      <c r="F71" s="117">
        <v>390</v>
      </c>
      <c r="G71" s="115">
        <v>3.0999999999999999E-3</v>
      </c>
      <c r="J71" s="114"/>
      <c r="K71" s="114"/>
    </row>
    <row r="72" spans="1:11" x14ac:dyDescent="0.25">
      <c r="A72" s="11" t="s">
        <v>96</v>
      </c>
      <c r="B72" s="117">
        <v>0.62000124000000001</v>
      </c>
      <c r="C72" s="164"/>
      <c r="D72" s="111"/>
      <c r="E72" s="111" t="s">
        <v>132</v>
      </c>
      <c r="F72" s="125">
        <v>1000</v>
      </c>
      <c r="G72" s="115">
        <v>7.9000000000000008E-3</v>
      </c>
      <c r="J72" s="114"/>
      <c r="K72" s="114"/>
    </row>
    <row r="73" spans="1:11" x14ac:dyDescent="0.25">
      <c r="A73" s="11" t="s">
        <v>96</v>
      </c>
      <c r="B73" s="117">
        <v>0.42567918700000001</v>
      </c>
      <c r="C73" s="164"/>
      <c r="D73" s="111"/>
      <c r="E73" s="111" t="s">
        <v>99</v>
      </c>
      <c r="F73" s="117">
        <v>829</v>
      </c>
      <c r="G73" s="115">
        <v>6.4999999999999997E-3</v>
      </c>
      <c r="J73" s="114"/>
      <c r="K73" s="114"/>
    </row>
    <row r="74" spans="1:11" x14ac:dyDescent="0.25">
      <c r="A74" s="11" t="s">
        <v>96</v>
      </c>
      <c r="B74" s="117">
        <v>0.42711885399999999</v>
      </c>
      <c r="C74" s="164"/>
      <c r="D74" s="111"/>
      <c r="E74" s="111" t="s">
        <v>100</v>
      </c>
      <c r="F74" s="117">
        <v>830</v>
      </c>
      <c r="G74" s="115">
        <v>6.4999999999999997E-3</v>
      </c>
      <c r="J74" s="114"/>
      <c r="K74" s="114"/>
    </row>
    <row r="75" spans="1:11" x14ac:dyDescent="0.25">
      <c r="A75" s="11" t="s">
        <v>96</v>
      </c>
      <c r="B75" s="117"/>
      <c r="C75" s="164"/>
      <c r="D75" s="111"/>
      <c r="E75" s="111" t="s">
        <v>39</v>
      </c>
      <c r="F75" s="117"/>
      <c r="G75" s="115"/>
      <c r="J75" s="114"/>
      <c r="K75" s="114"/>
    </row>
    <row r="76" spans="1:11" x14ac:dyDescent="0.25">
      <c r="A76" s="11" t="s">
        <v>96</v>
      </c>
      <c r="B76" s="117">
        <v>0.55955111899999999</v>
      </c>
      <c r="C76" s="164"/>
      <c r="D76" s="111"/>
      <c r="E76" s="111" t="s">
        <v>6</v>
      </c>
      <c r="F76" s="117">
        <v>950</v>
      </c>
      <c r="G76" s="115">
        <v>7.4999999999999997E-3</v>
      </c>
      <c r="J76" s="114"/>
      <c r="K76" s="114"/>
    </row>
    <row r="77" spans="1:11" x14ac:dyDescent="0.25">
      <c r="A77" s="11" t="s">
        <v>96</v>
      </c>
      <c r="B77" s="117">
        <v>2.0088040000000001E-2</v>
      </c>
      <c r="C77" s="164"/>
      <c r="D77" s="111"/>
      <c r="E77" s="111" t="s">
        <v>101</v>
      </c>
      <c r="F77" s="117">
        <v>180</v>
      </c>
      <c r="G77" s="115">
        <v>1.4E-3</v>
      </c>
      <c r="J77" s="114"/>
      <c r="K77" s="114"/>
    </row>
    <row r="78" spans="1:11" x14ac:dyDescent="0.25">
      <c r="A78" s="11" t="s">
        <v>96</v>
      </c>
      <c r="B78" s="117">
        <v>5.5800100000000003E-4</v>
      </c>
      <c r="C78" s="164"/>
      <c r="D78" s="111"/>
      <c r="E78" s="111" t="s">
        <v>102</v>
      </c>
      <c r="F78" s="117">
        <v>30</v>
      </c>
      <c r="G78" s="115">
        <v>2.0000000000000001E-4</v>
      </c>
      <c r="J78" s="114"/>
      <c r="K78" s="114"/>
    </row>
    <row r="79" spans="1:11" x14ac:dyDescent="0.25">
      <c r="A79" s="11" t="s">
        <v>96</v>
      </c>
      <c r="B79" s="117">
        <v>8.0843951890000003</v>
      </c>
      <c r="C79" s="164"/>
      <c r="D79" s="111"/>
      <c r="E79" s="111" t="s">
        <v>82</v>
      </c>
      <c r="F79" s="125">
        <v>3611</v>
      </c>
      <c r="G79" s="115">
        <v>2.8400000000000002E-2</v>
      </c>
      <c r="J79" s="114"/>
      <c r="K79" s="114"/>
    </row>
    <row r="80" spans="1:11" x14ac:dyDescent="0.25">
      <c r="A80" s="11" t="s">
        <v>96</v>
      </c>
      <c r="B80" s="117">
        <v>1108.8375599999999</v>
      </c>
      <c r="C80" s="164"/>
      <c r="D80" s="111"/>
      <c r="E80" s="111" t="s">
        <v>15</v>
      </c>
      <c r="F80" s="125">
        <v>42290</v>
      </c>
      <c r="G80" s="115">
        <v>0.33300000000000002</v>
      </c>
      <c r="J80" s="114"/>
      <c r="K80" s="114"/>
    </row>
    <row r="81" spans="1:11" x14ac:dyDescent="0.25">
      <c r="A81" s="11" t="s">
        <v>96</v>
      </c>
      <c r="B81" s="117"/>
      <c r="C81" s="164"/>
      <c r="D81" s="111"/>
      <c r="E81" s="111" t="s">
        <v>103</v>
      </c>
      <c r="F81" s="125"/>
      <c r="G81" s="115"/>
      <c r="J81" s="114"/>
      <c r="K81" s="114"/>
    </row>
    <row r="82" spans="1:11" x14ac:dyDescent="0.25">
      <c r="A82" s="11" t="s">
        <v>96</v>
      </c>
      <c r="B82" s="117">
        <v>5.9198338000000003E-2</v>
      </c>
      <c r="C82" s="164"/>
      <c r="D82" s="111"/>
      <c r="E82" s="111" t="s">
        <v>33</v>
      </c>
      <c r="F82" s="117">
        <v>309</v>
      </c>
      <c r="G82" s="115">
        <v>2.3999999999999998E-3</v>
      </c>
      <c r="J82" s="114"/>
      <c r="K82" s="114"/>
    </row>
    <row r="83" spans="1:11" x14ac:dyDescent="0.25">
      <c r="A83" s="11" t="s">
        <v>96</v>
      </c>
      <c r="B83" s="117">
        <v>4.5870200000000001E-4</v>
      </c>
      <c r="C83" s="164"/>
      <c r="D83" s="111"/>
      <c r="E83" s="111" t="s">
        <v>142</v>
      </c>
      <c r="F83" s="117">
        <v>27</v>
      </c>
      <c r="G83" s="115">
        <v>2.0000000000000001E-4</v>
      </c>
      <c r="J83" s="114"/>
      <c r="K83" s="114"/>
    </row>
    <row r="84" spans="1:11" x14ac:dyDescent="0.25">
      <c r="A84" s="11" t="s">
        <v>96</v>
      </c>
      <c r="B84" s="117">
        <v>2.2382045E-2</v>
      </c>
      <c r="C84" s="164"/>
      <c r="D84" s="111"/>
      <c r="E84" s="111" t="s">
        <v>105</v>
      </c>
      <c r="F84" s="117">
        <v>190</v>
      </c>
      <c r="G84" s="115">
        <v>1.5E-3</v>
      </c>
      <c r="J84" s="114"/>
      <c r="K84" s="114"/>
    </row>
    <row r="85" spans="1:11" x14ac:dyDescent="0.25">
      <c r="A85" s="11" t="s">
        <v>96</v>
      </c>
      <c r="B85" s="117"/>
      <c r="C85" s="164"/>
      <c r="D85" s="111"/>
      <c r="E85" s="111" t="s">
        <v>133</v>
      </c>
      <c r="F85" s="117"/>
      <c r="G85" s="115"/>
      <c r="J85" s="114"/>
      <c r="K85" s="114"/>
    </row>
    <row r="86" spans="1:11" x14ac:dyDescent="0.25">
      <c r="A86" s="11" t="s">
        <v>96</v>
      </c>
      <c r="B86" s="117">
        <v>1.9865459729999999</v>
      </c>
      <c r="C86" s="164"/>
      <c r="D86" s="111"/>
      <c r="E86" s="111" t="s">
        <v>106</v>
      </c>
      <c r="F86" s="125">
        <v>1790</v>
      </c>
      <c r="G86" s="115">
        <v>1.41E-2</v>
      </c>
      <c r="J86" s="114"/>
      <c r="K86" s="114"/>
    </row>
    <row r="87" spans="1:11" x14ac:dyDescent="0.25">
      <c r="A87" s="11" t="s">
        <v>96</v>
      </c>
      <c r="B87" s="117">
        <v>1.5500030000000001E-3</v>
      </c>
      <c r="C87" s="164"/>
      <c r="D87" s="111"/>
      <c r="E87" s="111" t="s">
        <v>107</v>
      </c>
      <c r="F87" s="117">
        <v>50</v>
      </c>
      <c r="G87" s="115">
        <v>4.0000000000000002E-4</v>
      </c>
      <c r="J87" s="114"/>
      <c r="K87" s="114"/>
    </row>
    <row r="88" spans="1:11" x14ac:dyDescent="0.25">
      <c r="A88" s="11" t="s">
        <v>96</v>
      </c>
      <c r="B88" s="117">
        <v>2.8989319999999999E-3</v>
      </c>
      <c r="C88" s="164"/>
      <c r="D88" s="111"/>
      <c r="E88" s="111" t="s">
        <v>134</v>
      </c>
      <c r="F88" s="117">
        <v>68</v>
      </c>
      <c r="G88" s="115">
        <v>5.0000000000000001E-4</v>
      </c>
      <c r="J88" s="114"/>
      <c r="K88" s="114"/>
    </row>
    <row r="89" spans="1:11" x14ac:dyDescent="0.25">
      <c r="A89" s="11" t="s">
        <v>96</v>
      </c>
      <c r="B89" s="117">
        <v>5.4689689379999997</v>
      </c>
      <c r="C89" s="164"/>
      <c r="D89" s="111"/>
      <c r="E89" s="111" t="s">
        <v>19</v>
      </c>
      <c r="F89" s="125">
        <v>2970</v>
      </c>
      <c r="G89" s="115">
        <v>2.3400000000000001E-2</v>
      </c>
      <c r="J89" s="114"/>
      <c r="K89" s="114"/>
    </row>
    <row r="90" spans="1:11" x14ac:dyDescent="0.25">
      <c r="A90" s="11" t="s">
        <v>96</v>
      </c>
      <c r="B90" s="117">
        <v>1.3950028E-2</v>
      </c>
      <c r="C90" s="164"/>
      <c r="D90" s="111"/>
      <c r="E90" s="111" t="s">
        <v>94</v>
      </c>
      <c r="F90" s="117">
        <v>150</v>
      </c>
      <c r="G90" s="115">
        <v>1.1999999999999999E-3</v>
      </c>
      <c r="J90" s="114"/>
      <c r="K90" s="114"/>
    </row>
    <row r="91" spans="1:11" x14ac:dyDescent="0.25">
      <c r="A91" s="11" t="s">
        <v>96</v>
      </c>
      <c r="B91" s="117">
        <v>3.4606252729999998</v>
      </c>
      <c r="C91" s="164"/>
      <c r="D91" s="111"/>
      <c r="E91" s="111" t="s">
        <v>108</v>
      </c>
      <c r="F91" s="125">
        <v>2363</v>
      </c>
      <c r="G91" s="115">
        <v>1.8599999999999998E-2</v>
      </c>
      <c r="J91" s="114"/>
      <c r="K91" s="114"/>
    </row>
    <row r="92" spans="1:11" x14ac:dyDescent="0.25">
      <c r="A92" s="11" t="s">
        <v>96</v>
      </c>
      <c r="B92" s="117">
        <v>1.0478021000000001E-2</v>
      </c>
      <c r="C92" s="164"/>
      <c r="D92" s="111"/>
      <c r="E92" s="111" t="s">
        <v>21</v>
      </c>
      <c r="F92" s="117">
        <v>130</v>
      </c>
      <c r="G92" s="115">
        <v>1E-3</v>
      </c>
      <c r="J92" s="114"/>
      <c r="K92" s="114"/>
    </row>
    <row r="93" spans="1:11" x14ac:dyDescent="0.25">
      <c r="A93" s="11" t="s">
        <v>96</v>
      </c>
      <c r="B93" s="117">
        <v>2.7342055000000001E-2</v>
      </c>
      <c r="C93" s="164"/>
      <c r="D93" s="111"/>
      <c r="E93" s="111" t="s">
        <v>22</v>
      </c>
      <c r="F93" s="117">
        <v>210</v>
      </c>
      <c r="G93" s="115">
        <v>1.6999999999999999E-3</v>
      </c>
      <c r="J93" s="114"/>
      <c r="K93" s="114"/>
    </row>
    <row r="94" spans="1:11" x14ac:dyDescent="0.25">
      <c r="A94" s="11" t="s">
        <v>96</v>
      </c>
      <c r="B94" s="117"/>
      <c r="C94" s="164"/>
      <c r="D94" s="111"/>
      <c r="E94" s="111" t="s">
        <v>109</v>
      </c>
      <c r="F94" s="117"/>
      <c r="G94" s="115"/>
      <c r="J94" s="114"/>
      <c r="K94" s="114"/>
    </row>
    <row r="95" spans="1:11" x14ac:dyDescent="0.25">
      <c r="A95" s="11" t="s">
        <v>96</v>
      </c>
      <c r="B95" s="117">
        <v>77.772955550000006</v>
      </c>
      <c r="C95" s="164"/>
      <c r="D95" s="111"/>
      <c r="E95" s="111" t="s">
        <v>9</v>
      </c>
      <c r="F95" s="125">
        <v>11200</v>
      </c>
      <c r="G95" s="115">
        <v>8.8200000000000001E-2</v>
      </c>
      <c r="J95" s="114"/>
      <c r="K95" s="114"/>
    </row>
    <row r="96" spans="1:11" x14ac:dyDescent="0.25">
      <c r="A96" s="11" t="s">
        <v>96</v>
      </c>
      <c r="B96" s="117">
        <v>13.11922624</v>
      </c>
      <c r="C96" s="164"/>
      <c r="D96" s="111"/>
      <c r="E96" s="111" t="s">
        <v>23</v>
      </c>
      <c r="F96" s="125">
        <v>4600</v>
      </c>
      <c r="G96" s="115">
        <v>3.6200000000000003E-2</v>
      </c>
      <c r="J96" s="114"/>
      <c r="K96" s="114"/>
    </row>
    <row r="97" spans="1:11" x14ac:dyDescent="0.25">
      <c r="A97" s="11" t="s">
        <v>96</v>
      </c>
      <c r="B97" s="117">
        <v>2.48000496</v>
      </c>
      <c r="C97" s="164"/>
      <c r="D97" s="111"/>
      <c r="E97" s="111" t="s">
        <v>24</v>
      </c>
      <c r="F97" s="125">
        <v>2000</v>
      </c>
      <c r="G97" s="115">
        <v>1.5699999999999999E-2</v>
      </c>
      <c r="J97" s="114"/>
      <c r="K97" s="114"/>
    </row>
    <row r="98" spans="1:11" x14ac:dyDescent="0.25">
      <c r="A98" s="11" t="s">
        <v>96</v>
      </c>
      <c r="B98" s="117">
        <v>5.5800100000000003E-4</v>
      </c>
      <c r="C98" s="164"/>
      <c r="D98" s="111"/>
      <c r="E98" s="111" t="s">
        <v>135</v>
      </c>
      <c r="F98" s="117">
        <v>30</v>
      </c>
      <c r="G98" s="115">
        <v>2.0000000000000001E-4</v>
      </c>
      <c r="J98" s="114"/>
      <c r="K98" s="114"/>
    </row>
    <row r="99" spans="1:11" x14ac:dyDescent="0.25">
      <c r="A99" s="11" t="s">
        <v>96</v>
      </c>
      <c r="B99" s="117"/>
      <c r="C99" s="164"/>
      <c r="D99" s="111"/>
      <c r="E99" s="111" t="s">
        <v>110</v>
      </c>
      <c r="F99" s="117"/>
      <c r="G99" s="115"/>
      <c r="J99" s="114"/>
      <c r="K99" s="114"/>
    </row>
    <row r="100" spans="1:11" x14ac:dyDescent="0.25">
      <c r="A100" s="11" t="s">
        <v>96</v>
      </c>
      <c r="B100" s="117"/>
      <c r="C100" s="164"/>
      <c r="D100" s="111"/>
      <c r="E100" s="111" t="s">
        <v>136</v>
      </c>
      <c r="F100" s="117"/>
      <c r="G100" s="115"/>
      <c r="J100" s="114"/>
      <c r="K100" s="114"/>
    </row>
    <row r="101" spans="1:11" x14ac:dyDescent="0.25">
      <c r="A101" s="11" t="s">
        <v>96</v>
      </c>
      <c r="B101" s="117">
        <v>0.131192262</v>
      </c>
      <c r="C101" s="164"/>
      <c r="D101" s="111"/>
      <c r="E101" s="111" t="s">
        <v>25</v>
      </c>
      <c r="F101" s="117">
        <v>460</v>
      </c>
      <c r="G101" s="115">
        <v>3.5999999999999999E-3</v>
      </c>
      <c r="J101" s="114"/>
      <c r="K101" s="114"/>
    </row>
    <row r="102" spans="1:11" x14ac:dyDescent="0.25">
      <c r="A102" s="11" t="s">
        <v>96</v>
      </c>
      <c r="B102" s="117">
        <v>0.64631471299999999</v>
      </c>
      <c r="C102" s="164"/>
      <c r="D102" s="111"/>
      <c r="E102" s="111" t="s">
        <v>111</v>
      </c>
      <c r="F102" s="125">
        <v>1021</v>
      </c>
      <c r="G102" s="115">
        <v>8.0000000000000002E-3</v>
      </c>
      <c r="J102" s="114"/>
      <c r="K102" s="114"/>
    </row>
    <row r="103" spans="1:11" x14ac:dyDescent="0.25">
      <c r="A103" s="11" t="s">
        <v>96</v>
      </c>
      <c r="B103" s="117">
        <v>6.2000120000000004E-3</v>
      </c>
      <c r="C103" s="164"/>
      <c r="D103" s="111"/>
      <c r="E103" s="111" t="s">
        <v>137</v>
      </c>
      <c r="F103" s="117">
        <v>100</v>
      </c>
      <c r="G103" s="115">
        <v>8.0000000000000004E-4</v>
      </c>
      <c r="J103" s="114"/>
      <c r="K103" s="114"/>
    </row>
    <row r="104" spans="1:11" x14ac:dyDescent="0.25">
      <c r="A104" s="11" t="s">
        <v>96</v>
      </c>
      <c r="B104" s="117"/>
      <c r="C104" s="164"/>
      <c r="D104" s="111"/>
      <c r="E104" s="111" t="s">
        <v>112</v>
      </c>
      <c r="F104" s="117"/>
      <c r="G104" s="115"/>
      <c r="J104" s="114"/>
      <c r="K104" s="114"/>
    </row>
    <row r="105" spans="1:11" x14ac:dyDescent="0.25">
      <c r="A105" s="11" t="s">
        <v>96</v>
      </c>
      <c r="B105" s="117">
        <v>0.13695827399999999</v>
      </c>
      <c r="C105" s="164"/>
      <c r="D105" s="111"/>
      <c r="E105" s="111" t="s">
        <v>113</v>
      </c>
      <c r="F105" s="117">
        <v>470</v>
      </c>
      <c r="G105" s="115">
        <v>3.7000000000000002E-3</v>
      </c>
      <c r="J105" s="114"/>
      <c r="K105" s="114"/>
    </row>
    <row r="106" spans="1:11" x14ac:dyDescent="0.25">
      <c r="A106" s="11" t="s">
        <v>96</v>
      </c>
      <c r="B106" s="117">
        <v>0.17415834799999999</v>
      </c>
      <c r="C106" s="164"/>
      <c r="D106" s="111"/>
      <c r="E106" s="111" t="s">
        <v>114</v>
      </c>
      <c r="F106" s="117">
        <v>530</v>
      </c>
      <c r="G106" s="115">
        <v>4.1999999999999997E-3</v>
      </c>
      <c r="J106" s="114"/>
      <c r="K106" s="114"/>
    </row>
    <row r="107" spans="1:11" x14ac:dyDescent="0.25">
      <c r="A107" s="11" t="s">
        <v>96</v>
      </c>
      <c r="B107" s="117">
        <v>0.13836056799999999</v>
      </c>
      <c r="C107" s="164"/>
      <c r="D107" s="111"/>
      <c r="E107" s="111" t="s">
        <v>115</v>
      </c>
      <c r="F107" s="117">
        <v>472</v>
      </c>
      <c r="G107" s="115">
        <v>3.7000000000000002E-3</v>
      </c>
      <c r="J107" s="114"/>
      <c r="K107" s="114"/>
    </row>
    <row r="108" spans="1:11" x14ac:dyDescent="0.25">
      <c r="A108" s="11" t="s">
        <v>96</v>
      </c>
      <c r="B108" s="117">
        <v>0.55955111899999999</v>
      </c>
      <c r="C108" s="164"/>
      <c r="D108" s="111"/>
      <c r="E108" s="111" t="s">
        <v>26</v>
      </c>
      <c r="F108" s="117">
        <v>950</v>
      </c>
      <c r="G108" s="115">
        <v>7.4999999999999997E-3</v>
      </c>
      <c r="J108" s="114"/>
      <c r="K108" s="114"/>
    </row>
    <row r="109" spans="1:11" x14ac:dyDescent="0.25">
      <c r="A109" s="11" t="s">
        <v>96</v>
      </c>
      <c r="B109" s="117">
        <v>0.45965623999999999</v>
      </c>
      <c r="C109" s="164"/>
      <c r="D109" s="111"/>
      <c r="E109" s="111" t="s">
        <v>56</v>
      </c>
      <c r="F109" s="117">
        <v>861</v>
      </c>
      <c r="G109" s="115">
        <v>6.7999999999999996E-3</v>
      </c>
      <c r="J109" s="114"/>
      <c r="K109" s="114"/>
    </row>
    <row r="110" spans="1:11" x14ac:dyDescent="0.25">
      <c r="A110" s="11" t="s">
        <v>96</v>
      </c>
      <c r="B110" s="117">
        <v>2.0088040180000002</v>
      </c>
      <c r="C110" s="164"/>
      <c r="D110" s="111"/>
      <c r="E110" s="111" t="s">
        <v>138</v>
      </c>
      <c r="F110" s="125">
        <v>1800</v>
      </c>
      <c r="G110" s="115">
        <v>1.4200000000000001E-2</v>
      </c>
      <c r="J110" s="114"/>
      <c r="K110" s="114"/>
    </row>
    <row r="111" spans="1:11" x14ac:dyDescent="0.25">
      <c r="A111" s="11" t="s">
        <v>96</v>
      </c>
      <c r="B111" s="117">
        <v>9.6875190000000003E-3</v>
      </c>
      <c r="C111" s="164"/>
      <c r="D111" s="111"/>
      <c r="E111" s="111" t="s">
        <v>116</v>
      </c>
      <c r="F111" s="117">
        <v>125</v>
      </c>
      <c r="G111" s="115">
        <v>1E-3</v>
      </c>
      <c r="J111" s="114"/>
      <c r="K111" s="114"/>
    </row>
    <row r="112" spans="1:11" x14ac:dyDescent="0.25">
      <c r="A112" s="11" t="s">
        <v>96</v>
      </c>
      <c r="B112" s="117"/>
      <c r="C112" s="164"/>
      <c r="D112" s="111"/>
      <c r="E112" s="111" t="s">
        <v>139</v>
      </c>
      <c r="F112" s="117"/>
      <c r="G112" s="115"/>
      <c r="J112" s="114"/>
      <c r="K112" s="114"/>
    </row>
    <row r="113" spans="1:11" x14ac:dyDescent="0.25">
      <c r="A113" s="11" t="s">
        <v>96</v>
      </c>
      <c r="B113" s="117">
        <v>5.5800111999999999E-2</v>
      </c>
      <c r="C113" s="164"/>
      <c r="D113" s="111"/>
      <c r="E113" s="111" t="s">
        <v>117</v>
      </c>
      <c r="F113" s="117">
        <v>300</v>
      </c>
      <c r="G113" s="115">
        <v>2.3999999999999998E-3</v>
      </c>
      <c r="J113" s="114"/>
      <c r="K113" s="114"/>
    </row>
    <row r="114" spans="1:11" x14ac:dyDescent="0.25">
      <c r="A114" s="11" t="s">
        <v>96</v>
      </c>
      <c r="B114" s="117">
        <v>0.62000124000000001</v>
      </c>
      <c r="C114" s="164"/>
      <c r="D114" s="111"/>
      <c r="E114" s="111" t="s">
        <v>147</v>
      </c>
      <c r="F114" s="125">
        <v>1000</v>
      </c>
      <c r="G114" s="115">
        <v>7.9000000000000008E-3</v>
      </c>
      <c r="J114" s="114"/>
      <c r="K114" s="114"/>
    </row>
    <row r="115" spans="1:11" x14ac:dyDescent="0.25">
      <c r="A115" s="11" t="s">
        <v>96</v>
      </c>
      <c r="B115" s="117">
        <v>3.423956848</v>
      </c>
      <c r="C115" s="164"/>
      <c r="D115" s="111"/>
      <c r="E115" s="111" t="s">
        <v>28</v>
      </c>
      <c r="F115" s="125">
        <v>2350</v>
      </c>
      <c r="G115" s="115">
        <v>1.8499999999999999E-2</v>
      </c>
      <c r="J115" s="114"/>
      <c r="K115" s="114"/>
    </row>
    <row r="116" spans="1:11" x14ac:dyDescent="0.25">
      <c r="A116" s="11" t="s">
        <v>96</v>
      </c>
      <c r="B116" s="116">
        <v>1.5500000000000001E-5</v>
      </c>
      <c r="C116" s="164"/>
      <c r="D116" s="111"/>
      <c r="E116" s="111" t="s">
        <v>92</v>
      </c>
      <c r="F116" s="117">
        <v>5</v>
      </c>
      <c r="G116" s="115">
        <v>0</v>
      </c>
      <c r="J116" s="114"/>
      <c r="K116" s="114"/>
    </row>
    <row r="117" spans="1:11" x14ac:dyDescent="0.25">
      <c r="A117" s="11" t="s">
        <v>96</v>
      </c>
      <c r="B117" s="117">
        <v>1.785485151</v>
      </c>
      <c r="C117" s="164"/>
      <c r="D117" s="111"/>
      <c r="E117" s="111" t="s">
        <v>118</v>
      </c>
      <c r="F117" s="125">
        <v>1697</v>
      </c>
      <c r="G117" s="115">
        <v>1.34E-2</v>
      </c>
      <c r="J117" s="114"/>
      <c r="K117" s="114"/>
    </row>
    <row r="118" spans="1:11" x14ac:dyDescent="0.25">
      <c r="A118" s="11" t="s">
        <v>96</v>
      </c>
      <c r="B118" s="117">
        <v>3.6912394000000001E-2</v>
      </c>
      <c r="C118" s="164"/>
      <c r="D118" s="111"/>
      <c r="E118" s="111" t="s">
        <v>85</v>
      </c>
      <c r="F118" s="117">
        <v>244</v>
      </c>
      <c r="G118" s="115">
        <v>1.9E-3</v>
      </c>
      <c r="J118" s="114"/>
      <c r="K118" s="114"/>
    </row>
    <row r="119" spans="1:11" x14ac:dyDescent="0.25">
      <c r="A119" s="11" t="s">
        <v>96</v>
      </c>
      <c r="B119" s="117">
        <v>2.0717862239999998</v>
      </c>
      <c r="C119" s="164"/>
      <c r="D119" s="111"/>
      <c r="E119" s="111" t="s">
        <v>119</v>
      </c>
      <c r="F119" s="125">
        <v>1828</v>
      </c>
      <c r="G119" s="115">
        <v>1.44E-2</v>
      </c>
      <c r="J119" s="114"/>
      <c r="K119" s="114"/>
    </row>
    <row r="120" spans="1:11" x14ac:dyDescent="0.25">
      <c r="A120" s="11" t="s">
        <v>96</v>
      </c>
      <c r="B120" s="117">
        <v>9.9200200000000007E-4</v>
      </c>
      <c r="C120" s="164"/>
      <c r="D120" s="111"/>
      <c r="E120" s="111" t="s">
        <v>29</v>
      </c>
      <c r="F120" s="117">
        <v>40</v>
      </c>
      <c r="G120" s="115">
        <v>2.9999999999999997E-4</v>
      </c>
      <c r="J120" s="114"/>
      <c r="K120" s="114"/>
    </row>
    <row r="121" spans="1:11" x14ac:dyDescent="0.25">
      <c r="A121" s="11" t="s">
        <v>96</v>
      </c>
      <c r="B121" s="117">
        <v>67.589113400000002</v>
      </c>
      <c r="C121" s="164"/>
      <c r="D121" s="111"/>
      <c r="E121" s="111" t="s">
        <v>16</v>
      </c>
      <c r="F121" s="125">
        <v>10441</v>
      </c>
      <c r="G121" s="115">
        <v>8.2199999999999995E-2</v>
      </c>
      <c r="J121" s="114"/>
      <c r="K121" s="114"/>
    </row>
    <row r="122" spans="1:11" x14ac:dyDescent="0.25">
      <c r="A122" s="11" t="s">
        <v>96</v>
      </c>
      <c r="B122" s="117">
        <v>3.571207142</v>
      </c>
      <c r="C122" s="164"/>
      <c r="D122" s="111"/>
      <c r="E122" s="111" t="s">
        <v>54</v>
      </c>
      <c r="F122" s="125">
        <v>2400</v>
      </c>
      <c r="G122" s="115">
        <v>1.89E-2</v>
      </c>
      <c r="J122" s="114"/>
      <c r="K122" s="114"/>
    </row>
    <row r="123" spans="1:11" x14ac:dyDescent="0.25">
      <c r="A123" s="11" t="s">
        <v>96</v>
      </c>
      <c r="B123" s="117">
        <v>1.7415830000000001E-3</v>
      </c>
      <c r="C123" s="164"/>
      <c r="D123" s="111"/>
      <c r="E123" s="111" t="s">
        <v>37</v>
      </c>
      <c r="F123" s="117">
        <v>53</v>
      </c>
      <c r="G123" s="115">
        <v>4.0000000000000002E-4</v>
      </c>
      <c r="J123" s="114"/>
      <c r="K123" s="114"/>
    </row>
    <row r="124" spans="1:11" x14ac:dyDescent="0.25">
      <c r="A124" s="11" t="s">
        <v>96</v>
      </c>
      <c r="B124" s="117">
        <v>4.1912084000000002E-2</v>
      </c>
      <c r="C124" s="164"/>
      <c r="D124" s="111"/>
      <c r="E124" s="111" t="s">
        <v>120</v>
      </c>
      <c r="F124" s="117">
        <v>260</v>
      </c>
      <c r="G124" s="115">
        <v>2E-3</v>
      </c>
      <c r="J124" s="114"/>
      <c r="K124" s="114"/>
    </row>
    <row r="125" spans="1:11" x14ac:dyDescent="0.25">
      <c r="A125" s="11" t="s">
        <v>96</v>
      </c>
      <c r="B125" s="117">
        <v>0.16126232300000001</v>
      </c>
      <c r="C125" s="164"/>
      <c r="D125" s="111"/>
      <c r="E125" s="111" t="s">
        <v>121</v>
      </c>
      <c r="F125" s="117">
        <v>510</v>
      </c>
      <c r="G125" s="115">
        <v>4.0000000000000001E-3</v>
      </c>
      <c r="J125" s="114"/>
      <c r="K125" s="114"/>
    </row>
    <row r="126" spans="1:11" x14ac:dyDescent="0.25">
      <c r="A126" s="11" t="s">
        <v>96</v>
      </c>
      <c r="B126" s="117">
        <v>9.9200198000000003E-2</v>
      </c>
      <c r="C126" s="164"/>
      <c r="D126" s="111"/>
      <c r="E126" s="111" t="s">
        <v>32</v>
      </c>
      <c r="F126" s="117">
        <v>400</v>
      </c>
      <c r="G126" s="115">
        <v>3.0999999999999999E-3</v>
      </c>
      <c r="J126" s="114"/>
      <c r="K126" s="114"/>
    </row>
    <row r="127" spans="1:11" x14ac:dyDescent="0.25">
      <c r="A127" s="11" t="s">
        <v>96</v>
      </c>
      <c r="B127" s="117">
        <v>5.5800100000000003E-4</v>
      </c>
      <c r="C127" s="164"/>
      <c r="D127" s="111"/>
      <c r="E127" s="111" t="s">
        <v>122</v>
      </c>
      <c r="F127" s="117">
        <v>30</v>
      </c>
      <c r="G127" s="115">
        <v>2.0000000000000001E-4</v>
      </c>
      <c r="J127" s="114"/>
      <c r="K127" s="114"/>
    </row>
    <row r="128" spans="1:11" x14ac:dyDescent="0.25">
      <c r="A128" s="11" t="s">
        <v>96</v>
      </c>
      <c r="B128" s="117">
        <v>2.0088040000000001E-2</v>
      </c>
      <c r="C128" s="164"/>
      <c r="D128" s="111"/>
      <c r="E128" s="111" t="s">
        <v>123</v>
      </c>
      <c r="F128" s="117">
        <v>180</v>
      </c>
      <c r="G128" s="115">
        <v>1.4E-3</v>
      </c>
      <c r="J128" s="114"/>
      <c r="K128" s="114"/>
    </row>
    <row r="129" spans="1:11" x14ac:dyDescent="0.25">
      <c r="A129" s="11" t="s">
        <v>96</v>
      </c>
      <c r="B129" s="117"/>
      <c r="C129" s="164"/>
      <c r="D129" s="111"/>
      <c r="E129" s="111" t="s">
        <v>124</v>
      </c>
      <c r="F129" s="117"/>
      <c r="G129" s="115"/>
      <c r="J129" s="114"/>
      <c r="K129" s="114"/>
    </row>
    <row r="130" spans="1:11" x14ac:dyDescent="0.25">
      <c r="A130" s="11" t="s">
        <v>96</v>
      </c>
      <c r="B130" s="117"/>
      <c r="C130" s="164"/>
      <c r="D130" s="111"/>
      <c r="E130" s="111" t="s">
        <v>140</v>
      </c>
      <c r="F130" s="117"/>
      <c r="G130" s="115"/>
      <c r="J130" s="114"/>
      <c r="K130" s="114"/>
    </row>
    <row r="131" spans="1:11" x14ac:dyDescent="0.25">
      <c r="A131" s="11" t="s">
        <v>96</v>
      </c>
      <c r="B131" s="117">
        <v>15.166424960000001</v>
      </c>
      <c r="C131" s="164"/>
      <c r="D131" s="111"/>
      <c r="E131" s="111" t="s">
        <v>125</v>
      </c>
      <c r="F131" s="125">
        <v>4946</v>
      </c>
      <c r="G131" s="115">
        <v>3.8899999999999997E-2</v>
      </c>
      <c r="J131" s="114"/>
      <c r="K131" s="114"/>
    </row>
    <row r="132" spans="1:11" x14ac:dyDescent="0.25">
      <c r="A132" s="11" t="s">
        <v>96</v>
      </c>
      <c r="B132" s="117">
        <v>0.203125522</v>
      </c>
      <c r="C132" s="164"/>
      <c r="D132" s="111"/>
      <c r="E132" s="111" t="s">
        <v>31</v>
      </c>
      <c r="F132" s="117">
        <v>572</v>
      </c>
      <c r="G132" s="115">
        <v>4.4999999999999997E-3</v>
      </c>
      <c r="J132" s="114"/>
      <c r="K132" s="114"/>
    </row>
    <row r="133" spans="1:11" x14ac:dyDescent="0.25">
      <c r="A133" s="11" t="s">
        <v>96</v>
      </c>
      <c r="B133" s="117">
        <v>4.5198090000000003E-2</v>
      </c>
      <c r="C133" s="164"/>
      <c r="D133" s="111"/>
      <c r="E133" s="111" t="s">
        <v>141</v>
      </c>
      <c r="F133" s="117">
        <v>270</v>
      </c>
      <c r="G133" s="115">
        <v>2.0999999999999999E-3</v>
      </c>
      <c r="J133" s="114"/>
      <c r="K133" s="114"/>
    </row>
    <row r="134" spans="1:11" x14ac:dyDescent="0.25">
      <c r="A134" s="11" t="s">
        <v>96</v>
      </c>
      <c r="B134" s="117">
        <v>3.87500775</v>
      </c>
      <c r="C134" s="164"/>
      <c r="D134" s="111"/>
      <c r="E134" s="111" t="s">
        <v>126</v>
      </c>
      <c r="F134" s="125">
        <v>2500</v>
      </c>
      <c r="G134" s="115">
        <v>1.9699999999999999E-2</v>
      </c>
      <c r="J134" s="114"/>
      <c r="K134" s="114"/>
    </row>
    <row r="135" spans="1:11" x14ac:dyDescent="0.25">
      <c r="A135" s="11" t="s">
        <v>96</v>
      </c>
      <c r="B135" s="117">
        <v>8.9528178999999999E-2</v>
      </c>
      <c r="C135" s="164"/>
      <c r="D135" s="111"/>
      <c r="E135" s="111" t="s">
        <v>127</v>
      </c>
      <c r="F135" s="117">
        <v>380</v>
      </c>
      <c r="G135" s="115">
        <v>3.0000000000000001E-3</v>
      </c>
      <c r="J135" s="114"/>
      <c r="K135" s="114"/>
    </row>
    <row r="136" spans="1:11" x14ac:dyDescent="0.25">
      <c r="A136" s="11" t="s">
        <v>96</v>
      </c>
      <c r="B136" s="117">
        <v>0.75020149999999997</v>
      </c>
      <c r="C136" s="164"/>
      <c r="D136" s="111"/>
      <c r="E136" s="111" t="s">
        <v>128</v>
      </c>
      <c r="F136" s="125">
        <v>1100</v>
      </c>
      <c r="G136" s="115">
        <v>8.6999999999999994E-3</v>
      </c>
      <c r="J136" s="114"/>
      <c r="K136" s="114"/>
    </row>
    <row r="137" spans="1:11" x14ac:dyDescent="0.25">
      <c r="A137" s="11" t="s">
        <v>96</v>
      </c>
      <c r="B137" s="117">
        <v>36.759873519999999</v>
      </c>
      <c r="C137" s="164"/>
      <c r="D137" s="111"/>
      <c r="E137" s="111" t="s">
        <v>38</v>
      </c>
      <c r="F137" s="125">
        <v>7700</v>
      </c>
      <c r="G137" s="115">
        <v>6.0600000000000001E-2</v>
      </c>
      <c r="J137" s="114"/>
      <c r="K137" s="114"/>
    </row>
    <row r="138" spans="1:11" x14ac:dyDescent="0.25">
      <c r="A138" s="11" t="s">
        <v>96</v>
      </c>
      <c r="B138" s="117">
        <v>0.62000124000000001</v>
      </c>
      <c r="C138" s="164"/>
      <c r="D138" s="111"/>
      <c r="E138" s="111" t="s">
        <v>129</v>
      </c>
      <c r="F138" s="125">
        <v>1000</v>
      </c>
      <c r="G138" s="115">
        <v>7.9000000000000008E-3</v>
      </c>
      <c r="J138" s="114"/>
      <c r="K138" s="114"/>
    </row>
    <row r="139" spans="1:11" x14ac:dyDescent="0.25">
      <c r="A139" s="11" t="s">
        <v>96</v>
      </c>
      <c r="B139" s="117">
        <v>0.834273669</v>
      </c>
      <c r="C139" s="164"/>
      <c r="D139" s="111"/>
      <c r="E139" s="111" t="s">
        <v>12</v>
      </c>
      <c r="F139" s="125">
        <v>1160</v>
      </c>
      <c r="G139" s="115">
        <v>9.1000000000000004E-3</v>
      </c>
      <c r="J139" s="114"/>
      <c r="K139" s="114"/>
    </row>
    <row r="140" spans="1:11" x14ac:dyDescent="0.25">
      <c r="A140" s="11" t="s">
        <v>96</v>
      </c>
      <c r="B140" s="117">
        <v>5.5800111999999999E-2</v>
      </c>
      <c r="C140" s="164"/>
      <c r="D140" s="111"/>
      <c r="E140" s="111" t="s">
        <v>47</v>
      </c>
      <c r="F140" s="117">
        <v>300</v>
      </c>
      <c r="G140" s="115">
        <v>2.3999999999999998E-3</v>
      </c>
      <c r="J140" s="114"/>
      <c r="K140" s="114"/>
    </row>
    <row r="141" spans="1:11" x14ac:dyDescent="0.25">
      <c r="A141" s="150" t="s">
        <v>96</v>
      </c>
      <c r="B141" s="152">
        <v>1.2152E-4</v>
      </c>
      <c r="C141" s="165"/>
      <c r="D141" s="12"/>
      <c r="E141" s="12" t="s">
        <v>86</v>
      </c>
      <c r="F141" s="152">
        <v>14</v>
      </c>
      <c r="G141" s="119">
        <v>1E-4</v>
      </c>
      <c r="H141" s="12"/>
      <c r="I141" s="12"/>
      <c r="J141" s="153"/>
      <c r="K141" s="114"/>
    </row>
    <row r="142" spans="1:11" x14ac:dyDescent="0.25">
      <c r="A142" s="105" t="s">
        <v>149</v>
      </c>
      <c r="B142" s="177">
        <v>142.733566</v>
      </c>
      <c r="C142" s="176">
        <v>1333.6703259999999</v>
      </c>
      <c r="D142" s="178"/>
      <c r="E142" s="178" t="s">
        <v>99</v>
      </c>
      <c r="F142" s="179">
        <v>2485</v>
      </c>
      <c r="G142" s="132">
        <v>0.1195</v>
      </c>
      <c r="H142" s="15"/>
      <c r="I142" s="15"/>
      <c r="J142" s="105">
        <v>20800</v>
      </c>
    </row>
    <row r="143" spans="1:11" x14ac:dyDescent="0.25">
      <c r="A143" s="105" t="s">
        <v>149</v>
      </c>
      <c r="B143" s="177">
        <v>4.7431813979999999</v>
      </c>
      <c r="C143" s="319"/>
      <c r="D143" s="178"/>
      <c r="E143" s="178" t="s">
        <v>6</v>
      </c>
      <c r="F143" s="133">
        <v>453</v>
      </c>
      <c r="G143" s="132">
        <v>2.18E-2</v>
      </c>
      <c r="H143" s="15"/>
      <c r="I143" s="15"/>
      <c r="J143" s="105"/>
    </row>
    <row r="144" spans="1:11" x14ac:dyDescent="0.25">
      <c r="A144" s="105" t="s">
        <v>149</v>
      </c>
      <c r="B144" s="177">
        <v>426.77997870000002</v>
      </c>
      <c r="C144" s="319"/>
      <c r="D144" s="178"/>
      <c r="E144" s="178" t="s">
        <v>82</v>
      </c>
      <c r="F144" s="179">
        <v>4297</v>
      </c>
      <c r="G144" s="132">
        <v>0.20660000000000001</v>
      </c>
      <c r="H144" s="15"/>
      <c r="I144" s="15"/>
      <c r="J144" s="105"/>
    </row>
    <row r="145" spans="1:10" x14ac:dyDescent="0.25">
      <c r="A145" s="105" t="s">
        <v>149</v>
      </c>
      <c r="B145" s="177">
        <v>11.036450629999999</v>
      </c>
      <c r="C145" s="319"/>
      <c r="D145" s="178"/>
      <c r="E145" s="178" t="s">
        <v>151</v>
      </c>
      <c r="F145" s="133">
        <v>691</v>
      </c>
      <c r="G145" s="132">
        <v>3.32E-2</v>
      </c>
      <c r="H145" s="15"/>
      <c r="I145" s="15"/>
      <c r="J145" s="105"/>
    </row>
    <row r="146" spans="1:10" x14ac:dyDescent="0.25">
      <c r="A146" s="105" t="s">
        <v>149</v>
      </c>
      <c r="B146" s="177">
        <v>236.68639049999999</v>
      </c>
      <c r="C146" s="319"/>
      <c r="D146" s="178"/>
      <c r="E146" s="178" t="s">
        <v>15</v>
      </c>
      <c r="F146" s="179">
        <v>3200</v>
      </c>
      <c r="G146" s="132">
        <v>0.15379999999999999</v>
      </c>
      <c r="H146" s="15"/>
      <c r="I146" s="15"/>
      <c r="J146" s="105"/>
    </row>
    <row r="147" spans="1:10" x14ac:dyDescent="0.25">
      <c r="A147" s="105" t="s">
        <v>149</v>
      </c>
      <c r="B147" s="177"/>
      <c r="C147" s="319"/>
      <c r="D147" s="178"/>
      <c r="E147" s="178" t="s">
        <v>152</v>
      </c>
      <c r="F147" s="179"/>
      <c r="G147" s="132"/>
      <c r="H147" s="15"/>
      <c r="I147" s="15"/>
      <c r="J147" s="105"/>
    </row>
    <row r="148" spans="1:10" x14ac:dyDescent="0.25">
      <c r="A148" s="105" t="s">
        <v>149</v>
      </c>
      <c r="B148" s="177">
        <v>76.983750920000006</v>
      </c>
      <c r="C148" s="319"/>
      <c r="D148" s="178"/>
      <c r="E148" s="178" t="s">
        <v>94</v>
      </c>
      <c r="F148" s="179">
        <v>1825</v>
      </c>
      <c r="G148" s="132">
        <v>8.77E-2</v>
      </c>
      <c r="H148" s="15"/>
      <c r="I148" s="15"/>
      <c r="J148" s="105"/>
    </row>
    <row r="149" spans="1:10" x14ac:dyDescent="0.25">
      <c r="A149" s="105" t="s">
        <v>149</v>
      </c>
      <c r="B149" s="177">
        <v>83.441198220000004</v>
      </c>
      <c r="C149" s="319"/>
      <c r="D149" s="178"/>
      <c r="E149" s="178" t="s">
        <v>136</v>
      </c>
      <c r="F149" s="179">
        <v>1900</v>
      </c>
      <c r="G149" s="132">
        <v>9.1300000000000006E-2</v>
      </c>
      <c r="H149" s="15"/>
      <c r="I149" s="15"/>
      <c r="J149" s="105"/>
    </row>
    <row r="150" spans="1:10" x14ac:dyDescent="0.25">
      <c r="A150" s="105" t="s">
        <v>149</v>
      </c>
      <c r="B150" s="177">
        <v>10.78238258</v>
      </c>
      <c r="C150" s="319"/>
      <c r="D150" s="178"/>
      <c r="E150" s="178" t="s">
        <v>153</v>
      </c>
      <c r="F150" s="133">
        <v>683</v>
      </c>
      <c r="G150" s="132">
        <v>3.2800000000000003E-2</v>
      </c>
      <c r="H150" s="15"/>
      <c r="I150" s="15"/>
      <c r="J150" s="105"/>
    </row>
    <row r="151" spans="1:10" x14ac:dyDescent="0.25">
      <c r="A151" s="105" t="s">
        <v>149</v>
      </c>
      <c r="B151" s="177">
        <v>321.06437219999998</v>
      </c>
      <c r="C151" s="319"/>
      <c r="D151" s="178"/>
      <c r="E151" s="178" t="s">
        <v>16</v>
      </c>
      <c r="F151" s="179">
        <v>3727</v>
      </c>
      <c r="G151" s="132">
        <v>0.1792</v>
      </c>
      <c r="H151" s="15"/>
      <c r="I151" s="15"/>
      <c r="J151" s="105"/>
    </row>
    <row r="152" spans="1:10" x14ac:dyDescent="0.25">
      <c r="A152" s="105" t="s">
        <v>149</v>
      </c>
      <c r="B152" s="177">
        <v>3.6982248520000001</v>
      </c>
      <c r="C152" s="319"/>
      <c r="D152" s="178"/>
      <c r="E152" s="178" t="s">
        <v>32</v>
      </c>
      <c r="F152" s="133">
        <v>400</v>
      </c>
      <c r="G152" s="132">
        <v>1.9199999999999998E-2</v>
      </c>
      <c r="H152" s="15"/>
      <c r="I152" s="15"/>
      <c r="J152" s="105"/>
    </row>
    <row r="153" spans="1:10" x14ac:dyDescent="0.25">
      <c r="A153" s="105" t="s">
        <v>149</v>
      </c>
      <c r="B153" s="177"/>
      <c r="C153" s="319"/>
      <c r="D153" s="178"/>
      <c r="E153" s="178" t="s">
        <v>126</v>
      </c>
      <c r="F153" s="133"/>
      <c r="G153" s="132"/>
      <c r="H153" s="15"/>
      <c r="I153" s="15"/>
      <c r="J153" s="105"/>
    </row>
    <row r="154" spans="1:10" x14ac:dyDescent="0.25">
      <c r="A154" s="105" t="s">
        <v>149</v>
      </c>
      <c r="B154" s="177">
        <v>3.9044240010000002</v>
      </c>
      <c r="C154" s="319"/>
      <c r="D154" s="178"/>
      <c r="E154" s="178" t="s">
        <v>128</v>
      </c>
      <c r="F154" s="133">
        <v>411</v>
      </c>
      <c r="G154" s="132">
        <v>1.9800000000000002E-2</v>
      </c>
      <c r="H154" s="15"/>
      <c r="I154" s="15"/>
      <c r="J154" s="105"/>
    </row>
    <row r="155" spans="1:10" x14ac:dyDescent="0.25">
      <c r="A155" s="150" t="s">
        <v>149</v>
      </c>
      <c r="B155" s="180">
        <v>11.81640625</v>
      </c>
      <c r="C155" s="320"/>
      <c r="D155" s="131"/>
      <c r="E155" s="131" t="s">
        <v>38</v>
      </c>
      <c r="F155" s="181">
        <v>715</v>
      </c>
      <c r="G155" s="182">
        <v>3.44E-2</v>
      </c>
      <c r="H155" s="131"/>
      <c r="I155" s="131"/>
      <c r="J155" s="150"/>
    </row>
    <row r="156" spans="1:10" x14ac:dyDescent="0.25">
      <c r="A156" s="11" t="s">
        <v>155</v>
      </c>
      <c r="B156" s="146">
        <f>POWER((F156/$J$156)*100, 2)</f>
        <v>0</v>
      </c>
      <c r="C156" s="11">
        <f>SUM(B156:B200)</f>
        <v>1849.3484285138102</v>
      </c>
      <c r="D156" s="197"/>
      <c r="E156" s="146" t="s">
        <v>17</v>
      </c>
      <c r="F156" s="198"/>
      <c r="H156" s="146"/>
      <c r="I156" s="146"/>
      <c r="J156" s="146">
        <f>49300</f>
        <v>49300</v>
      </c>
    </row>
    <row r="157" spans="1:10" x14ac:dyDescent="0.25">
      <c r="A157" s="11" t="s">
        <v>155</v>
      </c>
      <c r="B157" s="146">
        <f t="shared" ref="B157:B200" si="10">POWER((F157/$J$156)*100, 2)</f>
        <v>0.38274175166324481</v>
      </c>
      <c r="D157" s="197"/>
      <c r="E157" s="146" t="s">
        <v>97</v>
      </c>
      <c r="F157" s="198">
        <v>305</v>
      </c>
      <c r="G157" s="21">
        <f>F157/$J$156</f>
        <v>6.1866125760649086E-3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0"/>
        <v>1.360322404124271</v>
      </c>
      <c r="D158" s="197"/>
      <c r="E158" s="146" t="s">
        <v>5</v>
      </c>
      <c r="F158" s="198">
        <v>575</v>
      </c>
      <c r="G158" s="21">
        <f t="shared" ref="G158:G196" si="11">F158/$J$156</f>
        <v>1.1663286004056795E-2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0"/>
        <v>19.249488786211838</v>
      </c>
      <c r="D159" s="197"/>
      <c r="E159" s="146" t="s">
        <v>6</v>
      </c>
      <c r="F159" s="198">
        <v>2163</v>
      </c>
      <c r="G159" s="21">
        <f t="shared" si="11"/>
        <v>4.387423935091278E-2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0"/>
        <v>0</v>
      </c>
      <c r="D160" s="197"/>
      <c r="E160" s="146" t="s">
        <v>168</v>
      </c>
      <c r="F160" s="198"/>
      <c r="G160" s="21">
        <f t="shared" si="11"/>
        <v>0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0.23698924908146093</v>
      </c>
      <c r="D161" s="197"/>
      <c r="E161" s="146" t="s">
        <v>82</v>
      </c>
      <c r="F161" s="198">
        <v>240</v>
      </c>
      <c r="G161" s="21">
        <f t="shared" si="11"/>
        <v>4.8681541582150101E-3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4.3726162214203727E-5</v>
      </c>
      <c r="D162" s="197"/>
      <c r="E162" s="146" t="s">
        <v>83</v>
      </c>
      <c r="F162" s="198">
        <v>3.26</v>
      </c>
      <c r="G162" s="21">
        <f t="shared" si="11"/>
        <v>6.6125760649087223E-5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1333.0645260832177</v>
      </c>
      <c r="D163" s="197"/>
      <c r="E163" s="146" t="s">
        <v>15</v>
      </c>
      <c r="F163" s="198">
        <v>18000</v>
      </c>
      <c r="G163" s="21">
        <f t="shared" si="11"/>
        <v>0.36511156186612576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0</v>
      </c>
      <c r="D164" s="197"/>
      <c r="E164" s="146" t="s">
        <v>156</v>
      </c>
      <c r="F164" s="198"/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8.0642175034663789E-4</v>
      </c>
      <c r="D165" s="197"/>
      <c r="E165" s="146" t="s">
        <v>103</v>
      </c>
      <c r="F165" s="198">
        <v>14</v>
      </c>
      <c r="G165" s="21">
        <f t="shared" si="11"/>
        <v>2.8397565922920893E-4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14.35687453970187</v>
      </c>
      <c r="D166" s="197"/>
      <c r="E166" s="146" t="s">
        <v>106</v>
      </c>
      <c r="F166" s="198">
        <v>1868</v>
      </c>
      <c r="G166" s="21">
        <f t="shared" si="11"/>
        <v>3.789046653144016E-2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0.22528790490806383</v>
      </c>
      <c r="D167" s="197"/>
      <c r="E167" s="146" t="s">
        <v>164</v>
      </c>
      <c r="F167" s="198">
        <v>234</v>
      </c>
      <c r="G167" s="21">
        <f t="shared" si="11"/>
        <v>4.746450304259635E-3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0.39539352147097906</v>
      </c>
      <c r="D168" s="197"/>
      <c r="E168" s="146" t="s">
        <v>9</v>
      </c>
      <c r="F168" s="198">
        <v>310</v>
      </c>
      <c r="G168" s="21">
        <f t="shared" si="11"/>
        <v>6.2880324543610547E-3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197"/>
      <c r="E169" s="146" t="s">
        <v>23</v>
      </c>
      <c r="F169" s="198"/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1.5815740858839165E-2</v>
      </c>
      <c r="D170" s="197"/>
      <c r="E170" s="146" t="s">
        <v>24</v>
      </c>
      <c r="F170" s="198">
        <v>62</v>
      </c>
      <c r="G170" s="21">
        <f t="shared" si="11"/>
        <v>1.257606490872211E-3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0</v>
      </c>
      <c r="D171" s="197"/>
      <c r="E171" s="146" t="s">
        <v>135</v>
      </c>
      <c r="F171" s="198"/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2.2530436249480559</v>
      </c>
      <c r="D172" s="197"/>
      <c r="E172" s="146" t="s">
        <v>136</v>
      </c>
      <c r="F172" s="198">
        <v>740</v>
      </c>
      <c r="G172" s="21">
        <f t="shared" si="11"/>
        <v>1.5010141987829614E-2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11.751128373290982</v>
      </c>
      <c r="D173" s="197"/>
      <c r="E173" s="146" t="s">
        <v>153</v>
      </c>
      <c r="F173" s="198">
        <v>1690</v>
      </c>
      <c r="G173" s="21">
        <f t="shared" si="11"/>
        <v>3.4279918864097363E-2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0.32256870013865518</v>
      </c>
      <c r="D174" s="197"/>
      <c r="E174" s="146" t="s">
        <v>36</v>
      </c>
      <c r="F174" s="198">
        <v>280</v>
      </c>
      <c r="G174" s="21">
        <f t="shared" si="11"/>
        <v>5.6795131845841784E-3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3.7132430086114318E-2</v>
      </c>
      <c r="D175" s="197"/>
      <c r="E175" s="146" t="s">
        <v>137</v>
      </c>
      <c r="F175" s="198">
        <v>95</v>
      </c>
      <c r="G175" s="21">
        <f t="shared" si="11"/>
        <v>1.9269776876267748E-3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0.74858297384066586</v>
      </c>
      <c r="D176" s="197"/>
      <c r="E176" s="146" t="s">
        <v>56</v>
      </c>
      <c r="F176" s="198">
        <v>426.54700000000003</v>
      </c>
      <c r="G176" s="21">
        <f t="shared" si="11"/>
        <v>8.6520689655172414E-3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148.1182806759131</v>
      </c>
      <c r="D177" s="197"/>
      <c r="E177" s="146" t="s">
        <v>165</v>
      </c>
      <c r="F177" s="198">
        <v>6000</v>
      </c>
      <c r="G177" s="21">
        <f t="shared" si="11"/>
        <v>0.12170385395537525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0</v>
      </c>
      <c r="D178" s="197"/>
      <c r="E178" s="146" t="s">
        <v>157</v>
      </c>
      <c r="F178" s="198"/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1.2355697822249837E-4</v>
      </c>
      <c r="D179" s="197"/>
      <c r="E179" s="146" t="s">
        <v>28</v>
      </c>
      <c r="F179" s="198">
        <v>5.48</v>
      </c>
      <c r="G179" s="21">
        <f t="shared" si="11"/>
        <v>1.1115618661257608E-4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0</v>
      </c>
      <c r="D180" s="197"/>
      <c r="E180" s="146" t="s">
        <v>92</v>
      </c>
      <c r="F180" s="198"/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2.3889997490218019E-6</v>
      </c>
      <c r="D181" s="197"/>
      <c r="E181" s="146" t="s">
        <v>158</v>
      </c>
      <c r="F181" s="198">
        <v>0.76200000000000001</v>
      </c>
      <c r="G181" s="21">
        <f t="shared" si="11"/>
        <v>1.5456389452332656E-5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50.401359396664873</v>
      </c>
      <c r="D182" s="197"/>
      <c r="E182" s="146" t="s">
        <v>16</v>
      </c>
      <c r="F182" s="198">
        <v>3500</v>
      </c>
      <c r="G182" s="21">
        <f t="shared" si="11"/>
        <v>7.099391480730223E-2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9.2573925422445677E-4</v>
      </c>
      <c r="D183" s="197"/>
      <c r="E183" s="146" t="s">
        <v>54</v>
      </c>
      <c r="F183" s="198">
        <v>15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0.32951791614036674</v>
      </c>
      <c r="D184" s="197"/>
      <c r="E184" s="146" t="s">
        <v>159</v>
      </c>
      <c r="F184" s="198">
        <v>283</v>
      </c>
      <c r="G184" s="21">
        <f t="shared" si="11"/>
        <v>5.7403651115618664E-3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2.8962102292130396</v>
      </c>
      <c r="D185" s="197"/>
      <c r="E185" s="146" t="s">
        <v>121</v>
      </c>
      <c r="F185" s="198">
        <v>839</v>
      </c>
      <c r="G185" s="21">
        <f t="shared" si="11"/>
        <v>1.7018255578093305E-2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7.4984879592181002E-4</v>
      </c>
      <c r="D186" s="197"/>
      <c r="E186" s="146" t="s">
        <v>160</v>
      </c>
      <c r="F186" s="198">
        <v>13.5</v>
      </c>
      <c r="G186" s="21">
        <f t="shared" si="11"/>
        <v>2.7383367139959431E-4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2.2530436249480559</v>
      </c>
      <c r="D187" s="197"/>
      <c r="E187" s="146" t="s">
        <v>123</v>
      </c>
      <c r="F187" s="198">
        <v>740</v>
      </c>
      <c r="G187" s="21">
        <f t="shared" si="11"/>
        <v>1.5010141987829614E-2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0</v>
      </c>
      <c r="D188" s="197"/>
      <c r="E188" s="146" t="s">
        <v>46</v>
      </c>
      <c r="F188" s="198"/>
      <c r="G188" s="21">
        <f t="shared" si="11"/>
        <v>0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0</v>
      </c>
      <c r="D189" s="197"/>
      <c r="E189" s="146" t="s">
        <v>161</v>
      </c>
      <c r="F189" s="198"/>
      <c r="G189" s="21">
        <f t="shared" si="11"/>
        <v>0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0.27813321593588131</v>
      </c>
      <c r="D190" s="197"/>
      <c r="E190" s="146" t="s">
        <v>162</v>
      </c>
      <c r="F190" s="198">
        <v>260</v>
      </c>
      <c r="G190" s="21">
        <f t="shared" si="11"/>
        <v>5.2738336713995942E-3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18.842291060650322</v>
      </c>
      <c r="D191" s="197"/>
      <c r="E191" s="146" t="s">
        <v>166</v>
      </c>
      <c r="F191" s="198">
        <v>2140</v>
      </c>
      <c r="G191" s="21">
        <f t="shared" si="11"/>
        <v>4.3407707910750506E-2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240.15568877057714</v>
      </c>
      <c r="D192" s="197"/>
      <c r="E192" s="146" t="s">
        <v>38</v>
      </c>
      <c r="F192" s="198">
        <v>7640</v>
      </c>
      <c r="G192" s="21">
        <f t="shared" si="11"/>
        <v>0.15496957403651115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8.0642175034663796E-2</v>
      </c>
      <c r="D193" s="197"/>
      <c r="E193" s="146" t="s">
        <v>129</v>
      </c>
      <c r="F193" s="198">
        <v>140</v>
      </c>
      <c r="G193" s="21">
        <f t="shared" si="11"/>
        <v>2.8397565922920892E-3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3.9434064735917457E-2</v>
      </c>
      <c r="D194" s="197"/>
      <c r="E194" s="146" t="s">
        <v>12</v>
      </c>
      <c r="F194" s="198">
        <v>97.9</v>
      </c>
      <c r="G194" s="21">
        <f t="shared" si="11"/>
        <v>1.9858012170385396E-3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1.5511110928249034</v>
      </c>
      <c r="D195" s="197"/>
      <c r="E195" s="146" t="s">
        <v>47</v>
      </c>
      <c r="F195" s="198">
        <v>614</v>
      </c>
      <c r="G195" s="21">
        <f t="shared" si="11"/>
        <v>1.2454361054766733E-2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1.6852568823570558E-4</v>
      </c>
      <c r="D196" s="197"/>
      <c r="E196" s="146" t="s">
        <v>86</v>
      </c>
      <c r="F196" s="198">
        <v>6.4</v>
      </c>
      <c r="G196" s="21">
        <f t="shared" si="11"/>
        <v>1.2981744421906695E-4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0</v>
      </c>
      <c r="D197" s="197"/>
      <c r="E197" s="146" t="s">
        <v>81</v>
      </c>
      <c r="F197" s="199"/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0</v>
      </c>
      <c r="D198" s="197"/>
      <c r="E198" s="146" t="s">
        <v>19</v>
      </c>
      <c r="F198" s="198"/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0</v>
      </c>
      <c r="D199" s="197"/>
      <c r="E199" s="146" t="s">
        <v>94</v>
      </c>
      <c r="F199" s="198"/>
      <c r="H199" s="146"/>
      <c r="I199" s="146"/>
      <c r="J199" s="76"/>
    </row>
    <row r="200" spans="1:10" x14ac:dyDescent="0.25">
      <c r="A200" s="150" t="s">
        <v>155</v>
      </c>
      <c r="B200" s="12">
        <f t="shared" si="10"/>
        <v>0</v>
      </c>
      <c r="C200" s="150"/>
      <c r="D200" s="131"/>
      <c r="E200" s="12" t="s">
        <v>163</v>
      </c>
      <c r="F200" s="205"/>
      <c r="G200" s="27"/>
      <c r="H200" s="12"/>
      <c r="I200" s="12"/>
      <c r="J200" s="147"/>
    </row>
    <row r="201" spans="1:10" x14ac:dyDescent="0.25">
      <c r="A201" s="11" t="s">
        <v>169</v>
      </c>
      <c r="B201" s="206">
        <f>POWER((F201/$J$201)*100, 2)</f>
        <v>1.854063011132095</v>
      </c>
      <c r="C201" s="151">
        <f>SUM(B201:B228)</f>
        <v>754.25457006901536</v>
      </c>
      <c r="D201" s="206"/>
      <c r="E201" s="114" t="s">
        <v>5</v>
      </c>
      <c r="F201" s="206">
        <v>930</v>
      </c>
      <c r="G201" s="115">
        <f>F201/$J$201</f>
        <v>1.3616398243045388E-2</v>
      </c>
      <c r="H201" s="206"/>
      <c r="I201" s="206"/>
      <c r="J201" s="203">
        <v>68300</v>
      </c>
    </row>
    <row r="202" spans="1:10" x14ac:dyDescent="0.25">
      <c r="A202" s="11" t="s">
        <v>169</v>
      </c>
      <c r="B202" s="206">
        <f t="shared" ref="B202:B228" si="12">POWER((F202/$J$201)*100, 2)</f>
        <v>0.44862537144498599</v>
      </c>
      <c r="C202" s="164"/>
      <c r="D202" s="206"/>
      <c r="E202" s="114" t="s">
        <v>6</v>
      </c>
      <c r="F202" s="206">
        <v>457.47</v>
      </c>
      <c r="G202" s="115">
        <f t="shared" ref="G202:G228" si="13">F202/$J$201</f>
        <v>6.6979502196193273E-3</v>
      </c>
      <c r="H202" s="206"/>
      <c r="I202" s="206"/>
      <c r="J202" s="164"/>
    </row>
    <row r="203" spans="1:10" x14ac:dyDescent="0.25">
      <c r="A203" s="11" t="s">
        <v>169</v>
      </c>
      <c r="B203" s="206">
        <f t="shared" si="12"/>
        <v>119.52283762318083</v>
      </c>
      <c r="C203" s="164"/>
      <c r="D203" s="206"/>
      <c r="E203" s="114" t="s">
        <v>82</v>
      </c>
      <c r="F203" s="206">
        <v>7467</v>
      </c>
      <c r="G203" s="115">
        <f t="shared" si="13"/>
        <v>0.10932650073206442</v>
      </c>
      <c r="H203" s="206"/>
      <c r="I203" s="206"/>
      <c r="J203" s="114"/>
    </row>
    <row r="204" spans="1:10" x14ac:dyDescent="0.25">
      <c r="A204" s="11" t="s">
        <v>169</v>
      </c>
      <c r="B204" s="206">
        <f t="shared" si="12"/>
        <v>5.8893269723401849</v>
      </c>
      <c r="C204" s="164"/>
      <c r="D204" s="206"/>
      <c r="E204" s="114" t="s">
        <v>83</v>
      </c>
      <c r="F204" s="206">
        <v>1657.5</v>
      </c>
      <c r="G204" s="115">
        <f t="shared" si="13"/>
        <v>2.4267935578330894E-2</v>
      </c>
      <c r="H204" s="206"/>
      <c r="I204" s="206"/>
      <c r="J204" s="114"/>
    </row>
    <row r="205" spans="1:10" x14ac:dyDescent="0.25">
      <c r="A205" s="11" t="s">
        <v>169</v>
      </c>
      <c r="B205" s="206">
        <f t="shared" si="12"/>
        <v>188.20786770963517</v>
      </c>
      <c r="C205" s="164"/>
      <c r="D205" s="206"/>
      <c r="E205" s="114" t="s">
        <v>15</v>
      </c>
      <c r="F205" s="206">
        <v>9370</v>
      </c>
      <c r="G205" s="115">
        <f t="shared" si="13"/>
        <v>0.13718887262079063</v>
      </c>
      <c r="H205" s="206"/>
      <c r="I205" s="206"/>
      <c r="J205" s="114"/>
    </row>
    <row r="206" spans="1:10" x14ac:dyDescent="0.25">
      <c r="A206" s="11" t="s">
        <v>169</v>
      </c>
      <c r="B206" s="206">
        <f t="shared" si="12"/>
        <v>0.66030495895937524</v>
      </c>
      <c r="C206" s="164"/>
      <c r="D206" s="206"/>
      <c r="E206" s="114" t="s">
        <v>134</v>
      </c>
      <c r="F206" s="206">
        <v>555</v>
      </c>
      <c r="G206" s="115">
        <f t="shared" si="13"/>
        <v>8.1259150805270859E-3</v>
      </c>
      <c r="H206" s="206"/>
      <c r="I206" s="206"/>
      <c r="J206" s="114"/>
    </row>
    <row r="207" spans="1:10" x14ac:dyDescent="0.25">
      <c r="A207" s="11" t="s">
        <v>169</v>
      </c>
      <c r="B207" s="206">
        <f t="shared" si="12"/>
        <v>0.9057019565305936</v>
      </c>
      <c r="C207" s="164"/>
      <c r="D207" s="206"/>
      <c r="E207" s="114" t="s">
        <v>19</v>
      </c>
      <c r="F207" s="206">
        <v>650</v>
      </c>
      <c r="G207" s="115">
        <f t="shared" si="13"/>
        <v>9.5168374816983897E-3</v>
      </c>
      <c r="H207" s="206"/>
      <c r="I207" s="206"/>
      <c r="J207" s="114"/>
    </row>
    <row r="208" spans="1:10" x14ac:dyDescent="0.25">
      <c r="A208" s="11" t="s">
        <v>169</v>
      </c>
      <c r="B208" s="206">
        <f t="shared" si="12"/>
        <v>30.304460800576219</v>
      </c>
      <c r="C208" s="164"/>
      <c r="D208" s="206"/>
      <c r="E208" s="114" t="s">
        <v>94</v>
      </c>
      <c r="F208" s="206">
        <v>3759.88</v>
      </c>
      <c r="G208" s="115">
        <f t="shared" si="13"/>
        <v>5.5049487554904832E-2</v>
      </c>
      <c r="H208" s="206"/>
      <c r="I208" s="206"/>
      <c r="J208" s="114"/>
    </row>
    <row r="209" spans="1:10" x14ac:dyDescent="0.25">
      <c r="A209" s="11" t="s">
        <v>169</v>
      </c>
      <c r="B209" s="206">
        <f t="shared" si="12"/>
        <v>12.658176291402368</v>
      </c>
      <c r="C209" s="164"/>
      <c r="D209" s="206"/>
      <c r="E209" s="114" t="s">
        <v>9</v>
      </c>
      <c r="F209" s="206">
        <v>2430</v>
      </c>
      <c r="G209" s="115">
        <f t="shared" si="13"/>
        <v>3.5578330893118591E-2</v>
      </c>
      <c r="H209" s="206"/>
      <c r="I209" s="206"/>
      <c r="J209" s="114"/>
    </row>
    <row r="210" spans="1:10" x14ac:dyDescent="0.25">
      <c r="A210" s="11" t="s">
        <v>169</v>
      </c>
      <c r="B210" s="206">
        <f t="shared" si="12"/>
        <v>5.2839402429639302</v>
      </c>
      <c r="C210" s="164"/>
      <c r="D210" s="206"/>
      <c r="E210" s="114" t="s">
        <v>24</v>
      </c>
      <c r="F210" s="206">
        <v>1570</v>
      </c>
      <c r="G210" s="115">
        <f t="shared" si="13"/>
        <v>2.2986822840409957E-2</v>
      </c>
      <c r="H210" s="206"/>
      <c r="I210" s="206"/>
      <c r="J210" s="114"/>
    </row>
    <row r="211" spans="1:10" x14ac:dyDescent="0.25">
      <c r="A211" s="11" t="s">
        <v>169</v>
      </c>
      <c r="B211" s="206">
        <f t="shared" si="12"/>
        <v>1.1738754825944446</v>
      </c>
      <c r="C211" s="164"/>
      <c r="D211" s="206"/>
      <c r="E211" s="114" t="s">
        <v>25</v>
      </c>
      <c r="F211" s="206">
        <v>740</v>
      </c>
      <c r="G211" s="115">
        <f t="shared" si="13"/>
        <v>1.0834553440702782E-2</v>
      </c>
      <c r="H211" s="206"/>
      <c r="I211" s="206"/>
      <c r="J211" s="114"/>
    </row>
    <row r="212" spans="1:10" x14ac:dyDescent="0.25">
      <c r="A212" s="11" t="s">
        <v>169</v>
      </c>
      <c r="B212" s="206">
        <f t="shared" si="12"/>
        <v>22.138140987710322</v>
      </c>
      <c r="C212" s="164"/>
      <c r="D212" s="206"/>
      <c r="E212" s="114" t="s">
        <v>111</v>
      </c>
      <c r="F212" s="206">
        <v>3213.596</v>
      </c>
      <c r="G212" s="115">
        <f t="shared" si="13"/>
        <v>4.7051185944363104E-2</v>
      </c>
      <c r="H212" s="206"/>
      <c r="I212" s="206"/>
      <c r="J212" s="114"/>
    </row>
    <row r="213" spans="1:10" x14ac:dyDescent="0.25">
      <c r="A213" s="11" t="s">
        <v>169</v>
      </c>
      <c r="B213" s="206">
        <f t="shared" si="12"/>
        <v>13.397957936843099</v>
      </c>
      <c r="C213" s="164"/>
      <c r="D213" s="206"/>
      <c r="E213" s="114" t="s">
        <v>36</v>
      </c>
      <c r="F213" s="206">
        <v>2500</v>
      </c>
      <c r="G213" s="115">
        <f t="shared" si="13"/>
        <v>3.6603221083455345E-2</v>
      </c>
      <c r="H213" s="206"/>
      <c r="I213" s="206"/>
      <c r="J213" s="114"/>
    </row>
    <row r="214" spans="1:10" x14ac:dyDescent="0.25">
      <c r="A214" s="11" t="s">
        <v>169</v>
      </c>
      <c r="B214" s="206">
        <f t="shared" si="12"/>
        <v>4.8232648572635153</v>
      </c>
      <c r="C214" s="164"/>
      <c r="D214" s="206"/>
      <c r="E214" s="114" t="s">
        <v>170</v>
      </c>
      <c r="F214" s="206">
        <v>1500</v>
      </c>
      <c r="G214" s="115">
        <f t="shared" si="13"/>
        <v>2.1961932650073207E-2</v>
      </c>
      <c r="H214" s="206"/>
      <c r="I214" s="206"/>
      <c r="J214" s="114"/>
    </row>
    <row r="215" spans="1:10" x14ac:dyDescent="0.25">
      <c r="A215" s="11" t="s">
        <v>169</v>
      </c>
      <c r="B215" s="206">
        <f t="shared" si="12"/>
        <v>1.3719508927327333</v>
      </c>
      <c r="C215" s="164"/>
      <c r="D215" s="206"/>
      <c r="E215" s="114" t="s">
        <v>113</v>
      </c>
      <c r="F215" s="206">
        <v>800</v>
      </c>
      <c r="G215" s="115">
        <f t="shared" si="13"/>
        <v>1.171303074670571E-2</v>
      </c>
      <c r="H215" s="206"/>
      <c r="I215" s="206"/>
      <c r="J215" s="114"/>
    </row>
    <row r="216" spans="1:10" x14ac:dyDescent="0.25">
      <c r="A216" s="11" t="s">
        <v>169</v>
      </c>
      <c r="B216" s="206">
        <f t="shared" si="12"/>
        <v>7.0228879995026672</v>
      </c>
      <c r="C216" s="164"/>
      <c r="D216" s="206"/>
      <c r="E216" s="114" t="s">
        <v>56</v>
      </c>
      <c r="F216" s="206">
        <v>1810</v>
      </c>
      <c r="G216" s="115">
        <f t="shared" si="13"/>
        <v>2.6500732064421668E-2</v>
      </c>
      <c r="H216" s="206"/>
      <c r="I216" s="206"/>
      <c r="J216" s="114"/>
    </row>
    <row r="217" spans="1:10" x14ac:dyDescent="0.25">
      <c r="A217" s="11" t="s">
        <v>169</v>
      </c>
      <c r="B217" s="206">
        <f t="shared" si="12"/>
        <v>2.1436732698948959</v>
      </c>
      <c r="C217" s="164"/>
      <c r="D217" s="206"/>
      <c r="E217" s="114" t="s">
        <v>138</v>
      </c>
      <c r="F217" s="110">
        <v>1000</v>
      </c>
      <c r="G217" s="115">
        <f t="shared" si="13"/>
        <v>1.4641288433382138E-2</v>
      </c>
      <c r="H217" s="206"/>
      <c r="I217" s="206"/>
      <c r="J217" s="114"/>
    </row>
    <row r="218" spans="1:10" x14ac:dyDescent="0.25">
      <c r="A218" s="11" t="s">
        <v>169</v>
      </c>
      <c r="B218" s="206">
        <f t="shared" si="12"/>
        <v>1.1586962179172502</v>
      </c>
      <c r="C218" s="164"/>
      <c r="D218" s="206"/>
      <c r="E218" s="114" t="s">
        <v>118</v>
      </c>
      <c r="F218" s="206">
        <v>735.2</v>
      </c>
      <c r="G218" s="115">
        <f t="shared" si="13"/>
        <v>1.0764275256222549E-2</v>
      </c>
      <c r="H218" s="206"/>
      <c r="I218" s="206"/>
      <c r="J218" s="114"/>
    </row>
    <row r="219" spans="1:10" x14ac:dyDescent="0.25">
      <c r="A219" s="11" t="s">
        <v>169</v>
      </c>
      <c r="B219" s="206">
        <f t="shared" si="12"/>
        <v>0.92800358875772004</v>
      </c>
      <c r="C219" s="164"/>
      <c r="D219" s="206"/>
      <c r="E219" s="114" t="s">
        <v>119</v>
      </c>
      <c r="F219" s="206">
        <v>657.95399999999995</v>
      </c>
      <c r="G219" s="115">
        <f t="shared" si="13"/>
        <v>9.6332942898975111E-3</v>
      </c>
      <c r="H219" s="206"/>
      <c r="I219" s="206"/>
      <c r="J219" s="114"/>
    </row>
    <row r="220" spans="1:10" x14ac:dyDescent="0.25">
      <c r="A220" s="11" t="s">
        <v>169</v>
      </c>
      <c r="B220" s="206">
        <f t="shared" si="12"/>
        <v>103.54477811909821</v>
      </c>
      <c r="C220" s="164"/>
      <c r="D220" s="206"/>
      <c r="E220" s="114" t="s">
        <v>16</v>
      </c>
      <c r="F220" s="206">
        <v>6950</v>
      </c>
      <c r="G220" s="115">
        <f t="shared" si="13"/>
        <v>0.10175695461200586</v>
      </c>
      <c r="H220" s="206"/>
      <c r="I220" s="206"/>
      <c r="J220" s="114"/>
    </row>
    <row r="221" spans="1:10" x14ac:dyDescent="0.25">
      <c r="A221" s="11" t="s">
        <v>169</v>
      </c>
      <c r="B221" s="206">
        <f t="shared" si="12"/>
        <v>22.139270781699032</v>
      </c>
      <c r="C221" s="164"/>
      <c r="D221" s="206"/>
      <c r="E221" s="114" t="s">
        <v>54</v>
      </c>
      <c r="F221" s="206">
        <v>3213.6779999999999</v>
      </c>
      <c r="G221" s="115">
        <f t="shared" si="13"/>
        <v>4.7052386530014638E-2</v>
      </c>
      <c r="H221" s="206"/>
      <c r="I221" s="206"/>
      <c r="J221" s="114"/>
    </row>
    <row r="222" spans="1:10" x14ac:dyDescent="0.25">
      <c r="A222" s="11" t="s">
        <v>169</v>
      </c>
      <c r="B222" s="206">
        <f t="shared" si="12"/>
        <v>0.61610547431772233</v>
      </c>
      <c r="C222" s="164"/>
      <c r="D222" s="206"/>
      <c r="E222" s="114" t="s">
        <v>121</v>
      </c>
      <c r="F222" s="206">
        <v>536.10299999999995</v>
      </c>
      <c r="G222" s="115">
        <f t="shared" si="13"/>
        <v>7.8492386530014634E-3</v>
      </c>
      <c r="H222" s="206"/>
      <c r="I222" s="206"/>
      <c r="J222" s="114"/>
    </row>
    <row r="223" spans="1:10" x14ac:dyDescent="0.25">
      <c r="A223" s="11" t="s">
        <v>169</v>
      </c>
      <c r="B223" s="206">
        <f t="shared" si="12"/>
        <v>0.96804854991221645</v>
      </c>
      <c r="C223" s="164"/>
      <c r="D223" s="206"/>
      <c r="E223" s="114" t="s">
        <v>32</v>
      </c>
      <c r="F223" s="206">
        <v>672</v>
      </c>
      <c r="G223" s="115">
        <f t="shared" si="13"/>
        <v>9.8389458272327961E-3</v>
      </c>
      <c r="H223" s="206"/>
      <c r="I223" s="206"/>
      <c r="J223" s="114"/>
    </row>
    <row r="224" spans="1:10" x14ac:dyDescent="0.25">
      <c r="A224" s="11" t="s">
        <v>169</v>
      </c>
      <c r="B224" s="206">
        <f t="shared" si="12"/>
        <v>10.140914362396542</v>
      </c>
      <c r="C224" s="164"/>
      <c r="D224" s="206"/>
      <c r="E224" s="114" t="s">
        <v>127</v>
      </c>
      <c r="F224" s="206">
        <v>2175</v>
      </c>
      <c r="G224" s="115">
        <f t="shared" si="13"/>
        <v>3.184480234260615E-2</v>
      </c>
      <c r="H224" s="206"/>
      <c r="I224" s="206"/>
      <c r="J224" s="114"/>
    </row>
    <row r="225" spans="1:10" x14ac:dyDescent="0.25">
      <c r="A225" s="11" t="s">
        <v>169</v>
      </c>
      <c r="B225" s="206">
        <f t="shared" si="12"/>
        <v>171.33008495377169</v>
      </c>
      <c r="C225" s="164"/>
      <c r="D225" s="206"/>
      <c r="E225" s="114" t="s">
        <v>38</v>
      </c>
      <c r="F225" s="206">
        <v>8940</v>
      </c>
      <c r="G225" s="115">
        <f t="shared" si="13"/>
        <v>0.13089311859443631</v>
      </c>
      <c r="H225" s="206"/>
      <c r="I225" s="206"/>
      <c r="J225" s="114"/>
    </row>
    <row r="226" spans="1:10" x14ac:dyDescent="0.25">
      <c r="A226" s="11" t="s">
        <v>169</v>
      </c>
      <c r="B226" s="206">
        <f t="shared" si="12"/>
        <v>0.57964925217957985</v>
      </c>
      <c r="C226" s="164"/>
      <c r="D226" s="206"/>
      <c r="E226" s="114" t="s">
        <v>129</v>
      </c>
      <c r="F226" s="206">
        <v>520</v>
      </c>
      <c r="G226" s="115">
        <f t="shared" si="13"/>
        <v>7.6134699853587116E-3</v>
      </c>
      <c r="H226" s="206"/>
      <c r="I226" s="206"/>
      <c r="J226" s="114"/>
    </row>
    <row r="227" spans="1:10" x14ac:dyDescent="0.25">
      <c r="A227" s="11" t="s">
        <v>169</v>
      </c>
      <c r="B227" s="206">
        <f t="shared" si="12"/>
        <v>0.69647944538885154</v>
      </c>
      <c r="C227" s="164"/>
      <c r="D227" s="206"/>
      <c r="E227" s="114" t="s">
        <v>12</v>
      </c>
      <c r="F227" s="206">
        <v>570</v>
      </c>
      <c r="G227" s="115">
        <f t="shared" si="13"/>
        <v>8.3455344070278176E-3</v>
      </c>
      <c r="H227" s="206"/>
      <c r="I227" s="206"/>
      <c r="J227" s="114"/>
    </row>
    <row r="228" spans="1:10" x14ac:dyDescent="0.25">
      <c r="A228" s="150" t="s">
        <v>169</v>
      </c>
      <c r="B228" s="12">
        <f t="shared" si="12"/>
        <v>24.345482958869344</v>
      </c>
      <c r="C228" s="150"/>
      <c r="D228" s="12"/>
      <c r="E228" s="153" t="s">
        <v>171</v>
      </c>
      <c r="F228" s="12">
        <v>3370</v>
      </c>
      <c r="G228" s="119">
        <f t="shared" si="13"/>
        <v>4.9341142020497802E-2</v>
      </c>
      <c r="H228" s="12"/>
      <c r="I228" s="12"/>
      <c r="J228" s="150"/>
    </row>
    <row r="229" spans="1:10" x14ac:dyDescent="0.25">
      <c r="A229" s="11" t="s">
        <v>172</v>
      </c>
      <c r="B229" s="206">
        <f>POWER((F229/$J$229)*100, 2)</f>
        <v>0.73806402853060316</v>
      </c>
      <c r="C229" s="11">
        <f>SUM(B229:B279)</f>
        <v>4126.0703220220848</v>
      </c>
      <c r="D229" s="206"/>
      <c r="E229" s="206" t="s">
        <v>5</v>
      </c>
      <c r="F229" s="206">
        <v>2500</v>
      </c>
      <c r="G229" s="21">
        <f>F229/$J$229</f>
        <v>8.5910652920962206E-3</v>
      </c>
      <c r="H229" s="206"/>
      <c r="I229" s="206"/>
      <c r="J229" s="76">
        <v>291000</v>
      </c>
    </row>
    <row r="230" spans="1:10" x14ac:dyDescent="0.25">
      <c r="A230" s="11" t="s">
        <v>172</v>
      </c>
      <c r="B230" s="206">
        <f t="shared" ref="B230:B272" si="14">POWER((F230/$J$229)*100, 2)</f>
        <v>6.2147063243112373E-2</v>
      </c>
      <c r="D230" s="206"/>
      <c r="E230" s="206" t="s">
        <v>131</v>
      </c>
      <c r="F230" s="206">
        <v>725.44299999999998</v>
      </c>
      <c r="G230" s="21">
        <f t="shared" ref="G230:G276" si="15">F230/$J$229</f>
        <v>2.4929312714776631E-3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4"/>
        <v>0.68019980869380392</v>
      </c>
      <c r="D231" s="206"/>
      <c r="E231" s="206" t="s">
        <v>100</v>
      </c>
      <c r="F231" s="206">
        <v>2400</v>
      </c>
      <c r="G231" s="21">
        <f t="shared" si="15"/>
        <v>8.2474226804123713E-3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4"/>
        <v>9.3204758707384188E-3</v>
      </c>
      <c r="D232" s="206"/>
      <c r="E232" s="206" t="s">
        <v>39</v>
      </c>
      <c r="F232" s="206">
        <v>280.93900000000002</v>
      </c>
      <c r="G232" s="21">
        <f t="shared" si="15"/>
        <v>9.6542611683848802E-4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4"/>
        <v>5.1440110532468912</v>
      </c>
      <c r="D233" s="206"/>
      <c r="E233" s="206" t="s">
        <v>6</v>
      </c>
      <c r="F233" s="206">
        <v>6600</v>
      </c>
      <c r="G233" s="21">
        <f t="shared" si="15"/>
        <v>2.268041237113402E-2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4"/>
        <v>0.10657330454245935</v>
      </c>
      <c r="D234" s="206"/>
      <c r="E234" s="206" t="s">
        <v>101</v>
      </c>
      <c r="F234" s="206">
        <v>949.98599999999999</v>
      </c>
      <c r="G234" s="21">
        <f t="shared" si="15"/>
        <v>3.2645567010309278E-3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4"/>
        <v>0.30268903295898719</v>
      </c>
      <c r="D235" s="206"/>
      <c r="E235" s="206" t="s">
        <v>82</v>
      </c>
      <c r="F235" s="206">
        <v>1601</v>
      </c>
      <c r="G235" s="21">
        <f t="shared" si="15"/>
        <v>5.5017182130584191E-3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4"/>
        <v>7.370012163295192E-2</v>
      </c>
      <c r="D236" s="206"/>
      <c r="E236" s="206" t="s">
        <v>83</v>
      </c>
      <c r="F236" s="206">
        <v>790</v>
      </c>
      <c r="G236" s="21">
        <f t="shared" si="15"/>
        <v>2.7147766323024057E-3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4"/>
        <v>4041.6386202335816</v>
      </c>
      <c r="D237" s="206"/>
      <c r="E237" s="206" t="s">
        <v>15</v>
      </c>
      <c r="F237" s="206">
        <v>185000</v>
      </c>
      <c r="G237" s="21">
        <f t="shared" si="15"/>
        <v>0.63573883161512024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4"/>
        <v>0</v>
      </c>
      <c r="D238" s="206"/>
      <c r="E238" s="206" t="s">
        <v>103</v>
      </c>
      <c r="F238" s="206"/>
      <c r="H238" s="206"/>
      <c r="I238" s="206"/>
      <c r="J238" s="76"/>
    </row>
    <row r="239" spans="1:10" x14ac:dyDescent="0.25">
      <c r="A239" s="11" t="s">
        <v>172</v>
      </c>
      <c r="B239" s="206">
        <f t="shared" si="14"/>
        <v>1.4466054959199821E-2</v>
      </c>
      <c r="D239" s="206"/>
      <c r="E239" s="206" t="s">
        <v>33</v>
      </c>
      <c r="F239" s="206">
        <v>350</v>
      </c>
      <c r="G239" s="21">
        <f t="shared" si="15"/>
        <v>1.2027491408934709E-3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4"/>
        <v>0.11809024456489649</v>
      </c>
      <c r="D240" s="206"/>
      <c r="E240" s="206" t="s">
        <v>105</v>
      </c>
      <c r="F240" s="206">
        <v>1000</v>
      </c>
      <c r="G240" s="21">
        <f t="shared" si="15"/>
        <v>3.4364261168384879E-3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4"/>
        <v>7.557775652153377E-2</v>
      </c>
      <c r="D241" s="206"/>
      <c r="E241" s="206" t="s">
        <v>106</v>
      </c>
      <c r="F241" s="206">
        <v>800</v>
      </c>
      <c r="G241" s="21">
        <f t="shared" si="15"/>
        <v>2.7491408934707906E-3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4"/>
        <v>2.9522561141224122E-2</v>
      </c>
      <c r="D242" s="206"/>
      <c r="E242" s="206" t="s">
        <v>134</v>
      </c>
      <c r="F242" s="206">
        <v>500</v>
      </c>
      <c r="G242" s="21">
        <f t="shared" si="15"/>
        <v>1.718213058419244E-3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4"/>
        <v>1.4466054959199826</v>
      </c>
      <c r="D243" s="206"/>
      <c r="E243" s="206" t="s">
        <v>19</v>
      </c>
      <c r="F243" s="206">
        <v>3500</v>
      </c>
      <c r="G243" s="21">
        <f t="shared" si="15"/>
        <v>1.2027491408934709E-2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4"/>
        <v>4.1739276312981648</v>
      </c>
      <c r="D244" s="206"/>
      <c r="E244" s="206" t="s">
        <v>94</v>
      </c>
      <c r="F244" s="206">
        <v>5945.1859999999997</v>
      </c>
      <c r="G244" s="21">
        <f t="shared" si="15"/>
        <v>2.0430192439862542E-2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4"/>
        <v>5.1994011125281936E-3</v>
      </c>
      <c r="D245" s="206"/>
      <c r="E245" s="206" t="s">
        <v>22</v>
      </c>
      <c r="F245" s="206">
        <v>209.83099999999999</v>
      </c>
      <c r="G245" s="21">
        <f t="shared" si="15"/>
        <v>7.210687285223367E-4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4"/>
        <v>19.957251331467507</v>
      </c>
      <c r="D246" s="206"/>
      <c r="E246" s="206" t="s">
        <v>9</v>
      </c>
      <c r="F246" s="206">
        <v>13000</v>
      </c>
      <c r="G246" s="21">
        <f t="shared" si="15"/>
        <v>4.4673539518900345E-2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4"/>
        <v>0.79829005325870017</v>
      </c>
      <c r="D247" s="206"/>
      <c r="E247" s="206" t="s">
        <v>24</v>
      </c>
      <c r="F247" s="206">
        <v>2600</v>
      </c>
      <c r="G247" s="21">
        <f t="shared" si="15"/>
        <v>8.9347079037800682E-3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4"/>
        <v>5.7155678369409917E-3</v>
      </c>
      <c r="D248" s="206"/>
      <c r="E248" s="206" t="s">
        <v>110</v>
      </c>
      <c r="F248" s="206">
        <v>220</v>
      </c>
      <c r="G248" s="21">
        <f t="shared" si="15"/>
        <v>7.560137457044674E-4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4"/>
        <v>2.1688078400585727E-2</v>
      </c>
      <c r="D249" s="206"/>
      <c r="E249" s="206" t="s">
        <v>136</v>
      </c>
      <c r="F249" s="206">
        <v>428.55200000000002</v>
      </c>
      <c r="G249" s="21">
        <f t="shared" si="15"/>
        <v>1.4726872852233678E-3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4"/>
        <v>3.4435115315123821</v>
      </c>
      <c r="D250" s="206"/>
      <c r="E250" s="206" t="s">
        <v>25</v>
      </c>
      <c r="F250" s="206">
        <v>5400</v>
      </c>
      <c r="G250" s="21">
        <f t="shared" si="15"/>
        <v>1.8556701030927835E-2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4"/>
        <v>1.0628122010840686E-2</v>
      </c>
      <c r="D251" s="206"/>
      <c r="E251" s="206" t="s">
        <v>10</v>
      </c>
      <c r="F251" s="206">
        <v>300</v>
      </c>
      <c r="G251" s="21">
        <f t="shared" si="15"/>
        <v>1.0309278350515464E-3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4"/>
        <v>5.3741117842255042</v>
      </c>
      <c r="D252" s="206"/>
      <c r="E252" s="206" t="s">
        <v>111</v>
      </c>
      <c r="F252" s="206">
        <v>6746</v>
      </c>
      <c r="G252" s="21">
        <f t="shared" si="15"/>
        <v>2.318213058419244E-2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4"/>
        <v>7.5234268891486877E-2</v>
      </c>
      <c r="D253" s="206"/>
      <c r="E253" s="206" t="s">
        <v>36</v>
      </c>
      <c r="F253" s="206">
        <v>798.18</v>
      </c>
      <c r="G253" s="21">
        <f t="shared" si="15"/>
        <v>2.7428865979381442E-3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4"/>
        <v>0</v>
      </c>
      <c r="D254" s="206"/>
      <c r="E254" s="206" t="s">
        <v>170</v>
      </c>
      <c r="F254" s="110"/>
      <c r="H254" s="206"/>
      <c r="I254" s="206"/>
      <c r="J254" s="76"/>
    </row>
    <row r="255" spans="1:10" x14ac:dyDescent="0.25">
      <c r="A255" s="11" t="s">
        <v>172</v>
      </c>
      <c r="B255" s="206">
        <f t="shared" si="14"/>
        <v>0.11809024456489649</v>
      </c>
      <c r="D255" s="206"/>
      <c r="E255" s="206" t="s">
        <v>26</v>
      </c>
      <c r="F255" s="206">
        <v>1000</v>
      </c>
      <c r="G255" s="21">
        <f t="shared" si="15"/>
        <v>3.4364261168384879E-3</v>
      </c>
      <c r="H255" s="206"/>
      <c r="I255" s="206"/>
      <c r="J255" s="11"/>
    </row>
    <row r="256" spans="1:10" x14ac:dyDescent="0.25">
      <c r="A256" s="11" t="s">
        <v>172</v>
      </c>
      <c r="B256" s="206">
        <f t="shared" si="14"/>
        <v>0</v>
      </c>
      <c r="D256" s="206"/>
      <c r="E256" s="206" t="s">
        <v>56</v>
      </c>
      <c r="F256" s="206"/>
      <c r="H256" s="206"/>
      <c r="I256" s="206"/>
      <c r="J256" s="11"/>
    </row>
    <row r="257" spans="1:10" x14ac:dyDescent="0.25">
      <c r="A257" s="11" t="s">
        <v>172</v>
      </c>
      <c r="B257" s="206">
        <f t="shared" si="14"/>
        <v>5.5096184504198108E-3</v>
      </c>
      <c r="D257" s="206"/>
      <c r="E257" s="206" t="s">
        <v>92</v>
      </c>
      <c r="F257" s="206">
        <v>216</v>
      </c>
      <c r="G257" s="21">
        <f t="shared" si="15"/>
        <v>7.4226804123711336E-4</v>
      </c>
      <c r="H257" s="206"/>
      <c r="I257" s="206"/>
      <c r="J257" s="11"/>
    </row>
    <row r="258" spans="1:10" x14ac:dyDescent="0.25">
      <c r="A258" s="11" t="s">
        <v>172</v>
      </c>
      <c r="B258" s="206">
        <f t="shared" si="14"/>
        <v>0.34288872356254652</v>
      </c>
      <c r="D258" s="206"/>
      <c r="E258" s="206" t="s">
        <v>118</v>
      </c>
      <c r="F258" s="206">
        <v>1704</v>
      </c>
      <c r="G258" s="21">
        <f t="shared" si="15"/>
        <v>5.8556701030927838E-3</v>
      </c>
      <c r="H258" s="206"/>
      <c r="I258" s="206"/>
      <c r="J258" s="11"/>
    </row>
    <row r="259" spans="1:10" x14ac:dyDescent="0.25">
      <c r="A259" s="11" t="s">
        <v>172</v>
      </c>
      <c r="B259" s="206">
        <f t="shared" si="14"/>
        <v>0.30231102608613508</v>
      </c>
      <c r="D259" s="206"/>
      <c r="E259" s="206" t="s">
        <v>29</v>
      </c>
      <c r="F259" s="206">
        <v>1600</v>
      </c>
      <c r="G259" s="21">
        <f t="shared" si="15"/>
        <v>5.4982817869415812E-3</v>
      </c>
      <c r="H259" s="206"/>
      <c r="I259" s="206"/>
      <c r="J259" s="11"/>
    </row>
    <row r="260" spans="1:10" x14ac:dyDescent="0.25">
      <c r="A260" s="11" t="s">
        <v>172</v>
      </c>
      <c r="B260" s="206">
        <f t="shared" si="14"/>
        <v>5.7864219836799302</v>
      </c>
      <c r="D260" s="206"/>
      <c r="E260" s="206" t="s">
        <v>16</v>
      </c>
      <c r="F260" s="206">
        <v>7000</v>
      </c>
      <c r="G260" s="21">
        <f>F260/$J$229</f>
        <v>2.4054982817869417E-2</v>
      </c>
      <c r="H260" s="206"/>
      <c r="I260" s="206"/>
      <c r="J260" s="11"/>
    </row>
    <row r="261" spans="1:10" x14ac:dyDescent="0.25">
      <c r="A261" s="11" t="s">
        <v>172</v>
      </c>
      <c r="B261" s="206">
        <f t="shared" si="14"/>
        <v>0</v>
      </c>
      <c r="D261" s="206"/>
      <c r="E261" s="206" t="s">
        <v>54</v>
      </c>
      <c r="F261" s="206"/>
      <c r="H261" s="206"/>
      <c r="I261" s="206"/>
      <c r="J261" s="11"/>
    </row>
    <row r="262" spans="1:10" x14ac:dyDescent="0.25">
      <c r="A262" s="11" t="s">
        <v>172</v>
      </c>
      <c r="B262" s="206">
        <f t="shared" si="14"/>
        <v>7.4452583772038616E-3</v>
      </c>
      <c r="D262" s="206"/>
      <c r="E262" s="206" t="s">
        <v>143</v>
      </c>
      <c r="F262" s="206">
        <v>251.09200000000001</v>
      </c>
      <c r="G262" s="21">
        <f t="shared" si="15"/>
        <v>8.6285910652920972E-4</v>
      </c>
      <c r="H262" s="206"/>
      <c r="I262" s="206"/>
      <c r="J262" s="11"/>
    </row>
    <row r="263" spans="1:10" x14ac:dyDescent="0.25">
      <c r="A263" s="11" t="s">
        <v>172</v>
      </c>
      <c r="B263" s="206">
        <f t="shared" si="14"/>
        <v>8.8767137846742478E-2</v>
      </c>
      <c r="D263" s="206"/>
      <c r="E263" s="206" t="s">
        <v>120</v>
      </c>
      <c r="F263" s="206">
        <v>867</v>
      </c>
      <c r="G263" s="21">
        <f t="shared" si="15"/>
        <v>2.9793814432989693E-3</v>
      </c>
      <c r="H263" s="206"/>
      <c r="I263" s="206"/>
      <c r="J263" s="11"/>
    </row>
    <row r="264" spans="1:10" x14ac:dyDescent="0.25">
      <c r="A264" s="11" t="s">
        <v>172</v>
      </c>
      <c r="B264" s="206">
        <f t="shared" si="14"/>
        <v>0.26570305027101704</v>
      </c>
      <c r="D264" s="206"/>
      <c r="E264" s="206" t="s">
        <v>173</v>
      </c>
      <c r="F264" s="206">
        <v>1500</v>
      </c>
      <c r="G264" s="21">
        <f t="shared" si="15"/>
        <v>5.1546391752577319E-3</v>
      </c>
      <c r="H264" s="206"/>
      <c r="I264" s="206"/>
      <c r="J264" s="11"/>
    </row>
    <row r="265" spans="1:10" x14ac:dyDescent="0.25">
      <c r="A265" s="11" t="s">
        <v>172</v>
      </c>
      <c r="B265" s="206">
        <f t="shared" si="14"/>
        <v>0.22110807646768466</v>
      </c>
      <c r="D265" s="206"/>
      <c r="E265" s="206" t="s">
        <v>121</v>
      </c>
      <c r="F265" s="206">
        <v>1368.3440000000001</v>
      </c>
      <c r="G265" s="21">
        <f t="shared" si="15"/>
        <v>4.7022130584192445E-3</v>
      </c>
      <c r="H265" s="206"/>
      <c r="I265" s="206"/>
      <c r="J265" s="11"/>
    </row>
    <row r="266" spans="1:10" x14ac:dyDescent="0.25">
      <c r="A266" s="11" t="s">
        <v>172</v>
      </c>
      <c r="B266" s="206">
        <f t="shared" si="14"/>
        <v>0.38261239239026468</v>
      </c>
      <c r="D266" s="206"/>
      <c r="E266" s="206" t="s">
        <v>32</v>
      </c>
      <c r="F266" s="206">
        <v>1800</v>
      </c>
      <c r="G266" s="21">
        <f t="shared" si="15"/>
        <v>6.1855670103092781E-3</v>
      </c>
      <c r="H266" s="206"/>
      <c r="I266" s="206"/>
      <c r="J266" s="11"/>
    </row>
    <row r="267" spans="1:10" x14ac:dyDescent="0.25">
      <c r="A267" s="11" t="s">
        <v>172</v>
      </c>
      <c r="B267" s="206">
        <f t="shared" si="14"/>
        <v>4.2512488043362745E-2</v>
      </c>
      <c r="D267" s="206"/>
      <c r="E267" s="206" t="s">
        <v>174</v>
      </c>
      <c r="F267" s="206">
        <v>600</v>
      </c>
      <c r="G267" s="21">
        <f t="shared" si="15"/>
        <v>2.0618556701030928E-3</v>
      </c>
      <c r="H267" s="206"/>
      <c r="I267" s="206"/>
      <c r="J267" s="11"/>
    </row>
    <row r="268" spans="1:10" x14ac:dyDescent="0.25">
      <c r="A268" s="11" t="s">
        <v>172</v>
      </c>
      <c r="B268" s="206">
        <f t="shared" si="14"/>
        <v>2.3913274524391542E-2</v>
      </c>
      <c r="D268" s="206"/>
      <c r="E268" s="206" t="s">
        <v>124</v>
      </c>
      <c r="F268" s="206">
        <v>450</v>
      </c>
      <c r="G268" s="21">
        <f t="shared" si="15"/>
        <v>1.5463917525773195E-3</v>
      </c>
      <c r="H268" s="206"/>
      <c r="I268" s="206"/>
      <c r="J268" s="11"/>
    </row>
    <row r="269" spans="1:10" x14ac:dyDescent="0.25">
      <c r="A269" s="11" t="s">
        <v>172</v>
      </c>
      <c r="B269" s="206">
        <f t="shared" si="14"/>
        <v>7.0015706002527128E-2</v>
      </c>
      <c r="D269" s="206"/>
      <c r="E269" s="206" t="s">
        <v>161</v>
      </c>
      <c r="F269" s="206">
        <v>770</v>
      </c>
      <c r="G269" s="21">
        <f t="shared" si="15"/>
        <v>2.6460481099656358E-3</v>
      </c>
      <c r="H269" s="206"/>
      <c r="I269" s="206"/>
      <c r="J269" s="11"/>
    </row>
    <row r="270" spans="1:10" x14ac:dyDescent="0.25">
      <c r="A270" s="11" t="s">
        <v>172</v>
      </c>
      <c r="B270" s="206">
        <f t="shared" si="14"/>
        <v>1.5818896800935275E-2</v>
      </c>
      <c r="D270" s="206"/>
      <c r="E270" s="206" t="s">
        <v>166</v>
      </c>
      <c r="F270" s="206">
        <v>366</v>
      </c>
      <c r="G270" s="21">
        <f t="shared" si="15"/>
        <v>1.2577319587628866E-3</v>
      </c>
      <c r="H270" s="206"/>
      <c r="I270" s="206"/>
      <c r="J270" s="11"/>
    </row>
    <row r="271" spans="1:10" x14ac:dyDescent="0.25">
      <c r="A271" s="11" t="s">
        <v>172</v>
      </c>
      <c r="B271" s="206">
        <f t="shared" si="14"/>
        <v>1.7052231315171054</v>
      </c>
      <c r="D271" s="206"/>
      <c r="E271" s="206" t="s">
        <v>31</v>
      </c>
      <c r="F271" s="206">
        <v>3800</v>
      </c>
      <c r="G271" s="21">
        <f t="shared" si="15"/>
        <v>1.3058419243986255E-2</v>
      </c>
      <c r="H271" s="206"/>
      <c r="I271" s="206"/>
      <c r="J271" s="11"/>
    </row>
    <row r="272" spans="1:10" x14ac:dyDescent="0.25">
      <c r="A272" s="11" t="s">
        <v>172</v>
      </c>
      <c r="B272" s="206">
        <f t="shared" si="14"/>
        <v>1.9860654692315871</v>
      </c>
      <c r="D272" s="206"/>
      <c r="E272" s="206" t="s">
        <v>126</v>
      </c>
      <c r="F272" s="206">
        <v>4101</v>
      </c>
      <c r="G272" s="21">
        <f t="shared" si="15"/>
        <v>1.409278350515464E-2</v>
      </c>
      <c r="H272" s="206"/>
      <c r="I272" s="206"/>
      <c r="J272" s="11"/>
    </row>
    <row r="273" spans="1:10" x14ac:dyDescent="0.25">
      <c r="A273" s="11" t="s">
        <v>172</v>
      </c>
      <c r="B273" s="206">
        <f t="shared" ref="B273:B279" si="16">POWER((F273/$J$229)*100, 2)</f>
        <v>2.5518120948028484E-3</v>
      </c>
      <c r="D273" s="206"/>
      <c r="E273" s="206" t="s">
        <v>127</v>
      </c>
      <c r="F273" s="206">
        <v>147</v>
      </c>
      <c r="G273" s="21">
        <f t="shared" si="15"/>
        <v>5.0515463917525771E-4</v>
      </c>
      <c r="H273" s="206"/>
      <c r="I273" s="206"/>
      <c r="J273" s="11"/>
    </row>
    <row r="274" spans="1:10" x14ac:dyDescent="0.25">
      <c r="A274" s="11" t="s">
        <v>172</v>
      </c>
      <c r="B274" s="206">
        <f t="shared" si="16"/>
        <v>0.26570305027101704</v>
      </c>
      <c r="D274" s="206"/>
      <c r="E274" s="206" t="s">
        <v>128</v>
      </c>
      <c r="F274" s="206">
        <v>1500</v>
      </c>
      <c r="G274" s="21">
        <f t="shared" si="15"/>
        <v>5.1546391752577319E-3</v>
      </c>
      <c r="H274" s="206"/>
      <c r="I274" s="206"/>
      <c r="J274" s="11"/>
    </row>
    <row r="275" spans="1:10" x14ac:dyDescent="0.25">
      <c r="A275" s="11" t="s">
        <v>172</v>
      </c>
      <c r="B275" s="206">
        <f t="shared" si="16"/>
        <v>29.480048653180763</v>
      </c>
      <c r="D275" s="206"/>
      <c r="E275" s="206" t="s">
        <v>38</v>
      </c>
      <c r="F275" s="206">
        <v>15800</v>
      </c>
      <c r="G275" s="21">
        <f t="shared" si="15"/>
        <v>5.4295532646048111E-2</v>
      </c>
      <c r="H275" s="206"/>
      <c r="I275" s="206"/>
      <c r="J275" s="11"/>
    </row>
    <row r="276" spans="1:10" x14ac:dyDescent="0.25">
      <c r="A276" s="11" t="s">
        <v>172</v>
      </c>
      <c r="B276" s="206">
        <f t="shared" si="16"/>
        <v>1.8894439130383443E-2</v>
      </c>
      <c r="D276" s="206"/>
      <c r="E276" s="206" t="s">
        <v>12</v>
      </c>
      <c r="F276" s="206">
        <v>400</v>
      </c>
      <c r="G276" s="21">
        <f t="shared" si="15"/>
        <v>1.3745704467353953E-3</v>
      </c>
      <c r="H276" s="206"/>
      <c r="I276" s="206"/>
      <c r="J276" s="11"/>
    </row>
    <row r="277" spans="1:10" x14ac:dyDescent="0.25">
      <c r="A277" s="11" t="s">
        <v>172</v>
      </c>
      <c r="B277" s="206">
        <f t="shared" si="16"/>
        <v>0.29629503666702089</v>
      </c>
      <c r="D277" s="206"/>
      <c r="E277" s="206" t="s">
        <v>47</v>
      </c>
      <c r="F277" s="206">
        <v>1584</v>
      </c>
      <c r="G277" s="21">
        <f>F277/$J$229</f>
        <v>5.4432989690721646E-3</v>
      </c>
      <c r="H277" s="206"/>
      <c r="I277" s="206"/>
      <c r="J277" s="11"/>
    </row>
    <row r="278" spans="1:10" x14ac:dyDescent="0.25">
      <c r="A278" s="11" t="s">
        <v>172</v>
      </c>
      <c r="B278" s="206">
        <f t="shared" si="16"/>
        <v>0</v>
      </c>
      <c r="D278" s="206"/>
      <c r="E278" s="206" t="s">
        <v>89</v>
      </c>
      <c r="F278" s="206"/>
      <c r="H278" s="206"/>
      <c r="I278" s="206"/>
      <c r="J278" s="206"/>
    </row>
    <row r="279" spans="1:10" x14ac:dyDescent="0.25">
      <c r="A279" s="150" t="s">
        <v>172</v>
      </c>
      <c r="B279" s="12">
        <f t="shared" si="16"/>
        <v>0.33727754750180095</v>
      </c>
      <c r="C279" s="150"/>
      <c r="D279" s="12"/>
      <c r="E279" s="12" t="s">
        <v>171</v>
      </c>
      <c r="F279" s="12">
        <v>1690</v>
      </c>
      <c r="G279" s="27">
        <f>F279/$J$229</f>
        <v>5.8075601374570447E-3</v>
      </c>
      <c r="H279" s="12"/>
      <c r="I279" s="12"/>
      <c r="J279" s="12"/>
    </row>
    <row r="280" spans="1:10" x14ac:dyDescent="0.25">
      <c r="A280" s="11" t="s">
        <v>175</v>
      </c>
      <c r="B280" s="117">
        <v>577.31889460000002</v>
      </c>
      <c r="C280" s="11">
        <v>1255.779</v>
      </c>
      <c r="D280" s="210"/>
      <c r="E280" s="210" t="s">
        <v>5</v>
      </c>
      <c r="F280" s="125">
        <v>1896000</v>
      </c>
      <c r="G280" s="115">
        <v>0.24027000000000001</v>
      </c>
      <c r="J280" s="11">
        <v>7890900</v>
      </c>
    </row>
    <row r="281" spans="1:10" x14ac:dyDescent="0.25">
      <c r="A281" s="11" t="s">
        <v>175</v>
      </c>
      <c r="B281" s="117">
        <v>0.49534061400000001</v>
      </c>
      <c r="C281" s="164"/>
      <c r="D281" s="210"/>
      <c r="E281" s="210" t="s">
        <v>6</v>
      </c>
      <c r="F281" s="125">
        <v>55537</v>
      </c>
      <c r="G281" s="115">
        <v>7.0400000000000003E-3</v>
      </c>
      <c r="J281" s="210"/>
    </row>
    <row r="282" spans="1:10" x14ac:dyDescent="0.25">
      <c r="A282" s="11" t="s">
        <v>175</v>
      </c>
      <c r="B282" s="117">
        <v>93.985742270000003</v>
      </c>
      <c r="C282" s="164"/>
      <c r="D282" s="210"/>
      <c r="E282" s="210" t="s">
        <v>82</v>
      </c>
      <c r="F282" s="118">
        <v>765000</v>
      </c>
      <c r="G282" s="115">
        <v>9.6949999999999995E-2</v>
      </c>
      <c r="J282" s="210"/>
    </row>
    <row r="283" spans="1:10" x14ac:dyDescent="0.25">
      <c r="A283" s="11" t="s">
        <v>175</v>
      </c>
      <c r="B283" s="117">
        <v>2.0145365470000001</v>
      </c>
      <c r="C283" s="164"/>
      <c r="D283" s="210"/>
      <c r="E283" s="210" t="s">
        <v>15</v>
      </c>
      <c r="F283" s="125">
        <v>112000</v>
      </c>
      <c r="G283" s="115">
        <v>1.4189999999999999E-2</v>
      </c>
      <c r="J283" s="210"/>
    </row>
    <row r="284" spans="1:10" x14ac:dyDescent="0.25">
      <c r="A284" s="11" t="s">
        <v>175</v>
      </c>
      <c r="B284" s="117"/>
      <c r="C284" s="164"/>
      <c r="D284" s="210"/>
      <c r="E284" s="210" t="s">
        <v>106</v>
      </c>
      <c r="F284" s="125"/>
      <c r="G284" s="115"/>
      <c r="J284" s="210"/>
    </row>
    <row r="285" spans="1:10" x14ac:dyDescent="0.25">
      <c r="A285" s="11" t="s">
        <v>175</v>
      </c>
      <c r="B285" s="117">
        <v>83.485227469999998</v>
      </c>
      <c r="C285" s="164"/>
      <c r="D285" s="210"/>
      <c r="E285" s="210" t="s">
        <v>9</v>
      </c>
      <c r="F285" s="125">
        <v>721000</v>
      </c>
      <c r="G285" s="115">
        <v>9.1370000000000007E-2</v>
      </c>
      <c r="J285" s="210"/>
    </row>
    <row r="286" spans="1:10" x14ac:dyDescent="0.25">
      <c r="A286" s="11" t="s">
        <v>175</v>
      </c>
      <c r="B286" s="117">
        <v>1.3008407E-2</v>
      </c>
      <c r="C286" s="164"/>
      <c r="D286" s="210"/>
      <c r="E286" s="210" t="s">
        <v>23</v>
      </c>
      <c r="F286" s="125">
        <v>9000</v>
      </c>
      <c r="G286" s="115">
        <v>1.14E-3</v>
      </c>
      <c r="J286" s="210"/>
    </row>
    <row r="287" spans="1:10" x14ac:dyDescent="0.25">
      <c r="A287" s="11" t="s">
        <v>175</v>
      </c>
      <c r="B287" s="117">
        <v>0.100373513</v>
      </c>
      <c r="C287" s="164"/>
      <c r="D287" s="210"/>
      <c r="E287" s="210" t="s">
        <v>36</v>
      </c>
      <c r="F287" s="125">
        <v>25000</v>
      </c>
      <c r="G287" s="115">
        <v>3.1700000000000001E-3</v>
      </c>
      <c r="J287" s="210"/>
    </row>
    <row r="288" spans="1:10" x14ac:dyDescent="0.25">
      <c r="A288" s="11" t="s">
        <v>175</v>
      </c>
      <c r="B288" s="117">
        <v>4.2773955590000003</v>
      </c>
      <c r="C288" s="164"/>
      <c r="D288" s="210"/>
      <c r="E288" s="210" t="s">
        <v>90</v>
      </c>
      <c r="F288" s="118">
        <v>163200</v>
      </c>
      <c r="G288" s="115">
        <v>2.068E-2</v>
      </c>
      <c r="J288" s="210"/>
    </row>
    <row r="289" spans="1:10" x14ac:dyDescent="0.25">
      <c r="A289" s="11" t="s">
        <v>175</v>
      </c>
      <c r="B289" s="117">
        <v>4.9098744E-2</v>
      </c>
      <c r="C289" s="164"/>
      <c r="D289" s="210"/>
      <c r="E289" s="210" t="s">
        <v>26</v>
      </c>
      <c r="F289" s="125">
        <v>17485</v>
      </c>
      <c r="G289" s="115">
        <v>2.2200000000000002E-3</v>
      </c>
      <c r="J289" s="210"/>
    </row>
    <row r="290" spans="1:10" x14ac:dyDescent="0.25">
      <c r="A290" s="11" t="s">
        <v>175</v>
      </c>
      <c r="B290" s="117">
        <v>35.979585640000003</v>
      </c>
      <c r="C290" s="164"/>
      <c r="D290" s="210"/>
      <c r="E290" s="210" t="s">
        <v>27</v>
      </c>
      <c r="F290" s="125">
        <v>473324</v>
      </c>
      <c r="G290" s="115">
        <v>5.9979999999999999E-2</v>
      </c>
      <c r="J290" s="210"/>
    </row>
    <row r="291" spans="1:10" x14ac:dyDescent="0.25">
      <c r="A291" s="11" t="s">
        <v>175</v>
      </c>
      <c r="B291" s="117">
        <v>72.307633100000004</v>
      </c>
      <c r="C291" s="164"/>
      <c r="D291" s="210"/>
      <c r="E291" s="210" t="s">
        <v>117</v>
      </c>
      <c r="F291" s="125">
        <v>671000</v>
      </c>
      <c r="G291" s="115">
        <v>8.5029999999999994E-2</v>
      </c>
      <c r="J291" s="210"/>
    </row>
    <row r="292" spans="1:10" x14ac:dyDescent="0.25">
      <c r="A292" s="11" t="s">
        <v>175</v>
      </c>
      <c r="B292" s="117">
        <v>1.002924208</v>
      </c>
      <c r="C292" s="164"/>
      <c r="D292" s="210"/>
      <c r="E292" s="210" t="s">
        <v>30</v>
      </c>
      <c r="F292" s="125">
        <v>79025</v>
      </c>
      <c r="G292" s="115">
        <v>1.001E-2</v>
      </c>
      <c r="J292" s="210"/>
    </row>
    <row r="293" spans="1:10" x14ac:dyDescent="0.25">
      <c r="A293" s="11" t="s">
        <v>175</v>
      </c>
      <c r="B293" s="117">
        <v>239.03349789999999</v>
      </c>
      <c r="C293" s="164"/>
      <c r="D293" s="210"/>
      <c r="E293" s="210" t="s">
        <v>121</v>
      </c>
      <c r="F293" s="118">
        <v>1220000</v>
      </c>
      <c r="G293" s="115">
        <v>0.15461</v>
      </c>
      <c r="J293" s="210"/>
    </row>
    <row r="294" spans="1:10" x14ac:dyDescent="0.25">
      <c r="A294" s="11" t="s">
        <v>175</v>
      </c>
      <c r="B294" s="117">
        <v>2.4973074469999998</v>
      </c>
      <c r="C294" s="164"/>
      <c r="D294" s="210"/>
      <c r="E294" s="210" t="s">
        <v>160</v>
      </c>
      <c r="F294" s="125">
        <v>124700</v>
      </c>
      <c r="G294" s="115">
        <v>1.5800000000000002E-2</v>
      </c>
      <c r="J294" s="210"/>
    </row>
    <row r="295" spans="1:10" x14ac:dyDescent="0.25">
      <c r="A295" s="11" t="s">
        <v>175</v>
      </c>
      <c r="B295" s="117">
        <v>50.363413690000002</v>
      </c>
      <c r="C295" s="164"/>
      <c r="D295" s="210"/>
      <c r="E295" s="210" t="s">
        <v>126</v>
      </c>
      <c r="F295" s="125">
        <v>560000</v>
      </c>
      <c r="G295" s="115">
        <v>7.0970000000000005E-2</v>
      </c>
      <c r="J295" s="210"/>
    </row>
    <row r="296" spans="1:10" x14ac:dyDescent="0.25">
      <c r="A296" s="11" t="s">
        <v>175</v>
      </c>
      <c r="B296" s="117">
        <v>14.45378582</v>
      </c>
      <c r="C296" s="164"/>
      <c r="D296" s="210"/>
      <c r="E296" s="210" t="s">
        <v>38</v>
      </c>
      <c r="F296" s="125">
        <v>300000</v>
      </c>
      <c r="G296" s="115">
        <v>3.8019999999999998E-2</v>
      </c>
      <c r="J296" s="210"/>
    </row>
    <row r="297" spans="1:10" x14ac:dyDescent="0.25">
      <c r="A297" s="150" t="s">
        <v>175</v>
      </c>
      <c r="B297" s="152">
        <v>78.400817630000006</v>
      </c>
      <c r="C297" s="165"/>
      <c r="D297" s="12"/>
      <c r="E297" s="12" t="s">
        <v>47</v>
      </c>
      <c r="F297" s="222">
        <v>698700</v>
      </c>
      <c r="G297" s="119">
        <v>8.8539999999999994E-2</v>
      </c>
      <c r="H297" s="12"/>
      <c r="I297" s="12"/>
      <c r="J297" s="12"/>
    </row>
    <row r="298" spans="1:10" x14ac:dyDescent="0.25">
      <c r="A298" s="11" t="s">
        <v>177</v>
      </c>
      <c r="B298" s="226">
        <v>0</v>
      </c>
      <c r="C298" s="164">
        <v>3637.4459000000002</v>
      </c>
      <c r="D298" s="218"/>
      <c r="E298" s="14" t="s">
        <v>5</v>
      </c>
      <c r="F298" s="218"/>
      <c r="H298" s="218"/>
      <c r="I298" s="218"/>
      <c r="J298" s="173">
        <v>58800</v>
      </c>
    </row>
    <row r="299" spans="1:10" x14ac:dyDescent="0.25">
      <c r="A299" s="11" t="s">
        <v>177</v>
      </c>
      <c r="B299" s="225">
        <v>2432.4355592577167</v>
      </c>
      <c r="D299" s="218"/>
      <c r="E299" s="79" t="s">
        <v>15</v>
      </c>
      <c r="F299" s="223">
        <v>29000</v>
      </c>
      <c r="G299" s="224">
        <v>0.49319727891156462</v>
      </c>
      <c r="I299" s="218"/>
      <c r="J299" s="114"/>
    </row>
    <row r="300" spans="1:10" x14ac:dyDescent="0.25">
      <c r="A300" s="11" t="s">
        <v>177</v>
      </c>
      <c r="B300" s="225">
        <v>0</v>
      </c>
      <c r="D300" s="218"/>
      <c r="E300" s="79" t="s">
        <v>22</v>
      </c>
      <c r="F300" s="223"/>
      <c r="G300" s="224"/>
      <c r="I300" s="218"/>
      <c r="J300" s="114"/>
    </row>
    <row r="301" spans="1:10" x14ac:dyDescent="0.25">
      <c r="A301" s="11" t="s">
        <v>177</v>
      </c>
      <c r="B301" s="225">
        <v>0</v>
      </c>
      <c r="D301" s="218"/>
      <c r="E301" s="79" t="s">
        <v>36</v>
      </c>
      <c r="F301" s="223"/>
      <c r="G301" s="224"/>
      <c r="I301" s="218"/>
      <c r="J301" s="114"/>
    </row>
    <row r="302" spans="1:10" x14ac:dyDescent="0.25">
      <c r="A302" s="11" t="s">
        <v>177</v>
      </c>
      <c r="B302" s="225">
        <v>608.10888981442918</v>
      </c>
      <c r="D302" s="218"/>
      <c r="E302" s="79" t="s">
        <v>16</v>
      </c>
      <c r="F302" s="223">
        <v>14500</v>
      </c>
      <c r="G302" s="224">
        <v>0.24659863945578231</v>
      </c>
      <c r="I302" s="218"/>
      <c r="J302" s="114"/>
    </row>
    <row r="303" spans="1:10" x14ac:dyDescent="0.25">
      <c r="A303" s="11" t="s">
        <v>177</v>
      </c>
      <c r="B303" s="225">
        <v>595.84145784164002</v>
      </c>
      <c r="D303" s="218"/>
      <c r="E303" s="79" t="s">
        <v>121</v>
      </c>
      <c r="F303" s="223">
        <v>14353</v>
      </c>
      <c r="G303" s="224">
        <v>0.24409863945578231</v>
      </c>
      <c r="I303" s="218"/>
      <c r="J303" s="114"/>
    </row>
    <row r="304" spans="1:10" x14ac:dyDescent="0.25">
      <c r="A304" s="11" t="s">
        <v>177</v>
      </c>
      <c r="B304" s="225">
        <v>0.90702947845805004</v>
      </c>
      <c r="C304" s="164"/>
      <c r="D304" s="218"/>
      <c r="E304" s="79" t="s">
        <v>111</v>
      </c>
      <c r="F304" s="218">
        <v>560</v>
      </c>
      <c r="G304" s="224">
        <v>9.5238095238095247E-3</v>
      </c>
      <c r="I304" s="218"/>
      <c r="J304" s="114"/>
    </row>
    <row r="305" spans="1:10" x14ac:dyDescent="0.25">
      <c r="A305" s="150" t="s">
        <v>177</v>
      </c>
      <c r="B305" s="12">
        <v>0.15300337822203716</v>
      </c>
      <c r="C305" s="150"/>
      <c r="D305" s="12"/>
      <c r="E305" s="128" t="s">
        <v>38</v>
      </c>
      <c r="F305" s="12">
        <v>230</v>
      </c>
      <c r="G305" s="27">
        <v>3.9115646258503405E-3</v>
      </c>
      <c r="H305" s="12"/>
      <c r="I305" s="12"/>
      <c r="J305" s="150"/>
    </row>
    <row r="306" spans="1:10" x14ac:dyDescent="0.25">
      <c r="A306" s="11" t="s">
        <v>179</v>
      </c>
      <c r="B306" s="235">
        <f>POWER((F306/$J$306)*100, 2)</f>
        <v>1.1566904583988251E-3</v>
      </c>
      <c r="C306" s="11">
        <f>SUM(B306:B330)</f>
        <v>2313.5558134264988</v>
      </c>
      <c r="D306" s="235"/>
      <c r="E306" s="235" t="s">
        <v>130</v>
      </c>
      <c r="F306" s="234">
        <v>6700</v>
      </c>
      <c r="G306" s="21">
        <f>F306/$J$306</f>
        <v>3.4010152284263961E-4</v>
      </c>
      <c r="H306" s="235"/>
      <c r="I306" s="235"/>
      <c r="J306" s="11">
        <v>19700000</v>
      </c>
    </row>
    <row r="307" spans="1:10" x14ac:dyDescent="0.25">
      <c r="A307" s="11" t="s">
        <v>179</v>
      </c>
      <c r="B307" s="235">
        <f t="shared" ref="B307:B330" si="17">POWER((F307/$J$306)*100, 2)</f>
        <v>2.0718168302197939</v>
      </c>
      <c r="D307" s="235"/>
      <c r="E307" s="235" t="s">
        <v>17</v>
      </c>
      <c r="F307" s="235">
        <v>283558</v>
      </c>
      <c r="G307" s="21">
        <f t="shared" ref="G307:G330" si="18">F307/$J$306</f>
        <v>1.4393807106598985E-2</v>
      </c>
      <c r="H307" s="235"/>
      <c r="I307" s="235"/>
      <c r="J307" s="76"/>
    </row>
    <row r="308" spans="1:10" x14ac:dyDescent="0.25">
      <c r="A308" s="11" t="s">
        <v>179</v>
      </c>
      <c r="B308" s="235">
        <f t="shared" si="17"/>
        <v>0.36681776381767123</v>
      </c>
      <c r="D308" s="235"/>
      <c r="E308" s="235" t="s">
        <v>5</v>
      </c>
      <c r="F308" s="235">
        <v>119314</v>
      </c>
      <c r="G308" s="21">
        <f t="shared" si="18"/>
        <v>6.0565482233502542E-3</v>
      </c>
      <c r="H308" s="235"/>
      <c r="I308" s="235"/>
      <c r="J308" s="76"/>
    </row>
    <row r="309" spans="1:10" x14ac:dyDescent="0.25">
      <c r="A309" s="11" t="s">
        <v>179</v>
      </c>
      <c r="B309" s="235">
        <f t="shared" si="17"/>
        <v>3.4367889948207893</v>
      </c>
      <c r="D309" s="235"/>
      <c r="E309" s="235" t="s">
        <v>6</v>
      </c>
      <c r="F309" s="235">
        <v>365210</v>
      </c>
      <c r="G309" s="21">
        <f t="shared" si="18"/>
        <v>1.8538578680203047E-2</v>
      </c>
      <c r="H309" s="235"/>
      <c r="I309" s="235"/>
      <c r="J309" s="76"/>
    </row>
    <row r="310" spans="1:10" x14ac:dyDescent="0.25">
      <c r="A310" s="11" t="s">
        <v>179</v>
      </c>
      <c r="B310" s="235">
        <f t="shared" si="17"/>
        <v>0</v>
      </c>
      <c r="D310" s="235"/>
      <c r="E310" s="235" t="s">
        <v>102</v>
      </c>
      <c r="F310" s="235"/>
      <c r="H310" s="235"/>
      <c r="I310" s="235"/>
      <c r="J310" s="76"/>
    </row>
    <row r="311" spans="1:10" x14ac:dyDescent="0.25">
      <c r="A311" s="11" t="s">
        <v>179</v>
      </c>
      <c r="B311" s="235">
        <f t="shared" si="17"/>
        <v>1.0306887577623747</v>
      </c>
      <c r="D311" s="235"/>
      <c r="E311" s="235" t="s">
        <v>15</v>
      </c>
      <c r="F311" s="235">
        <v>200000</v>
      </c>
      <c r="G311" s="21">
        <f t="shared" si="18"/>
        <v>1.015228426395939E-2</v>
      </c>
      <c r="H311" s="235"/>
      <c r="I311" s="235"/>
      <c r="J311" s="76"/>
    </row>
    <row r="312" spans="1:10" x14ac:dyDescent="0.25">
      <c r="A312" s="11" t="s">
        <v>179</v>
      </c>
      <c r="B312" s="235">
        <f t="shared" si="17"/>
        <v>0</v>
      </c>
      <c r="D312" s="235"/>
      <c r="E312" s="235" t="s">
        <v>142</v>
      </c>
      <c r="F312" s="235"/>
      <c r="H312" s="235"/>
      <c r="I312" s="235"/>
      <c r="J312" s="76"/>
    </row>
    <row r="313" spans="1:10" x14ac:dyDescent="0.25">
      <c r="A313" s="11" t="s">
        <v>179</v>
      </c>
      <c r="B313" s="235">
        <f t="shared" si="17"/>
        <v>1.5697037153495323</v>
      </c>
      <c r="D313" s="235"/>
      <c r="E313" s="235" t="s">
        <v>134</v>
      </c>
      <c r="F313" s="235">
        <v>246817</v>
      </c>
      <c r="G313" s="21">
        <f t="shared" si="18"/>
        <v>1.2528781725888324E-2</v>
      </c>
      <c r="H313" s="235"/>
      <c r="I313" s="235"/>
      <c r="J313" s="76"/>
    </row>
    <row r="314" spans="1:10" x14ac:dyDescent="0.25">
      <c r="A314" s="11" t="s">
        <v>179</v>
      </c>
      <c r="B314" s="235">
        <f t="shared" si="17"/>
        <v>5.0503749130356361E-5</v>
      </c>
      <c r="D314" s="235"/>
      <c r="E314" s="235" t="s">
        <v>21</v>
      </c>
      <c r="F314" s="235">
        <v>1400</v>
      </c>
      <c r="G314" s="21">
        <f t="shared" si="18"/>
        <v>7.1065989847715741E-5</v>
      </c>
      <c r="H314" s="235"/>
      <c r="I314" s="235"/>
      <c r="J314" s="76"/>
    </row>
    <row r="315" spans="1:10" x14ac:dyDescent="0.25">
      <c r="A315" s="11" t="s">
        <v>179</v>
      </c>
      <c r="B315" s="235">
        <f t="shared" si="17"/>
        <v>427.46087247803354</v>
      </c>
      <c r="D315" s="235"/>
      <c r="E315" s="235" t="s">
        <v>9</v>
      </c>
      <c r="F315" s="235">
        <v>4073000</v>
      </c>
      <c r="G315" s="21">
        <f t="shared" si="18"/>
        <v>0.20675126903553301</v>
      </c>
      <c r="H315" s="235"/>
      <c r="I315" s="235"/>
      <c r="J315" s="76"/>
    </row>
    <row r="316" spans="1:10" x14ac:dyDescent="0.25">
      <c r="A316" s="11" t="s">
        <v>179</v>
      </c>
      <c r="B316" s="235">
        <f t="shared" si="17"/>
        <v>0</v>
      </c>
      <c r="D316" s="235"/>
      <c r="E316" s="235" t="s">
        <v>23</v>
      </c>
      <c r="F316" s="235"/>
      <c r="H316" s="235"/>
      <c r="I316" s="235"/>
      <c r="J316" s="76"/>
    </row>
    <row r="317" spans="1:10" x14ac:dyDescent="0.25">
      <c r="A317" s="11" t="s">
        <v>179</v>
      </c>
      <c r="B317" s="235">
        <f t="shared" si="17"/>
        <v>1.8588069621994898</v>
      </c>
      <c r="D317" s="235"/>
      <c r="E317" s="235" t="s">
        <v>24</v>
      </c>
      <c r="F317" s="235">
        <v>268586</v>
      </c>
      <c r="G317" s="21">
        <f t="shared" si="18"/>
        <v>1.3633807106598984E-2</v>
      </c>
      <c r="H317" s="235"/>
      <c r="I317" s="235"/>
      <c r="J317" s="76"/>
    </row>
    <row r="318" spans="1:10" x14ac:dyDescent="0.25">
      <c r="A318" s="11" t="s">
        <v>179</v>
      </c>
      <c r="B318" s="235">
        <f t="shared" si="17"/>
        <v>323.63462083537325</v>
      </c>
      <c r="D318" s="235"/>
      <c r="E318" s="235" t="s">
        <v>36</v>
      </c>
      <c r="F318" s="235">
        <v>3544000</v>
      </c>
      <c r="G318" s="21">
        <f t="shared" si="18"/>
        <v>0.1798984771573604</v>
      </c>
      <c r="H318" s="235"/>
      <c r="I318" s="235"/>
      <c r="J318" s="76"/>
    </row>
    <row r="319" spans="1:10" x14ac:dyDescent="0.25">
      <c r="A319" s="11" t="s">
        <v>179</v>
      </c>
      <c r="B319" s="235">
        <f t="shared" si="17"/>
        <v>0</v>
      </c>
      <c r="D319" s="235"/>
      <c r="E319" s="235" t="s">
        <v>181</v>
      </c>
      <c r="F319" s="235"/>
      <c r="H319" s="235"/>
      <c r="I319" s="235"/>
      <c r="J319" s="76"/>
    </row>
    <row r="320" spans="1:10" x14ac:dyDescent="0.25">
      <c r="A320" s="11" t="s">
        <v>179</v>
      </c>
      <c r="B320" s="235">
        <f t="shared" si="17"/>
        <v>0.45579633590146618</v>
      </c>
      <c r="D320" s="235"/>
      <c r="E320" s="235" t="s">
        <v>90</v>
      </c>
      <c r="F320" s="235">
        <v>133000</v>
      </c>
      <c r="G320" s="21">
        <f t="shared" si="18"/>
        <v>6.7512690355329948E-3</v>
      </c>
      <c r="H320" s="235"/>
      <c r="I320" s="235"/>
      <c r="J320" s="76"/>
    </row>
    <row r="321" spans="1:10" x14ac:dyDescent="0.25">
      <c r="A321" s="11" t="s">
        <v>179</v>
      </c>
      <c r="B321" s="235">
        <f t="shared" si="17"/>
        <v>10.438540965343092</v>
      </c>
      <c r="D321" s="235"/>
      <c r="E321" s="235" t="s">
        <v>147</v>
      </c>
      <c r="F321" s="235">
        <v>636482</v>
      </c>
      <c r="G321" s="21">
        <f t="shared" si="18"/>
        <v>3.2308730964467007E-2</v>
      </c>
      <c r="H321" s="235"/>
      <c r="I321" s="235"/>
      <c r="J321" s="76"/>
    </row>
    <row r="322" spans="1:10" x14ac:dyDescent="0.25">
      <c r="A322" s="11" t="s">
        <v>179</v>
      </c>
      <c r="B322" s="235">
        <f t="shared" si="17"/>
        <v>0.2087144734468809</v>
      </c>
      <c r="D322" s="235"/>
      <c r="E322" s="235" t="s">
        <v>28</v>
      </c>
      <c r="F322" s="235">
        <v>90000</v>
      </c>
      <c r="G322" s="21">
        <f t="shared" si="18"/>
        <v>4.5685279187817262E-3</v>
      </c>
      <c r="H322" s="235"/>
      <c r="I322" s="235"/>
      <c r="J322" s="76"/>
    </row>
    <row r="323" spans="1:10" x14ac:dyDescent="0.25">
      <c r="A323" s="11" t="s">
        <v>179</v>
      </c>
      <c r="B323" s="235">
        <f t="shared" si="17"/>
        <v>5.2853638073642704E-3</v>
      </c>
      <c r="D323" s="235"/>
      <c r="E323" s="235" t="s">
        <v>158</v>
      </c>
      <c r="F323" s="235">
        <v>14322</v>
      </c>
      <c r="G323" s="21">
        <f t="shared" si="18"/>
        <v>7.2700507614213196E-4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7"/>
        <v>3.1026050658352444</v>
      </c>
      <c r="D324" s="235"/>
      <c r="E324" s="235" t="s">
        <v>16</v>
      </c>
      <c r="F324" s="234">
        <v>347000</v>
      </c>
      <c r="G324" s="21">
        <f t="shared" si="18"/>
        <v>1.7614213197969544E-2</v>
      </c>
      <c r="H324" s="235"/>
      <c r="I324" s="235"/>
      <c r="J324" s="76"/>
    </row>
    <row r="325" spans="1:10" x14ac:dyDescent="0.25">
      <c r="A325" s="11" t="s">
        <v>179</v>
      </c>
      <c r="B325" s="235">
        <f t="shared" si="17"/>
        <v>1473.0547924410314</v>
      </c>
      <c r="D325" s="235"/>
      <c r="E325" s="235" t="s">
        <v>121</v>
      </c>
      <c r="F325" s="235">
        <v>7560938</v>
      </c>
      <c r="G325" s="21">
        <f t="shared" si="18"/>
        <v>0.38380395939086293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7"/>
        <v>5.1133388904635521E-3</v>
      </c>
      <c r="D326" s="235"/>
      <c r="E326" s="235" t="s">
        <v>182</v>
      </c>
      <c r="F326" s="235">
        <v>14087</v>
      </c>
      <c r="G326" s="21">
        <f t="shared" si="18"/>
        <v>7.1507614213197972E-4</v>
      </c>
      <c r="H326" s="235"/>
      <c r="I326" s="235"/>
      <c r="J326" s="76"/>
    </row>
    <row r="327" spans="1:10" x14ac:dyDescent="0.25">
      <c r="A327" s="11" t="s">
        <v>179</v>
      </c>
      <c r="B327" s="235">
        <f t="shared" si="17"/>
        <v>63.837098715478376</v>
      </c>
      <c r="D327" s="235"/>
      <c r="E327" s="235" t="s">
        <v>31</v>
      </c>
      <c r="F327" s="235">
        <v>1573993</v>
      </c>
      <c r="G327" s="21">
        <f t="shared" si="18"/>
        <v>7.989812182741117E-2</v>
      </c>
      <c r="H327" s="235"/>
      <c r="I327" s="235"/>
      <c r="J327" s="76"/>
    </row>
    <row r="328" spans="1:10" x14ac:dyDescent="0.25">
      <c r="A328" s="11" t="s">
        <v>179</v>
      </c>
      <c r="B328" s="235">
        <f t="shared" si="17"/>
        <v>1.4558811100517923E-2</v>
      </c>
      <c r="D328" s="235"/>
      <c r="E328" s="235" t="s">
        <v>127</v>
      </c>
      <c r="F328" s="234">
        <v>23770</v>
      </c>
      <c r="G328" s="21">
        <f t="shared" si="18"/>
        <v>1.2065989847715737E-3</v>
      </c>
      <c r="H328" s="235"/>
      <c r="I328" s="235"/>
      <c r="J328" s="76"/>
    </row>
    <row r="329" spans="1:10" x14ac:dyDescent="0.25">
      <c r="A329" s="11" t="s">
        <v>179</v>
      </c>
      <c r="B329" s="235">
        <f t="shared" si="17"/>
        <v>3.5475818109201473E-2</v>
      </c>
      <c r="D329" s="235"/>
      <c r="E329" s="235" t="s">
        <v>47</v>
      </c>
      <c r="F329" s="234">
        <v>37105</v>
      </c>
      <c r="G329" s="21">
        <f t="shared" si="18"/>
        <v>1.883502538071066E-3</v>
      </c>
      <c r="H329" s="235"/>
      <c r="I329" s="235"/>
      <c r="J329" s="76"/>
    </row>
    <row r="330" spans="1:10" x14ac:dyDescent="0.25">
      <c r="A330" s="150" t="s">
        <v>179</v>
      </c>
      <c r="B330" s="12">
        <f t="shared" si="17"/>
        <v>0.96650856577082633</v>
      </c>
      <c r="C330" s="150"/>
      <c r="D330" s="12"/>
      <c r="E330" s="12" t="s">
        <v>86</v>
      </c>
      <c r="F330" s="12">
        <v>193673</v>
      </c>
      <c r="G330" s="27">
        <f t="shared" si="18"/>
        <v>9.8311167512690357E-3</v>
      </c>
      <c r="H330" s="12"/>
      <c r="I330" s="12"/>
      <c r="J330" s="147"/>
    </row>
    <row r="331" spans="1:10" x14ac:dyDescent="0.25">
      <c r="A331" s="11" t="s">
        <v>185</v>
      </c>
      <c r="B331" s="178">
        <f>POWER((F331/$J$331)*100, 2)</f>
        <v>358.64985511786358</v>
      </c>
      <c r="C331" s="11">
        <f>SUM(B331:B343)</f>
        <v>1361.6654493842846</v>
      </c>
      <c r="D331" s="235"/>
      <c r="E331" s="235" t="s">
        <v>5</v>
      </c>
      <c r="F331" s="235">
        <v>2140</v>
      </c>
      <c r="G331" s="21">
        <f>F331/$J$331</f>
        <v>0.18938053097345134</v>
      </c>
      <c r="H331" s="235"/>
      <c r="I331" s="235"/>
      <c r="J331" s="76">
        <v>11300</v>
      </c>
    </row>
    <row r="332" spans="1:10" x14ac:dyDescent="0.25">
      <c r="A332" s="11" t="s">
        <v>185</v>
      </c>
      <c r="B332" s="178">
        <f t="shared" ref="B332:B343" si="19">POWER((F332/$J$331)*100, 2)</f>
        <v>83.084031639126039</v>
      </c>
      <c r="D332" s="235"/>
      <c r="E332" s="235" t="s">
        <v>6</v>
      </c>
      <c r="F332" s="235">
        <v>1030</v>
      </c>
      <c r="G332" s="21">
        <f t="shared" ref="G332:G343" si="20">F332/$J$331</f>
        <v>9.1150442477876112E-2</v>
      </c>
      <c r="H332" s="235"/>
      <c r="I332" s="235"/>
      <c r="J332" s="76"/>
    </row>
    <row r="333" spans="1:10" x14ac:dyDescent="0.25">
      <c r="A333" s="11" t="s">
        <v>185</v>
      </c>
      <c r="B333" s="178">
        <f t="shared" si="19"/>
        <v>4.6205975409194151</v>
      </c>
      <c r="D333" s="235"/>
      <c r="E333" s="235" t="s">
        <v>102</v>
      </c>
      <c r="F333" s="235">
        <v>242.9</v>
      </c>
      <c r="G333" s="21">
        <f t="shared" si="20"/>
        <v>2.149557522123894E-2</v>
      </c>
      <c r="H333" s="235"/>
      <c r="I333" s="235"/>
      <c r="J333" s="76"/>
    </row>
    <row r="334" spans="1:10" x14ac:dyDescent="0.25">
      <c r="A334" s="11" t="s">
        <v>185</v>
      </c>
      <c r="B334" s="178">
        <f t="shared" si="19"/>
        <v>451.09248962330651</v>
      </c>
      <c r="D334" s="235"/>
      <c r="E334" s="235" t="s">
        <v>15</v>
      </c>
      <c r="F334" s="235">
        <v>2400</v>
      </c>
      <c r="G334" s="21">
        <f t="shared" si="20"/>
        <v>0.21238938053097345</v>
      </c>
      <c r="H334" s="235"/>
      <c r="I334" s="235"/>
      <c r="J334" s="76"/>
    </row>
    <row r="335" spans="1:10" x14ac:dyDescent="0.25">
      <c r="A335" s="11" t="s">
        <v>185</v>
      </c>
      <c r="B335" s="178">
        <f t="shared" si="19"/>
        <v>71.604545383350299</v>
      </c>
      <c r="D335" s="235"/>
      <c r="E335" s="235" t="s">
        <v>187</v>
      </c>
      <c r="F335" s="235">
        <v>956.2</v>
      </c>
      <c r="G335" s="21">
        <f t="shared" si="20"/>
        <v>8.4619469026548683E-2</v>
      </c>
      <c r="H335" s="235"/>
      <c r="I335" s="235"/>
      <c r="J335" s="76"/>
    </row>
    <row r="336" spans="1:10" x14ac:dyDescent="0.25">
      <c r="A336" s="11" t="s">
        <v>185</v>
      </c>
      <c r="B336" s="178">
        <f t="shared" si="19"/>
        <v>4.8050191870937411</v>
      </c>
      <c r="D336" s="235"/>
      <c r="E336" s="235" t="s">
        <v>20</v>
      </c>
      <c r="F336" s="235">
        <v>247.7</v>
      </c>
      <c r="G336" s="21">
        <f t="shared" si="20"/>
        <v>2.1920353982300883E-2</v>
      </c>
      <c r="H336" s="235"/>
      <c r="I336" s="235"/>
      <c r="J336" s="76"/>
    </row>
    <row r="337" spans="1:10" x14ac:dyDescent="0.25">
      <c r="A337" s="11" t="s">
        <v>185</v>
      </c>
      <c r="B337" s="178">
        <f t="shared" si="19"/>
        <v>55.918631059597466</v>
      </c>
      <c r="D337" s="235"/>
      <c r="E337" s="235" t="s">
        <v>9</v>
      </c>
      <c r="F337" s="235">
        <v>845</v>
      </c>
      <c r="G337" s="21">
        <f t="shared" si="20"/>
        <v>7.4778761061946905E-2</v>
      </c>
      <c r="H337" s="235"/>
      <c r="I337" s="235"/>
      <c r="J337" s="76"/>
    </row>
    <row r="338" spans="1:10" x14ac:dyDescent="0.25">
      <c r="A338" s="11" t="s">
        <v>185</v>
      </c>
      <c r="B338" s="178">
        <f t="shared" si="19"/>
        <v>10.149581016524396</v>
      </c>
      <c r="D338" s="235"/>
      <c r="E338" s="235" t="s">
        <v>186</v>
      </c>
      <c r="F338" s="235">
        <v>360</v>
      </c>
      <c r="G338" s="21">
        <f t="shared" si="20"/>
        <v>3.1858407079646017E-2</v>
      </c>
      <c r="H338" s="235"/>
      <c r="I338" s="235"/>
      <c r="J338" s="76"/>
    </row>
    <row r="339" spans="1:10" x14ac:dyDescent="0.25">
      <c r="A339" s="11" t="s">
        <v>185</v>
      </c>
      <c r="B339" s="178">
        <f t="shared" si="19"/>
        <v>2.6226799279505046</v>
      </c>
      <c r="D339" s="235"/>
      <c r="E339" s="235" t="s">
        <v>26</v>
      </c>
      <c r="F339" s="235">
        <v>183</v>
      </c>
      <c r="G339" s="21">
        <f t="shared" si="20"/>
        <v>1.6194690265486724E-2</v>
      </c>
      <c r="H339" s="235"/>
      <c r="I339" s="235"/>
      <c r="J339" s="76"/>
    </row>
    <row r="340" spans="1:10" x14ac:dyDescent="0.25">
      <c r="A340" s="11" t="s">
        <v>185</v>
      </c>
      <c r="B340" s="178">
        <f t="shared" si="19"/>
        <v>1.1011623528858954</v>
      </c>
      <c r="D340" s="235"/>
      <c r="E340" s="235" t="s">
        <v>56</v>
      </c>
      <c r="F340" s="235">
        <v>118.578</v>
      </c>
      <c r="G340" s="21">
        <f t="shared" si="20"/>
        <v>1.049362831858407E-2</v>
      </c>
      <c r="H340" s="235"/>
      <c r="I340" s="235"/>
      <c r="J340" s="76"/>
    </row>
    <row r="341" spans="1:10" x14ac:dyDescent="0.25">
      <c r="A341" s="11" t="s">
        <v>185</v>
      </c>
      <c r="B341" s="178">
        <f t="shared" si="19"/>
        <v>282.71595269794034</v>
      </c>
      <c r="D341" s="235"/>
      <c r="E341" s="235" t="s">
        <v>121</v>
      </c>
      <c r="F341" s="235">
        <v>1900</v>
      </c>
      <c r="G341" s="21">
        <f t="shared" si="20"/>
        <v>0.16814159292035399</v>
      </c>
      <c r="H341" s="235"/>
      <c r="I341" s="235"/>
      <c r="J341" s="76"/>
    </row>
    <row r="342" spans="1:10" x14ac:dyDescent="0.25">
      <c r="A342" s="11" t="s">
        <v>185</v>
      </c>
      <c r="B342" s="178">
        <f t="shared" si="19"/>
        <v>7.8697627065549387</v>
      </c>
      <c r="D342" s="235"/>
      <c r="E342" s="235" t="s">
        <v>126</v>
      </c>
      <c r="F342" s="235">
        <v>317</v>
      </c>
      <c r="G342" s="21">
        <f t="shared" si="20"/>
        <v>2.8053097345132744E-2</v>
      </c>
      <c r="H342" s="235"/>
      <c r="I342" s="235"/>
      <c r="J342" s="11"/>
    </row>
    <row r="343" spans="1:10" x14ac:dyDescent="0.25">
      <c r="A343" s="150" t="s">
        <v>185</v>
      </c>
      <c r="B343" s="131">
        <f t="shared" si="19"/>
        <v>27.43114113117155</v>
      </c>
      <c r="C343" s="150"/>
      <c r="D343" s="12"/>
      <c r="E343" s="12" t="s">
        <v>171</v>
      </c>
      <c r="F343" s="140">
        <v>591.83464000000004</v>
      </c>
      <c r="G343" s="27">
        <f t="shared" si="20"/>
        <v>5.2374746902654867E-2</v>
      </c>
      <c r="H343" s="12"/>
      <c r="I343" s="12"/>
      <c r="J343" s="150"/>
    </row>
    <row r="344" spans="1:10" x14ac:dyDescent="0.25">
      <c r="A344" s="11" t="s">
        <v>188</v>
      </c>
      <c r="B344" s="178">
        <f>POWER((F344/$J$344)*100, 2)</f>
        <v>4.1242319670061443E-3</v>
      </c>
      <c r="C344" s="11">
        <f>SUM(B344:B399)</f>
        <v>1649.9683274230886</v>
      </c>
      <c r="D344" s="236"/>
      <c r="E344" s="236" t="s">
        <v>97</v>
      </c>
      <c r="F344" s="236">
        <v>700</v>
      </c>
      <c r="G344" s="238">
        <f>F344/$J$344</f>
        <v>6.4220183486238529E-4</v>
      </c>
      <c r="H344" s="236"/>
      <c r="I344" s="236"/>
      <c r="J344" s="76">
        <v>1090000</v>
      </c>
    </row>
    <row r="345" spans="1:10" x14ac:dyDescent="0.25">
      <c r="A345" s="11" t="s">
        <v>188</v>
      </c>
      <c r="B345" s="178">
        <f t="shared" ref="B345:B399" si="21">POWER((F345/$J$344)*100, 2)</f>
        <v>437.5389276996886</v>
      </c>
      <c r="D345" s="236"/>
      <c r="E345" s="236" t="s">
        <v>5</v>
      </c>
      <c r="F345" s="236">
        <v>228000</v>
      </c>
      <c r="G345" s="238">
        <f t="shared" ref="G345:G398" si="22">F345/$J$344</f>
        <v>0.20917431192660552</v>
      </c>
      <c r="H345" s="236"/>
      <c r="I345" s="236"/>
      <c r="J345" s="76"/>
    </row>
    <row r="346" spans="1:10" x14ac:dyDescent="0.25">
      <c r="A346" s="11" t="s">
        <v>188</v>
      </c>
      <c r="B346" s="178">
        <f t="shared" si="21"/>
        <v>3.4548726969447024E-3</v>
      </c>
      <c r="D346" s="236"/>
      <c r="E346" s="236" t="s">
        <v>131</v>
      </c>
      <c r="F346" s="236">
        <v>640.68200000000002</v>
      </c>
      <c r="G346" s="238">
        <f t="shared" si="22"/>
        <v>5.8778165137614682E-4</v>
      </c>
      <c r="H346" s="236"/>
      <c r="I346" s="236"/>
      <c r="J346" s="76"/>
    </row>
    <row r="347" spans="1:10" x14ac:dyDescent="0.25">
      <c r="A347" s="11" t="s">
        <v>188</v>
      </c>
      <c r="B347" s="178">
        <f t="shared" si="21"/>
        <v>0</v>
      </c>
      <c r="D347" s="236"/>
      <c r="E347" s="236" t="s">
        <v>192</v>
      </c>
      <c r="F347" s="234"/>
      <c r="G347" s="238">
        <f t="shared" si="22"/>
        <v>0</v>
      </c>
      <c r="H347" s="236"/>
      <c r="I347" s="236"/>
      <c r="J347" s="76"/>
    </row>
    <row r="348" spans="1:10" x14ac:dyDescent="0.25">
      <c r="A348" s="11" t="s">
        <v>188</v>
      </c>
      <c r="B348" s="178">
        <f t="shared" si="21"/>
        <v>3.869068260247454E-3</v>
      </c>
      <c r="D348" s="236"/>
      <c r="E348" s="236" t="s">
        <v>39</v>
      </c>
      <c r="F348" s="236">
        <v>678</v>
      </c>
      <c r="G348" s="238">
        <f t="shared" si="22"/>
        <v>6.2201834862385321E-4</v>
      </c>
      <c r="H348" s="236"/>
      <c r="I348" s="236"/>
      <c r="J348" s="76"/>
    </row>
    <row r="349" spans="1:10" x14ac:dyDescent="0.25">
      <c r="A349" s="11" t="s">
        <v>188</v>
      </c>
      <c r="B349" s="178">
        <f t="shared" si="21"/>
        <v>332.34627995118257</v>
      </c>
      <c r="D349" s="236"/>
      <c r="E349" s="236" t="s">
        <v>6</v>
      </c>
      <c r="F349" s="236">
        <v>198711</v>
      </c>
      <c r="G349" s="238">
        <f t="shared" si="22"/>
        <v>0.18230366972477063</v>
      </c>
      <c r="H349" s="236"/>
      <c r="I349" s="236"/>
      <c r="J349" s="76"/>
    </row>
    <row r="350" spans="1:10" x14ac:dyDescent="0.25">
      <c r="A350" s="11" t="s">
        <v>188</v>
      </c>
      <c r="B350" s="178">
        <f t="shared" si="21"/>
        <v>0</v>
      </c>
      <c r="D350" s="236"/>
      <c r="E350" s="236" t="s">
        <v>101</v>
      </c>
      <c r="F350" s="236"/>
      <c r="G350" s="238"/>
      <c r="H350" s="236"/>
      <c r="I350" s="236"/>
      <c r="J350" s="76"/>
    </row>
    <row r="351" spans="1:10" x14ac:dyDescent="0.25">
      <c r="A351" s="11" t="s">
        <v>188</v>
      </c>
      <c r="B351" s="178">
        <f t="shared" si="21"/>
        <v>3.3667199730662407</v>
      </c>
      <c r="D351" s="236"/>
      <c r="E351" s="236" t="s">
        <v>82</v>
      </c>
      <c r="F351" s="236">
        <v>20000</v>
      </c>
      <c r="G351" s="238">
        <f t="shared" si="22"/>
        <v>1.834862385321101E-2</v>
      </c>
      <c r="H351" s="236"/>
      <c r="I351" s="236"/>
      <c r="J351" s="76"/>
    </row>
    <row r="352" spans="1:10" x14ac:dyDescent="0.25">
      <c r="A352" s="11" t="s">
        <v>188</v>
      </c>
      <c r="B352" s="178">
        <f t="shared" si="21"/>
        <v>0.2109253093173975</v>
      </c>
      <c r="D352" s="236"/>
      <c r="E352" s="236" t="s">
        <v>83</v>
      </c>
      <c r="F352" s="236">
        <v>5006</v>
      </c>
      <c r="G352" s="238">
        <f t="shared" si="22"/>
        <v>4.5926605504587152E-3</v>
      </c>
      <c r="H352" s="236"/>
      <c r="I352" s="236"/>
      <c r="J352" s="76"/>
    </row>
    <row r="353" spans="1:10" x14ac:dyDescent="0.25">
      <c r="A353" s="11" t="s">
        <v>188</v>
      </c>
      <c r="B353" s="178">
        <f t="shared" si="21"/>
        <v>659.87711472098317</v>
      </c>
      <c r="D353" s="236"/>
      <c r="E353" s="236" t="s">
        <v>15</v>
      </c>
      <c r="F353" s="236">
        <v>280000</v>
      </c>
      <c r="G353" s="238">
        <f t="shared" si="22"/>
        <v>0.25688073394495414</v>
      </c>
      <c r="H353" s="236"/>
      <c r="I353" s="236"/>
      <c r="J353" s="76"/>
    </row>
    <row r="354" spans="1:10" x14ac:dyDescent="0.25">
      <c r="A354" s="11" t="s">
        <v>188</v>
      </c>
      <c r="B354" s="178">
        <f t="shared" si="21"/>
        <v>1.9961282720309739E-4</v>
      </c>
      <c r="D354" s="236"/>
      <c r="E354" s="236" t="s">
        <v>103</v>
      </c>
      <c r="F354" s="236">
        <v>154</v>
      </c>
      <c r="G354" s="238">
        <f t="shared" si="22"/>
        <v>1.4128440366972477E-4</v>
      </c>
      <c r="H354" s="236"/>
      <c r="I354" s="236"/>
      <c r="J354" s="76"/>
    </row>
    <row r="355" spans="1:10" x14ac:dyDescent="0.25">
      <c r="A355" s="11" t="s">
        <v>188</v>
      </c>
      <c r="B355" s="178">
        <f t="shared" si="21"/>
        <v>0</v>
      </c>
      <c r="D355" s="236"/>
      <c r="E355" s="236" t="s">
        <v>142</v>
      </c>
      <c r="F355" s="236"/>
      <c r="G355" s="238"/>
      <c r="H355" s="236"/>
      <c r="I355" s="236"/>
      <c r="J355" s="76"/>
    </row>
    <row r="356" spans="1:10" x14ac:dyDescent="0.25">
      <c r="A356" s="11" t="s">
        <v>188</v>
      </c>
      <c r="B356" s="178">
        <f t="shared" si="21"/>
        <v>2.0404418819964652E-2</v>
      </c>
      <c r="D356" s="236"/>
      <c r="E356" s="236" t="s">
        <v>106</v>
      </c>
      <c r="F356" s="236">
        <v>1557</v>
      </c>
      <c r="G356" s="238">
        <f t="shared" si="22"/>
        <v>1.4284403669724772E-3</v>
      </c>
      <c r="H356" s="236"/>
      <c r="I356" s="236"/>
      <c r="J356" s="76"/>
    </row>
    <row r="357" spans="1:10" x14ac:dyDescent="0.25">
      <c r="A357" s="11" t="s">
        <v>188</v>
      </c>
      <c r="B357" s="178">
        <f t="shared" si="21"/>
        <v>0</v>
      </c>
      <c r="D357" s="236"/>
      <c r="E357" s="236" t="s">
        <v>19</v>
      </c>
      <c r="F357" s="236"/>
      <c r="G357" s="238"/>
      <c r="H357" s="236"/>
      <c r="I357" s="236"/>
      <c r="J357" s="76"/>
    </row>
    <row r="358" spans="1:10" x14ac:dyDescent="0.25">
      <c r="A358" s="11" t="s">
        <v>188</v>
      </c>
      <c r="B358" s="178">
        <f t="shared" si="21"/>
        <v>1.2274415823583875E-5</v>
      </c>
      <c r="D358" s="236"/>
      <c r="E358" s="236" t="s">
        <v>94</v>
      </c>
      <c r="F358" s="236">
        <v>38.188000000000002</v>
      </c>
      <c r="G358" s="238">
        <f t="shared" si="22"/>
        <v>3.5034862385321103E-5</v>
      </c>
      <c r="H358" s="236"/>
      <c r="I358" s="236"/>
      <c r="J358" s="76"/>
    </row>
    <row r="359" spans="1:10" x14ac:dyDescent="0.25">
      <c r="A359" s="11" t="s">
        <v>188</v>
      </c>
      <c r="B359" s="178">
        <f t="shared" si="21"/>
        <v>2.6395084588839326E-3</v>
      </c>
      <c r="D359" s="236"/>
      <c r="E359" s="236" t="s">
        <v>21</v>
      </c>
      <c r="F359" s="236">
        <v>560</v>
      </c>
      <c r="G359" s="238">
        <f t="shared" si="22"/>
        <v>5.137614678899083E-4</v>
      </c>
      <c r="H359" s="236"/>
      <c r="I359" s="236"/>
      <c r="J359" s="76"/>
    </row>
    <row r="360" spans="1:10" x14ac:dyDescent="0.25">
      <c r="A360" s="11" t="s">
        <v>188</v>
      </c>
      <c r="B360" s="178">
        <f t="shared" si="21"/>
        <v>0</v>
      </c>
      <c r="D360" s="236"/>
      <c r="E360" s="236" t="s">
        <v>190</v>
      </c>
      <c r="F360" s="236"/>
      <c r="G360" s="238"/>
      <c r="H360" s="236"/>
      <c r="I360" s="236"/>
      <c r="J360" s="76"/>
    </row>
    <row r="361" spans="1:10" x14ac:dyDescent="0.25">
      <c r="A361" s="11" t="s">
        <v>188</v>
      </c>
      <c r="B361" s="178">
        <f t="shared" si="21"/>
        <v>162.57185793283392</v>
      </c>
      <c r="D361" s="236"/>
      <c r="E361" s="236" t="s">
        <v>9</v>
      </c>
      <c r="F361" s="236">
        <v>138979</v>
      </c>
      <c r="G361" s="238">
        <f t="shared" si="22"/>
        <v>0.12750366972477065</v>
      </c>
      <c r="H361" s="236"/>
      <c r="I361" s="236"/>
      <c r="J361" s="76"/>
    </row>
    <row r="362" spans="1:10" x14ac:dyDescent="0.25">
      <c r="A362" s="11" t="s">
        <v>188</v>
      </c>
      <c r="B362" s="178">
        <f t="shared" si="21"/>
        <v>5.2604999579160005E-6</v>
      </c>
      <c r="D362" s="236"/>
      <c r="E362" s="236" t="s">
        <v>23</v>
      </c>
      <c r="F362" s="236">
        <v>25</v>
      </c>
      <c r="G362" s="238">
        <f t="shared" si="22"/>
        <v>2.2935779816513761E-5</v>
      </c>
      <c r="H362" s="236"/>
      <c r="I362" s="236"/>
      <c r="J362" s="76"/>
    </row>
    <row r="363" spans="1:10" x14ac:dyDescent="0.25">
      <c r="A363" s="11" t="s">
        <v>188</v>
      </c>
      <c r="B363" s="178">
        <f t="shared" si="21"/>
        <v>2.1547007827623941</v>
      </c>
      <c r="D363" s="236"/>
      <c r="E363" s="236" t="s">
        <v>24</v>
      </c>
      <c r="F363" s="236">
        <v>16000</v>
      </c>
      <c r="G363" s="238">
        <f t="shared" si="22"/>
        <v>1.4678899082568808E-2</v>
      </c>
      <c r="H363" s="236"/>
      <c r="I363" s="236"/>
      <c r="J363" s="76"/>
    </row>
    <row r="364" spans="1:10" x14ac:dyDescent="0.25">
      <c r="A364" s="11" t="s">
        <v>188</v>
      </c>
      <c r="B364" s="178">
        <f t="shared" si="21"/>
        <v>0</v>
      </c>
      <c r="D364" s="236"/>
      <c r="E364" s="236" t="s">
        <v>111</v>
      </c>
      <c r="F364" s="236"/>
      <c r="G364" s="238"/>
      <c r="H364" s="236"/>
      <c r="I364" s="236"/>
      <c r="J364" s="76"/>
    </row>
    <row r="365" spans="1:10" x14ac:dyDescent="0.25">
      <c r="A365" s="11" t="s">
        <v>188</v>
      </c>
      <c r="B365" s="178">
        <f t="shared" si="21"/>
        <v>1.3575456611396344</v>
      </c>
      <c r="D365" s="236"/>
      <c r="E365" s="236" t="s">
        <v>36</v>
      </c>
      <c r="F365" s="236">
        <v>12700</v>
      </c>
      <c r="G365" s="238">
        <f t="shared" si="22"/>
        <v>1.165137614678899E-2</v>
      </c>
      <c r="H365" s="236"/>
      <c r="I365" s="236"/>
      <c r="J365" s="76"/>
    </row>
    <row r="366" spans="1:10" x14ac:dyDescent="0.25">
      <c r="A366" s="11" t="s">
        <v>188</v>
      </c>
      <c r="B366" s="178">
        <f t="shared" si="21"/>
        <v>1.346687989226496E-7</v>
      </c>
      <c r="D366" s="236"/>
      <c r="E366" s="236" t="s">
        <v>176</v>
      </c>
      <c r="F366" s="236">
        <v>4</v>
      </c>
      <c r="G366" s="238"/>
      <c r="H366" s="236"/>
      <c r="I366" s="236"/>
      <c r="J366" s="76"/>
    </row>
    <row r="367" spans="1:10" x14ac:dyDescent="0.25">
      <c r="A367" s="11" t="s">
        <v>188</v>
      </c>
      <c r="B367" s="178">
        <f t="shared" si="21"/>
        <v>1.8937799848497604E-2</v>
      </c>
      <c r="D367" s="236"/>
      <c r="E367" s="236" t="s">
        <v>137</v>
      </c>
      <c r="F367" s="236">
        <v>1500</v>
      </c>
      <c r="G367" s="238">
        <f t="shared" si="22"/>
        <v>1.3761467889908258E-3</v>
      </c>
      <c r="H367" s="236"/>
      <c r="I367" s="236"/>
      <c r="J367" s="76"/>
    </row>
    <row r="368" spans="1:10" x14ac:dyDescent="0.25">
      <c r="A368" s="11" t="s">
        <v>188</v>
      </c>
      <c r="B368" s="178">
        <f t="shared" si="21"/>
        <v>6.3189967174480258E-4</v>
      </c>
      <c r="D368" s="236"/>
      <c r="E368" s="236" t="s">
        <v>112</v>
      </c>
      <c r="F368" s="236">
        <v>274</v>
      </c>
      <c r="G368" s="238">
        <f t="shared" si="22"/>
        <v>2.5137614678899083E-4</v>
      </c>
      <c r="H368" s="236"/>
      <c r="I368" s="236"/>
      <c r="J368" s="76"/>
    </row>
    <row r="369" spans="1:10" s="236" customFormat="1" x14ac:dyDescent="0.25">
      <c r="A369" s="11" t="s">
        <v>188</v>
      </c>
      <c r="B369" s="178">
        <f t="shared" si="21"/>
        <v>0</v>
      </c>
      <c r="C369" s="11"/>
      <c r="E369" s="236" t="s">
        <v>195</v>
      </c>
      <c r="G369" s="238"/>
      <c r="J369" s="76"/>
    </row>
    <row r="370" spans="1:10" x14ac:dyDescent="0.25">
      <c r="A370" s="11" t="s">
        <v>188</v>
      </c>
      <c r="B370" s="178">
        <f t="shared" si="21"/>
        <v>0</v>
      </c>
      <c r="D370" s="236"/>
      <c r="E370" s="236" t="s">
        <v>181</v>
      </c>
      <c r="F370" s="236"/>
      <c r="G370" s="238"/>
      <c r="H370" s="236"/>
      <c r="I370" s="236"/>
      <c r="J370" s="76"/>
    </row>
    <row r="371" spans="1:10" x14ac:dyDescent="0.25">
      <c r="A371" s="11" t="s">
        <v>188</v>
      </c>
      <c r="B371" s="178">
        <f t="shared" si="21"/>
        <v>5.910647251914823E-3</v>
      </c>
      <c r="D371" s="236"/>
      <c r="E371" s="236" t="s">
        <v>26</v>
      </c>
      <c r="F371" s="236">
        <v>838</v>
      </c>
      <c r="G371" s="238">
        <f t="shared" si="22"/>
        <v>7.6880733944954132E-4</v>
      </c>
      <c r="H371" s="236"/>
      <c r="I371" s="236"/>
      <c r="J371" s="76"/>
    </row>
    <row r="372" spans="1:10" x14ac:dyDescent="0.25">
      <c r="A372" s="11" t="s">
        <v>188</v>
      </c>
      <c r="B372" s="178">
        <f t="shared" si="21"/>
        <v>0.39378503492971978</v>
      </c>
      <c r="D372" s="236"/>
      <c r="E372" s="236" t="s">
        <v>191</v>
      </c>
      <c r="F372" s="236">
        <v>6840</v>
      </c>
      <c r="G372" s="238">
        <f t="shared" si="22"/>
        <v>6.2752293577981655E-3</v>
      </c>
      <c r="H372" s="236"/>
      <c r="I372" s="236"/>
      <c r="J372" s="76"/>
    </row>
    <row r="373" spans="1:10" x14ac:dyDescent="0.25">
      <c r="A373" s="11" t="s">
        <v>188</v>
      </c>
      <c r="B373" s="178">
        <f t="shared" si="21"/>
        <v>0.41318948110428416</v>
      </c>
      <c r="D373" s="236"/>
      <c r="E373" s="236" t="s">
        <v>56</v>
      </c>
      <c r="F373" s="236">
        <v>7006.5</v>
      </c>
      <c r="G373" s="238">
        <f t="shared" si="22"/>
        <v>6.4279816513761467E-3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1"/>
        <v>6.5624863227001107E-3</v>
      </c>
      <c r="D374" s="236"/>
      <c r="E374" s="236" t="s">
        <v>194</v>
      </c>
      <c r="F374" s="236">
        <v>883</v>
      </c>
      <c r="G374" s="238">
        <f t="shared" si="22"/>
        <v>8.1009174311926608E-4</v>
      </c>
      <c r="H374" s="236"/>
      <c r="I374" s="236"/>
      <c r="J374" s="76"/>
    </row>
    <row r="375" spans="1:10" x14ac:dyDescent="0.25">
      <c r="A375" s="11" t="s">
        <v>188</v>
      </c>
      <c r="B375" s="178">
        <f t="shared" si="21"/>
        <v>2.1200962966080294E-6</v>
      </c>
      <c r="D375" s="236"/>
      <c r="E375" s="236" t="s">
        <v>165</v>
      </c>
      <c r="F375" s="236">
        <v>15.871</v>
      </c>
      <c r="G375" s="238">
        <f t="shared" si="22"/>
        <v>1.4560550458715596E-5</v>
      </c>
      <c r="H375" s="236"/>
      <c r="I375" s="236"/>
      <c r="J375" s="76"/>
    </row>
    <row r="376" spans="1:10" x14ac:dyDescent="0.25">
      <c r="A376" s="11" t="s">
        <v>188</v>
      </c>
      <c r="B376" s="178">
        <f t="shared" si="21"/>
        <v>1.2120191903038466E-2</v>
      </c>
      <c r="D376" s="236"/>
      <c r="E376" s="236" t="s">
        <v>116</v>
      </c>
      <c r="F376" s="236">
        <v>1200</v>
      </c>
      <c r="G376" s="238">
        <f t="shared" si="22"/>
        <v>1.1009174311926607E-3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1"/>
        <v>1.1522599107819204E-5</v>
      </c>
      <c r="D377" s="236"/>
      <c r="E377" s="236" t="s">
        <v>139</v>
      </c>
      <c r="F377" s="236">
        <v>37</v>
      </c>
      <c r="G377" s="238">
        <f t="shared" si="22"/>
        <v>3.3944954128440365E-5</v>
      </c>
      <c r="H377" s="236"/>
      <c r="I377" s="236"/>
      <c r="J377" s="76"/>
    </row>
    <row r="378" spans="1:10" x14ac:dyDescent="0.25">
      <c r="A378" s="11" t="s">
        <v>188</v>
      </c>
      <c r="B378" s="178">
        <f t="shared" si="21"/>
        <v>6.7571416547428662E-3</v>
      </c>
      <c r="D378" s="236"/>
      <c r="E378" s="236" t="s">
        <v>117</v>
      </c>
      <c r="F378" s="236">
        <v>896</v>
      </c>
      <c r="G378" s="238">
        <f t="shared" si="22"/>
        <v>8.2201834862385319E-4</v>
      </c>
      <c r="H378" s="236"/>
      <c r="I378" s="236"/>
      <c r="J378" s="76"/>
    </row>
    <row r="379" spans="1:10" x14ac:dyDescent="0.25">
      <c r="A379" s="11" t="s">
        <v>188</v>
      </c>
      <c r="B379" s="178">
        <f t="shared" si="21"/>
        <v>2.3473613332211098E-4</v>
      </c>
      <c r="D379" s="236"/>
      <c r="E379" s="236" t="s">
        <v>28</v>
      </c>
      <c r="F379" s="236">
        <v>167</v>
      </c>
      <c r="G379" s="238">
        <f t="shared" si="22"/>
        <v>1.5321100917431194E-4</v>
      </c>
      <c r="H379" s="236"/>
      <c r="I379" s="236"/>
      <c r="J379" s="76"/>
    </row>
    <row r="380" spans="1:10" x14ac:dyDescent="0.25">
      <c r="A380" s="11" t="s">
        <v>188</v>
      </c>
      <c r="B380" s="178">
        <f t="shared" si="21"/>
        <v>7.6155744465954051E-2</v>
      </c>
      <c r="D380" s="236"/>
      <c r="E380" s="236" t="s">
        <v>92</v>
      </c>
      <c r="F380" s="236">
        <v>3008</v>
      </c>
      <c r="G380" s="238">
        <f t="shared" si="22"/>
        <v>2.7596330275229358E-3</v>
      </c>
      <c r="H380" s="236"/>
      <c r="I380" s="236"/>
      <c r="J380" s="76"/>
    </row>
    <row r="381" spans="1:10" x14ac:dyDescent="0.25">
      <c r="A381" s="11" t="s">
        <v>188</v>
      </c>
      <c r="B381" s="178">
        <f t="shared" si="21"/>
        <v>8.4167999326655998E-7</v>
      </c>
      <c r="D381" s="236"/>
      <c r="E381" s="236" t="s">
        <v>85</v>
      </c>
      <c r="F381" s="236">
        <v>10</v>
      </c>
      <c r="G381" s="238">
        <f t="shared" si="22"/>
        <v>9.1743119266055039E-6</v>
      </c>
      <c r="H381" s="236"/>
      <c r="I381" s="236"/>
      <c r="J381" s="76"/>
    </row>
    <row r="382" spans="1:10" x14ac:dyDescent="0.25">
      <c r="A382" s="11" t="s">
        <v>188</v>
      </c>
      <c r="B382" s="178">
        <f t="shared" si="21"/>
        <v>0</v>
      </c>
      <c r="D382" s="236"/>
      <c r="E382" s="236" t="s">
        <v>29</v>
      </c>
      <c r="F382" s="236"/>
      <c r="G382" s="238"/>
      <c r="H382" s="236"/>
      <c r="I382" s="236"/>
      <c r="J382" s="76"/>
    </row>
    <row r="383" spans="1:10" x14ac:dyDescent="0.25">
      <c r="A383" s="11" t="s">
        <v>188</v>
      </c>
      <c r="B383" s="178">
        <f t="shared" si="21"/>
        <v>23.821563841427491</v>
      </c>
      <c r="D383" s="236"/>
      <c r="E383" s="236" t="s">
        <v>16</v>
      </c>
      <c r="F383" s="236">
        <v>53200</v>
      </c>
      <c r="G383" s="238">
        <f t="shared" si="22"/>
        <v>4.8807339449541284E-2</v>
      </c>
      <c r="H383" s="236"/>
      <c r="I383" s="236"/>
      <c r="J383" s="76"/>
    </row>
    <row r="384" spans="1:10" x14ac:dyDescent="0.25">
      <c r="A384" s="11" t="s">
        <v>188</v>
      </c>
      <c r="B384" s="178">
        <f t="shared" si="21"/>
        <v>0</v>
      </c>
      <c r="D384" s="236"/>
      <c r="E384" s="236" t="s">
        <v>37</v>
      </c>
      <c r="F384" s="236"/>
      <c r="G384" s="238"/>
      <c r="H384" s="236"/>
      <c r="I384" s="236"/>
      <c r="J384" s="76"/>
    </row>
    <row r="385" spans="1:10" x14ac:dyDescent="0.25">
      <c r="A385" s="11" t="s">
        <v>188</v>
      </c>
      <c r="B385" s="178">
        <f t="shared" si="21"/>
        <v>0</v>
      </c>
      <c r="D385" s="236"/>
      <c r="E385" s="236" t="s">
        <v>120</v>
      </c>
      <c r="F385" s="236"/>
      <c r="G385" s="238"/>
      <c r="H385" s="236"/>
      <c r="I385" s="236"/>
      <c r="J385" s="76"/>
    </row>
    <row r="386" spans="1:10" s="236" customFormat="1" x14ac:dyDescent="0.25">
      <c r="A386" s="11" t="s">
        <v>188</v>
      </c>
      <c r="B386" s="178">
        <f t="shared" si="21"/>
        <v>0</v>
      </c>
      <c r="C386" s="11"/>
      <c r="E386" s="236" t="s">
        <v>30</v>
      </c>
      <c r="F386" s="234"/>
      <c r="G386" s="238"/>
      <c r="J386" s="76"/>
    </row>
    <row r="387" spans="1:10" x14ac:dyDescent="0.25">
      <c r="A387" s="11" t="s">
        <v>188</v>
      </c>
      <c r="B387" s="178">
        <f t="shared" si="21"/>
        <v>10.193081390455349</v>
      </c>
      <c r="D387" s="236"/>
      <c r="E387" s="236" t="s">
        <v>121</v>
      </c>
      <c r="F387" s="236">
        <v>34800</v>
      </c>
      <c r="G387" s="238">
        <f t="shared" si="22"/>
        <v>3.1926605504587154E-2</v>
      </c>
      <c r="H387" s="236"/>
      <c r="I387" s="236"/>
      <c r="J387" s="76"/>
    </row>
    <row r="388" spans="1:10" x14ac:dyDescent="0.25">
      <c r="A388" s="11" t="s">
        <v>188</v>
      </c>
      <c r="B388" s="178">
        <f t="shared" si="21"/>
        <v>1.2595428751788571</v>
      </c>
      <c r="D388" s="236"/>
      <c r="E388" s="236" t="s">
        <v>174</v>
      </c>
      <c r="F388" s="236">
        <v>12233</v>
      </c>
      <c r="G388" s="238">
        <f t="shared" si="22"/>
        <v>1.1222935779816513E-2</v>
      </c>
      <c r="H388" s="236"/>
      <c r="I388" s="236"/>
      <c r="J388" s="76"/>
    </row>
    <row r="389" spans="1:10" x14ac:dyDescent="0.25">
      <c r="A389" s="11" t="s">
        <v>188</v>
      </c>
      <c r="B389" s="178">
        <f t="shared" si="21"/>
        <v>5.6460735628314108E-4</v>
      </c>
      <c r="D389" s="236"/>
      <c r="E389" s="236" t="s">
        <v>161</v>
      </c>
      <c r="F389" s="236">
        <v>259</v>
      </c>
      <c r="G389" s="238">
        <f t="shared" si="22"/>
        <v>2.3761467889908257E-4</v>
      </c>
      <c r="H389" s="236"/>
      <c r="I389" s="236"/>
      <c r="J389" s="76"/>
    </row>
    <row r="390" spans="1:10" s="236" customFormat="1" x14ac:dyDescent="0.25">
      <c r="A390" s="11" t="s">
        <v>188</v>
      </c>
      <c r="B390" s="178">
        <f t="shared" si="21"/>
        <v>0</v>
      </c>
      <c r="C390" s="11"/>
      <c r="E390" s="236" t="s">
        <v>162</v>
      </c>
      <c r="F390" s="234"/>
      <c r="G390" s="238"/>
      <c r="J390" s="76"/>
    </row>
    <row r="391" spans="1:10" x14ac:dyDescent="0.25">
      <c r="A391" s="11" t="s">
        <v>188</v>
      </c>
      <c r="B391" s="178">
        <f t="shared" si="21"/>
        <v>5.2529248379766012E-5</v>
      </c>
      <c r="D391" s="236"/>
      <c r="E391" s="236" t="s">
        <v>166</v>
      </c>
      <c r="F391" s="236">
        <v>79</v>
      </c>
      <c r="G391" s="238">
        <f t="shared" si="22"/>
        <v>7.2477064220183483E-5</v>
      </c>
      <c r="H391" s="236"/>
      <c r="I391" s="236"/>
      <c r="J391" s="76"/>
    </row>
    <row r="392" spans="1:10" x14ac:dyDescent="0.25">
      <c r="A392" s="11" t="s">
        <v>188</v>
      </c>
      <c r="B392" s="178">
        <f t="shared" si="21"/>
        <v>5.6155954885952354E-2</v>
      </c>
      <c r="D392" s="236"/>
      <c r="E392" s="236" t="s">
        <v>31</v>
      </c>
      <c r="F392" s="236">
        <v>2583</v>
      </c>
      <c r="G392" s="238">
        <f t="shared" si="22"/>
        <v>2.3697247706422017E-3</v>
      </c>
      <c r="H392" s="236"/>
      <c r="I392" s="236"/>
      <c r="J392" s="76"/>
    </row>
    <row r="393" spans="1:10" x14ac:dyDescent="0.25">
      <c r="A393" s="11" t="s">
        <v>188</v>
      </c>
      <c r="B393" s="178">
        <f t="shared" si="21"/>
        <v>0</v>
      </c>
      <c r="D393" s="236"/>
      <c r="E393" s="236" t="s">
        <v>193</v>
      </c>
      <c r="F393" s="236"/>
      <c r="G393" s="238"/>
      <c r="H393" s="236"/>
      <c r="I393" s="236"/>
      <c r="J393" s="76"/>
    </row>
    <row r="394" spans="1:10" x14ac:dyDescent="0.25">
      <c r="A394" s="11" t="s">
        <v>188</v>
      </c>
      <c r="B394" s="178">
        <f t="shared" si="21"/>
        <v>11.274808517801532</v>
      </c>
      <c r="D394" s="236"/>
      <c r="E394" s="236" t="s">
        <v>126</v>
      </c>
      <c r="F394" s="236">
        <v>36600</v>
      </c>
      <c r="G394" s="238">
        <f t="shared" si="22"/>
        <v>3.3577981651376147E-2</v>
      </c>
      <c r="H394" s="236"/>
      <c r="I394" s="236"/>
      <c r="J394" s="76"/>
    </row>
    <row r="395" spans="1:10" x14ac:dyDescent="0.25">
      <c r="A395" s="11" t="s">
        <v>188</v>
      </c>
      <c r="B395" s="178">
        <f t="shared" si="21"/>
        <v>0</v>
      </c>
      <c r="D395" s="236"/>
      <c r="E395" s="236" t="s">
        <v>128</v>
      </c>
      <c r="F395" s="236"/>
      <c r="G395" s="238"/>
      <c r="H395" s="236"/>
      <c r="I395" s="236"/>
      <c r="J395" s="76"/>
    </row>
    <row r="396" spans="1:10" x14ac:dyDescent="0.25">
      <c r="A396" s="11" t="s">
        <v>188</v>
      </c>
      <c r="B396" s="178">
        <f t="shared" si="21"/>
        <v>2.3193333894453327</v>
      </c>
      <c r="D396" s="236"/>
      <c r="E396" s="236" t="s">
        <v>38</v>
      </c>
      <c r="F396" s="236">
        <v>16600</v>
      </c>
      <c r="G396" s="238">
        <f t="shared" si="22"/>
        <v>1.5229357798165137E-2</v>
      </c>
      <c r="H396" s="236"/>
      <c r="I396" s="236"/>
      <c r="J396" s="76"/>
    </row>
    <row r="397" spans="1:10" x14ac:dyDescent="0.25">
      <c r="A397" s="11" t="s">
        <v>188</v>
      </c>
      <c r="B397" s="178">
        <f t="shared" si="21"/>
        <v>0.61961451056308392</v>
      </c>
      <c r="D397" s="236"/>
      <c r="E397" s="236" t="s">
        <v>12</v>
      </c>
      <c r="F397" s="236">
        <v>8580</v>
      </c>
      <c r="G397" s="238">
        <f t="shared" si="22"/>
        <v>7.871559633027523E-3</v>
      </c>
      <c r="H397" s="236"/>
      <c r="I397" s="236"/>
      <c r="J397" s="76"/>
    </row>
    <row r="398" spans="1:10" x14ac:dyDescent="0.25">
      <c r="A398" s="11" t="s">
        <v>188</v>
      </c>
      <c r="B398" s="178">
        <f t="shared" si="21"/>
        <v>3.052874547597003E-2</v>
      </c>
      <c r="D398" s="236"/>
      <c r="E398" s="236" t="s">
        <v>47</v>
      </c>
      <c r="F398" s="236">
        <v>1904.5</v>
      </c>
      <c r="G398" s="238">
        <f t="shared" si="22"/>
        <v>1.7472477064220183E-3</v>
      </c>
      <c r="H398" s="236"/>
      <c r="I398" s="236"/>
      <c r="J398" s="11"/>
    </row>
    <row r="399" spans="1:10" x14ac:dyDescent="0.25">
      <c r="A399" s="11" t="s">
        <v>188</v>
      </c>
      <c r="B399" s="131">
        <f t="shared" si="21"/>
        <v>0</v>
      </c>
      <c r="C399" s="150"/>
      <c r="D399" s="12"/>
      <c r="E399" s="12" t="s">
        <v>86</v>
      </c>
      <c r="F399" s="12"/>
      <c r="G399" s="237"/>
      <c r="H399" s="12"/>
      <c r="I399" s="12"/>
      <c r="J399" s="150"/>
    </row>
    <row r="400" spans="1:10" x14ac:dyDescent="0.25">
      <c r="A400" s="11" t="s">
        <v>197</v>
      </c>
      <c r="B400" s="178">
        <f>POWER((F400/$J$400)*100, 2)</f>
        <v>29.351535438212444</v>
      </c>
      <c r="C400" s="11">
        <f>SUM(B400:B420)</f>
        <v>2754.3836481116409</v>
      </c>
      <c r="D400" s="236"/>
      <c r="E400" s="236" t="s">
        <v>5</v>
      </c>
      <c r="F400" s="236">
        <v>4345</v>
      </c>
      <c r="G400" s="238">
        <f>F400/$J$400</f>
        <v>5.417705735660848E-2</v>
      </c>
      <c r="H400" s="236"/>
      <c r="I400" s="236"/>
      <c r="J400" s="76">
        <v>80200</v>
      </c>
    </row>
    <row r="401" spans="1:11" x14ac:dyDescent="0.25">
      <c r="A401" s="11" t="s">
        <v>197</v>
      </c>
      <c r="B401" s="178">
        <f t="shared" ref="B401:B420" si="23">POWER((F401/$J$400)*100, 2)</f>
        <v>0.18184588404300966</v>
      </c>
      <c r="D401" s="236"/>
      <c r="E401" s="236" t="s">
        <v>202</v>
      </c>
      <c r="F401" s="236">
        <v>342</v>
      </c>
      <c r="G401" s="238">
        <f t="shared" ref="G401:G420" si="24">F401/$J$400</f>
        <v>4.2643391521197003E-3</v>
      </c>
      <c r="H401" s="236"/>
      <c r="I401" s="236"/>
      <c r="J401" s="76"/>
    </row>
    <row r="402" spans="1:11" x14ac:dyDescent="0.25">
      <c r="A402" s="11" t="s">
        <v>197</v>
      </c>
      <c r="B402" s="178">
        <f t="shared" si="23"/>
        <v>6.6940270893837717</v>
      </c>
      <c r="D402" s="236"/>
      <c r="E402" s="236" t="s">
        <v>6</v>
      </c>
      <c r="F402" s="236">
        <v>2075</v>
      </c>
      <c r="G402" s="238">
        <f t="shared" si="24"/>
        <v>2.5872817955112218E-2</v>
      </c>
      <c r="H402" s="236"/>
      <c r="I402" s="236"/>
      <c r="J402" s="76"/>
    </row>
    <row r="403" spans="1:11" x14ac:dyDescent="0.25">
      <c r="A403" s="11" t="s">
        <v>197</v>
      </c>
      <c r="B403" s="178">
        <f t="shared" si="23"/>
        <v>23.878211267342866</v>
      </c>
      <c r="D403" s="236"/>
      <c r="E403" s="236" t="s">
        <v>82</v>
      </c>
      <c r="F403" s="236">
        <v>3919</v>
      </c>
      <c r="G403" s="238">
        <f t="shared" si="24"/>
        <v>4.8865336658354117E-2</v>
      </c>
      <c r="H403" s="236"/>
      <c r="I403" s="236"/>
      <c r="J403" s="76"/>
    </row>
    <row r="404" spans="1:11" x14ac:dyDescent="0.25">
      <c r="A404" s="11" t="s">
        <v>197</v>
      </c>
      <c r="B404" s="178">
        <f t="shared" si="23"/>
        <v>55.969801182828469</v>
      </c>
      <c r="D404" s="236"/>
      <c r="E404" s="236" t="s">
        <v>15</v>
      </c>
      <c r="F404" s="236">
        <v>6000</v>
      </c>
      <c r="G404" s="238">
        <f t="shared" si="24"/>
        <v>7.4812967581047385E-2</v>
      </c>
      <c r="H404" s="236"/>
      <c r="I404" s="236"/>
      <c r="J404" s="76"/>
    </row>
    <row r="405" spans="1:11" x14ac:dyDescent="0.25">
      <c r="A405" s="11" t="s">
        <v>197</v>
      </c>
      <c r="B405" s="178">
        <f t="shared" si="23"/>
        <v>2487.546719236821</v>
      </c>
      <c r="D405" s="236"/>
      <c r="E405" s="236" t="s">
        <v>204</v>
      </c>
      <c r="F405" s="236">
        <v>40000</v>
      </c>
      <c r="G405" s="238">
        <f t="shared" si="24"/>
        <v>0.49875311720698257</v>
      </c>
      <c r="H405" s="236"/>
      <c r="I405" s="236"/>
      <c r="J405" s="76"/>
    </row>
    <row r="406" spans="1:11" x14ac:dyDescent="0.25">
      <c r="A406" s="11" t="s">
        <v>197</v>
      </c>
      <c r="B406" s="178">
        <f t="shared" si="23"/>
        <v>32.897805361906954</v>
      </c>
      <c r="D406" s="236"/>
      <c r="E406" s="236" t="s">
        <v>142</v>
      </c>
      <c r="F406" s="236">
        <v>4600</v>
      </c>
      <c r="G406" s="238">
        <f t="shared" si="24"/>
        <v>5.7356608478802994E-2</v>
      </c>
      <c r="H406" s="236"/>
      <c r="I406" s="236"/>
      <c r="J406" s="76"/>
    </row>
    <row r="407" spans="1:11" x14ac:dyDescent="0.25">
      <c r="A407" s="11" t="s">
        <v>197</v>
      </c>
      <c r="B407" s="178">
        <f t="shared" si="23"/>
        <v>1.1333884739522762E-3</v>
      </c>
      <c r="D407" s="236"/>
      <c r="E407" s="236" t="s">
        <v>134</v>
      </c>
      <c r="F407" s="236">
        <v>27</v>
      </c>
      <c r="G407" s="238">
        <f t="shared" si="24"/>
        <v>3.3665835411471323E-4</v>
      </c>
      <c r="H407" s="236"/>
      <c r="I407" s="236"/>
      <c r="J407" s="76"/>
    </row>
    <row r="408" spans="1:11" x14ac:dyDescent="0.25">
      <c r="A408" s="11" t="s">
        <v>197</v>
      </c>
      <c r="B408" s="178">
        <f t="shared" si="23"/>
        <v>2.2387920473131389</v>
      </c>
      <c r="D408" s="236"/>
      <c r="E408" s="236" t="s">
        <v>23</v>
      </c>
      <c r="F408" s="236">
        <v>1200</v>
      </c>
      <c r="G408" s="238">
        <f t="shared" si="24"/>
        <v>1.4962593516209476E-2</v>
      </c>
      <c r="H408" s="236"/>
      <c r="I408" s="236"/>
      <c r="J408" s="76"/>
    </row>
    <row r="409" spans="1:11" x14ac:dyDescent="0.25">
      <c r="A409" s="11" t="s">
        <v>197</v>
      </c>
      <c r="B409" s="178">
        <f t="shared" si="23"/>
        <v>0</v>
      </c>
      <c r="D409" s="236"/>
      <c r="E409" s="236" t="s">
        <v>36</v>
      </c>
      <c r="F409" s="236"/>
      <c r="G409" s="238"/>
      <c r="H409" s="236"/>
      <c r="I409" s="236"/>
      <c r="J409" s="76"/>
    </row>
    <row r="410" spans="1:11" x14ac:dyDescent="0.25">
      <c r="A410" s="11" t="s">
        <v>197</v>
      </c>
      <c r="B410" s="178">
        <f t="shared" si="23"/>
        <v>0</v>
      </c>
      <c r="D410" s="236"/>
      <c r="E410" s="236" t="s">
        <v>90</v>
      </c>
      <c r="F410" s="236"/>
      <c r="G410" s="238"/>
      <c r="H410" s="236"/>
      <c r="I410" s="236"/>
      <c r="J410" s="76"/>
    </row>
    <row r="411" spans="1:11" x14ac:dyDescent="0.25">
      <c r="A411" s="11" t="s">
        <v>197</v>
      </c>
      <c r="B411" s="178">
        <f t="shared" si="23"/>
        <v>10.590885628820716</v>
      </c>
      <c r="D411" s="236"/>
      <c r="E411" s="236" t="s">
        <v>165</v>
      </c>
      <c r="F411" s="236">
        <v>2610</v>
      </c>
      <c r="G411" s="238">
        <f t="shared" si="24"/>
        <v>3.2543640897755612E-2</v>
      </c>
      <c r="H411" s="236"/>
      <c r="I411" s="236"/>
      <c r="J411" s="76"/>
    </row>
    <row r="412" spans="1:11" x14ac:dyDescent="0.25">
      <c r="A412" s="11" t="s">
        <v>197</v>
      </c>
      <c r="B412" s="178">
        <f t="shared" si="23"/>
        <v>6.2188667980920522</v>
      </c>
      <c r="D412" s="236"/>
      <c r="E412" s="236" t="s">
        <v>203</v>
      </c>
      <c r="F412" s="236">
        <v>2000</v>
      </c>
      <c r="G412" s="238">
        <f t="shared" si="24"/>
        <v>2.4937655860349128E-2</v>
      </c>
      <c r="H412" s="236"/>
      <c r="I412" s="236"/>
      <c r="J412" s="76"/>
    </row>
    <row r="413" spans="1:11" x14ac:dyDescent="0.25">
      <c r="A413" s="11" t="s">
        <v>197</v>
      </c>
      <c r="B413" s="178">
        <f t="shared" si="23"/>
        <v>0</v>
      </c>
      <c r="D413" s="236"/>
      <c r="E413" s="236" t="s">
        <v>117</v>
      </c>
      <c r="F413" s="236"/>
      <c r="G413" s="238"/>
      <c r="H413" s="236"/>
      <c r="I413" s="236"/>
      <c r="J413" s="76"/>
      <c r="K413" s="236"/>
    </row>
    <row r="414" spans="1:11" x14ac:dyDescent="0.25">
      <c r="A414" s="11" t="s">
        <v>197</v>
      </c>
      <c r="B414" s="178">
        <f t="shared" si="23"/>
        <v>0</v>
      </c>
      <c r="D414" s="236"/>
      <c r="E414" s="236" t="s">
        <v>184</v>
      </c>
      <c r="F414" s="236"/>
      <c r="G414" s="238"/>
      <c r="H414" s="236"/>
      <c r="I414" s="236"/>
      <c r="J414" s="76"/>
    </row>
    <row r="415" spans="1:11" x14ac:dyDescent="0.25">
      <c r="A415" s="11" t="s">
        <v>197</v>
      </c>
      <c r="B415" s="178">
        <f t="shared" si="23"/>
        <v>3.047244731065105</v>
      </c>
      <c r="D415" s="236"/>
      <c r="E415" s="236" t="s">
        <v>158</v>
      </c>
      <c r="F415" s="236">
        <v>1400</v>
      </c>
      <c r="G415" s="238">
        <f t="shared" si="24"/>
        <v>1.7456359102244388E-2</v>
      </c>
      <c r="H415" s="236"/>
      <c r="I415" s="236"/>
      <c r="J415" s="76"/>
    </row>
    <row r="416" spans="1:11" x14ac:dyDescent="0.25">
      <c r="A416" s="11" t="s">
        <v>197</v>
      </c>
      <c r="B416" s="178">
        <f t="shared" si="23"/>
        <v>57.851008389251312</v>
      </c>
      <c r="D416" s="236"/>
      <c r="E416" s="236" t="s">
        <v>16</v>
      </c>
      <c r="F416" s="236">
        <v>6100</v>
      </c>
      <c r="G416" s="238">
        <f t="shared" si="24"/>
        <v>7.6059850374064833E-2</v>
      </c>
      <c r="H416" s="236"/>
      <c r="I416" s="236"/>
      <c r="J416" s="76"/>
    </row>
    <row r="417" spans="1:10" x14ac:dyDescent="0.25">
      <c r="A417" s="11" t="s">
        <v>197</v>
      </c>
      <c r="B417" s="178">
        <f t="shared" si="23"/>
        <v>0.57851008389251313</v>
      </c>
      <c r="D417" s="236"/>
      <c r="E417" s="236" t="s">
        <v>121</v>
      </c>
      <c r="F417" s="236">
        <v>610</v>
      </c>
      <c r="G417" s="238">
        <f t="shared" si="24"/>
        <v>7.6059850374064842E-3</v>
      </c>
      <c r="H417" s="236"/>
      <c r="I417" s="236"/>
      <c r="J417" s="76"/>
    </row>
    <row r="418" spans="1:10" s="236" customFormat="1" x14ac:dyDescent="0.25">
      <c r="A418" s="11" t="s">
        <v>197</v>
      </c>
      <c r="B418" s="178">
        <f t="shared" si="23"/>
        <v>0</v>
      </c>
      <c r="C418" s="11"/>
      <c r="E418" s="236" t="s">
        <v>47</v>
      </c>
      <c r="G418" s="238"/>
      <c r="J418" s="76"/>
    </row>
    <row r="419" spans="1:10" x14ac:dyDescent="0.25">
      <c r="A419" s="11" t="s">
        <v>197</v>
      </c>
      <c r="B419" s="178">
        <f t="shared" si="23"/>
        <v>37.328747955547541</v>
      </c>
      <c r="D419" s="236"/>
      <c r="E419" s="236" t="s">
        <v>89</v>
      </c>
      <c r="F419" s="236">
        <v>4900</v>
      </c>
      <c r="G419" s="238">
        <f t="shared" si="24"/>
        <v>6.1097256857855359E-2</v>
      </c>
      <c r="H419" s="236"/>
      <c r="I419" s="236"/>
      <c r="J419" s="76"/>
    </row>
    <row r="420" spans="1:10" x14ac:dyDescent="0.25">
      <c r="A420" s="150" t="s">
        <v>197</v>
      </c>
      <c r="B420" s="131">
        <f t="shared" si="23"/>
        <v>8.513628646588018E-3</v>
      </c>
      <c r="C420" s="150"/>
      <c r="D420" s="12"/>
      <c r="E420" s="12" t="s">
        <v>86</v>
      </c>
      <c r="F420" s="12">
        <v>74</v>
      </c>
      <c r="G420" s="237">
        <f t="shared" si="24"/>
        <v>9.2269326683291767E-4</v>
      </c>
      <c r="H420" s="12"/>
      <c r="I420" s="12"/>
      <c r="J420" s="150"/>
    </row>
    <row r="421" spans="1:10" x14ac:dyDescent="0.25">
      <c r="A421" s="11" t="s">
        <v>206</v>
      </c>
      <c r="B421" s="178">
        <f>POWER((F421/$J$421)*100,2)</f>
        <v>5.029928072028571E-3</v>
      </c>
      <c r="C421" s="11">
        <f>SUM(B421:B454)</f>
        <v>1039.2437994819174</v>
      </c>
      <c r="D421" s="242"/>
      <c r="E421" s="14" t="s">
        <v>17</v>
      </c>
      <c r="F421" s="242">
        <v>1000</v>
      </c>
      <c r="G421" s="238">
        <f>F421/$J$421</f>
        <v>7.0921985815602842E-4</v>
      </c>
      <c r="H421" s="232"/>
      <c r="I421" s="232"/>
      <c r="J421" s="105">
        <v>1410000</v>
      </c>
    </row>
    <row r="422" spans="1:10" x14ac:dyDescent="0.25">
      <c r="A422" s="11" t="s">
        <v>206</v>
      </c>
      <c r="B422" s="178">
        <f t="shared" ref="B422:B454" si="25">POWER((F422/$J$421)*100,2)</f>
        <v>136.93979176097784</v>
      </c>
      <c r="D422" s="242"/>
      <c r="E422" s="242" t="s">
        <v>5</v>
      </c>
      <c r="F422" s="242">
        <v>165000</v>
      </c>
      <c r="G422" s="238">
        <f t="shared" ref="G422:G454" si="26">F422/$J$421</f>
        <v>0.11702127659574468</v>
      </c>
      <c r="H422" s="242"/>
      <c r="I422" s="242"/>
      <c r="J422" s="76"/>
    </row>
    <row r="423" spans="1:10" x14ac:dyDescent="0.25">
      <c r="A423" s="11" t="s">
        <v>206</v>
      </c>
      <c r="B423" s="178">
        <f t="shared" si="25"/>
        <v>4.1128415321160903</v>
      </c>
      <c r="D423" s="242"/>
      <c r="E423" s="242" t="s">
        <v>202</v>
      </c>
      <c r="F423" s="242">
        <v>28595</v>
      </c>
      <c r="G423" s="238">
        <f t="shared" si="26"/>
        <v>2.028014184397163E-2</v>
      </c>
      <c r="H423" s="242"/>
      <c r="I423" s="242"/>
      <c r="J423" s="76"/>
    </row>
    <row r="424" spans="1:10" x14ac:dyDescent="0.25">
      <c r="A424" s="11" t="s">
        <v>206</v>
      </c>
      <c r="B424" s="178">
        <f t="shared" si="25"/>
        <v>8.4796613902721187</v>
      </c>
      <c r="D424" s="242"/>
      <c r="E424" s="242" t="s">
        <v>6</v>
      </c>
      <c r="F424" s="242">
        <v>41059</v>
      </c>
      <c r="G424" s="238">
        <f t="shared" si="26"/>
        <v>2.9119858156028369E-2</v>
      </c>
      <c r="H424" s="242"/>
      <c r="I424" s="242"/>
      <c r="J424" s="76"/>
    </row>
    <row r="425" spans="1:10" x14ac:dyDescent="0.25">
      <c r="A425" s="11" t="s">
        <v>206</v>
      </c>
      <c r="B425" s="178">
        <f t="shared" si="25"/>
        <v>5.0299280720285703E-7</v>
      </c>
      <c r="D425" s="242"/>
      <c r="E425" s="242" t="s">
        <v>102</v>
      </c>
      <c r="F425" s="242">
        <v>10</v>
      </c>
      <c r="G425" s="238">
        <f t="shared" si="26"/>
        <v>7.0921985815602838E-6</v>
      </c>
      <c r="H425" s="242"/>
      <c r="I425" s="242"/>
      <c r="J425" s="76"/>
    </row>
    <row r="426" spans="1:10" x14ac:dyDescent="0.25">
      <c r="A426" s="11" t="s">
        <v>206</v>
      </c>
      <c r="B426" s="178">
        <f t="shared" si="25"/>
        <v>91.720694980131782</v>
      </c>
      <c r="D426" s="242"/>
      <c r="E426" s="242" t="s">
        <v>82</v>
      </c>
      <c r="F426" s="242">
        <v>135037</v>
      </c>
      <c r="G426" s="238">
        <f t="shared" si="26"/>
        <v>9.5770921985815605E-2</v>
      </c>
      <c r="H426" s="242"/>
      <c r="I426" s="242"/>
      <c r="J426" s="76"/>
    </row>
    <row r="427" spans="1:10" x14ac:dyDescent="0.25">
      <c r="A427" s="11" t="s">
        <v>206</v>
      </c>
      <c r="B427" s="178">
        <f t="shared" si="25"/>
        <v>36.170413963080328</v>
      </c>
      <c r="D427" s="242"/>
      <c r="E427" s="242" t="s">
        <v>15</v>
      </c>
      <c r="F427" s="242">
        <v>84800</v>
      </c>
      <c r="G427" s="238">
        <f t="shared" si="26"/>
        <v>6.0141843971631206E-2</v>
      </c>
      <c r="H427" s="242"/>
      <c r="I427" s="242"/>
      <c r="J427" s="76"/>
    </row>
    <row r="428" spans="1:10" x14ac:dyDescent="0.25">
      <c r="A428" s="11" t="s">
        <v>206</v>
      </c>
      <c r="B428" s="178">
        <f t="shared" si="25"/>
        <v>32.111111111111107</v>
      </c>
      <c r="D428" s="242"/>
      <c r="E428" s="242" t="s">
        <v>103</v>
      </c>
      <c r="F428" s="242">
        <v>79900</v>
      </c>
      <c r="G428" s="238">
        <f t="shared" si="26"/>
        <v>5.6666666666666664E-2</v>
      </c>
      <c r="H428" s="242"/>
      <c r="I428" s="242"/>
      <c r="J428" s="76"/>
    </row>
    <row r="429" spans="1:10" x14ac:dyDescent="0.25">
      <c r="A429" s="11" t="s">
        <v>206</v>
      </c>
      <c r="B429" s="178">
        <f t="shared" si="25"/>
        <v>24.646647552939999</v>
      </c>
      <c r="D429" s="242"/>
      <c r="E429" s="242" t="s">
        <v>142</v>
      </c>
      <c r="F429" s="234">
        <v>70000</v>
      </c>
      <c r="G429" s="238">
        <f t="shared" si="26"/>
        <v>4.9645390070921988E-2</v>
      </c>
      <c r="H429" s="242"/>
      <c r="I429" s="242"/>
      <c r="J429" s="76"/>
    </row>
    <row r="430" spans="1:10" x14ac:dyDescent="0.25">
      <c r="A430" s="11" t="s">
        <v>206</v>
      </c>
      <c r="B430" s="178">
        <f t="shared" si="25"/>
        <v>1.2574820180071427E-3</v>
      </c>
      <c r="D430" s="242"/>
      <c r="E430" s="242" t="s">
        <v>18</v>
      </c>
      <c r="F430" s="234">
        <v>500</v>
      </c>
      <c r="G430" s="238">
        <f t="shared" si="26"/>
        <v>3.5460992907801421E-4</v>
      </c>
      <c r="H430" s="242"/>
      <c r="I430" s="244"/>
      <c r="J430" s="76"/>
    </row>
    <row r="431" spans="1:10" x14ac:dyDescent="0.25">
      <c r="A431" s="11" t="s">
        <v>206</v>
      </c>
      <c r="B431" s="178">
        <f t="shared" si="25"/>
        <v>9.7379407474473115E-2</v>
      </c>
      <c r="D431" s="242"/>
      <c r="E431" s="242" t="s">
        <v>134</v>
      </c>
      <c r="F431" s="242">
        <v>4400</v>
      </c>
      <c r="G431" s="238">
        <f t="shared" si="26"/>
        <v>3.1205673758865249E-3</v>
      </c>
      <c r="H431" s="242"/>
      <c r="I431" s="242"/>
      <c r="J431" s="76"/>
    </row>
    <row r="432" spans="1:10" x14ac:dyDescent="0.25">
      <c r="A432" s="11" t="s">
        <v>206</v>
      </c>
      <c r="B432" s="178">
        <f t="shared" si="25"/>
        <v>0.52362159348121329</v>
      </c>
      <c r="D432" s="242"/>
      <c r="E432" s="242" t="s">
        <v>21</v>
      </c>
      <c r="F432" s="242">
        <v>10203</v>
      </c>
      <c r="G432" s="238">
        <f t="shared" si="26"/>
        <v>7.2361702127659577E-3</v>
      </c>
      <c r="H432" s="242"/>
      <c r="I432" s="242"/>
      <c r="J432" s="76"/>
    </row>
    <row r="433" spans="1:10" x14ac:dyDescent="0.25">
      <c r="A433" s="11" t="s">
        <v>206</v>
      </c>
      <c r="B433" s="178">
        <f t="shared" si="25"/>
        <v>0</v>
      </c>
      <c r="D433" s="242"/>
      <c r="E433" s="242" t="s">
        <v>190</v>
      </c>
      <c r="F433" s="234"/>
      <c r="G433" s="238"/>
      <c r="H433" s="242"/>
      <c r="I433" s="242"/>
      <c r="J433" s="76"/>
    </row>
    <row r="434" spans="1:10" x14ac:dyDescent="0.25">
      <c r="A434" s="11" t="s">
        <v>206</v>
      </c>
      <c r="B434" s="178">
        <f t="shared" si="25"/>
        <v>206.8700769578995</v>
      </c>
      <c r="D434" s="242"/>
      <c r="E434" s="242" t="s">
        <v>23</v>
      </c>
      <c r="F434" s="242">
        <v>202800</v>
      </c>
      <c r="G434" s="238">
        <f t="shared" si="26"/>
        <v>0.14382978723404255</v>
      </c>
      <c r="H434" s="242"/>
      <c r="I434" s="242"/>
      <c r="J434" s="76"/>
    </row>
    <row r="435" spans="1:10" x14ac:dyDescent="0.25">
      <c r="A435" s="11" t="s">
        <v>206</v>
      </c>
      <c r="B435" s="178">
        <f t="shared" si="25"/>
        <v>1.2574820180071427E-3</v>
      </c>
      <c r="D435" s="242"/>
      <c r="E435" s="242" t="s">
        <v>36</v>
      </c>
      <c r="F435" s="242">
        <v>500</v>
      </c>
      <c r="G435" s="238">
        <f t="shared" si="26"/>
        <v>3.5460992907801421E-4</v>
      </c>
      <c r="H435" s="242"/>
      <c r="I435" s="242"/>
      <c r="J435" s="76"/>
    </row>
    <row r="436" spans="1:10" x14ac:dyDescent="0.25">
      <c r="A436" s="11" t="s">
        <v>206</v>
      </c>
      <c r="B436" s="178">
        <f t="shared" si="25"/>
        <v>0.54644599869221866</v>
      </c>
      <c r="D436" s="242"/>
      <c r="E436" s="242" t="s">
        <v>183</v>
      </c>
      <c r="F436" s="234">
        <v>10423</v>
      </c>
      <c r="G436" s="238">
        <f t="shared" si="26"/>
        <v>7.3921985815602834E-3</v>
      </c>
      <c r="H436" s="242"/>
      <c r="I436" s="242"/>
      <c r="J436" s="76"/>
    </row>
    <row r="437" spans="1:10" x14ac:dyDescent="0.25">
      <c r="A437" s="11" t="s">
        <v>206</v>
      </c>
      <c r="B437" s="178">
        <f t="shared" si="25"/>
        <v>0.69586360847039885</v>
      </c>
      <c r="D437" s="242"/>
      <c r="E437" s="242" t="s">
        <v>181</v>
      </c>
      <c r="F437" s="234">
        <v>11762</v>
      </c>
      <c r="G437" s="238">
        <f t="shared" si="26"/>
        <v>8.3418439716312059E-3</v>
      </c>
      <c r="H437" s="242"/>
      <c r="I437" s="242"/>
      <c r="J437" s="76"/>
    </row>
    <row r="438" spans="1:10" x14ac:dyDescent="0.25">
      <c r="A438" s="11" t="s">
        <v>206</v>
      </c>
      <c r="B438" s="178">
        <f t="shared" si="25"/>
        <v>0</v>
      </c>
      <c r="D438" s="242"/>
      <c r="E438" s="242" t="s">
        <v>90</v>
      </c>
      <c r="F438" s="234"/>
      <c r="G438" s="238"/>
      <c r="H438" s="242"/>
      <c r="I438" s="242"/>
      <c r="J438" s="76"/>
    </row>
    <row r="439" spans="1:10" x14ac:dyDescent="0.25">
      <c r="A439" s="11" t="s">
        <v>206</v>
      </c>
      <c r="B439" s="178">
        <f t="shared" si="25"/>
        <v>2.7025250238921585E-3</v>
      </c>
      <c r="D439" s="242"/>
      <c r="E439" s="242" t="s">
        <v>165</v>
      </c>
      <c r="F439" s="234">
        <v>733</v>
      </c>
      <c r="G439" s="238">
        <f t="shared" si="26"/>
        <v>5.1985815602836882E-4</v>
      </c>
      <c r="H439" s="242"/>
      <c r="I439" s="242"/>
      <c r="J439" s="76"/>
    </row>
    <row r="440" spans="1:10" x14ac:dyDescent="0.25">
      <c r="A440" s="11" t="s">
        <v>206</v>
      </c>
      <c r="B440" s="178">
        <f t="shared" si="25"/>
        <v>46.01745989135356</v>
      </c>
      <c r="D440" s="242"/>
      <c r="E440" s="242" t="s">
        <v>203</v>
      </c>
      <c r="F440" s="242">
        <v>95649</v>
      </c>
      <c r="G440" s="238">
        <f t="shared" si="26"/>
        <v>6.7836170212765959E-2</v>
      </c>
      <c r="H440" s="242"/>
      <c r="I440" s="242"/>
      <c r="J440" s="76"/>
    </row>
    <row r="441" spans="1:10" x14ac:dyDescent="0.25">
      <c r="A441" s="11" t="s">
        <v>206</v>
      </c>
      <c r="B441" s="178">
        <f t="shared" si="25"/>
        <v>5.6785875961973752E-4</v>
      </c>
      <c r="D441" s="242"/>
      <c r="E441" s="242" t="s">
        <v>117</v>
      </c>
      <c r="F441" s="234">
        <v>336</v>
      </c>
      <c r="G441" s="238">
        <f t="shared" si="26"/>
        <v>2.3829787234042553E-4</v>
      </c>
      <c r="H441" s="242"/>
      <c r="I441" s="242"/>
      <c r="J441" s="76"/>
    </row>
    <row r="442" spans="1:10" x14ac:dyDescent="0.25">
      <c r="A442" s="11" t="s">
        <v>206</v>
      </c>
      <c r="B442" s="178">
        <f t="shared" si="25"/>
        <v>0</v>
      </c>
      <c r="D442" s="242"/>
      <c r="E442" s="242" t="s">
        <v>184</v>
      </c>
      <c r="F442" s="234"/>
      <c r="G442" s="238"/>
      <c r="H442" s="242"/>
      <c r="I442" s="242"/>
      <c r="J442" s="76"/>
    </row>
    <row r="443" spans="1:10" x14ac:dyDescent="0.25">
      <c r="A443" s="11" t="s">
        <v>206</v>
      </c>
      <c r="B443" s="178">
        <f t="shared" si="25"/>
        <v>98.226374608923109</v>
      </c>
      <c r="D443" s="242"/>
      <c r="E443" s="242" t="s">
        <v>158</v>
      </c>
      <c r="F443" s="234">
        <v>139744</v>
      </c>
      <c r="G443" s="238">
        <f t="shared" si="26"/>
        <v>9.9109219858156031E-2</v>
      </c>
      <c r="H443" s="242"/>
      <c r="I443" s="242"/>
      <c r="J443" s="76"/>
    </row>
    <row r="444" spans="1:10" x14ac:dyDescent="0.25">
      <c r="A444" s="11" t="s">
        <v>206</v>
      </c>
      <c r="B444" s="178">
        <f t="shared" si="25"/>
        <v>344.723744685881</v>
      </c>
      <c r="D444" s="242"/>
      <c r="E444" s="242" t="s">
        <v>16</v>
      </c>
      <c r="F444" s="234">
        <v>261791</v>
      </c>
      <c r="G444" s="238">
        <f t="shared" si="26"/>
        <v>0.18566737588652482</v>
      </c>
      <c r="H444" s="242"/>
      <c r="I444" s="242"/>
      <c r="J444" s="76"/>
    </row>
    <row r="445" spans="1:10" x14ac:dyDescent="0.25">
      <c r="A445" s="11" t="s">
        <v>206</v>
      </c>
      <c r="B445" s="178">
        <f t="shared" si="25"/>
        <v>0</v>
      </c>
      <c r="D445" s="242"/>
      <c r="E445" s="242" t="s">
        <v>37</v>
      </c>
      <c r="F445" s="234"/>
      <c r="G445" s="238"/>
      <c r="H445" s="242"/>
      <c r="I445" s="242"/>
      <c r="J445" s="76"/>
    </row>
    <row r="446" spans="1:10" x14ac:dyDescent="0.25">
      <c r="A446" s="11" t="s">
        <v>206</v>
      </c>
      <c r="B446" s="178">
        <f t="shared" si="25"/>
        <v>6.0233691715708462</v>
      </c>
      <c r="D446" s="242"/>
      <c r="E446" s="242" t="s">
        <v>121</v>
      </c>
      <c r="F446" s="242">
        <v>34605</v>
      </c>
      <c r="G446" s="238">
        <f t="shared" si="26"/>
        <v>2.4542553191489361E-2</v>
      </c>
      <c r="H446" s="242"/>
      <c r="I446" s="242"/>
      <c r="J446" s="76"/>
    </row>
    <row r="447" spans="1:10" x14ac:dyDescent="0.25">
      <c r="A447" s="11" t="s">
        <v>206</v>
      </c>
      <c r="B447" s="178">
        <f t="shared" si="25"/>
        <v>0.32473831799205266</v>
      </c>
      <c r="D447" s="242"/>
      <c r="E447" s="242" t="s">
        <v>32</v>
      </c>
      <c r="F447" s="234">
        <v>8035</v>
      </c>
      <c r="G447" s="238">
        <f t="shared" si="26"/>
        <v>5.6985815602836878E-3</v>
      </c>
      <c r="H447" s="242"/>
      <c r="I447" s="242"/>
      <c r="J447" s="76"/>
    </row>
    <row r="448" spans="1:10" x14ac:dyDescent="0.25">
      <c r="A448" s="11" t="s">
        <v>206</v>
      </c>
      <c r="B448" s="178">
        <f t="shared" si="25"/>
        <v>7.2310296262763449E-3</v>
      </c>
      <c r="D448" s="242"/>
      <c r="E448" s="242" t="s">
        <v>31</v>
      </c>
      <c r="F448" s="234">
        <v>1199</v>
      </c>
      <c r="G448" s="238">
        <f t="shared" si="26"/>
        <v>8.5035460992907805E-4</v>
      </c>
      <c r="H448" s="242"/>
      <c r="I448" s="242"/>
      <c r="J448" s="76"/>
    </row>
    <row r="449" spans="1:10" x14ac:dyDescent="0.25">
      <c r="A449" s="11" t="s">
        <v>206</v>
      </c>
      <c r="B449" s="178">
        <f t="shared" si="25"/>
        <v>0</v>
      </c>
      <c r="D449" s="242"/>
      <c r="E449" s="242" t="s">
        <v>126</v>
      </c>
      <c r="F449" s="234"/>
      <c r="G449" s="238"/>
      <c r="H449" s="242"/>
      <c r="I449" s="242"/>
      <c r="J449" s="76"/>
    </row>
    <row r="450" spans="1:10" s="242" customFormat="1" x14ac:dyDescent="0.25">
      <c r="A450" s="11" t="s">
        <v>206</v>
      </c>
      <c r="B450" s="178">
        <f t="shared" si="25"/>
        <v>0</v>
      </c>
      <c r="C450" s="11"/>
      <c r="E450" s="242" t="s">
        <v>38</v>
      </c>
      <c r="F450" s="234"/>
      <c r="G450" s="238"/>
      <c r="J450" s="76"/>
    </row>
    <row r="451" spans="1:10" x14ac:dyDescent="0.25">
      <c r="A451" s="11" t="s">
        <v>206</v>
      </c>
      <c r="B451" s="178">
        <f t="shared" si="25"/>
        <v>0.87641466727025807</v>
      </c>
      <c r="D451" s="242"/>
      <c r="E451" s="242" t="s">
        <v>12</v>
      </c>
      <c r="F451" s="242">
        <v>13200</v>
      </c>
      <c r="G451" s="238">
        <f t="shared" si="26"/>
        <v>9.3617021276595751E-3</v>
      </c>
      <c r="H451" s="242"/>
      <c r="I451" s="242"/>
      <c r="J451" s="76"/>
    </row>
    <row r="452" spans="1:10" s="242" customFormat="1" x14ac:dyDescent="0.25">
      <c r="A452" s="11" t="s">
        <v>206</v>
      </c>
      <c r="B452" s="178">
        <f t="shared" si="25"/>
        <v>0</v>
      </c>
      <c r="C452" s="11"/>
      <c r="E452" s="242" t="s">
        <v>47</v>
      </c>
      <c r="F452" s="234"/>
      <c r="G452" s="238"/>
      <c r="J452" s="76"/>
    </row>
    <row r="453" spans="1:10" x14ac:dyDescent="0.25">
      <c r="A453" s="11" t="s">
        <v>206</v>
      </c>
      <c r="B453" s="178">
        <f t="shared" si="25"/>
        <v>3.9434636084703992E-4</v>
      </c>
      <c r="D453" s="242"/>
      <c r="E453" s="242" t="s">
        <v>89</v>
      </c>
      <c r="F453" s="242">
        <v>280</v>
      </c>
      <c r="G453" s="238">
        <f t="shared" si="26"/>
        <v>1.9858156028368794E-4</v>
      </c>
      <c r="H453" s="242"/>
      <c r="I453" s="242"/>
      <c r="J453" s="11"/>
    </row>
    <row r="454" spans="1:10" x14ac:dyDescent="0.25">
      <c r="A454" s="150" t="s">
        <v>206</v>
      </c>
      <c r="B454" s="131">
        <f t="shared" si="25"/>
        <v>0.11870712740807807</v>
      </c>
      <c r="C454" s="150"/>
      <c r="D454" s="12"/>
      <c r="E454" s="12" t="s">
        <v>86</v>
      </c>
      <c r="F454" s="12">
        <v>4858</v>
      </c>
      <c r="G454" s="237">
        <f t="shared" si="26"/>
        <v>3.4453900709219857E-3</v>
      </c>
      <c r="H454" s="12"/>
      <c r="I454" s="12"/>
      <c r="J454" s="150"/>
    </row>
    <row r="455" spans="1:10" x14ac:dyDescent="0.25">
      <c r="A455" s="11" t="s">
        <v>208</v>
      </c>
      <c r="B455" s="178">
        <f>POWER((F455/$J$455)*100, 2)</f>
        <v>2.6325062499999997E-4</v>
      </c>
      <c r="C455" s="11">
        <f>SUM(B455:B514)</f>
        <v>1444.1457590535554</v>
      </c>
      <c r="D455" s="246"/>
      <c r="E455" s="246" t="s">
        <v>17</v>
      </c>
      <c r="F455" s="246">
        <v>2596</v>
      </c>
      <c r="G455" s="238">
        <f>F455/$J$455</f>
        <v>1.6224999999999999E-4</v>
      </c>
      <c r="H455" s="246"/>
      <c r="I455" s="246"/>
      <c r="J455" s="76">
        <v>16000000</v>
      </c>
    </row>
    <row r="456" spans="1:10" x14ac:dyDescent="0.25">
      <c r="A456" s="11" t="s">
        <v>208</v>
      </c>
      <c r="B456" s="178">
        <f t="shared" ref="B456:B514" si="27">POWER((F456/$J$455)*100, 2)</f>
        <v>0.79972777562499986</v>
      </c>
      <c r="D456" s="246"/>
      <c r="E456" s="246" t="s">
        <v>209</v>
      </c>
      <c r="F456" s="246">
        <v>143084</v>
      </c>
      <c r="G456" s="238">
        <f t="shared" ref="G456:G514" si="28">F456/$J$455</f>
        <v>8.9427499999999993E-3</v>
      </c>
      <c r="H456" s="246"/>
      <c r="I456" s="246"/>
      <c r="J456" s="76"/>
    </row>
    <row r="457" spans="1:10" x14ac:dyDescent="0.25">
      <c r="A457" s="11" t="s">
        <v>208</v>
      </c>
      <c r="B457" s="178">
        <f t="shared" si="27"/>
        <v>2.1084855039062503E-2</v>
      </c>
      <c r="D457" s="246"/>
      <c r="E457" s="246" t="s">
        <v>210</v>
      </c>
      <c r="F457" s="246">
        <v>23233</v>
      </c>
      <c r="G457" s="238">
        <f t="shared" si="28"/>
        <v>1.4520625E-3</v>
      </c>
      <c r="H457" s="246"/>
      <c r="I457" s="246"/>
      <c r="J457" s="76"/>
    </row>
    <row r="458" spans="1:10" x14ac:dyDescent="0.25">
      <c r="A458" s="11" t="s">
        <v>208</v>
      </c>
      <c r="B458" s="178">
        <f t="shared" si="27"/>
        <v>28.488906249999996</v>
      </c>
      <c r="D458" s="246"/>
      <c r="E458" s="246" t="s">
        <v>5</v>
      </c>
      <c r="F458" s="246">
        <v>854000</v>
      </c>
      <c r="G458" s="238">
        <f t="shared" si="28"/>
        <v>5.3374999999999999E-2</v>
      </c>
      <c r="H458" s="246"/>
      <c r="I458" s="246"/>
      <c r="J458" s="76"/>
    </row>
    <row r="459" spans="1:10" x14ac:dyDescent="0.25">
      <c r="A459" s="11" t="s">
        <v>208</v>
      </c>
      <c r="B459" s="178">
        <f t="shared" si="27"/>
        <v>0</v>
      </c>
      <c r="D459" s="246"/>
      <c r="E459" s="246" t="s">
        <v>192</v>
      </c>
      <c r="F459" s="247"/>
      <c r="G459" s="238"/>
      <c r="H459" s="246"/>
      <c r="I459" s="246"/>
      <c r="J459" s="76"/>
    </row>
    <row r="460" spans="1:10" x14ac:dyDescent="0.25">
      <c r="A460" s="11" t="s">
        <v>208</v>
      </c>
      <c r="B460" s="178">
        <f t="shared" si="27"/>
        <v>1.5625000000000001E-6</v>
      </c>
      <c r="D460" s="246"/>
      <c r="E460" s="246" t="s">
        <v>93</v>
      </c>
      <c r="F460" s="246">
        <v>200</v>
      </c>
      <c r="G460" s="238">
        <f t="shared" si="28"/>
        <v>1.2500000000000001E-5</v>
      </c>
      <c r="H460" s="246"/>
      <c r="I460" s="246"/>
      <c r="J460" s="76"/>
    </row>
    <row r="461" spans="1:10" x14ac:dyDescent="0.25">
      <c r="A461" s="11" t="s">
        <v>208</v>
      </c>
      <c r="B461" s="178">
        <f t="shared" si="27"/>
        <v>3.1940391601562493E-2</v>
      </c>
      <c r="D461" s="246"/>
      <c r="E461" s="246" t="s">
        <v>202</v>
      </c>
      <c r="F461" s="246">
        <v>28595</v>
      </c>
      <c r="G461" s="238">
        <f t="shared" si="28"/>
        <v>1.7871874999999999E-3</v>
      </c>
      <c r="H461" s="246"/>
      <c r="I461" s="246"/>
      <c r="J461" s="76"/>
    </row>
    <row r="462" spans="1:10" x14ac:dyDescent="0.25">
      <c r="A462" s="11" t="s">
        <v>208</v>
      </c>
      <c r="B462" s="178">
        <f t="shared" si="27"/>
        <v>1.8596776899999998</v>
      </c>
      <c r="D462" s="246"/>
      <c r="E462" s="246" t="s">
        <v>211</v>
      </c>
      <c r="F462" s="246">
        <v>218192</v>
      </c>
      <c r="G462" s="238">
        <f t="shared" si="28"/>
        <v>1.3637E-2</v>
      </c>
      <c r="H462" s="246"/>
      <c r="I462" s="246"/>
      <c r="J462" s="76"/>
    </row>
    <row r="463" spans="1:10" x14ac:dyDescent="0.25">
      <c r="A463" s="11" t="s">
        <v>208</v>
      </c>
      <c r="B463" s="178">
        <f t="shared" si="27"/>
        <v>0.4306640625</v>
      </c>
      <c r="D463" s="246"/>
      <c r="E463" s="246" t="s">
        <v>101</v>
      </c>
      <c r="F463" s="246">
        <v>105000</v>
      </c>
      <c r="G463" s="238">
        <f t="shared" si="28"/>
        <v>6.5624999999999998E-3</v>
      </c>
      <c r="H463" s="246"/>
      <c r="I463" s="246"/>
      <c r="J463" s="76"/>
    </row>
    <row r="464" spans="1:10" x14ac:dyDescent="0.25">
      <c r="A464" s="11" t="s">
        <v>208</v>
      </c>
      <c r="B464" s="178">
        <f t="shared" si="27"/>
        <v>4.785156250000001E-4</v>
      </c>
      <c r="D464" s="246"/>
      <c r="E464" s="246" t="s">
        <v>102</v>
      </c>
      <c r="F464" s="246">
        <v>3500</v>
      </c>
      <c r="G464" s="238">
        <f t="shared" si="28"/>
        <v>2.1875E-4</v>
      </c>
      <c r="H464" s="246"/>
      <c r="I464" s="246"/>
      <c r="J464" s="76"/>
    </row>
    <row r="465" spans="1:10" x14ac:dyDescent="0.25">
      <c r="A465" s="11" t="s">
        <v>208</v>
      </c>
      <c r="B465" s="178">
        <f t="shared" si="27"/>
        <v>9.2112249999999989</v>
      </c>
      <c r="D465" s="246"/>
      <c r="E465" s="246" t="s">
        <v>82</v>
      </c>
      <c r="F465" s="246">
        <v>485600</v>
      </c>
      <c r="G465" s="238">
        <f t="shared" si="28"/>
        <v>3.0349999999999999E-2</v>
      </c>
      <c r="H465" s="246"/>
      <c r="I465" s="246"/>
      <c r="J465" s="76"/>
    </row>
    <row r="466" spans="1:10" x14ac:dyDescent="0.25">
      <c r="A466" s="11" t="s">
        <v>208</v>
      </c>
      <c r="B466" s="178">
        <f t="shared" si="27"/>
        <v>1136.7012250000002</v>
      </c>
      <c r="D466" s="246"/>
      <c r="E466" s="246" t="s">
        <v>83</v>
      </c>
      <c r="F466" s="246">
        <v>5394400</v>
      </c>
      <c r="G466" s="238">
        <f t="shared" si="28"/>
        <v>0.33715000000000001</v>
      </c>
      <c r="H466" s="246"/>
      <c r="I466" s="246"/>
      <c r="J466" s="76"/>
    </row>
    <row r="467" spans="1:10" x14ac:dyDescent="0.25">
      <c r="A467" s="11" t="s">
        <v>208</v>
      </c>
      <c r="B467" s="178">
        <f t="shared" si="27"/>
        <v>44.72265625</v>
      </c>
      <c r="D467" s="246"/>
      <c r="E467" s="246" t="s">
        <v>15</v>
      </c>
      <c r="F467" s="246">
        <v>1070000</v>
      </c>
      <c r="G467" s="238">
        <f t="shared" si="28"/>
        <v>6.6875000000000004E-2</v>
      </c>
      <c r="H467" s="246"/>
      <c r="I467" s="246"/>
      <c r="J467" s="76"/>
    </row>
    <row r="468" spans="1:10" x14ac:dyDescent="0.25">
      <c r="A468" s="11" t="s">
        <v>208</v>
      </c>
      <c r="B468" s="178">
        <f t="shared" si="27"/>
        <v>6.1132851562499996E-5</v>
      </c>
      <c r="D468" s="246"/>
      <c r="E468" s="246" t="s">
        <v>212</v>
      </c>
      <c r="F468" s="247">
        <v>1251</v>
      </c>
      <c r="G468" s="238">
        <f t="shared" si="28"/>
        <v>7.8187499999999996E-5</v>
      </c>
      <c r="H468" s="246"/>
      <c r="I468" s="246"/>
      <c r="J468" s="76"/>
    </row>
    <row r="469" spans="1:10" x14ac:dyDescent="0.25">
      <c r="A469" s="11" t="s">
        <v>208</v>
      </c>
      <c r="B469" s="178">
        <f t="shared" si="27"/>
        <v>4.25390625</v>
      </c>
      <c r="D469" s="246"/>
      <c r="E469" s="246" t="s">
        <v>213</v>
      </c>
      <c r="F469" s="246">
        <v>330000</v>
      </c>
      <c r="G469" s="238">
        <f t="shared" si="28"/>
        <v>2.0625000000000001E-2</v>
      </c>
      <c r="H469" s="246"/>
      <c r="I469" s="246"/>
      <c r="J469" s="76"/>
    </row>
    <row r="470" spans="1:10" x14ac:dyDescent="0.25">
      <c r="A470" s="11" t="s">
        <v>208</v>
      </c>
      <c r="B470" s="178">
        <f t="shared" si="27"/>
        <v>0</v>
      </c>
      <c r="D470" s="246"/>
      <c r="E470" s="246" t="s">
        <v>214</v>
      </c>
      <c r="F470" s="246"/>
      <c r="G470" s="238"/>
      <c r="H470" s="246"/>
      <c r="I470" s="246"/>
      <c r="J470" s="76"/>
    </row>
    <row r="471" spans="1:10" x14ac:dyDescent="0.25">
      <c r="A471" s="11" t="s">
        <v>208</v>
      </c>
      <c r="B471" s="178">
        <f t="shared" si="27"/>
        <v>2.2126562500000003E-4</v>
      </c>
      <c r="D471" s="246"/>
      <c r="E471" s="246" t="s">
        <v>221</v>
      </c>
      <c r="F471" s="246">
        <v>2380</v>
      </c>
      <c r="G471" s="238">
        <f t="shared" si="28"/>
        <v>1.4875000000000001E-4</v>
      </c>
      <c r="H471" s="246"/>
      <c r="I471" s="246"/>
      <c r="J471" s="76"/>
    </row>
    <row r="472" spans="1:10" x14ac:dyDescent="0.25">
      <c r="A472" s="11" t="s">
        <v>208</v>
      </c>
      <c r="B472" s="178">
        <f>POWER((F472/$J$455)*100, 2)</f>
        <v>6.537733164062501E-3</v>
      </c>
      <c r="D472" s="246"/>
      <c r="E472" s="246" t="s">
        <v>18</v>
      </c>
      <c r="F472" s="246">
        <v>12937</v>
      </c>
      <c r="G472" s="238">
        <f t="shared" si="28"/>
        <v>8.0856250000000004E-4</v>
      </c>
      <c r="H472" s="246"/>
      <c r="I472" s="246"/>
      <c r="J472" s="76"/>
    </row>
    <row r="473" spans="1:10" x14ac:dyDescent="0.25">
      <c r="A473" s="11" t="s">
        <v>208</v>
      </c>
      <c r="B473" s="178">
        <f>POWER((F473/$J$455)*100, 2)</f>
        <v>0</v>
      </c>
      <c r="D473" s="246"/>
      <c r="E473" s="246" t="s">
        <v>222</v>
      </c>
      <c r="F473" s="246"/>
      <c r="G473" s="238"/>
      <c r="H473" s="246"/>
      <c r="I473" s="246"/>
      <c r="J473" s="76"/>
    </row>
    <row r="474" spans="1:10" x14ac:dyDescent="0.25">
      <c r="A474" s="11" t="s">
        <v>208</v>
      </c>
      <c r="B474" s="178">
        <f t="shared" si="27"/>
        <v>8.3265624999999989E-3</v>
      </c>
      <c r="D474" s="246"/>
      <c r="E474" s="246" t="s">
        <v>134</v>
      </c>
      <c r="F474" s="246">
        <v>14600</v>
      </c>
      <c r="G474" s="238">
        <f t="shared" si="28"/>
        <v>9.1250000000000001E-4</v>
      </c>
      <c r="H474" s="246"/>
      <c r="I474" s="246"/>
      <c r="J474" s="76"/>
    </row>
    <row r="475" spans="1:10" x14ac:dyDescent="0.25">
      <c r="A475" s="11" t="s">
        <v>208</v>
      </c>
      <c r="B475" s="178">
        <f t="shared" si="27"/>
        <v>3.7515624999999997E-3</v>
      </c>
      <c r="D475" s="246"/>
      <c r="E475" s="246" t="s">
        <v>108</v>
      </c>
      <c r="F475" s="246">
        <v>9800</v>
      </c>
      <c r="G475" s="238">
        <f t="shared" si="28"/>
        <v>6.1249999999999998E-4</v>
      </c>
      <c r="H475" s="246"/>
      <c r="I475" s="246"/>
      <c r="J475" s="76"/>
    </row>
    <row r="476" spans="1:10" x14ac:dyDescent="0.25">
      <c r="A476" s="11" t="s">
        <v>208</v>
      </c>
      <c r="B476" s="178">
        <f t="shared" si="27"/>
        <v>0</v>
      </c>
      <c r="D476" s="246"/>
      <c r="E476" s="246" t="s">
        <v>215</v>
      </c>
      <c r="F476" s="246"/>
      <c r="G476" s="238"/>
      <c r="H476" s="246"/>
      <c r="I476" s="246"/>
      <c r="J476" s="76"/>
    </row>
    <row r="477" spans="1:10" x14ac:dyDescent="0.25">
      <c r="A477" s="11" t="s">
        <v>208</v>
      </c>
      <c r="B477" s="178">
        <f t="shared" si="27"/>
        <v>3.3994140624999995E-2</v>
      </c>
      <c r="D477" s="246"/>
      <c r="E477" s="246" t="s">
        <v>216</v>
      </c>
      <c r="F477" s="246">
        <v>29500</v>
      </c>
      <c r="G477" s="238">
        <f t="shared" si="28"/>
        <v>1.8437499999999999E-3</v>
      </c>
      <c r="H477" s="246"/>
      <c r="I477" s="246"/>
      <c r="J477" s="76"/>
    </row>
    <row r="478" spans="1:10" x14ac:dyDescent="0.25">
      <c r="A478" s="11" t="s">
        <v>208</v>
      </c>
      <c r="B478" s="178">
        <f t="shared" si="27"/>
        <v>38.947740660156256</v>
      </c>
      <c r="D478" s="246"/>
      <c r="E478" s="246" t="s">
        <v>23</v>
      </c>
      <c r="F478" s="246">
        <v>998530</v>
      </c>
      <c r="G478" s="238">
        <f t="shared" si="28"/>
        <v>6.2408125000000002E-2</v>
      </c>
      <c r="H478" s="246"/>
      <c r="I478" s="246"/>
      <c r="J478" s="76"/>
    </row>
    <row r="479" spans="1:10" x14ac:dyDescent="0.25">
      <c r="A479" s="11" t="s">
        <v>208</v>
      </c>
      <c r="B479" s="178">
        <f t="shared" si="27"/>
        <v>2.7019140625000002</v>
      </c>
      <c r="D479" s="246"/>
      <c r="E479" s="246" t="s">
        <v>24</v>
      </c>
      <c r="F479" s="246">
        <v>263000</v>
      </c>
      <c r="G479" s="238">
        <f t="shared" si="28"/>
        <v>1.6437500000000001E-2</v>
      </c>
      <c r="H479" s="246"/>
      <c r="I479" s="246"/>
      <c r="J479" s="76"/>
    </row>
    <row r="480" spans="1:10" x14ac:dyDescent="0.25">
      <c r="A480" s="11" t="s">
        <v>208</v>
      </c>
      <c r="B480" s="178">
        <f t="shared" si="27"/>
        <v>0</v>
      </c>
      <c r="D480" s="246"/>
      <c r="E480" s="246" t="s">
        <v>111</v>
      </c>
      <c r="F480" s="246"/>
      <c r="G480" s="238"/>
      <c r="H480" s="246"/>
      <c r="I480" s="246"/>
      <c r="J480" s="76"/>
    </row>
    <row r="481" spans="1:10" x14ac:dyDescent="0.25">
      <c r="A481" s="11" t="s">
        <v>208</v>
      </c>
      <c r="B481" s="178">
        <f t="shared" si="27"/>
        <v>7.7353515625</v>
      </c>
      <c r="D481" s="246"/>
      <c r="E481" s="246" t="s">
        <v>41</v>
      </c>
      <c r="F481" s="246">
        <v>445000</v>
      </c>
      <c r="G481" s="238">
        <f t="shared" si="28"/>
        <v>2.78125E-2</v>
      </c>
      <c r="H481" s="246"/>
      <c r="I481" s="246"/>
      <c r="J481" s="76"/>
    </row>
    <row r="482" spans="1:10" x14ac:dyDescent="0.25">
      <c r="A482" s="11" t="s">
        <v>208</v>
      </c>
      <c r="B482" s="178">
        <f t="shared" si="27"/>
        <v>5.6249999999999998E-3</v>
      </c>
      <c r="D482" s="246"/>
      <c r="E482" s="246" t="s">
        <v>220</v>
      </c>
      <c r="F482" s="246">
        <v>12000</v>
      </c>
      <c r="G482" s="238">
        <f t="shared" si="28"/>
        <v>7.5000000000000002E-4</v>
      </c>
      <c r="H482" s="246"/>
      <c r="I482" s="246"/>
      <c r="J482" s="76"/>
    </row>
    <row r="483" spans="1:10" x14ac:dyDescent="0.25">
      <c r="A483" s="11" t="s">
        <v>208</v>
      </c>
      <c r="B483" s="178">
        <f t="shared" si="27"/>
        <v>0</v>
      </c>
      <c r="D483" s="246"/>
      <c r="E483" s="246" t="s">
        <v>170</v>
      </c>
      <c r="F483" s="247"/>
      <c r="G483" s="238"/>
      <c r="H483" s="246"/>
      <c r="I483" s="246"/>
      <c r="J483" s="76"/>
    </row>
    <row r="484" spans="1:10" x14ac:dyDescent="0.25">
      <c r="A484" s="11" t="s">
        <v>208</v>
      </c>
      <c r="B484" s="178">
        <f t="shared" si="27"/>
        <v>0.57741001562499994</v>
      </c>
      <c r="D484" s="246"/>
      <c r="E484" s="246" t="s">
        <v>154</v>
      </c>
      <c r="F484" s="246">
        <v>121580</v>
      </c>
      <c r="G484" s="238">
        <f t="shared" si="28"/>
        <v>7.5987499999999996E-3</v>
      </c>
      <c r="H484" s="246"/>
      <c r="I484" s="246"/>
      <c r="J484" s="76"/>
    </row>
    <row r="485" spans="1:10" x14ac:dyDescent="0.25">
      <c r="A485" s="11" t="s">
        <v>208</v>
      </c>
      <c r="B485" s="178">
        <f t="shared" si="27"/>
        <v>2.25625E-3</v>
      </c>
      <c r="D485" s="246"/>
      <c r="E485" s="246" t="s">
        <v>181</v>
      </c>
      <c r="F485" s="246">
        <v>7600</v>
      </c>
      <c r="G485" s="238">
        <f t="shared" si="28"/>
        <v>4.75E-4</v>
      </c>
      <c r="H485" s="246"/>
      <c r="I485" s="246"/>
      <c r="J485" s="76"/>
    </row>
    <row r="486" spans="1:10" x14ac:dyDescent="0.25">
      <c r="A486" s="11" t="s">
        <v>208</v>
      </c>
      <c r="B486" s="178">
        <f t="shared" si="27"/>
        <v>0</v>
      </c>
      <c r="D486" s="246"/>
      <c r="E486" s="246" t="s">
        <v>26</v>
      </c>
      <c r="F486" s="246"/>
      <c r="G486" s="238"/>
      <c r="H486" s="246"/>
      <c r="I486" s="246"/>
      <c r="J486" s="76"/>
    </row>
    <row r="487" spans="1:10" x14ac:dyDescent="0.25">
      <c r="A487" s="11" t="s">
        <v>208</v>
      </c>
      <c r="B487" s="178">
        <f t="shared" si="27"/>
        <v>5.2349440000000004E-2</v>
      </c>
      <c r="D487" s="246"/>
      <c r="E487" s="246" t="s">
        <v>191</v>
      </c>
      <c r="F487" s="247">
        <v>36608</v>
      </c>
      <c r="G487" s="238">
        <f t="shared" si="28"/>
        <v>2.2880000000000001E-3</v>
      </c>
      <c r="H487" s="246"/>
      <c r="I487" s="246"/>
      <c r="J487" s="76"/>
    </row>
    <row r="488" spans="1:10" x14ac:dyDescent="0.25">
      <c r="A488" s="11" t="s">
        <v>208</v>
      </c>
      <c r="B488" s="178">
        <f t="shared" si="27"/>
        <v>2.2687890624999998</v>
      </c>
      <c r="D488" s="246"/>
      <c r="E488" s="246" t="s">
        <v>217</v>
      </c>
      <c r="F488" s="246">
        <v>241000</v>
      </c>
      <c r="G488" s="238">
        <f t="shared" si="28"/>
        <v>1.50625E-2</v>
      </c>
      <c r="H488" s="246"/>
      <c r="I488" s="246"/>
      <c r="J488" s="76"/>
    </row>
    <row r="489" spans="1:10" x14ac:dyDescent="0.25">
      <c r="A489" s="11" t="s">
        <v>208</v>
      </c>
      <c r="B489" s="178">
        <f t="shared" si="27"/>
        <v>0.65508789062500006</v>
      </c>
      <c r="D489" s="246"/>
      <c r="E489" s="246" t="s">
        <v>194</v>
      </c>
      <c r="F489" s="246">
        <v>129500</v>
      </c>
      <c r="G489" s="238">
        <f t="shared" si="28"/>
        <v>8.0937500000000002E-3</v>
      </c>
      <c r="H489" s="246"/>
      <c r="I489" s="246"/>
      <c r="J489" s="76"/>
    </row>
    <row r="490" spans="1:10" x14ac:dyDescent="0.25">
      <c r="A490" s="11" t="s">
        <v>208</v>
      </c>
      <c r="B490" s="178">
        <f t="shared" si="27"/>
        <v>6.2015625000000005E-3</v>
      </c>
      <c r="D490" s="246"/>
      <c r="E490" s="246" t="s">
        <v>165</v>
      </c>
      <c r="F490" s="246">
        <v>12600</v>
      </c>
      <c r="G490" s="238">
        <f t="shared" si="28"/>
        <v>7.8750000000000001E-4</v>
      </c>
      <c r="H490" s="246"/>
      <c r="I490" s="246"/>
      <c r="J490" s="76"/>
    </row>
    <row r="491" spans="1:10" x14ac:dyDescent="0.25">
      <c r="A491" s="11" t="s">
        <v>208</v>
      </c>
      <c r="B491" s="178">
        <f t="shared" si="27"/>
        <v>0</v>
      </c>
      <c r="D491" s="246"/>
      <c r="E491" s="246" t="s">
        <v>84</v>
      </c>
      <c r="F491" s="247"/>
      <c r="G491" s="238"/>
      <c r="H491" s="246"/>
      <c r="I491" s="246"/>
      <c r="J491" s="76"/>
    </row>
    <row r="492" spans="1:10" x14ac:dyDescent="0.25">
      <c r="A492" s="11" t="s">
        <v>208</v>
      </c>
      <c r="B492" s="178">
        <f t="shared" si="27"/>
        <v>0</v>
      </c>
      <c r="D492" s="246"/>
      <c r="E492" s="246" t="s">
        <v>117</v>
      </c>
      <c r="F492" s="247"/>
      <c r="G492" s="238"/>
      <c r="H492" s="246"/>
      <c r="I492" s="246"/>
      <c r="J492" s="76"/>
    </row>
    <row r="493" spans="1:10" x14ac:dyDescent="0.25">
      <c r="A493" s="11" t="s">
        <v>208</v>
      </c>
      <c r="B493" s="178">
        <f t="shared" si="27"/>
        <v>1.5625000000000003E-4</v>
      </c>
      <c r="D493" s="246"/>
      <c r="E493" s="246" t="s">
        <v>147</v>
      </c>
      <c r="F493" s="247">
        <v>2000</v>
      </c>
      <c r="G493" s="238">
        <f t="shared" si="28"/>
        <v>1.25E-4</v>
      </c>
      <c r="H493" s="246"/>
      <c r="I493" s="246"/>
      <c r="J493" s="76"/>
    </row>
    <row r="494" spans="1:10" x14ac:dyDescent="0.25">
      <c r="A494" s="11" t="s">
        <v>208</v>
      </c>
      <c r="B494" s="178">
        <f t="shared" si="27"/>
        <v>1.3369140624999998E-2</v>
      </c>
      <c r="D494" s="246"/>
      <c r="E494" s="246" t="s">
        <v>28</v>
      </c>
      <c r="F494" s="247">
        <v>18500</v>
      </c>
      <c r="G494" s="238">
        <f t="shared" si="28"/>
        <v>1.1562499999999999E-3</v>
      </c>
      <c r="H494" s="246"/>
      <c r="I494" s="246"/>
      <c r="J494" s="76"/>
    </row>
    <row r="495" spans="1:10" x14ac:dyDescent="0.25">
      <c r="A495" s="11" t="s">
        <v>208</v>
      </c>
      <c r="B495" s="178">
        <f t="shared" si="27"/>
        <v>1.0855035156249997</v>
      </c>
      <c r="D495" s="246"/>
      <c r="E495" s="246" t="s">
        <v>184</v>
      </c>
      <c r="F495" s="246">
        <v>166700</v>
      </c>
      <c r="G495" s="238">
        <f t="shared" si="28"/>
        <v>1.0418749999999999E-2</v>
      </c>
      <c r="H495" s="246"/>
      <c r="I495" s="246"/>
      <c r="J495" s="76"/>
    </row>
    <row r="496" spans="1:10" x14ac:dyDescent="0.25">
      <c r="A496" s="11" t="s">
        <v>208</v>
      </c>
      <c r="B496" s="178">
        <f t="shared" si="27"/>
        <v>63.625449609414062</v>
      </c>
      <c r="D496" s="246"/>
      <c r="E496" s="246" t="s">
        <v>92</v>
      </c>
      <c r="F496" s="246">
        <v>1276249</v>
      </c>
      <c r="G496" s="238">
        <f t="shared" si="28"/>
        <v>7.9765562499999998E-2</v>
      </c>
      <c r="H496" s="246"/>
      <c r="I496" s="246"/>
      <c r="J496" s="76"/>
    </row>
    <row r="497" spans="1:10" x14ac:dyDescent="0.25">
      <c r="A497" s="11" t="s">
        <v>208</v>
      </c>
      <c r="B497" s="178">
        <f t="shared" si="27"/>
        <v>9.401889062499999E-2</v>
      </c>
      <c r="D497" s="246"/>
      <c r="E497" s="246" t="s">
        <v>158</v>
      </c>
      <c r="F497" s="246">
        <v>49060</v>
      </c>
      <c r="G497" s="238">
        <f t="shared" si="28"/>
        <v>3.06625E-3</v>
      </c>
      <c r="H497" s="246"/>
      <c r="I497" s="246"/>
      <c r="J497" s="76"/>
    </row>
    <row r="498" spans="1:10" x14ac:dyDescent="0.25">
      <c r="A498" s="11" t="s">
        <v>208</v>
      </c>
      <c r="B498" s="178">
        <f t="shared" si="27"/>
        <v>7.5281640624999993</v>
      </c>
      <c r="D498" s="246"/>
      <c r="E498" s="246" t="s">
        <v>118</v>
      </c>
      <c r="F498" s="246">
        <v>439000</v>
      </c>
      <c r="G498" s="238">
        <f t="shared" si="28"/>
        <v>2.74375E-2</v>
      </c>
      <c r="H498" s="246"/>
      <c r="I498" s="246"/>
      <c r="J498" s="76"/>
    </row>
    <row r="499" spans="1:10" x14ac:dyDescent="0.25">
      <c r="A499" s="11" t="s">
        <v>208</v>
      </c>
      <c r="B499" s="178">
        <f t="shared" si="27"/>
        <v>0.29227539062499991</v>
      </c>
      <c r="D499" s="246"/>
      <c r="E499" s="246" t="s">
        <v>218</v>
      </c>
      <c r="F499" s="247">
        <v>86500</v>
      </c>
      <c r="G499" s="238">
        <f t="shared" si="28"/>
        <v>5.4062499999999996E-3</v>
      </c>
      <c r="H499" s="246"/>
      <c r="I499" s="246"/>
      <c r="J499" s="76"/>
    </row>
    <row r="500" spans="1:10" x14ac:dyDescent="0.25">
      <c r="A500" s="11" t="s">
        <v>208</v>
      </c>
      <c r="B500" s="178">
        <f t="shared" si="27"/>
        <v>3.9062500000000008E-5</v>
      </c>
      <c r="D500" s="246"/>
      <c r="E500" s="246" t="s">
        <v>29</v>
      </c>
      <c r="F500" s="247">
        <v>1000</v>
      </c>
      <c r="G500" s="238">
        <f t="shared" si="28"/>
        <v>6.2500000000000001E-5</v>
      </c>
      <c r="H500" s="246"/>
      <c r="I500" s="246"/>
      <c r="J500" s="76"/>
    </row>
    <row r="501" spans="1:10" x14ac:dyDescent="0.25">
      <c r="A501" s="11" t="s">
        <v>208</v>
      </c>
      <c r="B501" s="178">
        <f t="shared" si="27"/>
        <v>17.310800390624998</v>
      </c>
      <c r="D501" s="246"/>
      <c r="E501" s="246" t="s">
        <v>16</v>
      </c>
      <c r="F501" s="246">
        <v>665700</v>
      </c>
      <c r="G501" s="238">
        <f t="shared" si="28"/>
        <v>4.1606249999999997E-2</v>
      </c>
      <c r="H501" s="246"/>
      <c r="I501" s="246"/>
      <c r="J501" s="76"/>
    </row>
    <row r="502" spans="1:10" x14ac:dyDescent="0.25">
      <c r="A502" s="11" t="s">
        <v>208</v>
      </c>
      <c r="B502" s="178">
        <f t="shared" si="27"/>
        <v>1.154281640625E-4</v>
      </c>
      <c r="D502" s="246"/>
      <c r="E502" s="246" t="s">
        <v>219</v>
      </c>
      <c r="F502" s="246">
        <v>1719</v>
      </c>
      <c r="G502" s="238">
        <f t="shared" si="28"/>
        <v>1.074375E-4</v>
      </c>
      <c r="H502" s="246"/>
      <c r="I502" s="246"/>
      <c r="J502" s="76"/>
    </row>
    <row r="503" spans="1:10" x14ac:dyDescent="0.25">
      <c r="A503" s="11" t="s">
        <v>208</v>
      </c>
      <c r="B503" s="178">
        <f t="shared" si="27"/>
        <v>2.1389062499999997E-2</v>
      </c>
      <c r="D503" s="246"/>
      <c r="E503" s="246" t="s">
        <v>37</v>
      </c>
      <c r="F503" s="246">
        <v>23400</v>
      </c>
      <c r="G503" s="238">
        <f t="shared" si="28"/>
        <v>1.4625E-3</v>
      </c>
      <c r="H503" s="246"/>
      <c r="I503" s="246"/>
      <c r="J503" s="76"/>
    </row>
    <row r="504" spans="1:10" x14ac:dyDescent="0.25">
      <c r="A504" s="11" t="s">
        <v>208</v>
      </c>
      <c r="B504" s="178">
        <f t="shared" si="27"/>
        <v>0</v>
      </c>
      <c r="D504" s="246"/>
      <c r="E504" s="246" t="s">
        <v>120</v>
      </c>
      <c r="F504" s="246"/>
      <c r="G504" s="238"/>
      <c r="H504" s="246"/>
      <c r="I504" s="246"/>
      <c r="J504" s="76"/>
    </row>
    <row r="505" spans="1:10" x14ac:dyDescent="0.25">
      <c r="A505" s="11" t="s">
        <v>208</v>
      </c>
      <c r="B505" s="178">
        <f t="shared" si="27"/>
        <v>0.45225624999999997</v>
      </c>
      <c r="D505" s="246"/>
      <c r="E505" s="246" t="s">
        <v>121</v>
      </c>
      <c r="F505" s="246">
        <v>107600</v>
      </c>
      <c r="G505" s="238">
        <f t="shared" si="28"/>
        <v>6.7250000000000001E-3</v>
      </c>
      <c r="H505" s="246"/>
      <c r="I505" s="246"/>
      <c r="J505" s="76"/>
    </row>
    <row r="506" spans="1:10" x14ac:dyDescent="0.25">
      <c r="A506" s="11" t="s">
        <v>208</v>
      </c>
      <c r="B506" s="178">
        <f t="shared" si="27"/>
        <v>1.8906249999999996E-2</v>
      </c>
      <c r="D506" s="246"/>
      <c r="E506" s="246" t="s">
        <v>32</v>
      </c>
      <c r="F506" s="246">
        <v>22000</v>
      </c>
      <c r="G506" s="238">
        <f t="shared" si="28"/>
        <v>1.3749999999999999E-3</v>
      </c>
      <c r="H506" s="246"/>
      <c r="I506" s="246"/>
      <c r="J506" s="76"/>
    </row>
    <row r="507" spans="1:10" x14ac:dyDescent="0.25">
      <c r="A507" s="11" t="s">
        <v>208</v>
      </c>
      <c r="B507" s="178">
        <f t="shared" si="27"/>
        <v>0.1198890625</v>
      </c>
      <c r="D507" s="246"/>
      <c r="E507" s="246" t="s">
        <v>174</v>
      </c>
      <c r="F507" s="246">
        <v>55400</v>
      </c>
      <c r="G507" s="238">
        <f t="shared" si="28"/>
        <v>3.4624999999999999E-3</v>
      </c>
      <c r="H507" s="246"/>
      <c r="I507" s="246"/>
      <c r="J507" s="76"/>
    </row>
    <row r="508" spans="1:10" x14ac:dyDescent="0.25">
      <c r="A508" s="11" t="s">
        <v>208</v>
      </c>
      <c r="B508" s="178">
        <f t="shared" si="27"/>
        <v>3.7032191406250001E-4</v>
      </c>
      <c r="D508" s="246"/>
      <c r="E508" s="246" t="s">
        <v>46</v>
      </c>
      <c r="F508" s="246">
        <v>3079</v>
      </c>
      <c r="G508" s="238">
        <f t="shared" si="28"/>
        <v>1.9243750000000001E-4</v>
      </c>
      <c r="H508" s="246"/>
      <c r="I508" s="246"/>
      <c r="J508" s="76"/>
    </row>
    <row r="509" spans="1:10" x14ac:dyDescent="0.25">
      <c r="A509" s="11" t="s">
        <v>208</v>
      </c>
      <c r="B509" s="178">
        <f t="shared" si="27"/>
        <v>0.27562500000000001</v>
      </c>
      <c r="D509" s="246"/>
      <c r="E509" s="246" t="s">
        <v>31</v>
      </c>
      <c r="F509" s="246">
        <v>84000</v>
      </c>
      <c r="G509" s="238">
        <f t="shared" si="28"/>
        <v>5.2500000000000003E-3</v>
      </c>
      <c r="H509" s="246"/>
      <c r="I509" s="246"/>
      <c r="J509" s="76"/>
    </row>
    <row r="510" spans="1:10" x14ac:dyDescent="0.25">
      <c r="A510" s="11" t="s">
        <v>208</v>
      </c>
      <c r="B510" s="178">
        <f t="shared" si="27"/>
        <v>54.390625</v>
      </c>
      <c r="D510" s="246"/>
      <c r="E510" s="246" t="s">
        <v>38</v>
      </c>
      <c r="F510" s="246">
        <v>1180000</v>
      </c>
      <c r="G510" s="238">
        <f t="shared" si="28"/>
        <v>7.3749999999999996E-2</v>
      </c>
      <c r="H510" s="246"/>
      <c r="I510" s="246"/>
      <c r="J510" s="76"/>
    </row>
    <row r="511" spans="1:10" x14ac:dyDescent="0.25">
      <c r="A511" s="11" t="s">
        <v>208</v>
      </c>
      <c r="B511" s="178">
        <f t="shared" si="27"/>
        <v>0.3525390625</v>
      </c>
      <c r="D511" s="246"/>
      <c r="E511" s="246" t="s">
        <v>129</v>
      </c>
      <c r="F511" s="246">
        <v>95000</v>
      </c>
      <c r="G511" s="238">
        <f t="shared" si="28"/>
        <v>5.9375000000000001E-3</v>
      </c>
      <c r="H511" s="246"/>
      <c r="I511" s="246"/>
      <c r="J511" s="76"/>
    </row>
    <row r="512" spans="1:10" x14ac:dyDescent="0.25">
      <c r="A512" s="11" t="s">
        <v>208</v>
      </c>
      <c r="B512" s="178">
        <f t="shared" si="27"/>
        <v>4.9878906249999988E-3</v>
      </c>
      <c r="D512" s="246"/>
      <c r="E512" s="246" t="s">
        <v>47</v>
      </c>
      <c r="F512" s="246">
        <v>11300</v>
      </c>
      <c r="G512" s="238">
        <f t="shared" si="28"/>
        <v>7.0624999999999996E-4</v>
      </c>
      <c r="H512" s="246"/>
      <c r="I512" s="246"/>
      <c r="J512" s="76"/>
    </row>
    <row r="513" spans="1:10" x14ac:dyDescent="0.25">
      <c r="A513" s="11" t="s">
        <v>208</v>
      </c>
      <c r="B513" s="178">
        <f t="shared" si="27"/>
        <v>19.03140625</v>
      </c>
      <c r="D513" s="246"/>
      <c r="E513" s="246" t="s">
        <v>89</v>
      </c>
      <c r="F513" s="246">
        <v>698000</v>
      </c>
      <c r="G513" s="238">
        <f t="shared" si="28"/>
        <v>4.3624999999999997E-2</v>
      </c>
      <c r="H513" s="246"/>
      <c r="I513" s="246"/>
      <c r="J513" s="76"/>
    </row>
    <row r="514" spans="1:10" x14ac:dyDescent="0.25">
      <c r="A514" s="150" t="s">
        <v>208</v>
      </c>
      <c r="B514" s="131">
        <f t="shared" si="27"/>
        <v>4.9840562500000005E-4</v>
      </c>
      <c r="C514" s="150"/>
      <c r="D514" s="12"/>
      <c r="E514" s="12" t="s">
        <v>86</v>
      </c>
      <c r="F514" s="12">
        <v>3572</v>
      </c>
      <c r="G514" s="237">
        <f t="shared" si="28"/>
        <v>2.2325000000000001E-4</v>
      </c>
      <c r="H514" s="12"/>
      <c r="I514" s="12"/>
      <c r="J514" s="147"/>
    </row>
    <row r="515" spans="1:10" x14ac:dyDescent="0.25">
      <c r="A515" s="11" t="s">
        <v>224</v>
      </c>
      <c r="B515" s="178">
        <f>POWER((F515/$J$515)*100, 2)</f>
        <v>0</v>
      </c>
      <c r="C515" s="11">
        <f>SUM(B515:B569)</f>
        <v>1301.0655774056927</v>
      </c>
      <c r="D515" s="250"/>
      <c r="E515" s="250" t="s">
        <v>225</v>
      </c>
      <c r="F515" s="251"/>
      <c r="G515" s="238"/>
      <c r="H515" s="250"/>
      <c r="I515" s="250"/>
      <c r="J515" s="76">
        <v>11600000</v>
      </c>
    </row>
    <row r="516" spans="1:10" x14ac:dyDescent="0.25">
      <c r="A516" s="11" t="s">
        <v>224</v>
      </c>
      <c r="B516" s="178">
        <f t="shared" ref="B516:B569" si="29">POWER((F516/$J$515)*100, 2)</f>
        <v>7.5478088659334142E-2</v>
      </c>
      <c r="D516" s="250"/>
      <c r="E516" s="250" t="s">
        <v>81</v>
      </c>
      <c r="F516" s="250">
        <v>31869</v>
      </c>
      <c r="G516" s="238">
        <f>F516/$J$515</f>
        <v>2.7473275862068968E-3</v>
      </c>
      <c r="H516" s="250"/>
      <c r="I516" s="250"/>
      <c r="J516" s="76"/>
    </row>
    <row r="517" spans="1:10" x14ac:dyDescent="0.25">
      <c r="A517" s="11" t="s">
        <v>224</v>
      </c>
      <c r="B517" s="178">
        <f t="shared" si="29"/>
        <v>1.0731272294887042E-3</v>
      </c>
      <c r="D517" s="250"/>
      <c r="E517" s="250" t="s">
        <v>210</v>
      </c>
      <c r="F517" s="250">
        <v>3800</v>
      </c>
      <c r="G517" s="238">
        <f t="shared" ref="G517:G569" si="30">F517/$J$515</f>
        <v>3.2758620689655175E-4</v>
      </c>
      <c r="H517" s="250"/>
      <c r="I517" s="250"/>
      <c r="J517" s="76"/>
    </row>
    <row r="518" spans="1:10" x14ac:dyDescent="0.25">
      <c r="A518" s="11" t="s">
        <v>224</v>
      </c>
      <c r="B518" s="178">
        <f t="shared" si="29"/>
        <v>123.66973840665875</v>
      </c>
      <c r="D518" s="250"/>
      <c r="E518" s="250" t="s">
        <v>5</v>
      </c>
      <c r="F518" s="250">
        <v>1290000</v>
      </c>
      <c r="G518" s="238">
        <f t="shared" si="30"/>
        <v>0.11120689655172414</v>
      </c>
      <c r="H518" s="250"/>
      <c r="I518" s="250"/>
      <c r="J518" s="76"/>
    </row>
    <row r="519" spans="1:10" x14ac:dyDescent="0.25">
      <c r="A519" s="11" t="s">
        <v>224</v>
      </c>
      <c r="B519" s="178">
        <f t="shared" si="29"/>
        <v>13.797318121358499</v>
      </c>
      <c r="D519" s="250"/>
      <c r="E519" s="250" t="s">
        <v>93</v>
      </c>
      <c r="F519" s="250">
        <v>430879</v>
      </c>
      <c r="G519" s="238">
        <f t="shared" si="30"/>
        <v>3.7144741379310342E-2</v>
      </c>
      <c r="H519" s="250"/>
      <c r="I519" s="250"/>
      <c r="J519" s="76"/>
    </row>
    <row r="520" spans="1:10" x14ac:dyDescent="0.25">
      <c r="A520" s="11" t="s">
        <v>224</v>
      </c>
      <c r="B520" s="178">
        <f t="shared" si="29"/>
        <v>8.5909631391200972E-4</v>
      </c>
      <c r="D520" s="250"/>
      <c r="E520" s="250" t="s">
        <v>39</v>
      </c>
      <c r="F520" s="250">
        <v>3400</v>
      </c>
      <c r="G520" s="238">
        <f t="shared" si="30"/>
        <v>2.9310344827586208E-4</v>
      </c>
      <c r="H520" s="250"/>
      <c r="I520" s="250"/>
      <c r="J520" s="76"/>
    </row>
    <row r="521" spans="1:10" x14ac:dyDescent="0.25">
      <c r="A521" s="11" t="s">
        <v>224</v>
      </c>
      <c r="B521" s="178">
        <f t="shared" si="29"/>
        <v>2.2161968894173603</v>
      </c>
      <c r="D521" s="250"/>
      <c r="E521" s="250" t="s">
        <v>6</v>
      </c>
      <c r="F521" s="250">
        <v>172688</v>
      </c>
      <c r="G521" s="238">
        <f t="shared" si="30"/>
        <v>1.4886896551724139E-2</v>
      </c>
      <c r="H521" s="250"/>
      <c r="I521" s="250"/>
      <c r="J521" s="76"/>
    </row>
    <row r="522" spans="1:10" x14ac:dyDescent="0.25">
      <c r="A522" s="11" t="s">
        <v>224</v>
      </c>
      <c r="B522" s="178">
        <f t="shared" si="29"/>
        <v>6.4816380053507724E-3</v>
      </c>
      <c r="D522" s="250"/>
      <c r="E522" s="250" t="s">
        <v>101</v>
      </c>
      <c r="F522" s="251">
        <v>9339</v>
      </c>
      <c r="G522" s="238">
        <f t="shared" si="30"/>
        <v>8.0508620689655175E-4</v>
      </c>
      <c r="H522" s="250"/>
      <c r="I522" s="250"/>
      <c r="J522" s="76"/>
    </row>
    <row r="523" spans="1:10" s="250" customFormat="1" x14ac:dyDescent="0.25">
      <c r="A523" s="11" t="s">
        <v>224</v>
      </c>
      <c r="B523" s="178">
        <f t="shared" si="29"/>
        <v>0</v>
      </c>
      <c r="C523" s="11"/>
      <c r="E523" s="250" t="s">
        <v>168</v>
      </c>
      <c r="F523" s="251"/>
      <c r="G523" s="238"/>
      <c r="J523" s="76"/>
    </row>
    <row r="524" spans="1:10" x14ac:dyDescent="0.25">
      <c r="A524" s="11" t="s">
        <v>224</v>
      </c>
      <c r="B524" s="178">
        <f t="shared" si="29"/>
        <v>2.6753864447086801E-3</v>
      </c>
      <c r="D524" s="250"/>
      <c r="E524" s="250" t="s">
        <v>102</v>
      </c>
      <c r="F524" s="250">
        <v>6000</v>
      </c>
      <c r="G524" s="238">
        <f t="shared" si="30"/>
        <v>5.1724137931034484E-4</v>
      </c>
      <c r="H524" s="250"/>
      <c r="I524" s="250"/>
      <c r="J524" s="76"/>
    </row>
    <row r="525" spans="1:10" x14ac:dyDescent="0.25">
      <c r="A525" s="11" t="s">
        <v>224</v>
      </c>
      <c r="B525" s="178">
        <f t="shared" si="29"/>
        <v>36.326079891869789</v>
      </c>
      <c r="D525" s="250"/>
      <c r="E525" s="250" t="s">
        <v>82</v>
      </c>
      <c r="F525" s="250">
        <v>699145</v>
      </c>
      <c r="G525" s="238">
        <f t="shared" si="30"/>
        <v>6.0271120689655171E-2</v>
      </c>
      <c r="H525" s="250"/>
      <c r="I525" s="250"/>
      <c r="J525" s="76"/>
    </row>
    <row r="526" spans="1:10" x14ac:dyDescent="0.25">
      <c r="A526" s="11" t="s">
        <v>224</v>
      </c>
      <c r="B526" s="178">
        <f t="shared" si="29"/>
        <v>5.7438733724732453E-2</v>
      </c>
      <c r="D526" s="250"/>
      <c r="E526" s="250" t="s">
        <v>151</v>
      </c>
      <c r="F526" s="250">
        <v>27801</v>
      </c>
      <c r="G526" s="238">
        <f t="shared" si="30"/>
        <v>2.3966379310344827E-3</v>
      </c>
      <c r="H526" s="250"/>
      <c r="I526" s="250"/>
      <c r="J526" s="76"/>
    </row>
    <row r="527" spans="1:10" x14ac:dyDescent="0.25">
      <c r="A527" s="11" t="s">
        <v>224</v>
      </c>
      <c r="B527" s="178">
        <f t="shared" si="29"/>
        <v>824.08590963139102</v>
      </c>
      <c r="D527" s="250"/>
      <c r="E527" s="250" t="s">
        <v>226</v>
      </c>
      <c r="F527" s="250">
        <v>3330000</v>
      </c>
      <c r="G527" s="238">
        <f t="shared" si="30"/>
        <v>0.28706896551724137</v>
      </c>
      <c r="H527" s="250"/>
      <c r="I527" s="250"/>
      <c r="J527" s="76"/>
    </row>
    <row r="528" spans="1:10" x14ac:dyDescent="0.25">
      <c r="A528" s="11" t="s">
        <v>224</v>
      </c>
      <c r="B528" s="178">
        <f t="shared" si="29"/>
        <v>2.8654317479191442E-2</v>
      </c>
      <c r="D528" s="250"/>
      <c r="E528" s="250" t="s">
        <v>213</v>
      </c>
      <c r="F528" s="250">
        <v>19636</v>
      </c>
      <c r="G528" s="238">
        <f t="shared" si="30"/>
        <v>1.6927586206896552E-3</v>
      </c>
      <c r="H528" s="250"/>
      <c r="I528" s="250"/>
      <c r="J528" s="76"/>
    </row>
    <row r="529" spans="1:10" x14ac:dyDescent="0.25">
      <c r="A529" s="11" t="s">
        <v>224</v>
      </c>
      <c r="B529" s="178">
        <f t="shared" si="29"/>
        <v>0</v>
      </c>
      <c r="D529" s="250"/>
      <c r="E529" s="250" t="s">
        <v>222</v>
      </c>
      <c r="F529" s="250"/>
      <c r="G529" s="238"/>
      <c r="H529" s="250"/>
      <c r="I529" s="250"/>
      <c r="J529" s="76"/>
    </row>
    <row r="530" spans="1:10" x14ac:dyDescent="0.25">
      <c r="A530" s="11" t="s">
        <v>224</v>
      </c>
      <c r="B530" s="178">
        <f t="shared" si="29"/>
        <v>6.792763741082046E-2</v>
      </c>
      <c r="D530" s="250"/>
      <c r="E530" s="250" t="s">
        <v>134</v>
      </c>
      <c r="F530" s="250">
        <v>30233</v>
      </c>
      <c r="G530" s="238">
        <f t="shared" si="30"/>
        <v>2.606293103448276E-3</v>
      </c>
      <c r="H530" s="250"/>
      <c r="I530" s="250"/>
      <c r="J530" s="76"/>
    </row>
    <row r="531" spans="1:10" x14ac:dyDescent="0.25">
      <c r="A531" s="11" t="s">
        <v>224</v>
      </c>
      <c r="B531" s="178">
        <f t="shared" si="29"/>
        <v>0</v>
      </c>
      <c r="D531" s="250"/>
      <c r="E531" s="250" t="s">
        <v>108</v>
      </c>
      <c r="F531" s="250"/>
      <c r="G531" s="238"/>
      <c r="H531" s="250"/>
      <c r="I531" s="250"/>
      <c r="J531" s="76"/>
    </row>
    <row r="532" spans="1:10" x14ac:dyDescent="0.25">
      <c r="A532" s="11" t="s">
        <v>224</v>
      </c>
      <c r="B532" s="178">
        <f t="shared" si="29"/>
        <v>2.4416756539833533E-2</v>
      </c>
      <c r="D532" s="250"/>
      <c r="E532" s="250" t="s">
        <v>21</v>
      </c>
      <c r="F532" s="250">
        <v>18126</v>
      </c>
      <c r="G532" s="238">
        <f t="shared" si="30"/>
        <v>1.5625862068965517E-3</v>
      </c>
      <c r="H532" s="250"/>
      <c r="I532" s="250"/>
      <c r="J532" s="76"/>
    </row>
    <row r="533" spans="1:10" x14ac:dyDescent="0.25">
      <c r="A533" s="11" t="s">
        <v>224</v>
      </c>
      <c r="B533" s="178">
        <f t="shared" si="29"/>
        <v>0</v>
      </c>
      <c r="D533" s="250"/>
      <c r="E533" s="250" t="s">
        <v>190</v>
      </c>
      <c r="F533" s="251"/>
      <c r="G533" s="238"/>
      <c r="H533" s="250"/>
      <c r="I533" s="250"/>
      <c r="J533" s="76"/>
    </row>
    <row r="534" spans="1:10" x14ac:dyDescent="0.25">
      <c r="A534" s="11" t="s">
        <v>224</v>
      </c>
      <c r="B534" s="178">
        <f t="shared" si="29"/>
        <v>9.8303871878715837E-2</v>
      </c>
      <c r="D534" s="250"/>
      <c r="E534" s="250" t="s">
        <v>227</v>
      </c>
      <c r="F534" s="250">
        <v>36370</v>
      </c>
      <c r="G534" s="238">
        <f t="shared" si="30"/>
        <v>3.135344827586207E-3</v>
      </c>
      <c r="H534" s="250"/>
      <c r="I534" s="250"/>
      <c r="J534" s="76"/>
    </row>
    <row r="535" spans="1:10" x14ac:dyDescent="0.25">
      <c r="A535" s="11" t="s">
        <v>224</v>
      </c>
      <c r="B535" s="178">
        <f t="shared" si="29"/>
        <v>35.89662604042806</v>
      </c>
      <c r="D535" s="250"/>
      <c r="E535" s="250" t="s">
        <v>9</v>
      </c>
      <c r="F535" s="250">
        <v>695000</v>
      </c>
      <c r="G535" s="238">
        <f t="shared" si="30"/>
        <v>5.9913793103448278E-2</v>
      </c>
      <c r="H535" s="250"/>
      <c r="I535" s="250"/>
      <c r="J535" s="76"/>
    </row>
    <row r="536" spans="1:10" x14ac:dyDescent="0.25">
      <c r="A536" s="11" t="s">
        <v>224</v>
      </c>
      <c r="B536" s="178">
        <f t="shared" si="29"/>
        <v>0.38576949346016648</v>
      </c>
      <c r="D536" s="250"/>
      <c r="E536" s="250" t="s">
        <v>24</v>
      </c>
      <c r="F536" s="250">
        <v>72048</v>
      </c>
      <c r="G536" s="238">
        <f t="shared" si="30"/>
        <v>6.2110344827586211E-3</v>
      </c>
      <c r="H536" s="250"/>
      <c r="I536" s="250"/>
      <c r="J536" s="76"/>
    </row>
    <row r="537" spans="1:10" x14ac:dyDescent="0.25">
      <c r="A537" s="11" t="s">
        <v>224</v>
      </c>
      <c r="B537" s="178">
        <f t="shared" si="29"/>
        <v>11.053905239298455</v>
      </c>
      <c r="D537" s="250"/>
      <c r="E537" s="250" t="s">
        <v>110</v>
      </c>
      <c r="F537" s="250">
        <v>385670</v>
      </c>
      <c r="G537" s="238">
        <f t="shared" si="30"/>
        <v>3.3247413793103447E-2</v>
      </c>
      <c r="H537" s="250"/>
      <c r="I537" s="250"/>
      <c r="J537" s="76"/>
    </row>
    <row r="538" spans="1:10" x14ac:dyDescent="0.25">
      <c r="A538" s="11" t="s">
        <v>224</v>
      </c>
      <c r="B538" s="178">
        <f t="shared" si="29"/>
        <v>0</v>
      </c>
      <c r="D538" s="250"/>
      <c r="E538" s="250" t="s">
        <v>25</v>
      </c>
      <c r="F538" s="250"/>
      <c r="G538" s="238"/>
      <c r="H538" s="250"/>
      <c r="I538" s="250"/>
      <c r="J538" s="76"/>
    </row>
    <row r="539" spans="1:10" x14ac:dyDescent="0.25">
      <c r="A539" s="11" t="s">
        <v>224</v>
      </c>
      <c r="B539" s="178">
        <f t="shared" si="29"/>
        <v>0</v>
      </c>
      <c r="D539" s="250"/>
      <c r="E539" s="250" t="s">
        <v>111</v>
      </c>
      <c r="F539" s="250"/>
      <c r="G539" s="238"/>
      <c r="H539" s="250"/>
      <c r="I539" s="250"/>
      <c r="J539" s="76"/>
    </row>
    <row r="540" spans="1:10" x14ac:dyDescent="0.25">
      <c r="A540" s="11" t="s">
        <v>224</v>
      </c>
      <c r="B540" s="178">
        <f t="shared" si="29"/>
        <v>11.795671819262784</v>
      </c>
      <c r="D540" s="250"/>
      <c r="E540" s="250" t="s">
        <v>228</v>
      </c>
      <c r="F540" s="250">
        <v>398400</v>
      </c>
      <c r="G540" s="238">
        <f t="shared" si="30"/>
        <v>3.4344827586206897E-2</v>
      </c>
      <c r="H540" s="250"/>
      <c r="I540" s="250"/>
      <c r="J540" s="76"/>
    </row>
    <row r="541" spans="1:10" x14ac:dyDescent="0.25">
      <c r="A541" s="11" t="s">
        <v>224</v>
      </c>
      <c r="B541" s="178">
        <f t="shared" si="29"/>
        <v>6.25E-2</v>
      </c>
      <c r="D541" s="250"/>
      <c r="E541" s="250" t="s">
        <v>220</v>
      </c>
      <c r="F541" s="250">
        <v>29000</v>
      </c>
      <c r="G541" s="238">
        <f t="shared" si="30"/>
        <v>2.5000000000000001E-3</v>
      </c>
      <c r="H541" s="250"/>
      <c r="I541" s="250"/>
      <c r="J541" s="76"/>
    </row>
    <row r="542" spans="1:10" x14ac:dyDescent="0.25">
      <c r="A542" s="11" t="s">
        <v>224</v>
      </c>
      <c r="B542" s="178">
        <f t="shared" si="29"/>
        <v>3.6659044292508921E-4</v>
      </c>
      <c r="D542" s="250"/>
      <c r="E542" s="250" t="s">
        <v>170</v>
      </c>
      <c r="F542" s="251">
        <v>2221</v>
      </c>
      <c r="G542" s="238">
        <f t="shared" si="30"/>
        <v>1.9146551724137932E-4</v>
      </c>
      <c r="H542" s="250"/>
      <c r="I542" s="250"/>
      <c r="J542" s="76"/>
    </row>
    <row r="543" spans="1:10" x14ac:dyDescent="0.25">
      <c r="A543" s="11" t="s">
        <v>224</v>
      </c>
      <c r="B543" s="178">
        <f t="shared" si="29"/>
        <v>2.3305588585017835E-3</v>
      </c>
      <c r="D543" s="250"/>
      <c r="E543" s="250" t="s">
        <v>183</v>
      </c>
      <c r="F543" s="250">
        <v>5600</v>
      </c>
      <c r="G543" s="238">
        <f t="shared" si="30"/>
        <v>4.8275862068965518E-4</v>
      </c>
      <c r="H543" s="250"/>
      <c r="I543" s="250"/>
      <c r="J543" s="76"/>
    </row>
    <row r="544" spans="1:10" x14ac:dyDescent="0.25">
      <c r="A544" s="11" t="s">
        <v>224</v>
      </c>
      <c r="B544" s="178">
        <f t="shared" si="29"/>
        <v>6.6884661117717003E-4</v>
      </c>
      <c r="D544" s="250"/>
      <c r="E544" s="250" t="s">
        <v>154</v>
      </c>
      <c r="F544" s="250">
        <v>3000</v>
      </c>
      <c r="G544" s="238">
        <f t="shared" si="30"/>
        <v>2.5862068965517242E-4</v>
      </c>
      <c r="H544" s="250"/>
      <c r="I544" s="250"/>
      <c r="J544" s="76"/>
    </row>
    <row r="545" spans="1:10" x14ac:dyDescent="0.25">
      <c r="A545" s="11" t="s">
        <v>224</v>
      </c>
      <c r="B545" s="178">
        <f t="shared" si="29"/>
        <v>6.25E-2</v>
      </c>
      <c r="D545" s="250"/>
      <c r="E545" s="250" t="s">
        <v>229</v>
      </c>
      <c r="F545" s="250">
        <v>29000</v>
      </c>
      <c r="G545" s="238">
        <f t="shared" si="30"/>
        <v>2.5000000000000001E-3</v>
      </c>
      <c r="H545" s="250"/>
      <c r="I545" s="250"/>
      <c r="J545" s="76"/>
    </row>
    <row r="546" spans="1:10" x14ac:dyDescent="0.25">
      <c r="A546" s="11" t="s">
        <v>224</v>
      </c>
      <c r="B546" s="178">
        <f t="shared" si="29"/>
        <v>17.82630311801427</v>
      </c>
      <c r="D546" s="250"/>
      <c r="E546" s="250" t="s">
        <v>56</v>
      </c>
      <c r="F546" s="250">
        <v>489766</v>
      </c>
      <c r="G546" s="238">
        <f t="shared" si="30"/>
        <v>4.2221206896551726E-2</v>
      </c>
      <c r="H546" s="250"/>
      <c r="I546" s="250"/>
      <c r="J546" s="76"/>
    </row>
    <row r="547" spans="1:10" x14ac:dyDescent="0.25">
      <c r="A547" s="11" t="s">
        <v>224</v>
      </c>
      <c r="B547" s="178">
        <f t="shared" si="29"/>
        <v>0.37199483501783592</v>
      </c>
      <c r="D547" s="250"/>
      <c r="E547" s="250" t="s">
        <v>194</v>
      </c>
      <c r="F547" s="250">
        <v>70750</v>
      </c>
      <c r="G547" s="238">
        <f t="shared" si="30"/>
        <v>6.0991379310344832E-3</v>
      </c>
      <c r="H547" s="250"/>
      <c r="I547" s="250"/>
      <c r="J547" s="76"/>
    </row>
    <row r="548" spans="1:10" x14ac:dyDescent="0.25">
      <c r="A548" s="11" t="s">
        <v>224</v>
      </c>
      <c r="B548" s="178">
        <f t="shared" si="29"/>
        <v>0.1451872770511296</v>
      </c>
      <c r="D548" s="250"/>
      <c r="E548" s="250" t="s">
        <v>165</v>
      </c>
      <c r="F548" s="250">
        <v>44200</v>
      </c>
      <c r="G548" s="238">
        <f t="shared" si="30"/>
        <v>3.8103448275862068E-3</v>
      </c>
      <c r="H548" s="250"/>
      <c r="I548" s="250"/>
      <c r="J548" s="76"/>
    </row>
    <row r="549" spans="1:10" x14ac:dyDescent="0.25">
      <c r="A549" s="11" t="s">
        <v>224</v>
      </c>
      <c r="B549" s="178">
        <f t="shared" si="29"/>
        <v>2.8958650416171228</v>
      </c>
      <c r="D549" s="250"/>
      <c r="E549" s="250" t="s">
        <v>84</v>
      </c>
      <c r="F549" s="250">
        <v>197400</v>
      </c>
      <c r="G549" s="238">
        <f t="shared" si="30"/>
        <v>1.7017241379310346E-2</v>
      </c>
      <c r="H549" s="250"/>
      <c r="I549" s="250"/>
      <c r="J549" s="76"/>
    </row>
    <row r="550" spans="1:10" x14ac:dyDescent="0.25">
      <c r="A550" s="11" t="s">
        <v>224</v>
      </c>
      <c r="B550" s="178">
        <f t="shared" si="29"/>
        <v>1.857907253269917E-3</v>
      </c>
      <c r="D550" s="250"/>
      <c r="E550" s="250" t="s">
        <v>139</v>
      </c>
      <c r="F550" s="250">
        <v>5000</v>
      </c>
      <c r="G550" s="238">
        <f t="shared" si="30"/>
        <v>4.3103448275862068E-4</v>
      </c>
      <c r="H550" s="250"/>
      <c r="I550" s="250"/>
      <c r="J550" s="76"/>
    </row>
    <row r="551" spans="1:10" x14ac:dyDescent="0.25">
      <c r="A551" s="11" t="s">
        <v>224</v>
      </c>
      <c r="B551" s="178">
        <f t="shared" si="29"/>
        <v>7.4316290130796664E-5</v>
      </c>
      <c r="D551" s="250"/>
      <c r="E551" s="250" t="s">
        <v>28</v>
      </c>
      <c r="F551" s="250">
        <v>1000</v>
      </c>
      <c r="G551" s="238">
        <f t="shared" si="30"/>
        <v>8.6206896551724131E-5</v>
      </c>
      <c r="H551" s="250"/>
      <c r="I551" s="250"/>
      <c r="J551" s="76"/>
    </row>
    <row r="552" spans="1:10" x14ac:dyDescent="0.25">
      <c r="A552" s="11" t="s">
        <v>224</v>
      </c>
      <c r="B552" s="178">
        <f t="shared" si="29"/>
        <v>170.10703112076399</v>
      </c>
      <c r="D552" s="250"/>
      <c r="E552" s="250" t="s">
        <v>92</v>
      </c>
      <c r="F552" s="251">
        <v>1512931</v>
      </c>
      <c r="G552" s="238">
        <f t="shared" si="30"/>
        <v>0.13042508620689655</v>
      </c>
      <c r="H552" s="250"/>
      <c r="I552" s="250"/>
      <c r="J552" s="76"/>
    </row>
    <row r="553" spans="1:10" x14ac:dyDescent="0.25">
      <c r="A553" s="11" t="s">
        <v>224</v>
      </c>
      <c r="B553" s="178">
        <f t="shared" si="29"/>
        <v>7.4837414536266357E-3</v>
      </c>
      <c r="D553" s="250"/>
      <c r="E553" s="250" t="s">
        <v>158</v>
      </c>
      <c r="F553" s="251">
        <v>10035</v>
      </c>
      <c r="G553" s="238">
        <f t="shared" si="30"/>
        <v>8.6508620689655169E-4</v>
      </c>
      <c r="H553" s="250"/>
      <c r="I553" s="250"/>
      <c r="J553" s="76"/>
    </row>
    <row r="554" spans="1:10" x14ac:dyDescent="0.25">
      <c r="A554" s="11" t="s">
        <v>224</v>
      </c>
      <c r="B554" s="178">
        <f t="shared" si="29"/>
        <v>0.99139788941736029</v>
      </c>
      <c r="D554" s="250"/>
      <c r="E554" s="250" t="s">
        <v>118</v>
      </c>
      <c r="F554" s="250">
        <v>115500</v>
      </c>
      <c r="G554" s="238">
        <f t="shared" si="30"/>
        <v>9.9568965517241384E-3</v>
      </c>
      <c r="H554" s="250"/>
      <c r="I554" s="250"/>
      <c r="J554" s="76"/>
    </row>
    <row r="555" spans="1:10" x14ac:dyDescent="0.25">
      <c r="A555" s="11" t="s">
        <v>224</v>
      </c>
      <c r="B555" s="178">
        <f t="shared" si="29"/>
        <v>1.8653463139120095E-5</v>
      </c>
      <c r="D555" s="250"/>
      <c r="E555" s="250" t="s">
        <v>85</v>
      </c>
      <c r="F555" s="250">
        <v>501</v>
      </c>
      <c r="G555" s="238">
        <f t="shared" si="30"/>
        <v>4.3189655172413795E-5</v>
      </c>
      <c r="H555" s="250"/>
      <c r="I555" s="250"/>
      <c r="J555" s="76"/>
    </row>
    <row r="556" spans="1:10" x14ac:dyDescent="0.25">
      <c r="A556" s="11" t="s">
        <v>224</v>
      </c>
      <c r="B556" s="178">
        <f t="shared" si="29"/>
        <v>0</v>
      </c>
      <c r="D556" s="250"/>
      <c r="E556" s="250" t="s">
        <v>29</v>
      </c>
      <c r="F556" s="250"/>
      <c r="G556" s="238"/>
      <c r="H556" s="250"/>
      <c r="I556" s="250"/>
      <c r="J556" s="76"/>
    </row>
    <row r="557" spans="1:10" x14ac:dyDescent="0.25">
      <c r="A557" s="11" t="s">
        <v>224</v>
      </c>
      <c r="B557" s="178">
        <f t="shared" si="29"/>
        <v>4.3414751783590964</v>
      </c>
      <c r="D557" s="250"/>
      <c r="E557" s="250" t="s">
        <v>230</v>
      </c>
      <c r="F557" s="250">
        <v>241700</v>
      </c>
      <c r="G557" s="238">
        <f t="shared" si="30"/>
        <v>2.0836206896551725E-2</v>
      </c>
      <c r="H557" s="250"/>
      <c r="I557" s="250"/>
      <c r="J557" s="76"/>
    </row>
    <row r="558" spans="1:10" x14ac:dyDescent="0.25">
      <c r="A558" s="11" t="s">
        <v>224</v>
      </c>
      <c r="B558" s="178">
        <f t="shared" si="29"/>
        <v>1.8224066587395956E-3</v>
      </c>
      <c r="D558" s="250"/>
      <c r="E558" s="250" t="s">
        <v>231</v>
      </c>
      <c r="F558" s="250">
        <v>4952</v>
      </c>
      <c r="G558" s="238">
        <f t="shared" si="30"/>
        <v>4.2689655172413791E-4</v>
      </c>
      <c r="H558" s="250"/>
      <c r="I558" s="250"/>
      <c r="J558" s="76"/>
    </row>
    <row r="559" spans="1:10" x14ac:dyDescent="0.25">
      <c r="A559" s="11" t="s">
        <v>224</v>
      </c>
      <c r="B559" s="178">
        <f t="shared" si="29"/>
        <v>0</v>
      </c>
      <c r="D559" s="250"/>
      <c r="E559" s="250" t="s">
        <v>233</v>
      </c>
      <c r="F559" s="250"/>
      <c r="G559" s="238"/>
      <c r="H559" s="250"/>
      <c r="I559" s="250"/>
      <c r="J559" s="76"/>
    </row>
    <row r="560" spans="1:10" x14ac:dyDescent="0.25">
      <c r="A560" s="11" t="s">
        <v>224</v>
      </c>
      <c r="B560" s="178">
        <f t="shared" si="29"/>
        <v>5.8927562499999996E-2</v>
      </c>
      <c r="D560" s="250"/>
      <c r="E560" s="250" t="s">
        <v>121</v>
      </c>
      <c r="F560" s="250">
        <v>28159</v>
      </c>
      <c r="G560" s="238">
        <f t="shared" si="30"/>
        <v>2.4275E-3</v>
      </c>
      <c r="H560" s="250"/>
      <c r="I560" s="250"/>
      <c r="J560" s="76"/>
    </row>
    <row r="561" spans="1:10" x14ac:dyDescent="0.25">
      <c r="A561" s="11" t="s">
        <v>224</v>
      </c>
      <c r="B561" s="178">
        <f t="shared" si="29"/>
        <v>0</v>
      </c>
      <c r="D561" s="250"/>
      <c r="E561" s="250" t="s">
        <v>32</v>
      </c>
      <c r="F561" s="251"/>
      <c r="G561" s="238"/>
      <c r="H561" s="250"/>
      <c r="I561" s="250"/>
      <c r="J561" s="76"/>
    </row>
    <row r="562" spans="1:10" x14ac:dyDescent="0.25">
      <c r="A562" s="11" t="s">
        <v>224</v>
      </c>
      <c r="B562" s="178">
        <f t="shared" si="29"/>
        <v>2.7549703807966699</v>
      </c>
      <c r="D562" s="250"/>
      <c r="E562" s="250" t="s">
        <v>174</v>
      </c>
      <c r="F562" s="250">
        <v>192538</v>
      </c>
      <c r="G562" s="238">
        <f t="shared" si="30"/>
        <v>1.659810344827586E-2</v>
      </c>
      <c r="H562" s="250"/>
      <c r="I562" s="250"/>
      <c r="J562" s="76"/>
    </row>
    <row r="563" spans="1:10" x14ac:dyDescent="0.25">
      <c r="A563" s="11" t="s">
        <v>224</v>
      </c>
      <c r="B563" s="178">
        <f t="shared" si="29"/>
        <v>0</v>
      </c>
      <c r="D563" s="250"/>
      <c r="E563" s="250" t="s">
        <v>140</v>
      </c>
      <c r="F563" s="251"/>
      <c r="G563" s="238"/>
      <c r="H563" s="250"/>
      <c r="I563" s="250"/>
      <c r="J563" s="76"/>
    </row>
    <row r="564" spans="1:10" x14ac:dyDescent="0.25">
      <c r="A564" s="11" t="s">
        <v>224</v>
      </c>
      <c r="B564" s="178">
        <f t="shared" si="29"/>
        <v>8.5909631391200975E-2</v>
      </c>
      <c r="D564" s="250"/>
      <c r="E564" s="250" t="s">
        <v>232</v>
      </c>
      <c r="F564" s="250">
        <v>34000</v>
      </c>
      <c r="G564" s="238">
        <f t="shared" si="30"/>
        <v>2.9310344827586207E-3</v>
      </c>
      <c r="H564" s="250"/>
      <c r="I564" s="250"/>
      <c r="J564" s="76"/>
    </row>
    <row r="565" spans="1:10" x14ac:dyDescent="0.25">
      <c r="A565" s="11" t="s">
        <v>224</v>
      </c>
      <c r="B565" s="178">
        <f t="shared" si="29"/>
        <v>0</v>
      </c>
      <c r="D565" s="250"/>
      <c r="E565" s="250" t="s">
        <v>166</v>
      </c>
      <c r="F565" s="250"/>
      <c r="G565" s="238"/>
      <c r="H565" s="250"/>
      <c r="I565" s="250"/>
      <c r="J565" s="76"/>
    </row>
    <row r="566" spans="1:10" x14ac:dyDescent="0.25">
      <c r="A566" s="11" t="s">
        <v>224</v>
      </c>
      <c r="B566" s="178">
        <f t="shared" si="29"/>
        <v>1.3806250000000002</v>
      </c>
      <c r="D566" s="250"/>
      <c r="E566" s="250" t="s">
        <v>31</v>
      </c>
      <c r="F566" s="250">
        <v>136300</v>
      </c>
      <c r="G566" s="238">
        <f t="shared" si="30"/>
        <v>1.175E-2</v>
      </c>
      <c r="H566" s="250"/>
      <c r="I566" s="250"/>
      <c r="J566" s="76"/>
    </row>
    <row r="567" spans="1:10" x14ac:dyDescent="0.25">
      <c r="A567" s="11" t="s">
        <v>224</v>
      </c>
      <c r="B567" s="178">
        <f t="shared" si="29"/>
        <v>40.256837098692039</v>
      </c>
      <c r="D567" s="250"/>
      <c r="E567" s="250" t="s">
        <v>38</v>
      </c>
      <c r="F567" s="250">
        <v>736000</v>
      </c>
      <c r="G567" s="238">
        <f t="shared" si="30"/>
        <v>6.344827586206897E-2</v>
      </c>
      <c r="H567" s="250"/>
      <c r="I567" s="250"/>
      <c r="J567" s="76"/>
    </row>
    <row r="568" spans="1:10" x14ac:dyDescent="0.25">
      <c r="A568" s="11" t="s">
        <v>224</v>
      </c>
      <c r="B568" s="178">
        <f t="shared" si="29"/>
        <v>0</v>
      </c>
      <c r="D568" s="250"/>
      <c r="E568" s="250" t="s">
        <v>129</v>
      </c>
      <c r="F568" s="251"/>
      <c r="G568" s="238"/>
      <c r="H568" s="250"/>
      <c r="I568" s="250"/>
      <c r="J568" s="76"/>
    </row>
    <row r="569" spans="1:10" x14ac:dyDescent="0.25">
      <c r="A569" s="150" t="s">
        <v>224</v>
      </c>
      <c r="B569" s="131">
        <f t="shared" si="29"/>
        <v>0.11890606420927469</v>
      </c>
      <c r="C569" s="150"/>
      <c r="D569" s="12"/>
      <c r="E569" s="12" t="s">
        <v>47</v>
      </c>
      <c r="F569" s="12">
        <v>40000</v>
      </c>
      <c r="G569" s="237">
        <f t="shared" si="30"/>
        <v>3.4482758620689655E-3</v>
      </c>
      <c r="H569" s="12"/>
      <c r="I569" s="12"/>
      <c r="J569" s="147"/>
    </row>
    <row r="570" spans="1:10" x14ac:dyDescent="0.25">
      <c r="A570" s="11" t="s">
        <v>235</v>
      </c>
      <c r="B570" s="178">
        <f>POWER((F570/$J$570)*100, 2)</f>
        <v>0</v>
      </c>
      <c r="C570" s="11">
        <f>SUM(B570:B578)</f>
        <v>1866.7296786389406</v>
      </c>
      <c r="D570" s="252"/>
      <c r="E570" s="252" t="s">
        <v>5</v>
      </c>
      <c r="F570" s="252"/>
      <c r="G570" s="238"/>
      <c r="H570" s="252"/>
      <c r="I570" s="252"/>
      <c r="J570" s="76">
        <v>184</v>
      </c>
    </row>
    <row r="571" spans="1:10" x14ac:dyDescent="0.25">
      <c r="A571" s="11" t="s">
        <v>235</v>
      </c>
      <c r="B571" s="178">
        <f t="shared" ref="B571:B578" si="31">POWER((F571/$J$570)*100, 2)</f>
        <v>1028.1781663516065</v>
      </c>
      <c r="D571" s="252"/>
      <c r="E571" s="252" t="s">
        <v>15</v>
      </c>
      <c r="F571" s="252">
        <v>59</v>
      </c>
      <c r="G571" s="238">
        <f>F571/$J$570</f>
        <v>0.32065217391304346</v>
      </c>
      <c r="H571" s="252"/>
      <c r="I571" s="252"/>
      <c r="J571" s="76"/>
    </row>
    <row r="572" spans="1:10" x14ac:dyDescent="0.25">
      <c r="A572" s="11" t="s">
        <v>235</v>
      </c>
      <c r="B572" s="178">
        <f t="shared" si="31"/>
        <v>361.82655954631389</v>
      </c>
      <c r="D572" s="252"/>
      <c r="E572" s="252" t="s">
        <v>94</v>
      </c>
      <c r="F572" s="252">
        <v>35</v>
      </c>
      <c r="G572" s="238">
        <f t="shared" ref="G572:G578" si="32">F572/$J$570</f>
        <v>0.19021739130434784</v>
      </c>
      <c r="H572" s="252"/>
      <c r="I572" s="252"/>
      <c r="J572" s="76"/>
    </row>
    <row r="573" spans="1:10" x14ac:dyDescent="0.25">
      <c r="A573" s="11" t="s">
        <v>235</v>
      </c>
      <c r="B573" s="178">
        <f t="shared" si="31"/>
        <v>18.903591682419659</v>
      </c>
      <c r="D573" s="252"/>
      <c r="E573" s="252" t="s">
        <v>22</v>
      </c>
      <c r="F573" s="252">
        <v>8</v>
      </c>
      <c r="G573" s="238">
        <f t="shared" si="32"/>
        <v>4.3478260869565216E-2</v>
      </c>
      <c r="H573" s="252"/>
      <c r="I573" s="252"/>
      <c r="J573" s="76"/>
    </row>
    <row r="574" spans="1:10" x14ac:dyDescent="0.25">
      <c r="A574" s="11" t="s">
        <v>235</v>
      </c>
      <c r="B574" s="178">
        <f t="shared" si="31"/>
        <v>118.14744801512288</v>
      </c>
      <c r="D574" s="252"/>
      <c r="E574" s="252" t="s">
        <v>111</v>
      </c>
      <c r="F574" s="252">
        <v>20</v>
      </c>
      <c r="G574" s="238">
        <f t="shared" si="32"/>
        <v>0.10869565217391304</v>
      </c>
      <c r="H574" s="252"/>
      <c r="I574" s="252"/>
      <c r="J574" s="76"/>
    </row>
    <row r="575" spans="1:10" x14ac:dyDescent="0.25">
      <c r="A575" s="11" t="s">
        <v>235</v>
      </c>
      <c r="B575" s="178">
        <f t="shared" si="31"/>
        <v>184.60538752362945</v>
      </c>
      <c r="D575" s="252"/>
      <c r="E575" s="252" t="s">
        <v>36</v>
      </c>
      <c r="F575" s="252">
        <v>25</v>
      </c>
      <c r="G575" s="238">
        <f t="shared" si="32"/>
        <v>0.1358695652173913</v>
      </c>
      <c r="H575" s="252"/>
      <c r="I575" s="252"/>
      <c r="J575" s="76"/>
    </row>
    <row r="576" spans="1:10" x14ac:dyDescent="0.25">
      <c r="A576" s="11" t="s">
        <v>235</v>
      </c>
      <c r="B576" s="178">
        <f t="shared" si="31"/>
        <v>106.62807183364838</v>
      </c>
      <c r="D576" s="252"/>
      <c r="E576" s="252" t="s">
        <v>16</v>
      </c>
      <c r="F576" s="252">
        <v>19</v>
      </c>
      <c r="G576" s="238">
        <f t="shared" si="32"/>
        <v>0.10326086956521739</v>
      </c>
      <c r="H576" s="252"/>
      <c r="I576" s="252"/>
      <c r="J576" s="76"/>
    </row>
    <row r="577" spans="1:10" x14ac:dyDescent="0.25">
      <c r="A577" s="11" t="s">
        <v>235</v>
      </c>
      <c r="B577" s="178">
        <f t="shared" si="31"/>
        <v>18.903591682419659</v>
      </c>
      <c r="D577" s="252"/>
      <c r="E577" s="252" t="s">
        <v>120</v>
      </c>
      <c r="F577" s="252">
        <v>8</v>
      </c>
      <c r="G577" s="238">
        <f t="shared" si="32"/>
        <v>4.3478260869565216E-2</v>
      </c>
      <c r="H577" s="252"/>
      <c r="I577" s="252"/>
      <c r="J577" s="76"/>
    </row>
    <row r="578" spans="1:10" x14ac:dyDescent="0.25">
      <c r="A578" s="150" t="s">
        <v>235</v>
      </c>
      <c r="B578" s="131">
        <f t="shared" si="31"/>
        <v>29.536862003780719</v>
      </c>
      <c r="C578" s="150"/>
      <c r="D578" s="12"/>
      <c r="E578" s="12" t="s">
        <v>126</v>
      </c>
      <c r="F578" s="12">
        <v>10</v>
      </c>
      <c r="G578" s="237">
        <f t="shared" si="32"/>
        <v>5.434782608695652E-2</v>
      </c>
      <c r="H578" s="12"/>
      <c r="I578" s="12"/>
      <c r="J578" s="147"/>
    </row>
    <row r="579" spans="1:10" x14ac:dyDescent="0.25">
      <c r="A579" s="11" t="s">
        <v>239</v>
      </c>
      <c r="B579" s="178">
        <f>POWER((F579/$J$579)*100, 2)</f>
        <v>4.4135301179295254</v>
      </c>
      <c r="C579" s="11">
        <f>SUM(B579:B596)</f>
        <v>3637.9169726714217</v>
      </c>
      <c r="D579" s="257"/>
      <c r="E579" s="257" t="s">
        <v>244</v>
      </c>
      <c r="F579" s="257">
        <v>1000</v>
      </c>
      <c r="G579" s="238">
        <f>F579/$J$579</f>
        <v>2.100840336134454E-2</v>
      </c>
      <c r="H579" s="257"/>
      <c r="I579" s="257"/>
      <c r="J579" s="76">
        <v>47600</v>
      </c>
    </row>
    <row r="580" spans="1:10" x14ac:dyDescent="0.25">
      <c r="A580" s="11" t="s">
        <v>239</v>
      </c>
      <c r="B580" s="178">
        <f t="shared" ref="B580:B596" si="33">POWER((F580/$J$579)*100, 2)</f>
        <v>5.8368935809617967E-2</v>
      </c>
      <c r="D580" s="257"/>
      <c r="E580" s="257" t="s">
        <v>93</v>
      </c>
      <c r="F580" s="257">
        <v>115</v>
      </c>
      <c r="G580" s="238">
        <f t="shared" ref="G580:G596" si="34">F580/$J$579</f>
        <v>2.4159663865546219E-3</v>
      </c>
      <c r="H580" s="257"/>
      <c r="I580" s="257"/>
      <c r="J580" s="76"/>
    </row>
    <row r="581" spans="1:10" x14ac:dyDescent="0.25">
      <c r="A581" s="11" t="s">
        <v>239</v>
      </c>
      <c r="B581" s="178">
        <f t="shared" si="33"/>
        <v>0</v>
      </c>
      <c r="D581" s="257"/>
      <c r="E581" s="257" t="s">
        <v>245</v>
      </c>
      <c r="F581" s="257"/>
      <c r="G581" s="238"/>
      <c r="H581" s="244"/>
      <c r="I581" s="257"/>
      <c r="J581" s="76"/>
    </row>
    <row r="582" spans="1:10" x14ac:dyDescent="0.25">
      <c r="A582" s="11" t="s">
        <v>239</v>
      </c>
      <c r="B582" s="178">
        <f t="shared" si="33"/>
        <v>534.03714426947249</v>
      </c>
      <c r="D582" s="257"/>
      <c r="E582" s="257" t="s">
        <v>246</v>
      </c>
      <c r="F582" s="257">
        <v>11000</v>
      </c>
      <c r="G582" s="238">
        <f t="shared" si="34"/>
        <v>0.23109243697478993</v>
      </c>
      <c r="H582" s="257"/>
      <c r="I582" s="257"/>
      <c r="J582" s="76"/>
    </row>
    <row r="583" spans="1:10" x14ac:dyDescent="0.25">
      <c r="A583" s="11" t="s">
        <v>239</v>
      </c>
      <c r="B583" s="178">
        <f t="shared" si="33"/>
        <v>2758.4563237059533</v>
      </c>
      <c r="D583" s="257"/>
      <c r="E583" s="257" t="s">
        <v>247</v>
      </c>
      <c r="F583" s="257">
        <v>25000</v>
      </c>
      <c r="G583" s="238">
        <f t="shared" si="34"/>
        <v>0.52521008403361347</v>
      </c>
      <c r="H583" s="257"/>
      <c r="I583" s="257"/>
      <c r="J583" s="76"/>
    </row>
    <row r="584" spans="1:10" x14ac:dyDescent="0.25">
      <c r="A584" s="11" t="s">
        <v>239</v>
      </c>
      <c r="B584" s="178">
        <f t="shared" si="33"/>
        <v>0</v>
      </c>
      <c r="D584" s="257"/>
      <c r="E584" s="257" t="s">
        <v>19</v>
      </c>
      <c r="F584" s="257"/>
      <c r="G584" s="238"/>
      <c r="H584" s="257"/>
      <c r="I584" s="257"/>
      <c r="J584" s="76"/>
    </row>
    <row r="585" spans="1:10" x14ac:dyDescent="0.25">
      <c r="A585" s="11" t="s">
        <v>239</v>
      </c>
      <c r="B585" s="178">
        <f t="shared" si="33"/>
        <v>0</v>
      </c>
      <c r="D585" s="257"/>
      <c r="E585" s="257" t="s">
        <v>248</v>
      </c>
      <c r="F585" s="257"/>
      <c r="G585" s="238"/>
      <c r="H585" s="257"/>
      <c r="I585" s="257"/>
      <c r="J585" s="76"/>
    </row>
    <row r="586" spans="1:10" x14ac:dyDescent="0.25">
      <c r="A586" s="11" t="s">
        <v>239</v>
      </c>
      <c r="B586" s="178">
        <f t="shared" si="33"/>
        <v>0</v>
      </c>
      <c r="D586" s="257"/>
      <c r="E586" s="257" t="s">
        <v>249</v>
      </c>
      <c r="F586" s="257"/>
      <c r="G586" s="238"/>
      <c r="H586" s="257"/>
      <c r="I586" s="257"/>
      <c r="J586" s="76"/>
    </row>
    <row r="587" spans="1:10" x14ac:dyDescent="0.25">
      <c r="A587" s="11" t="s">
        <v>239</v>
      </c>
      <c r="B587" s="178">
        <f t="shared" si="33"/>
        <v>0</v>
      </c>
      <c r="D587" s="257"/>
      <c r="E587" s="257" t="s">
        <v>20</v>
      </c>
      <c r="F587" s="257"/>
      <c r="G587" s="238"/>
      <c r="H587" s="257"/>
      <c r="I587" s="257"/>
      <c r="J587" s="76"/>
    </row>
    <row r="588" spans="1:10" x14ac:dyDescent="0.25">
      <c r="A588" s="11" t="s">
        <v>239</v>
      </c>
      <c r="B588" s="178">
        <f t="shared" si="33"/>
        <v>0</v>
      </c>
      <c r="D588" s="257"/>
      <c r="E588" s="257" t="s">
        <v>250</v>
      </c>
      <c r="F588" s="257"/>
      <c r="G588" s="238"/>
      <c r="H588" s="257"/>
      <c r="I588" s="257"/>
      <c r="J588" s="76"/>
    </row>
    <row r="589" spans="1:10" x14ac:dyDescent="0.25">
      <c r="A589" s="11" t="s">
        <v>239</v>
      </c>
      <c r="B589" s="178">
        <f t="shared" si="33"/>
        <v>7.0616481886872405E-3</v>
      </c>
      <c r="D589" s="257"/>
      <c r="E589" s="257" t="s">
        <v>251</v>
      </c>
      <c r="F589" s="257">
        <v>40</v>
      </c>
      <c r="G589" s="238">
        <f t="shared" si="34"/>
        <v>8.4033613445378156E-4</v>
      </c>
      <c r="H589" s="257"/>
      <c r="I589" s="257"/>
      <c r="J589" s="76"/>
    </row>
    <row r="590" spans="1:10" x14ac:dyDescent="0.25">
      <c r="A590" s="11" t="s">
        <v>239</v>
      </c>
      <c r="B590" s="178">
        <f t="shared" si="33"/>
        <v>0</v>
      </c>
      <c r="D590" s="257"/>
      <c r="E590" s="257" t="s">
        <v>228</v>
      </c>
      <c r="F590" s="257"/>
      <c r="G590" s="238"/>
      <c r="H590" s="257"/>
      <c r="I590" s="257"/>
      <c r="J590" s="76"/>
    </row>
    <row r="591" spans="1:10" x14ac:dyDescent="0.25">
      <c r="A591" s="11" t="s">
        <v>239</v>
      </c>
      <c r="B591" s="178">
        <f t="shared" si="33"/>
        <v>0</v>
      </c>
      <c r="D591" s="257"/>
      <c r="E591" s="257" t="s">
        <v>56</v>
      </c>
      <c r="F591" s="257"/>
      <c r="G591" s="238"/>
      <c r="H591" s="257"/>
      <c r="I591" s="257"/>
      <c r="J591" s="76"/>
    </row>
    <row r="592" spans="1:10" x14ac:dyDescent="0.25">
      <c r="A592" s="11" t="s">
        <v>239</v>
      </c>
      <c r="B592" s="178">
        <f t="shared" si="33"/>
        <v>330.61323794223574</v>
      </c>
      <c r="D592" s="257"/>
      <c r="E592" s="257" t="s">
        <v>165</v>
      </c>
      <c r="F592" s="257">
        <v>8655</v>
      </c>
      <c r="G592" s="238">
        <f t="shared" si="34"/>
        <v>0.18182773109243697</v>
      </c>
      <c r="H592" s="257"/>
      <c r="I592" s="257"/>
      <c r="J592" s="76"/>
    </row>
    <row r="593" spans="1:10" x14ac:dyDescent="0.25">
      <c r="A593" s="11" t="s">
        <v>239</v>
      </c>
      <c r="B593" s="178">
        <f t="shared" si="33"/>
        <v>0</v>
      </c>
      <c r="D593" s="257"/>
      <c r="E593" s="257" t="s">
        <v>252</v>
      </c>
      <c r="F593" s="257"/>
      <c r="G593" s="238"/>
      <c r="H593" s="257"/>
      <c r="I593" s="257"/>
      <c r="J593" s="76"/>
    </row>
    <row r="594" spans="1:10" x14ac:dyDescent="0.25">
      <c r="A594" s="11" t="s">
        <v>239</v>
      </c>
      <c r="B594" s="178">
        <f t="shared" si="33"/>
        <v>0.39987024221453282</v>
      </c>
      <c r="D594" s="257"/>
      <c r="E594" s="257" t="s">
        <v>92</v>
      </c>
      <c r="F594" s="257">
        <v>301</v>
      </c>
      <c r="G594" s="238">
        <f t="shared" si="34"/>
        <v>6.3235294117647061E-3</v>
      </c>
      <c r="H594" s="257"/>
      <c r="I594" s="257"/>
      <c r="J594" s="76"/>
    </row>
    <row r="595" spans="1:10" x14ac:dyDescent="0.25">
      <c r="A595" s="11" t="s">
        <v>239</v>
      </c>
      <c r="B595" s="178">
        <f t="shared" si="33"/>
        <v>9.9304427653414303E-4</v>
      </c>
      <c r="D595" s="257"/>
      <c r="E595" s="257" t="s">
        <v>218</v>
      </c>
      <c r="F595" s="257">
        <v>15</v>
      </c>
      <c r="G595" s="238">
        <f t="shared" si="34"/>
        <v>3.1512605042016809E-4</v>
      </c>
      <c r="H595" s="257"/>
      <c r="I595" s="257"/>
      <c r="J595" s="76"/>
    </row>
    <row r="596" spans="1:10" x14ac:dyDescent="0.25">
      <c r="A596" s="150" t="s">
        <v>239</v>
      </c>
      <c r="B596" s="131">
        <f t="shared" si="33"/>
        <v>9.9304427653414304</v>
      </c>
      <c r="C596" s="150"/>
      <c r="D596" s="12"/>
      <c r="E596" s="12" t="s">
        <v>230</v>
      </c>
      <c r="F596" s="12">
        <v>1500</v>
      </c>
      <c r="G596" s="237">
        <f t="shared" si="34"/>
        <v>3.1512605042016806E-2</v>
      </c>
      <c r="H596" s="12"/>
      <c r="I596" s="12"/>
      <c r="J596" s="147"/>
    </row>
    <row r="597" spans="1:10" x14ac:dyDescent="0.25">
      <c r="A597" s="11" t="s">
        <v>253</v>
      </c>
      <c r="B597" s="178">
        <f>POWER((F597/$J$597)*100, 2)</f>
        <v>85.733882030178336</v>
      </c>
      <c r="C597" s="11">
        <f>SUM(B597:B611)</f>
        <v>2087.2654690179183</v>
      </c>
      <c r="D597" s="258"/>
      <c r="E597" s="258" t="s">
        <v>100</v>
      </c>
      <c r="F597" s="258">
        <v>200000</v>
      </c>
      <c r="G597" s="238">
        <f>F597/$J$597</f>
        <v>9.2592592592592587E-2</v>
      </c>
      <c r="H597" s="258"/>
      <c r="I597" s="258"/>
      <c r="J597" s="76">
        <v>2160000</v>
      </c>
    </row>
    <row r="598" spans="1:10" x14ac:dyDescent="0.25">
      <c r="A598" s="11" t="s">
        <v>253</v>
      </c>
      <c r="B598" s="178">
        <f t="shared" ref="B598:B611" si="35">POWER((F598/$J$597)*100, 2)</f>
        <v>64.148233882030183</v>
      </c>
      <c r="D598" s="258"/>
      <c r="E598" s="258" t="s">
        <v>82</v>
      </c>
      <c r="F598" s="258">
        <v>173000</v>
      </c>
      <c r="G598" s="238">
        <f t="shared" ref="G598:G608" si="36">F598/$J$597</f>
        <v>8.009259259259259E-2</v>
      </c>
      <c r="H598" s="258"/>
      <c r="I598" s="258"/>
      <c r="J598" s="76"/>
    </row>
    <row r="599" spans="1:10" x14ac:dyDescent="0.25">
      <c r="A599" s="11" t="s">
        <v>253</v>
      </c>
      <c r="B599" s="178">
        <f t="shared" si="35"/>
        <v>17.361111111111107</v>
      </c>
      <c r="D599" s="258"/>
      <c r="E599" s="258" t="s">
        <v>83</v>
      </c>
      <c r="F599" s="258">
        <v>90000</v>
      </c>
      <c r="G599" s="238">
        <f t="shared" si="36"/>
        <v>4.1666666666666664E-2</v>
      </c>
      <c r="H599" s="258"/>
      <c r="I599" s="258"/>
      <c r="J599" s="76"/>
    </row>
    <row r="600" spans="1:10" x14ac:dyDescent="0.25">
      <c r="A600" s="11" t="s">
        <v>253</v>
      </c>
      <c r="B600" s="178">
        <f t="shared" si="35"/>
        <v>7.471111111111111</v>
      </c>
      <c r="D600" s="258"/>
      <c r="E600" s="258" t="s">
        <v>134</v>
      </c>
      <c r="F600" s="258">
        <v>59040</v>
      </c>
      <c r="G600" s="238">
        <f t="shared" si="36"/>
        <v>2.7333333333333334E-2</v>
      </c>
      <c r="H600" s="258"/>
      <c r="I600" s="258"/>
      <c r="J600" s="76"/>
    </row>
    <row r="601" spans="1:10" x14ac:dyDescent="0.25">
      <c r="A601" s="11" t="s">
        <v>253</v>
      </c>
      <c r="B601" s="178">
        <f t="shared" si="35"/>
        <v>771.60493827160496</v>
      </c>
      <c r="D601" s="258"/>
      <c r="E601" s="258" t="s">
        <v>94</v>
      </c>
      <c r="F601" s="258">
        <v>600000</v>
      </c>
      <c r="G601" s="238">
        <f t="shared" si="36"/>
        <v>0.27777777777777779</v>
      </c>
      <c r="H601" s="258"/>
      <c r="I601" s="258"/>
      <c r="J601" s="76"/>
    </row>
    <row r="602" spans="1:10" x14ac:dyDescent="0.25">
      <c r="A602" s="11" t="s">
        <v>253</v>
      </c>
      <c r="B602" s="178">
        <f t="shared" si="35"/>
        <v>0.48225308641975306</v>
      </c>
      <c r="D602" s="258"/>
      <c r="E602" s="258" t="s">
        <v>9</v>
      </c>
      <c r="F602" s="258">
        <v>15000</v>
      </c>
      <c r="G602" s="238">
        <f t="shared" si="36"/>
        <v>6.9444444444444441E-3</v>
      </c>
      <c r="H602" s="258"/>
      <c r="I602" s="258"/>
      <c r="J602" s="76"/>
    </row>
    <row r="603" spans="1:10" x14ac:dyDescent="0.25">
      <c r="A603" s="11" t="s">
        <v>253</v>
      </c>
      <c r="B603" s="178">
        <f t="shared" si="35"/>
        <v>1077.4198388203015</v>
      </c>
      <c r="D603" s="258"/>
      <c r="E603" s="258" t="s">
        <v>111</v>
      </c>
      <c r="F603" s="258">
        <v>709000</v>
      </c>
      <c r="G603" s="238">
        <f t="shared" si="36"/>
        <v>0.32824074074074072</v>
      </c>
      <c r="H603" s="258"/>
      <c r="I603" s="258"/>
      <c r="J603" s="76"/>
    </row>
    <row r="604" spans="1:10" x14ac:dyDescent="0.25">
      <c r="A604" s="11" t="s">
        <v>253</v>
      </c>
      <c r="B604" s="178">
        <f t="shared" si="35"/>
        <v>7.9753943758573378</v>
      </c>
      <c r="D604" s="258"/>
      <c r="E604" s="258" t="s">
        <v>92</v>
      </c>
      <c r="F604" s="258">
        <v>61000</v>
      </c>
      <c r="G604" s="238">
        <f t="shared" si="36"/>
        <v>2.824074074074074E-2</v>
      </c>
      <c r="H604" s="258"/>
      <c r="I604" s="258"/>
      <c r="J604" s="76"/>
    </row>
    <row r="605" spans="1:10" x14ac:dyDescent="0.25">
      <c r="A605" s="11" t="s">
        <v>253</v>
      </c>
      <c r="B605" s="178">
        <f t="shared" si="35"/>
        <v>11.421896433470508</v>
      </c>
      <c r="D605" s="258"/>
      <c r="E605" s="258" t="s">
        <v>158</v>
      </c>
      <c r="F605" s="258">
        <v>73000</v>
      </c>
      <c r="G605" s="238">
        <f t="shared" si="36"/>
        <v>3.3796296296296297E-2</v>
      </c>
      <c r="H605" s="258"/>
      <c r="I605" s="258"/>
      <c r="J605" s="76"/>
    </row>
    <row r="606" spans="1:10" x14ac:dyDescent="0.25">
      <c r="A606" s="11" t="s">
        <v>253</v>
      </c>
      <c r="B606" s="178">
        <f t="shared" si="35"/>
        <v>42.009602194787377</v>
      </c>
      <c r="D606" s="258"/>
      <c r="E606" s="258" t="s">
        <v>16</v>
      </c>
      <c r="F606" s="258">
        <v>140000</v>
      </c>
      <c r="G606" s="238">
        <f t="shared" si="36"/>
        <v>6.4814814814814811E-2</v>
      </c>
      <c r="H606" s="258"/>
      <c r="I606" s="258"/>
      <c r="J606" s="76"/>
    </row>
    <row r="607" spans="1:10" x14ac:dyDescent="0.25">
      <c r="A607" s="11" t="s">
        <v>253</v>
      </c>
      <c r="B607" s="178">
        <f t="shared" si="35"/>
        <v>0.77986888074417027</v>
      </c>
      <c r="D607" s="258"/>
      <c r="E607" s="258" t="s">
        <v>37</v>
      </c>
      <c r="F607" s="258">
        <v>19075</v>
      </c>
      <c r="G607" s="238">
        <f t="shared" si="36"/>
        <v>8.8310185185185193E-3</v>
      </c>
      <c r="H607" s="258"/>
      <c r="I607" s="258"/>
      <c r="J607" s="76"/>
    </row>
    <row r="608" spans="1:10" x14ac:dyDescent="0.25">
      <c r="A608" s="11" t="s">
        <v>253</v>
      </c>
      <c r="B608" s="178">
        <f t="shared" si="35"/>
        <v>0.8573388203017831</v>
      </c>
      <c r="D608" s="258"/>
      <c r="E608" s="258" t="s">
        <v>174</v>
      </c>
      <c r="F608" s="258">
        <v>20000</v>
      </c>
      <c r="G608" s="238">
        <f t="shared" si="36"/>
        <v>9.2592592592592587E-3</v>
      </c>
      <c r="H608" s="258"/>
      <c r="I608" s="258"/>
      <c r="J608" s="76"/>
    </row>
    <row r="609" spans="1:10" x14ac:dyDescent="0.25">
      <c r="A609" s="11" t="s">
        <v>253</v>
      </c>
      <c r="B609" s="178">
        <f t="shared" si="35"/>
        <v>0</v>
      </c>
      <c r="D609" s="258"/>
      <c r="E609" s="258" t="s">
        <v>38</v>
      </c>
      <c r="F609" s="258"/>
      <c r="G609" s="238"/>
      <c r="H609" s="258"/>
      <c r="I609" s="258"/>
      <c r="J609" s="76"/>
    </row>
    <row r="610" spans="1:10" x14ac:dyDescent="0.25">
      <c r="A610" s="11" t="s">
        <v>253</v>
      </c>
      <c r="B610" s="178">
        <f t="shared" si="35"/>
        <v>0</v>
      </c>
      <c r="D610" s="258"/>
      <c r="E610" s="258" t="s">
        <v>89</v>
      </c>
      <c r="F610" s="253"/>
      <c r="G610" s="238"/>
      <c r="H610" s="258"/>
      <c r="I610" s="258"/>
      <c r="J610" s="76"/>
    </row>
    <row r="611" spans="1:10" x14ac:dyDescent="0.25">
      <c r="A611" s="150" t="s">
        <v>253</v>
      </c>
      <c r="B611" s="131">
        <f t="shared" si="35"/>
        <v>0</v>
      </c>
      <c r="C611" s="150"/>
      <c r="D611" s="12"/>
      <c r="E611" s="12" t="s">
        <v>86</v>
      </c>
      <c r="F611" s="140"/>
      <c r="G611" s="237"/>
      <c r="H611" s="12"/>
      <c r="I611" s="12"/>
      <c r="J611" s="147"/>
    </row>
    <row r="612" spans="1:10" x14ac:dyDescent="0.25">
      <c r="A612" s="11" t="s">
        <v>257</v>
      </c>
      <c r="B612" s="178">
        <f>POWER((F612/$J$612)*100, 2)</f>
        <v>1.2759241067979383</v>
      </c>
      <c r="C612" s="11">
        <f>SUM(B612:B625)</f>
        <v>3077.8269541175041</v>
      </c>
      <c r="D612" s="260"/>
      <c r="E612" s="260" t="s">
        <v>192</v>
      </c>
      <c r="F612" s="260">
        <v>3400</v>
      </c>
      <c r="G612" s="238">
        <f>F612/$J$612</f>
        <v>1.1295681063122924E-2</v>
      </c>
      <c r="H612" s="260"/>
      <c r="I612" s="260"/>
      <c r="J612" s="76">
        <v>301000</v>
      </c>
    </row>
    <row r="613" spans="1:10" x14ac:dyDescent="0.25">
      <c r="A613" s="11" t="s">
        <v>257</v>
      </c>
      <c r="B613" s="178">
        <f t="shared" ref="B613:B625" si="37">POWER((F613/$J$612)*100, 2)</f>
        <v>954.62522488714262</v>
      </c>
      <c r="D613" s="260"/>
      <c r="E613" s="260" t="s">
        <v>15</v>
      </c>
      <c r="F613" s="260">
        <v>93000</v>
      </c>
      <c r="G613" s="238">
        <f t="shared" ref="G613:G623" si="38">F613/$J$612</f>
        <v>0.30897009966777411</v>
      </c>
      <c r="H613" s="260"/>
      <c r="I613" s="260"/>
      <c r="J613" s="76"/>
    </row>
    <row r="614" spans="1:10" x14ac:dyDescent="0.25">
      <c r="A614" s="11" t="s">
        <v>257</v>
      </c>
      <c r="B614" s="178">
        <f t="shared" si="37"/>
        <v>0</v>
      </c>
      <c r="D614" s="260"/>
      <c r="E614" s="260" t="s">
        <v>19</v>
      </c>
      <c r="F614" s="260"/>
      <c r="G614" s="238"/>
      <c r="H614" s="260"/>
      <c r="I614" s="260"/>
      <c r="J614" s="76"/>
    </row>
    <row r="615" spans="1:10" x14ac:dyDescent="0.25">
      <c r="A615" s="11" t="s">
        <v>257</v>
      </c>
      <c r="B615" s="178">
        <f t="shared" si="37"/>
        <v>0.10708767011401642</v>
      </c>
      <c r="D615" s="260"/>
      <c r="E615" s="260" t="s">
        <v>94</v>
      </c>
      <c r="F615" s="260">
        <v>985</v>
      </c>
      <c r="G615" s="238">
        <f t="shared" si="38"/>
        <v>3.2724252491694353E-3</v>
      </c>
      <c r="H615" s="260"/>
      <c r="I615" s="260"/>
      <c r="J615" s="76"/>
    </row>
    <row r="616" spans="1:10" x14ac:dyDescent="0.25">
      <c r="A616" s="11" t="s">
        <v>257</v>
      </c>
      <c r="B616" s="178">
        <f t="shared" si="37"/>
        <v>0.24834162978333571</v>
      </c>
      <c r="D616" s="260"/>
      <c r="E616" s="260" t="s">
        <v>9</v>
      </c>
      <c r="F616" s="260">
        <v>1500</v>
      </c>
      <c r="G616" s="238">
        <f t="shared" si="38"/>
        <v>4.9833887043189366E-3</v>
      </c>
      <c r="H616" s="260"/>
      <c r="I616" s="260"/>
      <c r="J616" s="76"/>
    </row>
    <row r="617" spans="1:10" x14ac:dyDescent="0.25">
      <c r="A617" s="11" t="s">
        <v>257</v>
      </c>
      <c r="B617" s="178">
        <f t="shared" si="37"/>
        <v>1799.5916955662742</v>
      </c>
      <c r="D617" s="260"/>
      <c r="E617" s="260" t="s">
        <v>136</v>
      </c>
      <c r="F617" s="260">
        <v>127689</v>
      </c>
      <c r="G617" s="238">
        <f t="shared" si="38"/>
        <v>0.42421594684385383</v>
      </c>
      <c r="H617" s="260"/>
      <c r="I617" s="260"/>
      <c r="J617" s="76"/>
    </row>
    <row r="618" spans="1:10" x14ac:dyDescent="0.25">
      <c r="A618" s="11" t="s">
        <v>257</v>
      </c>
      <c r="B618" s="178">
        <f t="shared" si="37"/>
        <v>0</v>
      </c>
      <c r="D618" s="260"/>
      <c r="E618" s="260" t="s">
        <v>25</v>
      </c>
      <c r="F618" s="260"/>
      <c r="G618" s="238"/>
      <c r="H618" s="260"/>
      <c r="I618" s="260"/>
      <c r="J618" s="76"/>
    </row>
    <row r="619" spans="1:10" x14ac:dyDescent="0.25">
      <c r="A619" s="11" t="s">
        <v>257</v>
      </c>
      <c r="B619" s="178">
        <f t="shared" si="37"/>
        <v>44.14962307259303</v>
      </c>
      <c r="D619" s="260"/>
      <c r="E619" s="260" t="s">
        <v>111</v>
      </c>
      <c r="F619" s="260">
        <v>20000</v>
      </c>
      <c r="G619" s="238">
        <f t="shared" si="38"/>
        <v>6.6445182724252497E-2</v>
      </c>
      <c r="H619" s="260"/>
      <c r="I619" s="260"/>
      <c r="J619" s="76"/>
    </row>
    <row r="620" spans="1:10" x14ac:dyDescent="0.25">
      <c r="A620" s="11" t="s">
        <v>257</v>
      </c>
      <c r="B620" s="178">
        <f t="shared" si="37"/>
        <v>275.93514420370633</v>
      </c>
      <c r="D620" s="260"/>
      <c r="E620" s="260" t="s">
        <v>153</v>
      </c>
      <c r="F620" s="260">
        <v>50000</v>
      </c>
      <c r="G620" s="238">
        <f t="shared" si="38"/>
        <v>0.16611295681063123</v>
      </c>
      <c r="H620" s="260"/>
      <c r="I620" s="260"/>
      <c r="J620" s="76"/>
    </row>
    <row r="621" spans="1:10" x14ac:dyDescent="0.25">
      <c r="A621" s="11" t="s">
        <v>257</v>
      </c>
      <c r="B621" s="178">
        <f t="shared" si="37"/>
        <v>0</v>
      </c>
      <c r="D621" s="260"/>
      <c r="E621" s="260" t="s">
        <v>32</v>
      </c>
      <c r="F621" s="260"/>
      <c r="G621" s="238"/>
      <c r="H621" s="260"/>
      <c r="I621" s="260"/>
      <c r="J621" s="76"/>
    </row>
    <row r="622" spans="1:10" x14ac:dyDescent="0.25">
      <c r="A622" s="11" t="s">
        <v>257</v>
      </c>
      <c r="B622" s="178">
        <f t="shared" si="37"/>
        <v>1.9469983775013522E-2</v>
      </c>
      <c r="D622" s="260"/>
      <c r="E622" s="260" t="s">
        <v>141</v>
      </c>
      <c r="F622" s="260">
        <v>420</v>
      </c>
      <c r="G622" s="238">
        <f t="shared" si="38"/>
        <v>1.3953488372093023E-3</v>
      </c>
      <c r="H622" s="260"/>
      <c r="I622" s="260"/>
      <c r="J622" s="76"/>
    </row>
    <row r="623" spans="1:10" x14ac:dyDescent="0.25">
      <c r="A623" s="11" t="s">
        <v>257</v>
      </c>
      <c r="B623" s="178">
        <f t="shared" si="37"/>
        <v>1.8744429973179102</v>
      </c>
      <c r="D623" s="260"/>
      <c r="E623" s="260" t="s">
        <v>126</v>
      </c>
      <c r="F623" s="260">
        <v>4121</v>
      </c>
      <c r="G623" s="238">
        <f t="shared" si="38"/>
        <v>1.3691029900332226E-2</v>
      </c>
      <c r="H623" s="260"/>
      <c r="I623" s="260"/>
      <c r="J623" s="76"/>
    </row>
    <row r="624" spans="1:10" x14ac:dyDescent="0.25">
      <c r="A624" s="11" t="s">
        <v>257</v>
      </c>
      <c r="B624" s="178">
        <f t="shared" si="37"/>
        <v>0</v>
      </c>
      <c r="D624" s="260"/>
      <c r="E624" s="260" t="s">
        <v>128</v>
      </c>
      <c r="F624" s="260"/>
      <c r="G624" s="238"/>
      <c r="H624" s="260"/>
      <c r="I624" s="260"/>
      <c r="J624" s="76"/>
    </row>
    <row r="625" spans="1:10" x14ac:dyDescent="0.25">
      <c r="A625" s="150" t="s">
        <v>257</v>
      </c>
      <c r="B625" s="131">
        <f t="shared" si="37"/>
        <v>0</v>
      </c>
      <c r="C625" s="150"/>
      <c r="D625" s="12"/>
      <c r="E625" s="12" t="s">
        <v>38</v>
      </c>
      <c r="F625" s="12"/>
      <c r="G625" s="237"/>
      <c r="H625" s="12"/>
      <c r="I625" s="12"/>
      <c r="J625" s="147"/>
    </row>
    <row r="626" spans="1:10" x14ac:dyDescent="0.25">
      <c r="A626" s="11" t="s">
        <v>260</v>
      </c>
      <c r="B626" s="178">
        <f>POWER((F626/$J$626)*100, 2)</f>
        <v>4.9010040319915396</v>
      </c>
      <c r="C626" s="11">
        <f>SUM(B626:B633)</f>
        <v>4048.4558358120162</v>
      </c>
      <c r="D626" s="261"/>
      <c r="E626" s="261" t="s">
        <v>81</v>
      </c>
      <c r="F626" s="261">
        <v>8169</v>
      </c>
      <c r="G626" s="238">
        <f>F626/$J$626</f>
        <v>2.2138211382113821E-2</v>
      </c>
      <c r="H626" s="261"/>
      <c r="I626" s="261"/>
      <c r="J626" s="76">
        <v>369000</v>
      </c>
    </row>
    <row r="627" spans="1:10" x14ac:dyDescent="0.25">
      <c r="A627" s="11" t="s">
        <v>260</v>
      </c>
      <c r="B627" s="178">
        <f t="shared" ref="B627:B633" si="39">POWER((F627/$J$626)*100, 2)</f>
        <v>3238.8128759336369</v>
      </c>
      <c r="D627" s="261"/>
      <c r="E627" s="261" t="s">
        <v>15</v>
      </c>
      <c r="F627" s="261">
        <v>210000</v>
      </c>
      <c r="G627" s="238">
        <f t="shared" ref="G627:G632" si="40">F627/$J$626</f>
        <v>0.56910569105691056</v>
      </c>
      <c r="H627" s="261"/>
      <c r="I627" s="261"/>
      <c r="J627" s="76"/>
    </row>
    <row r="628" spans="1:10" x14ac:dyDescent="0.25">
      <c r="A628" s="11" t="s">
        <v>260</v>
      </c>
      <c r="B628" s="178">
        <f t="shared" si="39"/>
        <v>17.40856897349461</v>
      </c>
      <c r="D628" s="261"/>
      <c r="E628" s="261" t="s">
        <v>24</v>
      </c>
      <c r="F628" s="261">
        <v>15396</v>
      </c>
      <c r="G628" s="238">
        <f t="shared" si="40"/>
        <v>4.1723577235772358E-2</v>
      </c>
      <c r="H628" s="261"/>
      <c r="I628" s="261"/>
      <c r="J628" s="76"/>
    </row>
    <row r="629" spans="1:10" x14ac:dyDescent="0.25">
      <c r="A629" s="11" t="s">
        <v>260</v>
      </c>
      <c r="B629" s="178">
        <f t="shared" si="39"/>
        <v>95.854182107945761</v>
      </c>
      <c r="D629" s="261"/>
      <c r="E629" s="261" t="s">
        <v>56</v>
      </c>
      <c r="F629" s="261">
        <v>36127</v>
      </c>
      <c r="G629" s="238">
        <f t="shared" si="40"/>
        <v>9.7905149051490517E-2</v>
      </c>
      <c r="H629" s="261"/>
      <c r="I629" s="261"/>
      <c r="J629" s="76"/>
    </row>
    <row r="630" spans="1:10" x14ac:dyDescent="0.25">
      <c r="A630" s="11" t="s">
        <v>260</v>
      </c>
      <c r="B630" s="178">
        <f t="shared" si="39"/>
        <v>0.45901543026270375</v>
      </c>
      <c r="D630" s="261"/>
      <c r="E630" s="261" t="s">
        <v>165</v>
      </c>
      <c r="F630" s="261">
        <v>2500</v>
      </c>
      <c r="G630" s="238">
        <f t="shared" si="40"/>
        <v>6.7750677506775072E-3</v>
      </c>
      <c r="H630" s="261"/>
      <c r="I630" s="261"/>
      <c r="J630" s="76"/>
    </row>
    <row r="631" spans="1:10" x14ac:dyDescent="0.25">
      <c r="A631" s="11" t="s">
        <v>260</v>
      </c>
      <c r="B631" s="178">
        <f t="shared" si="39"/>
        <v>0</v>
      </c>
      <c r="D631" s="261"/>
      <c r="E631" s="261" t="s">
        <v>262</v>
      </c>
      <c r="F631" s="261"/>
      <c r="G631" s="238"/>
      <c r="H631" s="261"/>
      <c r="I631" s="261"/>
      <c r="J631" s="76"/>
    </row>
    <row r="632" spans="1:10" x14ac:dyDescent="0.25">
      <c r="A632" s="11" t="s">
        <v>260</v>
      </c>
      <c r="B632" s="178">
        <f t="shared" si="39"/>
        <v>691.02018933468446</v>
      </c>
      <c r="D632" s="261"/>
      <c r="E632" s="261" t="s">
        <v>32</v>
      </c>
      <c r="F632" s="261">
        <v>97000</v>
      </c>
      <c r="G632" s="238">
        <f t="shared" si="40"/>
        <v>0.26287262872628725</v>
      </c>
      <c r="H632" s="261"/>
      <c r="I632" s="261"/>
      <c r="J632" s="76"/>
    </row>
    <row r="633" spans="1:10" x14ac:dyDescent="0.25">
      <c r="A633" s="150" t="s">
        <v>260</v>
      </c>
      <c r="B633" s="131">
        <f t="shared" si="39"/>
        <v>0</v>
      </c>
      <c r="C633" s="150"/>
      <c r="D633" s="12"/>
      <c r="E633" s="12" t="s">
        <v>31</v>
      </c>
      <c r="F633" s="12"/>
      <c r="G633" s="237"/>
      <c r="H633" s="12"/>
      <c r="I633" s="12"/>
      <c r="J633" s="147"/>
    </row>
    <row r="634" spans="1:10" x14ac:dyDescent="0.25">
      <c r="A634" s="11" t="s">
        <v>263</v>
      </c>
      <c r="B634" s="178">
        <f>POWER((F634/$J$634)*100, 2)</f>
        <v>0</v>
      </c>
      <c r="C634" s="105">
        <f>SUM(B634:B645)</f>
        <v>8753.9797673808043</v>
      </c>
      <c r="D634" s="232"/>
      <c r="E634" s="14" t="s">
        <v>5</v>
      </c>
      <c r="F634" s="253"/>
      <c r="G634" s="238"/>
      <c r="H634" s="232"/>
      <c r="I634" s="232"/>
      <c r="J634" s="167">
        <v>138000</v>
      </c>
    </row>
    <row r="635" spans="1:10" x14ac:dyDescent="0.25">
      <c r="A635" s="11" t="s">
        <v>263</v>
      </c>
      <c r="B635" s="178">
        <f t="shared" ref="B635:B645" si="41">POWER((F635/$J$634)*100, 2)</f>
        <v>1.5175383322831335E-2</v>
      </c>
      <c r="C635" s="105"/>
      <c r="D635" s="232"/>
      <c r="E635" s="14" t="s">
        <v>6</v>
      </c>
      <c r="F635" s="263">
        <v>170</v>
      </c>
      <c r="G635" s="238">
        <f>F635/$J$634</f>
        <v>1.2318840579710144E-3</v>
      </c>
      <c r="H635" s="232"/>
      <c r="I635" s="232"/>
      <c r="J635" s="167"/>
    </row>
    <row r="636" spans="1:10" x14ac:dyDescent="0.25">
      <c r="A636" s="11" t="s">
        <v>263</v>
      </c>
      <c r="B636" s="178">
        <f t="shared" si="41"/>
        <v>8738.1852551984884</v>
      </c>
      <c r="D636" s="263"/>
      <c r="E636" s="263" t="s">
        <v>15</v>
      </c>
      <c r="F636" s="263">
        <v>129000</v>
      </c>
      <c r="G636" s="238">
        <f t="shared" ref="G636:G643" si="42">F636/$J$634</f>
        <v>0.93478260869565222</v>
      </c>
      <c r="H636" s="263"/>
      <c r="I636" s="263"/>
      <c r="J636" s="76"/>
    </row>
    <row r="637" spans="1:10" x14ac:dyDescent="0.25">
      <c r="A637" s="11" t="s">
        <v>263</v>
      </c>
      <c r="B637" s="178">
        <f t="shared" si="41"/>
        <v>0</v>
      </c>
      <c r="D637" s="263"/>
      <c r="E637" s="263" t="s">
        <v>265</v>
      </c>
      <c r="F637" s="263"/>
      <c r="G637" s="238"/>
      <c r="H637" s="263"/>
      <c r="I637" s="263"/>
      <c r="J637" s="76"/>
    </row>
    <row r="638" spans="1:10" x14ac:dyDescent="0.25">
      <c r="A638" s="11" t="s">
        <v>263</v>
      </c>
      <c r="B638" s="178">
        <f t="shared" si="41"/>
        <v>3.8279773156899819</v>
      </c>
      <c r="D638" s="263"/>
      <c r="E638" s="263" t="s">
        <v>9</v>
      </c>
      <c r="F638" s="263">
        <v>2700</v>
      </c>
      <c r="G638" s="238">
        <f t="shared" si="42"/>
        <v>1.9565217391304349E-2</v>
      </c>
      <c r="H638" s="263"/>
      <c r="I638" s="263"/>
      <c r="J638" s="76"/>
    </row>
    <row r="639" spans="1:10" x14ac:dyDescent="0.25">
      <c r="A639" s="11" t="s">
        <v>263</v>
      </c>
      <c r="B639" s="178">
        <f t="shared" si="41"/>
        <v>0</v>
      </c>
      <c r="D639" s="263"/>
      <c r="E639" s="263" t="s">
        <v>266</v>
      </c>
      <c r="F639" s="263"/>
      <c r="G639" s="238"/>
      <c r="H639" s="263"/>
      <c r="I639" s="263"/>
      <c r="J639" s="76"/>
    </row>
    <row r="640" spans="1:10" x14ac:dyDescent="0.25">
      <c r="A640" s="11" t="s">
        <v>263</v>
      </c>
      <c r="B640" s="178">
        <f t="shared" si="41"/>
        <v>8.8741860953581156E-5</v>
      </c>
      <c r="D640" s="263"/>
      <c r="E640" s="263" t="s">
        <v>26</v>
      </c>
      <c r="F640" s="263">
        <v>13</v>
      </c>
      <c r="G640" s="238">
        <f t="shared" si="42"/>
        <v>9.4202898550724634E-5</v>
      </c>
      <c r="H640" s="263"/>
      <c r="I640" s="263"/>
      <c r="J640" s="76"/>
    </row>
    <row r="641" spans="1:10" x14ac:dyDescent="0.25">
      <c r="A641" s="11" t="s">
        <v>263</v>
      </c>
      <c r="B641" s="178">
        <f t="shared" si="41"/>
        <v>3.5496744381432479</v>
      </c>
      <c r="D641" s="263"/>
      <c r="E641" s="263" t="s">
        <v>16</v>
      </c>
      <c r="F641" s="263">
        <v>2600</v>
      </c>
      <c r="G641" s="238">
        <f t="shared" si="42"/>
        <v>1.8840579710144929E-2</v>
      </c>
      <c r="H641" s="263"/>
      <c r="I641" s="263"/>
      <c r="J641" s="76"/>
    </row>
    <row r="642" spans="1:10" x14ac:dyDescent="0.25">
      <c r="A642" s="11" t="s">
        <v>263</v>
      </c>
      <c r="B642" s="178">
        <f t="shared" si="41"/>
        <v>0</v>
      </c>
      <c r="D642" s="263"/>
      <c r="E642" s="263" t="s">
        <v>160</v>
      </c>
      <c r="F642" s="263"/>
      <c r="G642" s="238"/>
      <c r="H642" s="263"/>
      <c r="I642" s="263"/>
      <c r="J642" s="76"/>
    </row>
    <row r="643" spans="1:10" s="263" customFormat="1" x14ac:dyDescent="0.25">
      <c r="A643" s="11" t="s">
        <v>263</v>
      </c>
      <c r="B643" s="178">
        <f t="shared" si="41"/>
        <v>8.4015963032976266</v>
      </c>
      <c r="C643" s="11"/>
      <c r="E643" s="263" t="s">
        <v>161</v>
      </c>
      <c r="F643" s="263">
        <v>4000</v>
      </c>
      <c r="G643" s="238">
        <f t="shared" si="42"/>
        <v>2.8985507246376812E-2</v>
      </c>
      <c r="J643" s="76"/>
    </row>
    <row r="644" spans="1:10" x14ac:dyDescent="0.25">
      <c r="A644" s="11" t="s">
        <v>263</v>
      </c>
      <c r="B644" s="178">
        <f t="shared" si="41"/>
        <v>0</v>
      </c>
      <c r="D644" s="263"/>
      <c r="E644" s="263" t="s">
        <v>38</v>
      </c>
      <c r="F644" s="263"/>
      <c r="G644" s="238"/>
      <c r="H644" s="263"/>
      <c r="I644" s="263"/>
      <c r="J644" s="76"/>
    </row>
    <row r="645" spans="1:10" x14ac:dyDescent="0.25">
      <c r="A645" s="150" t="s">
        <v>263</v>
      </c>
      <c r="B645" s="131">
        <f t="shared" si="41"/>
        <v>0</v>
      </c>
      <c r="C645" s="150"/>
      <c r="D645" s="12"/>
      <c r="E645" s="12" t="s">
        <v>47</v>
      </c>
      <c r="F645" s="12"/>
      <c r="G645" s="237"/>
      <c r="H645" s="12"/>
      <c r="I645" s="12"/>
      <c r="J645" s="12"/>
    </row>
    <row r="646" spans="1:10" x14ac:dyDescent="0.25">
      <c r="A646" s="11" t="s">
        <v>267</v>
      </c>
      <c r="B646" s="178">
        <f>POWER((F646/$J$646)*100, 2)</f>
        <v>1275.5102040816328</v>
      </c>
      <c r="C646" s="11">
        <f>SUM(B646:B661)</f>
        <v>2578.533610929529</v>
      </c>
      <c r="D646" s="264"/>
      <c r="E646" s="264" t="s">
        <v>5</v>
      </c>
      <c r="F646" s="264">
        <v>400000</v>
      </c>
      <c r="G646" s="238">
        <f>F646/$J$646</f>
        <v>0.35714285714285715</v>
      </c>
      <c r="H646" s="264"/>
      <c r="I646" s="264"/>
      <c r="J646" s="76">
        <v>1120000</v>
      </c>
    </row>
    <row r="647" spans="1:10" x14ac:dyDescent="0.25">
      <c r="A647" s="11" t="s">
        <v>267</v>
      </c>
      <c r="B647" s="178">
        <f t="shared" ref="B647:B661" si="43">POWER((F647/$J$646)*100, 2)</f>
        <v>9.3504903061224489</v>
      </c>
      <c r="D647" s="264"/>
      <c r="E647" s="264" t="s">
        <v>6</v>
      </c>
      <c r="F647" s="264">
        <v>34248</v>
      </c>
      <c r="G647" s="238">
        <f t="shared" ref="G647:G661" si="44">F647/$J$646</f>
        <v>3.0578571428571427E-2</v>
      </c>
      <c r="H647" s="264"/>
      <c r="I647" s="264"/>
      <c r="J647" s="76"/>
    </row>
    <row r="648" spans="1:10" x14ac:dyDescent="0.25">
      <c r="A648" s="11" t="s">
        <v>267</v>
      </c>
      <c r="B648" s="178">
        <f t="shared" si="43"/>
        <v>134.72576530612247</v>
      </c>
      <c r="D648" s="264"/>
      <c r="E648" s="264" t="s">
        <v>15</v>
      </c>
      <c r="F648" s="264">
        <v>130000</v>
      </c>
      <c r="G648" s="238">
        <f t="shared" si="44"/>
        <v>0.11607142857142858</v>
      </c>
      <c r="H648" s="264"/>
      <c r="I648" s="264"/>
      <c r="J648" s="76"/>
    </row>
    <row r="649" spans="1:10" x14ac:dyDescent="0.25">
      <c r="A649" s="11" t="s">
        <v>267</v>
      </c>
      <c r="B649" s="178">
        <f t="shared" si="43"/>
        <v>10.913584183673471</v>
      </c>
      <c r="D649" s="264"/>
      <c r="E649" s="264" t="s">
        <v>9</v>
      </c>
      <c r="F649" s="264">
        <v>37000</v>
      </c>
      <c r="G649" s="238">
        <f t="shared" si="44"/>
        <v>3.3035714285714286E-2</v>
      </c>
      <c r="H649" s="264"/>
      <c r="I649" s="264"/>
      <c r="J649" s="76"/>
    </row>
    <row r="650" spans="1:10" x14ac:dyDescent="0.25">
      <c r="A650" s="11" t="s">
        <v>267</v>
      </c>
      <c r="B650" s="178">
        <f t="shared" si="43"/>
        <v>31.640625</v>
      </c>
      <c r="D650" s="264"/>
      <c r="E650" s="264" t="s">
        <v>268</v>
      </c>
      <c r="F650" s="264">
        <v>63000</v>
      </c>
      <c r="G650" s="238">
        <f t="shared" si="44"/>
        <v>5.6250000000000001E-2</v>
      </c>
      <c r="H650" s="264"/>
      <c r="I650" s="264"/>
      <c r="J650" s="76"/>
    </row>
    <row r="651" spans="1:10" s="264" customFormat="1" x14ac:dyDescent="0.25">
      <c r="A651" s="11" t="s">
        <v>267</v>
      </c>
      <c r="B651" s="178">
        <f t="shared" si="43"/>
        <v>0.18024573501275515</v>
      </c>
      <c r="C651" s="11"/>
      <c r="E651" s="264" t="s">
        <v>90</v>
      </c>
      <c r="F651" s="264">
        <v>4755</v>
      </c>
      <c r="G651" s="238">
        <f t="shared" si="44"/>
        <v>4.2455357142857147E-3</v>
      </c>
      <c r="J651" s="76"/>
    </row>
    <row r="652" spans="1:10" x14ac:dyDescent="0.25">
      <c r="A652" s="11" t="s">
        <v>267</v>
      </c>
      <c r="B652" s="178">
        <f t="shared" si="43"/>
        <v>1.0451411033163268E-2</v>
      </c>
      <c r="D652" s="264"/>
      <c r="E652" s="264" t="s">
        <v>26</v>
      </c>
      <c r="F652" s="264">
        <v>1145</v>
      </c>
      <c r="G652" s="238">
        <f t="shared" si="44"/>
        <v>1.0223214285714286E-3</v>
      </c>
      <c r="H652" s="264"/>
      <c r="I652" s="264"/>
      <c r="J652" s="76"/>
    </row>
    <row r="653" spans="1:10" x14ac:dyDescent="0.25">
      <c r="A653" s="11" t="s">
        <v>267</v>
      </c>
      <c r="B653" s="178">
        <f t="shared" si="43"/>
        <v>3.5491868622448979</v>
      </c>
      <c r="D653" s="264"/>
      <c r="E653" s="264" t="s">
        <v>27</v>
      </c>
      <c r="F653" s="264">
        <v>21100</v>
      </c>
      <c r="G653" s="238">
        <f t="shared" si="44"/>
        <v>1.8839285714285715E-2</v>
      </c>
      <c r="H653" s="264"/>
      <c r="I653" s="264"/>
      <c r="J653" s="76"/>
    </row>
    <row r="654" spans="1:10" x14ac:dyDescent="0.25">
      <c r="A654" s="11" t="s">
        <v>267</v>
      </c>
      <c r="B654" s="178">
        <f t="shared" si="43"/>
        <v>0.54245855389030606</v>
      </c>
      <c r="D654" s="264"/>
      <c r="E654" s="264" t="s">
        <v>16</v>
      </c>
      <c r="F654" s="264">
        <v>8249</v>
      </c>
      <c r="G654" s="238">
        <f t="shared" si="44"/>
        <v>7.3651785714285711E-3</v>
      </c>
      <c r="H654" s="264"/>
      <c r="I654" s="264"/>
      <c r="J654" s="76"/>
    </row>
    <row r="655" spans="1:10" x14ac:dyDescent="0.25">
      <c r="A655" s="11" t="s">
        <v>267</v>
      </c>
      <c r="B655" s="178">
        <f t="shared" si="43"/>
        <v>0.24644132653061226</v>
      </c>
      <c r="D655" s="264"/>
      <c r="E655" s="264" t="s">
        <v>30</v>
      </c>
      <c r="F655" s="264">
        <v>5560</v>
      </c>
      <c r="G655" s="238">
        <f t="shared" si="44"/>
        <v>4.9642857142857145E-3</v>
      </c>
      <c r="H655" s="264"/>
      <c r="I655" s="264"/>
      <c r="J655" s="76"/>
    </row>
    <row r="656" spans="1:10" x14ac:dyDescent="0.25">
      <c r="A656" s="11" t="s">
        <v>267</v>
      </c>
      <c r="B656" s="178">
        <f t="shared" si="43"/>
        <v>1103.1887755102041</v>
      </c>
      <c r="D656" s="264"/>
      <c r="E656" s="264" t="s">
        <v>121</v>
      </c>
      <c r="F656" s="264">
        <v>372000</v>
      </c>
      <c r="G656" s="238">
        <f t="shared" si="44"/>
        <v>0.33214285714285713</v>
      </c>
      <c r="H656" s="264"/>
      <c r="I656" s="264"/>
      <c r="J656" s="76"/>
    </row>
    <row r="657" spans="1:10" x14ac:dyDescent="0.25">
      <c r="A657" s="11" t="s">
        <v>267</v>
      </c>
      <c r="B657" s="178">
        <f t="shared" si="43"/>
        <v>0.64572704081632637</v>
      </c>
      <c r="D657" s="264"/>
      <c r="E657" s="264" t="s">
        <v>160</v>
      </c>
      <c r="F657" s="264">
        <v>9000</v>
      </c>
      <c r="G657" s="238">
        <f t="shared" si="44"/>
        <v>8.0357142857142849E-3</v>
      </c>
      <c r="H657" s="264"/>
      <c r="I657" s="264"/>
      <c r="J657" s="76"/>
    </row>
    <row r="658" spans="1:10" x14ac:dyDescent="0.25">
      <c r="A658" s="11" t="s">
        <v>267</v>
      </c>
      <c r="B658" s="178">
        <f t="shared" si="43"/>
        <v>0</v>
      </c>
      <c r="D658" s="264"/>
      <c r="E658" s="264" t="s">
        <v>161</v>
      </c>
      <c r="F658" s="264"/>
      <c r="G658" s="238"/>
      <c r="H658" s="264"/>
      <c r="I658" s="264"/>
      <c r="J658" s="76"/>
    </row>
    <row r="659" spans="1:10" x14ac:dyDescent="0.25">
      <c r="A659" s="11" t="s">
        <v>267</v>
      </c>
      <c r="B659" s="178">
        <f t="shared" si="43"/>
        <v>7.6610331632653059</v>
      </c>
      <c r="D659" s="264"/>
      <c r="E659" s="264" t="s">
        <v>126</v>
      </c>
      <c r="F659" s="264">
        <v>31000</v>
      </c>
      <c r="G659" s="238">
        <f t="shared" si="44"/>
        <v>2.7678571428571427E-2</v>
      </c>
      <c r="H659" s="264"/>
      <c r="I659" s="264"/>
      <c r="J659" s="76"/>
    </row>
    <row r="660" spans="1:10" x14ac:dyDescent="0.25">
      <c r="A660" s="11" t="s">
        <v>267</v>
      </c>
      <c r="B660" s="178">
        <f t="shared" si="43"/>
        <v>0</v>
      </c>
      <c r="D660" s="264"/>
      <c r="E660" s="264" t="s">
        <v>38</v>
      </c>
      <c r="F660" s="253"/>
      <c r="G660" s="238"/>
      <c r="H660" s="264"/>
      <c r="I660" s="264"/>
      <c r="J660" s="76"/>
    </row>
    <row r="661" spans="1:10" x14ac:dyDescent="0.25">
      <c r="A661" s="150" t="s">
        <v>267</v>
      </c>
      <c r="B661" s="131">
        <f t="shared" si="43"/>
        <v>0.36862244897959179</v>
      </c>
      <c r="C661" s="150"/>
      <c r="D661" s="12"/>
      <c r="E661" s="12" t="s">
        <v>47</v>
      </c>
      <c r="F661" s="12">
        <v>6800</v>
      </c>
      <c r="G661" s="237">
        <f t="shared" si="44"/>
        <v>6.0714285714285714E-3</v>
      </c>
      <c r="H661" s="12"/>
      <c r="I661" s="12"/>
      <c r="J661" s="12"/>
    </row>
    <row r="662" spans="1:10" x14ac:dyDescent="0.25">
      <c r="A662" s="11" t="s">
        <v>269</v>
      </c>
      <c r="B662" s="178">
        <f>POWER((F662/$J$662)*100, 2)</f>
        <v>0</v>
      </c>
      <c r="C662" s="11">
        <f>SUM(B662:B678)</f>
        <v>8649.2195762530646</v>
      </c>
      <c r="D662" s="266"/>
      <c r="E662" s="266" t="s">
        <v>5</v>
      </c>
      <c r="F662" s="266"/>
      <c r="G662" s="238"/>
      <c r="H662" s="266"/>
      <c r="I662" s="266"/>
      <c r="J662" s="76">
        <v>67000</v>
      </c>
    </row>
    <row r="663" spans="1:10" s="266" customFormat="1" x14ac:dyDescent="0.25">
      <c r="A663" s="11" t="s">
        <v>269</v>
      </c>
      <c r="B663" s="178">
        <f>POWER((F663/$J$662)*100, 2)</f>
        <v>0</v>
      </c>
      <c r="C663" s="11"/>
      <c r="E663" s="266" t="s">
        <v>93</v>
      </c>
      <c r="G663" s="238"/>
      <c r="J663" s="76"/>
    </row>
    <row r="664" spans="1:10" x14ac:dyDescent="0.25">
      <c r="A664" s="11" t="s">
        <v>269</v>
      </c>
      <c r="B664" s="178">
        <f t="shared" ref="B664:B678" si="45">POWER((F664/$J$662)*100, 2)</f>
        <v>8607.1313900646019</v>
      </c>
      <c r="D664" s="266"/>
      <c r="E664" s="266" t="s">
        <v>6</v>
      </c>
      <c r="F664" s="266">
        <f>62159</f>
        <v>62159</v>
      </c>
      <c r="G664" s="238">
        <f>F664/$J$662</f>
        <v>0.92774626865671639</v>
      </c>
      <c r="H664" s="266"/>
      <c r="I664" s="266"/>
      <c r="J664" s="76"/>
    </row>
    <row r="665" spans="1:10" x14ac:dyDescent="0.25">
      <c r="A665" s="11" t="s">
        <v>269</v>
      </c>
      <c r="B665" s="178">
        <f t="shared" si="45"/>
        <v>1.6861216306527065E-4</v>
      </c>
      <c r="D665" s="266"/>
      <c r="E665" s="266" t="s">
        <v>271</v>
      </c>
      <c r="F665" s="266">
        <v>8.7000000000000011</v>
      </c>
      <c r="G665" s="238">
        <f t="shared" ref="G665:G676" si="46">F665/$J$662</f>
        <v>1.2985074626865672E-4</v>
      </c>
      <c r="H665" s="266"/>
      <c r="I665" s="266"/>
      <c r="J665" s="76"/>
    </row>
    <row r="666" spans="1:10" x14ac:dyDescent="0.25">
      <c r="A666" s="11" t="s">
        <v>269</v>
      </c>
      <c r="B666" s="178">
        <f t="shared" si="45"/>
        <v>41.862831365560254</v>
      </c>
      <c r="D666" s="266"/>
      <c r="E666" s="266" t="s">
        <v>82</v>
      </c>
      <c r="F666" s="266">
        <f>4330+5</f>
        <v>4335</v>
      </c>
      <c r="G666" s="238">
        <f t="shared" si="46"/>
        <v>6.4701492537313429E-2</v>
      </c>
      <c r="H666" s="266"/>
      <c r="I666" s="266"/>
      <c r="J666" s="76"/>
    </row>
    <row r="667" spans="1:10" x14ac:dyDescent="0.25">
      <c r="A667" s="11" t="s">
        <v>269</v>
      </c>
      <c r="B667" s="178">
        <f t="shared" si="45"/>
        <v>9.8240142570728425E-4</v>
      </c>
      <c r="D667" s="266"/>
      <c r="E667" s="266" t="s">
        <v>15</v>
      </c>
      <c r="F667" s="266">
        <v>21</v>
      </c>
      <c r="G667" s="238">
        <f t="shared" si="46"/>
        <v>3.134328358208955E-4</v>
      </c>
      <c r="H667" s="266"/>
      <c r="I667" s="266"/>
      <c r="J667" s="76"/>
    </row>
    <row r="668" spans="1:10" x14ac:dyDescent="0.25">
      <c r="A668" s="11" t="s">
        <v>269</v>
      </c>
      <c r="B668" s="178">
        <f t="shared" si="45"/>
        <v>0.1623969703720205</v>
      </c>
      <c r="D668" s="266"/>
      <c r="E668" s="266" t="s">
        <v>213</v>
      </c>
      <c r="F668" s="266">
        <f>150+80+40</f>
        <v>270</v>
      </c>
      <c r="G668" s="238">
        <f t="shared" si="46"/>
        <v>4.0298507462686569E-3</v>
      </c>
      <c r="H668" s="266"/>
      <c r="I668" s="266"/>
      <c r="J668" s="76"/>
    </row>
    <row r="669" spans="1:10" x14ac:dyDescent="0.25">
      <c r="A669" s="11" t="s">
        <v>269</v>
      </c>
      <c r="B669" s="178">
        <f t="shared" si="45"/>
        <v>1.7216306527066164E-3</v>
      </c>
      <c r="D669" s="266"/>
      <c r="E669" s="266" t="s">
        <v>273</v>
      </c>
      <c r="F669" s="266">
        <v>27.8</v>
      </c>
      <c r="G669" s="238">
        <f t="shared" si="46"/>
        <v>4.1492537313432836E-4</v>
      </c>
      <c r="H669" s="266"/>
      <c r="I669" s="266"/>
      <c r="J669" s="76"/>
    </row>
    <row r="670" spans="1:10" s="266" customFormat="1" x14ac:dyDescent="0.25">
      <c r="A670" s="11" t="s">
        <v>269</v>
      </c>
      <c r="B670" s="178">
        <f t="shared" si="45"/>
        <v>0</v>
      </c>
      <c r="C670" s="11"/>
      <c r="E670" s="266" t="s">
        <v>275</v>
      </c>
      <c r="G670" s="238"/>
      <c r="J670" s="76"/>
    </row>
    <row r="671" spans="1:10" s="266" customFormat="1" x14ac:dyDescent="0.25">
      <c r="A671" s="11" t="s">
        <v>269</v>
      </c>
      <c r="B671" s="178">
        <f t="shared" si="45"/>
        <v>0</v>
      </c>
      <c r="C671" s="11"/>
      <c r="E671" s="266" t="s">
        <v>36</v>
      </c>
      <c r="G671" s="238"/>
      <c r="J671" s="76"/>
    </row>
    <row r="672" spans="1:10" x14ac:dyDescent="0.25">
      <c r="A672" s="11" t="s">
        <v>269</v>
      </c>
      <c r="B672" s="178">
        <f t="shared" si="45"/>
        <v>1.8734684785030075E-3</v>
      </c>
      <c r="D672" s="266"/>
      <c r="E672" s="266" t="s">
        <v>27</v>
      </c>
      <c r="F672" s="266">
        <v>29</v>
      </c>
      <c r="G672" s="238">
        <f t="shared" si="46"/>
        <v>4.3283582089552241E-4</v>
      </c>
      <c r="H672" s="266"/>
      <c r="I672" s="266"/>
      <c r="J672" s="76"/>
    </row>
    <row r="673" spans="1:10" x14ac:dyDescent="0.25">
      <c r="A673" s="11" t="s">
        <v>269</v>
      </c>
      <c r="B673" s="178">
        <f t="shared" si="45"/>
        <v>0</v>
      </c>
      <c r="D673" s="266"/>
      <c r="E673" s="266" t="s">
        <v>84</v>
      </c>
      <c r="F673" s="266"/>
      <c r="G673" s="238"/>
      <c r="H673" s="266"/>
      <c r="I673" s="266"/>
      <c r="J673" s="76"/>
    </row>
    <row r="674" spans="1:10" x14ac:dyDescent="0.25">
      <c r="A674" s="11" t="s">
        <v>269</v>
      </c>
      <c r="B674" s="178">
        <f t="shared" si="45"/>
        <v>1.1784361773223436E-3</v>
      </c>
      <c r="D674" s="266"/>
      <c r="E674" s="266" t="s">
        <v>139</v>
      </c>
      <c r="F674" s="266">
        <v>23</v>
      </c>
      <c r="G674" s="238">
        <f t="shared" si="46"/>
        <v>3.4328358208955223E-4</v>
      </c>
      <c r="H674" s="266"/>
      <c r="I674" s="266"/>
      <c r="J674" s="76"/>
    </row>
    <row r="675" spans="1:10" x14ac:dyDescent="0.25">
      <c r="A675" s="11" t="s">
        <v>269</v>
      </c>
      <c r="B675" s="178">
        <f t="shared" si="45"/>
        <v>5.702829137892626E-2</v>
      </c>
      <c r="D675" s="266"/>
      <c r="E675" s="266" t="s">
        <v>272</v>
      </c>
      <c r="F675" s="266">
        <f>40+120</f>
        <v>160</v>
      </c>
      <c r="G675" s="238">
        <f t="shared" si="46"/>
        <v>2.3880597014925373E-3</v>
      </c>
      <c r="H675" s="266"/>
      <c r="I675" s="266"/>
      <c r="J675" s="76"/>
    </row>
    <row r="676" spans="1:10" x14ac:dyDescent="0.25">
      <c r="A676" s="11" t="s">
        <v>269</v>
      </c>
      <c r="B676" s="178">
        <f t="shared" si="45"/>
        <v>5.0122521719759417E-6</v>
      </c>
      <c r="D676" s="266"/>
      <c r="E676" s="266" t="s">
        <v>274</v>
      </c>
      <c r="F676" s="266">
        <v>1.5</v>
      </c>
      <c r="G676" s="238">
        <f t="shared" si="46"/>
        <v>2.2388059701492539E-5</v>
      </c>
      <c r="H676" s="266"/>
      <c r="I676" s="266"/>
      <c r="J676" s="76"/>
    </row>
    <row r="677" spans="1:10" x14ac:dyDescent="0.25">
      <c r="A677" s="11" t="s">
        <v>269</v>
      </c>
      <c r="B677" s="178">
        <f t="shared" si="45"/>
        <v>0</v>
      </c>
      <c r="D677" s="266"/>
      <c r="E677" s="266" t="s">
        <v>193</v>
      </c>
      <c r="F677" s="267"/>
      <c r="G677" s="238"/>
      <c r="H677" s="266"/>
      <c r="I677" s="266"/>
      <c r="J677" s="76"/>
    </row>
    <row r="678" spans="1:10" x14ac:dyDescent="0.25">
      <c r="A678" s="150" t="s">
        <v>269</v>
      </c>
      <c r="B678" s="131">
        <f t="shared" si="45"/>
        <v>0</v>
      </c>
      <c r="C678" s="150"/>
      <c r="D678" s="12"/>
      <c r="E678" s="12" t="s">
        <v>86</v>
      </c>
      <c r="F678" s="140"/>
      <c r="G678" s="27"/>
      <c r="H678" s="12"/>
      <c r="I678" s="12"/>
      <c r="J678" s="147"/>
    </row>
    <row r="679" spans="1:10" x14ac:dyDescent="0.25">
      <c r="A679" s="11" t="s">
        <v>276</v>
      </c>
      <c r="B679" s="178">
        <f>POWER((F679/$J$679)*100, 2)</f>
        <v>3.9010718453758115</v>
      </c>
      <c r="C679" s="11">
        <f>SUM(B679:B692)</f>
        <v>2585.6165721422576</v>
      </c>
      <c r="D679" s="271"/>
      <c r="E679" s="271" t="s">
        <v>210</v>
      </c>
      <c r="F679" s="271">
        <v>4365</v>
      </c>
      <c r="G679" s="238">
        <f>F679/$J$679</f>
        <v>1.9751131221719457E-2</v>
      </c>
      <c r="H679" s="271"/>
      <c r="I679" s="271"/>
      <c r="J679" s="76">
        <v>221000</v>
      </c>
    </row>
    <row r="680" spans="1:10" x14ac:dyDescent="0.25">
      <c r="A680" s="11" t="s">
        <v>276</v>
      </c>
      <c r="B680" s="178">
        <f t="shared" ref="B680:B692" si="47">POWER((F680/$J$679)*100, 2)</f>
        <v>15.572130177514794</v>
      </c>
      <c r="D680" s="271"/>
      <c r="E680" s="271" t="s">
        <v>82</v>
      </c>
      <c r="F680" s="271">
        <v>8721</v>
      </c>
      <c r="G680" s="238">
        <f t="shared" ref="G680:G692" si="48">F680/$J$679</f>
        <v>3.9461538461538465E-2</v>
      </c>
      <c r="H680" s="271"/>
      <c r="I680" s="271"/>
      <c r="J680" s="76"/>
    </row>
    <row r="681" spans="1:10" x14ac:dyDescent="0.25">
      <c r="A681" s="11" t="s">
        <v>276</v>
      </c>
      <c r="B681" s="178">
        <f t="shared" si="47"/>
        <v>249.74010053029212</v>
      </c>
      <c r="D681" s="271"/>
      <c r="E681" s="271" t="s">
        <v>83</v>
      </c>
      <c r="F681" s="271">
        <v>34925</v>
      </c>
      <c r="G681" s="238">
        <f t="shared" si="48"/>
        <v>0.15803167420814479</v>
      </c>
      <c r="H681" s="271"/>
      <c r="I681" s="271"/>
      <c r="J681" s="76"/>
    </row>
    <row r="682" spans="1:10" x14ac:dyDescent="0.25">
      <c r="A682" s="11" t="s">
        <v>276</v>
      </c>
      <c r="B682" s="178">
        <f t="shared" si="47"/>
        <v>1789.9408284023668</v>
      </c>
      <c r="D682" s="271"/>
      <c r="E682" s="271" t="s">
        <v>15</v>
      </c>
      <c r="F682" s="271">
        <v>93500</v>
      </c>
      <c r="G682" s="238">
        <f t="shared" si="48"/>
        <v>0.42307692307692307</v>
      </c>
      <c r="H682" s="271"/>
      <c r="I682" s="271"/>
      <c r="J682" s="76"/>
    </row>
    <row r="683" spans="1:10" x14ac:dyDescent="0.25">
      <c r="A683" s="11" t="s">
        <v>276</v>
      </c>
      <c r="B683" s="178">
        <f t="shared" si="47"/>
        <v>1.2796625785712823</v>
      </c>
      <c r="D683" s="271"/>
      <c r="E683" s="271" t="s">
        <v>24</v>
      </c>
      <c r="F683" s="271">
        <v>2500</v>
      </c>
      <c r="G683" s="238">
        <f t="shared" si="48"/>
        <v>1.1312217194570135E-2</v>
      </c>
      <c r="H683" s="271"/>
      <c r="I683" s="271"/>
      <c r="J683" s="76"/>
    </row>
    <row r="684" spans="1:10" x14ac:dyDescent="0.25">
      <c r="A684" s="11" t="s">
        <v>276</v>
      </c>
      <c r="B684" s="178">
        <f t="shared" si="47"/>
        <v>0</v>
      </c>
      <c r="D684" s="271"/>
      <c r="E684" s="271" t="s">
        <v>228</v>
      </c>
      <c r="F684" s="271"/>
      <c r="G684" s="238"/>
      <c r="H684" s="271"/>
      <c r="I684" s="271"/>
      <c r="J684" s="76"/>
    </row>
    <row r="685" spans="1:10" x14ac:dyDescent="0.25">
      <c r="A685" s="11" t="s">
        <v>276</v>
      </c>
      <c r="B685" s="178">
        <f t="shared" si="47"/>
        <v>0</v>
      </c>
      <c r="D685" s="271"/>
      <c r="E685" s="271" t="s">
        <v>266</v>
      </c>
      <c r="F685" s="271"/>
      <c r="G685" s="238"/>
      <c r="H685" s="271"/>
      <c r="I685" s="271"/>
      <c r="J685" s="76"/>
    </row>
    <row r="686" spans="1:10" x14ac:dyDescent="0.25">
      <c r="A686" s="11" t="s">
        <v>276</v>
      </c>
      <c r="B686" s="178">
        <f t="shared" si="47"/>
        <v>21.159999999999997</v>
      </c>
      <c r="D686" s="271"/>
      <c r="E686" s="271" t="s">
        <v>56</v>
      </c>
      <c r="F686" s="271">
        <v>10166</v>
      </c>
      <c r="G686" s="238">
        <f t="shared" si="48"/>
        <v>4.5999999999999999E-2</v>
      </c>
      <c r="H686" s="271"/>
      <c r="I686" s="271"/>
      <c r="J686" s="76"/>
    </row>
    <row r="687" spans="1:10" x14ac:dyDescent="0.25">
      <c r="A687" s="11" t="s">
        <v>276</v>
      </c>
      <c r="B687" s="178">
        <f t="shared" si="47"/>
        <v>0.93765483917200687</v>
      </c>
      <c r="D687" s="271"/>
      <c r="E687" s="271" t="s">
        <v>278</v>
      </c>
      <c r="F687" s="271">
        <v>2140</v>
      </c>
      <c r="G687" s="238">
        <f t="shared" si="48"/>
        <v>9.6832579185520355E-3</v>
      </c>
      <c r="H687" s="271"/>
      <c r="I687" s="271"/>
      <c r="J687" s="76"/>
    </row>
    <row r="688" spans="1:10" x14ac:dyDescent="0.25">
      <c r="A688" s="11" t="s">
        <v>276</v>
      </c>
      <c r="B688" s="178">
        <f t="shared" si="47"/>
        <v>30.960915828914228</v>
      </c>
      <c r="D688" s="271"/>
      <c r="E688" s="271" t="s">
        <v>92</v>
      </c>
      <c r="F688" s="271">
        <v>12297</v>
      </c>
      <c r="G688" s="238">
        <f t="shared" si="48"/>
        <v>5.5642533936651584E-2</v>
      </c>
      <c r="H688" s="271"/>
      <c r="I688" s="271"/>
      <c r="J688" s="76"/>
    </row>
    <row r="689" spans="1:10" x14ac:dyDescent="0.25">
      <c r="A689" s="11" t="s">
        <v>276</v>
      </c>
      <c r="B689" s="178">
        <f t="shared" si="47"/>
        <v>4.2611420732581244</v>
      </c>
      <c r="D689" s="271"/>
      <c r="E689" s="271" t="s">
        <v>16</v>
      </c>
      <c r="F689" s="271">
        <v>4562</v>
      </c>
      <c r="G689" s="238">
        <f t="shared" si="48"/>
        <v>2.0642533936651584E-2</v>
      </c>
      <c r="H689" s="271"/>
      <c r="I689" s="271"/>
      <c r="J689" s="76"/>
    </row>
    <row r="690" spans="1:10" x14ac:dyDescent="0.25">
      <c r="A690" s="11" t="s">
        <v>276</v>
      </c>
      <c r="B690" s="178">
        <f t="shared" si="47"/>
        <v>0</v>
      </c>
      <c r="D690" s="271"/>
      <c r="E690" s="271" t="s">
        <v>31</v>
      </c>
      <c r="F690" s="271"/>
      <c r="G690" s="238"/>
      <c r="H690" s="271"/>
      <c r="I690" s="271"/>
      <c r="J690" s="76"/>
    </row>
    <row r="691" spans="1:10" x14ac:dyDescent="0.25">
      <c r="A691" s="11" t="s">
        <v>276</v>
      </c>
      <c r="B691" s="178">
        <f t="shared" si="47"/>
        <v>467.81187936364944</v>
      </c>
      <c r="D691" s="271"/>
      <c r="E691" s="271" t="s">
        <v>38</v>
      </c>
      <c r="F691" s="271">
        <v>47800</v>
      </c>
      <c r="G691" s="238">
        <f t="shared" si="48"/>
        <v>0.216289592760181</v>
      </c>
      <c r="H691" s="271"/>
      <c r="I691" s="271"/>
      <c r="J691" s="76"/>
    </row>
    <row r="692" spans="1:10" x14ac:dyDescent="0.25">
      <c r="A692" s="150" t="s">
        <v>276</v>
      </c>
      <c r="B692" s="131">
        <f t="shared" si="47"/>
        <v>5.1186503142851308E-2</v>
      </c>
      <c r="C692" s="150"/>
      <c r="D692" s="12"/>
      <c r="E692" s="12" t="s">
        <v>129</v>
      </c>
      <c r="F692" s="12">
        <v>500</v>
      </c>
      <c r="G692" s="237">
        <f t="shared" si="48"/>
        <v>2.2624434389140274E-3</v>
      </c>
      <c r="H692" s="12"/>
      <c r="I692" s="12"/>
      <c r="J692" s="147"/>
    </row>
    <row r="693" spans="1:10" x14ac:dyDescent="0.25">
      <c r="A693" s="81" t="s">
        <v>279</v>
      </c>
      <c r="B693" s="178">
        <f>POWER((F693/$J$693)*100, 2)</f>
        <v>0.33124579473112153</v>
      </c>
      <c r="C693" s="11">
        <f>SUM(B693:B696)</f>
        <v>6666.8019605610452</v>
      </c>
      <c r="D693" s="272"/>
      <c r="E693" s="272" t="s">
        <v>82</v>
      </c>
      <c r="F693" s="199">
        <v>400</v>
      </c>
      <c r="G693" s="238">
        <f>F693/$J$693</f>
        <v>5.7553956834532375E-3</v>
      </c>
      <c r="H693" s="272"/>
      <c r="I693" s="272"/>
      <c r="J693" s="76">
        <v>69500</v>
      </c>
    </row>
    <row r="694" spans="1:10" x14ac:dyDescent="0.25">
      <c r="A694" s="81" t="s">
        <v>279</v>
      </c>
      <c r="B694" s="178">
        <f t="shared" ref="B694:B696" si="49">POWER((F694/$J$693)*100, 2)</f>
        <v>293.17323119921332</v>
      </c>
      <c r="D694" s="272"/>
      <c r="E694" s="272" t="s">
        <v>16</v>
      </c>
      <c r="F694" s="199">
        <v>11900</v>
      </c>
      <c r="G694" s="238">
        <f t="shared" ref="G694:G696" si="50">F694/$J$693</f>
        <v>0.17122302158273381</v>
      </c>
      <c r="H694" s="272"/>
      <c r="I694" s="272"/>
      <c r="J694" s="76"/>
    </row>
    <row r="695" spans="1:10" x14ac:dyDescent="0.25">
      <c r="A695" s="81" t="s">
        <v>279</v>
      </c>
      <c r="B695" s="178">
        <f t="shared" si="49"/>
        <v>6366.8918503183049</v>
      </c>
      <c r="D695" s="272"/>
      <c r="E695" s="272" t="s">
        <v>314</v>
      </c>
      <c r="F695" s="199">
        <v>55456</v>
      </c>
      <c r="G695" s="238">
        <f t="shared" si="50"/>
        <v>0.79792805755395679</v>
      </c>
      <c r="H695" s="272"/>
      <c r="I695" s="272"/>
      <c r="J695" s="76"/>
    </row>
    <row r="696" spans="1:10" x14ac:dyDescent="0.25">
      <c r="A696" s="156" t="s">
        <v>279</v>
      </c>
      <c r="B696" s="131">
        <f t="shared" si="49"/>
        <v>6.4056332487966481</v>
      </c>
      <c r="C696" s="150"/>
      <c r="D696" s="12"/>
      <c r="E696" s="12" t="s">
        <v>86</v>
      </c>
      <c r="F696" s="216">
        <v>1759</v>
      </c>
      <c r="G696" s="237">
        <f t="shared" si="50"/>
        <v>2.5309352517985613E-2</v>
      </c>
      <c r="H696" s="12"/>
      <c r="I696" s="12"/>
      <c r="J696" s="147"/>
    </row>
    <row r="697" spans="1:10" x14ac:dyDescent="0.25">
      <c r="A697" s="11" t="s">
        <v>280</v>
      </c>
      <c r="B697" s="178">
        <f>POWER((F697/$J$697)*100, 2)</f>
        <v>0.16831032215647598</v>
      </c>
      <c r="C697" s="11">
        <f>SUM(B697:B707)</f>
        <v>3383.243467981591</v>
      </c>
      <c r="D697" s="274"/>
      <c r="E697" s="274" t="s">
        <v>5</v>
      </c>
      <c r="F697" s="274">
        <v>800</v>
      </c>
      <c r="G697" s="238">
        <f>F697/$J$697</f>
        <v>4.1025641025641026E-3</v>
      </c>
      <c r="H697" s="274"/>
      <c r="I697" s="274"/>
      <c r="J697" s="76">
        <v>195000</v>
      </c>
    </row>
    <row r="698" spans="1:10" x14ac:dyDescent="0.25">
      <c r="A698" s="11" t="s">
        <v>280</v>
      </c>
      <c r="B698" s="178">
        <f t="shared" ref="B698:B707" si="51">POWER((F698/$J$697)*100, 2)</f>
        <v>3.1338077580539125</v>
      </c>
      <c r="D698" s="274"/>
      <c r="E698" s="274" t="s">
        <v>202</v>
      </c>
      <c r="F698" s="274">
        <v>3452</v>
      </c>
      <c r="G698" s="238">
        <f t="shared" ref="G698:G707" si="52">F698/$J$697</f>
        <v>1.7702564102564104E-2</v>
      </c>
      <c r="H698" s="274"/>
      <c r="I698" s="274"/>
      <c r="J698" s="76"/>
    </row>
    <row r="699" spans="1:10" x14ac:dyDescent="0.25">
      <c r="A699" s="11" t="s">
        <v>280</v>
      </c>
      <c r="B699" s="178">
        <f t="shared" si="51"/>
        <v>12.886259040105191</v>
      </c>
      <c r="D699" s="274"/>
      <c r="E699" s="274" t="s">
        <v>315</v>
      </c>
      <c r="F699" s="274">
        <v>7000</v>
      </c>
      <c r="G699" s="238">
        <f t="shared" si="52"/>
        <v>3.5897435897435895E-2</v>
      </c>
      <c r="H699" s="274"/>
      <c r="I699" s="274"/>
      <c r="J699" s="76"/>
    </row>
    <row r="700" spans="1:10" x14ac:dyDescent="0.25">
      <c r="A700" s="11" t="s">
        <v>280</v>
      </c>
      <c r="B700" s="178">
        <f t="shared" si="51"/>
        <v>8.2472057856673262E-2</v>
      </c>
      <c r="D700" s="274"/>
      <c r="E700" s="274" t="s">
        <v>134</v>
      </c>
      <c r="F700" s="274">
        <v>560</v>
      </c>
      <c r="G700" s="238">
        <f t="shared" si="52"/>
        <v>2.871794871794872E-3</v>
      </c>
      <c r="H700" s="274"/>
      <c r="I700" s="274"/>
      <c r="J700" s="76"/>
    </row>
    <row r="701" spans="1:10" x14ac:dyDescent="0.25">
      <c r="A701" s="11" t="s">
        <v>280</v>
      </c>
      <c r="B701" s="178">
        <f t="shared" si="51"/>
        <v>11.717455621301777</v>
      </c>
      <c r="D701" s="274"/>
      <c r="E701" s="274" t="s">
        <v>111</v>
      </c>
      <c r="F701" s="274">
        <v>6675</v>
      </c>
      <c r="G701" s="238">
        <f t="shared" si="52"/>
        <v>3.4230769230769231E-2</v>
      </c>
      <c r="H701" s="274"/>
      <c r="I701" s="274"/>
      <c r="J701" s="76"/>
    </row>
    <row r="702" spans="1:10" x14ac:dyDescent="0.25">
      <c r="A702" s="11" t="s">
        <v>280</v>
      </c>
      <c r="B702" s="178">
        <f t="shared" si="51"/>
        <v>5.9171597633136101E-5</v>
      </c>
      <c r="D702" s="274"/>
      <c r="E702" s="274" t="s">
        <v>118</v>
      </c>
      <c r="F702" s="274">
        <v>15</v>
      </c>
      <c r="G702" s="238">
        <f t="shared" si="52"/>
        <v>7.6923076923076926E-5</v>
      </c>
      <c r="H702" s="274"/>
      <c r="I702" s="274"/>
      <c r="J702" s="76"/>
    </row>
    <row r="703" spans="1:10" x14ac:dyDescent="0.25">
      <c r="A703" s="11" t="s">
        <v>280</v>
      </c>
      <c r="B703" s="178">
        <f t="shared" si="51"/>
        <v>1820.4444444444448</v>
      </c>
      <c r="D703" s="274"/>
      <c r="E703" s="274" t="s">
        <v>16</v>
      </c>
      <c r="F703" s="274">
        <v>83200</v>
      </c>
      <c r="G703" s="238">
        <f t="shared" si="52"/>
        <v>0.42666666666666669</v>
      </c>
      <c r="H703" s="274"/>
      <c r="I703" s="274"/>
      <c r="J703" s="76"/>
    </row>
    <row r="704" spans="1:10" x14ac:dyDescent="0.25">
      <c r="A704" s="11" t="s">
        <v>280</v>
      </c>
      <c r="B704" s="178">
        <f t="shared" si="51"/>
        <v>3.7975016436554899E-4</v>
      </c>
      <c r="D704" s="274"/>
      <c r="E704" s="274" t="s">
        <v>37</v>
      </c>
      <c r="F704" s="270">
        <v>38</v>
      </c>
      <c r="G704" s="238">
        <f t="shared" si="52"/>
        <v>1.9487179487179487E-4</v>
      </c>
      <c r="H704" s="274"/>
      <c r="I704" s="274"/>
      <c r="J704" s="76"/>
    </row>
    <row r="705" spans="1:10" x14ac:dyDescent="0.25">
      <c r="A705" s="11" t="s">
        <v>280</v>
      </c>
      <c r="B705" s="178">
        <f t="shared" si="51"/>
        <v>1483.908925443787</v>
      </c>
      <c r="D705" s="274"/>
      <c r="E705" s="274" t="s">
        <v>316</v>
      </c>
      <c r="F705" s="274">
        <v>75117</v>
      </c>
      <c r="G705" s="238">
        <f t="shared" si="52"/>
        <v>0.38521538461538463</v>
      </c>
      <c r="H705" s="274"/>
      <c r="I705" s="274"/>
      <c r="J705" s="76"/>
    </row>
    <row r="706" spans="1:10" x14ac:dyDescent="0.25">
      <c r="A706" s="11" t="s">
        <v>280</v>
      </c>
      <c r="B706" s="178">
        <f t="shared" si="51"/>
        <v>42.416831032215633</v>
      </c>
      <c r="D706" s="274"/>
      <c r="E706" s="274" t="s">
        <v>38</v>
      </c>
      <c r="F706" s="274">
        <v>12700</v>
      </c>
      <c r="G706" s="238">
        <f t="shared" si="52"/>
        <v>6.5128205128205122E-2</v>
      </c>
      <c r="H706" s="274"/>
      <c r="I706" s="274"/>
      <c r="J706" s="76"/>
    </row>
    <row r="707" spans="1:10" x14ac:dyDescent="0.25">
      <c r="A707" s="150" t="s">
        <v>280</v>
      </c>
      <c r="B707" s="131">
        <f t="shared" si="51"/>
        <v>8.4845233399079554</v>
      </c>
      <c r="C707" s="150"/>
      <c r="D707" s="12"/>
      <c r="E707" s="12" t="s">
        <v>317</v>
      </c>
      <c r="F707" s="12">
        <v>5680</v>
      </c>
      <c r="G707" s="237">
        <f t="shared" si="52"/>
        <v>2.9128205128205128E-2</v>
      </c>
      <c r="H707" s="12"/>
      <c r="I707" s="12"/>
      <c r="J707" s="147"/>
    </row>
    <row r="708" spans="1:10" x14ac:dyDescent="0.25">
      <c r="A708" s="11" t="s">
        <v>285</v>
      </c>
      <c r="B708" s="277">
        <f>POWER((F708/$J$708)*100, 2)</f>
        <v>0</v>
      </c>
      <c r="C708" s="11">
        <f>SUM(B708:B783)</f>
        <v>970.99065119831255</v>
      </c>
      <c r="D708" s="277"/>
      <c r="E708" s="277" t="s">
        <v>97</v>
      </c>
      <c r="F708" s="276"/>
      <c r="G708" s="238"/>
      <c r="H708" s="277"/>
      <c r="I708" s="277"/>
      <c r="J708" s="76">
        <v>22600</v>
      </c>
    </row>
    <row r="709" spans="1:10" x14ac:dyDescent="0.25">
      <c r="A709" s="11" t="s">
        <v>285</v>
      </c>
      <c r="B709" s="277">
        <f t="shared" ref="B709:B773" si="53">POWER((F709/$J$708)*100, 2)</f>
        <v>5.5583904246417095</v>
      </c>
      <c r="D709" s="277"/>
      <c r="E709" s="277" t="s">
        <v>81</v>
      </c>
      <c r="F709" s="277">
        <v>532.82299999999998</v>
      </c>
      <c r="G709" s="238">
        <f>F709/$J$708</f>
        <v>2.3576238938053096E-2</v>
      </c>
      <c r="H709" s="277"/>
      <c r="I709" s="277"/>
      <c r="J709" s="76"/>
    </row>
    <row r="710" spans="1:10" x14ac:dyDescent="0.25">
      <c r="A710" s="11" t="s">
        <v>285</v>
      </c>
      <c r="B710" s="277">
        <f t="shared" si="53"/>
        <v>5.4739434881353286E-2</v>
      </c>
      <c r="D710" s="277"/>
      <c r="E710" s="277" t="s">
        <v>210</v>
      </c>
      <c r="F710" s="277">
        <v>52.875999999999998</v>
      </c>
      <c r="G710" s="238">
        <f t="shared" ref="G710:G774" si="54">F710/$J$708</f>
        <v>2.3396460176991151E-3</v>
      </c>
      <c r="H710" s="277"/>
      <c r="I710" s="277"/>
      <c r="J710" s="76"/>
    </row>
    <row r="711" spans="1:10" x14ac:dyDescent="0.25">
      <c r="A711" s="11" t="s">
        <v>285</v>
      </c>
      <c r="B711" s="277">
        <f t="shared" si="53"/>
        <v>52.338182316547886</v>
      </c>
      <c r="D711" s="277"/>
      <c r="E711" s="277" t="s">
        <v>5</v>
      </c>
      <c r="F711" s="277">
        <v>1635</v>
      </c>
      <c r="G711" s="238">
        <f t="shared" si="54"/>
        <v>7.2345132743362836E-2</v>
      </c>
      <c r="H711" s="277"/>
      <c r="I711" s="277"/>
      <c r="J711" s="76"/>
    </row>
    <row r="712" spans="1:10" x14ac:dyDescent="0.25">
      <c r="A712" s="11" t="s">
        <v>285</v>
      </c>
      <c r="B712" s="277">
        <f t="shared" si="53"/>
        <v>0</v>
      </c>
      <c r="D712" s="277"/>
      <c r="E712" s="277" t="s">
        <v>192</v>
      </c>
      <c r="F712" s="276"/>
      <c r="G712" s="238"/>
      <c r="H712" s="277"/>
      <c r="I712" s="277"/>
      <c r="J712" s="76"/>
    </row>
    <row r="713" spans="1:10" x14ac:dyDescent="0.25">
      <c r="A713" s="11" t="s">
        <v>285</v>
      </c>
      <c r="B713" s="277">
        <f t="shared" si="53"/>
        <v>34.410630852866319</v>
      </c>
      <c r="D713" s="277"/>
      <c r="E713" s="277" t="s">
        <v>93</v>
      </c>
      <c r="F713" s="277">
        <v>1325.729</v>
      </c>
      <c r="G713" s="238">
        <f t="shared" si="54"/>
        <v>5.8660575221238943E-2</v>
      </c>
      <c r="H713" s="277"/>
      <c r="I713" s="277"/>
      <c r="J713" s="76"/>
    </row>
    <row r="714" spans="1:10" x14ac:dyDescent="0.25">
      <c r="A714" s="11" t="s">
        <v>285</v>
      </c>
      <c r="B714" s="277">
        <f t="shared" si="53"/>
        <v>3.1325867334951836E-4</v>
      </c>
      <c r="D714" s="277"/>
      <c r="E714" s="277" t="s">
        <v>6</v>
      </c>
      <c r="F714" s="277">
        <v>4</v>
      </c>
      <c r="G714" s="238">
        <f t="shared" si="54"/>
        <v>1.7699115044247788E-4</v>
      </c>
      <c r="H714" s="277"/>
      <c r="I714" s="277"/>
      <c r="J714" s="76"/>
    </row>
    <row r="715" spans="1:10" x14ac:dyDescent="0.25">
      <c r="A715" s="11" t="s">
        <v>285</v>
      </c>
      <c r="B715" s="277">
        <f t="shared" si="53"/>
        <v>3.6200955438953714E-2</v>
      </c>
      <c r="D715" s="277"/>
      <c r="E715" s="277" t="s">
        <v>101</v>
      </c>
      <c r="F715" s="277">
        <v>43</v>
      </c>
      <c r="G715" s="238">
        <f t="shared" si="54"/>
        <v>1.9026548672566371E-3</v>
      </c>
      <c r="H715" s="277"/>
      <c r="I715" s="277"/>
      <c r="J715" s="76"/>
    </row>
    <row r="716" spans="1:10" x14ac:dyDescent="0.25">
      <c r="A716" s="11" t="s">
        <v>285</v>
      </c>
      <c r="B716" s="277">
        <f t="shared" si="53"/>
        <v>0</v>
      </c>
      <c r="D716" s="277"/>
      <c r="E716" s="277" t="s">
        <v>102</v>
      </c>
      <c r="F716" s="276"/>
      <c r="G716" s="238"/>
      <c r="H716" s="277"/>
      <c r="I716" s="277"/>
      <c r="J716" s="76"/>
    </row>
    <row r="717" spans="1:10" x14ac:dyDescent="0.25">
      <c r="A717" s="11" t="s">
        <v>285</v>
      </c>
      <c r="B717" s="277">
        <f t="shared" si="53"/>
        <v>7.4533831936721739</v>
      </c>
      <c r="D717" s="277"/>
      <c r="E717" s="277" t="s">
        <v>245</v>
      </c>
      <c r="F717" s="277">
        <v>617</v>
      </c>
      <c r="G717" s="238">
        <f t="shared" si="54"/>
        <v>2.7300884955752211E-2</v>
      </c>
      <c r="H717" s="277"/>
      <c r="I717" s="277"/>
      <c r="J717" s="76"/>
    </row>
    <row r="718" spans="1:10" x14ac:dyDescent="0.25">
      <c r="A718" s="11" t="s">
        <v>285</v>
      </c>
      <c r="B718" s="277">
        <f t="shared" si="53"/>
        <v>33.139788478424308</v>
      </c>
      <c r="D718" s="277"/>
      <c r="E718" s="277" t="s">
        <v>83</v>
      </c>
      <c r="F718" s="277">
        <v>1301.018</v>
      </c>
      <c r="G718" s="238">
        <f t="shared" si="54"/>
        <v>5.756716814159292E-2</v>
      </c>
      <c r="H718" s="277"/>
      <c r="I718" s="277"/>
      <c r="J718" s="76"/>
    </row>
    <row r="719" spans="1:10" x14ac:dyDescent="0.25">
      <c r="A719" s="11" t="s">
        <v>285</v>
      </c>
      <c r="B719" s="277">
        <f t="shared" si="53"/>
        <v>164.65659017934061</v>
      </c>
      <c r="D719" s="277"/>
      <c r="E719" s="277" t="s">
        <v>15</v>
      </c>
      <c r="F719" s="277">
        <v>2900</v>
      </c>
      <c r="G719" s="238">
        <f t="shared" si="54"/>
        <v>0.12831858407079647</v>
      </c>
      <c r="H719" s="277"/>
      <c r="I719" s="277"/>
      <c r="J719" s="76"/>
    </row>
    <row r="720" spans="1:10" x14ac:dyDescent="0.25">
      <c r="A720" s="11" t="s">
        <v>285</v>
      </c>
      <c r="B720" s="277">
        <f t="shared" si="53"/>
        <v>2.2950882802098838E-3</v>
      </c>
      <c r="D720" s="277"/>
      <c r="E720" s="277" t="s">
        <v>319</v>
      </c>
      <c r="F720" s="277">
        <v>10.827</v>
      </c>
      <c r="G720" s="238">
        <f t="shared" si="54"/>
        <v>4.79070796460177E-4</v>
      </c>
      <c r="H720" s="277"/>
      <c r="I720" s="277"/>
      <c r="J720" s="76"/>
    </row>
    <row r="721" spans="1:10" x14ac:dyDescent="0.25">
      <c r="A721" s="11" t="s">
        <v>285</v>
      </c>
      <c r="B721" s="277">
        <f t="shared" si="53"/>
        <v>0</v>
      </c>
      <c r="D721" s="277"/>
      <c r="E721" s="277" t="s">
        <v>213</v>
      </c>
      <c r="F721" s="276"/>
      <c r="G721" s="238"/>
      <c r="H721" s="277"/>
      <c r="I721" s="277"/>
      <c r="J721" s="76"/>
    </row>
    <row r="722" spans="1:10" x14ac:dyDescent="0.25">
      <c r="A722" s="11" t="s">
        <v>285</v>
      </c>
      <c r="B722" s="277">
        <f t="shared" si="53"/>
        <v>0</v>
      </c>
      <c r="D722" s="277"/>
      <c r="E722" s="277" t="s">
        <v>332</v>
      </c>
      <c r="F722" s="276"/>
      <c r="G722" s="238"/>
      <c r="H722" s="277"/>
      <c r="I722" s="277"/>
      <c r="J722" s="76"/>
    </row>
    <row r="723" spans="1:10" x14ac:dyDescent="0.25">
      <c r="A723" s="11" t="s">
        <v>285</v>
      </c>
      <c r="B723" s="277">
        <f t="shared" si="53"/>
        <v>0</v>
      </c>
      <c r="D723" s="277"/>
      <c r="E723" s="277" t="s">
        <v>340</v>
      </c>
      <c r="F723" s="276"/>
      <c r="G723" s="238"/>
      <c r="H723" s="277"/>
      <c r="I723" s="277"/>
      <c r="J723" s="277"/>
    </row>
    <row r="724" spans="1:10" x14ac:dyDescent="0.25">
      <c r="A724" s="11" t="s">
        <v>285</v>
      </c>
      <c r="B724" s="277">
        <f t="shared" si="53"/>
        <v>7.0678988174485069E-3</v>
      </c>
      <c r="D724" s="277"/>
      <c r="E724" s="277" t="s">
        <v>18</v>
      </c>
      <c r="F724" s="277">
        <v>19</v>
      </c>
      <c r="G724" s="238"/>
      <c r="H724" s="277"/>
      <c r="I724" s="277"/>
      <c r="J724" s="76"/>
    </row>
    <row r="725" spans="1:10" x14ac:dyDescent="0.25">
      <c r="A725" s="11" t="s">
        <v>285</v>
      </c>
      <c r="B725" s="277">
        <f t="shared" si="53"/>
        <v>0</v>
      </c>
      <c r="D725" s="277"/>
      <c r="E725" s="277" t="s">
        <v>222</v>
      </c>
      <c r="F725" s="276"/>
      <c r="G725" s="238"/>
      <c r="H725" s="277"/>
      <c r="I725" s="277"/>
      <c r="J725" s="76"/>
    </row>
    <row r="726" spans="1:10" x14ac:dyDescent="0.25">
      <c r="A726" s="11" t="s">
        <v>285</v>
      </c>
      <c r="B726" s="277">
        <f t="shared" si="53"/>
        <v>0</v>
      </c>
      <c r="D726" s="277"/>
      <c r="E726" s="277" t="s">
        <v>320</v>
      </c>
      <c r="F726" s="276"/>
      <c r="G726" s="238"/>
      <c r="H726" s="277"/>
      <c r="I726" s="277"/>
      <c r="J726" s="76"/>
    </row>
    <row r="727" spans="1:10" x14ac:dyDescent="0.25">
      <c r="A727" s="11" t="s">
        <v>285</v>
      </c>
      <c r="B727" s="277">
        <f t="shared" si="53"/>
        <v>1.1638362440285068E-5</v>
      </c>
      <c r="D727" s="277"/>
      <c r="E727" s="277" t="s">
        <v>273</v>
      </c>
      <c r="F727" s="277">
        <v>0.77100000000000002</v>
      </c>
      <c r="G727" s="238">
        <f t="shared" si="54"/>
        <v>3.4115044247787611E-5</v>
      </c>
      <c r="H727" s="277"/>
      <c r="I727" s="277"/>
      <c r="J727" s="76"/>
    </row>
    <row r="728" spans="1:10" x14ac:dyDescent="0.25">
      <c r="A728" s="11" t="s">
        <v>285</v>
      </c>
      <c r="B728" s="277">
        <f t="shared" si="53"/>
        <v>0</v>
      </c>
      <c r="D728" s="277"/>
      <c r="E728" s="277" t="s">
        <v>52</v>
      </c>
      <c r="F728" s="277"/>
      <c r="G728" s="238"/>
      <c r="H728" s="277"/>
      <c r="I728" s="277"/>
      <c r="J728" s="76"/>
    </row>
    <row r="729" spans="1:10" ht="17.25" x14ac:dyDescent="0.25">
      <c r="A729" s="11" t="s">
        <v>285</v>
      </c>
      <c r="B729" s="277">
        <f t="shared" si="53"/>
        <v>9.6105486803978374E-2</v>
      </c>
      <c r="D729" s="277"/>
      <c r="E729" s="277" t="s">
        <v>331</v>
      </c>
      <c r="F729" s="277">
        <v>70.061999999999998</v>
      </c>
      <c r="G729" s="238">
        <f t="shared" si="54"/>
        <v>3.100088495575221E-3</v>
      </c>
      <c r="H729" s="277"/>
      <c r="I729" s="277"/>
      <c r="J729" s="76"/>
    </row>
    <row r="730" spans="1:10" x14ac:dyDescent="0.25">
      <c r="A730" s="11" t="s">
        <v>285</v>
      </c>
      <c r="B730" s="277">
        <f t="shared" si="53"/>
        <v>9.5935468713289995E-6</v>
      </c>
      <c r="D730" s="277"/>
      <c r="E730" s="277" t="s">
        <v>19</v>
      </c>
      <c r="F730" s="277">
        <v>0.7</v>
      </c>
      <c r="G730" s="238">
        <f t="shared" si="54"/>
        <v>3.0973451327433627E-5</v>
      </c>
      <c r="H730" s="277"/>
      <c r="I730" s="277"/>
      <c r="J730" s="76"/>
    </row>
    <row r="731" spans="1:10" x14ac:dyDescent="0.25">
      <c r="A731" s="11" t="s">
        <v>285</v>
      </c>
      <c r="B731" s="277">
        <f t="shared" si="53"/>
        <v>3.0208285691910085E-4</v>
      </c>
      <c r="D731" s="277"/>
      <c r="E731" s="277" t="s">
        <v>321</v>
      </c>
      <c r="F731" s="277">
        <v>3.9279999999999999</v>
      </c>
      <c r="G731" s="238">
        <f t="shared" si="54"/>
        <v>1.7380530973451326E-4</v>
      </c>
      <c r="H731" s="277"/>
      <c r="I731" s="277"/>
      <c r="J731" s="76"/>
    </row>
    <row r="732" spans="1:10" x14ac:dyDescent="0.25">
      <c r="A732" s="11" t="s">
        <v>285</v>
      </c>
      <c r="B732" s="277">
        <f t="shared" si="53"/>
        <v>1.7829339200407232E-2</v>
      </c>
      <c r="D732" s="277"/>
      <c r="E732" s="277" t="s">
        <v>21</v>
      </c>
      <c r="F732" s="277">
        <v>30.177</v>
      </c>
      <c r="G732" s="238">
        <f t="shared" si="54"/>
        <v>1.3352654867256637E-3</v>
      </c>
      <c r="H732" s="277"/>
      <c r="I732" s="277"/>
      <c r="J732" s="76"/>
    </row>
    <row r="733" spans="1:10" x14ac:dyDescent="0.25">
      <c r="A733" s="11" t="s">
        <v>285</v>
      </c>
      <c r="B733" s="277">
        <f t="shared" si="53"/>
        <v>0.327224496828256</v>
      </c>
      <c r="D733" s="277"/>
      <c r="E733" s="277" t="s">
        <v>190</v>
      </c>
      <c r="F733" s="277">
        <v>129.28</v>
      </c>
      <c r="G733" s="238">
        <f t="shared" si="54"/>
        <v>5.7203539823008848E-3</v>
      </c>
      <c r="H733" s="277"/>
      <c r="I733" s="277"/>
      <c r="J733" s="76"/>
    </row>
    <row r="734" spans="1:10" x14ac:dyDescent="0.25">
      <c r="A734" s="11" t="s">
        <v>285</v>
      </c>
      <c r="B734" s="277">
        <f t="shared" si="53"/>
        <v>6.5176282578902026E-2</v>
      </c>
      <c r="D734" s="277"/>
      <c r="E734" s="277" t="s">
        <v>227</v>
      </c>
      <c r="F734" s="277">
        <v>57.697000000000003</v>
      </c>
      <c r="G734" s="238">
        <f t="shared" si="54"/>
        <v>2.5529646017699117E-3</v>
      </c>
      <c r="H734" s="277"/>
      <c r="I734" s="277"/>
      <c r="J734" s="76"/>
    </row>
    <row r="735" spans="1:10" x14ac:dyDescent="0.25">
      <c r="A735" s="11" t="s">
        <v>285</v>
      </c>
      <c r="B735" s="277">
        <f t="shared" si="53"/>
        <v>0.2158548046049025</v>
      </c>
      <c r="D735" s="277"/>
      <c r="E735" s="277" t="s">
        <v>9</v>
      </c>
      <c r="F735" s="277">
        <v>105</v>
      </c>
      <c r="G735" s="238">
        <f t="shared" si="54"/>
        <v>4.6460176991150442E-3</v>
      </c>
      <c r="H735" s="277"/>
      <c r="I735" s="277"/>
      <c r="J735" s="76"/>
    </row>
    <row r="736" spans="1:10" x14ac:dyDescent="0.25">
      <c r="A736" s="11" t="s">
        <v>285</v>
      </c>
      <c r="B736" s="277">
        <f t="shared" si="53"/>
        <v>2.5233181924974546</v>
      </c>
      <c r="D736" s="277"/>
      <c r="E736" s="277" t="s">
        <v>23</v>
      </c>
      <c r="F736" s="277">
        <v>359</v>
      </c>
      <c r="G736" s="238">
        <f t="shared" si="54"/>
        <v>1.5884955752212389E-2</v>
      </c>
      <c r="H736" s="277"/>
      <c r="I736" s="277"/>
      <c r="J736" s="76"/>
    </row>
    <row r="737" spans="1:10" x14ac:dyDescent="0.25">
      <c r="A737" s="11" t="s">
        <v>285</v>
      </c>
      <c r="B737" s="277">
        <f t="shared" si="53"/>
        <v>0</v>
      </c>
      <c r="D737" s="277"/>
      <c r="E737" s="277" t="s">
        <v>24</v>
      </c>
      <c r="F737" s="277"/>
      <c r="G737" s="238"/>
      <c r="H737" s="277"/>
      <c r="I737" s="277"/>
      <c r="J737" s="76"/>
    </row>
    <row r="738" spans="1:10" x14ac:dyDescent="0.25">
      <c r="A738" s="11" t="s">
        <v>285</v>
      </c>
      <c r="B738" s="277">
        <f t="shared" si="53"/>
        <v>3.1325867334951836E-4</v>
      </c>
      <c r="D738" s="277"/>
      <c r="E738" s="277" t="s">
        <v>322</v>
      </c>
      <c r="F738" s="277">
        <v>4</v>
      </c>
      <c r="G738" s="238">
        <f t="shared" si="54"/>
        <v>1.7699115044247788E-4</v>
      </c>
      <c r="H738" s="277"/>
      <c r="I738" s="277"/>
      <c r="J738" s="76"/>
    </row>
    <row r="739" spans="1:10" x14ac:dyDescent="0.25">
      <c r="A739" s="11" t="s">
        <v>285</v>
      </c>
      <c r="B739" s="277">
        <f t="shared" si="53"/>
        <v>0</v>
      </c>
      <c r="D739" s="277"/>
      <c r="E739" s="277" t="s">
        <v>25</v>
      </c>
      <c r="F739" s="276"/>
      <c r="G739" s="238"/>
      <c r="H739" s="277"/>
      <c r="I739" s="277"/>
      <c r="J739" s="76"/>
    </row>
    <row r="740" spans="1:10" x14ac:dyDescent="0.25">
      <c r="A740" s="11" t="s">
        <v>285</v>
      </c>
      <c r="B740" s="277">
        <f t="shared" si="53"/>
        <v>0</v>
      </c>
      <c r="D740" s="277"/>
      <c r="E740" s="277" t="s">
        <v>10</v>
      </c>
      <c r="F740" s="276"/>
      <c r="G740" s="238"/>
      <c r="H740" s="277"/>
      <c r="I740" s="277"/>
      <c r="J740" s="76"/>
    </row>
    <row r="741" spans="1:10" x14ac:dyDescent="0.25">
      <c r="A741" s="11" t="s">
        <v>285</v>
      </c>
      <c r="B741" s="277">
        <f t="shared" si="53"/>
        <v>4.8946667710862246E-4</v>
      </c>
      <c r="D741" s="277"/>
      <c r="E741" s="277" t="s">
        <v>111</v>
      </c>
      <c r="F741" s="277">
        <v>5</v>
      </c>
      <c r="G741" s="238">
        <f t="shared" si="54"/>
        <v>2.2123893805309734E-4</v>
      </c>
      <c r="H741" s="277"/>
      <c r="I741" s="277"/>
      <c r="J741" s="76"/>
    </row>
    <row r="742" spans="1:10" x14ac:dyDescent="0.25">
      <c r="A742" s="11" t="s">
        <v>285</v>
      </c>
      <c r="B742" s="277">
        <f t="shared" si="53"/>
        <v>7.4809753285496106</v>
      </c>
      <c r="D742" s="277"/>
      <c r="E742" s="277" t="s">
        <v>228</v>
      </c>
      <c r="F742" s="277">
        <v>618.14099999999996</v>
      </c>
      <c r="G742" s="238">
        <f t="shared" si="54"/>
        <v>2.7351371681415926E-2</v>
      </c>
      <c r="H742" s="277"/>
      <c r="I742" s="277"/>
      <c r="J742" s="76"/>
    </row>
    <row r="743" spans="1:10" x14ac:dyDescent="0.25">
      <c r="A743" s="11" t="s">
        <v>285</v>
      </c>
      <c r="B743" s="277">
        <f t="shared" si="53"/>
        <v>7.8314668337379593E-3</v>
      </c>
      <c r="D743" s="277"/>
      <c r="E743" s="277" t="s">
        <v>220</v>
      </c>
      <c r="F743" s="277">
        <v>20</v>
      </c>
      <c r="G743" s="238">
        <f t="shared" si="54"/>
        <v>8.8495575221238937E-4</v>
      </c>
      <c r="H743" s="277"/>
      <c r="I743" s="277"/>
      <c r="J743" s="76"/>
    </row>
    <row r="744" spans="1:10" x14ac:dyDescent="0.25">
      <c r="A744" s="11" t="s">
        <v>285</v>
      </c>
      <c r="B744" s="277">
        <f t="shared" si="53"/>
        <v>0</v>
      </c>
      <c r="D744" s="277"/>
      <c r="E744" s="277" t="s">
        <v>170</v>
      </c>
      <c r="F744" s="276"/>
      <c r="G744" s="238"/>
      <c r="H744" s="277"/>
      <c r="I744" s="277"/>
      <c r="J744" s="76"/>
    </row>
    <row r="745" spans="1:10" x14ac:dyDescent="0.25">
      <c r="A745" s="11" t="s">
        <v>285</v>
      </c>
      <c r="B745" s="277">
        <f t="shared" si="53"/>
        <v>4.245733338554312E-3</v>
      </c>
      <c r="D745" s="277"/>
      <c r="E745" s="277" t="s">
        <v>154</v>
      </c>
      <c r="F745" s="277">
        <v>14.726000000000001</v>
      </c>
      <c r="G745" s="238">
        <f t="shared" si="54"/>
        <v>6.5159292035398236E-4</v>
      </c>
      <c r="H745" s="277"/>
      <c r="I745" s="277"/>
      <c r="J745" s="76"/>
    </row>
    <row r="746" spans="1:10" x14ac:dyDescent="0.25">
      <c r="A746" s="11" t="s">
        <v>285</v>
      </c>
      <c r="B746" s="277">
        <f t="shared" si="53"/>
        <v>0</v>
      </c>
      <c r="D746" s="277"/>
      <c r="E746" s="277" t="s">
        <v>181</v>
      </c>
      <c r="F746" s="277"/>
      <c r="G746" s="238"/>
      <c r="H746" s="277"/>
      <c r="I746" s="277"/>
      <c r="J746" s="76"/>
    </row>
    <row r="747" spans="1:10" x14ac:dyDescent="0.25">
      <c r="A747" s="11" t="s">
        <v>285</v>
      </c>
      <c r="B747" s="277">
        <f t="shared" si="53"/>
        <v>0</v>
      </c>
      <c r="D747" s="277"/>
      <c r="E747" s="277" t="s">
        <v>323</v>
      </c>
      <c r="F747" s="276"/>
      <c r="G747" s="238"/>
      <c r="H747" s="277"/>
      <c r="I747" s="277"/>
      <c r="J747" s="76"/>
    </row>
    <row r="748" spans="1:10" x14ac:dyDescent="0.25">
      <c r="A748" s="11" t="s">
        <v>285</v>
      </c>
      <c r="B748" s="277">
        <f t="shared" si="53"/>
        <v>0</v>
      </c>
      <c r="D748" s="277"/>
      <c r="E748" s="277" t="s">
        <v>333</v>
      </c>
      <c r="F748" s="277"/>
      <c r="G748" s="238"/>
      <c r="H748" s="277"/>
      <c r="I748" s="277"/>
      <c r="J748" s="76"/>
    </row>
    <row r="749" spans="1:10" x14ac:dyDescent="0.25">
      <c r="A749" s="11" t="s">
        <v>285</v>
      </c>
      <c r="B749" s="277">
        <f t="shared" si="53"/>
        <v>247.27437256795758</v>
      </c>
      <c r="D749" s="277"/>
      <c r="E749" s="277" t="s">
        <v>56</v>
      </c>
      <c r="F749" s="277">
        <v>3553.8409999999999</v>
      </c>
      <c r="G749" s="238">
        <f t="shared" si="54"/>
        <v>0.15724960176991151</v>
      </c>
      <c r="H749" s="277"/>
      <c r="I749" s="277"/>
      <c r="J749" s="76"/>
    </row>
    <row r="750" spans="1:10" x14ac:dyDescent="0.25">
      <c r="A750" s="11" t="s">
        <v>285</v>
      </c>
      <c r="B750" s="277">
        <f t="shared" si="53"/>
        <v>1.6832192047145433E-2</v>
      </c>
      <c r="D750" s="277"/>
      <c r="E750" s="277" t="s">
        <v>194</v>
      </c>
      <c r="F750" s="277">
        <v>29.321000000000002</v>
      </c>
      <c r="G750" s="238">
        <f t="shared" si="54"/>
        <v>1.2973893805309736E-3</v>
      </c>
      <c r="H750" s="277"/>
      <c r="I750" s="277"/>
      <c r="J750" s="76"/>
    </row>
    <row r="751" spans="1:10" x14ac:dyDescent="0.25">
      <c r="A751" s="11" t="s">
        <v>285</v>
      </c>
      <c r="B751" s="277">
        <f t="shared" si="53"/>
        <v>1.0840034576121855</v>
      </c>
      <c r="D751" s="277"/>
      <c r="E751" s="277" t="s">
        <v>165</v>
      </c>
      <c r="F751" s="277">
        <v>235.30099999999999</v>
      </c>
      <c r="G751" s="238">
        <f t="shared" si="54"/>
        <v>1.041154867256637E-2</v>
      </c>
      <c r="H751" s="277"/>
      <c r="I751" s="277"/>
      <c r="J751" s="76"/>
    </row>
    <row r="752" spans="1:10" x14ac:dyDescent="0.25">
      <c r="A752" s="11" t="s">
        <v>285</v>
      </c>
      <c r="B752" s="277">
        <f t="shared" si="53"/>
        <v>2.3690187172057324E-3</v>
      </c>
      <c r="D752" s="277"/>
      <c r="E752" s="277" t="s">
        <v>84</v>
      </c>
      <c r="F752" s="277">
        <v>11</v>
      </c>
      <c r="G752" s="238">
        <f t="shared" si="54"/>
        <v>4.8672566371681417E-4</v>
      </c>
      <c r="H752" s="277"/>
      <c r="I752" s="277"/>
      <c r="J752" s="76"/>
    </row>
    <row r="753" spans="1:10" x14ac:dyDescent="0.25">
      <c r="A753" s="11" t="s">
        <v>285</v>
      </c>
      <c r="B753" s="277">
        <f t="shared" si="53"/>
        <v>3.9835088104001872E-3</v>
      </c>
      <c r="D753" s="277"/>
      <c r="E753" s="277" t="s">
        <v>116</v>
      </c>
      <c r="F753" s="277">
        <v>14.263999999999999</v>
      </c>
      <c r="G753" s="238">
        <f t="shared" si="54"/>
        <v>6.3115044247787609E-4</v>
      </c>
      <c r="H753" s="277"/>
      <c r="I753" s="277"/>
      <c r="J753" s="76"/>
    </row>
    <row r="754" spans="1:10" x14ac:dyDescent="0.25">
      <c r="A754" s="11" t="s">
        <v>285</v>
      </c>
      <c r="B754" s="277">
        <f t="shared" si="53"/>
        <v>3.9488372229618603E-4</v>
      </c>
      <c r="D754" s="277"/>
      <c r="E754" s="277" t="s">
        <v>324</v>
      </c>
      <c r="F754" s="277">
        <v>4.4909999999999997</v>
      </c>
      <c r="G754" s="238">
        <f t="shared" si="54"/>
        <v>1.9871681415929203E-4</v>
      </c>
      <c r="H754" s="277"/>
      <c r="I754" s="277"/>
      <c r="J754" s="76"/>
    </row>
    <row r="755" spans="1:10" s="277" customFormat="1" x14ac:dyDescent="0.25">
      <c r="A755" s="11" t="s">
        <v>285</v>
      </c>
      <c r="B755" s="277">
        <f t="shared" si="53"/>
        <v>0</v>
      </c>
      <c r="C755" s="11"/>
      <c r="E755" s="277" t="s">
        <v>343</v>
      </c>
      <c r="F755" s="276"/>
      <c r="G755" s="238"/>
      <c r="J755" s="76"/>
    </row>
    <row r="756" spans="1:10" x14ac:dyDescent="0.25">
      <c r="A756" s="11" t="s">
        <v>285</v>
      </c>
      <c r="B756" s="277">
        <f t="shared" si="53"/>
        <v>0</v>
      </c>
      <c r="D756" s="277"/>
      <c r="E756" s="277" t="s">
        <v>325</v>
      </c>
      <c r="F756" s="276"/>
      <c r="G756" s="238"/>
      <c r="H756" s="277"/>
      <c r="I756" s="277"/>
      <c r="J756" s="76"/>
    </row>
    <row r="757" spans="1:10" x14ac:dyDescent="0.25">
      <c r="A757" s="11" t="s">
        <v>285</v>
      </c>
      <c r="B757" s="277">
        <f t="shared" si="53"/>
        <v>1.3235178949017151E-4</v>
      </c>
      <c r="D757" s="277"/>
      <c r="E757" s="277" t="s">
        <v>28</v>
      </c>
      <c r="F757" s="277">
        <v>2.6</v>
      </c>
      <c r="G757" s="238">
        <f t="shared" si="54"/>
        <v>1.1504424778761063E-4</v>
      </c>
      <c r="H757" s="277"/>
      <c r="I757" s="277"/>
      <c r="J757" s="76"/>
    </row>
    <row r="758" spans="1:10" x14ac:dyDescent="0.25">
      <c r="A758" s="11" t="s">
        <v>285</v>
      </c>
      <c r="B758" s="277">
        <f t="shared" si="53"/>
        <v>0</v>
      </c>
      <c r="D758" s="277"/>
      <c r="E758" s="277" t="s">
        <v>334</v>
      </c>
      <c r="F758" s="276"/>
      <c r="G758" s="238"/>
      <c r="H758" s="277"/>
      <c r="I758" s="277"/>
      <c r="J758" s="76"/>
    </row>
    <row r="759" spans="1:10" x14ac:dyDescent="0.25">
      <c r="A759" s="11" t="s">
        <v>285</v>
      </c>
      <c r="B759" s="277">
        <f t="shared" si="53"/>
        <v>5.9402199154201592E-2</v>
      </c>
      <c r="D759" s="277"/>
      <c r="E759" s="277" t="s">
        <v>184</v>
      </c>
      <c r="F759" s="277">
        <v>55.082000000000001</v>
      </c>
      <c r="G759" s="238">
        <f t="shared" si="54"/>
        <v>2.4372566371681417E-3</v>
      </c>
      <c r="H759" s="277"/>
      <c r="I759" s="277"/>
      <c r="J759" s="76"/>
    </row>
    <row r="760" spans="1:10" x14ac:dyDescent="0.25">
      <c r="A760" s="11" t="s">
        <v>285</v>
      </c>
      <c r="B760" s="277">
        <f t="shared" si="53"/>
        <v>301.26944265925289</v>
      </c>
      <c r="D760" s="277"/>
      <c r="E760" s="277" t="s">
        <v>326</v>
      </c>
      <c r="F760" s="277">
        <v>3922.7080000000001</v>
      </c>
      <c r="G760" s="238">
        <f t="shared" si="54"/>
        <v>0.17357115044247787</v>
      </c>
      <c r="H760" s="277"/>
      <c r="I760" s="277"/>
      <c r="J760" s="76"/>
    </row>
    <row r="761" spans="1:10" x14ac:dyDescent="0.25">
      <c r="A761" s="11" t="s">
        <v>285</v>
      </c>
      <c r="B761" s="277">
        <f t="shared" si="53"/>
        <v>2.2378041820032894E-2</v>
      </c>
      <c r="D761" s="277"/>
      <c r="E761" s="277" t="s">
        <v>158</v>
      </c>
      <c r="F761" s="277">
        <v>33.808</v>
      </c>
      <c r="G761" s="238">
        <f t="shared" si="54"/>
        <v>1.495929203539823E-3</v>
      </c>
      <c r="H761" s="277"/>
      <c r="I761" s="277"/>
      <c r="J761" s="76"/>
    </row>
    <row r="762" spans="1:10" x14ac:dyDescent="0.25">
      <c r="A762" s="11" t="s">
        <v>285</v>
      </c>
      <c r="B762" s="277">
        <f t="shared" si="53"/>
        <v>28.523161563160784</v>
      </c>
      <c r="D762" s="277"/>
      <c r="E762" s="277" t="s">
        <v>118</v>
      </c>
      <c r="F762" s="277">
        <v>1207</v>
      </c>
      <c r="G762" s="238">
        <f t="shared" si="54"/>
        <v>5.3407079646017701E-2</v>
      </c>
      <c r="H762" s="277"/>
      <c r="I762" s="277"/>
      <c r="J762" s="76"/>
    </row>
    <row r="763" spans="1:10" x14ac:dyDescent="0.25">
      <c r="A763" s="11" t="s">
        <v>285</v>
      </c>
      <c r="B763" s="277">
        <f t="shared" si="53"/>
        <v>9.8676971571775383E-3</v>
      </c>
      <c r="D763" s="277"/>
      <c r="E763" s="277" t="s">
        <v>85</v>
      </c>
      <c r="F763" s="277">
        <v>22.45</v>
      </c>
      <c r="G763" s="238">
        <f t="shared" si="54"/>
        <v>9.9336283185840705E-4</v>
      </c>
      <c r="H763" s="277"/>
      <c r="I763" s="277"/>
      <c r="J763" s="76"/>
    </row>
    <row r="764" spans="1:10" x14ac:dyDescent="0.25">
      <c r="A764" s="11" t="s">
        <v>285</v>
      </c>
      <c r="B764" s="277">
        <f t="shared" si="53"/>
        <v>6.3434881353277468E-3</v>
      </c>
      <c r="D764" s="277"/>
      <c r="E764" s="277" t="s">
        <v>29</v>
      </c>
      <c r="F764" s="277">
        <v>18</v>
      </c>
      <c r="G764" s="238">
        <f t="shared" si="54"/>
        <v>7.964601769911505E-4</v>
      </c>
      <c r="H764" s="277"/>
      <c r="I764" s="277"/>
      <c r="J764" s="76"/>
    </row>
    <row r="765" spans="1:10" ht="17.25" x14ac:dyDescent="0.25">
      <c r="A765" s="11" t="s">
        <v>285</v>
      </c>
      <c r="B765" s="277">
        <f t="shared" si="53"/>
        <v>49.496828255932321</v>
      </c>
      <c r="D765" s="277"/>
      <c r="E765" s="277" t="s">
        <v>335</v>
      </c>
      <c r="F765" s="277">
        <v>1590</v>
      </c>
      <c r="G765" s="238">
        <f t="shared" si="54"/>
        <v>7.0353982300884951E-2</v>
      </c>
      <c r="H765" s="277"/>
      <c r="I765" s="277"/>
      <c r="J765" s="76"/>
    </row>
    <row r="766" spans="1:10" x14ac:dyDescent="0.25">
      <c r="A766" s="11" t="s">
        <v>285</v>
      </c>
      <c r="B766" s="277">
        <f t="shared" si="53"/>
        <v>1.4235595778839378E-3</v>
      </c>
      <c r="D766" s="277"/>
      <c r="E766" s="277" t="s">
        <v>54</v>
      </c>
      <c r="F766" s="277">
        <v>8.5269999999999992</v>
      </c>
      <c r="G766" s="238">
        <f t="shared" si="54"/>
        <v>3.7730088495575219E-4</v>
      </c>
      <c r="H766" s="277"/>
      <c r="I766" s="277"/>
      <c r="J766" s="76"/>
    </row>
    <row r="767" spans="1:10" x14ac:dyDescent="0.25">
      <c r="A767" s="11" t="s">
        <v>285</v>
      </c>
      <c r="B767" s="277">
        <f t="shared" si="53"/>
        <v>4.5485942517033444E-4</v>
      </c>
      <c r="D767" s="277"/>
      <c r="E767" s="277" t="s">
        <v>327</v>
      </c>
      <c r="F767" s="277">
        <v>4.82</v>
      </c>
      <c r="G767" s="238">
        <f t="shared" si="54"/>
        <v>2.1327433628318585E-4</v>
      </c>
      <c r="H767" s="277"/>
      <c r="I767" s="277"/>
      <c r="J767" s="76"/>
    </row>
    <row r="768" spans="1:10" x14ac:dyDescent="0.25">
      <c r="A768" s="11" t="s">
        <v>285</v>
      </c>
      <c r="B768" s="277">
        <f t="shared" si="53"/>
        <v>0</v>
      </c>
      <c r="D768" s="277"/>
      <c r="E768" s="277" t="s">
        <v>328</v>
      </c>
      <c r="F768" s="276"/>
      <c r="G768" s="238"/>
      <c r="H768" s="277"/>
      <c r="I768" s="277"/>
      <c r="J768" s="76"/>
    </row>
    <row r="769" spans="1:10" x14ac:dyDescent="0.25">
      <c r="A769" s="11" t="s">
        <v>285</v>
      </c>
      <c r="B769" s="277">
        <f t="shared" si="53"/>
        <v>0.11844561829430654</v>
      </c>
      <c r="D769" s="277"/>
      <c r="E769" s="277" t="s">
        <v>121</v>
      </c>
      <c r="F769" s="277">
        <v>77.78</v>
      </c>
      <c r="G769" s="238">
        <f t="shared" si="54"/>
        <v>3.4415929203539825E-3</v>
      </c>
      <c r="H769" s="277"/>
      <c r="I769" s="277"/>
      <c r="J769" s="76"/>
    </row>
    <row r="770" spans="1:10" x14ac:dyDescent="0.25">
      <c r="A770" s="11" t="s">
        <v>285</v>
      </c>
      <c r="B770" s="277">
        <f t="shared" si="53"/>
        <v>2.39838671783225E-4</v>
      </c>
      <c r="D770" s="277"/>
      <c r="E770" s="277" t="s">
        <v>32</v>
      </c>
      <c r="F770" s="277">
        <v>3.5</v>
      </c>
      <c r="G770" s="238">
        <f t="shared" si="54"/>
        <v>1.5486725663716813E-4</v>
      </c>
      <c r="H770" s="277"/>
      <c r="I770" s="277"/>
      <c r="J770" s="76"/>
    </row>
    <row r="771" spans="1:10" x14ac:dyDescent="0.25">
      <c r="A771" s="11" t="s">
        <v>285</v>
      </c>
      <c r="B771" s="277">
        <f t="shared" si="53"/>
        <v>0</v>
      </c>
      <c r="D771" s="277"/>
      <c r="E771" s="277" t="s">
        <v>182</v>
      </c>
      <c r="F771" s="276"/>
      <c r="G771" s="238"/>
      <c r="H771" s="277"/>
      <c r="I771" s="277"/>
      <c r="J771" s="76"/>
    </row>
    <row r="772" spans="1:10" x14ac:dyDescent="0.25">
      <c r="A772" s="11" t="s">
        <v>285</v>
      </c>
      <c r="B772" s="277">
        <f t="shared" si="53"/>
        <v>1.630593392199859</v>
      </c>
      <c r="D772" s="277"/>
      <c r="E772" s="277" t="s">
        <v>174</v>
      </c>
      <c r="F772" s="277">
        <v>288.58999999999997</v>
      </c>
      <c r="G772" s="238">
        <f t="shared" si="54"/>
        <v>1.2769469026548672E-2</v>
      </c>
      <c r="H772" s="277"/>
      <c r="I772" s="277"/>
      <c r="J772" s="76"/>
    </row>
    <row r="773" spans="1:10" x14ac:dyDescent="0.25">
      <c r="A773" s="11" t="s">
        <v>285</v>
      </c>
      <c r="B773" s="277">
        <f t="shared" si="53"/>
        <v>3.147905082621976E-5</v>
      </c>
      <c r="D773" s="277"/>
      <c r="E773" s="277" t="s">
        <v>140</v>
      </c>
      <c r="F773" s="277">
        <v>1.268</v>
      </c>
      <c r="G773" s="238">
        <f t="shared" si="54"/>
        <v>5.6106194690265491E-5</v>
      </c>
      <c r="H773" s="277"/>
      <c r="I773" s="277"/>
      <c r="J773" s="76"/>
    </row>
    <row r="774" spans="1:10" x14ac:dyDescent="0.25">
      <c r="A774" s="11" t="s">
        <v>285</v>
      </c>
      <c r="B774" s="277">
        <f t="shared" ref="B774:B783" si="55">POWER((F774/$J$708)*100, 2)</f>
        <v>1.3264421841960997E-3</v>
      </c>
      <c r="D774" s="277"/>
      <c r="E774" s="277" t="s">
        <v>46</v>
      </c>
      <c r="F774" s="277">
        <v>8.2309999999999999</v>
      </c>
      <c r="G774" s="238">
        <f t="shared" si="54"/>
        <v>3.6420353982300884E-4</v>
      </c>
      <c r="H774" s="277"/>
      <c r="I774" s="277"/>
      <c r="J774" s="76"/>
    </row>
    <row r="775" spans="1:10" x14ac:dyDescent="0.25">
      <c r="A775" s="11" t="s">
        <v>285</v>
      </c>
      <c r="B775" s="277">
        <f t="shared" si="55"/>
        <v>4.5831701777742971E-3</v>
      </c>
      <c r="D775" s="277"/>
      <c r="E775" s="277" t="s">
        <v>161</v>
      </c>
      <c r="F775" s="277">
        <v>15.3</v>
      </c>
      <c r="G775" s="238">
        <f t="shared" ref="G775:G781" si="56">F775/$J$708</f>
        <v>6.7699115044247786E-4</v>
      </c>
      <c r="H775" s="277"/>
      <c r="I775" s="277"/>
      <c r="J775" s="76"/>
    </row>
    <row r="776" spans="1:10" x14ac:dyDescent="0.25">
      <c r="A776" s="11" t="s">
        <v>285</v>
      </c>
      <c r="B776" s="277">
        <f t="shared" si="55"/>
        <v>2.4203649463544523</v>
      </c>
      <c r="D776" s="277"/>
      <c r="E776" s="277" t="s">
        <v>329</v>
      </c>
      <c r="F776" s="277">
        <v>351.6</v>
      </c>
      <c r="G776" s="238"/>
      <c r="H776" s="277"/>
      <c r="I776" s="277"/>
      <c r="J776" s="76"/>
    </row>
    <row r="777" spans="1:10" x14ac:dyDescent="0.25">
      <c r="A777" s="11" t="s">
        <v>285</v>
      </c>
      <c r="B777" s="277">
        <f t="shared" si="55"/>
        <v>0</v>
      </c>
      <c r="D777" s="277"/>
      <c r="E777" s="277" t="s">
        <v>31</v>
      </c>
      <c r="F777" s="277"/>
      <c r="G777" s="238">
        <f t="shared" si="56"/>
        <v>0</v>
      </c>
      <c r="H777" s="277"/>
      <c r="I777" s="277"/>
      <c r="J777" s="76"/>
    </row>
    <row r="778" spans="1:10" x14ac:dyDescent="0.25">
      <c r="A778" s="11" t="s">
        <v>285</v>
      </c>
      <c r="B778" s="277">
        <f t="shared" si="55"/>
        <v>0</v>
      </c>
      <c r="D778" s="277"/>
      <c r="E778" s="277" t="s">
        <v>128</v>
      </c>
      <c r="F778" s="276"/>
      <c r="G778" s="238"/>
      <c r="H778" s="277"/>
      <c r="I778" s="277"/>
      <c r="J778" s="76"/>
    </row>
    <row r="779" spans="1:10" x14ac:dyDescent="0.25">
      <c r="A779" s="11" t="s">
        <v>285</v>
      </c>
      <c r="B779" s="277">
        <f t="shared" si="55"/>
        <v>30.591667319288902</v>
      </c>
      <c r="D779" s="277"/>
      <c r="E779" s="277" t="s">
        <v>38</v>
      </c>
      <c r="F779" s="277">
        <v>1250</v>
      </c>
      <c r="G779" s="238">
        <f t="shared" si="56"/>
        <v>5.5309734513274339E-2</v>
      </c>
      <c r="H779" s="277"/>
      <c r="I779" s="277"/>
      <c r="J779" s="76"/>
    </row>
    <row r="780" spans="1:10" x14ac:dyDescent="0.25">
      <c r="A780" s="11" t="s">
        <v>285</v>
      </c>
      <c r="B780" s="277">
        <f t="shared" si="55"/>
        <v>0</v>
      </c>
      <c r="D780" s="277"/>
      <c r="E780" s="277" t="s">
        <v>341</v>
      </c>
      <c r="F780" s="277"/>
      <c r="G780" s="238"/>
      <c r="H780" s="277"/>
      <c r="I780" s="277"/>
      <c r="J780" s="76"/>
    </row>
    <row r="781" spans="1:10" x14ac:dyDescent="0.25">
      <c r="A781" s="11" t="s">
        <v>285</v>
      </c>
      <c r="B781" s="277">
        <f t="shared" si="55"/>
        <v>5.4739434881353286E-2</v>
      </c>
      <c r="D781" s="277"/>
      <c r="E781" s="277" t="s">
        <v>330</v>
      </c>
      <c r="F781" s="277">
        <v>52.875999999999998</v>
      </c>
      <c r="G781" s="238">
        <f t="shared" si="56"/>
        <v>2.3396460176991151E-3</v>
      </c>
      <c r="H781" s="277"/>
      <c r="I781" s="277"/>
      <c r="J781" s="76"/>
    </row>
    <row r="782" spans="1:10" x14ac:dyDescent="0.25">
      <c r="A782" s="11" t="s">
        <v>285</v>
      </c>
      <c r="B782" s="277">
        <f t="shared" si="55"/>
        <v>0</v>
      </c>
      <c r="D782" s="277"/>
      <c r="E782" s="277" t="s">
        <v>89</v>
      </c>
      <c r="F782" s="277"/>
      <c r="G782" s="238"/>
      <c r="H782" s="277"/>
      <c r="I782" s="277"/>
      <c r="J782" s="76"/>
    </row>
    <row r="783" spans="1:10" x14ac:dyDescent="0.25">
      <c r="A783" s="150" t="s">
        <v>285</v>
      </c>
      <c r="B783" s="12">
        <f t="shared" si="55"/>
        <v>0</v>
      </c>
      <c r="C783" s="150"/>
      <c r="D783" s="12"/>
      <c r="E783" s="12" t="s">
        <v>86</v>
      </c>
      <c r="F783" s="140"/>
      <c r="G783" s="237"/>
      <c r="H783" s="12"/>
      <c r="I783" s="12"/>
      <c r="J783" s="147"/>
    </row>
    <row r="784" spans="1:10" x14ac:dyDescent="0.25">
      <c r="A784" s="11" t="s">
        <v>286</v>
      </c>
      <c r="B784" s="178">
        <f>POWER((F784/$J$784)*100, 2)</f>
        <v>0</v>
      </c>
      <c r="C784" s="11">
        <f>SUM(B784:B814)</f>
        <v>1571.656180658284</v>
      </c>
      <c r="D784" s="277"/>
      <c r="E784" s="277" t="s">
        <v>97</v>
      </c>
      <c r="F784" s="277"/>
      <c r="G784" s="238"/>
      <c r="H784" s="277"/>
      <c r="I784" s="277"/>
      <c r="J784" s="76">
        <v>20800</v>
      </c>
    </row>
    <row r="785" spans="1:10" x14ac:dyDescent="0.25">
      <c r="A785" s="11" t="s">
        <v>286</v>
      </c>
      <c r="B785" s="178">
        <f t="shared" ref="B785:B814" si="57">POWER((F785/$J$784)*100, 2)</f>
        <v>2.9955621301775145E-2</v>
      </c>
      <c r="D785" s="277"/>
      <c r="E785" s="277" t="s">
        <v>81</v>
      </c>
      <c r="F785" s="277">
        <v>36</v>
      </c>
      <c r="G785" s="238">
        <f>F785/$J$784</f>
        <v>1.7307692307692308E-3</v>
      </c>
      <c r="H785" s="277"/>
      <c r="I785" s="277"/>
      <c r="J785" s="76"/>
    </row>
    <row r="786" spans="1:10" x14ac:dyDescent="0.25">
      <c r="A786" s="11" t="s">
        <v>286</v>
      </c>
      <c r="B786" s="178">
        <f t="shared" si="57"/>
        <v>3.1642936390532541</v>
      </c>
      <c r="D786" s="277"/>
      <c r="E786" s="277" t="s">
        <v>5</v>
      </c>
      <c r="F786" s="277">
        <v>370</v>
      </c>
      <c r="G786" s="238">
        <f t="shared" ref="G786:G814" si="58">F786/$J$784</f>
        <v>1.7788461538461538E-2</v>
      </c>
      <c r="H786" s="277"/>
      <c r="I786" s="277"/>
      <c r="J786" s="76"/>
    </row>
    <row r="787" spans="1:10" x14ac:dyDescent="0.25">
      <c r="A787" s="11" t="s">
        <v>286</v>
      </c>
      <c r="B787" s="178">
        <f t="shared" si="57"/>
        <v>0</v>
      </c>
      <c r="D787" s="277"/>
      <c r="E787" s="277" t="s">
        <v>100</v>
      </c>
      <c r="F787" s="277"/>
      <c r="G787" s="238"/>
      <c r="H787" s="277"/>
      <c r="I787" s="277"/>
      <c r="J787" s="76"/>
    </row>
    <row r="788" spans="1:10" x14ac:dyDescent="0.25">
      <c r="A788" s="11" t="s">
        <v>286</v>
      </c>
      <c r="B788" s="178">
        <f t="shared" si="57"/>
        <v>0.92455621301775148</v>
      </c>
      <c r="D788" s="277"/>
      <c r="E788" s="277" t="s">
        <v>6</v>
      </c>
      <c r="F788" s="277">
        <v>200</v>
      </c>
      <c r="G788" s="238">
        <f t="shared" si="58"/>
        <v>9.6153846153846159E-3</v>
      </c>
      <c r="H788" s="277"/>
      <c r="I788" s="277"/>
      <c r="J788" s="76"/>
    </row>
    <row r="789" spans="1:10" x14ac:dyDescent="0.25">
      <c r="A789" s="11" t="s">
        <v>286</v>
      </c>
      <c r="B789" s="178">
        <f t="shared" si="57"/>
        <v>4.0772928994082838</v>
      </c>
      <c r="D789" s="277"/>
      <c r="E789" s="277" t="s">
        <v>101</v>
      </c>
      <c r="F789" s="277">
        <v>420</v>
      </c>
      <c r="G789" s="238">
        <f t="shared" si="58"/>
        <v>2.0192307692307693E-2</v>
      </c>
      <c r="H789" s="277"/>
      <c r="I789" s="277"/>
      <c r="J789" s="76"/>
    </row>
    <row r="790" spans="1:10" x14ac:dyDescent="0.25">
      <c r="A790" s="11" t="s">
        <v>286</v>
      </c>
      <c r="B790" s="178">
        <f t="shared" si="57"/>
        <v>39.002426960059168</v>
      </c>
      <c r="D790" s="277"/>
      <c r="E790" s="277" t="s">
        <v>82</v>
      </c>
      <c r="F790" s="277">
        <v>1299</v>
      </c>
      <c r="G790" s="238">
        <f t="shared" si="58"/>
        <v>6.2451923076923078E-2</v>
      </c>
      <c r="H790" s="277"/>
      <c r="I790" s="277"/>
      <c r="J790" s="76"/>
    </row>
    <row r="791" spans="1:10" x14ac:dyDescent="0.25">
      <c r="A791" s="11" t="s">
        <v>286</v>
      </c>
      <c r="B791" s="178">
        <f t="shared" si="57"/>
        <v>1148.81887943787</v>
      </c>
      <c r="D791" s="277"/>
      <c r="E791" s="277" t="s">
        <v>15</v>
      </c>
      <c r="F791" s="277">
        <v>7050</v>
      </c>
      <c r="G791" s="238">
        <f t="shared" si="58"/>
        <v>0.33894230769230771</v>
      </c>
      <c r="H791" s="277"/>
      <c r="I791" s="277"/>
      <c r="J791" s="76"/>
    </row>
    <row r="792" spans="1:10" x14ac:dyDescent="0.25">
      <c r="A792" s="11" t="s">
        <v>286</v>
      </c>
      <c r="B792" s="178">
        <f t="shared" si="57"/>
        <v>0</v>
      </c>
      <c r="D792" s="277"/>
      <c r="E792" s="277" t="s">
        <v>134</v>
      </c>
      <c r="F792" s="277"/>
      <c r="G792" s="238"/>
      <c r="H792" s="277"/>
      <c r="I792" s="277"/>
      <c r="J792" s="76"/>
    </row>
    <row r="793" spans="1:10" x14ac:dyDescent="0.25">
      <c r="A793" s="11" t="s">
        <v>286</v>
      </c>
      <c r="B793" s="178">
        <f t="shared" si="57"/>
        <v>0</v>
      </c>
      <c r="D793" s="277"/>
      <c r="E793" s="277" t="s">
        <v>19</v>
      </c>
      <c r="F793" s="277"/>
      <c r="G793" s="238"/>
      <c r="H793" s="277"/>
      <c r="I793" s="277"/>
      <c r="J793" s="76"/>
    </row>
    <row r="794" spans="1:10" x14ac:dyDescent="0.25">
      <c r="A794" s="11" t="s">
        <v>286</v>
      </c>
      <c r="B794" s="178">
        <f t="shared" si="57"/>
        <v>1.7863350591715981</v>
      </c>
      <c r="D794" s="277"/>
      <c r="E794" s="277" t="s">
        <v>94</v>
      </c>
      <c r="F794" s="277">
        <v>278</v>
      </c>
      <c r="G794" s="238">
        <f t="shared" si="58"/>
        <v>1.3365384615384616E-2</v>
      </c>
      <c r="H794" s="277"/>
      <c r="I794" s="277"/>
      <c r="J794" s="76"/>
    </row>
    <row r="795" spans="1:10" x14ac:dyDescent="0.25">
      <c r="A795" s="11" t="s">
        <v>286</v>
      </c>
      <c r="B795" s="178">
        <f t="shared" si="57"/>
        <v>7.0684402736686369</v>
      </c>
      <c r="D795" s="277"/>
      <c r="E795" s="277" t="s">
        <v>9</v>
      </c>
      <c r="F795" s="277">
        <v>553</v>
      </c>
      <c r="G795" s="238">
        <f t="shared" si="58"/>
        <v>2.658653846153846E-2</v>
      </c>
      <c r="H795" s="277"/>
      <c r="I795" s="277"/>
      <c r="J795" s="76"/>
    </row>
    <row r="796" spans="1:10" x14ac:dyDescent="0.25">
      <c r="A796" s="11" t="s">
        <v>286</v>
      </c>
      <c r="B796" s="178">
        <f t="shared" si="57"/>
        <v>0</v>
      </c>
      <c r="D796" s="277"/>
      <c r="E796" s="277" t="s">
        <v>25</v>
      </c>
      <c r="F796" s="277"/>
      <c r="G796" s="238"/>
      <c r="H796" s="277"/>
      <c r="I796" s="277"/>
      <c r="J796" s="76"/>
    </row>
    <row r="797" spans="1:10" x14ac:dyDescent="0.25">
      <c r="A797" s="11" t="s">
        <v>286</v>
      </c>
      <c r="B797" s="178">
        <f t="shared" si="57"/>
        <v>76.899408284023679</v>
      </c>
      <c r="D797" s="277"/>
      <c r="E797" s="277" t="s">
        <v>111</v>
      </c>
      <c r="F797" s="277">
        <v>1824</v>
      </c>
      <c r="G797" s="238">
        <f t="shared" si="58"/>
        <v>8.7692307692307694E-2</v>
      </c>
      <c r="H797" s="277"/>
      <c r="I797" s="277"/>
      <c r="J797" s="76"/>
    </row>
    <row r="798" spans="1:10" x14ac:dyDescent="0.25">
      <c r="A798" s="11" t="s">
        <v>286</v>
      </c>
      <c r="B798" s="178">
        <f t="shared" si="57"/>
        <v>39.0625</v>
      </c>
      <c r="D798" s="277"/>
      <c r="E798" s="277" t="s">
        <v>36</v>
      </c>
      <c r="F798" s="277">
        <v>1300</v>
      </c>
      <c r="G798" s="238">
        <f t="shared" si="58"/>
        <v>6.25E-2</v>
      </c>
      <c r="H798" s="277"/>
      <c r="I798" s="277"/>
      <c r="J798" s="76"/>
    </row>
    <row r="799" spans="1:10" x14ac:dyDescent="0.25">
      <c r="A799" s="11" t="s">
        <v>286</v>
      </c>
      <c r="B799" s="178">
        <f t="shared" si="57"/>
        <v>0.92455621301775148</v>
      </c>
      <c r="D799" s="277"/>
      <c r="E799" s="277" t="s">
        <v>220</v>
      </c>
      <c r="F799" s="277">
        <v>200</v>
      </c>
      <c r="G799" s="238">
        <f t="shared" si="58"/>
        <v>9.6153846153846159E-3</v>
      </c>
      <c r="H799" s="277"/>
      <c r="I799" s="277"/>
      <c r="J799" s="76"/>
    </row>
    <row r="800" spans="1:10" x14ac:dyDescent="0.25">
      <c r="A800" s="11" t="s">
        <v>286</v>
      </c>
      <c r="B800" s="178">
        <f t="shared" si="57"/>
        <v>144.46190828402368</v>
      </c>
      <c r="D800" s="277"/>
      <c r="E800" s="277" t="s">
        <v>170</v>
      </c>
      <c r="F800" s="277">
        <v>2500</v>
      </c>
      <c r="G800" s="238">
        <f t="shared" si="58"/>
        <v>0.1201923076923077</v>
      </c>
      <c r="H800" s="277"/>
      <c r="I800" s="277"/>
      <c r="J800" s="76"/>
    </row>
    <row r="801" spans="1:10" x14ac:dyDescent="0.25">
      <c r="A801" s="11" t="s">
        <v>286</v>
      </c>
      <c r="B801" s="178">
        <f t="shared" si="57"/>
        <v>0</v>
      </c>
      <c r="D801" s="277"/>
      <c r="E801" s="277" t="s">
        <v>181</v>
      </c>
      <c r="F801" s="277"/>
      <c r="G801" s="238"/>
      <c r="H801" s="277"/>
      <c r="I801" s="277"/>
      <c r="J801" s="76"/>
    </row>
    <row r="802" spans="1:10" x14ac:dyDescent="0.25">
      <c r="A802" s="11" t="s">
        <v>286</v>
      </c>
      <c r="B802" s="178">
        <f t="shared" si="57"/>
        <v>52.702015532544387</v>
      </c>
      <c r="D802" s="277"/>
      <c r="E802" s="277" t="s">
        <v>56</v>
      </c>
      <c r="F802" s="277">
        <v>1510</v>
      </c>
      <c r="G802" s="238">
        <f t="shared" si="58"/>
        <v>7.2596153846153852E-2</v>
      </c>
      <c r="H802" s="277"/>
      <c r="I802" s="277"/>
      <c r="J802" s="76"/>
    </row>
    <row r="803" spans="1:10" x14ac:dyDescent="0.25">
      <c r="A803" s="11" t="s">
        <v>286</v>
      </c>
      <c r="B803" s="178">
        <f t="shared" si="57"/>
        <v>5.5496486686390538</v>
      </c>
      <c r="D803" s="277"/>
      <c r="E803" s="277" t="s">
        <v>138</v>
      </c>
      <c r="F803" s="277">
        <v>490</v>
      </c>
      <c r="G803" s="238">
        <f t="shared" si="58"/>
        <v>2.3557692307692307E-2</v>
      </c>
      <c r="H803" s="277"/>
      <c r="I803" s="277"/>
      <c r="J803" s="76"/>
    </row>
    <row r="804" spans="1:10" x14ac:dyDescent="0.25">
      <c r="A804" s="11" t="s">
        <v>286</v>
      </c>
      <c r="B804" s="178">
        <f t="shared" si="57"/>
        <v>1.4330852440828401</v>
      </c>
      <c r="D804" s="277"/>
      <c r="E804" s="277" t="s">
        <v>117</v>
      </c>
      <c r="F804" s="277">
        <v>249</v>
      </c>
      <c r="G804" s="238">
        <f t="shared" si="58"/>
        <v>1.1971153846153847E-2</v>
      </c>
      <c r="H804" s="277"/>
      <c r="I804" s="277"/>
      <c r="J804" s="76"/>
    </row>
    <row r="805" spans="1:10" x14ac:dyDescent="0.25">
      <c r="A805" s="11" t="s">
        <v>286</v>
      </c>
      <c r="B805" s="178">
        <f t="shared" si="57"/>
        <v>1.930496486686391</v>
      </c>
      <c r="D805" s="277"/>
      <c r="E805" s="277" t="s">
        <v>92</v>
      </c>
      <c r="F805" s="277">
        <v>289</v>
      </c>
      <c r="G805" s="238">
        <f t="shared" si="58"/>
        <v>1.389423076923077E-2</v>
      </c>
      <c r="H805" s="277"/>
      <c r="I805" s="277"/>
      <c r="J805" s="76"/>
    </row>
    <row r="806" spans="1:10" x14ac:dyDescent="0.25">
      <c r="A806" s="11" t="s">
        <v>286</v>
      </c>
      <c r="B806" s="178">
        <f t="shared" si="57"/>
        <v>6.59106878698225</v>
      </c>
      <c r="D806" s="277"/>
      <c r="E806" s="277" t="s">
        <v>118</v>
      </c>
      <c r="F806" s="277">
        <v>534</v>
      </c>
      <c r="G806" s="238">
        <f t="shared" si="58"/>
        <v>2.5673076923076923E-2</v>
      </c>
      <c r="H806" s="277"/>
      <c r="I806" s="277"/>
      <c r="J806" s="76"/>
    </row>
    <row r="807" spans="1:10" x14ac:dyDescent="0.25">
      <c r="A807" s="11" t="s">
        <v>286</v>
      </c>
      <c r="B807" s="178">
        <f t="shared" si="57"/>
        <v>27.967825443786982</v>
      </c>
      <c r="D807" s="277"/>
      <c r="E807" s="277" t="s">
        <v>344</v>
      </c>
      <c r="F807" s="277">
        <v>1100</v>
      </c>
      <c r="G807" s="238">
        <f t="shared" si="58"/>
        <v>5.2884615384615384E-2</v>
      </c>
      <c r="H807" s="277"/>
      <c r="I807" s="277"/>
      <c r="J807" s="76"/>
    </row>
    <row r="808" spans="1:10" x14ac:dyDescent="0.25">
      <c r="A808" s="11" t="s">
        <v>286</v>
      </c>
      <c r="B808" s="178">
        <f t="shared" si="57"/>
        <v>0</v>
      </c>
      <c r="D808" s="277"/>
      <c r="E808" s="277" t="s">
        <v>37</v>
      </c>
      <c r="F808" s="277"/>
      <c r="G808" s="238"/>
      <c r="H808" s="277"/>
      <c r="I808" s="277"/>
      <c r="J808" s="76"/>
    </row>
    <row r="809" spans="1:10" x14ac:dyDescent="0.25">
      <c r="A809" s="11" t="s">
        <v>286</v>
      </c>
      <c r="B809" s="178">
        <f t="shared" si="57"/>
        <v>0</v>
      </c>
      <c r="D809" s="277"/>
      <c r="E809" s="277" t="s">
        <v>32</v>
      </c>
      <c r="F809" s="277"/>
      <c r="G809" s="238"/>
      <c r="H809" s="277"/>
      <c r="I809" s="277"/>
      <c r="J809" s="76"/>
    </row>
    <row r="810" spans="1:10" x14ac:dyDescent="0.25">
      <c r="A810" s="11" t="s">
        <v>286</v>
      </c>
      <c r="B810" s="178">
        <f t="shared" si="57"/>
        <v>0</v>
      </c>
      <c r="D810" s="277"/>
      <c r="E810" s="277" t="s">
        <v>161</v>
      </c>
      <c r="F810" s="277"/>
      <c r="G810" s="238"/>
      <c r="H810" s="277"/>
      <c r="I810" s="277"/>
      <c r="J810" s="76"/>
    </row>
    <row r="811" spans="1:10" x14ac:dyDescent="0.25">
      <c r="A811" s="11" t="s">
        <v>286</v>
      </c>
      <c r="B811" s="178">
        <f t="shared" si="57"/>
        <v>0</v>
      </c>
      <c r="D811" s="277"/>
      <c r="E811" s="277" t="s">
        <v>31</v>
      </c>
      <c r="F811" s="277"/>
      <c r="G811" s="238"/>
      <c r="H811" s="277"/>
      <c r="I811" s="277"/>
      <c r="J811" s="76"/>
    </row>
    <row r="812" spans="1:10" x14ac:dyDescent="0.25">
      <c r="A812" s="11" t="s">
        <v>286</v>
      </c>
      <c r="B812" s="178">
        <f t="shared" si="57"/>
        <v>0</v>
      </c>
      <c r="D812" s="277"/>
      <c r="E812" s="277" t="s">
        <v>126</v>
      </c>
      <c r="F812" s="277"/>
      <c r="G812" s="238"/>
      <c r="H812" s="277"/>
      <c r="I812" s="277"/>
      <c r="J812" s="76"/>
    </row>
    <row r="813" spans="1:10" x14ac:dyDescent="0.25">
      <c r="A813" s="11" t="s">
        <v>286</v>
      </c>
      <c r="B813" s="178">
        <f t="shared" si="57"/>
        <v>0</v>
      </c>
      <c r="D813" s="277"/>
      <c r="E813" s="277" t="s">
        <v>128</v>
      </c>
      <c r="F813" s="277"/>
      <c r="G813" s="238"/>
      <c r="H813" s="277"/>
      <c r="I813" s="277"/>
      <c r="J813" s="76"/>
    </row>
    <row r="814" spans="1:10" x14ac:dyDescent="0.25">
      <c r="A814" s="150" t="s">
        <v>286</v>
      </c>
      <c r="B814" s="131">
        <f t="shared" si="57"/>
        <v>9.2614876109467463</v>
      </c>
      <c r="C814" s="150"/>
      <c r="D814" s="12"/>
      <c r="E814" s="12" t="s">
        <v>38</v>
      </c>
      <c r="F814" s="12">
        <v>633</v>
      </c>
      <c r="G814" s="237">
        <f t="shared" si="58"/>
        <v>3.0432692307692306E-2</v>
      </c>
      <c r="H814" s="12"/>
      <c r="I814" s="12"/>
      <c r="J814" s="147"/>
    </row>
    <row r="815" spans="1:10" x14ac:dyDescent="0.25">
      <c r="A815" s="11" t="s">
        <v>288</v>
      </c>
      <c r="B815" s="178">
        <f>POWER((F815/$J$815)*100, 2)</f>
        <v>29.089798400423028</v>
      </c>
      <c r="C815" s="11">
        <f>SUM(B815:B840)</f>
        <v>2274.9814718421571</v>
      </c>
      <c r="D815" s="280"/>
      <c r="E815" s="280" t="s">
        <v>5</v>
      </c>
      <c r="F815" s="280">
        <v>13268</v>
      </c>
      <c r="G815" s="238">
        <f>F815/$J$815</f>
        <v>5.3934959349593498E-2</v>
      </c>
      <c r="H815" s="280"/>
      <c r="I815" s="280"/>
      <c r="J815" s="76">
        <v>246000</v>
      </c>
    </row>
    <row r="816" spans="1:10" x14ac:dyDescent="0.25">
      <c r="A816" s="11" t="s">
        <v>288</v>
      </c>
      <c r="B816" s="178">
        <f t="shared" ref="B816:B840" si="59">POWER((F816/$J$815)*100, 2)</f>
        <v>63.318895002974415</v>
      </c>
      <c r="D816" s="280"/>
      <c r="E816" s="280" t="s">
        <v>93</v>
      </c>
      <c r="F816" s="280">
        <v>19575</v>
      </c>
      <c r="G816" s="238">
        <f t="shared" ref="G816:G839" si="60">F816/$J$815</f>
        <v>7.9573170731707318E-2</v>
      </c>
      <c r="H816" s="280"/>
      <c r="I816" s="280"/>
      <c r="J816" s="76"/>
    </row>
    <row r="817" spans="1:10" x14ac:dyDescent="0.25">
      <c r="A817" s="11" t="s">
        <v>288</v>
      </c>
      <c r="B817" s="178">
        <f t="shared" si="59"/>
        <v>14.913411329235243</v>
      </c>
      <c r="D817" s="280"/>
      <c r="E817" s="280" t="s">
        <v>6</v>
      </c>
      <c r="F817" s="280">
        <v>9500</v>
      </c>
      <c r="G817" s="238">
        <f t="shared" si="60"/>
        <v>3.8617886178861791E-2</v>
      </c>
      <c r="H817" s="280"/>
      <c r="I817" s="280"/>
      <c r="J817" s="76"/>
    </row>
    <row r="818" spans="1:10" x14ac:dyDescent="0.25">
      <c r="A818" s="11" t="s">
        <v>288</v>
      </c>
      <c r="B818" s="178">
        <f t="shared" si="59"/>
        <v>0.16524555489457338</v>
      </c>
      <c r="D818" s="280"/>
      <c r="E818" s="280" t="s">
        <v>102</v>
      </c>
      <c r="F818" s="280">
        <v>1000</v>
      </c>
      <c r="G818" s="238">
        <f t="shared" si="60"/>
        <v>4.0650406504065045E-3</v>
      </c>
      <c r="H818" s="280"/>
      <c r="I818" s="280"/>
      <c r="J818" s="76"/>
    </row>
    <row r="819" spans="1:10" x14ac:dyDescent="0.25">
      <c r="A819" s="11" t="s">
        <v>288</v>
      </c>
      <c r="B819" s="178">
        <f t="shared" si="59"/>
        <v>2.3795359904818562E-5</v>
      </c>
      <c r="D819" s="280"/>
      <c r="E819" s="280" t="s">
        <v>271</v>
      </c>
      <c r="F819" s="280">
        <v>12</v>
      </c>
      <c r="G819" s="238">
        <f t="shared" si="60"/>
        <v>4.8780487804878051E-5</v>
      </c>
      <c r="H819" s="280"/>
      <c r="I819" s="280"/>
      <c r="J819" s="76"/>
    </row>
    <row r="820" spans="1:10" x14ac:dyDescent="0.25">
      <c r="A820" s="11" t="s">
        <v>288</v>
      </c>
      <c r="B820" s="178">
        <f t="shared" si="59"/>
        <v>1561.2135633551459</v>
      </c>
      <c r="D820" s="280"/>
      <c r="E820" s="280" t="s">
        <v>15</v>
      </c>
      <c r="F820" s="280">
        <v>97200</v>
      </c>
      <c r="G820" s="238">
        <f t="shared" si="60"/>
        <v>0.39512195121951221</v>
      </c>
      <c r="H820" s="280"/>
      <c r="I820" s="280"/>
      <c r="J820" s="76"/>
    </row>
    <row r="821" spans="1:10" x14ac:dyDescent="0.25">
      <c r="A821" s="11" t="s">
        <v>288</v>
      </c>
      <c r="B821" s="178">
        <f t="shared" si="59"/>
        <v>16.195716835217134</v>
      </c>
      <c r="D821" s="280"/>
      <c r="E821" s="280" t="s">
        <v>213</v>
      </c>
      <c r="F821" s="280">
        <v>9900</v>
      </c>
      <c r="G821" s="238">
        <f t="shared" si="60"/>
        <v>4.0243902439024391E-2</v>
      </c>
      <c r="H821" s="280"/>
      <c r="I821" s="280"/>
      <c r="J821" s="76"/>
    </row>
    <row r="822" spans="1:10" x14ac:dyDescent="0.25">
      <c r="A822" s="11" t="s">
        <v>288</v>
      </c>
      <c r="B822" s="178">
        <f t="shared" si="59"/>
        <v>350.84640161279663</v>
      </c>
      <c r="D822" s="280"/>
      <c r="E822" s="280" t="s">
        <v>268</v>
      </c>
      <c r="F822" s="280">
        <v>46078</v>
      </c>
      <c r="G822" s="238">
        <f t="shared" si="60"/>
        <v>0.18730894308943088</v>
      </c>
      <c r="H822" s="280"/>
      <c r="I822" s="280"/>
      <c r="J822" s="76"/>
    </row>
    <row r="823" spans="1:10" x14ac:dyDescent="0.25">
      <c r="A823" s="11" t="s">
        <v>288</v>
      </c>
      <c r="B823" s="178">
        <f t="shared" si="59"/>
        <v>0</v>
      </c>
      <c r="D823" s="280"/>
      <c r="E823" s="280" t="s">
        <v>266</v>
      </c>
      <c r="F823" s="280"/>
      <c r="G823" s="238"/>
      <c r="H823" s="280"/>
      <c r="I823" s="280"/>
      <c r="J823" s="76"/>
    </row>
    <row r="824" spans="1:10" x14ac:dyDescent="0.25">
      <c r="A824" s="11" t="s">
        <v>288</v>
      </c>
      <c r="B824" s="178">
        <f t="shared" si="59"/>
        <v>5.9092471412518999E-2</v>
      </c>
      <c r="D824" s="280"/>
      <c r="E824" s="280" t="s">
        <v>345</v>
      </c>
      <c r="F824" s="280">
        <v>598</v>
      </c>
      <c r="G824" s="238">
        <f t="shared" si="60"/>
        <v>2.4308943089430893E-3</v>
      </c>
      <c r="H824" s="280"/>
      <c r="I824" s="280"/>
      <c r="J824" s="76"/>
    </row>
    <row r="825" spans="1:10" x14ac:dyDescent="0.25">
      <c r="A825" s="11" t="s">
        <v>288</v>
      </c>
      <c r="B825" s="178">
        <f t="shared" si="59"/>
        <v>0.96135633551457467</v>
      </c>
      <c r="D825" s="280"/>
      <c r="E825" s="280" t="s">
        <v>26</v>
      </c>
      <c r="F825" s="280">
        <v>2412</v>
      </c>
      <c r="G825" s="238">
        <f t="shared" si="60"/>
        <v>9.8048780487804878E-3</v>
      </c>
      <c r="H825" s="280"/>
      <c r="I825" s="280"/>
      <c r="J825" s="76"/>
    </row>
    <row r="826" spans="1:10" x14ac:dyDescent="0.25">
      <c r="A826" s="11" t="s">
        <v>288</v>
      </c>
      <c r="B826" s="178">
        <f t="shared" si="59"/>
        <v>0</v>
      </c>
      <c r="D826" s="280"/>
      <c r="E826" s="280" t="s">
        <v>346</v>
      </c>
      <c r="F826" s="280"/>
      <c r="G826" s="238"/>
      <c r="H826" s="280"/>
      <c r="I826" s="280"/>
      <c r="J826" s="76"/>
    </row>
    <row r="827" spans="1:10" x14ac:dyDescent="0.25">
      <c r="A827" s="11" t="s">
        <v>288</v>
      </c>
      <c r="B827" s="178">
        <f t="shared" si="59"/>
        <v>0</v>
      </c>
      <c r="D827" s="280"/>
      <c r="E827" s="280" t="s">
        <v>278</v>
      </c>
      <c r="F827" s="280"/>
      <c r="G827" s="238"/>
      <c r="H827" s="280"/>
      <c r="I827" s="280"/>
      <c r="J827" s="76"/>
    </row>
    <row r="828" spans="1:10" x14ac:dyDescent="0.25">
      <c r="A828" s="11" t="s">
        <v>288</v>
      </c>
      <c r="B828" s="178">
        <f t="shared" si="59"/>
        <v>0</v>
      </c>
      <c r="D828" s="280"/>
      <c r="E828" s="280" t="s">
        <v>84</v>
      </c>
      <c r="F828" s="280"/>
      <c r="G828" s="238"/>
      <c r="H828" s="280"/>
      <c r="I828" s="280"/>
      <c r="J828" s="76"/>
    </row>
    <row r="829" spans="1:10" x14ac:dyDescent="0.25">
      <c r="A829" s="11" t="s">
        <v>288</v>
      </c>
      <c r="B829" s="178">
        <f t="shared" si="59"/>
        <v>0</v>
      </c>
      <c r="D829" s="280"/>
      <c r="E829" s="280" t="s">
        <v>343</v>
      </c>
      <c r="F829" s="280"/>
      <c r="G829" s="238"/>
      <c r="H829" s="280"/>
      <c r="I829" s="280"/>
      <c r="J829" s="76"/>
    </row>
    <row r="830" spans="1:10" x14ac:dyDescent="0.25">
      <c r="A830" s="11" t="s">
        <v>288</v>
      </c>
      <c r="B830" s="178">
        <f t="shared" si="59"/>
        <v>2.6439288783131731E-2</v>
      </c>
      <c r="D830" s="280"/>
      <c r="E830" s="280" t="s">
        <v>139</v>
      </c>
      <c r="F830" s="280">
        <v>400</v>
      </c>
      <c r="G830" s="238">
        <f t="shared" si="60"/>
        <v>1.6260162601626016E-3</v>
      </c>
      <c r="H830" s="280"/>
      <c r="I830" s="280"/>
      <c r="J830" s="76"/>
    </row>
    <row r="831" spans="1:10" x14ac:dyDescent="0.25">
      <c r="A831" s="11" t="s">
        <v>288</v>
      </c>
      <c r="B831" s="178">
        <f t="shared" si="59"/>
        <v>232.41374330755499</v>
      </c>
      <c r="D831" s="280"/>
      <c r="E831" s="280" t="s">
        <v>92</v>
      </c>
      <c r="F831" s="280">
        <v>37503</v>
      </c>
      <c r="G831" s="238">
        <f t="shared" si="60"/>
        <v>0.15245121951219512</v>
      </c>
      <c r="H831" s="280"/>
      <c r="I831" s="280"/>
      <c r="J831" s="76"/>
    </row>
    <row r="832" spans="1:10" x14ac:dyDescent="0.25">
      <c r="A832" s="11" t="s">
        <v>288</v>
      </c>
      <c r="B832" s="178">
        <f t="shared" si="59"/>
        <v>1.910238614581268E-4</v>
      </c>
      <c r="D832" s="280"/>
      <c r="E832" s="280" t="s">
        <v>218</v>
      </c>
      <c r="F832" s="280">
        <v>34</v>
      </c>
      <c r="G832" s="238">
        <f t="shared" si="60"/>
        <v>1.3821138211382114E-4</v>
      </c>
      <c r="H832" s="280"/>
      <c r="I832" s="280"/>
      <c r="J832" s="76"/>
    </row>
    <row r="833" spans="1:10" x14ac:dyDescent="0.25">
      <c r="A833" s="11" t="s">
        <v>288</v>
      </c>
      <c r="B833" s="178">
        <f t="shared" si="59"/>
        <v>2.6652455548945735E-3</v>
      </c>
      <c r="D833" s="280"/>
      <c r="E833" s="280" t="s">
        <v>16</v>
      </c>
      <c r="F833" s="280">
        <v>127</v>
      </c>
      <c r="G833" s="238">
        <f t="shared" si="60"/>
        <v>5.16260162601626E-4</v>
      </c>
      <c r="H833" s="280"/>
      <c r="I833" s="280"/>
      <c r="J833" s="76"/>
    </row>
    <row r="834" spans="1:10" x14ac:dyDescent="0.25">
      <c r="A834" s="11" t="s">
        <v>288</v>
      </c>
      <c r="B834" s="178">
        <f t="shared" si="59"/>
        <v>0.95181439619274233</v>
      </c>
      <c r="D834" s="280"/>
      <c r="E834" s="280" t="s">
        <v>272</v>
      </c>
      <c r="F834" s="280">
        <v>2400</v>
      </c>
      <c r="G834" s="238">
        <f t="shared" si="60"/>
        <v>9.7560975609756097E-3</v>
      </c>
      <c r="H834" s="280"/>
      <c r="I834" s="280"/>
      <c r="J834" s="76"/>
    </row>
    <row r="835" spans="1:10" x14ac:dyDescent="0.25">
      <c r="A835" s="11" t="s">
        <v>288</v>
      </c>
      <c r="B835" s="178">
        <f t="shared" si="59"/>
        <v>0</v>
      </c>
      <c r="D835" s="280"/>
      <c r="E835" s="280" t="s">
        <v>32</v>
      </c>
      <c r="F835" s="280"/>
      <c r="G835" s="238"/>
      <c r="H835" s="280"/>
      <c r="I835" s="280"/>
      <c r="J835" s="76"/>
    </row>
    <row r="836" spans="1:10" x14ac:dyDescent="0.25">
      <c r="A836" s="11" t="s">
        <v>288</v>
      </c>
      <c r="B836" s="178">
        <f t="shared" si="59"/>
        <v>4.5535065106748623E-3</v>
      </c>
      <c r="D836" s="280"/>
      <c r="E836" s="280" t="s">
        <v>161</v>
      </c>
      <c r="F836" s="280">
        <v>166</v>
      </c>
      <c r="G836" s="238">
        <f t="shared" si="60"/>
        <v>6.747967479674797E-4</v>
      </c>
      <c r="H836" s="280"/>
      <c r="I836" s="280"/>
      <c r="J836" s="76"/>
    </row>
    <row r="837" spans="1:10" x14ac:dyDescent="0.25">
      <c r="A837" s="11" t="s">
        <v>288</v>
      </c>
      <c r="B837" s="178">
        <f t="shared" si="59"/>
        <v>0</v>
      </c>
      <c r="D837" s="280"/>
      <c r="E837" s="280" t="s">
        <v>193</v>
      </c>
      <c r="F837" s="280"/>
      <c r="G837" s="238"/>
      <c r="H837" s="280"/>
      <c r="I837" s="280"/>
      <c r="J837" s="76"/>
    </row>
    <row r="838" spans="1:10" x14ac:dyDescent="0.25">
      <c r="A838" s="11" t="s">
        <v>288</v>
      </c>
      <c r="B838" s="178">
        <f t="shared" si="59"/>
        <v>0</v>
      </c>
      <c r="D838" s="280"/>
      <c r="E838" s="280" t="s">
        <v>128</v>
      </c>
      <c r="F838" s="280"/>
      <c r="G838" s="238"/>
      <c r="H838" s="280"/>
      <c r="I838" s="280"/>
      <c r="J838" s="76"/>
    </row>
    <row r="839" spans="1:10" x14ac:dyDescent="0.25">
      <c r="A839" s="11" t="s">
        <v>288</v>
      </c>
      <c r="B839" s="178">
        <f t="shared" si="59"/>
        <v>4.8185603807257573</v>
      </c>
      <c r="D839" s="280"/>
      <c r="E839" s="280" t="s">
        <v>47</v>
      </c>
      <c r="F839" s="280">
        <v>5400</v>
      </c>
      <c r="G839" s="238">
        <f t="shared" si="60"/>
        <v>2.1951219512195121E-2</v>
      </c>
      <c r="H839" s="280"/>
      <c r="I839" s="280"/>
      <c r="J839" s="76"/>
    </row>
    <row r="840" spans="1:10" x14ac:dyDescent="0.25">
      <c r="A840" s="150" t="s">
        <v>288</v>
      </c>
      <c r="B840" s="131">
        <f t="shared" si="59"/>
        <v>0</v>
      </c>
      <c r="C840" s="150"/>
      <c r="D840" s="12"/>
      <c r="E840" s="12" t="s">
        <v>86</v>
      </c>
      <c r="F840" s="12"/>
      <c r="G840" s="237"/>
      <c r="H840" s="12"/>
      <c r="I840" s="12"/>
      <c r="J840" s="147"/>
    </row>
    <row r="841" spans="1:10" x14ac:dyDescent="0.25">
      <c r="A841" s="11" t="s">
        <v>289</v>
      </c>
      <c r="B841" s="178">
        <f>POWER((F841/$J$841)*100, 2)</f>
        <v>0.40057683063611604</v>
      </c>
      <c r="C841" s="11">
        <f>SUM(B841:B856)</f>
        <v>7871.1366872296085</v>
      </c>
      <c r="D841" s="281"/>
      <c r="E841" s="281" t="s">
        <v>5</v>
      </c>
      <c r="F841" s="281">
        <v>1000</v>
      </c>
      <c r="G841" s="238">
        <f>F841/$J$841</f>
        <v>6.3291139240506328E-3</v>
      </c>
      <c r="H841" s="281"/>
      <c r="I841" s="281"/>
      <c r="J841" s="76">
        <v>158000</v>
      </c>
    </row>
    <row r="842" spans="1:10" x14ac:dyDescent="0.25">
      <c r="A842" s="11" t="s">
        <v>289</v>
      </c>
      <c r="B842" s="178">
        <f t="shared" ref="B842:B856" si="61">POWER((F842/$J$841)*100, 2)</f>
        <v>3.5811969235699403</v>
      </c>
      <c r="D842" s="281"/>
      <c r="E842" s="281" t="s">
        <v>93</v>
      </c>
      <c r="F842" s="281">
        <v>2990</v>
      </c>
      <c r="G842" s="238">
        <f t="shared" ref="G842:G855" si="62">F842/$J$841</f>
        <v>1.8924050632911391E-2</v>
      </c>
      <c r="H842" s="281"/>
      <c r="I842" s="281"/>
      <c r="J842" s="76"/>
    </row>
    <row r="843" spans="1:10" s="281" customFormat="1" x14ac:dyDescent="0.25">
      <c r="A843" s="11" t="s">
        <v>289</v>
      </c>
      <c r="B843" s="178">
        <f t="shared" si="61"/>
        <v>5.4838968114084281</v>
      </c>
      <c r="C843" s="11"/>
      <c r="E843" s="281" t="s">
        <v>102</v>
      </c>
      <c r="F843" s="281">
        <v>3700</v>
      </c>
      <c r="G843" s="238">
        <f t="shared" si="62"/>
        <v>2.3417721518987342E-2</v>
      </c>
      <c r="J843" s="76"/>
    </row>
    <row r="844" spans="1:10" x14ac:dyDescent="0.25">
      <c r="A844" s="11" t="s">
        <v>289</v>
      </c>
      <c r="B844" s="178">
        <f t="shared" si="61"/>
        <v>1.6407626982855312E-3</v>
      </c>
      <c r="D844" s="281"/>
      <c r="E844" s="281" t="s">
        <v>82</v>
      </c>
      <c r="F844" s="281">
        <v>64</v>
      </c>
      <c r="G844" s="238">
        <f t="shared" si="62"/>
        <v>4.0506329113924053E-4</v>
      </c>
      <c r="H844" s="281"/>
      <c r="I844" s="281"/>
      <c r="J844" s="76"/>
    </row>
    <row r="845" spans="1:10" x14ac:dyDescent="0.25">
      <c r="A845" s="11" t="s">
        <v>289</v>
      </c>
      <c r="B845" s="178">
        <f t="shared" si="61"/>
        <v>7851.3058804678722</v>
      </c>
      <c r="D845" s="281"/>
      <c r="E845" s="281" t="s">
        <v>15</v>
      </c>
      <c r="F845" s="281">
        <v>140000</v>
      </c>
      <c r="G845" s="238">
        <f t="shared" si="62"/>
        <v>0.88607594936708856</v>
      </c>
      <c r="H845" s="281"/>
      <c r="I845" s="281"/>
      <c r="J845" s="76"/>
    </row>
    <row r="846" spans="1:10" x14ac:dyDescent="0.25">
      <c r="A846" s="11" t="s">
        <v>289</v>
      </c>
      <c r="B846" s="178">
        <f t="shared" si="61"/>
        <v>0</v>
      </c>
      <c r="D846" s="281"/>
      <c r="E846" s="281" t="s">
        <v>348</v>
      </c>
      <c r="F846" s="281"/>
      <c r="G846" s="238"/>
      <c r="H846" s="281"/>
      <c r="I846" s="281"/>
      <c r="J846" s="76"/>
    </row>
    <row r="847" spans="1:10" x14ac:dyDescent="0.25">
      <c r="A847" s="11" t="s">
        <v>289</v>
      </c>
      <c r="B847" s="178">
        <f t="shared" si="61"/>
        <v>0.19628264701169687</v>
      </c>
      <c r="D847" s="281"/>
      <c r="E847" s="281" t="s">
        <v>266</v>
      </c>
      <c r="F847" s="281">
        <v>700</v>
      </c>
      <c r="G847" s="238">
        <f t="shared" si="62"/>
        <v>4.4303797468354432E-3</v>
      </c>
      <c r="H847" s="281"/>
      <c r="I847" s="281"/>
      <c r="J847" s="76"/>
    </row>
    <row r="848" spans="1:10" x14ac:dyDescent="0.25">
      <c r="A848" s="11" t="s">
        <v>289</v>
      </c>
      <c r="B848" s="178">
        <f t="shared" si="61"/>
        <v>2.1935587245633711E-3</v>
      </c>
      <c r="D848" s="281"/>
      <c r="E848" s="281" t="s">
        <v>56</v>
      </c>
      <c r="F848" s="281">
        <v>74</v>
      </c>
      <c r="G848" s="238">
        <f t="shared" si="62"/>
        <v>4.6835443037974685E-4</v>
      </c>
      <c r="H848" s="281"/>
      <c r="I848" s="281"/>
      <c r="J848" s="76"/>
    </row>
    <row r="849" spans="1:10" x14ac:dyDescent="0.25">
      <c r="A849" s="11" t="s">
        <v>289</v>
      </c>
      <c r="B849" s="178">
        <f t="shared" si="61"/>
        <v>0</v>
      </c>
      <c r="D849" s="281"/>
      <c r="E849" s="281" t="s">
        <v>165</v>
      </c>
      <c r="F849" s="281"/>
      <c r="G849" s="238"/>
      <c r="H849" s="281"/>
      <c r="I849" s="281"/>
      <c r="J849" s="76"/>
    </row>
    <row r="850" spans="1:10" x14ac:dyDescent="0.25">
      <c r="A850" s="11" t="s">
        <v>289</v>
      </c>
      <c r="B850" s="178">
        <f t="shared" si="61"/>
        <v>8.4221278641243395E-3</v>
      </c>
      <c r="D850" s="281"/>
      <c r="E850" s="281" t="s">
        <v>92</v>
      </c>
      <c r="F850" s="281">
        <v>145</v>
      </c>
      <c r="G850" s="238">
        <f t="shared" si="62"/>
        <v>9.1772151898734174E-4</v>
      </c>
      <c r="H850" s="281"/>
      <c r="I850" s="281"/>
      <c r="J850" s="76"/>
    </row>
    <row r="851" spans="1:10" x14ac:dyDescent="0.25">
      <c r="A851" s="11" t="s">
        <v>289</v>
      </c>
      <c r="B851" s="178">
        <f t="shared" si="61"/>
        <v>4.9070661752924201</v>
      </c>
      <c r="D851" s="281"/>
      <c r="E851" s="281" t="s">
        <v>16</v>
      </c>
      <c r="F851" s="281">
        <v>3500</v>
      </c>
      <c r="G851" s="238">
        <f t="shared" si="62"/>
        <v>2.2151898734177215E-2</v>
      </c>
      <c r="H851" s="281"/>
      <c r="I851" s="281"/>
      <c r="J851" s="76"/>
    </row>
    <row r="852" spans="1:10" x14ac:dyDescent="0.25">
      <c r="A852" s="11" t="s">
        <v>289</v>
      </c>
      <c r="B852" s="178">
        <f t="shared" si="61"/>
        <v>2.8620930139400742</v>
      </c>
      <c r="D852" s="281"/>
      <c r="E852" s="281" t="s">
        <v>121</v>
      </c>
      <c r="F852" s="281">
        <v>2673</v>
      </c>
      <c r="G852" s="238">
        <f t="shared" si="62"/>
        <v>1.6917721518987343E-2</v>
      </c>
      <c r="H852" s="281"/>
      <c r="I852" s="281"/>
      <c r="J852" s="76"/>
    </row>
    <row r="853" spans="1:10" x14ac:dyDescent="0.25">
      <c r="A853" s="11" t="s">
        <v>289</v>
      </c>
      <c r="B853" s="178">
        <f t="shared" si="61"/>
        <v>1.6023073225444642</v>
      </c>
      <c r="D853" s="281"/>
      <c r="E853" s="281" t="s">
        <v>140</v>
      </c>
      <c r="F853" s="281">
        <v>2000</v>
      </c>
      <c r="G853" s="238">
        <f t="shared" si="62"/>
        <v>1.2658227848101266E-2</v>
      </c>
      <c r="H853" s="281"/>
      <c r="I853" s="281"/>
      <c r="J853" s="76"/>
    </row>
    <row r="854" spans="1:10" x14ac:dyDescent="0.25">
      <c r="A854" s="11" t="s">
        <v>289</v>
      </c>
      <c r="B854" s="178">
        <f t="shared" si="61"/>
        <v>0</v>
      </c>
      <c r="D854" s="281"/>
      <c r="E854" s="281" t="s">
        <v>161</v>
      </c>
      <c r="F854" s="281"/>
      <c r="G854" s="238"/>
      <c r="H854" s="281"/>
      <c r="I854" s="281"/>
      <c r="J854" s="76"/>
    </row>
    <row r="855" spans="1:10" x14ac:dyDescent="0.25">
      <c r="A855" s="11" t="s">
        <v>289</v>
      </c>
      <c r="B855" s="178">
        <f t="shared" si="61"/>
        <v>0.78513058804678748</v>
      </c>
      <c r="D855" s="281"/>
      <c r="E855" s="281" t="s">
        <v>31</v>
      </c>
      <c r="F855" s="281">
        <v>1400</v>
      </c>
      <c r="G855" s="238">
        <f t="shared" si="62"/>
        <v>8.8607594936708865E-3</v>
      </c>
      <c r="H855" s="281"/>
      <c r="I855" s="281"/>
      <c r="J855" s="76"/>
    </row>
    <row r="856" spans="1:10" x14ac:dyDescent="0.25">
      <c r="A856" s="150" t="s">
        <v>289</v>
      </c>
      <c r="B856" s="131">
        <f t="shared" si="61"/>
        <v>0</v>
      </c>
      <c r="C856" s="150"/>
      <c r="D856" s="12"/>
      <c r="E856" s="12" t="s">
        <v>38</v>
      </c>
      <c r="F856" s="12"/>
      <c r="G856" s="237"/>
      <c r="H856" s="12"/>
      <c r="I856" s="12"/>
      <c r="J856" s="147"/>
    </row>
    <row r="857" spans="1:10" x14ac:dyDescent="0.25">
      <c r="A857" s="11" t="s">
        <v>290</v>
      </c>
      <c r="B857" s="178">
        <f>POWER((F857/$J$857)*100, 2)</f>
        <v>227.83908864364543</v>
      </c>
      <c r="C857" s="11">
        <f>SUM(B857:B861)</f>
        <v>3454.6457814168743</v>
      </c>
      <c r="D857" s="282"/>
      <c r="E857" s="282" t="s">
        <v>82</v>
      </c>
      <c r="F857" s="276">
        <v>16000</v>
      </c>
      <c r="G857" s="238">
        <f>F857/$J$857</f>
        <v>0.15094339622641509</v>
      </c>
      <c r="H857" s="282"/>
      <c r="I857" s="282"/>
      <c r="J857" s="76">
        <v>106000</v>
      </c>
    </row>
    <row r="858" spans="1:10" x14ac:dyDescent="0.25">
      <c r="A858" s="11" t="s">
        <v>290</v>
      </c>
      <c r="B858" s="178">
        <f t="shared" ref="B858:B861" si="63">POWER((F858/$J$857)*100, 2)</f>
        <v>2154.3609825560698</v>
      </c>
      <c r="D858" s="282"/>
      <c r="E858" s="282" t="s">
        <v>111</v>
      </c>
      <c r="F858" s="276">
        <v>49200</v>
      </c>
      <c r="G858" s="238">
        <f t="shared" ref="G858:G860" si="64">F858/$J$857</f>
        <v>0.46415094339622642</v>
      </c>
      <c r="H858" s="282"/>
      <c r="I858" s="282"/>
      <c r="J858" s="76"/>
    </row>
    <row r="859" spans="1:10" x14ac:dyDescent="0.25">
      <c r="A859" s="11" t="s">
        <v>290</v>
      </c>
      <c r="B859" s="178">
        <f t="shared" si="63"/>
        <v>43.609825560697757</v>
      </c>
      <c r="D859" s="282"/>
      <c r="E859" s="282" t="s">
        <v>92</v>
      </c>
      <c r="F859" s="276">
        <v>7000</v>
      </c>
      <c r="G859" s="238">
        <f t="shared" si="64"/>
        <v>6.6037735849056603E-2</v>
      </c>
      <c r="H859" s="282"/>
      <c r="I859" s="282"/>
      <c r="J859" s="76"/>
    </row>
    <row r="860" spans="1:10" x14ac:dyDescent="0.25">
      <c r="A860" s="11" t="s">
        <v>290</v>
      </c>
      <c r="B860" s="178">
        <f t="shared" si="63"/>
        <v>1028.8358846564613</v>
      </c>
      <c r="D860" s="282"/>
      <c r="E860" s="282" t="s">
        <v>16</v>
      </c>
      <c r="F860" s="276">
        <v>34000</v>
      </c>
      <c r="G860" s="238">
        <f t="shared" si="64"/>
        <v>0.32075471698113206</v>
      </c>
      <c r="H860" s="282"/>
      <c r="I860" s="282"/>
      <c r="J860" s="76"/>
    </row>
    <row r="861" spans="1:10" x14ac:dyDescent="0.25">
      <c r="A861" s="150" t="s">
        <v>290</v>
      </c>
      <c r="B861" s="131">
        <f t="shared" si="63"/>
        <v>0</v>
      </c>
      <c r="C861" s="150"/>
      <c r="D861" s="12"/>
      <c r="E861" s="12" t="s">
        <v>38</v>
      </c>
      <c r="F861" s="12"/>
      <c r="G861" s="237"/>
      <c r="H861" s="12"/>
      <c r="I861" s="12"/>
      <c r="J861" s="147"/>
    </row>
    <row r="862" spans="1:10" x14ac:dyDescent="0.25">
      <c r="A862" s="11" t="s">
        <v>291</v>
      </c>
      <c r="B862" s="178">
        <f>POWER((F862/$J$862)*100, 2)</f>
        <v>1.2815948736205054</v>
      </c>
      <c r="C862" s="11">
        <f>SUM(B862:B870)</f>
        <v>5279.0608757564978</v>
      </c>
      <c r="D862" s="283"/>
      <c r="E862" s="283" t="s">
        <v>192</v>
      </c>
      <c r="F862" s="283">
        <v>300</v>
      </c>
      <c r="G862" s="238">
        <f>F862/$J$862</f>
        <v>1.1320754716981131E-2</v>
      </c>
      <c r="H862" s="283"/>
      <c r="I862" s="283"/>
      <c r="J862" s="76">
        <v>26500</v>
      </c>
    </row>
    <row r="863" spans="1:10" x14ac:dyDescent="0.25">
      <c r="A863" s="11" t="s">
        <v>291</v>
      </c>
      <c r="B863" s="178">
        <f t="shared" ref="B863:B870" si="65">POWER((F863/$J$862)*100, 2)</f>
        <v>4310.7896190815236</v>
      </c>
      <c r="D863" s="283"/>
      <c r="E863" s="283" t="s">
        <v>83</v>
      </c>
      <c r="F863" s="283">
        <v>17399</v>
      </c>
      <c r="G863" s="238">
        <f t="shared" ref="G863:G868" si="66">F863/$J$862</f>
        <v>0.6565660377358491</v>
      </c>
      <c r="H863" s="283"/>
      <c r="I863" s="283"/>
      <c r="J863" s="76"/>
    </row>
    <row r="864" spans="1:10" x14ac:dyDescent="0.25">
      <c r="A864" s="11" t="s">
        <v>291</v>
      </c>
      <c r="B864" s="178">
        <f t="shared" si="65"/>
        <v>0</v>
      </c>
      <c r="D864" s="283"/>
      <c r="E864" s="283" t="s">
        <v>15</v>
      </c>
      <c r="F864" s="283"/>
      <c r="G864" s="238"/>
      <c r="H864" s="283"/>
      <c r="I864" s="283"/>
      <c r="J864" s="76"/>
    </row>
    <row r="865" spans="1:10" x14ac:dyDescent="0.25">
      <c r="A865" s="11" t="s">
        <v>291</v>
      </c>
      <c r="B865" s="178">
        <f t="shared" si="65"/>
        <v>8.0099679601281587E-2</v>
      </c>
      <c r="D865" s="283"/>
      <c r="E865" s="283" t="s">
        <v>349</v>
      </c>
      <c r="F865" s="283">
        <v>75</v>
      </c>
      <c r="G865" s="238">
        <f t="shared" si="66"/>
        <v>2.8301886792452828E-3</v>
      </c>
      <c r="H865" s="283"/>
      <c r="I865" s="283"/>
      <c r="J865" s="76"/>
    </row>
    <row r="866" spans="1:10" x14ac:dyDescent="0.25">
      <c r="A866" s="11" t="s">
        <v>291</v>
      </c>
      <c r="B866" s="178">
        <f t="shared" si="65"/>
        <v>964.98147383410458</v>
      </c>
      <c r="D866" s="283"/>
      <c r="E866" s="283" t="s">
        <v>111</v>
      </c>
      <c r="F866" s="283">
        <v>8232</v>
      </c>
      <c r="G866" s="238">
        <f t="shared" si="66"/>
        <v>0.31064150943396224</v>
      </c>
      <c r="H866" s="283"/>
      <c r="I866" s="283"/>
      <c r="J866" s="76"/>
    </row>
    <row r="867" spans="1:10" x14ac:dyDescent="0.25">
      <c r="A867" s="11" t="s">
        <v>291</v>
      </c>
      <c r="B867" s="178">
        <f t="shared" si="65"/>
        <v>0.88999644001423994</v>
      </c>
      <c r="D867" s="283"/>
      <c r="E867" s="283" t="s">
        <v>16</v>
      </c>
      <c r="F867" s="283">
        <v>250</v>
      </c>
      <c r="G867" s="238">
        <f t="shared" si="66"/>
        <v>9.433962264150943E-3</v>
      </c>
      <c r="H867" s="283"/>
      <c r="I867" s="283"/>
      <c r="J867" s="76"/>
    </row>
    <row r="868" spans="1:10" x14ac:dyDescent="0.25">
      <c r="A868" s="11" t="s">
        <v>291</v>
      </c>
      <c r="B868" s="178">
        <f t="shared" si="65"/>
        <v>1.0380918476326095</v>
      </c>
      <c r="D868" s="283"/>
      <c r="E868" s="283" t="s">
        <v>141</v>
      </c>
      <c r="F868" s="283">
        <v>270</v>
      </c>
      <c r="G868" s="238">
        <f t="shared" si="66"/>
        <v>1.0188679245283019E-2</v>
      </c>
      <c r="H868" s="283"/>
      <c r="I868" s="283"/>
      <c r="J868" s="76"/>
    </row>
    <row r="869" spans="1:10" x14ac:dyDescent="0.25">
      <c r="A869" s="11" t="s">
        <v>291</v>
      </c>
      <c r="B869" s="178">
        <f t="shared" si="65"/>
        <v>0</v>
      </c>
      <c r="D869" s="283"/>
      <c r="E869" s="283" t="s">
        <v>38</v>
      </c>
      <c r="F869" s="283"/>
      <c r="G869" s="238"/>
      <c r="H869" s="283"/>
      <c r="I869" s="283"/>
      <c r="J869" s="76"/>
    </row>
    <row r="870" spans="1:10" x14ac:dyDescent="0.25">
      <c r="A870" s="150" t="s">
        <v>291</v>
      </c>
      <c r="B870" s="131">
        <f t="shared" si="65"/>
        <v>0</v>
      </c>
      <c r="C870" s="150"/>
      <c r="D870" s="12"/>
      <c r="E870" s="12" t="s">
        <v>129</v>
      </c>
      <c r="F870" s="12"/>
      <c r="G870" s="237"/>
      <c r="H870" s="12"/>
      <c r="I870" s="12"/>
      <c r="J870" s="147"/>
    </row>
    <row r="871" spans="1:10" x14ac:dyDescent="0.25">
      <c r="A871" s="11" t="s">
        <v>293</v>
      </c>
      <c r="B871" s="178">
        <f>POWER((F871/$J$871)*100, 2)</f>
        <v>9.0180270360450544E-4</v>
      </c>
      <c r="C871" s="11">
        <f>SUM(B871:B920)</f>
        <v>2523.9072768157794</v>
      </c>
      <c r="D871" s="283"/>
      <c r="E871" s="283" t="s">
        <v>130</v>
      </c>
      <c r="F871" s="283">
        <v>2000</v>
      </c>
      <c r="G871" s="238">
        <f>F871/$J$871</f>
        <v>3.0030030030030029E-4</v>
      </c>
      <c r="H871" s="283"/>
      <c r="I871" s="283"/>
      <c r="J871" s="76">
        <v>6660000</v>
      </c>
    </row>
    <row r="872" spans="1:10" x14ac:dyDescent="0.25">
      <c r="A872" s="11" t="s">
        <v>293</v>
      </c>
      <c r="B872" s="178">
        <f t="shared" ref="B872:B920" si="67">POWER((F872/$J$871)*100, 2)</f>
        <v>0.32555077600122645</v>
      </c>
      <c r="D872" s="283"/>
      <c r="E872" s="283" t="s">
        <v>97</v>
      </c>
      <c r="F872" s="283">
        <v>38000</v>
      </c>
      <c r="G872" s="238">
        <f t="shared" ref="G872:G920" si="68">F872/$J$871</f>
        <v>5.7057057057057058E-3</v>
      </c>
      <c r="H872" s="283"/>
      <c r="I872" s="283"/>
      <c r="J872" s="76"/>
    </row>
    <row r="873" spans="1:10" x14ac:dyDescent="0.25">
      <c r="A873" s="11" t="s">
        <v>293</v>
      </c>
      <c r="B873" s="178">
        <f t="shared" si="67"/>
        <v>2.6307965623280942E-3</v>
      </c>
      <c r="D873" s="283"/>
      <c r="E873" s="283" t="s">
        <v>81</v>
      </c>
      <c r="F873" s="283">
        <v>3416</v>
      </c>
      <c r="G873" s="238">
        <f t="shared" si="68"/>
        <v>5.1291291291291293E-4</v>
      </c>
      <c r="H873" s="283"/>
      <c r="I873" s="283"/>
      <c r="J873" s="76"/>
    </row>
    <row r="874" spans="1:10" x14ac:dyDescent="0.25">
      <c r="A874" s="11" t="s">
        <v>293</v>
      </c>
      <c r="B874" s="178">
        <f t="shared" si="67"/>
        <v>0</v>
      </c>
      <c r="D874" s="283"/>
      <c r="E874" s="283" t="s">
        <v>210</v>
      </c>
      <c r="F874" s="283"/>
      <c r="G874" s="238"/>
      <c r="H874" s="283"/>
      <c r="I874" s="283"/>
      <c r="J874" s="76"/>
    </row>
    <row r="875" spans="1:10" x14ac:dyDescent="0.25">
      <c r="A875" s="11" t="s">
        <v>293</v>
      </c>
      <c r="B875" s="178">
        <f t="shared" si="67"/>
        <v>6.5155245335425493E-2</v>
      </c>
      <c r="D875" s="283"/>
      <c r="E875" s="283" t="s">
        <v>5</v>
      </c>
      <c r="F875" s="283">
        <v>17000</v>
      </c>
      <c r="G875" s="238">
        <f t="shared" si="68"/>
        <v>2.5525525525525524E-3</v>
      </c>
      <c r="H875" s="283"/>
      <c r="I875" s="283"/>
      <c r="J875" s="76"/>
    </row>
    <row r="876" spans="1:10" x14ac:dyDescent="0.25">
      <c r="A876" s="11" t="s">
        <v>293</v>
      </c>
      <c r="B876" s="178">
        <f t="shared" si="67"/>
        <v>0</v>
      </c>
      <c r="D876" s="283"/>
      <c r="E876" s="283" t="s">
        <v>100</v>
      </c>
      <c r="F876" s="283"/>
      <c r="G876" s="238"/>
      <c r="H876" s="283"/>
      <c r="I876" s="283"/>
      <c r="J876" s="76"/>
    </row>
    <row r="877" spans="1:10" x14ac:dyDescent="0.25">
      <c r="A877" s="11" t="s">
        <v>293</v>
      </c>
      <c r="B877" s="178">
        <f t="shared" si="67"/>
        <v>9.6510046082118155E-4</v>
      </c>
      <c r="D877" s="283"/>
      <c r="E877" s="283" t="s">
        <v>93</v>
      </c>
      <c r="F877" s="283">
        <v>2069</v>
      </c>
      <c r="G877" s="238">
        <f t="shared" si="68"/>
        <v>3.1066066066066066E-4</v>
      </c>
      <c r="H877" s="283"/>
      <c r="I877" s="283"/>
      <c r="J877" s="76"/>
    </row>
    <row r="878" spans="1:10" x14ac:dyDescent="0.25">
      <c r="A878" s="11" t="s">
        <v>293</v>
      </c>
      <c r="B878" s="178">
        <f t="shared" si="67"/>
        <v>0</v>
      </c>
      <c r="D878" s="283"/>
      <c r="E878" s="283" t="s">
        <v>39</v>
      </c>
      <c r="F878" s="283"/>
      <c r="G878" s="238"/>
      <c r="H878" s="283"/>
      <c r="I878" s="283"/>
      <c r="J878" s="76"/>
    </row>
    <row r="879" spans="1:10" x14ac:dyDescent="0.25">
      <c r="A879" s="11" t="s">
        <v>293</v>
      </c>
      <c r="B879" s="178">
        <f t="shared" si="67"/>
        <v>0.56018257198640087</v>
      </c>
      <c r="D879" s="283"/>
      <c r="E879" s="283" t="s">
        <v>6</v>
      </c>
      <c r="F879" s="283">
        <v>49847</v>
      </c>
      <c r="G879" s="238">
        <f t="shared" si="68"/>
        <v>7.4845345345345348E-3</v>
      </c>
      <c r="H879" s="283"/>
      <c r="I879" s="283"/>
      <c r="J879" s="76"/>
    </row>
    <row r="880" spans="1:10" x14ac:dyDescent="0.25">
      <c r="A880" s="11" t="s">
        <v>293</v>
      </c>
      <c r="B880" s="178">
        <f t="shared" si="67"/>
        <v>4.6102408715021324E-2</v>
      </c>
      <c r="D880" s="283"/>
      <c r="E880" s="283" t="s">
        <v>101</v>
      </c>
      <c r="F880" s="283">
        <v>14300</v>
      </c>
      <c r="G880" s="238">
        <f t="shared" si="68"/>
        <v>2.1471471471471472E-3</v>
      </c>
      <c r="H880" s="283"/>
      <c r="I880" s="283"/>
      <c r="J880" s="76"/>
    </row>
    <row r="881" spans="1:10" x14ac:dyDescent="0.25">
      <c r="A881" s="11" t="s">
        <v>293</v>
      </c>
      <c r="B881" s="178">
        <f t="shared" si="67"/>
        <v>1.3100967859751643E-2</v>
      </c>
      <c r="D881" s="283"/>
      <c r="E881" s="283" t="s">
        <v>102</v>
      </c>
      <c r="F881" s="283">
        <v>7623</v>
      </c>
      <c r="G881" s="238">
        <f t="shared" si="68"/>
        <v>1.1445945945945946E-3</v>
      </c>
      <c r="H881" s="283"/>
      <c r="I881" s="283"/>
      <c r="J881" s="76"/>
    </row>
    <row r="882" spans="1:10" x14ac:dyDescent="0.25">
      <c r="A882" s="11" t="s">
        <v>293</v>
      </c>
      <c r="B882" s="178">
        <f t="shared" si="67"/>
        <v>5.0726402077753432E-2</v>
      </c>
      <c r="D882" s="283"/>
      <c r="E882" s="283" t="s">
        <v>82</v>
      </c>
      <c r="F882" s="283">
        <v>15000</v>
      </c>
      <c r="G882" s="238">
        <f t="shared" si="68"/>
        <v>2.2522522522522522E-3</v>
      </c>
      <c r="H882" s="283"/>
      <c r="I882" s="283"/>
      <c r="J882" s="76"/>
    </row>
    <row r="883" spans="1:10" x14ac:dyDescent="0.25">
      <c r="A883" s="11" t="s">
        <v>293</v>
      </c>
      <c r="B883" s="178">
        <f t="shared" si="67"/>
        <v>0</v>
      </c>
      <c r="D883" s="283"/>
      <c r="E883" s="283" t="s">
        <v>83</v>
      </c>
      <c r="F883" s="283"/>
      <c r="G883" s="238"/>
      <c r="H883" s="283"/>
      <c r="I883" s="283"/>
      <c r="J883" s="76"/>
    </row>
    <row r="884" spans="1:10" x14ac:dyDescent="0.25">
      <c r="A884" s="11" t="s">
        <v>293</v>
      </c>
      <c r="B884" s="178">
        <f t="shared" si="67"/>
        <v>2029.056083110137</v>
      </c>
      <c r="D884" s="283"/>
      <c r="E884" s="283" t="s">
        <v>15</v>
      </c>
      <c r="F884" s="283">
        <v>3000000</v>
      </c>
      <c r="G884" s="238">
        <f t="shared" si="68"/>
        <v>0.45045045045045046</v>
      </c>
      <c r="H884" s="283"/>
      <c r="I884" s="283"/>
      <c r="J884" s="76"/>
    </row>
    <row r="885" spans="1:10" x14ac:dyDescent="0.25">
      <c r="A885" s="11" t="s">
        <v>293</v>
      </c>
      <c r="B885" s="178">
        <f t="shared" si="67"/>
        <v>0</v>
      </c>
      <c r="D885" s="283"/>
      <c r="E885" s="283" t="s">
        <v>103</v>
      </c>
      <c r="F885" s="283"/>
      <c r="G885" s="238"/>
      <c r="H885" s="283"/>
      <c r="I885" s="283"/>
      <c r="J885" s="76"/>
    </row>
    <row r="886" spans="1:10" x14ac:dyDescent="0.25">
      <c r="A886" s="11" t="s">
        <v>293</v>
      </c>
      <c r="B886" s="178">
        <f t="shared" si="67"/>
        <v>0</v>
      </c>
      <c r="D886" s="283"/>
      <c r="E886" s="283" t="s">
        <v>222</v>
      </c>
      <c r="F886" s="283"/>
      <c r="G886" s="238"/>
      <c r="H886" s="283"/>
      <c r="I886" s="283"/>
      <c r="J886" s="76"/>
    </row>
    <row r="887" spans="1:10" x14ac:dyDescent="0.25">
      <c r="A887" s="11" t="s">
        <v>293</v>
      </c>
      <c r="B887" s="178">
        <f t="shared" si="67"/>
        <v>2.7279531784036296E-4</v>
      </c>
      <c r="D887" s="283"/>
      <c r="E887" s="283" t="s">
        <v>106</v>
      </c>
      <c r="F887" s="283">
        <v>1100</v>
      </c>
      <c r="G887" s="238">
        <f t="shared" si="68"/>
        <v>1.6516516516516518E-4</v>
      </c>
      <c r="H887" s="283"/>
      <c r="I887" s="283"/>
      <c r="J887" s="76"/>
    </row>
    <row r="888" spans="1:10" x14ac:dyDescent="0.25">
      <c r="A888" s="11" t="s">
        <v>293</v>
      </c>
      <c r="B888" s="178">
        <f t="shared" si="67"/>
        <v>0</v>
      </c>
      <c r="D888" s="283"/>
      <c r="E888" s="283" t="s">
        <v>152</v>
      </c>
      <c r="F888" s="283"/>
      <c r="G888" s="238"/>
      <c r="H888" s="283"/>
      <c r="I888" s="283"/>
      <c r="J888" s="76"/>
    </row>
    <row r="889" spans="1:10" x14ac:dyDescent="0.25">
      <c r="A889" s="11" t="s">
        <v>293</v>
      </c>
      <c r="B889" s="178">
        <f t="shared" si="67"/>
        <v>0</v>
      </c>
      <c r="D889" s="283"/>
      <c r="E889" s="283" t="s">
        <v>108</v>
      </c>
      <c r="F889" s="283"/>
      <c r="G889" s="238"/>
      <c r="H889" s="283"/>
      <c r="I889" s="283"/>
      <c r="J889" s="76"/>
    </row>
    <row r="890" spans="1:10" x14ac:dyDescent="0.25">
      <c r="A890" s="11" t="s">
        <v>293</v>
      </c>
      <c r="B890" s="178">
        <f t="shared" si="67"/>
        <v>0.46891649216784353</v>
      </c>
      <c r="D890" s="283"/>
      <c r="E890" s="283" t="s">
        <v>94</v>
      </c>
      <c r="F890" s="283">
        <v>45606</v>
      </c>
      <c r="G890" s="238">
        <f t="shared" si="68"/>
        <v>6.8477477477477478E-3</v>
      </c>
      <c r="H890" s="283"/>
      <c r="I890" s="283"/>
      <c r="J890" s="76"/>
    </row>
    <row r="891" spans="1:10" x14ac:dyDescent="0.25">
      <c r="A891" s="11" t="s">
        <v>293</v>
      </c>
      <c r="B891" s="178">
        <f t="shared" si="67"/>
        <v>0</v>
      </c>
      <c r="D891" s="283"/>
      <c r="E891" s="283" t="s">
        <v>21</v>
      </c>
      <c r="F891" s="283"/>
      <c r="G891" s="238"/>
      <c r="H891" s="283"/>
      <c r="I891" s="283"/>
      <c r="J891" s="76"/>
    </row>
    <row r="892" spans="1:10" x14ac:dyDescent="0.25">
      <c r="A892" s="11" t="s">
        <v>293</v>
      </c>
      <c r="B892" s="178">
        <f t="shared" si="67"/>
        <v>0</v>
      </c>
      <c r="D892" s="283"/>
      <c r="E892" s="283" t="s">
        <v>190</v>
      </c>
      <c r="F892" s="283"/>
      <c r="G892" s="238"/>
      <c r="H892" s="283"/>
      <c r="I892" s="283"/>
      <c r="J892" s="76"/>
    </row>
    <row r="893" spans="1:10" x14ac:dyDescent="0.25">
      <c r="A893" s="11" t="s">
        <v>293</v>
      </c>
      <c r="B893" s="178">
        <f t="shared" si="67"/>
        <v>324.64897329762198</v>
      </c>
      <c r="D893" s="283"/>
      <c r="E893" s="283" t="s">
        <v>9</v>
      </c>
      <c r="F893" s="283">
        <v>1200000</v>
      </c>
      <c r="G893" s="238">
        <f t="shared" si="68"/>
        <v>0.18018018018018017</v>
      </c>
      <c r="H893" s="283"/>
      <c r="I893" s="283"/>
      <c r="J893" s="76"/>
    </row>
    <row r="894" spans="1:10" x14ac:dyDescent="0.25">
      <c r="A894" s="11" t="s">
        <v>293</v>
      </c>
      <c r="B894" s="178">
        <f t="shared" si="67"/>
        <v>29.416290409553696</v>
      </c>
      <c r="D894" s="283"/>
      <c r="E894" s="283" t="s">
        <v>24</v>
      </c>
      <c r="F894" s="283">
        <v>361217</v>
      </c>
      <c r="G894" s="238">
        <f t="shared" si="68"/>
        <v>5.4236786786786784E-2</v>
      </c>
      <c r="H894" s="283"/>
      <c r="I894" s="283"/>
      <c r="J894" s="76"/>
    </row>
    <row r="895" spans="1:10" x14ac:dyDescent="0.25">
      <c r="A895" s="11" t="s">
        <v>293</v>
      </c>
      <c r="B895" s="178">
        <f t="shared" si="67"/>
        <v>2.761770779788798E-3</v>
      </c>
      <c r="D895" s="283"/>
      <c r="E895" s="283" t="s">
        <v>25</v>
      </c>
      <c r="F895" s="283">
        <v>3500</v>
      </c>
      <c r="G895" s="238">
        <f t="shared" si="68"/>
        <v>5.2552552552552554E-4</v>
      </c>
      <c r="H895" s="283"/>
      <c r="I895" s="283"/>
      <c r="J895" s="76"/>
    </row>
    <row r="896" spans="1:10" x14ac:dyDescent="0.25">
      <c r="A896" s="11" t="s">
        <v>293</v>
      </c>
      <c r="B896" s="178">
        <f t="shared" si="67"/>
        <v>6.5155245335425516</v>
      </c>
      <c r="D896" s="283"/>
      <c r="E896" s="283" t="s">
        <v>36</v>
      </c>
      <c r="F896" s="283">
        <v>170000</v>
      </c>
      <c r="G896" s="238">
        <f t="shared" si="68"/>
        <v>2.5525525525525526E-2</v>
      </c>
      <c r="H896" s="283"/>
      <c r="I896" s="283"/>
      <c r="J896" s="76"/>
    </row>
    <row r="897" spans="1:10" x14ac:dyDescent="0.25">
      <c r="A897" s="11" t="s">
        <v>293</v>
      </c>
      <c r="B897" s="178">
        <f t="shared" si="67"/>
        <v>0</v>
      </c>
      <c r="D897" s="283"/>
      <c r="E897" s="283" t="s">
        <v>176</v>
      </c>
      <c r="F897" s="283"/>
      <c r="G897" s="238"/>
      <c r="H897" s="283"/>
      <c r="I897" s="283"/>
      <c r="J897" s="76"/>
    </row>
    <row r="898" spans="1:10" x14ac:dyDescent="0.25">
      <c r="A898" s="11" t="s">
        <v>293</v>
      </c>
      <c r="B898" s="178">
        <f t="shared" si="67"/>
        <v>0</v>
      </c>
      <c r="D898" s="283"/>
      <c r="E898" s="283" t="s">
        <v>220</v>
      </c>
      <c r="F898" s="283"/>
      <c r="G898" s="238"/>
      <c r="H898" s="283"/>
      <c r="I898" s="283"/>
      <c r="J898" s="76"/>
    </row>
    <row r="899" spans="1:10" x14ac:dyDescent="0.25">
      <c r="A899" s="11" t="s">
        <v>293</v>
      </c>
      <c r="B899" s="178">
        <f t="shared" si="67"/>
        <v>0</v>
      </c>
      <c r="D899" s="283"/>
      <c r="E899" s="283" t="s">
        <v>170</v>
      </c>
      <c r="F899" s="283"/>
      <c r="G899" s="238"/>
      <c r="H899" s="283"/>
      <c r="I899" s="283"/>
      <c r="J899" s="76"/>
    </row>
    <row r="900" spans="1:10" x14ac:dyDescent="0.25">
      <c r="A900" s="11" t="s">
        <v>293</v>
      </c>
      <c r="B900" s="178">
        <f t="shared" si="67"/>
        <v>3.5001578154731303E-2</v>
      </c>
      <c r="D900" s="283"/>
      <c r="E900" s="283" t="s">
        <v>154</v>
      </c>
      <c r="F900" s="283">
        <v>12460</v>
      </c>
      <c r="G900" s="238">
        <f t="shared" si="68"/>
        <v>1.8708708708708708E-3</v>
      </c>
      <c r="H900" s="283"/>
      <c r="I900" s="283"/>
      <c r="J900" s="76"/>
    </row>
    <row r="901" spans="1:10" x14ac:dyDescent="0.25">
      <c r="A901" s="11" t="s">
        <v>293</v>
      </c>
      <c r="B901" s="178">
        <f t="shared" si="67"/>
        <v>0.11302115178241304</v>
      </c>
      <c r="D901" s="283"/>
      <c r="E901" s="283" t="s">
        <v>26</v>
      </c>
      <c r="F901" s="283">
        <v>22390</v>
      </c>
      <c r="G901" s="238">
        <f t="shared" si="68"/>
        <v>3.3618618618618617E-3</v>
      </c>
      <c r="H901" s="283"/>
      <c r="I901" s="283"/>
      <c r="J901" s="76"/>
    </row>
    <row r="902" spans="1:10" x14ac:dyDescent="0.25">
      <c r="A902" s="11" t="s">
        <v>293</v>
      </c>
      <c r="B902" s="178">
        <f t="shared" si="67"/>
        <v>5.2630973541108688</v>
      </c>
      <c r="D902" s="283"/>
      <c r="E902" s="283" t="s">
        <v>56</v>
      </c>
      <c r="F902" s="283">
        <v>152790</v>
      </c>
      <c r="G902" s="238">
        <f t="shared" si="68"/>
        <v>2.2941441441441442E-2</v>
      </c>
      <c r="H902" s="283"/>
      <c r="I902" s="283"/>
      <c r="J902" s="76"/>
    </row>
    <row r="903" spans="1:10" x14ac:dyDescent="0.25">
      <c r="A903" s="11" t="s">
        <v>293</v>
      </c>
      <c r="B903" s="178">
        <f t="shared" si="67"/>
        <v>77.666640056497954</v>
      </c>
      <c r="D903" s="283"/>
      <c r="E903" s="283" t="s">
        <v>165</v>
      </c>
      <c r="F903" s="283">
        <v>586937</v>
      </c>
      <c r="G903" s="238">
        <f t="shared" si="68"/>
        <v>8.8128678678678685E-2</v>
      </c>
      <c r="H903" s="283"/>
      <c r="I903" s="283"/>
      <c r="J903" s="76"/>
    </row>
    <row r="904" spans="1:10" x14ac:dyDescent="0.25">
      <c r="A904" s="11" t="s">
        <v>293</v>
      </c>
      <c r="B904" s="178">
        <f t="shared" si="67"/>
        <v>8.48506163821479E-2</v>
      </c>
      <c r="D904" s="283"/>
      <c r="E904" s="283" t="s">
        <v>139</v>
      </c>
      <c r="F904" s="283">
        <v>19400</v>
      </c>
      <c r="G904" s="238">
        <f t="shared" si="68"/>
        <v>2.9129129129129129E-3</v>
      </c>
      <c r="H904" s="283"/>
      <c r="I904" s="283"/>
      <c r="J904" s="76"/>
    </row>
    <row r="905" spans="1:10" x14ac:dyDescent="0.25">
      <c r="A905" s="11" t="s">
        <v>293</v>
      </c>
      <c r="B905" s="178">
        <f t="shared" si="67"/>
        <v>0.71544672803434073</v>
      </c>
      <c r="D905" s="283"/>
      <c r="E905" s="283" t="s">
        <v>28</v>
      </c>
      <c r="F905" s="283">
        <v>56333</v>
      </c>
      <c r="G905" s="238">
        <f t="shared" si="68"/>
        <v>8.4584084084084084E-3</v>
      </c>
      <c r="H905" s="283"/>
      <c r="I905" s="283"/>
      <c r="J905" s="76"/>
    </row>
    <row r="906" spans="1:10" x14ac:dyDescent="0.25">
      <c r="A906" s="11" t="s">
        <v>293</v>
      </c>
      <c r="B906" s="178">
        <f t="shared" si="67"/>
        <v>0.17525411920929937</v>
      </c>
      <c r="D906" s="283"/>
      <c r="E906" s="283" t="s">
        <v>92</v>
      </c>
      <c r="F906" s="283">
        <v>27881</v>
      </c>
      <c r="G906" s="238">
        <f t="shared" si="68"/>
        <v>4.1863363363363361E-3</v>
      </c>
      <c r="H906" s="283"/>
      <c r="I906" s="283"/>
      <c r="J906" s="76"/>
    </row>
    <row r="907" spans="1:10" x14ac:dyDescent="0.25">
      <c r="A907" s="11" t="s">
        <v>293</v>
      </c>
      <c r="B907" s="178">
        <f t="shared" si="67"/>
        <v>0</v>
      </c>
      <c r="D907" s="283"/>
      <c r="E907" s="283" t="s">
        <v>118</v>
      </c>
      <c r="F907" s="283"/>
      <c r="G907" s="238"/>
      <c r="H907" s="283"/>
      <c r="I907" s="283"/>
      <c r="J907" s="76"/>
    </row>
    <row r="908" spans="1:10" x14ac:dyDescent="0.25">
      <c r="A908" s="11" t="s">
        <v>293</v>
      </c>
      <c r="B908" s="178">
        <f t="shared" si="67"/>
        <v>0</v>
      </c>
      <c r="D908" s="283"/>
      <c r="E908" s="283" t="s">
        <v>29</v>
      </c>
      <c r="F908" s="283"/>
      <c r="G908" s="238"/>
      <c r="H908" s="283"/>
      <c r="I908" s="283"/>
      <c r="J908" s="76"/>
    </row>
    <row r="909" spans="1:10" x14ac:dyDescent="0.25">
      <c r="A909" s="11" t="s">
        <v>293</v>
      </c>
      <c r="B909" s="178">
        <f t="shared" si="67"/>
        <v>0.89481373265157071</v>
      </c>
      <c r="D909" s="283"/>
      <c r="E909" s="283" t="s">
        <v>16</v>
      </c>
      <c r="F909" s="283">
        <v>63000</v>
      </c>
      <c r="G909" s="238">
        <f t="shared" si="68"/>
        <v>9.45945945945946E-3</v>
      </c>
      <c r="H909" s="283"/>
      <c r="I909" s="283"/>
      <c r="J909" s="76"/>
    </row>
    <row r="910" spans="1:10" x14ac:dyDescent="0.25">
      <c r="A910" s="11" t="s">
        <v>293</v>
      </c>
      <c r="B910" s="178">
        <f t="shared" si="67"/>
        <v>0</v>
      </c>
      <c r="D910" s="283"/>
      <c r="E910" s="283" t="s">
        <v>54</v>
      </c>
      <c r="F910" s="283"/>
      <c r="G910" s="238"/>
      <c r="H910" s="283"/>
      <c r="I910" s="283"/>
      <c r="J910" s="76"/>
    </row>
    <row r="911" spans="1:10" x14ac:dyDescent="0.25">
      <c r="A911" s="11" t="s">
        <v>293</v>
      </c>
      <c r="B911" s="178">
        <f t="shared" si="67"/>
        <v>1.4428843257672087E-2</v>
      </c>
      <c r="D911" s="283"/>
      <c r="E911" s="283" t="s">
        <v>120</v>
      </c>
      <c r="F911" s="283">
        <v>8000</v>
      </c>
      <c r="G911" s="238">
        <f t="shared" si="68"/>
        <v>1.2012012012012011E-3</v>
      </c>
      <c r="H911" s="283"/>
      <c r="I911" s="283"/>
      <c r="J911" s="76"/>
    </row>
    <row r="912" spans="1:10" x14ac:dyDescent="0.25">
      <c r="A912" s="11" t="s">
        <v>293</v>
      </c>
      <c r="B912" s="178">
        <f t="shared" si="67"/>
        <v>0</v>
      </c>
      <c r="D912" s="283"/>
      <c r="E912" s="283" t="s">
        <v>121</v>
      </c>
      <c r="F912" s="283"/>
      <c r="G912" s="238"/>
      <c r="H912" s="283"/>
      <c r="I912" s="283"/>
      <c r="J912" s="76"/>
    </row>
    <row r="913" spans="1:10" x14ac:dyDescent="0.25">
      <c r="A913" s="11" t="s">
        <v>293</v>
      </c>
      <c r="B913" s="178">
        <f t="shared" si="67"/>
        <v>1.7852528203879555E-3</v>
      </c>
      <c r="D913" s="283"/>
      <c r="E913" s="283" t="s">
        <v>32</v>
      </c>
      <c r="F913" s="283">
        <v>2814</v>
      </c>
      <c r="G913" s="238">
        <f t="shared" si="68"/>
        <v>4.2252252252252253E-4</v>
      </c>
      <c r="H913" s="283"/>
      <c r="I913" s="283"/>
      <c r="J913" s="76"/>
    </row>
    <row r="914" spans="1:10" x14ac:dyDescent="0.25">
      <c r="A914" s="11" t="s">
        <v>293</v>
      </c>
      <c r="B914" s="178">
        <f t="shared" si="67"/>
        <v>0.60715919184950706</v>
      </c>
      <c r="D914" s="283"/>
      <c r="E914" s="283" t="s">
        <v>161</v>
      </c>
      <c r="F914" s="283">
        <v>51895</v>
      </c>
      <c r="G914" s="238">
        <f t="shared" si="68"/>
        <v>7.7920420420420416E-3</v>
      </c>
      <c r="H914" s="283"/>
      <c r="I914" s="283"/>
      <c r="J914" s="76"/>
    </row>
    <row r="915" spans="1:10" x14ac:dyDescent="0.25">
      <c r="A915" s="11" t="s">
        <v>293</v>
      </c>
      <c r="B915" s="178">
        <f t="shared" si="67"/>
        <v>0</v>
      </c>
      <c r="D915" s="283"/>
      <c r="E915" s="283" t="s">
        <v>166</v>
      </c>
      <c r="F915" s="283"/>
      <c r="G915" s="238"/>
      <c r="H915" s="283"/>
      <c r="I915" s="283"/>
      <c r="J915" s="76"/>
    </row>
    <row r="916" spans="1:10" x14ac:dyDescent="0.25">
      <c r="A916" s="11" t="s">
        <v>293</v>
      </c>
      <c r="B916" s="178">
        <f t="shared" si="67"/>
        <v>10.246439450486521</v>
      </c>
      <c r="D916" s="283"/>
      <c r="E916" s="283" t="s">
        <v>31</v>
      </c>
      <c r="F916" s="283">
        <v>213187</v>
      </c>
      <c r="G916" s="238">
        <f t="shared" si="68"/>
        <v>3.2010060060060061E-2</v>
      </c>
      <c r="H916" s="283"/>
      <c r="I916" s="283"/>
      <c r="J916" s="76"/>
    </row>
    <row r="917" spans="1:10" x14ac:dyDescent="0.25">
      <c r="A917" s="11" t="s">
        <v>293</v>
      </c>
      <c r="B917" s="178">
        <f t="shared" si="67"/>
        <v>0.29218407596785978</v>
      </c>
      <c r="D917" s="283"/>
      <c r="E917" s="283" t="s">
        <v>128</v>
      </c>
      <c r="F917" s="283">
        <v>36000</v>
      </c>
      <c r="G917" s="238">
        <f t="shared" si="68"/>
        <v>5.4054054054054057E-3</v>
      </c>
      <c r="H917" s="283"/>
      <c r="I917" s="283"/>
      <c r="J917" s="76"/>
    </row>
    <row r="918" spans="1:10" x14ac:dyDescent="0.25">
      <c r="A918" s="11" t="s">
        <v>293</v>
      </c>
      <c r="B918" s="178">
        <f t="shared" si="67"/>
        <v>35.354273192111037</v>
      </c>
      <c r="D918" s="283"/>
      <c r="E918" s="283" t="s">
        <v>38</v>
      </c>
      <c r="F918" s="283">
        <v>396000</v>
      </c>
      <c r="G918" s="238">
        <f t="shared" si="68"/>
        <v>5.9459459459459463E-2</v>
      </c>
      <c r="H918" s="283"/>
      <c r="I918" s="283"/>
      <c r="J918" s="76"/>
    </row>
    <row r="919" spans="1:10" x14ac:dyDescent="0.25">
      <c r="A919" s="11" t="s">
        <v>293</v>
      </c>
      <c r="B919" s="178">
        <f t="shared" si="67"/>
        <v>1.2681600519438359</v>
      </c>
      <c r="D919" s="283"/>
      <c r="E919" s="283" t="s">
        <v>47</v>
      </c>
      <c r="F919" s="283">
        <v>75000</v>
      </c>
      <c r="G919" s="238">
        <f t="shared" si="68"/>
        <v>1.1261261261261261E-2</v>
      </c>
      <c r="H919" s="283"/>
      <c r="I919" s="283"/>
      <c r="J919" s="11"/>
    </row>
    <row r="920" spans="1:10" x14ac:dyDescent="0.25">
      <c r="A920" s="150" t="s">
        <v>293</v>
      </c>
      <c r="B920" s="131">
        <f t="shared" si="67"/>
        <v>5.8293969645320997E-4</v>
      </c>
      <c r="C920" s="150"/>
      <c r="D920" s="12"/>
      <c r="E920" s="12" t="s">
        <v>171</v>
      </c>
      <c r="F920" s="12">
        <v>1608</v>
      </c>
      <c r="G920" s="237">
        <f t="shared" si="68"/>
        <v>2.4144144144144143E-4</v>
      </c>
      <c r="H920" s="12"/>
      <c r="I920" s="12"/>
      <c r="J920" s="150"/>
    </row>
    <row r="921" spans="1:10" x14ac:dyDescent="0.25">
      <c r="A921" s="11" t="s">
        <v>296</v>
      </c>
      <c r="B921" s="178">
        <f>POWER((F921/$J$921)*100, 2)</f>
        <v>56.909818405663273</v>
      </c>
      <c r="C921" s="11">
        <f>SUM(B921:B937)</f>
        <v>1678.948137888581</v>
      </c>
      <c r="D921" s="285"/>
      <c r="E921" s="285" t="s">
        <v>5</v>
      </c>
      <c r="F921" s="285">
        <v>86</v>
      </c>
      <c r="G921" s="238">
        <f>F921/$J$921</f>
        <v>7.5438596491228069E-2</v>
      </c>
      <c r="H921" s="285"/>
      <c r="I921" s="285"/>
      <c r="J921" s="76">
        <v>1140</v>
      </c>
    </row>
    <row r="922" spans="1:10" s="285" customFormat="1" x14ac:dyDescent="0.25">
      <c r="A922" s="11" t="s">
        <v>296</v>
      </c>
      <c r="B922" s="178">
        <f t="shared" ref="B922:B937" si="69">POWER((F922/$J$921)*100, 2)</f>
        <v>0</v>
      </c>
      <c r="C922" s="11"/>
      <c r="E922" s="285" t="s">
        <v>93</v>
      </c>
      <c r="G922" s="238"/>
      <c r="J922" s="76"/>
    </row>
    <row r="923" spans="1:10" x14ac:dyDescent="0.25">
      <c r="A923" s="11" t="s">
        <v>296</v>
      </c>
      <c r="B923" s="178">
        <f t="shared" si="69"/>
        <v>103.53955063096336</v>
      </c>
      <c r="D923" s="285"/>
      <c r="E923" s="285" t="s">
        <v>6</v>
      </c>
      <c r="F923" s="285">
        <v>116</v>
      </c>
      <c r="G923" s="238">
        <f t="shared" ref="G923:G935" si="70">F923/$J$921</f>
        <v>0.10175438596491228</v>
      </c>
      <c r="H923" s="285"/>
      <c r="I923" s="285"/>
      <c r="J923" s="76"/>
    </row>
    <row r="924" spans="1:10" x14ac:dyDescent="0.25">
      <c r="A924" s="11" t="s">
        <v>296</v>
      </c>
      <c r="B924" s="178">
        <f t="shared" si="69"/>
        <v>0.56909818405663282</v>
      </c>
      <c r="D924" s="285"/>
      <c r="E924" s="285" t="s">
        <v>271</v>
      </c>
      <c r="F924" s="285">
        <v>8.6</v>
      </c>
      <c r="G924" s="238">
        <f t="shared" si="70"/>
        <v>7.5438596491228067E-3</v>
      </c>
      <c r="H924" s="285"/>
      <c r="I924" s="285"/>
      <c r="J924" s="76"/>
    </row>
    <row r="925" spans="1:10" x14ac:dyDescent="0.25">
      <c r="A925" s="11" t="s">
        <v>296</v>
      </c>
      <c r="B925" s="178">
        <f t="shared" si="69"/>
        <v>4.4321329639889191</v>
      </c>
      <c r="D925" s="285"/>
      <c r="E925" s="285" t="s">
        <v>82</v>
      </c>
      <c r="F925" s="285">
        <v>24</v>
      </c>
      <c r="G925" s="238">
        <f t="shared" si="70"/>
        <v>2.1052631578947368E-2</v>
      </c>
      <c r="H925" s="285"/>
      <c r="I925" s="285"/>
      <c r="J925" s="76"/>
    </row>
    <row r="926" spans="1:10" x14ac:dyDescent="0.25">
      <c r="A926" s="11" t="s">
        <v>296</v>
      </c>
      <c r="B926" s="178">
        <f t="shared" si="69"/>
        <v>42.136041859033547</v>
      </c>
      <c r="D926" s="285"/>
      <c r="E926" s="285" t="s">
        <v>15</v>
      </c>
      <c r="F926" s="285">
        <v>74</v>
      </c>
      <c r="G926" s="238">
        <f t="shared" si="70"/>
        <v>6.491228070175438E-2</v>
      </c>
      <c r="H926" s="285"/>
      <c r="I926" s="285"/>
      <c r="J926" s="76"/>
    </row>
    <row r="927" spans="1:10" x14ac:dyDescent="0.25">
      <c r="A927" s="11" t="s">
        <v>296</v>
      </c>
      <c r="B927" s="178">
        <f t="shared" si="69"/>
        <v>787.93474915358559</v>
      </c>
      <c r="D927" s="285"/>
      <c r="E927" s="285" t="s">
        <v>213</v>
      </c>
      <c r="F927" s="285">
        <f>220+100</f>
        <v>320</v>
      </c>
      <c r="G927" s="238">
        <f t="shared" si="70"/>
        <v>0.2807017543859649</v>
      </c>
      <c r="H927" s="285"/>
      <c r="I927" s="285"/>
      <c r="J927" s="76"/>
    </row>
    <row r="928" spans="1:10" x14ac:dyDescent="0.25">
      <c r="A928" s="11" t="s">
        <v>296</v>
      </c>
      <c r="B928" s="178">
        <f t="shared" si="69"/>
        <v>74.655663281009552</v>
      </c>
      <c r="D928" s="285"/>
      <c r="E928" s="285" t="s">
        <v>273</v>
      </c>
      <c r="F928" s="285">
        <v>98.5</v>
      </c>
      <c r="G928" s="238">
        <f t="shared" si="70"/>
        <v>8.6403508771929829E-2</v>
      </c>
      <c r="H928" s="285"/>
      <c r="I928" s="285"/>
      <c r="J928" s="76"/>
    </row>
    <row r="929" spans="1:10" s="285" customFormat="1" x14ac:dyDescent="0.25">
      <c r="A929" s="11" t="s">
        <v>296</v>
      </c>
      <c r="B929" s="178">
        <f t="shared" si="69"/>
        <v>0</v>
      </c>
      <c r="C929" s="11"/>
      <c r="E929" s="285" t="s">
        <v>275</v>
      </c>
      <c r="F929" s="284"/>
      <c r="G929" s="238"/>
      <c r="J929" s="76"/>
    </row>
    <row r="930" spans="1:10" s="285" customFormat="1" x14ac:dyDescent="0.25">
      <c r="A930" s="11" t="s">
        <v>296</v>
      </c>
      <c r="B930" s="178">
        <f t="shared" si="69"/>
        <v>0</v>
      </c>
      <c r="C930" s="11"/>
      <c r="E930" s="285" t="s">
        <v>36</v>
      </c>
      <c r="G930" s="238"/>
      <c r="J930" s="76"/>
    </row>
    <row r="931" spans="1:10" x14ac:dyDescent="0.25">
      <c r="A931" s="11" t="s">
        <v>296</v>
      </c>
      <c r="B931" s="178">
        <f t="shared" si="69"/>
        <v>53.008618036318879</v>
      </c>
      <c r="D931" s="285"/>
      <c r="E931" s="285" t="s">
        <v>27</v>
      </c>
      <c r="F931" s="285">
        <v>83</v>
      </c>
      <c r="G931" s="238">
        <f t="shared" si="70"/>
        <v>7.2807017543859653E-2</v>
      </c>
      <c r="H931" s="285"/>
      <c r="I931" s="285"/>
      <c r="J931" s="76"/>
    </row>
    <row r="932" spans="1:10" x14ac:dyDescent="0.25">
      <c r="A932" s="11" t="s">
        <v>296</v>
      </c>
      <c r="B932" s="178">
        <f t="shared" si="69"/>
        <v>0</v>
      </c>
      <c r="D932" s="285"/>
      <c r="E932" s="285" t="s">
        <v>84</v>
      </c>
      <c r="F932" s="285"/>
      <c r="G932" s="238"/>
      <c r="H932" s="285"/>
      <c r="I932" s="285"/>
      <c r="J932" s="76"/>
    </row>
    <row r="933" spans="1:10" x14ac:dyDescent="0.25">
      <c r="A933" s="11" t="s">
        <v>296</v>
      </c>
      <c r="B933" s="178">
        <f t="shared" si="69"/>
        <v>35.580178516466603</v>
      </c>
      <c r="D933" s="285"/>
      <c r="E933" s="285" t="s">
        <v>139</v>
      </c>
      <c r="F933" s="285">
        <v>68</v>
      </c>
      <c r="G933" s="238">
        <f t="shared" si="70"/>
        <v>5.9649122807017542E-2</v>
      </c>
      <c r="H933" s="285"/>
      <c r="I933" s="285"/>
      <c r="J933" s="76"/>
    </row>
    <row r="934" spans="1:10" x14ac:dyDescent="0.25">
      <c r="A934" s="11" t="s">
        <v>296</v>
      </c>
      <c r="B934" s="178">
        <f t="shared" si="69"/>
        <v>520.16004924592175</v>
      </c>
      <c r="D934" s="285"/>
      <c r="E934" s="285" t="s">
        <v>272</v>
      </c>
      <c r="F934" s="285">
        <f>60+200</f>
        <v>260</v>
      </c>
      <c r="G934" s="238">
        <f t="shared" si="70"/>
        <v>0.22807017543859648</v>
      </c>
      <c r="H934" s="285"/>
      <c r="I934" s="285"/>
      <c r="J934" s="76"/>
    </row>
    <row r="935" spans="1:10" x14ac:dyDescent="0.25">
      <c r="A935" s="11" t="s">
        <v>296</v>
      </c>
      <c r="B935" s="178">
        <f t="shared" si="69"/>
        <v>2.2237611572791624E-2</v>
      </c>
      <c r="D935" s="285"/>
      <c r="E935" s="285" t="s">
        <v>274</v>
      </c>
      <c r="F935" s="285">
        <v>1.7</v>
      </c>
      <c r="G935" s="238">
        <f t="shared" si="70"/>
        <v>1.4912280701754386E-3</v>
      </c>
      <c r="H935" s="285"/>
      <c r="I935" s="285"/>
      <c r="J935" s="76"/>
    </row>
    <row r="936" spans="1:10" x14ac:dyDescent="0.25">
      <c r="A936" s="11" t="s">
        <v>296</v>
      </c>
      <c r="B936" s="178">
        <f t="shared" si="69"/>
        <v>0</v>
      </c>
      <c r="D936" s="285"/>
      <c r="E936" s="285" t="s">
        <v>193</v>
      </c>
      <c r="F936" s="284"/>
      <c r="G936" s="238"/>
      <c r="H936" s="285"/>
      <c r="I936" s="285"/>
      <c r="J936" s="76"/>
    </row>
    <row r="937" spans="1:10" x14ac:dyDescent="0.25">
      <c r="A937" s="150" t="s">
        <v>296</v>
      </c>
      <c r="B937" s="131">
        <f t="shared" si="69"/>
        <v>0</v>
      </c>
      <c r="C937" s="150"/>
      <c r="D937" s="12"/>
      <c r="E937" s="12" t="s">
        <v>86</v>
      </c>
      <c r="F937" s="12"/>
      <c r="G937" s="237"/>
      <c r="H937" s="12"/>
      <c r="I937" s="12"/>
      <c r="J937" s="147"/>
    </row>
    <row r="938" spans="1:10" x14ac:dyDescent="0.25">
      <c r="A938" s="11" t="s">
        <v>352</v>
      </c>
      <c r="B938" s="178">
        <f>POWER((F938/$J$938)*100, 2)</f>
        <v>2.9075355632449053E-3</v>
      </c>
      <c r="C938" s="11">
        <f>SUM(B938:B958)</f>
        <v>6981.9900171942436</v>
      </c>
      <c r="D938" s="232"/>
      <c r="E938" s="14" t="s">
        <v>5</v>
      </c>
      <c r="F938" s="289">
        <v>33</v>
      </c>
      <c r="G938" s="238">
        <f>F938/$J$938</f>
        <v>5.3921568627450977E-4</v>
      </c>
      <c r="H938" s="232"/>
      <c r="I938" s="232"/>
      <c r="J938" s="167">
        <v>61200</v>
      </c>
    </row>
    <row r="939" spans="1:10" x14ac:dyDescent="0.25">
      <c r="A939" s="11" t="s">
        <v>352</v>
      </c>
      <c r="B939" s="178">
        <f t="shared" ref="B939:B959" si="71">POWER((F939/$J$938)*100, 2)</f>
        <v>2.1006050023495235</v>
      </c>
      <c r="D939" s="289"/>
      <c r="E939" s="289" t="s">
        <v>131</v>
      </c>
      <c r="F939" s="289">
        <v>887</v>
      </c>
      <c r="G939" s="238">
        <f t="shared" ref="G939:G959" si="72">F939/$J$938</f>
        <v>1.4493464052287582E-2</v>
      </c>
      <c r="H939" s="289"/>
      <c r="I939" s="289"/>
      <c r="J939" s="76"/>
    </row>
    <row r="940" spans="1:10" x14ac:dyDescent="0.25">
      <c r="A940" s="11" t="s">
        <v>352</v>
      </c>
      <c r="B940" s="178">
        <f t="shared" si="71"/>
        <v>2.7941416762783549</v>
      </c>
      <c r="D940" s="289"/>
      <c r="E940" s="289" t="s">
        <v>93</v>
      </c>
      <c r="F940" s="289">
        <v>1023</v>
      </c>
      <c r="G940" s="238">
        <f t="shared" si="72"/>
        <v>1.6715686274509804E-2</v>
      </c>
      <c r="H940" s="289"/>
      <c r="I940" s="289"/>
      <c r="J940" s="76"/>
    </row>
    <row r="941" spans="1:10" x14ac:dyDescent="0.25">
      <c r="A941" s="11" t="s">
        <v>352</v>
      </c>
      <c r="B941" s="178">
        <f t="shared" si="71"/>
        <v>9.8423683198769707E-2</v>
      </c>
      <c r="D941" s="289"/>
      <c r="E941" s="289" t="s">
        <v>6</v>
      </c>
      <c r="F941" s="289">
        <v>192</v>
      </c>
      <c r="G941" s="238">
        <f t="shared" si="72"/>
        <v>3.1372549019607842E-3</v>
      </c>
      <c r="H941" s="289"/>
      <c r="I941" s="289"/>
      <c r="J941" s="76"/>
    </row>
    <row r="942" spans="1:10" x14ac:dyDescent="0.25">
      <c r="A942" s="11" t="s">
        <v>352</v>
      </c>
      <c r="B942" s="178">
        <f t="shared" si="71"/>
        <v>2.020857362552864E-2</v>
      </c>
      <c r="D942" s="289"/>
      <c r="E942" s="289" t="s">
        <v>102</v>
      </c>
      <c r="F942" s="289">
        <v>87</v>
      </c>
      <c r="G942" s="238">
        <f t="shared" si="72"/>
        <v>1.4215686274509803E-3</v>
      </c>
      <c r="H942" s="289"/>
      <c r="I942" s="289"/>
      <c r="J942" s="76"/>
    </row>
    <row r="943" spans="1:10" x14ac:dyDescent="0.25">
      <c r="A943" s="11" t="s">
        <v>352</v>
      </c>
      <c r="B943" s="178">
        <f t="shared" si="71"/>
        <v>3.2305950702721173E-2</v>
      </c>
      <c r="D943" s="289"/>
      <c r="E943" s="289" t="s">
        <v>271</v>
      </c>
      <c r="F943" s="289">
        <v>110</v>
      </c>
      <c r="G943" s="238">
        <f t="shared" si="72"/>
        <v>1.7973856209150326E-3</v>
      </c>
      <c r="H943" s="289"/>
      <c r="I943" s="289"/>
      <c r="J943" s="76"/>
    </row>
    <row r="944" spans="1:10" x14ac:dyDescent="0.25">
      <c r="A944" s="11" t="s">
        <v>352</v>
      </c>
      <c r="B944" s="178">
        <f t="shared" si="71"/>
        <v>10.298645819983768</v>
      </c>
      <c r="D944" s="289"/>
      <c r="E944" s="289" t="s">
        <v>82</v>
      </c>
      <c r="F944" s="289">
        <v>1964</v>
      </c>
      <c r="G944" s="238">
        <f t="shared" si="72"/>
        <v>3.2091503267973859E-2</v>
      </c>
      <c r="H944" s="289"/>
      <c r="I944" s="289"/>
      <c r="J944" s="76"/>
    </row>
    <row r="945" spans="1:10" x14ac:dyDescent="0.25">
      <c r="A945" s="11" t="s">
        <v>352</v>
      </c>
      <c r="B945" s="178">
        <f t="shared" si="71"/>
        <v>6944.4444444444462</v>
      </c>
      <c r="D945" s="289"/>
      <c r="E945" s="289" t="s">
        <v>15</v>
      </c>
      <c r="F945" s="289">
        <v>51000</v>
      </c>
      <c r="G945" s="238">
        <f t="shared" si="72"/>
        <v>0.83333333333333337</v>
      </c>
      <c r="H945" s="289"/>
      <c r="I945" s="289"/>
      <c r="J945" s="76"/>
    </row>
    <row r="946" spans="1:10" x14ac:dyDescent="0.25">
      <c r="A946" s="11" t="s">
        <v>352</v>
      </c>
      <c r="B946" s="178">
        <f t="shared" si="71"/>
        <v>0.10679653124866505</v>
      </c>
      <c r="D946" s="289"/>
      <c r="E946" s="289" t="s">
        <v>213</v>
      </c>
      <c r="F946" s="289">
        <v>200</v>
      </c>
      <c r="G946" s="238">
        <f t="shared" si="72"/>
        <v>3.2679738562091504E-3</v>
      </c>
      <c r="H946" s="289"/>
      <c r="I946" s="289"/>
      <c r="J946" s="76"/>
    </row>
    <row r="947" spans="1:10" x14ac:dyDescent="0.25">
      <c r="A947" s="11" t="s">
        <v>352</v>
      </c>
      <c r="B947" s="178">
        <f t="shared" si="71"/>
        <v>2.6699132812166262E-2</v>
      </c>
      <c r="D947" s="289"/>
      <c r="E947" s="289" t="s">
        <v>220</v>
      </c>
      <c r="F947" s="289">
        <v>100</v>
      </c>
      <c r="G947" s="238">
        <f t="shared" si="72"/>
        <v>1.6339869281045752E-3</v>
      </c>
      <c r="H947" s="289"/>
      <c r="I947" s="289"/>
      <c r="J947" s="76"/>
    </row>
    <row r="948" spans="1:10" x14ac:dyDescent="0.25">
      <c r="A948" s="11" t="s">
        <v>352</v>
      </c>
      <c r="B948" s="178">
        <f t="shared" si="71"/>
        <v>0</v>
      </c>
      <c r="D948" s="289"/>
      <c r="E948" s="289" t="s">
        <v>56</v>
      </c>
      <c r="F948" s="289"/>
      <c r="G948" s="238"/>
      <c r="H948" s="289"/>
      <c r="I948" s="289"/>
      <c r="J948" s="76"/>
    </row>
    <row r="949" spans="1:10" x14ac:dyDescent="0.25">
      <c r="A949" s="11" t="s">
        <v>352</v>
      </c>
      <c r="B949" s="178">
        <f t="shared" si="71"/>
        <v>4.0609381007304891E-3</v>
      </c>
      <c r="D949" s="289"/>
      <c r="E949" s="289" t="s">
        <v>194</v>
      </c>
      <c r="F949" s="289">
        <v>39</v>
      </c>
      <c r="G949" s="238">
        <f t="shared" si="72"/>
        <v>6.3725490196078435E-4</v>
      </c>
      <c r="H949" s="289"/>
      <c r="I949" s="289"/>
      <c r="J949" s="76"/>
    </row>
    <row r="950" spans="1:10" x14ac:dyDescent="0.25">
      <c r="A950" s="11" t="s">
        <v>352</v>
      </c>
      <c r="B950" s="178">
        <f t="shared" si="71"/>
        <v>0.67282882651971454</v>
      </c>
      <c r="D950" s="289"/>
      <c r="E950" s="289" t="s">
        <v>92</v>
      </c>
      <c r="F950" s="289">
        <v>502</v>
      </c>
      <c r="G950" s="238">
        <f t="shared" si="72"/>
        <v>8.202614379084967E-3</v>
      </c>
      <c r="H950" s="289"/>
      <c r="I950" s="289"/>
      <c r="J950" s="76"/>
    </row>
    <row r="951" spans="1:10" x14ac:dyDescent="0.25">
      <c r="A951" s="11" t="s">
        <v>352</v>
      </c>
      <c r="B951" s="178">
        <f t="shared" si="71"/>
        <v>1.8084096928531759</v>
      </c>
      <c r="D951" s="289"/>
      <c r="E951" s="289" t="s">
        <v>85</v>
      </c>
      <c r="F951" s="289">
        <v>823</v>
      </c>
      <c r="G951" s="238">
        <f t="shared" si="72"/>
        <v>1.3447712418300653E-2</v>
      </c>
      <c r="H951" s="289"/>
      <c r="I951" s="289"/>
      <c r="J951" s="76"/>
    </row>
    <row r="952" spans="1:10" x14ac:dyDescent="0.25">
      <c r="A952" s="11" t="s">
        <v>352</v>
      </c>
      <c r="B952" s="178">
        <f t="shared" si="71"/>
        <v>18.962324853688749</v>
      </c>
      <c r="D952" s="289"/>
      <c r="E952" s="289" t="s">
        <v>16</v>
      </c>
      <c r="F952" s="289">
        <v>2665</v>
      </c>
      <c r="G952" s="238">
        <f t="shared" si="72"/>
        <v>4.3545751633986926E-2</v>
      </c>
      <c r="H952" s="289"/>
      <c r="I952" s="289"/>
      <c r="J952" s="76"/>
    </row>
    <row r="953" spans="1:10" x14ac:dyDescent="0.25">
      <c r="A953" s="11" t="s">
        <v>352</v>
      </c>
      <c r="B953" s="178">
        <f t="shared" si="71"/>
        <v>0.38553547780768083</v>
      </c>
      <c r="D953" s="289"/>
      <c r="E953" s="289" t="s">
        <v>272</v>
      </c>
      <c r="F953" s="289">
        <v>380</v>
      </c>
      <c r="G953" s="238">
        <f t="shared" si="72"/>
        <v>6.2091503267973852E-3</v>
      </c>
      <c r="H953" s="289"/>
      <c r="I953" s="289"/>
      <c r="J953" s="76"/>
    </row>
    <row r="954" spans="1:10" x14ac:dyDescent="0.25">
      <c r="A954" s="11" t="s">
        <v>352</v>
      </c>
      <c r="B954" s="178">
        <f t="shared" si="71"/>
        <v>0.13516435986159167</v>
      </c>
      <c r="D954" s="289"/>
      <c r="E954" s="289" t="s">
        <v>32</v>
      </c>
      <c r="F954" s="289">
        <v>225</v>
      </c>
      <c r="G954" s="238">
        <f t="shared" si="72"/>
        <v>3.6764705882352941E-3</v>
      </c>
      <c r="H954" s="289"/>
      <c r="I954" s="289"/>
      <c r="J954" s="76"/>
    </row>
    <row r="955" spans="1:10" x14ac:dyDescent="0.25">
      <c r="A955" s="11" t="s">
        <v>352</v>
      </c>
      <c r="B955" s="178">
        <f t="shared" si="71"/>
        <v>9.6383869451920207E-2</v>
      </c>
      <c r="D955" s="289"/>
      <c r="E955" s="289" t="s">
        <v>161</v>
      </c>
      <c r="F955" s="289">
        <v>190</v>
      </c>
      <c r="G955" s="238">
        <f t="shared" si="72"/>
        <v>3.1045751633986926E-3</v>
      </c>
      <c r="H955" s="289"/>
      <c r="I955" s="289"/>
      <c r="J955" s="76"/>
    </row>
    <row r="956" spans="1:10" x14ac:dyDescent="0.25">
      <c r="A956" s="11" t="s">
        <v>352</v>
      </c>
      <c r="B956" s="178">
        <f t="shared" si="71"/>
        <v>1.3082575077961466E-4</v>
      </c>
      <c r="D956" s="289"/>
      <c r="E956" s="289" t="s">
        <v>193</v>
      </c>
      <c r="F956" s="289">
        <v>7</v>
      </c>
      <c r="G956" s="238">
        <f t="shared" si="72"/>
        <v>1.1437908496732026E-4</v>
      </c>
      <c r="H956" s="289"/>
      <c r="I956" s="289"/>
      <c r="J956" s="76"/>
    </row>
    <row r="957" spans="1:10" x14ac:dyDescent="0.25">
      <c r="A957" s="11" t="s">
        <v>352</v>
      </c>
      <c r="B957" s="178">
        <f t="shared" si="71"/>
        <v>0</v>
      </c>
      <c r="D957" s="289"/>
      <c r="E957" s="289" t="s">
        <v>38</v>
      </c>
      <c r="F957" s="289"/>
      <c r="G957" s="238"/>
      <c r="H957" s="289"/>
      <c r="I957" s="289"/>
      <c r="J957" s="76"/>
    </row>
    <row r="958" spans="1:10" x14ac:dyDescent="0.25">
      <c r="A958" s="11" t="s">
        <v>352</v>
      </c>
      <c r="B958" s="178">
        <f t="shared" si="71"/>
        <v>0</v>
      </c>
      <c r="D958" s="289"/>
      <c r="E958" s="289" t="s">
        <v>129</v>
      </c>
      <c r="F958" s="289"/>
      <c r="G958" s="238"/>
      <c r="H958" s="289"/>
      <c r="I958" s="289"/>
      <c r="J958" s="76"/>
    </row>
    <row r="959" spans="1:10" x14ac:dyDescent="0.25">
      <c r="A959" s="150" t="s">
        <v>352</v>
      </c>
      <c r="B959" s="131">
        <f t="shared" si="71"/>
        <v>1.403373168439489</v>
      </c>
      <c r="C959" s="150"/>
      <c r="D959" s="12"/>
      <c r="E959" s="12" t="s">
        <v>47</v>
      </c>
      <c r="F959" s="12">
        <v>725</v>
      </c>
      <c r="G959" s="237">
        <f t="shared" si="72"/>
        <v>1.1846405228758169E-2</v>
      </c>
      <c r="H959" s="12"/>
      <c r="I959" s="12"/>
      <c r="J959" s="12"/>
    </row>
    <row r="960" spans="1:10" x14ac:dyDescent="0.25">
      <c r="A960" s="11" t="s">
        <v>297</v>
      </c>
      <c r="B960" s="178">
        <f>POWER((F960/$J$960)*100, 2)</f>
        <v>0.87753456663503893</v>
      </c>
      <c r="C960" s="11">
        <f>SUM(B960:B971)</f>
        <v>3819.7570545552262</v>
      </c>
      <c r="D960" s="289"/>
      <c r="E960" s="289" t="s">
        <v>210</v>
      </c>
      <c r="F960" s="289">
        <v>400</v>
      </c>
      <c r="G960" s="238">
        <f>F960/$J$960</f>
        <v>9.3676814988290398E-3</v>
      </c>
      <c r="H960" s="289"/>
      <c r="I960" s="289"/>
      <c r="J960" s="76">
        <v>42700</v>
      </c>
    </row>
    <row r="961" spans="1:10" x14ac:dyDescent="0.25">
      <c r="A961" s="11" t="s">
        <v>297</v>
      </c>
      <c r="B961" s="178">
        <f t="shared" ref="B961:B971" si="73">POWER((F961/$J$960)*100, 2)</f>
        <v>0</v>
      </c>
      <c r="D961" s="289"/>
      <c r="E961" s="289" t="s">
        <v>82</v>
      </c>
      <c r="F961" s="289"/>
      <c r="G961" s="238"/>
      <c r="H961" s="289"/>
      <c r="I961" s="289"/>
      <c r="J961" s="76"/>
    </row>
    <row r="962" spans="1:10" x14ac:dyDescent="0.25">
      <c r="A962" s="11" t="s">
        <v>297</v>
      </c>
      <c r="B962" s="178">
        <f t="shared" si="73"/>
        <v>3427.8694009181199</v>
      </c>
      <c r="D962" s="289"/>
      <c r="E962" s="289" t="s">
        <v>83</v>
      </c>
      <c r="F962" s="289">
        <v>25000</v>
      </c>
      <c r="G962" s="238">
        <f t="shared" ref="G962:G971" si="74">F962/$J$960</f>
        <v>0.58548009367681497</v>
      </c>
      <c r="H962" s="289"/>
      <c r="I962" s="289"/>
      <c r="J962" s="76"/>
    </row>
    <row r="963" spans="1:10" s="289" customFormat="1" x14ac:dyDescent="0.25">
      <c r="A963" s="11" t="s">
        <v>297</v>
      </c>
      <c r="B963" s="178">
        <f t="shared" si="73"/>
        <v>0</v>
      </c>
      <c r="C963" s="11"/>
      <c r="E963" s="289" t="s">
        <v>15</v>
      </c>
      <c r="G963" s="238"/>
      <c r="J963" s="76"/>
    </row>
    <row r="964" spans="1:10" x14ac:dyDescent="0.25">
      <c r="A964" s="11" t="s">
        <v>297</v>
      </c>
      <c r="B964" s="178">
        <f t="shared" si="73"/>
        <v>49.36131937322093</v>
      </c>
      <c r="D964" s="289"/>
      <c r="E964" s="289" t="s">
        <v>36</v>
      </c>
      <c r="F964" s="289">
        <v>3000</v>
      </c>
      <c r="G964" s="238">
        <f t="shared" si="74"/>
        <v>7.0257611241217793E-2</v>
      </c>
      <c r="H964" s="289"/>
      <c r="I964" s="289"/>
      <c r="J964" s="76"/>
    </row>
    <row r="965" spans="1:10" x14ac:dyDescent="0.25">
      <c r="A965" s="11" t="s">
        <v>297</v>
      </c>
      <c r="B965" s="178">
        <f t="shared" si="73"/>
        <v>0</v>
      </c>
      <c r="D965" s="289"/>
      <c r="E965" s="289" t="s">
        <v>170</v>
      </c>
      <c r="F965" s="289"/>
      <c r="G965" s="238"/>
      <c r="H965" s="289"/>
      <c r="I965" s="289"/>
      <c r="J965" s="76"/>
    </row>
    <row r="966" spans="1:10" x14ac:dyDescent="0.25">
      <c r="A966" s="11" t="s">
        <v>297</v>
      </c>
      <c r="B966" s="178">
        <f t="shared" si="73"/>
        <v>0</v>
      </c>
      <c r="D966" s="289"/>
      <c r="E966" s="289" t="s">
        <v>92</v>
      </c>
      <c r="F966" s="289"/>
      <c r="G966" s="238"/>
      <c r="H966" s="289"/>
      <c r="I966" s="289"/>
      <c r="J966" s="76"/>
    </row>
    <row r="967" spans="1:10" x14ac:dyDescent="0.25">
      <c r="A967" s="11" t="s">
        <v>297</v>
      </c>
      <c r="B967" s="178">
        <f t="shared" si="73"/>
        <v>32.173071754904591</v>
      </c>
      <c r="D967" s="289"/>
      <c r="E967" s="289" t="s">
        <v>118</v>
      </c>
      <c r="F967" s="289">
        <v>2422</v>
      </c>
      <c r="G967" s="238">
        <f t="shared" si="74"/>
        <v>5.6721311475409833E-2</v>
      </c>
      <c r="H967" s="289"/>
      <c r="I967" s="289"/>
      <c r="J967" s="76"/>
    </row>
    <row r="968" spans="1:10" x14ac:dyDescent="0.25">
      <c r="A968" s="11" t="s">
        <v>297</v>
      </c>
      <c r="B968" s="178">
        <f t="shared" si="73"/>
        <v>0</v>
      </c>
      <c r="D968" s="289"/>
      <c r="E968" s="289" t="s">
        <v>16</v>
      </c>
      <c r="F968" s="289"/>
      <c r="G968" s="238"/>
      <c r="H968" s="289"/>
      <c r="I968" s="289"/>
      <c r="J968" s="76"/>
    </row>
    <row r="969" spans="1:10" x14ac:dyDescent="0.25">
      <c r="A969" s="11" t="s">
        <v>297</v>
      </c>
      <c r="B969" s="178">
        <f t="shared" si="73"/>
        <v>170.77042050359515</v>
      </c>
      <c r="D969" s="289"/>
      <c r="E969" s="289" t="s">
        <v>38</v>
      </c>
      <c r="F969" s="289">
        <v>5580</v>
      </c>
      <c r="G969" s="238">
        <f t="shared" si="74"/>
        <v>0.13067915690866511</v>
      </c>
      <c r="H969" s="289"/>
      <c r="I969" s="289"/>
      <c r="J969" s="76"/>
    </row>
    <row r="970" spans="1:10" x14ac:dyDescent="0.25">
      <c r="A970" s="11" t="s">
        <v>297</v>
      </c>
      <c r="B970" s="178">
        <f t="shared" si="73"/>
        <v>126.36497759544559</v>
      </c>
      <c r="D970" s="289"/>
      <c r="E970" s="289" t="s">
        <v>129</v>
      </c>
      <c r="F970" s="289">
        <v>4800</v>
      </c>
      <c r="G970" s="238">
        <f t="shared" si="74"/>
        <v>0.11241217798594848</v>
      </c>
      <c r="H970" s="289"/>
      <c r="I970" s="289"/>
      <c r="J970" s="76"/>
    </row>
    <row r="971" spans="1:10" x14ac:dyDescent="0.25">
      <c r="A971" s="150" t="s">
        <v>297</v>
      </c>
      <c r="B971" s="131">
        <f t="shared" si="73"/>
        <v>12.340329843305232</v>
      </c>
      <c r="C971" s="150"/>
      <c r="D971" s="12"/>
      <c r="E971" s="12" t="s">
        <v>171</v>
      </c>
      <c r="F971" s="12">
        <v>1500</v>
      </c>
      <c r="G971" s="237">
        <f t="shared" si="74"/>
        <v>3.5128805620608897E-2</v>
      </c>
      <c r="H971" s="12"/>
      <c r="I971" s="12"/>
      <c r="J971" s="147"/>
    </row>
    <row r="972" spans="1:10" x14ac:dyDescent="0.25">
      <c r="A972" s="11" t="s">
        <v>299</v>
      </c>
      <c r="B972" s="178">
        <f>POWER((F972/$J$972)*100, 2)</f>
        <v>1.5456537618699782E-2</v>
      </c>
      <c r="C972" s="11">
        <f>SUM(B972:B984)</f>
        <v>6013.6626062819569</v>
      </c>
      <c r="D972" s="291"/>
      <c r="E972" s="291" t="s">
        <v>5</v>
      </c>
      <c r="F972" s="291">
        <v>230</v>
      </c>
      <c r="G972" s="238">
        <f>F972/$J$972</f>
        <v>1.2432432432432433E-3</v>
      </c>
      <c r="H972" s="291"/>
      <c r="I972" s="291"/>
      <c r="J972" s="76">
        <v>185000</v>
      </c>
    </row>
    <row r="973" spans="1:10" x14ac:dyDescent="0.25">
      <c r="A973" s="11" t="s">
        <v>299</v>
      </c>
      <c r="B973" s="178">
        <f t="shared" ref="B973:B984" si="75">POWER((F973/$J$972)*100, 2)</f>
        <v>0.11304134404674945</v>
      </c>
      <c r="D973" s="291"/>
      <c r="E973" s="291" t="s">
        <v>202</v>
      </c>
      <c r="F973" s="291">
        <v>622</v>
      </c>
      <c r="G973" s="238">
        <f t="shared" ref="G973:G984" si="76">F973/$J$972</f>
        <v>3.3621621621621623E-3</v>
      </c>
      <c r="H973" s="291"/>
      <c r="I973" s="291"/>
      <c r="J973" s="76"/>
    </row>
    <row r="974" spans="1:10" x14ac:dyDescent="0.25">
      <c r="A974" s="11" t="s">
        <v>299</v>
      </c>
      <c r="B974" s="178">
        <f t="shared" si="75"/>
        <v>4.6749452154857565</v>
      </c>
      <c r="D974" s="291"/>
      <c r="E974" s="291" t="s">
        <v>315</v>
      </c>
      <c r="F974" s="291">
        <v>4000</v>
      </c>
      <c r="G974" s="238">
        <f t="shared" si="76"/>
        <v>2.1621621621621623E-2</v>
      </c>
      <c r="H974" s="291"/>
      <c r="I974" s="291"/>
      <c r="J974" s="76"/>
    </row>
    <row r="975" spans="1:10" x14ac:dyDescent="0.25">
      <c r="A975" s="11" t="s">
        <v>299</v>
      </c>
      <c r="B975" s="178">
        <f t="shared" si="75"/>
        <v>0.25216683710737764</v>
      </c>
      <c r="D975" s="291"/>
      <c r="E975" s="291" t="s">
        <v>103</v>
      </c>
      <c r="F975" s="291">
        <v>929</v>
      </c>
      <c r="G975" s="238">
        <f t="shared" si="76"/>
        <v>5.0216216216216218E-3</v>
      </c>
      <c r="H975" s="291"/>
      <c r="I975" s="291"/>
      <c r="J975" s="76"/>
    </row>
    <row r="976" spans="1:10" x14ac:dyDescent="0.25">
      <c r="A976" s="11" t="s">
        <v>299</v>
      </c>
      <c r="B976" s="178">
        <f t="shared" si="75"/>
        <v>2.9218407596785978E-5</v>
      </c>
      <c r="D976" s="291"/>
      <c r="E976" s="291" t="s">
        <v>273</v>
      </c>
      <c r="F976" s="291">
        <v>10</v>
      </c>
      <c r="G976" s="238">
        <f t="shared" si="76"/>
        <v>5.4054054054054054E-5</v>
      </c>
      <c r="H976" s="291"/>
      <c r="I976" s="291"/>
      <c r="J976" s="76"/>
    </row>
    <row r="977" spans="1:10" x14ac:dyDescent="0.25">
      <c r="A977" s="11" t="s">
        <v>299</v>
      </c>
      <c r="B977" s="178">
        <f t="shared" si="75"/>
        <v>2.0518626734842952E-2</v>
      </c>
      <c r="D977" s="291"/>
      <c r="E977" s="291" t="s">
        <v>134</v>
      </c>
      <c r="F977" s="291">
        <v>265</v>
      </c>
      <c r="G977" s="238">
        <f t="shared" si="76"/>
        <v>1.4324324324324325E-3</v>
      </c>
      <c r="H977" s="291"/>
      <c r="I977" s="291"/>
      <c r="J977" s="76"/>
    </row>
    <row r="978" spans="1:10" x14ac:dyDescent="0.25">
      <c r="A978" s="11" t="s">
        <v>299</v>
      </c>
      <c r="B978" s="178">
        <f t="shared" si="75"/>
        <v>0.58667319211103008</v>
      </c>
      <c r="D978" s="291"/>
      <c r="E978" s="291" t="s">
        <v>111</v>
      </c>
      <c r="F978" s="291">
        <v>1417</v>
      </c>
      <c r="G978" s="238">
        <f t="shared" si="76"/>
        <v>7.6594594594594596E-3</v>
      </c>
      <c r="H978" s="291"/>
      <c r="I978" s="291"/>
      <c r="J978" s="76"/>
    </row>
    <row r="979" spans="1:10" x14ac:dyDescent="0.25">
      <c r="A979" s="11" t="s">
        <v>299</v>
      </c>
      <c r="B979" s="178">
        <f t="shared" si="75"/>
        <v>1.8261504747991238E-4</v>
      </c>
      <c r="D979" s="291"/>
      <c r="E979" s="291" t="s">
        <v>118</v>
      </c>
      <c r="F979" s="291">
        <v>25</v>
      </c>
      <c r="G979" s="238">
        <f t="shared" si="76"/>
        <v>1.3513513513513514E-4</v>
      </c>
      <c r="H979" s="291"/>
      <c r="I979" s="291"/>
      <c r="J979" s="76"/>
    </row>
    <row r="980" spans="1:10" x14ac:dyDescent="0.25">
      <c r="A980" s="11" t="s">
        <v>299</v>
      </c>
      <c r="B980" s="178">
        <f t="shared" si="75"/>
        <v>196.00000000000006</v>
      </c>
      <c r="D980" s="291"/>
      <c r="E980" s="291" t="s">
        <v>16</v>
      </c>
      <c r="F980" s="291">
        <v>25900</v>
      </c>
      <c r="G980" s="238">
        <f t="shared" si="76"/>
        <v>0.14000000000000001</v>
      </c>
      <c r="H980" s="291"/>
      <c r="I980" s="291"/>
      <c r="J980" s="76"/>
    </row>
    <row r="981" spans="1:10" x14ac:dyDescent="0.25">
      <c r="A981" s="11" t="s">
        <v>299</v>
      </c>
      <c r="B981" s="178">
        <f t="shared" si="75"/>
        <v>4.2074506939371798E-5</v>
      </c>
      <c r="D981" s="291"/>
      <c r="E981" s="291" t="s">
        <v>37</v>
      </c>
      <c r="F981" s="290">
        <v>12</v>
      </c>
      <c r="G981" s="238">
        <f t="shared" si="76"/>
        <v>6.4864864864864859E-5</v>
      </c>
      <c r="H981" s="291"/>
      <c r="I981" s="291"/>
      <c r="J981" s="76"/>
    </row>
    <row r="982" spans="1:10" x14ac:dyDescent="0.25">
      <c r="A982" s="11" t="s">
        <v>299</v>
      </c>
      <c r="B982" s="178">
        <f t="shared" si="75"/>
        <v>5794.0075269539811</v>
      </c>
      <c r="D982" s="291"/>
      <c r="E982" s="291" t="s">
        <v>316</v>
      </c>
      <c r="F982" s="291">
        <v>140819</v>
      </c>
      <c r="G982" s="238">
        <f t="shared" si="76"/>
        <v>0.76118378378378382</v>
      </c>
      <c r="H982" s="291"/>
      <c r="I982" s="291"/>
      <c r="J982" s="76"/>
    </row>
    <row r="983" spans="1:10" x14ac:dyDescent="0.25">
      <c r="A983" s="11" t="s">
        <v>299</v>
      </c>
      <c r="B983" s="178">
        <f t="shared" si="75"/>
        <v>4.2860189919649372</v>
      </c>
      <c r="D983" s="291"/>
      <c r="E983" s="291" t="s">
        <v>38</v>
      </c>
      <c r="F983" s="291">
        <v>3830</v>
      </c>
      <c r="G983" s="238">
        <f t="shared" si="76"/>
        <v>2.0702702702702701E-2</v>
      </c>
      <c r="H983" s="291"/>
      <c r="I983" s="291"/>
      <c r="J983" s="76"/>
    </row>
    <row r="984" spans="1:10" x14ac:dyDescent="0.25">
      <c r="A984" s="150" t="s">
        <v>299</v>
      </c>
      <c r="B984" s="131">
        <f t="shared" si="75"/>
        <v>13.706004674945213</v>
      </c>
      <c r="C984" s="150"/>
      <c r="D984" s="12"/>
      <c r="E984" s="12" t="s">
        <v>353</v>
      </c>
      <c r="F984" s="12">
        <v>6849</v>
      </c>
      <c r="G984" s="237">
        <f t="shared" si="76"/>
        <v>3.702162162162162E-2</v>
      </c>
      <c r="H984" s="12"/>
      <c r="I984" s="12"/>
      <c r="J984" s="147"/>
    </row>
    <row r="985" spans="1:10" x14ac:dyDescent="0.25">
      <c r="A985" s="11" t="s">
        <v>298</v>
      </c>
      <c r="B985" s="178">
        <f>POWER((F985/$J$985)*100, 2)</f>
        <v>1.6452960436121999E-3</v>
      </c>
      <c r="C985" s="11">
        <f>SUM(B985:B1090)</f>
        <v>610.88118402445104</v>
      </c>
      <c r="D985" s="292"/>
      <c r="E985" s="292" t="s">
        <v>97</v>
      </c>
      <c r="F985" s="292">
        <v>1010</v>
      </c>
      <c r="G985" s="238">
        <f>F985/$J$985</f>
        <v>4.0562248995983937E-4</v>
      </c>
      <c r="H985" s="292"/>
      <c r="I985" s="292"/>
      <c r="J985" s="76">
        <v>2490000</v>
      </c>
    </row>
    <row r="986" spans="1:10" x14ac:dyDescent="0.25">
      <c r="A986" s="11" t="s">
        <v>298</v>
      </c>
      <c r="B986" s="178">
        <f t="shared" ref="B986:B1049" si="77">POWER((F986/$J$985)*100, 2)</f>
        <v>3.5006560281285783</v>
      </c>
      <c r="D986" s="292"/>
      <c r="E986" s="292" t="s">
        <v>81</v>
      </c>
      <c r="F986" s="292">
        <v>46588</v>
      </c>
      <c r="G986" s="238">
        <f t="shared" ref="G986:G1049" si="78">F986/$J$985</f>
        <v>1.8710040160642569E-2</v>
      </c>
      <c r="H986" s="292"/>
      <c r="I986" s="292"/>
      <c r="J986" s="76"/>
    </row>
    <row r="987" spans="1:10" x14ac:dyDescent="0.25">
      <c r="A987" s="11" t="s">
        <v>298</v>
      </c>
      <c r="B987" s="178">
        <f t="shared" si="77"/>
        <v>3.1883937355849101E-3</v>
      </c>
      <c r="D987" s="292"/>
      <c r="E987" s="292" t="s">
        <v>210</v>
      </c>
      <c r="F987" s="292">
        <v>1406</v>
      </c>
      <c r="G987" s="238">
        <f t="shared" si="78"/>
        <v>5.646586345381526E-4</v>
      </c>
      <c r="H987" s="292"/>
      <c r="I987" s="292"/>
      <c r="J987" s="76"/>
    </row>
    <row r="988" spans="1:10" x14ac:dyDescent="0.25">
      <c r="A988" s="11" t="s">
        <v>298</v>
      </c>
      <c r="B988" s="178">
        <f t="shared" si="77"/>
        <v>80.927726972145607</v>
      </c>
      <c r="D988" s="292"/>
      <c r="E988" s="292" t="s">
        <v>5</v>
      </c>
      <c r="F988" s="292">
        <v>224000</v>
      </c>
      <c r="G988" s="238">
        <f t="shared" si="78"/>
        <v>8.9959839357429724E-2</v>
      </c>
      <c r="H988" s="292"/>
      <c r="I988" s="292"/>
      <c r="J988" s="76"/>
    </row>
    <row r="989" spans="1:10" x14ac:dyDescent="0.25">
      <c r="A989" s="11" t="s">
        <v>298</v>
      </c>
      <c r="B989" s="178">
        <f t="shared" si="77"/>
        <v>2.0097901646747631E-4</v>
      </c>
      <c r="D989" s="292"/>
      <c r="E989" s="292" t="s">
        <v>192</v>
      </c>
      <c r="F989" s="292">
        <v>353</v>
      </c>
      <c r="G989" s="238">
        <f t="shared" si="78"/>
        <v>1.4176706827309237E-4</v>
      </c>
      <c r="H989" s="292"/>
      <c r="I989" s="292"/>
      <c r="J989" s="76"/>
    </row>
    <row r="990" spans="1:10" x14ac:dyDescent="0.25">
      <c r="A990" s="11" t="s">
        <v>298</v>
      </c>
      <c r="B990" s="178">
        <f t="shared" si="77"/>
        <v>4.0321930291446917E-8</v>
      </c>
      <c r="D990" s="292"/>
      <c r="E990" s="292" t="s">
        <v>365</v>
      </c>
      <c r="F990" s="292">
        <v>5</v>
      </c>
      <c r="G990" s="238">
        <f t="shared" si="78"/>
        <v>2.0080321285140564E-6</v>
      </c>
      <c r="H990" s="292"/>
      <c r="I990" s="292"/>
      <c r="J990" s="76"/>
    </row>
    <row r="991" spans="1:10" x14ac:dyDescent="0.25">
      <c r="A991" s="11" t="s">
        <v>298</v>
      </c>
      <c r="B991" s="178">
        <f t="shared" si="77"/>
        <v>0</v>
      </c>
      <c r="D991" s="292"/>
      <c r="E991" s="292" t="s">
        <v>366</v>
      </c>
      <c r="F991" s="292"/>
      <c r="G991" s="238"/>
      <c r="H991" s="292"/>
      <c r="I991" s="292"/>
      <c r="J991" s="76"/>
    </row>
    <row r="992" spans="1:10" x14ac:dyDescent="0.25">
      <c r="A992" s="11" t="s">
        <v>298</v>
      </c>
      <c r="B992" s="178">
        <f t="shared" si="77"/>
        <v>8.400685311527234E-2</v>
      </c>
      <c r="D992" s="292"/>
      <c r="E992" s="292" t="s">
        <v>93</v>
      </c>
      <c r="F992" s="292">
        <v>7217</v>
      </c>
      <c r="G992" s="238">
        <f t="shared" si="78"/>
        <v>2.8983935742971888E-3</v>
      </c>
      <c r="H992" s="292"/>
      <c r="I992" s="292"/>
      <c r="J992" s="76"/>
    </row>
    <row r="993" spans="1:10" x14ac:dyDescent="0.25">
      <c r="A993" s="11" t="s">
        <v>298</v>
      </c>
      <c r="B993" s="178">
        <f t="shared" si="77"/>
        <v>4.2642473508491792E-3</v>
      </c>
      <c r="D993" s="292"/>
      <c r="E993" s="292" t="s">
        <v>202</v>
      </c>
      <c r="F993" s="292">
        <v>1626</v>
      </c>
      <c r="G993" s="238">
        <f t="shared" si="78"/>
        <v>6.5301204819277108E-4</v>
      </c>
      <c r="H993" s="292"/>
      <c r="I993" s="292"/>
      <c r="J993" s="76"/>
    </row>
    <row r="994" spans="1:10" x14ac:dyDescent="0.25">
      <c r="A994" s="11" t="s">
        <v>298</v>
      </c>
      <c r="B994" s="178">
        <f t="shared" si="77"/>
        <v>5.870403541878356</v>
      </c>
      <c r="D994" s="292"/>
      <c r="E994" s="292" t="s">
        <v>6</v>
      </c>
      <c r="F994" s="292">
        <v>60330</v>
      </c>
      <c r="G994" s="238">
        <f t="shared" si="78"/>
        <v>2.4228915662650601E-2</v>
      </c>
      <c r="H994" s="292"/>
      <c r="I994" s="292"/>
      <c r="J994" s="76"/>
    </row>
    <row r="995" spans="1:10" x14ac:dyDescent="0.25">
      <c r="A995" s="11" t="s">
        <v>298</v>
      </c>
      <c r="B995" s="178">
        <f t="shared" si="77"/>
        <v>3.2399999999999998E-2</v>
      </c>
      <c r="D995" s="292"/>
      <c r="E995" s="292" t="s">
        <v>101</v>
      </c>
      <c r="F995" s="292">
        <v>4482</v>
      </c>
      <c r="G995" s="238">
        <f t="shared" si="78"/>
        <v>1.8E-3</v>
      </c>
      <c r="H995" s="292"/>
      <c r="I995" s="292"/>
      <c r="J995" s="76"/>
    </row>
    <row r="996" spans="1:10" x14ac:dyDescent="0.25">
      <c r="A996" s="11" t="s">
        <v>298</v>
      </c>
      <c r="B996" s="178">
        <f t="shared" si="77"/>
        <v>0.21631838357445846</v>
      </c>
      <c r="D996" s="292"/>
      <c r="E996" s="292" t="s">
        <v>168</v>
      </c>
      <c r="F996" s="292">
        <v>11581</v>
      </c>
      <c r="G996" s="238">
        <f t="shared" si="78"/>
        <v>4.6510040160642569E-3</v>
      </c>
      <c r="H996" s="292"/>
      <c r="I996" s="292"/>
      <c r="J996" s="76"/>
    </row>
    <row r="997" spans="1:10" x14ac:dyDescent="0.25">
      <c r="A997" s="11" t="s">
        <v>298</v>
      </c>
      <c r="B997" s="178">
        <f t="shared" si="77"/>
        <v>0</v>
      </c>
      <c r="D997" s="292"/>
      <c r="E997" s="292" t="s">
        <v>102</v>
      </c>
      <c r="F997" s="292"/>
      <c r="G997" s="238"/>
      <c r="H997" s="292"/>
      <c r="I997" s="292"/>
      <c r="J997" s="76"/>
    </row>
    <row r="998" spans="1:10" x14ac:dyDescent="0.25">
      <c r="A998" s="11" t="s">
        <v>298</v>
      </c>
      <c r="B998" s="178">
        <f t="shared" si="77"/>
        <v>4.0321930291446913E-4</v>
      </c>
      <c r="D998" s="292"/>
      <c r="E998" s="292" t="s">
        <v>271</v>
      </c>
      <c r="F998" s="292">
        <v>500</v>
      </c>
      <c r="G998" s="238">
        <f t="shared" si="78"/>
        <v>2.0080321285140563E-4</v>
      </c>
      <c r="H998" s="292"/>
      <c r="I998" s="292"/>
      <c r="J998" s="76"/>
    </row>
    <row r="999" spans="1:10" x14ac:dyDescent="0.25">
      <c r="A999" s="11" t="s">
        <v>298</v>
      </c>
      <c r="B999" s="178">
        <f t="shared" si="77"/>
        <v>5.2257221657715193E-3</v>
      </c>
      <c r="D999" s="292"/>
      <c r="E999" s="292" t="s">
        <v>367</v>
      </c>
      <c r="F999" s="292">
        <v>1800</v>
      </c>
      <c r="G999" s="238">
        <f t="shared" si="78"/>
        <v>7.2289156626506026E-4</v>
      </c>
      <c r="H999" s="292"/>
      <c r="I999" s="292"/>
      <c r="J999" s="76"/>
    </row>
    <row r="1000" spans="1:10" x14ac:dyDescent="0.25">
      <c r="A1000" s="11" t="s">
        <v>298</v>
      </c>
      <c r="B1000" s="178">
        <f t="shared" si="77"/>
        <v>15.249181827712457</v>
      </c>
      <c r="D1000" s="292"/>
      <c r="E1000" s="292" t="s">
        <v>82</v>
      </c>
      <c r="F1000" s="292">
        <v>97235</v>
      </c>
      <c r="G1000" s="238">
        <f t="shared" si="78"/>
        <v>3.9050200803212851E-2</v>
      </c>
      <c r="H1000" s="292"/>
      <c r="I1000" s="292"/>
      <c r="J1000" s="76"/>
    </row>
    <row r="1001" spans="1:10" x14ac:dyDescent="0.25">
      <c r="A1001" s="11" t="s">
        <v>298</v>
      </c>
      <c r="B1001" s="178">
        <f t="shared" si="77"/>
        <v>6.0015161045789581E-6</v>
      </c>
      <c r="D1001" s="292"/>
      <c r="E1001" s="292" t="s">
        <v>368</v>
      </c>
      <c r="F1001" s="292">
        <v>61</v>
      </c>
      <c r="G1001" s="238">
        <f t="shared" si="78"/>
        <v>2.4497991967871484E-5</v>
      </c>
      <c r="H1001" s="292"/>
      <c r="I1001" s="292"/>
      <c r="J1001" s="76"/>
    </row>
    <row r="1002" spans="1:10" x14ac:dyDescent="0.25">
      <c r="A1002" s="11" t="s">
        <v>298</v>
      </c>
      <c r="B1002" s="178">
        <f t="shared" si="77"/>
        <v>0</v>
      </c>
      <c r="D1002" s="292"/>
      <c r="E1002" s="292" t="s">
        <v>370</v>
      </c>
      <c r="F1002" s="292"/>
      <c r="G1002" s="238"/>
      <c r="H1002" s="292"/>
      <c r="I1002" s="292"/>
      <c r="J1002" s="76"/>
    </row>
    <row r="1003" spans="1:10" x14ac:dyDescent="0.25">
      <c r="A1003" s="11" t="s">
        <v>298</v>
      </c>
      <c r="B1003" s="178">
        <f t="shared" si="77"/>
        <v>2.6893365526362474</v>
      </c>
      <c r="D1003" s="292"/>
      <c r="E1003" s="292" t="s">
        <v>83</v>
      </c>
      <c r="F1003" s="292">
        <v>40834</v>
      </c>
      <c r="G1003" s="238">
        <f t="shared" si="78"/>
        <v>1.6399196787148594E-2</v>
      </c>
      <c r="H1003" s="292"/>
      <c r="I1003" s="292"/>
      <c r="J1003" s="76"/>
    </row>
    <row r="1004" spans="1:10" x14ac:dyDescent="0.25">
      <c r="A1004" s="11" t="s">
        <v>298</v>
      </c>
      <c r="B1004" s="178">
        <f t="shared" si="77"/>
        <v>165.1586264737665</v>
      </c>
      <c r="D1004" s="292"/>
      <c r="E1004" s="292" t="s">
        <v>15</v>
      </c>
      <c r="F1004" s="292">
        <v>320000</v>
      </c>
      <c r="G1004" s="238">
        <f t="shared" si="78"/>
        <v>0.12851405622489959</v>
      </c>
      <c r="H1004" s="292"/>
      <c r="I1004" s="292"/>
      <c r="J1004" s="76"/>
    </row>
    <row r="1005" spans="1:10" x14ac:dyDescent="0.25">
      <c r="A1005" s="11" t="s">
        <v>298</v>
      </c>
      <c r="B1005" s="178">
        <f t="shared" si="77"/>
        <v>3.6908736455863616</v>
      </c>
      <c r="D1005" s="292"/>
      <c r="E1005" s="292" t="s">
        <v>103</v>
      </c>
      <c r="F1005" s="292">
        <v>47837</v>
      </c>
      <c r="G1005" s="238">
        <f t="shared" si="78"/>
        <v>1.9211646586345381E-2</v>
      </c>
      <c r="H1005" s="292"/>
      <c r="I1005" s="292"/>
      <c r="J1005" s="76"/>
    </row>
    <row r="1006" spans="1:10" x14ac:dyDescent="0.25">
      <c r="A1006" s="11" t="s">
        <v>298</v>
      </c>
      <c r="B1006" s="178">
        <f t="shared" si="77"/>
        <v>0.19872260124836696</v>
      </c>
      <c r="D1006" s="292"/>
      <c r="E1006" s="292" t="s">
        <v>213</v>
      </c>
      <c r="F1006" s="292">
        <f>100+11000</f>
        <v>11100</v>
      </c>
      <c r="G1006" s="238">
        <f t="shared" si="78"/>
        <v>4.457831325301205E-3</v>
      </c>
      <c r="H1006" s="292"/>
      <c r="I1006" s="292"/>
      <c r="J1006" s="76"/>
    </row>
    <row r="1007" spans="1:10" x14ac:dyDescent="0.25">
      <c r="A1007" s="11" t="s">
        <v>298</v>
      </c>
      <c r="B1007" s="178">
        <f t="shared" si="77"/>
        <v>3.6289737262302211E-5</v>
      </c>
      <c r="D1007" s="292"/>
      <c r="E1007" s="292" t="s">
        <v>332</v>
      </c>
      <c r="F1007" s="292">
        <v>150</v>
      </c>
      <c r="G1007" s="238">
        <f t="shared" si="78"/>
        <v>6.0240963855421684E-5</v>
      </c>
      <c r="H1007" s="292"/>
      <c r="I1007" s="292"/>
      <c r="J1007" s="76"/>
    </row>
    <row r="1008" spans="1:10" x14ac:dyDescent="0.25">
      <c r="A1008" s="11" t="s">
        <v>298</v>
      </c>
      <c r="B1008" s="178">
        <f t="shared" si="77"/>
        <v>7.783875905227336E-2</v>
      </c>
      <c r="D1008" s="292"/>
      <c r="E1008" s="292" t="s">
        <v>340</v>
      </c>
      <c r="F1008" s="292">
        <v>6947</v>
      </c>
      <c r="G1008" s="238">
        <f t="shared" si="78"/>
        <v>2.7899598393574298E-3</v>
      </c>
      <c r="H1008" s="292"/>
      <c r="I1008" s="292"/>
      <c r="J1008" s="76"/>
    </row>
    <row r="1009" spans="1:10" x14ac:dyDescent="0.25">
      <c r="A1009" s="11" t="s">
        <v>298</v>
      </c>
      <c r="B1009" s="178">
        <f t="shared" si="77"/>
        <v>0</v>
      </c>
      <c r="D1009" s="292"/>
      <c r="E1009" s="292" t="s">
        <v>142</v>
      </c>
      <c r="F1009" s="292"/>
      <c r="G1009" s="238"/>
      <c r="H1009" s="292"/>
      <c r="I1009" s="292"/>
      <c r="J1009" s="76"/>
    </row>
    <row r="1010" spans="1:10" x14ac:dyDescent="0.25">
      <c r="A1010" s="11" t="s">
        <v>298</v>
      </c>
      <c r="B1010" s="178">
        <f t="shared" si="77"/>
        <v>2.0123691553362044E-3</v>
      </c>
      <c r="D1010" s="292"/>
      <c r="E1010" s="292" t="s">
        <v>133</v>
      </c>
      <c r="F1010" s="292">
        <v>1117</v>
      </c>
      <c r="G1010" s="238">
        <f t="shared" si="78"/>
        <v>4.4859437751004018E-4</v>
      </c>
      <c r="H1010" s="292"/>
      <c r="I1010" s="292"/>
      <c r="J1010" s="76"/>
    </row>
    <row r="1011" spans="1:10" x14ac:dyDescent="0.25">
      <c r="A1011" s="11" t="s">
        <v>298</v>
      </c>
      <c r="B1011" s="178">
        <f t="shared" si="77"/>
        <v>2.9132594635570397E-4</v>
      </c>
      <c r="D1011" s="292"/>
      <c r="E1011" s="292" t="s">
        <v>18</v>
      </c>
      <c r="F1011" s="292">
        <v>425</v>
      </c>
      <c r="G1011" s="238">
        <f t="shared" si="78"/>
        <v>1.7068273092369477E-4</v>
      </c>
      <c r="H1011" s="292"/>
      <c r="I1011" s="292"/>
      <c r="J1011" s="76"/>
    </row>
    <row r="1012" spans="1:10" x14ac:dyDescent="0.25">
      <c r="A1012" s="11" t="s">
        <v>298</v>
      </c>
      <c r="B1012" s="178">
        <f t="shared" si="77"/>
        <v>4.6892250124997981E-2</v>
      </c>
      <c r="D1012" s="292"/>
      <c r="E1012" s="292" t="s">
        <v>222</v>
      </c>
      <c r="F1012" s="292">
        <v>5392</v>
      </c>
      <c r="G1012" s="238">
        <f t="shared" si="78"/>
        <v>2.1654618473895583E-3</v>
      </c>
      <c r="H1012" s="292"/>
      <c r="I1012" s="292"/>
      <c r="J1012" s="76"/>
    </row>
    <row r="1013" spans="1:10" x14ac:dyDescent="0.25">
      <c r="A1013" s="11" t="s">
        <v>298</v>
      </c>
      <c r="B1013" s="178">
        <f t="shared" si="77"/>
        <v>1.4556216835212337E-5</v>
      </c>
      <c r="D1013" s="292"/>
      <c r="E1013" s="292" t="s">
        <v>106</v>
      </c>
      <c r="F1013" s="292">
        <v>95</v>
      </c>
      <c r="G1013" s="238">
        <f t="shared" si="78"/>
        <v>3.8152610441767071E-5</v>
      </c>
      <c r="H1013" s="292"/>
      <c r="I1013" s="292"/>
      <c r="J1013" s="76"/>
    </row>
    <row r="1014" spans="1:10" x14ac:dyDescent="0.25">
      <c r="A1014" s="11" t="s">
        <v>298</v>
      </c>
      <c r="B1014" s="178">
        <f t="shared" si="77"/>
        <v>0</v>
      </c>
      <c r="D1014" s="292"/>
      <c r="E1014" s="292" t="s">
        <v>320</v>
      </c>
      <c r="F1014" s="292"/>
      <c r="G1014" s="238"/>
      <c r="H1014" s="292"/>
      <c r="I1014" s="292"/>
      <c r="J1014" s="76"/>
    </row>
    <row r="1015" spans="1:10" x14ac:dyDescent="0.25">
      <c r="A1015" s="11" t="s">
        <v>298</v>
      </c>
      <c r="B1015" s="178">
        <f t="shared" si="77"/>
        <v>0</v>
      </c>
      <c r="D1015" s="292"/>
      <c r="E1015" s="292" t="s">
        <v>369</v>
      </c>
      <c r="F1015" s="292"/>
      <c r="G1015" s="238"/>
      <c r="H1015" s="292"/>
      <c r="I1015" s="292"/>
      <c r="J1015" s="76"/>
    </row>
    <row r="1016" spans="1:10" x14ac:dyDescent="0.25">
      <c r="A1016" s="11" t="s">
        <v>298</v>
      </c>
      <c r="B1016" s="178">
        <f t="shared" si="77"/>
        <v>1.4515894904920887E-6</v>
      </c>
      <c r="D1016" s="292"/>
      <c r="E1016" s="292" t="s">
        <v>342</v>
      </c>
      <c r="F1016" s="292">
        <v>30</v>
      </c>
      <c r="G1016" s="238">
        <f t="shared" si="78"/>
        <v>1.2048192771084337E-5</v>
      </c>
      <c r="H1016" s="292"/>
      <c r="I1016" s="292"/>
      <c r="J1016" s="76"/>
    </row>
    <row r="1017" spans="1:10" x14ac:dyDescent="0.25">
      <c r="A1017" s="11" t="s">
        <v>298</v>
      </c>
      <c r="B1017" s="178">
        <f t="shared" si="77"/>
        <v>2.5870590796922627E-2</v>
      </c>
      <c r="D1017" s="292"/>
      <c r="E1017" s="292" t="s">
        <v>273</v>
      </c>
      <c r="F1017" s="292">
        <v>4005</v>
      </c>
      <c r="G1017" s="238">
        <f t="shared" si="78"/>
        <v>1.608433734939759E-3</v>
      </c>
      <c r="H1017" s="292"/>
      <c r="I1017" s="292"/>
      <c r="J1017" s="76"/>
    </row>
    <row r="1018" spans="1:10" x14ac:dyDescent="0.25">
      <c r="A1018" s="11" t="s">
        <v>298</v>
      </c>
      <c r="B1018" s="178">
        <f t="shared" si="77"/>
        <v>1.7444879921291595E-3</v>
      </c>
      <c r="D1018" s="292"/>
      <c r="E1018" s="292" t="s">
        <v>52</v>
      </c>
      <c r="F1018" s="292">
        <v>1040</v>
      </c>
      <c r="G1018" s="238">
        <f t="shared" si="78"/>
        <v>4.1767068273092369E-4</v>
      </c>
      <c r="H1018" s="292"/>
      <c r="I1018" s="292"/>
      <c r="J1018" s="76"/>
    </row>
    <row r="1019" spans="1:10" x14ac:dyDescent="0.25">
      <c r="A1019" s="11" t="s">
        <v>298</v>
      </c>
      <c r="B1019" s="178">
        <f t="shared" si="77"/>
        <v>5.3307206335381691E-2</v>
      </c>
      <c r="D1019" s="292"/>
      <c r="E1019" s="292" t="s">
        <v>134</v>
      </c>
      <c r="F1019" s="292">
        <v>5749</v>
      </c>
      <c r="G1019" s="238">
        <f t="shared" si="78"/>
        <v>2.3088353413654619E-3</v>
      </c>
      <c r="H1019" s="292"/>
      <c r="I1019" s="292"/>
      <c r="J1019" s="76"/>
    </row>
    <row r="1020" spans="1:10" x14ac:dyDescent="0.25">
      <c r="A1020" s="11" t="s">
        <v>298</v>
      </c>
      <c r="B1020" s="178">
        <f t="shared" si="77"/>
        <v>3.6289737262302228E-3</v>
      </c>
      <c r="D1020" s="292"/>
      <c r="E1020" s="292" t="s">
        <v>19</v>
      </c>
      <c r="F1020" s="292">
        <v>1500</v>
      </c>
      <c r="G1020" s="238">
        <f t="shared" si="78"/>
        <v>6.0240963855421692E-4</v>
      </c>
      <c r="H1020" s="292"/>
      <c r="I1020" s="292"/>
      <c r="J1020" s="76"/>
    </row>
    <row r="1021" spans="1:10" x14ac:dyDescent="0.25">
      <c r="A1021" s="11" t="s">
        <v>298</v>
      </c>
      <c r="B1021" s="178">
        <f t="shared" si="77"/>
        <v>6.4515088466315061E-3</v>
      </c>
      <c r="D1021" s="292"/>
      <c r="E1021" s="292" t="s">
        <v>275</v>
      </c>
      <c r="F1021" s="292">
        <v>2000</v>
      </c>
      <c r="G1021" s="238">
        <f t="shared" si="78"/>
        <v>8.0321285140562252E-4</v>
      </c>
      <c r="H1021" s="292"/>
      <c r="I1021" s="292"/>
      <c r="J1021" s="76"/>
    </row>
    <row r="1022" spans="1:10" x14ac:dyDescent="0.25">
      <c r="A1022" s="11" t="s">
        <v>298</v>
      </c>
      <c r="B1022" s="178">
        <f t="shared" si="77"/>
        <v>1.4515894904920884E-4</v>
      </c>
      <c r="D1022" s="292"/>
      <c r="E1022" s="292" t="s">
        <v>187</v>
      </c>
      <c r="F1022" s="292">
        <v>300</v>
      </c>
      <c r="G1022" s="238">
        <f t="shared" si="78"/>
        <v>1.2048192771084337E-4</v>
      </c>
      <c r="H1022" s="292"/>
      <c r="I1022" s="292"/>
      <c r="J1022" s="76"/>
    </row>
    <row r="1023" spans="1:10" x14ac:dyDescent="0.25">
      <c r="A1023" s="11" t="s">
        <v>298</v>
      </c>
      <c r="B1023" s="178">
        <f t="shared" si="77"/>
        <v>6.4515088466315061E-3</v>
      </c>
      <c r="D1023" s="292"/>
      <c r="E1023" s="292" t="s">
        <v>108</v>
      </c>
      <c r="F1023" s="292">
        <v>2000</v>
      </c>
      <c r="G1023" s="238">
        <f t="shared" si="78"/>
        <v>8.0321285140562252E-4</v>
      </c>
      <c r="H1023" s="292"/>
      <c r="I1023" s="292"/>
      <c r="J1023" s="76"/>
    </row>
    <row r="1024" spans="1:10" x14ac:dyDescent="0.25">
      <c r="A1024" s="11" t="s">
        <v>298</v>
      </c>
      <c r="B1024" s="178">
        <f t="shared" si="77"/>
        <v>7.4180757149078236</v>
      </c>
      <c r="D1024" s="292"/>
      <c r="E1024" s="292" t="s">
        <v>20</v>
      </c>
      <c r="F1024" s="292">
        <v>67818</v>
      </c>
      <c r="G1024" s="238">
        <f t="shared" si="78"/>
        <v>2.7236144578313252E-2</v>
      </c>
      <c r="H1024" s="292"/>
      <c r="I1024" s="292"/>
      <c r="J1024" s="76"/>
    </row>
    <row r="1025" spans="1:10" x14ac:dyDescent="0.25">
      <c r="A1025" s="11" t="s">
        <v>298</v>
      </c>
      <c r="B1025" s="178">
        <f t="shared" si="77"/>
        <v>4.0321930291446913E-4</v>
      </c>
      <c r="D1025" s="292"/>
      <c r="E1025" s="292" t="s">
        <v>21</v>
      </c>
      <c r="F1025" s="292">
        <v>500</v>
      </c>
      <c r="G1025" s="238">
        <f t="shared" si="78"/>
        <v>2.0080321285140563E-4</v>
      </c>
      <c r="H1025" s="292"/>
      <c r="I1025" s="292"/>
      <c r="J1025" s="76"/>
    </row>
    <row r="1026" spans="1:10" x14ac:dyDescent="0.25">
      <c r="A1026" s="11" t="s">
        <v>298</v>
      </c>
      <c r="B1026" s="178">
        <f t="shared" si="77"/>
        <v>0.12766989080821275</v>
      </c>
      <c r="D1026" s="292"/>
      <c r="E1026" s="292" t="s">
        <v>190</v>
      </c>
      <c r="F1026" s="292">
        <v>8897</v>
      </c>
      <c r="G1026" s="238">
        <f t="shared" si="78"/>
        <v>3.5730923694779117E-3</v>
      </c>
      <c r="H1026" s="292"/>
      <c r="I1026" s="292"/>
      <c r="J1026" s="76"/>
    </row>
    <row r="1027" spans="1:10" x14ac:dyDescent="0.25">
      <c r="A1027" s="11" t="s">
        <v>298</v>
      </c>
      <c r="B1027" s="178">
        <f t="shared" si="77"/>
        <v>0.52786935855873296</v>
      </c>
      <c r="D1027" s="292"/>
      <c r="E1027" s="292" t="s">
        <v>356</v>
      </c>
      <c r="F1027" s="292">
        <v>18091</v>
      </c>
      <c r="G1027" s="238">
        <f t="shared" si="78"/>
        <v>7.2654618473895587E-3</v>
      </c>
      <c r="H1027" s="292"/>
      <c r="I1027" s="292"/>
      <c r="J1027" s="76"/>
    </row>
    <row r="1028" spans="1:10" x14ac:dyDescent="0.25">
      <c r="A1028" s="11" t="s">
        <v>298</v>
      </c>
      <c r="B1028" s="178">
        <f t="shared" si="77"/>
        <v>0.14027882776084258</v>
      </c>
      <c r="D1028" s="292"/>
      <c r="E1028" s="292" t="s">
        <v>357</v>
      </c>
      <c r="F1028" s="292">
        <v>9326</v>
      </c>
      <c r="G1028" s="238">
        <f t="shared" si="78"/>
        <v>3.7453815261044177E-3</v>
      </c>
      <c r="H1028" s="292"/>
      <c r="I1028" s="292"/>
      <c r="J1028" s="76"/>
    </row>
    <row r="1029" spans="1:10" x14ac:dyDescent="0.25">
      <c r="A1029" s="11" t="s">
        <v>298</v>
      </c>
      <c r="B1029" s="178">
        <f t="shared" si="77"/>
        <v>7.2968645667005373E-3</v>
      </c>
      <c r="D1029" s="292"/>
      <c r="E1029" s="292" t="s">
        <v>227</v>
      </c>
      <c r="F1029" s="292">
        <v>2127</v>
      </c>
      <c r="G1029" s="238">
        <f t="shared" si="78"/>
        <v>8.5421686746987955E-4</v>
      </c>
      <c r="H1029" s="292"/>
      <c r="I1029" s="292"/>
      <c r="J1029" s="76"/>
    </row>
    <row r="1030" spans="1:10" x14ac:dyDescent="0.25">
      <c r="A1030" s="11" t="s">
        <v>298</v>
      </c>
      <c r="B1030" s="178">
        <f t="shared" si="77"/>
        <v>9.5866905372493996E-3</v>
      </c>
      <c r="D1030" s="292"/>
      <c r="E1030" s="292" t="s">
        <v>9</v>
      </c>
      <c r="F1030" s="292">
        <v>2438</v>
      </c>
      <c r="G1030" s="238">
        <f t="shared" si="78"/>
        <v>9.7911646586345386E-4</v>
      </c>
      <c r="H1030" s="292"/>
      <c r="I1030" s="292"/>
      <c r="J1030" s="76"/>
    </row>
    <row r="1031" spans="1:10" x14ac:dyDescent="0.25">
      <c r="A1031" s="11" t="s">
        <v>298</v>
      </c>
      <c r="B1031" s="178">
        <f t="shared" si="77"/>
        <v>31.833160987726007</v>
      </c>
      <c r="D1031" s="292"/>
      <c r="E1031" s="292" t="s">
        <v>23</v>
      </c>
      <c r="F1031" s="292">
        <v>140488</v>
      </c>
      <c r="G1031" s="238">
        <f t="shared" si="78"/>
        <v>5.6420883534136546E-2</v>
      </c>
      <c r="H1031" s="292"/>
      <c r="I1031" s="292"/>
      <c r="J1031" s="76"/>
    </row>
    <row r="1032" spans="1:10" x14ac:dyDescent="0.25">
      <c r="A1032" s="11" t="s">
        <v>298</v>
      </c>
      <c r="B1032" s="178">
        <f t="shared" si="77"/>
        <v>6.4515088466315061E-3</v>
      </c>
      <c r="D1032" s="292"/>
      <c r="E1032" s="292" t="s">
        <v>250</v>
      </c>
      <c r="F1032" s="292">
        <v>2000</v>
      </c>
      <c r="G1032" s="238">
        <f t="shared" si="78"/>
        <v>8.0321285140562252E-4</v>
      </c>
      <c r="H1032" s="292"/>
      <c r="I1032" s="292"/>
      <c r="J1032" s="76"/>
    </row>
    <row r="1033" spans="1:10" x14ac:dyDescent="0.25">
      <c r="A1033" s="11" t="s">
        <v>298</v>
      </c>
      <c r="B1033" s="178">
        <f t="shared" si="77"/>
        <v>3.2660763536071995E-4</v>
      </c>
      <c r="D1033" s="292"/>
      <c r="E1033" s="292" t="s">
        <v>25</v>
      </c>
      <c r="F1033" s="292">
        <v>450</v>
      </c>
      <c r="G1033" s="238">
        <f t="shared" si="78"/>
        <v>1.8072289156626507E-4</v>
      </c>
      <c r="H1033" s="292"/>
      <c r="I1033" s="292"/>
      <c r="J1033" s="76"/>
    </row>
    <row r="1034" spans="1:10" x14ac:dyDescent="0.25">
      <c r="A1034" s="11" t="s">
        <v>298</v>
      </c>
      <c r="B1034" s="178">
        <f t="shared" si="77"/>
        <v>0</v>
      </c>
      <c r="D1034" s="292"/>
      <c r="E1034" s="292" t="s">
        <v>10</v>
      </c>
      <c r="F1034" s="292"/>
      <c r="G1034" s="238"/>
      <c r="H1034" s="292"/>
      <c r="I1034" s="292"/>
      <c r="J1034" s="76"/>
    </row>
    <row r="1035" spans="1:10" x14ac:dyDescent="0.25">
      <c r="A1035" s="11" t="s">
        <v>298</v>
      </c>
      <c r="B1035" s="178">
        <f t="shared" si="77"/>
        <v>9.582629957581329E-2</v>
      </c>
      <c r="D1035" s="292"/>
      <c r="E1035" s="292" t="s">
        <v>111</v>
      </c>
      <c r="F1035" s="292">
        <v>7708</v>
      </c>
      <c r="G1035" s="238">
        <f t="shared" si="78"/>
        <v>3.0955823293172691E-3</v>
      </c>
      <c r="H1035" s="292"/>
      <c r="I1035" s="292"/>
      <c r="J1035" s="76"/>
    </row>
    <row r="1036" spans="1:10" x14ac:dyDescent="0.25">
      <c r="A1036" s="11" t="s">
        <v>298</v>
      </c>
      <c r="B1036" s="178">
        <f t="shared" si="77"/>
        <v>0.84130888372768164</v>
      </c>
      <c r="D1036" s="292"/>
      <c r="E1036" s="292" t="s">
        <v>41</v>
      </c>
      <c r="F1036" s="292">
        <v>22839</v>
      </c>
      <c r="G1036" s="238">
        <f t="shared" si="78"/>
        <v>9.1722891566265053E-3</v>
      </c>
      <c r="H1036" s="292"/>
      <c r="I1036" s="292"/>
      <c r="J1036" s="76"/>
    </row>
    <row r="1037" spans="1:10" x14ac:dyDescent="0.25">
      <c r="A1037" s="11" t="s">
        <v>298</v>
      </c>
      <c r="B1037" s="178">
        <f t="shared" si="77"/>
        <v>1.795172658505508E-3</v>
      </c>
      <c r="D1037" s="292"/>
      <c r="E1037" s="292" t="s">
        <v>176</v>
      </c>
      <c r="F1037" s="292">
        <v>1055</v>
      </c>
      <c r="G1037" s="238">
        <f t="shared" si="78"/>
        <v>4.2369477911646585E-4</v>
      </c>
      <c r="H1037" s="292"/>
      <c r="I1037" s="292"/>
      <c r="J1037" s="76"/>
    </row>
    <row r="1038" spans="1:10" x14ac:dyDescent="0.25">
      <c r="A1038" s="11" t="s">
        <v>298</v>
      </c>
      <c r="B1038" s="178">
        <f t="shared" si="77"/>
        <v>0</v>
      </c>
      <c r="D1038" s="292"/>
      <c r="E1038" s="292" t="s">
        <v>220</v>
      </c>
      <c r="F1038" s="292"/>
      <c r="G1038" s="238"/>
      <c r="H1038" s="292"/>
      <c r="I1038" s="292"/>
      <c r="J1038" s="76"/>
    </row>
    <row r="1039" spans="1:10" x14ac:dyDescent="0.25">
      <c r="A1039" s="11" t="s">
        <v>298</v>
      </c>
      <c r="B1039" s="178">
        <f t="shared" si="77"/>
        <v>1.2108836954242675E-4</v>
      </c>
      <c r="D1039" s="292"/>
      <c r="E1039" s="292" t="s">
        <v>170</v>
      </c>
      <c r="F1039" s="292">
        <v>274</v>
      </c>
      <c r="G1039" s="238">
        <f t="shared" si="78"/>
        <v>1.1004016064257029E-4</v>
      </c>
      <c r="H1039" s="292"/>
      <c r="I1039" s="292"/>
      <c r="J1039" s="76"/>
    </row>
    <row r="1040" spans="1:10" x14ac:dyDescent="0.25">
      <c r="A1040" s="11" t="s">
        <v>298</v>
      </c>
      <c r="B1040" s="178">
        <f t="shared" si="77"/>
        <v>0.47162142546087965</v>
      </c>
      <c r="D1040" s="292"/>
      <c r="E1040" s="292" t="s">
        <v>266</v>
      </c>
      <c r="F1040" s="292">
        <v>17100</v>
      </c>
      <c r="G1040" s="238">
        <f t="shared" si="78"/>
        <v>6.8674698795180723E-3</v>
      </c>
      <c r="H1040" s="292"/>
      <c r="I1040" s="292"/>
      <c r="J1040" s="76"/>
    </row>
    <row r="1041" spans="1:10" x14ac:dyDescent="0.25">
      <c r="A1041" s="11" t="s">
        <v>298</v>
      </c>
      <c r="B1041" s="178">
        <f t="shared" si="77"/>
        <v>4.0855936194577516E-2</v>
      </c>
      <c r="D1041" s="292"/>
      <c r="E1041" s="292" t="s">
        <v>154</v>
      </c>
      <c r="F1041" s="292">
        <v>5033</v>
      </c>
      <c r="G1041" s="238">
        <f t="shared" si="78"/>
        <v>2.0212851405622492E-3</v>
      </c>
      <c r="H1041" s="292"/>
      <c r="I1041" s="292"/>
      <c r="J1041" s="76"/>
    </row>
    <row r="1042" spans="1:10" x14ac:dyDescent="0.25">
      <c r="A1042" s="11" t="s">
        <v>298</v>
      </c>
      <c r="B1042" s="178">
        <f t="shared" si="77"/>
        <v>4.428573732681731E-4</v>
      </c>
      <c r="D1042" s="292"/>
      <c r="E1042" s="292" t="s">
        <v>195</v>
      </c>
      <c r="F1042" s="292">
        <v>524</v>
      </c>
      <c r="G1042" s="238">
        <f t="shared" si="78"/>
        <v>2.1044176706827309E-4</v>
      </c>
      <c r="H1042" s="292"/>
      <c r="I1042" s="292"/>
      <c r="J1042" s="76"/>
    </row>
    <row r="1043" spans="1:10" x14ac:dyDescent="0.25">
      <c r="A1043" s="11" t="s">
        <v>298</v>
      </c>
      <c r="B1043" s="178">
        <f t="shared" si="77"/>
        <v>4.6612151416912626E-7</v>
      </c>
      <c r="D1043" s="292"/>
      <c r="E1043" s="292" t="s">
        <v>358</v>
      </c>
      <c r="F1043" s="292">
        <v>17</v>
      </c>
      <c r="G1043" s="238">
        <f t="shared" si="78"/>
        <v>6.8273092369477908E-6</v>
      </c>
      <c r="H1043" s="292"/>
      <c r="I1043" s="292"/>
      <c r="J1043" s="76"/>
    </row>
    <row r="1044" spans="1:10" x14ac:dyDescent="0.25">
      <c r="A1044" s="11" t="s">
        <v>298</v>
      </c>
      <c r="B1044" s="178">
        <f t="shared" si="77"/>
        <v>1.2590822728665669E-2</v>
      </c>
      <c r="D1044" s="292"/>
      <c r="E1044" s="292" t="s">
        <v>26</v>
      </c>
      <c r="F1044" s="292">
        <v>2794</v>
      </c>
      <c r="G1044" s="238">
        <f t="shared" si="78"/>
        <v>1.1220883534136547E-3</v>
      </c>
      <c r="H1044" s="292"/>
      <c r="I1044" s="292"/>
      <c r="J1044" s="76"/>
    </row>
    <row r="1045" spans="1:10" x14ac:dyDescent="0.25">
      <c r="A1045" s="11" t="s">
        <v>298</v>
      </c>
      <c r="B1045" s="178">
        <f t="shared" si="77"/>
        <v>2.8946444347671818</v>
      </c>
      <c r="D1045" s="292"/>
      <c r="E1045" s="292" t="s">
        <v>333</v>
      </c>
      <c r="F1045" s="292">
        <v>42364</v>
      </c>
      <c r="G1045" s="238">
        <f t="shared" si="78"/>
        <v>1.7013654618473897E-2</v>
      </c>
      <c r="H1045" s="292"/>
      <c r="I1045" s="292"/>
      <c r="J1045" s="76"/>
    </row>
    <row r="1046" spans="1:10" x14ac:dyDescent="0.25">
      <c r="A1046" s="11" t="s">
        <v>298</v>
      </c>
      <c r="B1046" s="178">
        <f t="shared" si="77"/>
        <v>0.1032241415461041</v>
      </c>
      <c r="D1046" s="292"/>
      <c r="E1046" s="292" t="s">
        <v>191</v>
      </c>
      <c r="F1046" s="292">
        <v>8000</v>
      </c>
      <c r="G1046" s="238">
        <f t="shared" si="78"/>
        <v>3.2128514056224901E-3</v>
      </c>
      <c r="H1046" s="292"/>
      <c r="I1046" s="292"/>
      <c r="J1046" s="76"/>
    </row>
    <row r="1047" spans="1:10" x14ac:dyDescent="0.25">
      <c r="A1047" s="11" t="s">
        <v>298</v>
      </c>
      <c r="B1047" s="178">
        <f t="shared" si="77"/>
        <v>4.2599965307011169</v>
      </c>
      <c r="D1047" s="292"/>
      <c r="E1047" s="292" t="s">
        <v>56</v>
      </c>
      <c r="F1047" s="292">
        <v>51393</v>
      </c>
      <c r="G1047" s="238">
        <f t="shared" si="78"/>
        <v>2.0639759036144577E-2</v>
      </c>
      <c r="H1047" s="292"/>
      <c r="I1047" s="292"/>
      <c r="J1047" s="76"/>
    </row>
    <row r="1048" spans="1:10" x14ac:dyDescent="0.25">
      <c r="A1048" s="11" t="s">
        <v>298</v>
      </c>
      <c r="B1048" s="178">
        <f t="shared" si="77"/>
        <v>0.15499557910356287</v>
      </c>
      <c r="D1048" s="292"/>
      <c r="E1048" s="292" t="s">
        <v>194</v>
      </c>
      <c r="F1048" s="292">
        <v>9803</v>
      </c>
      <c r="G1048" s="238">
        <f t="shared" si="78"/>
        <v>3.9369477911646586E-3</v>
      </c>
      <c r="H1048" s="292"/>
      <c r="I1048" s="292"/>
      <c r="J1048" s="76"/>
    </row>
    <row r="1049" spans="1:10" x14ac:dyDescent="0.25">
      <c r="A1049" s="11" t="s">
        <v>298</v>
      </c>
      <c r="B1049" s="178">
        <f t="shared" si="77"/>
        <v>3.5628457605522496E-4</v>
      </c>
      <c r="D1049" s="292"/>
      <c r="E1049" s="292" t="s">
        <v>165</v>
      </c>
      <c r="F1049" s="292">
        <v>470</v>
      </c>
      <c r="G1049" s="238">
        <f t="shared" si="78"/>
        <v>1.8875502008032128E-4</v>
      </c>
      <c r="H1049" s="292"/>
      <c r="I1049" s="292"/>
      <c r="J1049" s="76"/>
    </row>
    <row r="1050" spans="1:10" x14ac:dyDescent="0.25">
      <c r="A1050" s="11" t="s">
        <v>298</v>
      </c>
      <c r="B1050" s="178">
        <f t="shared" ref="B1050:B1090" si="79">POWER((F1050/$J$985)*100, 2)</f>
        <v>4.2115611038531629E-4</v>
      </c>
      <c r="D1050" s="292"/>
      <c r="E1050" s="292" t="s">
        <v>27</v>
      </c>
      <c r="F1050" s="292">
        <v>511</v>
      </c>
      <c r="G1050" s="238">
        <f t="shared" ref="G1050:G1090" si="80">F1050/$J$985</f>
        <v>2.0522088353413655E-4</v>
      </c>
      <c r="H1050" s="292"/>
      <c r="I1050" s="292"/>
      <c r="J1050" s="76"/>
    </row>
    <row r="1051" spans="1:10" x14ac:dyDescent="0.25">
      <c r="A1051" s="11" t="s">
        <v>298</v>
      </c>
      <c r="B1051" s="178">
        <f t="shared" si="79"/>
        <v>6.594222673827841E-3</v>
      </c>
      <c r="D1051" s="292"/>
      <c r="E1051" s="292" t="s">
        <v>84</v>
      </c>
      <c r="F1051" s="292">
        <v>2022</v>
      </c>
      <c r="G1051" s="238">
        <f t="shared" si="80"/>
        <v>8.1204819277108436E-4</v>
      </c>
      <c r="H1051" s="292"/>
      <c r="I1051" s="292"/>
      <c r="J1051" s="76"/>
    </row>
    <row r="1052" spans="1:10" x14ac:dyDescent="0.25">
      <c r="A1052" s="11" t="s">
        <v>298</v>
      </c>
      <c r="B1052" s="178">
        <f t="shared" si="79"/>
        <v>0.29142653183013179</v>
      </c>
      <c r="D1052" s="292"/>
      <c r="E1052" s="292" t="s">
        <v>116</v>
      </c>
      <c r="F1052" s="292">
        <v>13442</v>
      </c>
      <c r="G1052" s="238">
        <f t="shared" si="80"/>
        <v>5.3983935742971884E-3</v>
      </c>
      <c r="H1052" s="292"/>
      <c r="I1052" s="292"/>
      <c r="J1052" s="76"/>
    </row>
    <row r="1053" spans="1:10" x14ac:dyDescent="0.25">
      <c r="A1053" s="11" t="s">
        <v>298</v>
      </c>
      <c r="B1053" s="178">
        <f t="shared" si="79"/>
        <v>1.0819341623522201E-2</v>
      </c>
      <c r="D1053" s="292"/>
      <c r="E1053" s="292" t="s">
        <v>324</v>
      </c>
      <c r="F1053" s="292">
        <v>2590</v>
      </c>
      <c r="G1053" s="238">
        <f t="shared" si="80"/>
        <v>1.0401606425702811E-3</v>
      </c>
      <c r="H1053" s="292"/>
      <c r="I1053" s="292"/>
      <c r="J1053" s="76"/>
    </row>
    <row r="1054" spans="1:10" x14ac:dyDescent="0.25">
      <c r="A1054" s="11" t="s">
        <v>298</v>
      </c>
      <c r="B1054" s="178">
        <f t="shared" si="79"/>
        <v>6.3550991113046559E-3</v>
      </c>
      <c r="D1054" s="292"/>
      <c r="E1054" s="292" t="s">
        <v>343</v>
      </c>
      <c r="F1054" s="292">
        <v>1985</v>
      </c>
      <c r="G1054" s="238">
        <f t="shared" si="80"/>
        <v>7.9718875502008031E-4</v>
      </c>
      <c r="H1054" s="292"/>
      <c r="I1054" s="292"/>
      <c r="J1054" s="76"/>
    </row>
    <row r="1055" spans="1:10" x14ac:dyDescent="0.25">
      <c r="A1055" s="11" t="s">
        <v>298</v>
      </c>
      <c r="B1055" s="178">
        <f t="shared" si="79"/>
        <v>2.9394687182464799E-3</v>
      </c>
      <c r="D1055" s="292"/>
      <c r="E1055" s="292" t="s">
        <v>139</v>
      </c>
      <c r="F1055" s="292">
        <v>1350</v>
      </c>
      <c r="G1055" s="238">
        <f t="shared" si="80"/>
        <v>5.421686746987952E-4</v>
      </c>
      <c r="H1055" s="292"/>
      <c r="I1055" s="292"/>
      <c r="J1055" s="76"/>
    </row>
    <row r="1056" spans="1:10" x14ac:dyDescent="0.25">
      <c r="A1056" s="11" t="s">
        <v>298</v>
      </c>
      <c r="B1056" s="178">
        <f t="shared" si="79"/>
        <v>1.2644957339397752E-6</v>
      </c>
      <c r="D1056" s="292"/>
      <c r="E1056" s="292" t="s">
        <v>147</v>
      </c>
      <c r="F1056" s="292">
        <v>28</v>
      </c>
      <c r="G1056" s="238">
        <f t="shared" si="80"/>
        <v>1.1244979919678715E-5</v>
      </c>
      <c r="H1056" s="292"/>
      <c r="I1056" s="292"/>
      <c r="J1056" s="76"/>
    </row>
    <row r="1057" spans="1:10" x14ac:dyDescent="0.25">
      <c r="A1057" s="11" t="s">
        <v>298</v>
      </c>
      <c r="B1057" s="178">
        <f t="shared" si="79"/>
        <v>1.0322414154610407E-3</v>
      </c>
      <c r="D1057" s="292"/>
      <c r="E1057" s="292" t="s">
        <v>334</v>
      </c>
      <c r="F1057" s="292">
        <v>800</v>
      </c>
      <c r="G1057" s="238">
        <f t="shared" si="80"/>
        <v>3.21285140562249E-4</v>
      </c>
      <c r="H1057" s="292"/>
      <c r="I1057" s="292"/>
      <c r="J1057" s="76"/>
    </row>
    <row r="1058" spans="1:10" x14ac:dyDescent="0.25">
      <c r="A1058" s="11" t="s">
        <v>298</v>
      </c>
      <c r="B1058" s="178">
        <f t="shared" si="79"/>
        <v>6.5240238060676425</v>
      </c>
      <c r="D1058" s="292"/>
      <c r="E1058" s="292" t="s">
        <v>184</v>
      </c>
      <c r="F1058" s="292">
        <v>63600</v>
      </c>
      <c r="G1058" s="238">
        <f t="shared" si="80"/>
        <v>2.5542168674698794E-2</v>
      </c>
      <c r="H1058" s="292"/>
      <c r="I1058" s="292"/>
      <c r="J1058" s="76"/>
    </row>
    <row r="1059" spans="1:10" x14ac:dyDescent="0.25">
      <c r="A1059" s="11" t="s">
        <v>298</v>
      </c>
      <c r="B1059" s="178">
        <f t="shared" si="79"/>
        <v>54.602603224141539</v>
      </c>
      <c r="D1059" s="292"/>
      <c r="E1059" s="292" t="s">
        <v>92</v>
      </c>
      <c r="F1059" s="292">
        <v>183995</v>
      </c>
      <c r="G1059" s="238">
        <f t="shared" si="80"/>
        <v>7.3893574297188749E-2</v>
      </c>
      <c r="H1059" s="292"/>
      <c r="I1059" s="292"/>
      <c r="J1059" s="76"/>
    </row>
    <row r="1060" spans="1:10" x14ac:dyDescent="0.25">
      <c r="A1060" s="11" t="s">
        <v>298</v>
      </c>
      <c r="B1060" s="178">
        <f t="shared" si="79"/>
        <v>2.2136420525475393</v>
      </c>
      <c r="D1060" s="292"/>
      <c r="E1060" s="292" t="s">
        <v>158</v>
      </c>
      <c r="F1060" s="292">
        <v>37047</v>
      </c>
      <c r="G1060" s="238">
        <f t="shared" si="80"/>
        <v>1.4878313253012048E-2</v>
      </c>
      <c r="H1060" s="292"/>
      <c r="I1060" s="292"/>
      <c r="J1060" s="76"/>
    </row>
    <row r="1061" spans="1:10" x14ac:dyDescent="0.25">
      <c r="A1061" s="11" t="s">
        <v>298</v>
      </c>
      <c r="B1061" s="178">
        <f t="shared" si="79"/>
        <v>1.0686859889356621E-3</v>
      </c>
      <c r="D1061" s="292"/>
      <c r="E1061" s="292" t="s">
        <v>118</v>
      </c>
      <c r="F1061" s="292">
        <v>814</v>
      </c>
      <c r="G1061" s="238">
        <f t="shared" si="80"/>
        <v>3.2690763052208835E-4</v>
      </c>
      <c r="H1061" s="292"/>
      <c r="I1061" s="292"/>
      <c r="J1061" s="76"/>
    </row>
    <row r="1062" spans="1:10" x14ac:dyDescent="0.25">
      <c r="A1062" s="11" t="s">
        <v>298</v>
      </c>
      <c r="B1062" s="178">
        <f t="shared" si="79"/>
        <v>2.5806035386526018E-4</v>
      </c>
      <c r="D1062" s="292"/>
      <c r="E1062" s="292" t="s">
        <v>29</v>
      </c>
      <c r="F1062" s="292">
        <v>400</v>
      </c>
      <c r="G1062" s="238">
        <f t="shared" si="80"/>
        <v>1.606425702811245E-4</v>
      </c>
      <c r="H1062" s="292"/>
      <c r="I1062" s="292"/>
      <c r="J1062" s="76"/>
    </row>
    <row r="1063" spans="1:10" x14ac:dyDescent="0.25">
      <c r="A1063" s="11" t="s">
        <v>298</v>
      </c>
      <c r="B1063" s="178">
        <f t="shared" si="79"/>
        <v>59.973516917469084</v>
      </c>
      <c r="D1063" s="292"/>
      <c r="E1063" s="292" t="s">
        <v>16</v>
      </c>
      <c r="F1063" s="292">
        <v>192832</v>
      </c>
      <c r="G1063" s="238">
        <f t="shared" si="80"/>
        <v>7.7442570281124501E-2</v>
      </c>
      <c r="H1063" s="292"/>
      <c r="I1063" s="292"/>
      <c r="J1063" s="76"/>
    </row>
    <row r="1064" spans="1:10" x14ac:dyDescent="0.25">
      <c r="A1064" s="11" t="s">
        <v>298</v>
      </c>
      <c r="B1064" s="178">
        <f t="shared" si="79"/>
        <v>1.4515894904920887E-6</v>
      </c>
      <c r="D1064" s="292"/>
      <c r="E1064" s="292" t="s">
        <v>272</v>
      </c>
      <c r="F1064" s="292">
        <v>30</v>
      </c>
      <c r="G1064" s="238">
        <f t="shared" si="80"/>
        <v>1.2048192771084337E-5</v>
      </c>
      <c r="H1064" s="292"/>
      <c r="I1064" s="292"/>
      <c r="J1064" s="76"/>
    </row>
    <row r="1065" spans="1:10" x14ac:dyDescent="0.25">
      <c r="A1065" s="11" t="s">
        <v>298</v>
      </c>
      <c r="B1065" s="178">
        <f t="shared" si="79"/>
        <v>3.8048497604877343E-2</v>
      </c>
      <c r="D1065" s="292"/>
      <c r="E1065" s="292" t="s">
        <v>54</v>
      </c>
      <c r="F1065" s="292">
        <v>4857</v>
      </c>
      <c r="G1065" s="238">
        <f t="shared" si="80"/>
        <v>1.9506024096385543E-3</v>
      </c>
      <c r="H1065" s="292"/>
      <c r="I1065" s="292"/>
      <c r="J1065" s="76"/>
    </row>
    <row r="1066" spans="1:10" x14ac:dyDescent="0.25">
      <c r="A1066" s="11" t="s">
        <v>298</v>
      </c>
      <c r="B1066" s="178">
        <f t="shared" si="79"/>
        <v>4.1213891711424006E-2</v>
      </c>
      <c r="D1066" s="292"/>
      <c r="E1066" s="292" t="s">
        <v>159</v>
      </c>
      <c r="F1066" s="292">
        <v>5055</v>
      </c>
      <c r="G1066" s="238">
        <f t="shared" si="80"/>
        <v>2.0301204819277107E-3</v>
      </c>
      <c r="H1066" s="292"/>
      <c r="I1066" s="292"/>
      <c r="J1066" s="76"/>
    </row>
    <row r="1067" spans="1:10" x14ac:dyDescent="0.25">
      <c r="A1067" s="11" t="s">
        <v>298</v>
      </c>
      <c r="B1067" s="178">
        <f t="shared" si="79"/>
        <v>7.9030983371235946E-4</v>
      </c>
      <c r="D1067" s="292"/>
      <c r="E1067" s="292" t="s">
        <v>359</v>
      </c>
      <c r="F1067" s="292">
        <v>700</v>
      </c>
      <c r="G1067" s="238">
        <f t="shared" si="80"/>
        <v>2.8112449799196787E-4</v>
      </c>
      <c r="H1067" s="292"/>
      <c r="I1067" s="292"/>
      <c r="J1067" s="76"/>
    </row>
    <row r="1068" spans="1:10" x14ac:dyDescent="0.25">
      <c r="A1068" s="11" t="s">
        <v>298</v>
      </c>
      <c r="B1068" s="178">
        <f t="shared" si="79"/>
        <v>3.9755810390154987E-5</v>
      </c>
      <c r="D1068" s="292"/>
      <c r="E1068" s="292" t="s">
        <v>30</v>
      </c>
      <c r="F1068" s="292">
        <v>157</v>
      </c>
      <c r="G1068" s="238">
        <f t="shared" si="80"/>
        <v>6.3052208835341359E-5</v>
      </c>
      <c r="H1068" s="292"/>
      <c r="I1068" s="292"/>
      <c r="J1068" s="76"/>
    </row>
    <row r="1069" spans="1:10" x14ac:dyDescent="0.25">
      <c r="A1069" s="11" t="s">
        <v>298</v>
      </c>
      <c r="B1069" s="178">
        <f t="shared" si="79"/>
        <v>1.3064305414428798E-5</v>
      </c>
      <c r="D1069" s="292"/>
      <c r="E1069" s="292" t="s">
        <v>120</v>
      </c>
      <c r="F1069" s="292">
        <v>90</v>
      </c>
      <c r="G1069" s="238">
        <f t="shared" si="80"/>
        <v>3.614457831325301E-5</v>
      </c>
      <c r="H1069" s="292"/>
      <c r="I1069" s="292"/>
      <c r="J1069" s="76"/>
    </row>
    <row r="1070" spans="1:10" x14ac:dyDescent="0.25">
      <c r="A1070" s="11" t="s">
        <v>298</v>
      </c>
      <c r="B1070" s="178">
        <f t="shared" si="79"/>
        <v>2.7257624877018117E-5</v>
      </c>
      <c r="D1070" s="292"/>
      <c r="E1070" s="292" t="s">
        <v>328</v>
      </c>
      <c r="F1070" s="292">
        <v>130</v>
      </c>
      <c r="G1070" s="238">
        <f t="shared" si="80"/>
        <v>5.2208835341365462E-5</v>
      </c>
      <c r="H1070" s="292"/>
      <c r="I1070" s="292"/>
      <c r="J1070" s="76"/>
    </row>
    <row r="1071" spans="1:10" x14ac:dyDescent="0.25">
      <c r="A1071" s="11" t="s">
        <v>298</v>
      </c>
      <c r="B1071" s="178">
        <f t="shared" si="79"/>
        <v>62.993865234431702</v>
      </c>
      <c r="D1071" s="292"/>
      <c r="E1071" s="292" t="s">
        <v>121</v>
      </c>
      <c r="F1071" s="292">
        <v>197628</v>
      </c>
      <c r="G1071" s="238">
        <f t="shared" si="80"/>
        <v>7.9368674698795175E-2</v>
      </c>
      <c r="H1071" s="292"/>
      <c r="I1071" s="292"/>
      <c r="J1071" s="76"/>
    </row>
    <row r="1072" spans="1:10" x14ac:dyDescent="0.25">
      <c r="A1072" s="11" t="s">
        <v>298</v>
      </c>
      <c r="B1072" s="178">
        <f t="shared" si="79"/>
        <v>0</v>
      </c>
      <c r="D1072" s="292"/>
      <c r="E1072" s="292" t="s">
        <v>32</v>
      </c>
      <c r="F1072" s="292"/>
      <c r="G1072" s="238"/>
      <c r="H1072" s="292"/>
      <c r="I1072" s="292"/>
      <c r="J1072" s="76"/>
    </row>
    <row r="1073" spans="1:10" x14ac:dyDescent="0.25">
      <c r="A1073" s="11" t="s">
        <v>298</v>
      </c>
      <c r="B1073" s="178">
        <f t="shared" si="79"/>
        <v>0.35874807825680227</v>
      </c>
      <c r="D1073" s="292"/>
      <c r="E1073" s="292" t="s">
        <v>360</v>
      </c>
      <c r="F1073" s="292">
        <v>14914</v>
      </c>
      <c r="G1073" s="238">
        <f t="shared" si="80"/>
        <v>5.9895582329317267E-3</v>
      </c>
      <c r="H1073" s="292"/>
      <c r="I1073" s="292"/>
      <c r="J1073" s="76"/>
    </row>
    <row r="1074" spans="1:10" x14ac:dyDescent="0.25">
      <c r="A1074" s="11" t="s">
        <v>298</v>
      </c>
      <c r="B1074" s="178">
        <f t="shared" si="79"/>
        <v>0.23978524378639055</v>
      </c>
      <c r="D1074" s="292"/>
      <c r="E1074" s="292" t="s">
        <v>11</v>
      </c>
      <c r="F1074" s="292">
        <v>12193</v>
      </c>
      <c r="G1074" s="238">
        <f t="shared" si="80"/>
        <v>4.8967871485943778E-3</v>
      </c>
      <c r="H1074" s="292"/>
      <c r="I1074" s="292"/>
      <c r="J1074" s="76"/>
    </row>
    <row r="1075" spans="1:10" x14ac:dyDescent="0.25">
      <c r="A1075" s="11" t="s">
        <v>298</v>
      </c>
      <c r="B1075" s="178">
        <f t="shared" si="79"/>
        <v>4.9537530039838074E-2</v>
      </c>
      <c r="D1075" s="292"/>
      <c r="E1075" s="292" t="s">
        <v>361</v>
      </c>
      <c r="F1075" s="292">
        <v>5542</v>
      </c>
      <c r="G1075" s="238">
        <f t="shared" si="80"/>
        <v>2.22570281124498E-3</v>
      </c>
      <c r="H1075" s="292"/>
      <c r="I1075" s="292"/>
      <c r="J1075" s="76"/>
    </row>
    <row r="1076" spans="1:10" x14ac:dyDescent="0.25">
      <c r="A1076" s="11" t="s">
        <v>298</v>
      </c>
      <c r="B1076" s="178">
        <f t="shared" si="79"/>
        <v>0</v>
      </c>
      <c r="D1076" s="292"/>
      <c r="E1076" s="292" t="s">
        <v>362</v>
      </c>
      <c r="F1076" s="292"/>
      <c r="G1076" s="238">
        <f t="shared" si="80"/>
        <v>0</v>
      </c>
      <c r="H1076" s="292"/>
      <c r="I1076" s="292"/>
      <c r="J1076" s="76"/>
    </row>
    <row r="1077" spans="1:10" x14ac:dyDescent="0.25">
      <c r="A1077" s="11" t="s">
        <v>298</v>
      </c>
      <c r="B1077" s="178">
        <f t="shared" si="79"/>
        <v>2.9875663295753285E-3</v>
      </c>
      <c r="D1077" s="292"/>
      <c r="E1077" s="292" t="s">
        <v>140</v>
      </c>
      <c r="F1077" s="292">
        <v>1361</v>
      </c>
      <c r="G1077" s="238">
        <f t="shared" si="80"/>
        <v>5.4658634538152606E-4</v>
      </c>
      <c r="H1077" s="292"/>
      <c r="I1077" s="292"/>
      <c r="J1077" s="76"/>
    </row>
    <row r="1078" spans="1:10" x14ac:dyDescent="0.25">
      <c r="A1078" s="11" t="s">
        <v>298</v>
      </c>
      <c r="B1078" s="178">
        <f t="shared" si="79"/>
        <v>2.467296566184416</v>
      </c>
      <c r="D1078" s="292"/>
      <c r="E1078" s="292" t="s">
        <v>363</v>
      </c>
      <c r="F1078" s="292">
        <v>39112</v>
      </c>
      <c r="G1078" s="238">
        <f t="shared" si="80"/>
        <v>1.5707630522088352E-2</v>
      </c>
      <c r="H1078" s="292"/>
      <c r="I1078" s="292"/>
      <c r="J1078" s="76"/>
    </row>
    <row r="1079" spans="1:10" x14ac:dyDescent="0.25">
      <c r="A1079" s="11" t="s">
        <v>298</v>
      </c>
      <c r="B1079" s="178">
        <f t="shared" si="79"/>
        <v>4.7031499491943678E-2</v>
      </c>
      <c r="D1079" s="292"/>
      <c r="E1079" s="292" t="s">
        <v>161</v>
      </c>
      <c r="F1079" s="292">
        <v>5400</v>
      </c>
      <c r="G1079" s="238">
        <f t="shared" si="80"/>
        <v>2.1686746987951808E-3</v>
      </c>
      <c r="H1079" s="292"/>
      <c r="I1079" s="292"/>
      <c r="J1079" s="76"/>
    </row>
    <row r="1080" spans="1:10" x14ac:dyDescent="0.25">
      <c r="A1080" s="11" t="s">
        <v>298</v>
      </c>
      <c r="B1080" s="178">
        <f t="shared" si="79"/>
        <v>0.27069244850889507</v>
      </c>
      <c r="D1080" s="292"/>
      <c r="E1080" s="292" t="s">
        <v>162</v>
      </c>
      <c r="F1080" s="292">
        <v>12955</v>
      </c>
      <c r="G1080" s="238">
        <f t="shared" si="80"/>
        <v>5.2028112449799199E-3</v>
      </c>
      <c r="H1080" s="292"/>
      <c r="I1080" s="292"/>
      <c r="J1080" s="76"/>
    </row>
    <row r="1081" spans="1:10" x14ac:dyDescent="0.25">
      <c r="A1081" s="11" t="s">
        <v>298</v>
      </c>
      <c r="B1081" s="178">
        <f t="shared" si="79"/>
        <v>0.33765900711278846</v>
      </c>
      <c r="D1081" s="292"/>
      <c r="E1081" s="292" t="s">
        <v>31</v>
      </c>
      <c r="F1081" s="292">
        <v>14469</v>
      </c>
      <c r="G1081" s="238">
        <f t="shared" si="80"/>
        <v>5.8108433734939758E-3</v>
      </c>
      <c r="H1081" s="292"/>
      <c r="I1081" s="292"/>
      <c r="J1081" s="76"/>
    </row>
    <row r="1082" spans="1:10" x14ac:dyDescent="0.25">
      <c r="A1082" s="11" t="s">
        <v>298</v>
      </c>
      <c r="B1082" s="178">
        <f t="shared" si="79"/>
        <v>0</v>
      </c>
      <c r="D1082" s="292"/>
      <c r="E1082" s="292" t="s">
        <v>193</v>
      </c>
      <c r="F1082" s="292"/>
      <c r="G1082" s="238"/>
      <c r="H1082" s="292"/>
      <c r="I1082" s="292"/>
      <c r="J1082" s="76"/>
    </row>
    <row r="1083" spans="1:10" x14ac:dyDescent="0.25">
      <c r="A1083" s="11" t="s">
        <v>298</v>
      </c>
      <c r="B1083" s="178">
        <f t="shared" si="79"/>
        <v>5.520072256899082E-5</v>
      </c>
      <c r="D1083" s="292"/>
      <c r="E1083" s="292" t="s">
        <v>128</v>
      </c>
      <c r="F1083" s="292">
        <v>185</v>
      </c>
      <c r="G1083" s="238">
        <f t="shared" si="80"/>
        <v>7.4297188755020075E-5</v>
      </c>
      <c r="H1083" s="292"/>
      <c r="I1083" s="292"/>
      <c r="J1083" s="76"/>
    </row>
    <row r="1084" spans="1:10" x14ac:dyDescent="0.25">
      <c r="A1084" s="11" t="s">
        <v>298</v>
      </c>
      <c r="B1084" s="178">
        <f t="shared" si="79"/>
        <v>80.206770858534526</v>
      </c>
      <c r="D1084" s="292"/>
      <c r="E1084" s="292" t="s">
        <v>38</v>
      </c>
      <c r="F1084" s="292">
        <v>223000</v>
      </c>
      <c r="G1084" s="238">
        <f t="shared" si="80"/>
        <v>8.9558232931726905E-2</v>
      </c>
      <c r="H1084" s="292"/>
      <c r="I1084" s="292"/>
      <c r="J1084" s="76"/>
    </row>
    <row r="1085" spans="1:10" x14ac:dyDescent="0.25">
      <c r="A1085" s="11" t="s">
        <v>298</v>
      </c>
      <c r="B1085" s="178">
        <f t="shared" si="79"/>
        <v>7.6791084014773952E-3</v>
      </c>
      <c r="D1085" s="292"/>
      <c r="E1085" s="292" t="s">
        <v>341</v>
      </c>
      <c r="F1085" s="292">
        <v>2182</v>
      </c>
      <c r="G1085" s="238">
        <f t="shared" si="80"/>
        <v>8.7630522088353409E-4</v>
      </c>
      <c r="H1085" s="292"/>
      <c r="I1085" s="292"/>
      <c r="J1085" s="76"/>
    </row>
    <row r="1086" spans="1:10" x14ac:dyDescent="0.25">
      <c r="A1086" s="11" t="s">
        <v>298</v>
      </c>
      <c r="B1086" s="178">
        <f t="shared" si="79"/>
        <v>13.064305414428796</v>
      </c>
      <c r="D1086" s="292"/>
      <c r="E1086" s="292" t="s">
        <v>364</v>
      </c>
      <c r="F1086" s="292">
        <v>90000</v>
      </c>
      <c r="G1086" s="238">
        <f t="shared" si="80"/>
        <v>3.614457831325301E-2</v>
      </c>
      <c r="H1086" s="292"/>
      <c r="I1086" s="292"/>
      <c r="J1086" s="76"/>
    </row>
    <row r="1087" spans="1:10" x14ac:dyDescent="0.25">
      <c r="A1087" s="11" t="s">
        <v>298</v>
      </c>
      <c r="B1087" s="178">
        <f t="shared" si="79"/>
        <v>0.24132163029628553</v>
      </c>
      <c r="D1087" s="292"/>
      <c r="E1087" s="292" t="s">
        <v>12</v>
      </c>
      <c r="F1087" s="292">
        <v>12232</v>
      </c>
      <c r="G1087" s="238">
        <f t="shared" si="80"/>
        <v>4.912449799196787E-3</v>
      </c>
      <c r="H1087" s="292"/>
      <c r="I1087" s="292"/>
      <c r="J1087" s="76"/>
    </row>
    <row r="1088" spans="1:10" x14ac:dyDescent="0.25">
      <c r="A1088" s="11" t="s">
        <v>298</v>
      </c>
      <c r="B1088" s="178">
        <f t="shared" si="79"/>
        <v>1.4515894904920891E-2</v>
      </c>
      <c r="D1088" s="292"/>
      <c r="E1088" s="292" t="s">
        <v>47</v>
      </c>
      <c r="F1088" s="292">
        <v>3000</v>
      </c>
      <c r="G1088" s="238">
        <f t="shared" si="80"/>
        <v>1.2048192771084338E-3</v>
      </c>
      <c r="H1088" s="292"/>
      <c r="I1088" s="292"/>
      <c r="J1088" s="76"/>
    </row>
    <row r="1089" spans="1:10" x14ac:dyDescent="0.25">
      <c r="A1089" s="11" t="s">
        <v>298</v>
      </c>
      <c r="B1089" s="178">
        <f t="shared" si="79"/>
        <v>1.7564232834954271E-2</v>
      </c>
      <c r="D1089" s="292"/>
      <c r="E1089" s="292" t="s">
        <v>89</v>
      </c>
      <c r="F1089" s="292">
        <v>3300</v>
      </c>
      <c r="G1089" s="238">
        <f t="shared" si="80"/>
        <v>1.3253012048192771E-3</v>
      </c>
      <c r="H1089" s="292"/>
      <c r="I1089" s="292"/>
      <c r="J1089" s="76"/>
    </row>
    <row r="1090" spans="1:10" x14ac:dyDescent="0.25">
      <c r="A1090" s="150" t="s">
        <v>298</v>
      </c>
      <c r="B1090" s="131">
        <f t="shared" si="79"/>
        <v>3.9759399041950937E-2</v>
      </c>
      <c r="C1090" s="150"/>
      <c r="D1090" s="12"/>
      <c r="E1090" s="12" t="s">
        <v>86</v>
      </c>
      <c r="F1090" s="12">
        <v>4965</v>
      </c>
      <c r="G1090" s="237">
        <f t="shared" si="80"/>
        <v>1.9939759036144578E-3</v>
      </c>
      <c r="H1090" s="12"/>
      <c r="I1090" s="12"/>
      <c r="J1090" s="147"/>
    </row>
    <row r="1091" spans="1:10" x14ac:dyDescent="0.25">
      <c r="A1091" s="11" t="s">
        <v>300</v>
      </c>
      <c r="B1091" s="178">
        <f>POWER((F1091/$J$1091)*100, 2)</f>
        <v>0</v>
      </c>
      <c r="C1091" s="11">
        <f>SUM(B1091:B1105)</f>
        <v>5905.8452686764367</v>
      </c>
      <c r="D1091" s="298"/>
      <c r="E1091" s="298" t="s">
        <v>97</v>
      </c>
      <c r="F1091" s="298"/>
      <c r="G1091" s="238"/>
      <c r="H1091" s="298"/>
      <c r="I1091" s="298"/>
      <c r="J1091" s="76">
        <v>1880</v>
      </c>
    </row>
    <row r="1092" spans="1:10" x14ac:dyDescent="0.25">
      <c r="A1092" s="11" t="s">
        <v>300</v>
      </c>
      <c r="B1092" s="178">
        <f t="shared" ref="B1092:B1105" si="81">POWER((F1092/$J$1091)*100, 2)</f>
        <v>21.91036668175645</v>
      </c>
      <c r="D1092" s="298"/>
      <c r="E1092" s="298" t="s">
        <v>83</v>
      </c>
      <c r="F1092" s="298">
        <v>88</v>
      </c>
      <c r="G1092" s="238">
        <f>F1092/$J$1091</f>
        <v>4.6808510638297871E-2</v>
      </c>
      <c r="H1092" s="298"/>
      <c r="I1092" s="298"/>
      <c r="J1092" s="76"/>
    </row>
    <row r="1093" spans="1:10" x14ac:dyDescent="0.25">
      <c r="A1093" s="11" t="s">
        <v>300</v>
      </c>
      <c r="B1093" s="178">
        <f t="shared" si="81"/>
        <v>5785.7062019013129</v>
      </c>
      <c r="D1093" s="298"/>
      <c r="E1093" s="298" t="s">
        <v>15</v>
      </c>
      <c r="F1093" s="298">
        <v>1430</v>
      </c>
      <c r="G1093" s="238">
        <f>F1093/$J$1091</f>
        <v>0.76063829787234039</v>
      </c>
      <c r="H1093" s="298"/>
      <c r="I1093" s="298"/>
      <c r="J1093" s="76"/>
    </row>
    <row r="1094" spans="1:10" x14ac:dyDescent="0.25">
      <c r="A1094" s="11" t="s">
        <v>300</v>
      </c>
      <c r="B1094" s="178">
        <f t="shared" si="81"/>
        <v>0.10185604345857852</v>
      </c>
      <c r="D1094" s="298"/>
      <c r="E1094" s="298" t="s">
        <v>134</v>
      </c>
      <c r="F1094" s="298">
        <v>6</v>
      </c>
      <c r="G1094" s="238">
        <f t="shared" ref="G1094:G1103" si="82">F1094/$J$1091</f>
        <v>3.1914893617021275E-3</v>
      </c>
      <c r="H1094" s="298"/>
      <c r="I1094" s="298"/>
      <c r="J1094" s="76"/>
    </row>
    <row r="1095" spans="1:10" x14ac:dyDescent="0.25">
      <c r="A1095" s="11" t="s">
        <v>300</v>
      </c>
      <c r="B1095" s="178">
        <f t="shared" si="81"/>
        <v>55.45495699411498</v>
      </c>
      <c r="D1095" s="298"/>
      <c r="E1095" s="298" t="s">
        <v>266</v>
      </c>
      <c r="F1095" s="298">
        <v>140</v>
      </c>
      <c r="G1095" s="238">
        <f t="shared" si="82"/>
        <v>7.4468085106382975E-2</v>
      </c>
      <c r="H1095" s="298"/>
      <c r="I1095" s="298"/>
      <c r="J1095" s="76"/>
    </row>
    <row r="1096" spans="1:10" x14ac:dyDescent="0.25">
      <c r="A1096" s="11" t="s">
        <v>300</v>
      </c>
      <c r="B1096" s="178">
        <f t="shared" si="81"/>
        <v>0.63660027161611588</v>
      </c>
      <c r="D1096" s="298"/>
      <c r="E1096" s="298" t="s">
        <v>56</v>
      </c>
      <c r="F1096" s="298">
        <v>15</v>
      </c>
      <c r="G1096" s="238">
        <f t="shared" si="82"/>
        <v>7.9787234042553185E-3</v>
      </c>
      <c r="H1096" s="298"/>
      <c r="I1096" s="298"/>
      <c r="J1096" s="76"/>
    </row>
    <row r="1097" spans="1:10" x14ac:dyDescent="0.25">
      <c r="A1097" s="11" t="s">
        <v>300</v>
      </c>
      <c r="B1097" s="178">
        <f t="shared" si="81"/>
        <v>0.28293345405160703</v>
      </c>
      <c r="D1097" s="298"/>
      <c r="E1097" s="298" t="s">
        <v>165</v>
      </c>
      <c r="F1097" s="298">
        <v>10</v>
      </c>
      <c r="G1097" s="238">
        <f t="shared" si="82"/>
        <v>5.3191489361702126E-3</v>
      </c>
      <c r="H1097" s="298"/>
      <c r="I1097" s="298"/>
      <c r="J1097" s="76"/>
    </row>
    <row r="1098" spans="1:10" x14ac:dyDescent="0.25">
      <c r="A1098" s="11" t="s">
        <v>300</v>
      </c>
      <c r="B1098" s="178">
        <f t="shared" si="81"/>
        <v>32.132615892372115</v>
      </c>
      <c r="D1098" s="298"/>
      <c r="E1098" s="298" t="s">
        <v>92</v>
      </c>
      <c r="F1098" s="298">
        <v>106.569</v>
      </c>
      <c r="G1098" s="238">
        <f t="shared" si="82"/>
        <v>5.6685638297872341E-2</v>
      </c>
      <c r="H1098" s="298"/>
      <c r="I1098" s="298"/>
      <c r="J1098" s="76"/>
    </row>
    <row r="1099" spans="1:10" x14ac:dyDescent="0.25">
      <c r="A1099" s="11" t="s">
        <v>300</v>
      </c>
      <c r="B1099" s="178">
        <f t="shared" si="81"/>
        <v>7.0733363512901759</v>
      </c>
      <c r="D1099" s="298"/>
      <c r="E1099" s="298" t="s">
        <v>16</v>
      </c>
      <c r="F1099" s="298">
        <v>50</v>
      </c>
      <c r="G1099" s="238">
        <f t="shared" si="82"/>
        <v>2.6595744680851064E-2</v>
      </c>
      <c r="H1099" s="298"/>
      <c r="I1099" s="298"/>
      <c r="J1099" s="76"/>
    </row>
    <row r="1100" spans="1:10" x14ac:dyDescent="0.25">
      <c r="A1100" s="11" t="s">
        <v>300</v>
      </c>
      <c r="B1100" s="178">
        <f t="shared" si="81"/>
        <v>0</v>
      </c>
      <c r="D1100" s="298"/>
      <c r="E1100" s="298" t="s">
        <v>120</v>
      </c>
      <c r="F1100" s="298"/>
      <c r="G1100" s="238"/>
      <c r="H1100" s="298"/>
      <c r="I1100" s="298"/>
      <c r="J1100" s="76"/>
    </row>
    <row r="1101" spans="1:10" x14ac:dyDescent="0.25">
      <c r="A1101" s="11" t="s">
        <v>300</v>
      </c>
      <c r="B1101" s="178">
        <f t="shared" si="81"/>
        <v>0</v>
      </c>
      <c r="D1101" s="298"/>
      <c r="E1101" s="298" t="s">
        <v>173</v>
      </c>
      <c r="F1101" s="298"/>
      <c r="G1101" s="238"/>
      <c r="H1101" s="298"/>
      <c r="I1101" s="298"/>
      <c r="J1101" s="76"/>
    </row>
    <row r="1102" spans="1:10" x14ac:dyDescent="0.25">
      <c r="A1102" s="11" t="s">
        <v>300</v>
      </c>
      <c r="B1102" s="178">
        <f t="shared" si="81"/>
        <v>0</v>
      </c>
      <c r="D1102" s="298"/>
      <c r="E1102" s="298" t="s">
        <v>32</v>
      </c>
      <c r="F1102" s="298"/>
      <c r="G1102" s="238"/>
      <c r="H1102" s="298"/>
      <c r="I1102" s="298"/>
      <c r="J1102" s="76"/>
    </row>
    <row r="1103" spans="1:10" x14ac:dyDescent="0.25">
      <c r="A1103" s="11" t="s">
        <v>300</v>
      </c>
      <c r="B1103" s="178">
        <f t="shared" si="81"/>
        <v>2.5464010864644635</v>
      </c>
      <c r="D1103" s="298"/>
      <c r="E1103" s="298" t="s">
        <v>140</v>
      </c>
      <c r="F1103" s="298">
        <v>30</v>
      </c>
      <c r="G1103" s="238">
        <f t="shared" si="82"/>
        <v>1.5957446808510637E-2</v>
      </c>
      <c r="H1103" s="298"/>
      <c r="I1103" s="298"/>
      <c r="J1103" s="76"/>
    </row>
    <row r="1104" spans="1:10" x14ac:dyDescent="0.25">
      <c r="A1104" s="11" t="s">
        <v>300</v>
      </c>
      <c r="B1104" s="178">
        <f t="shared" si="81"/>
        <v>0</v>
      </c>
      <c r="D1104" s="298"/>
      <c r="E1104" s="298" t="s">
        <v>126</v>
      </c>
      <c r="F1104" s="298"/>
      <c r="G1104" s="238"/>
      <c r="H1104" s="298"/>
      <c r="I1104" s="298"/>
      <c r="J1104" s="76"/>
    </row>
    <row r="1105" spans="1:10" x14ac:dyDescent="0.25">
      <c r="A1105" s="150" t="s">
        <v>300</v>
      </c>
      <c r="B1105" s="131">
        <f t="shared" si="81"/>
        <v>0</v>
      </c>
      <c r="C1105" s="150"/>
      <c r="D1105" s="12"/>
      <c r="E1105" s="12" t="s">
        <v>38</v>
      </c>
      <c r="F1105" s="12"/>
      <c r="G1105" s="237"/>
      <c r="H1105" s="12"/>
      <c r="I1105" s="12"/>
      <c r="J1105" s="147"/>
    </row>
    <row r="1106" spans="1:10" x14ac:dyDescent="0.25">
      <c r="A1106" s="11" t="s">
        <v>302</v>
      </c>
      <c r="B1106" s="178">
        <f>POWER((F1106/$J$1106)*100, 2)</f>
        <v>0</v>
      </c>
      <c r="C1106" s="11">
        <f>SUM(B1106:B1151)</f>
        <v>2140.1907812277577</v>
      </c>
      <c r="D1106" s="300"/>
      <c r="E1106" s="300" t="s">
        <v>97</v>
      </c>
      <c r="F1106" s="299"/>
      <c r="G1106" s="238"/>
      <c r="H1106" s="300"/>
      <c r="I1106" s="300"/>
      <c r="J1106" s="76">
        <v>3870000</v>
      </c>
    </row>
    <row r="1107" spans="1:10" x14ac:dyDescent="0.25">
      <c r="A1107" s="11" t="s">
        <v>302</v>
      </c>
      <c r="B1107" s="178">
        <f t="shared" ref="B1107:B1151" si="83">POWER((F1107/$J$1106)*100, 2)</f>
        <v>0.40910402620034864</v>
      </c>
      <c r="D1107" s="300"/>
      <c r="E1107" s="300" t="s">
        <v>81</v>
      </c>
      <c r="F1107" s="300">
        <v>24753</v>
      </c>
      <c r="G1107" s="238">
        <f>F1107/$J$1106</f>
        <v>6.3961240310077523E-3</v>
      </c>
      <c r="H1107" s="300"/>
      <c r="I1107" s="300"/>
      <c r="J1107" s="76"/>
    </row>
    <row r="1108" spans="1:10" x14ac:dyDescent="0.25">
      <c r="A1108" s="11" t="s">
        <v>302</v>
      </c>
      <c r="B1108" s="178">
        <f t="shared" si="83"/>
        <v>213.90007277874594</v>
      </c>
      <c r="D1108" s="300"/>
      <c r="E1108" s="300" t="s">
        <v>5</v>
      </c>
      <c r="F1108" s="300">
        <v>566000</v>
      </c>
      <c r="G1108" s="238">
        <f t="shared" ref="G1108:G1151" si="84">F1108/$J$1106</f>
        <v>0.14625322997416021</v>
      </c>
      <c r="H1108" s="300"/>
      <c r="I1108" s="300"/>
      <c r="J1108" s="76"/>
    </row>
    <row r="1109" spans="1:10" x14ac:dyDescent="0.25">
      <c r="A1109" s="11" t="s">
        <v>302</v>
      </c>
      <c r="B1109" s="178">
        <f t="shared" si="83"/>
        <v>4.7717975308641973</v>
      </c>
      <c r="D1109" s="300"/>
      <c r="E1109" s="300" t="s">
        <v>93</v>
      </c>
      <c r="F1109" s="300">
        <v>84538</v>
      </c>
      <c r="G1109" s="238">
        <f t="shared" si="84"/>
        <v>2.1844444444444444E-2</v>
      </c>
      <c r="H1109" s="300"/>
      <c r="I1109" s="300"/>
      <c r="J1109" s="76"/>
    </row>
    <row r="1110" spans="1:10" x14ac:dyDescent="0.25">
      <c r="A1110" s="11" t="s">
        <v>302</v>
      </c>
      <c r="B1110" s="178">
        <f t="shared" si="83"/>
        <v>6.0092542515473831E-3</v>
      </c>
      <c r="D1110" s="300"/>
      <c r="E1110" s="300" t="s">
        <v>372</v>
      </c>
      <c r="F1110" s="300">
        <v>3000</v>
      </c>
      <c r="G1110" s="238">
        <f t="shared" si="84"/>
        <v>7.7519379844961239E-4</v>
      </c>
      <c r="H1110" s="300"/>
      <c r="I1110" s="300"/>
      <c r="J1110" s="76"/>
    </row>
    <row r="1111" spans="1:10" x14ac:dyDescent="0.25">
      <c r="A1111" s="11" t="s">
        <v>302</v>
      </c>
      <c r="B1111" s="178">
        <f t="shared" si="83"/>
        <v>0.16858769171190302</v>
      </c>
      <c r="D1111" s="300"/>
      <c r="E1111" s="300" t="s">
        <v>6</v>
      </c>
      <c r="F1111" s="300">
        <v>15890</v>
      </c>
      <c r="G1111" s="238">
        <f t="shared" si="84"/>
        <v>4.1059431524547805E-3</v>
      </c>
      <c r="H1111" s="300"/>
      <c r="I1111" s="300"/>
      <c r="J1111" s="76"/>
    </row>
    <row r="1112" spans="1:10" x14ac:dyDescent="0.25">
      <c r="A1112" s="11" t="s">
        <v>302</v>
      </c>
      <c r="B1112" s="178">
        <f t="shared" si="83"/>
        <v>0.10774339749881483</v>
      </c>
      <c r="D1112" s="300"/>
      <c r="E1112" s="300" t="s">
        <v>101</v>
      </c>
      <c r="F1112" s="300">
        <v>12703</v>
      </c>
      <c r="G1112" s="238">
        <f t="shared" si="84"/>
        <v>3.2824289405684755E-3</v>
      </c>
      <c r="H1112" s="300"/>
      <c r="I1112" s="300"/>
      <c r="J1112" s="76"/>
    </row>
    <row r="1113" spans="1:10" x14ac:dyDescent="0.25">
      <c r="A1113" s="11" t="s">
        <v>302</v>
      </c>
      <c r="B1113" s="178">
        <f t="shared" si="83"/>
        <v>1.6692372920964958E-2</v>
      </c>
      <c r="D1113" s="300"/>
      <c r="E1113" s="300" t="s">
        <v>102</v>
      </c>
      <c r="F1113" s="300">
        <v>5000</v>
      </c>
      <c r="G1113" s="238">
        <f t="shared" si="84"/>
        <v>1.2919896640826874E-3</v>
      </c>
      <c r="H1113" s="300"/>
      <c r="I1113" s="300"/>
      <c r="J1113" s="76"/>
    </row>
    <row r="1114" spans="1:10" x14ac:dyDescent="0.25">
      <c r="A1114" s="11" t="s">
        <v>302</v>
      </c>
      <c r="B1114" s="178">
        <f t="shared" si="83"/>
        <v>3.1640779607261855</v>
      </c>
      <c r="D1114" s="300"/>
      <c r="E1114" s="300" t="s">
        <v>82</v>
      </c>
      <c r="F1114" s="300">
        <v>68839</v>
      </c>
      <c r="G1114" s="238">
        <f t="shared" si="84"/>
        <v>1.7787855297157623E-2</v>
      </c>
      <c r="H1114" s="300"/>
      <c r="I1114" s="300"/>
      <c r="J1114" s="76"/>
    </row>
    <row r="1115" spans="1:10" x14ac:dyDescent="0.25">
      <c r="A1115" s="11" t="s">
        <v>302</v>
      </c>
      <c r="B1115" s="178">
        <f t="shared" si="83"/>
        <v>1.5244282862274573E-3</v>
      </c>
      <c r="D1115" s="300"/>
      <c r="E1115" s="300" t="s">
        <v>83</v>
      </c>
      <c r="F1115" s="299">
        <v>1511</v>
      </c>
      <c r="G1115" s="238">
        <f t="shared" si="84"/>
        <v>3.9043927648578812E-4</v>
      </c>
      <c r="H1115" s="300"/>
      <c r="I1115" s="300"/>
      <c r="J1115" s="76"/>
    </row>
    <row r="1116" spans="1:10" x14ac:dyDescent="0.25">
      <c r="A1116" s="11" t="s">
        <v>302</v>
      </c>
      <c r="B1116" s="178">
        <f t="shared" si="83"/>
        <v>1709.2989871068112</v>
      </c>
      <c r="D1116" s="300"/>
      <c r="E1116" s="300" t="s">
        <v>15</v>
      </c>
      <c r="F1116" s="300">
        <v>1600000</v>
      </c>
      <c r="G1116" s="238">
        <f t="shared" si="84"/>
        <v>0.41343669250645992</v>
      </c>
      <c r="H1116" s="300"/>
      <c r="I1116" s="300"/>
      <c r="J1116" s="76"/>
    </row>
    <row r="1117" spans="1:10" x14ac:dyDescent="0.25">
      <c r="A1117" s="11" t="s">
        <v>302</v>
      </c>
      <c r="B1117" s="178">
        <f t="shared" si="83"/>
        <v>0</v>
      </c>
      <c r="D1117" s="300"/>
      <c r="E1117" s="300" t="s">
        <v>103</v>
      </c>
      <c r="F1117" s="300"/>
      <c r="G1117" s="238"/>
      <c r="H1117" s="300"/>
      <c r="I1117" s="300"/>
      <c r="J1117" s="76"/>
    </row>
    <row r="1118" spans="1:10" x14ac:dyDescent="0.25">
      <c r="A1118" s="11" t="s">
        <v>302</v>
      </c>
      <c r="B1118" s="178">
        <f t="shared" si="83"/>
        <v>0</v>
      </c>
      <c r="D1118" s="300"/>
      <c r="E1118" s="300" t="s">
        <v>222</v>
      </c>
      <c r="F1118" s="300"/>
      <c r="G1118" s="238"/>
      <c r="H1118" s="300"/>
      <c r="I1118" s="300"/>
      <c r="J1118" s="76"/>
    </row>
    <row r="1119" spans="1:10" x14ac:dyDescent="0.25">
      <c r="A1119" s="11" t="s">
        <v>302</v>
      </c>
      <c r="B1119" s="178">
        <f t="shared" si="83"/>
        <v>0</v>
      </c>
      <c r="D1119" s="300"/>
      <c r="E1119" s="300" t="s">
        <v>108</v>
      </c>
      <c r="F1119" s="300"/>
      <c r="G1119" s="238"/>
      <c r="H1119" s="300"/>
      <c r="I1119" s="300"/>
      <c r="J1119" s="76"/>
    </row>
    <row r="1120" spans="1:10" x14ac:dyDescent="0.25">
      <c r="A1120" s="11" t="s">
        <v>302</v>
      </c>
      <c r="B1120" s="178">
        <f t="shared" si="83"/>
        <v>0.19357726164960709</v>
      </c>
      <c r="D1120" s="300"/>
      <c r="E1120" s="300" t="s">
        <v>21</v>
      </c>
      <c r="F1120" s="299">
        <v>17027</v>
      </c>
      <c r="G1120" s="238">
        <f t="shared" si="84"/>
        <v>4.3997416020671839E-3</v>
      </c>
      <c r="H1120" s="300"/>
      <c r="I1120" s="300"/>
      <c r="J1120" s="76"/>
    </row>
    <row r="1121" spans="1:10" x14ac:dyDescent="0.25">
      <c r="A1121" s="11" t="s">
        <v>302</v>
      </c>
      <c r="B1121" s="178">
        <f t="shared" si="83"/>
        <v>0</v>
      </c>
      <c r="D1121" s="300"/>
      <c r="E1121" s="300" t="s">
        <v>190</v>
      </c>
      <c r="F1121" s="299"/>
      <c r="G1121" s="238"/>
      <c r="H1121" s="300"/>
      <c r="I1121" s="300"/>
      <c r="J1121" s="76"/>
    </row>
    <row r="1122" spans="1:10" x14ac:dyDescent="0.25">
      <c r="A1122" s="11" t="s">
        <v>302</v>
      </c>
      <c r="B1122" s="178">
        <f t="shared" si="83"/>
        <v>0.13982188637167905</v>
      </c>
      <c r="D1122" s="300"/>
      <c r="E1122" s="300" t="s">
        <v>227</v>
      </c>
      <c r="F1122" s="300">
        <v>14471</v>
      </c>
      <c r="G1122" s="238">
        <f t="shared" si="84"/>
        <v>3.7392764857881139E-3</v>
      </c>
      <c r="H1122" s="300"/>
      <c r="I1122" s="300"/>
      <c r="J1122" s="76"/>
    </row>
    <row r="1123" spans="1:10" x14ac:dyDescent="0.25">
      <c r="A1123" s="11" t="s">
        <v>302</v>
      </c>
      <c r="B1123" s="178">
        <f t="shared" si="83"/>
        <v>4.9382716049382722</v>
      </c>
      <c r="D1123" s="300"/>
      <c r="E1123" s="300" t="s">
        <v>9</v>
      </c>
      <c r="F1123" s="300">
        <v>86000</v>
      </c>
      <c r="G1123" s="238">
        <f t="shared" si="84"/>
        <v>2.2222222222222223E-2</v>
      </c>
      <c r="H1123" s="300"/>
      <c r="I1123" s="300"/>
      <c r="J1123" s="76"/>
    </row>
    <row r="1124" spans="1:10" x14ac:dyDescent="0.25">
      <c r="A1124" s="11" t="s">
        <v>302</v>
      </c>
      <c r="B1124" s="178">
        <f t="shared" si="83"/>
        <v>0.26707796673543932</v>
      </c>
      <c r="D1124" s="300"/>
      <c r="E1124" s="300" t="s">
        <v>24</v>
      </c>
      <c r="F1124" s="300">
        <v>20000</v>
      </c>
      <c r="G1124" s="238">
        <f t="shared" si="84"/>
        <v>5.1679586563307496E-3</v>
      </c>
      <c r="H1124" s="300"/>
      <c r="I1124" s="300"/>
      <c r="J1124" s="76"/>
    </row>
    <row r="1125" spans="1:10" x14ac:dyDescent="0.25">
      <c r="A1125" s="11" t="s">
        <v>302</v>
      </c>
      <c r="B1125" s="178">
        <f t="shared" si="83"/>
        <v>1.2345679012345681</v>
      </c>
      <c r="D1125" s="300"/>
      <c r="E1125" s="300" t="s">
        <v>110</v>
      </c>
      <c r="F1125" s="300">
        <v>43000</v>
      </c>
      <c r="G1125" s="238">
        <f t="shared" si="84"/>
        <v>1.1111111111111112E-2</v>
      </c>
      <c r="H1125" s="300"/>
      <c r="I1125" s="300"/>
      <c r="J1125" s="76"/>
    </row>
    <row r="1126" spans="1:10" x14ac:dyDescent="0.25">
      <c r="A1126" s="11" t="s">
        <v>302</v>
      </c>
      <c r="B1126" s="178">
        <f t="shared" si="83"/>
        <v>4.2732474677670284E-4</v>
      </c>
      <c r="D1126" s="300"/>
      <c r="E1126" s="300" t="s">
        <v>25</v>
      </c>
      <c r="F1126" s="300">
        <v>800</v>
      </c>
      <c r="G1126" s="238">
        <f t="shared" si="84"/>
        <v>2.0671834625322997E-4</v>
      </c>
      <c r="H1126" s="300"/>
      <c r="I1126" s="300"/>
      <c r="J1126" s="76"/>
    </row>
    <row r="1127" spans="1:10" x14ac:dyDescent="0.25">
      <c r="A1127" s="11" t="s">
        <v>302</v>
      </c>
      <c r="B1127" s="178">
        <f t="shared" si="83"/>
        <v>0</v>
      </c>
      <c r="D1127" s="300"/>
      <c r="E1127" s="300" t="s">
        <v>111</v>
      </c>
      <c r="F1127" s="300"/>
      <c r="G1127" s="238"/>
      <c r="H1127" s="300"/>
      <c r="I1127" s="300"/>
      <c r="J1127" s="76"/>
    </row>
    <row r="1128" spans="1:10" x14ac:dyDescent="0.25">
      <c r="A1128" s="11" t="s">
        <v>302</v>
      </c>
      <c r="B1128" s="178">
        <f t="shared" si="83"/>
        <v>0.75380085331410351</v>
      </c>
      <c r="D1128" s="300"/>
      <c r="E1128" s="300" t="s">
        <v>36</v>
      </c>
      <c r="F1128" s="300">
        <v>33600</v>
      </c>
      <c r="G1128" s="238">
        <f t="shared" si="84"/>
        <v>8.6821705426356581E-3</v>
      </c>
      <c r="H1128" s="300"/>
      <c r="I1128" s="300"/>
      <c r="J1128" s="76"/>
    </row>
    <row r="1129" spans="1:10" x14ac:dyDescent="0.25">
      <c r="A1129" s="11" t="s">
        <v>302</v>
      </c>
      <c r="B1129" s="178">
        <f t="shared" si="83"/>
        <v>0.32316433974988146</v>
      </c>
      <c r="D1129" s="300"/>
      <c r="E1129" s="300" t="s">
        <v>220</v>
      </c>
      <c r="F1129" s="300">
        <v>22000</v>
      </c>
      <c r="G1129" s="238">
        <f t="shared" si="84"/>
        <v>5.6847545219638239E-3</v>
      </c>
      <c r="H1129" s="300"/>
      <c r="I1129" s="300"/>
      <c r="J1129" s="76"/>
    </row>
    <row r="1130" spans="1:10" x14ac:dyDescent="0.25">
      <c r="A1130" s="11" t="s">
        <v>302</v>
      </c>
      <c r="B1130" s="178">
        <f t="shared" si="83"/>
        <v>2.844444444444445E-3</v>
      </c>
      <c r="D1130" s="300"/>
      <c r="E1130" s="300" t="s">
        <v>170</v>
      </c>
      <c r="F1130" s="299">
        <v>2064</v>
      </c>
      <c r="G1130" s="238">
        <f t="shared" si="84"/>
        <v>5.3333333333333336E-4</v>
      </c>
      <c r="H1130" s="300"/>
      <c r="I1130" s="300"/>
      <c r="J1130" s="76"/>
    </row>
    <row r="1131" spans="1:10" x14ac:dyDescent="0.25">
      <c r="A1131" s="11" t="s">
        <v>302</v>
      </c>
      <c r="B1131" s="178">
        <f t="shared" si="83"/>
        <v>0.96415145991493545</v>
      </c>
      <c r="D1131" s="300"/>
      <c r="E1131" s="300" t="s">
        <v>181</v>
      </c>
      <c r="F1131" s="299">
        <v>38000</v>
      </c>
      <c r="G1131" s="238">
        <f t="shared" si="84"/>
        <v>9.8191214470284231E-3</v>
      </c>
      <c r="H1131" s="300"/>
      <c r="I1131" s="300"/>
      <c r="J1131" s="76"/>
    </row>
    <row r="1132" spans="1:10" x14ac:dyDescent="0.25">
      <c r="A1132" s="11" t="s">
        <v>302</v>
      </c>
      <c r="B1132" s="178">
        <f t="shared" si="83"/>
        <v>13.814187344510547</v>
      </c>
      <c r="D1132" s="300"/>
      <c r="E1132" s="300" t="s">
        <v>56</v>
      </c>
      <c r="F1132" s="300">
        <v>143838</v>
      </c>
      <c r="G1132" s="238">
        <f t="shared" si="84"/>
        <v>3.7167441860465118E-2</v>
      </c>
      <c r="H1132" s="300"/>
      <c r="I1132" s="300"/>
      <c r="J1132" s="76"/>
    </row>
    <row r="1133" spans="1:10" x14ac:dyDescent="0.25">
      <c r="A1133" s="11" t="s">
        <v>302</v>
      </c>
      <c r="B1133" s="178">
        <f t="shared" si="83"/>
        <v>1.6050991193104047</v>
      </c>
      <c r="D1133" s="300"/>
      <c r="E1133" s="300" t="s">
        <v>165</v>
      </c>
      <c r="F1133" s="300">
        <v>49030</v>
      </c>
      <c r="G1133" s="238">
        <f t="shared" si="84"/>
        <v>1.2669250645994832E-2</v>
      </c>
      <c r="H1133" s="300"/>
      <c r="I1133" s="300"/>
      <c r="J1133" s="76"/>
    </row>
    <row r="1134" spans="1:10" x14ac:dyDescent="0.25">
      <c r="A1134" s="11" t="s">
        <v>302</v>
      </c>
      <c r="B1134" s="178">
        <f t="shared" si="83"/>
        <v>6.8503255680414502E-2</v>
      </c>
      <c r="D1134" s="300"/>
      <c r="E1134" s="300" t="s">
        <v>84</v>
      </c>
      <c r="F1134" s="300">
        <v>10129</v>
      </c>
      <c r="G1134" s="238">
        <f t="shared" si="84"/>
        <v>2.6173126614987079E-3</v>
      </c>
      <c r="H1134" s="300"/>
      <c r="I1134" s="300"/>
      <c r="J1134" s="76"/>
    </row>
    <row r="1135" spans="1:10" x14ac:dyDescent="0.25">
      <c r="A1135" s="11" t="s">
        <v>302</v>
      </c>
      <c r="B1135" s="178">
        <f t="shared" si="83"/>
        <v>61.081696933944933</v>
      </c>
      <c r="D1135" s="300"/>
      <c r="E1135" s="300" t="s">
        <v>92</v>
      </c>
      <c r="F1135" s="300">
        <v>302459</v>
      </c>
      <c r="G1135" s="238">
        <f t="shared" si="84"/>
        <v>7.8154780361757104E-2</v>
      </c>
      <c r="H1135" s="300"/>
      <c r="I1135" s="300"/>
      <c r="J1135" s="76"/>
    </row>
    <row r="1136" spans="1:10" x14ac:dyDescent="0.25">
      <c r="A1136" s="11" t="s">
        <v>302</v>
      </c>
      <c r="B1136" s="178">
        <f t="shared" si="83"/>
        <v>4.316086773631393</v>
      </c>
      <c r="D1136" s="300"/>
      <c r="E1136" s="300" t="s">
        <v>118</v>
      </c>
      <c r="F1136" s="300">
        <v>80400</v>
      </c>
      <c r="G1136" s="238">
        <f t="shared" si="84"/>
        <v>2.0775193798449613E-2</v>
      </c>
      <c r="H1136" s="300"/>
      <c r="I1136" s="300"/>
      <c r="J1136" s="76"/>
    </row>
    <row r="1137" spans="1:10" x14ac:dyDescent="0.25">
      <c r="A1137" s="11" t="s">
        <v>302</v>
      </c>
      <c r="B1137" s="178">
        <f t="shared" si="83"/>
        <v>0</v>
      </c>
      <c r="D1137" s="300"/>
      <c r="E1137" s="300" t="s">
        <v>29</v>
      </c>
      <c r="F1137" s="300"/>
      <c r="G1137" s="238"/>
      <c r="H1137" s="300"/>
      <c r="I1137" s="300"/>
      <c r="J1137" s="76"/>
    </row>
    <row r="1138" spans="1:10" x14ac:dyDescent="0.25">
      <c r="A1138" s="11" t="s">
        <v>302</v>
      </c>
      <c r="B1138" s="178">
        <f t="shared" si="83"/>
        <v>3.2717050925091304</v>
      </c>
      <c r="D1138" s="300"/>
      <c r="E1138" s="300" t="s">
        <v>16</v>
      </c>
      <c r="F1138" s="300">
        <v>70000</v>
      </c>
      <c r="G1138" s="238">
        <f t="shared" si="84"/>
        <v>1.8087855297157621E-2</v>
      </c>
      <c r="H1138" s="300"/>
      <c r="I1138" s="300"/>
      <c r="J1138" s="76"/>
    </row>
    <row r="1139" spans="1:10" x14ac:dyDescent="0.25">
      <c r="A1139" s="11" t="s">
        <v>302</v>
      </c>
      <c r="B1139" s="178">
        <f t="shared" si="83"/>
        <v>0</v>
      </c>
      <c r="D1139" s="300"/>
      <c r="E1139" s="300" t="s">
        <v>54</v>
      </c>
      <c r="F1139" s="300"/>
      <c r="G1139" s="238"/>
      <c r="H1139" s="300"/>
      <c r="I1139" s="300"/>
      <c r="J1139" s="76"/>
    </row>
    <row r="1140" spans="1:10" x14ac:dyDescent="0.25">
      <c r="A1140" s="11" t="s">
        <v>302</v>
      </c>
      <c r="B1140" s="178">
        <f t="shared" si="83"/>
        <v>0</v>
      </c>
      <c r="D1140" s="300"/>
      <c r="E1140" s="300" t="s">
        <v>37</v>
      </c>
      <c r="F1140" s="300"/>
      <c r="G1140" s="238"/>
      <c r="H1140" s="300"/>
      <c r="I1140" s="300"/>
      <c r="J1140" s="76"/>
    </row>
    <row r="1141" spans="1:10" x14ac:dyDescent="0.25">
      <c r="A1141" s="11" t="s">
        <v>302</v>
      </c>
      <c r="B1141" s="178">
        <f t="shared" si="83"/>
        <v>1.6129</v>
      </c>
      <c r="D1141" s="300"/>
      <c r="E1141" s="300" t="s">
        <v>121</v>
      </c>
      <c r="F1141" s="300">
        <v>49149</v>
      </c>
      <c r="G1141" s="238">
        <f t="shared" si="84"/>
        <v>1.2699999999999999E-2</v>
      </c>
      <c r="H1141" s="300"/>
      <c r="I1141" s="300"/>
      <c r="J1141" s="76"/>
    </row>
    <row r="1142" spans="1:10" x14ac:dyDescent="0.25">
      <c r="A1142" s="11" t="s">
        <v>302</v>
      </c>
      <c r="B1142" s="178">
        <f t="shared" si="83"/>
        <v>0</v>
      </c>
      <c r="D1142" s="300"/>
      <c r="E1142" s="300" t="s">
        <v>32</v>
      </c>
      <c r="F1142" s="300"/>
      <c r="G1142" s="238"/>
      <c r="H1142" s="300"/>
      <c r="I1142" s="300"/>
      <c r="J1142" s="76"/>
    </row>
    <row r="1143" spans="1:10" x14ac:dyDescent="0.25">
      <c r="A1143" s="11" t="s">
        <v>302</v>
      </c>
      <c r="B1143" s="178">
        <f t="shared" si="83"/>
        <v>3.2065981611681993</v>
      </c>
      <c r="D1143" s="300"/>
      <c r="E1143" s="300" t="s">
        <v>174</v>
      </c>
      <c r="F1143" s="300">
        <v>69300</v>
      </c>
      <c r="G1143" s="238">
        <f t="shared" si="84"/>
        <v>1.7906976744186048E-2</v>
      </c>
      <c r="H1143" s="300"/>
      <c r="I1143" s="300"/>
      <c r="J1143" s="76"/>
    </row>
    <row r="1144" spans="1:10" x14ac:dyDescent="0.25">
      <c r="A1144" s="11" t="s">
        <v>302</v>
      </c>
      <c r="B1144" s="178">
        <f t="shared" si="83"/>
        <v>4.2732474677670284E-4</v>
      </c>
      <c r="D1144" s="300"/>
      <c r="E1144" s="300" t="s">
        <v>140</v>
      </c>
      <c r="F1144" s="300">
        <v>800</v>
      </c>
      <c r="G1144" s="238">
        <f t="shared" si="84"/>
        <v>2.0671834625322997E-4</v>
      </c>
      <c r="H1144" s="300"/>
      <c r="I1144" s="300"/>
      <c r="J1144" s="76"/>
    </row>
    <row r="1145" spans="1:10" x14ac:dyDescent="0.25">
      <c r="A1145" s="11" t="s">
        <v>302</v>
      </c>
      <c r="B1145" s="178">
        <f t="shared" si="83"/>
        <v>0</v>
      </c>
      <c r="D1145" s="300"/>
      <c r="E1145" s="300" t="s">
        <v>161</v>
      </c>
      <c r="F1145" s="300"/>
      <c r="G1145" s="238"/>
      <c r="H1145" s="300"/>
      <c r="I1145" s="300"/>
      <c r="J1145" s="76"/>
    </row>
    <row r="1146" spans="1:10" x14ac:dyDescent="0.25">
      <c r="A1146" s="11" t="s">
        <v>302</v>
      </c>
      <c r="B1146" s="178">
        <f t="shared" si="83"/>
        <v>0</v>
      </c>
      <c r="D1146" s="300"/>
      <c r="E1146" s="300" t="s">
        <v>166</v>
      </c>
      <c r="F1146" s="300"/>
      <c r="G1146" s="238"/>
      <c r="H1146" s="300"/>
      <c r="I1146" s="300"/>
      <c r="J1146" s="76"/>
    </row>
    <row r="1147" spans="1:10" x14ac:dyDescent="0.25">
      <c r="A1147" s="11" t="s">
        <v>302</v>
      </c>
      <c r="B1147" s="178">
        <f t="shared" si="83"/>
        <v>0.45136176378289233</v>
      </c>
      <c r="D1147" s="300"/>
      <c r="E1147" s="300" t="s">
        <v>31</v>
      </c>
      <c r="F1147" s="300">
        <v>26000</v>
      </c>
      <c r="G1147" s="238">
        <f t="shared" si="84"/>
        <v>6.7183462532299744E-3</v>
      </c>
      <c r="H1147" s="300"/>
      <c r="I1147" s="300"/>
      <c r="J1147" s="76"/>
    </row>
    <row r="1148" spans="1:10" x14ac:dyDescent="0.25">
      <c r="A1148" s="11" t="s">
        <v>302</v>
      </c>
      <c r="B1148" s="178">
        <f t="shared" si="83"/>
        <v>1.6692372920964951E-4</v>
      </c>
      <c r="D1148" s="300"/>
      <c r="E1148" s="300" t="s">
        <v>128</v>
      </c>
      <c r="F1148" s="299">
        <v>500</v>
      </c>
      <c r="G1148" s="238">
        <f t="shared" si="84"/>
        <v>1.2919896640826872E-4</v>
      </c>
      <c r="H1148" s="300"/>
      <c r="I1148" s="300"/>
      <c r="J1148" s="76"/>
    </row>
    <row r="1149" spans="1:10" x14ac:dyDescent="0.25">
      <c r="A1149" s="11" t="s">
        <v>302</v>
      </c>
      <c r="B1149" s="178">
        <f t="shared" si="83"/>
        <v>110.06015931200713</v>
      </c>
      <c r="D1149" s="300"/>
      <c r="E1149" s="300" t="s">
        <v>38</v>
      </c>
      <c r="F1149" s="300">
        <v>406000</v>
      </c>
      <c r="G1149" s="238">
        <f t="shared" si="84"/>
        <v>0.10490956072351421</v>
      </c>
      <c r="H1149" s="300"/>
      <c r="I1149" s="300"/>
      <c r="J1149" s="76"/>
    </row>
    <row r="1150" spans="1:10" x14ac:dyDescent="0.25">
      <c r="A1150" s="11" t="s">
        <v>302</v>
      </c>
      <c r="B1150" s="178">
        <f t="shared" si="83"/>
        <v>0</v>
      </c>
      <c r="D1150" s="300"/>
      <c r="E1150" s="300" t="s">
        <v>129</v>
      </c>
      <c r="F1150" s="300"/>
      <c r="G1150" s="238"/>
      <c r="H1150" s="300"/>
      <c r="I1150" s="300"/>
      <c r="J1150" s="76"/>
    </row>
    <row r="1151" spans="1:10" x14ac:dyDescent="0.25">
      <c r="A1151" s="150" t="s">
        <v>302</v>
      </c>
      <c r="B1151" s="131">
        <f t="shared" si="83"/>
        <v>3.9587631619360492E-2</v>
      </c>
      <c r="C1151" s="150"/>
      <c r="D1151" s="12"/>
      <c r="E1151" s="12" t="s">
        <v>47</v>
      </c>
      <c r="F1151" s="12">
        <v>7700</v>
      </c>
      <c r="G1151" s="237">
        <f t="shared" si="84"/>
        <v>1.9896640826873387E-3</v>
      </c>
      <c r="H1151" s="12"/>
      <c r="I1151" s="12"/>
      <c r="J1151" s="150"/>
    </row>
    <row r="1152" spans="1:10" x14ac:dyDescent="0.25">
      <c r="A1152" s="11" t="s">
        <v>305</v>
      </c>
      <c r="B1152" s="178">
        <f>POWER((F1152/$J$1152)*100, 2)</f>
        <v>0.51839999999999997</v>
      </c>
      <c r="C1152" s="11">
        <f>SUM(B1152:B1165)</f>
        <v>6570.4257583333319</v>
      </c>
      <c r="D1152" s="304"/>
      <c r="E1152" s="304" t="s">
        <v>93</v>
      </c>
      <c r="F1152" s="299">
        <v>54</v>
      </c>
      <c r="G1152" s="238">
        <f>F1152/$J$1152</f>
        <v>7.1999999999999998E-3</v>
      </c>
      <c r="H1152" s="304"/>
      <c r="I1152" s="304"/>
      <c r="J1152" s="76">
        <v>7500</v>
      </c>
    </row>
    <row r="1153" spans="1:10" x14ac:dyDescent="0.25">
      <c r="A1153" s="11" t="s">
        <v>305</v>
      </c>
      <c r="B1153" s="178">
        <f t="shared" ref="B1153:B1164" si="85">POWER((F1153/$J$1152)*100, 2)</f>
        <v>0</v>
      </c>
      <c r="D1153" s="304"/>
      <c r="E1153" s="304" t="s">
        <v>101</v>
      </c>
      <c r="F1153" s="299"/>
      <c r="G1153" s="238"/>
      <c r="H1153" s="304"/>
      <c r="I1153" s="304"/>
      <c r="J1153" s="76"/>
    </row>
    <row r="1154" spans="1:10" x14ac:dyDescent="0.25">
      <c r="A1154" s="11" t="s">
        <v>305</v>
      </c>
      <c r="B1154" s="178">
        <f t="shared" si="85"/>
        <v>1.3148444444444445</v>
      </c>
      <c r="D1154" s="304"/>
      <c r="E1154" s="304" t="s">
        <v>82</v>
      </c>
      <c r="F1154" s="299">
        <v>86</v>
      </c>
      <c r="G1154" s="238">
        <f t="shared" ref="G1154:G1161" si="86">F1154/$J$1152</f>
        <v>1.1466666666666667E-2</v>
      </c>
      <c r="H1154" s="304"/>
      <c r="I1154" s="304"/>
      <c r="J1154" s="76"/>
    </row>
    <row r="1155" spans="1:10" x14ac:dyDescent="0.25">
      <c r="A1155" s="11" t="s">
        <v>305</v>
      </c>
      <c r="B1155" s="178">
        <f t="shared" si="85"/>
        <v>6400</v>
      </c>
      <c r="D1155" s="304"/>
      <c r="E1155" s="304" t="s">
        <v>15</v>
      </c>
      <c r="F1155" s="299">
        <v>6000</v>
      </c>
      <c r="G1155" s="238">
        <f t="shared" si="86"/>
        <v>0.8</v>
      </c>
      <c r="H1155" s="304"/>
      <c r="I1155" s="304"/>
      <c r="J1155" s="76"/>
    </row>
    <row r="1156" spans="1:10" x14ac:dyDescent="0.25">
      <c r="A1156" s="11" t="s">
        <v>305</v>
      </c>
      <c r="B1156" s="178">
        <f t="shared" si="85"/>
        <v>0</v>
      </c>
      <c r="D1156" s="304"/>
      <c r="E1156" s="304" t="s">
        <v>111</v>
      </c>
      <c r="F1156" s="299"/>
      <c r="G1156" s="238"/>
      <c r="H1156" s="304"/>
      <c r="I1156" s="304"/>
      <c r="J1156" s="76"/>
    </row>
    <row r="1157" spans="1:10" x14ac:dyDescent="0.25">
      <c r="A1157" s="11" t="s">
        <v>305</v>
      </c>
      <c r="B1157" s="178">
        <f t="shared" si="85"/>
        <v>0</v>
      </c>
      <c r="D1157" s="304"/>
      <c r="E1157" s="304" t="s">
        <v>36</v>
      </c>
      <c r="F1157" s="299"/>
      <c r="G1157" s="238"/>
      <c r="H1157" s="304"/>
      <c r="I1157" s="304"/>
      <c r="J1157" s="76"/>
    </row>
    <row r="1158" spans="1:10" x14ac:dyDescent="0.25">
      <c r="A1158" s="11" t="s">
        <v>305</v>
      </c>
      <c r="B1158" s="178">
        <f t="shared" si="85"/>
        <v>129.65617777777777</v>
      </c>
      <c r="D1158" s="304"/>
      <c r="E1158" s="304" t="s">
        <v>56</v>
      </c>
      <c r="F1158" s="299">
        <v>854</v>
      </c>
      <c r="G1158" s="238">
        <f t="shared" si="86"/>
        <v>0.11386666666666667</v>
      </c>
      <c r="H1158" s="304"/>
      <c r="I1158" s="304"/>
      <c r="J1158" s="76"/>
    </row>
    <row r="1159" spans="1:10" x14ac:dyDescent="0.25">
      <c r="A1159" s="11" t="s">
        <v>305</v>
      </c>
      <c r="B1159" s="178">
        <f t="shared" si="85"/>
        <v>31.809599999999996</v>
      </c>
      <c r="D1159" s="304"/>
      <c r="E1159" s="304" t="s">
        <v>92</v>
      </c>
      <c r="F1159" s="299">
        <v>423</v>
      </c>
      <c r="G1159" s="238">
        <f t="shared" si="86"/>
        <v>5.6399999999999999E-2</v>
      </c>
      <c r="H1159" s="304"/>
      <c r="I1159" s="304"/>
      <c r="J1159" s="76"/>
    </row>
    <row r="1160" spans="1:10" x14ac:dyDescent="0.25">
      <c r="A1160" s="11" t="s">
        <v>305</v>
      </c>
      <c r="B1160" s="178">
        <f t="shared" si="85"/>
        <v>0</v>
      </c>
      <c r="D1160" s="304"/>
      <c r="E1160" s="304" t="s">
        <v>29</v>
      </c>
      <c r="F1160" s="299"/>
      <c r="G1160" s="238"/>
      <c r="H1160" s="304"/>
      <c r="I1160" s="304"/>
      <c r="J1160" s="76"/>
    </row>
    <row r="1161" spans="1:10" x14ac:dyDescent="0.25">
      <c r="A1161" s="11" t="s">
        <v>305</v>
      </c>
      <c r="B1161" s="178">
        <f t="shared" si="85"/>
        <v>0.75111111111111095</v>
      </c>
      <c r="D1161" s="304"/>
      <c r="E1161" s="304" t="s">
        <v>16</v>
      </c>
      <c r="F1161" s="299">
        <v>65</v>
      </c>
      <c r="G1161" s="238">
        <f t="shared" si="86"/>
        <v>8.6666666666666663E-3</v>
      </c>
      <c r="H1161" s="304"/>
      <c r="I1161" s="304"/>
      <c r="J1161" s="76"/>
    </row>
    <row r="1162" spans="1:10" x14ac:dyDescent="0.25">
      <c r="A1162" s="11" t="s">
        <v>305</v>
      </c>
      <c r="B1162" s="178">
        <f t="shared" si="85"/>
        <v>0</v>
      </c>
      <c r="D1162" s="304"/>
      <c r="E1162" s="304" t="s">
        <v>37</v>
      </c>
      <c r="F1162" s="299"/>
      <c r="G1162" s="238"/>
      <c r="H1162" s="304"/>
      <c r="I1162" s="304"/>
      <c r="J1162" s="76"/>
    </row>
    <row r="1163" spans="1:10" x14ac:dyDescent="0.25">
      <c r="A1163" s="11" t="s">
        <v>305</v>
      </c>
      <c r="B1163" s="178">
        <f t="shared" si="85"/>
        <v>0</v>
      </c>
      <c r="D1163" s="304"/>
      <c r="E1163" s="304" t="s">
        <v>140</v>
      </c>
      <c r="F1163" s="304"/>
      <c r="G1163" s="238"/>
      <c r="H1163" s="304"/>
      <c r="I1163" s="304"/>
      <c r="J1163" s="76"/>
    </row>
    <row r="1164" spans="1:10" x14ac:dyDescent="0.25">
      <c r="A1164" s="150" t="s">
        <v>305</v>
      </c>
      <c r="B1164" s="131">
        <f t="shared" si="85"/>
        <v>0</v>
      </c>
      <c r="C1164" s="150"/>
      <c r="D1164" s="12"/>
      <c r="E1164" s="12" t="s">
        <v>38</v>
      </c>
      <c r="F1164" s="12"/>
      <c r="G1164" s="237"/>
      <c r="H1164" s="12"/>
      <c r="I1164" s="12"/>
      <c r="J1164" s="147"/>
    </row>
    <row r="1165" spans="1:10" x14ac:dyDescent="0.25">
      <c r="A1165" s="11" t="s">
        <v>338</v>
      </c>
      <c r="B1165" s="178">
        <f>POWER((F1165/$J$1165)*100, 2)</f>
        <v>6.3756250000000021</v>
      </c>
      <c r="C1165" s="11">
        <f>SUM(B1165:B1170)</f>
        <v>4836.6707638888893</v>
      </c>
      <c r="D1165" s="306"/>
      <c r="E1165" s="306" t="s">
        <v>6</v>
      </c>
      <c r="F1165" s="306">
        <v>303</v>
      </c>
      <c r="G1165" s="238">
        <f>F1165/$J$1165</f>
        <v>2.5250000000000002E-2</v>
      </c>
      <c r="H1165" s="306"/>
      <c r="I1165" s="306"/>
      <c r="J1165" s="76">
        <v>12000</v>
      </c>
    </row>
    <row r="1166" spans="1:10" x14ac:dyDescent="0.25">
      <c r="A1166" s="11" t="s">
        <v>338</v>
      </c>
      <c r="B1166" s="178">
        <f t="shared" ref="B1166:B1170" si="87">POWER((F1166/$J$1165)*100, 2)</f>
        <v>1736.1111111111115</v>
      </c>
      <c r="D1166" s="306"/>
      <c r="E1166" s="306" t="s">
        <v>9</v>
      </c>
      <c r="F1166" s="306">
        <v>5000</v>
      </c>
      <c r="G1166" s="238">
        <f t="shared" ref="G1166:G1169" si="88">F1166/$J$1165</f>
        <v>0.41666666666666669</v>
      </c>
      <c r="H1166" s="306"/>
      <c r="I1166" s="306"/>
      <c r="J1166" s="76"/>
    </row>
    <row r="1167" spans="1:10" x14ac:dyDescent="0.25">
      <c r="A1167" s="11" t="s">
        <v>338</v>
      </c>
      <c r="B1167" s="178">
        <f t="shared" si="87"/>
        <v>4.3402777777777783E-2</v>
      </c>
      <c r="D1167" s="306"/>
      <c r="E1167" s="306" t="s">
        <v>26</v>
      </c>
      <c r="F1167" s="306">
        <v>25</v>
      </c>
      <c r="G1167" s="238">
        <f t="shared" si="88"/>
        <v>2.0833333333333333E-3</v>
      </c>
      <c r="H1167" s="306"/>
      <c r="I1167" s="306"/>
      <c r="J1167" s="76"/>
    </row>
    <row r="1168" spans="1:10" x14ac:dyDescent="0.25">
      <c r="A1168" s="11" t="s">
        <v>338</v>
      </c>
      <c r="B1168" s="178">
        <f t="shared" si="87"/>
        <v>0</v>
      </c>
      <c r="C1168" s="105"/>
      <c r="D1168" s="232"/>
      <c r="E1168" s="232" t="s">
        <v>160</v>
      </c>
      <c r="F1168" s="306"/>
      <c r="G1168" s="238"/>
      <c r="H1168" s="232"/>
      <c r="I1168" s="232"/>
      <c r="J1168" s="167"/>
    </row>
    <row r="1169" spans="1:10" s="306" customFormat="1" x14ac:dyDescent="0.25">
      <c r="A1169" s="11" t="s">
        <v>338</v>
      </c>
      <c r="B1169" s="178">
        <f t="shared" si="87"/>
        <v>3094.140625</v>
      </c>
      <c r="C1169" s="105"/>
      <c r="D1169" s="232"/>
      <c r="E1169" s="14" t="s">
        <v>161</v>
      </c>
      <c r="F1169" s="306">
        <v>6675</v>
      </c>
      <c r="G1169" s="238">
        <f t="shared" si="88"/>
        <v>0.55625000000000002</v>
      </c>
      <c r="H1169" s="232"/>
      <c r="I1169" s="232"/>
      <c r="J1169" s="167"/>
    </row>
    <row r="1170" spans="1:10" x14ac:dyDescent="0.25">
      <c r="A1170" s="150" t="s">
        <v>338</v>
      </c>
      <c r="B1170" s="131">
        <f t="shared" si="87"/>
        <v>0</v>
      </c>
      <c r="C1170" s="150"/>
      <c r="D1170" s="12"/>
      <c r="E1170" s="16" t="s">
        <v>47</v>
      </c>
      <c r="F1170" s="12"/>
      <c r="G1170" s="237"/>
      <c r="H1170" s="12"/>
      <c r="I1170" s="12"/>
      <c r="J1170" s="14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192"/>
  <sheetViews>
    <sheetView zoomScaleNormal="100" workbookViewId="0">
      <pane ySplit="1" topLeftCell="A2" activePane="bottomLeft" state="frozen"/>
      <selection pane="bottomLeft" activeCell="A1192" sqref="A1192"/>
    </sheetView>
  </sheetViews>
  <sheetFormatPr defaultRowHeight="15" x14ac:dyDescent="0.25"/>
  <cols>
    <col min="1" max="1" width="20" style="11" bestFit="1" customWidth="1"/>
    <col min="2" max="2" width="28" bestFit="1" customWidth="1"/>
    <col min="3" max="3" width="14.140625" style="11" bestFit="1" customWidth="1"/>
    <col min="5" max="5" width="22.42578125" bestFit="1" customWidth="1"/>
    <col min="6" max="6" width="11.140625" bestFit="1" customWidth="1"/>
    <col min="7" max="7" width="9.140625" style="21"/>
    <col min="10" max="10" width="21.85546875" style="15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5" t="s">
        <v>4</v>
      </c>
    </row>
    <row r="2" spans="1:10" x14ac:dyDescent="0.25">
      <c r="A2" s="11" t="s">
        <v>3</v>
      </c>
      <c r="B2">
        <f>POWER((F2/$J$2)*100, 2)</f>
        <v>840.36113832232104</v>
      </c>
      <c r="C2" s="11">
        <f>SUM(B2:B32)</f>
        <v>1617.2764352915831</v>
      </c>
      <c r="D2" s="22"/>
      <c r="E2" s="26" t="s">
        <v>5</v>
      </c>
      <c r="F2" s="57">
        <v>68414</v>
      </c>
      <c r="G2" s="21">
        <f>(F2/$J$2)</f>
        <v>0.28988983050847456</v>
      </c>
      <c r="J2" s="15">
        <v>236000</v>
      </c>
    </row>
    <row r="3" spans="1:10" x14ac:dyDescent="0.25">
      <c r="A3" s="11" t="s">
        <v>3</v>
      </c>
      <c r="B3">
        <f>POWER((F3/$J$2)*100, 2)</f>
        <v>0.12789715598965812</v>
      </c>
      <c r="D3" s="22"/>
      <c r="E3" s="26" t="s">
        <v>39</v>
      </c>
      <c r="F3" s="58">
        <v>844</v>
      </c>
      <c r="G3" s="21">
        <f>(F3/$J$2)</f>
        <v>3.5762711864406778E-3</v>
      </c>
    </row>
    <row r="4" spans="1:10" x14ac:dyDescent="0.25">
      <c r="A4" s="11" t="s">
        <v>3</v>
      </c>
      <c r="B4">
        <f t="shared" ref="B4:B18" si="0">POWER((F4/$J$2)*100, 2)</f>
        <v>184.17710140764149</v>
      </c>
      <c r="D4" s="22"/>
      <c r="E4" s="26" t="s">
        <v>6</v>
      </c>
      <c r="F4" s="57">
        <v>32028</v>
      </c>
      <c r="G4" s="21">
        <f t="shared" ref="G4:G16" si="1">(F4/$J$2)</f>
        <v>0.13571186440677965</v>
      </c>
    </row>
    <row r="5" spans="1:10" x14ac:dyDescent="0.25">
      <c r="A5" s="11" t="s">
        <v>3</v>
      </c>
      <c r="B5">
        <f t="shared" si="0"/>
        <v>347.60126400459637</v>
      </c>
      <c r="D5" s="22"/>
      <c r="E5" s="26" t="s">
        <v>15</v>
      </c>
      <c r="F5" s="57">
        <v>44000</v>
      </c>
      <c r="G5" s="21">
        <f t="shared" si="1"/>
        <v>0.1864406779661017</v>
      </c>
    </row>
    <row r="6" spans="1:10" x14ac:dyDescent="0.25">
      <c r="A6" s="11" t="s">
        <v>3</v>
      </c>
      <c r="B6">
        <f t="shared" si="0"/>
        <v>1.4543234702671644E-5</v>
      </c>
      <c r="D6" s="22"/>
      <c r="E6" s="26" t="s">
        <v>18</v>
      </c>
      <c r="F6" s="58">
        <v>9</v>
      </c>
      <c r="G6" s="21">
        <f t="shared" si="1"/>
        <v>3.8135593220338981E-5</v>
      </c>
    </row>
    <row r="7" spans="1:10" x14ac:dyDescent="0.25">
      <c r="A7" s="11" t="s">
        <v>3</v>
      </c>
      <c r="B7">
        <f t="shared" si="0"/>
        <v>0</v>
      </c>
      <c r="D7" s="22"/>
      <c r="E7" s="26" t="s">
        <v>52</v>
      </c>
      <c r="F7" s="59"/>
      <c r="G7" s="21">
        <f t="shared" si="1"/>
        <v>0</v>
      </c>
    </row>
    <row r="8" spans="1:10" x14ac:dyDescent="0.25">
      <c r="A8" s="11" t="s">
        <v>3</v>
      </c>
      <c r="B8">
        <f t="shared" si="0"/>
        <v>6.3563810686584316E-2</v>
      </c>
      <c r="D8" s="22"/>
      <c r="E8" s="26" t="s">
        <v>20</v>
      </c>
      <c r="F8" s="58">
        <v>595</v>
      </c>
      <c r="G8" s="21">
        <f t="shared" si="1"/>
        <v>2.5211864406779663E-3</v>
      </c>
    </row>
    <row r="9" spans="1:10" x14ac:dyDescent="0.25">
      <c r="A9" s="11" t="s">
        <v>3</v>
      </c>
      <c r="B9">
        <f t="shared" si="0"/>
        <v>0.64952671646078719</v>
      </c>
      <c r="D9" s="22"/>
      <c r="E9" s="26" t="s">
        <v>21</v>
      </c>
      <c r="F9" s="57">
        <v>1902</v>
      </c>
      <c r="G9" s="21">
        <f t="shared" si="1"/>
        <v>8.059322033898305E-3</v>
      </c>
    </row>
    <row r="10" spans="1:10" x14ac:dyDescent="0.25">
      <c r="A10" s="11" t="s">
        <v>3</v>
      </c>
      <c r="B10">
        <f t="shared" si="0"/>
        <v>45.391051422005177</v>
      </c>
      <c r="D10" s="22"/>
      <c r="E10" s="26" t="s">
        <v>7</v>
      </c>
      <c r="F10" s="57">
        <v>15900</v>
      </c>
      <c r="G10" s="21">
        <f t="shared" si="1"/>
        <v>6.737288135593221E-2</v>
      </c>
    </row>
    <row r="11" spans="1:10" x14ac:dyDescent="0.25">
      <c r="A11" s="11" t="s">
        <v>3</v>
      </c>
      <c r="B11">
        <f t="shared" si="0"/>
        <v>0.21058765440965241</v>
      </c>
      <c r="D11" s="22"/>
      <c r="E11" s="26" t="s">
        <v>8</v>
      </c>
      <c r="F11" s="57">
        <v>1083</v>
      </c>
      <c r="G11" s="21">
        <f t="shared" si="1"/>
        <v>4.5889830508474578E-3</v>
      </c>
    </row>
    <row r="12" spans="1:10" x14ac:dyDescent="0.25">
      <c r="A12" s="11" t="s">
        <v>3</v>
      </c>
      <c r="B12">
        <f t="shared" si="0"/>
        <v>1.6922041080149382E-2</v>
      </c>
      <c r="D12" s="22"/>
      <c r="E12" s="26" t="s">
        <v>22</v>
      </c>
      <c r="F12" s="58">
        <v>307</v>
      </c>
      <c r="G12" s="21">
        <f t="shared" si="1"/>
        <v>1.3008474576271186E-3</v>
      </c>
    </row>
    <row r="13" spans="1:10" x14ac:dyDescent="0.25">
      <c r="A13" s="11" t="s">
        <v>3</v>
      </c>
      <c r="B13">
        <f t="shared" si="0"/>
        <v>35.817181844297615</v>
      </c>
      <c r="D13" s="22"/>
      <c r="E13" s="26" t="s">
        <v>9</v>
      </c>
      <c r="F13" s="57">
        <v>14124</v>
      </c>
      <c r="G13" s="21">
        <f t="shared" si="1"/>
        <v>5.9847457627118641E-2</v>
      </c>
    </row>
    <row r="14" spans="1:10" x14ac:dyDescent="0.25">
      <c r="A14" s="11" t="s">
        <v>3</v>
      </c>
      <c r="B14">
        <f t="shared" si="0"/>
        <v>134.79603562194771</v>
      </c>
      <c r="C14" s="105"/>
      <c r="D14" s="22"/>
      <c r="E14" s="26" t="s">
        <v>23</v>
      </c>
      <c r="F14" s="57">
        <v>27400</v>
      </c>
      <c r="G14" s="21">
        <f t="shared" si="1"/>
        <v>0.11610169491525424</v>
      </c>
    </row>
    <row r="15" spans="1:10" x14ac:dyDescent="0.25">
      <c r="A15" s="11" t="s">
        <v>3</v>
      </c>
      <c r="B15">
        <f t="shared" si="0"/>
        <v>8.3266482332663011E-2</v>
      </c>
      <c r="D15" s="22"/>
      <c r="E15" s="26" t="s">
        <v>24</v>
      </c>
      <c r="F15" s="58">
        <v>681</v>
      </c>
      <c r="G15" s="21">
        <f t="shared" si="1"/>
        <v>2.8855932203389828E-3</v>
      </c>
    </row>
    <row r="16" spans="1:10" x14ac:dyDescent="0.25">
      <c r="A16" s="11" t="s">
        <v>3</v>
      </c>
      <c r="B16">
        <f t="shared" si="0"/>
        <v>13.094584889399595</v>
      </c>
      <c r="D16" s="22"/>
      <c r="E16" s="26" t="s">
        <v>10</v>
      </c>
      <c r="F16" s="57">
        <v>8540</v>
      </c>
      <c r="G16" s="21">
        <f t="shared" si="1"/>
        <v>3.61864406779661E-2</v>
      </c>
    </row>
    <row r="17" spans="1:10" x14ac:dyDescent="0.25">
      <c r="A17" s="11" t="s">
        <v>3</v>
      </c>
      <c r="B17">
        <f t="shared" si="0"/>
        <v>5.0625</v>
      </c>
      <c r="D17" s="22"/>
      <c r="E17" s="26" t="s">
        <v>36</v>
      </c>
      <c r="F17" s="57">
        <v>5310</v>
      </c>
      <c r="G17" s="21">
        <f>(F17/$J$2)</f>
        <v>2.2499999999999999E-2</v>
      </c>
    </row>
    <row r="18" spans="1:10" x14ac:dyDescent="0.25">
      <c r="A18" s="11" t="s">
        <v>3</v>
      </c>
      <c r="B18">
        <f t="shared" si="0"/>
        <v>2.7607009480034471E-3</v>
      </c>
      <c r="D18" s="22"/>
      <c r="E18" s="26" t="s">
        <v>26</v>
      </c>
      <c r="F18" s="58">
        <v>124</v>
      </c>
      <c r="G18" s="21">
        <f>(F18/$J$2)</f>
        <v>5.2542372881355932E-4</v>
      </c>
    </row>
    <row r="19" spans="1:10" x14ac:dyDescent="0.25">
      <c r="A19" s="11" t="s">
        <v>3</v>
      </c>
      <c r="B19">
        <f>POWER((F19/$J$2)*100, 2)</f>
        <v>6.6809106578569384E-4</v>
      </c>
      <c r="D19" s="22"/>
      <c r="E19" s="26" t="s">
        <v>45</v>
      </c>
      <c r="F19" s="58">
        <v>61</v>
      </c>
      <c r="G19" s="21">
        <f>(F19/$J$2)</f>
        <v>2.5847457627118644E-4</v>
      </c>
    </row>
    <row r="20" spans="1:10" x14ac:dyDescent="0.25">
      <c r="A20" s="11" t="s">
        <v>3</v>
      </c>
      <c r="B20">
        <f t="shared" ref="B20:B32" si="2">POWER((F20/$J$2)*100, 2)</f>
        <v>1.4543234702671644E-5</v>
      </c>
      <c r="D20" s="22"/>
      <c r="E20" s="26" t="s">
        <v>27</v>
      </c>
      <c r="F20" s="58">
        <v>9</v>
      </c>
      <c r="G20" s="21">
        <f>(F20/$J$2)</f>
        <v>3.8135593220338981E-5</v>
      </c>
    </row>
    <row r="21" spans="1:10" x14ac:dyDescent="0.25">
      <c r="A21" s="11" t="s">
        <v>3</v>
      </c>
      <c r="B21">
        <f t="shared" si="2"/>
        <v>1.795461074403907E-5</v>
      </c>
      <c r="D21" s="22"/>
      <c r="E21" s="26" t="s">
        <v>28</v>
      </c>
      <c r="F21" s="58">
        <v>10</v>
      </c>
      <c r="G21" s="21">
        <f t="shared" ref="G21:G32" si="3">(F21/$J$2)</f>
        <v>4.2372881355932206E-5</v>
      </c>
    </row>
    <row r="22" spans="1:10" x14ac:dyDescent="0.25">
      <c r="A22" s="11" t="s">
        <v>3</v>
      </c>
      <c r="B22">
        <f t="shared" si="2"/>
        <v>0</v>
      </c>
      <c r="D22" s="22"/>
      <c r="E22" s="26" t="s">
        <v>29</v>
      </c>
      <c r="F22" s="58"/>
      <c r="G22" s="21">
        <f t="shared" si="3"/>
        <v>0</v>
      </c>
    </row>
    <row r="23" spans="1:10" x14ac:dyDescent="0.25">
      <c r="A23" s="11" t="s">
        <v>3</v>
      </c>
      <c r="B23">
        <f t="shared" si="2"/>
        <v>5.813002729100833</v>
      </c>
      <c r="D23" s="22"/>
      <c r="E23" s="26" t="s">
        <v>16</v>
      </c>
      <c r="F23" s="57">
        <v>5690</v>
      </c>
      <c r="G23" s="21">
        <f t="shared" si="3"/>
        <v>2.4110169491525425E-2</v>
      </c>
    </row>
    <row r="24" spans="1:10" x14ac:dyDescent="0.25">
      <c r="A24" s="11" t="s">
        <v>3</v>
      </c>
      <c r="B24">
        <f t="shared" si="2"/>
        <v>0</v>
      </c>
      <c r="D24" s="22"/>
      <c r="E24" s="26" t="s">
        <v>54</v>
      </c>
      <c r="F24" s="59"/>
      <c r="G24" s="21">
        <f t="shared" si="3"/>
        <v>0</v>
      </c>
    </row>
    <row r="25" spans="1:10" x14ac:dyDescent="0.25">
      <c r="A25" s="11" t="s">
        <v>3</v>
      </c>
      <c r="B25">
        <f t="shared" si="2"/>
        <v>0</v>
      </c>
      <c r="D25" s="22"/>
      <c r="E25" s="26" t="s">
        <v>34</v>
      </c>
      <c r="F25" s="59"/>
      <c r="G25" s="21">
        <f t="shared" si="3"/>
        <v>0</v>
      </c>
    </row>
    <row r="26" spans="1:10" x14ac:dyDescent="0.25">
      <c r="A26" s="11" t="s">
        <v>3</v>
      </c>
      <c r="B26">
        <f t="shared" si="2"/>
        <v>0.21292749928181554</v>
      </c>
      <c r="D26" s="22"/>
      <c r="E26" s="26" t="s">
        <v>30</v>
      </c>
      <c r="F26" s="57">
        <v>1089</v>
      </c>
      <c r="G26" s="21">
        <f t="shared" si="3"/>
        <v>4.6144067796610169E-3</v>
      </c>
    </row>
    <row r="27" spans="1:10" x14ac:dyDescent="0.25">
      <c r="A27" s="11" t="s">
        <v>3</v>
      </c>
      <c r="B27">
        <f t="shared" si="2"/>
        <v>1.7298937087043951</v>
      </c>
      <c r="D27" s="22"/>
      <c r="E27" s="26" t="s">
        <v>11</v>
      </c>
      <c r="F27" s="57">
        <v>3104</v>
      </c>
      <c r="G27" s="21">
        <f t="shared" si="3"/>
        <v>1.3152542372881356E-2</v>
      </c>
    </row>
    <row r="28" spans="1:10" x14ac:dyDescent="0.25">
      <c r="A28" s="11" t="s">
        <v>3</v>
      </c>
      <c r="B28">
        <f t="shared" si="2"/>
        <v>2.7308962941683426E-4</v>
      </c>
      <c r="D28" s="22"/>
      <c r="E28" t="s">
        <v>46</v>
      </c>
      <c r="F28" s="58">
        <v>39</v>
      </c>
      <c r="G28" s="21">
        <f t="shared" si="3"/>
        <v>1.6525423728813561E-4</v>
      </c>
    </row>
    <row r="29" spans="1:10" x14ac:dyDescent="0.25">
      <c r="A29" s="11" t="s">
        <v>3</v>
      </c>
      <c r="B29">
        <f t="shared" si="2"/>
        <v>0.3085896653260557</v>
      </c>
      <c r="D29" s="22"/>
      <c r="E29" t="s">
        <v>31</v>
      </c>
      <c r="F29" s="57">
        <v>1311</v>
      </c>
      <c r="G29" s="21">
        <f t="shared" si="3"/>
        <v>5.5550847457627121E-3</v>
      </c>
    </row>
    <row r="30" spans="1:10" x14ac:dyDescent="0.25">
      <c r="A30" s="11" t="s">
        <v>3</v>
      </c>
      <c r="B30">
        <f t="shared" si="2"/>
        <v>0</v>
      </c>
      <c r="D30" s="22"/>
      <c r="E30" t="s">
        <v>38</v>
      </c>
      <c r="F30" s="59"/>
      <c r="G30" s="21">
        <f t="shared" si="3"/>
        <v>0</v>
      </c>
    </row>
    <row r="31" spans="1:10" x14ac:dyDescent="0.25">
      <c r="A31" s="11" t="s">
        <v>3</v>
      </c>
      <c r="B31">
        <f t="shared" si="2"/>
        <v>1.754502298190175</v>
      </c>
      <c r="D31" s="22"/>
      <c r="E31" t="s">
        <v>12</v>
      </c>
      <c r="F31" s="57">
        <v>3126</v>
      </c>
      <c r="G31" s="21">
        <f t="shared" si="3"/>
        <v>1.3245762711864407E-2</v>
      </c>
    </row>
    <row r="32" spans="1:10" ht="15.75" customHeight="1" x14ac:dyDescent="0.25">
      <c r="A32" s="150" t="s">
        <v>3</v>
      </c>
      <c r="B32" s="12">
        <f t="shared" si="2"/>
        <v>1.1490950876185005E-3</v>
      </c>
      <c r="C32" s="150"/>
      <c r="D32" s="42"/>
      <c r="E32" s="12" t="s">
        <v>47</v>
      </c>
      <c r="F32" s="60">
        <v>80</v>
      </c>
      <c r="G32" s="27">
        <f t="shared" si="3"/>
        <v>3.3898305084745765E-4</v>
      </c>
      <c r="H32" s="12"/>
      <c r="I32" s="12"/>
      <c r="J32" s="131"/>
    </row>
    <row r="33" spans="1:11" x14ac:dyDescent="0.25">
      <c r="A33" s="11" t="s">
        <v>77</v>
      </c>
      <c r="B33" s="13">
        <f>POWER((F33/$J$33)*100, 2)</f>
        <v>5135.1439951482571</v>
      </c>
      <c r="C33" s="105">
        <f>SUM(B33:B34)</f>
        <v>5938.3041846284978</v>
      </c>
      <c r="D33" s="13"/>
      <c r="E33" s="73" t="s">
        <v>38</v>
      </c>
      <c r="F33" s="34">
        <v>177</v>
      </c>
      <c r="G33" s="28">
        <f>(F33/$J$33)</f>
        <v>0.7165991902834008</v>
      </c>
      <c r="J33" s="15">
        <v>247</v>
      </c>
    </row>
    <row r="34" spans="1:11" x14ac:dyDescent="0.25">
      <c r="A34" s="11" t="s">
        <v>77</v>
      </c>
      <c r="B34" s="13">
        <f>POWER((F34/$J$33)*100, 2)</f>
        <v>803.16018948024066</v>
      </c>
      <c r="E34" s="73" t="s">
        <v>78</v>
      </c>
      <c r="F34" s="34">
        <v>70</v>
      </c>
      <c r="G34" s="28">
        <f>(F34/$J$33)</f>
        <v>0.2834008097165992</v>
      </c>
    </row>
    <row r="35" spans="1:11" x14ac:dyDescent="0.25">
      <c r="A35" s="70" t="s">
        <v>80</v>
      </c>
      <c r="B35" s="69">
        <f>POWER((F35/$J$35)*100, 2)</f>
        <v>15.240616650391731</v>
      </c>
      <c r="C35" s="70">
        <f>SUM(B35:B45)</f>
        <v>4071.0756984625045</v>
      </c>
      <c r="D35" s="69"/>
      <c r="E35" s="89" t="s">
        <v>81</v>
      </c>
      <c r="F35" s="69">
        <f>11965+6832</f>
        <v>18797</v>
      </c>
      <c r="G35" s="80">
        <f>(F35/$J$35)</f>
        <v>3.9039232382811692E-2</v>
      </c>
      <c r="H35" s="69"/>
      <c r="I35" s="69"/>
      <c r="J35" s="161">
        <f>SUM(F35:F45)</f>
        <v>481490</v>
      </c>
      <c r="K35" s="69"/>
    </row>
    <row r="36" spans="1:11" x14ac:dyDescent="0.25">
      <c r="A36" s="11" t="s">
        <v>80</v>
      </c>
      <c r="B36" s="13">
        <f>POWER((F36/$J$35)*100, 2)</f>
        <v>3753.7858116110733</v>
      </c>
      <c r="E36" s="74" t="s">
        <v>5</v>
      </c>
      <c r="F36" s="13">
        <v>295000</v>
      </c>
      <c r="G36" s="21">
        <f>(F36/$J$35)</f>
        <v>0.61268146794325951</v>
      </c>
      <c r="I36" s="77"/>
    </row>
    <row r="37" spans="1:11" x14ac:dyDescent="0.25">
      <c r="A37" s="11" t="s">
        <v>80</v>
      </c>
      <c r="B37" s="13">
        <f t="shared" ref="B37:B45" si="4">POWER((F37/$J$35)*100, 2)</f>
        <v>10.67698276856942</v>
      </c>
      <c r="E37" s="74" t="s">
        <v>6</v>
      </c>
      <c r="F37" s="13">
        <v>15733</v>
      </c>
      <c r="G37" s="21">
        <f t="shared" ref="G37:G45" si="5">(F37/$J$35)</f>
        <v>3.2675652661529837E-2</v>
      </c>
      <c r="I37" s="77"/>
    </row>
    <row r="38" spans="1:11" x14ac:dyDescent="0.25">
      <c r="A38" s="11" t="s">
        <v>80</v>
      </c>
      <c r="B38" s="13">
        <f t="shared" si="4"/>
        <v>0</v>
      </c>
      <c r="E38" s="74" t="s">
        <v>82</v>
      </c>
      <c r="F38" s="13"/>
      <c r="G38" s="21">
        <f t="shared" si="5"/>
        <v>0</v>
      </c>
      <c r="I38" s="77"/>
    </row>
    <row r="39" spans="1:11" x14ac:dyDescent="0.25">
      <c r="A39" s="11" t="s">
        <v>80</v>
      </c>
      <c r="B39" s="13">
        <f t="shared" si="4"/>
        <v>120.48469278374857</v>
      </c>
      <c r="E39" s="74" t="s">
        <v>83</v>
      </c>
      <c r="F39" s="13">
        <f>44025+3725+5101</f>
        <v>52851</v>
      </c>
      <c r="G39" s="21">
        <f t="shared" si="5"/>
        <v>0.10976551953311595</v>
      </c>
      <c r="I39" s="77"/>
    </row>
    <row r="40" spans="1:11" x14ac:dyDescent="0.25">
      <c r="A40" s="11" t="s">
        <v>80</v>
      </c>
      <c r="B40" s="13">
        <f t="shared" si="4"/>
        <v>6.2113778439758054</v>
      </c>
      <c r="E40" s="74" t="s">
        <v>15</v>
      </c>
      <c r="F40" s="13">
        <v>12000</v>
      </c>
      <c r="G40" s="21">
        <f t="shared" si="5"/>
        <v>2.492263598413259E-2</v>
      </c>
      <c r="I40" s="77"/>
    </row>
    <row r="41" spans="1:11" x14ac:dyDescent="0.25">
      <c r="A41" s="11" t="s">
        <v>80</v>
      </c>
      <c r="B41" s="13">
        <f t="shared" si="4"/>
        <v>0</v>
      </c>
      <c r="E41" s="74" t="s">
        <v>84</v>
      </c>
      <c r="F41" s="13"/>
      <c r="G41" s="21">
        <f t="shared" si="5"/>
        <v>0</v>
      </c>
      <c r="I41" s="77"/>
    </row>
    <row r="42" spans="1:11" x14ac:dyDescent="0.25">
      <c r="A42" s="11" t="s">
        <v>80</v>
      </c>
      <c r="B42" s="13">
        <f t="shared" si="4"/>
        <v>69.391955295423088</v>
      </c>
      <c r="E42" s="74" t="s">
        <v>85</v>
      </c>
      <c r="F42" s="13">
        <v>40109</v>
      </c>
      <c r="G42" s="21">
        <f t="shared" si="5"/>
        <v>8.3301833890631172E-2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16</v>
      </c>
      <c r="F43" s="13"/>
      <c r="G43" s="21">
        <f t="shared" si="5"/>
        <v>0</v>
      </c>
      <c r="I43" s="77"/>
    </row>
    <row r="44" spans="1:11" x14ac:dyDescent="0.25">
      <c r="A44" s="11" t="s">
        <v>80</v>
      </c>
      <c r="B44" s="13">
        <f t="shared" si="4"/>
        <v>0</v>
      </c>
      <c r="E44" s="74" t="s">
        <v>38</v>
      </c>
      <c r="F44" s="13"/>
      <c r="G44" s="21">
        <f t="shared" si="5"/>
        <v>0</v>
      </c>
      <c r="I44" s="77"/>
    </row>
    <row r="45" spans="1:11" x14ac:dyDescent="0.25">
      <c r="A45" s="150" t="s">
        <v>80</v>
      </c>
      <c r="B45" s="13">
        <f t="shared" si="4"/>
        <v>95.284261509323287</v>
      </c>
      <c r="E45" s="74" t="s">
        <v>86</v>
      </c>
      <c r="F45" s="13">
        <v>47000</v>
      </c>
      <c r="G45" s="21">
        <f t="shared" si="5"/>
        <v>9.7613657604519302E-2</v>
      </c>
      <c r="I45" s="77"/>
    </row>
    <row r="46" spans="1:11" x14ac:dyDescent="0.25">
      <c r="A46" s="70" t="s">
        <v>88</v>
      </c>
      <c r="B46" s="69">
        <f>POWER((F46/$J$46)*100, 2)</f>
        <v>0</v>
      </c>
      <c r="C46" s="70">
        <f>SUM(B46:B54)</f>
        <v>7826.5441905883818</v>
      </c>
      <c r="D46" s="69"/>
      <c r="E46" s="69" t="s">
        <v>6</v>
      </c>
      <c r="F46" s="69"/>
      <c r="G46" s="80">
        <f>(F46/$J$46)</f>
        <v>0</v>
      </c>
      <c r="H46" s="69"/>
      <c r="I46" s="69"/>
      <c r="J46" s="161">
        <v>5080</v>
      </c>
      <c r="K46" s="69"/>
    </row>
    <row r="47" spans="1:11" x14ac:dyDescent="0.25">
      <c r="A47" s="105" t="s">
        <v>88</v>
      </c>
      <c r="B47" s="13">
        <f>POWER((F47/$J$46)*100, 2)</f>
        <v>117.21898443796889</v>
      </c>
      <c r="C47" s="105"/>
      <c r="D47" s="13"/>
      <c r="E47" s="108" t="s">
        <v>15</v>
      </c>
      <c r="F47">
        <v>550</v>
      </c>
      <c r="G47" s="28">
        <f>(F47/$J$46)</f>
        <v>0.10826771653543307</v>
      </c>
      <c r="H47" s="13"/>
      <c r="I47" s="13"/>
      <c r="J47" s="166"/>
      <c r="K47" s="13"/>
    </row>
    <row r="48" spans="1:11" x14ac:dyDescent="0.25">
      <c r="A48" s="105" t="s">
        <v>88</v>
      </c>
      <c r="B48" s="13">
        <f t="shared" ref="B48:B53" si="6">POWER((F48/$J$46)*100, 2)</f>
        <v>0</v>
      </c>
      <c r="C48" s="105"/>
      <c r="D48" s="13"/>
      <c r="E48" t="s">
        <v>36</v>
      </c>
      <c r="G48" s="28">
        <f t="shared" ref="G48:G54" si="7">(F48/$J$46)</f>
        <v>0</v>
      </c>
      <c r="J48" s="129"/>
    </row>
    <row r="49" spans="1:11" x14ac:dyDescent="0.25">
      <c r="A49" s="105" t="s">
        <v>88</v>
      </c>
      <c r="B49" s="13">
        <f t="shared" si="6"/>
        <v>5.5800111600223197E-2</v>
      </c>
      <c r="E49" t="s">
        <v>90</v>
      </c>
      <c r="F49">
        <v>12</v>
      </c>
      <c r="G49" s="28">
        <f t="shared" si="7"/>
        <v>2.3622047244094488E-3</v>
      </c>
      <c r="J49" s="129"/>
    </row>
    <row r="50" spans="1:11" x14ac:dyDescent="0.25">
      <c r="A50" s="105" t="s">
        <v>88</v>
      </c>
      <c r="B50" s="13">
        <f t="shared" si="6"/>
        <v>1.258990017980036</v>
      </c>
      <c r="E50" t="s">
        <v>27</v>
      </c>
      <c r="F50">
        <v>57</v>
      </c>
      <c r="G50" s="28">
        <f t="shared" si="7"/>
        <v>1.1220472440944882E-2</v>
      </c>
      <c r="J50" s="129"/>
    </row>
    <row r="51" spans="1:11" x14ac:dyDescent="0.25">
      <c r="A51" s="105" t="s">
        <v>88</v>
      </c>
      <c r="B51" s="13">
        <f t="shared" si="6"/>
        <v>0</v>
      </c>
      <c r="E51" t="s">
        <v>85</v>
      </c>
      <c r="G51" s="28">
        <f t="shared" si="7"/>
        <v>0</v>
      </c>
      <c r="J51" s="129"/>
    </row>
    <row r="52" spans="1:11" x14ac:dyDescent="0.25">
      <c r="A52" s="105" t="s">
        <v>88</v>
      </c>
      <c r="B52" s="13">
        <f t="shared" si="6"/>
        <v>0</v>
      </c>
      <c r="E52" t="s">
        <v>16</v>
      </c>
      <c r="G52" s="28">
        <f t="shared" si="7"/>
        <v>0</v>
      </c>
      <c r="J52" s="129"/>
    </row>
    <row r="53" spans="1:11" x14ac:dyDescent="0.25">
      <c r="A53" s="105" t="s">
        <v>88</v>
      </c>
      <c r="B53" s="13">
        <f t="shared" si="6"/>
        <v>7708.010416020833</v>
      </c>
      <c r="E53" t="s">
        <v>38</v>
      </c>
      <c r="F53">
        <v>4460</v>
      </c>
      <c r="G53" s="28">
        <f t="shared" si="7"/>
        <v>0.87795275590551181</v>
      </c>
      <c r="J53" s="129"/>
    </row>
    <row r="54" spans="1:11" x14ac:dyDescent="0.25">
      <c r="A54" s="150" t="s">
        <v>88</v>
      </c>
      <c r="B54" s="13">
        <f>POWER((F54/$J$46)*100, 2)</f>
        <v>0</v>
      </c>
      <c r="E54" t="s">
        <v>89</v>
      </c>
      <c r="G54" s="28">
        <f t="shared" si="7"/>
        <v>0</v>
      </c>
      <c r="J54" s="129"/>
    </row>
    <row r="55" spans="1:11" x14ac:dyDescent="0.25">
      <c r="A55" s="70" t="s">
        <v>91</v>
      </c>
      <c r="B55" s="69">
        <f>POWER((F55/$J$55)*100, 2)</f>
        <v>66.488228294180544</v>
      </c>
      <c r="C55" s="70">
        <f>SUM(B55:B65)</f>
        <v>5898.7956820144382</v>
      </c>
      <c r="D55" s="69"/>
      <c r="E55" s="69" t="s">
        <v>81</v>
      </c>
      <c r="F55" s="69">
        <v>622.96799999999996</v>
      </c>
      <c r="G55" s="80">
        <f>(F55/$J$55)</f>
        <v>8.1540314136125655E-2</v>
      </c>
      <c r="H55" s="69"/>
      <c r="I55" s="69"/>
      <c r="J55" s="161">
        <v>7640</v>
      </c>
      <c r="K55" s="69"/>
    </row>
    <row r="56" spans="1:11" x14ac:dyDescent="0.25">
      <c r="A56" s="11" t="s">
        <v>91</v>
      </c>
      <c r="B56" s="13">
        <f>POWER((F56/$J$55)*100, 2)</f>
        <v>2.728118078588854E-2</v>
      </c>
      <c r="E56" t="s">
        <v>93</v>
      </c>
      <c r="F56" s="13">
        <v>12.619</v>
      </c>
      <c r="G56" s="28">
        <f>(F56/$J$55)</f>
        <v>1.6517015706806282E-3</v>
      </c>
      <c r="J56" s="129"/>
    </row>
    <row r="57" spans="1:11" x14ac:dyDescent="0.25">
      <c r="A57" s="11" t="s">
        <v>91</v>
      </c>
      <c r="B57" s="13">
        <f t="shared" ref="B57:B65" si="8">POWER((F57/$J$55)*100, 2)</f>
        <v>43.451047271353573</v>
      </c>
      <c r="E57" t="s">
        <v>83</v>
      </c>
      <c r="F57" s="13">
        <v>503.60899999999998</v>
      </c>
      <c r="G57" s="28">
        <f t="shared" ref="G57:G65" si="9">(F57/$J$55)</f>
        <v>6.5917408376963346E-2</v>
      </c>
      <c r="J57" s="129"/>
    </row>
    <row r="58" spans="1:11" x14ac:dyDescent="0.25">
      <c r="A58" s="11" t="s">
        <v>91</v>
      </c>
      <c r="B58" s="13">
        <f t="shared" si="8"/>
        <v>3.8547463062964278</v>
      </c>
      <c r="E58" t="s">
        <v>15</v>
      </c>
      <c r="F58" s="13">
        <v>150</v>
      </c>
      <c r="G58" s="28">
        <f t="shared" si="9"/>
        <v>1.9633507853403141E-2</v>
      </c>
      <c r="J58" s="129"/>
    </row>
    <row r="59" spans="1:11" x14ac:dyDescent="0.25">
      <c r="A59" s="11" t="s">
        <v>91</v>
      </c>
      <c r="B59" s="13">
        <f t="shared" si="8"/>
        <v>0</v>
      </c>
      <c r="E59" t="s">
        <v>94</v>
      </c>
      <c r="F59" s="13"/>
      <c r="G59" s="28">
        <f t="shared" si="9"/>
        <v>0</v>
      </c>
      <c r="J59" s="129"/>
    </row>
    <row r="60" spans="1:11" x14ac:dyDescent="0.25">
      <c r="A60" s="11" t="s">
        <v>91</v>
      </c>
      <c r="B60" s="13">
        <f t="shared" si="8"/>
        <v>0</v>
      </c>
      <c r="E60" t="s">
        <v>24</v>
      </c>
      <c r="F60" s="102"/>
      <c r="G60" s="28">
        <f t="shared" si="9"/>
        <v>0</v>
      </c>
      <c r="J60" s="129"/>
    </row>
    <row r="61" spans="1:11" x14ac:dyDescent="0.25">
      <c r="A61" s="11" t="s">
        <v>91</v>
      </c>
      <c r="B61" s="13">
        <f t="shared" si="8"/>
        <v>0.15418985225185711</v>
      </c>
      <c r="E61" t="s">
        <v>36</v>
      </c>
      <c r="F61" s="13">
        <v>30</v>
      </c>
      <c r="G61" s="28">
        <f t="shared" si="9"/>
        <v>3.9267015706806281E-3</v>
      </c>
      <c r="J61" s="129"/>
    </row>
    <row r="62" spans="1:11" x14ac:dyDescent="0.25">
      <c r="A62" s="11" t="s">
        <v>91</v>
      </c>
      <c r="B62" s="13">
        <f t="shared" si="8"/>
        <v>14.693273728961653</v>
      </c>
      <c r="E62" t="s">
        <v>92</v>
      </c>
      <c r="F62" s="13">
        <v>292.85500000000002</v>
      </c>
      <c r="G62" s="28">
        <f t="shared" si="9"/>
        <v>3.8331806282722515E-2</v>
      </c>
      <c r="J62" s="129"/>
    </row>
    <row r="63" spans="1:11" x14ac:dyDescent="0.25">
      <c r="A63" s="11" t="s">
        <v>91</v>
      </c>
      <c r="B63" s="13">
        <f t="shared" si="8"/>
        <v>6.8528823223047608</v>
      </c>
      <c r="E63" t="s">
        <v>16</v>
      </c>
      <c r="F63" s="13">
        <v>200</v>
      </c>
      <c r="G63" s="28">
        <f t="shared" si="9"/>
        <v>2.6178010471204188E-2</v>
      </c>
      <c r="J63" s="129"/>
    </row>
    <row r="64" spans="1:11" x14ac:dyDescent="0.25">
      <c r="A64" s="11" t="s">
        <v>91</v>
      </c>
      <c r="B64" s="13">
        <f t="shared" si="8"/>
        <v>5763.2740330583038</v>
      </c>
      <c r="E64" t="s">
        <v>31</v>
      </c>
      <c r="F64" s="13">
        <v>5800</v>
      </c>
      <c r="G64" s="28">
        <f t="shared" si="9"/>
        <v>0.75916230366492143</v>
      </c>
      <c r="J64" s="129"/>
    </row>
    <row r="65" spans="1:11" x14ac:dyDescent="0.25">
      <c r="A65" s="150" t="s">
        <v>91</v>
      </c>
      <c r="B65" s="12">
        <f t="shared" si="8"/>
        <v>0</v>
      </c>
      <c r="C65" s="150"/>
      <c r="D65" s="12"/>
      <c r="E65" s="12" t="s">
        <v>38</v>
      </c>
      <c r="F65" s="12"/>
      <c r="G65" s="27">
        <f t="shared" si="9"/>
        <v>0</v>
      </c>
      <c r="H65" s="12"/>
      <c r="I65" s="12"/>
      <c r="J65" s="162"/>
      <c r="K65" s="12"/>
    </row>
    <row r="66" spans="1:11" x14ac:dyDescent="0.25">
      <c r="A66" s="11" t="s">
        <v>96</v>
      </c>
      <c r="B66" s="117">
        <v>4.1838800000000001E-4</v>
      </c>
      <c r="C66" s="151">
        <v>1218.6928</v>
      </c>
      <c r="D66" s="111"/>
      <c r="E66" s="111" t="s">
        <v>130</v>
      </c>
      <c r="F66" s="117">
        <v>27</v>
      </c>
      <c r="G66" s="115">
        <v>2.05E-4</v>
      </c>
      <c r="H66" s="117"/>
      <c r="I66" s="117"/>
      <c r="J66" s="15">
        <v>132000</v>
      </c>
    </row>
    <row r="67" spans="1:11" x14ac:dyDescent="0.25">
      <c r="A67" s="11" t="s">
        <v>96</v>
      </c>
      <c r="B67" s="117"/>
      <c r="C67" s="151"/>
      <c r="D67" s="111"/>
      <c r="E67" s="111" t="s">
        <v>17</v>
      </c>
      <c r="F67" s="117"/>
      <c r="G67" s="115"/>
      <c r="H67" s="117"/>
      <c r="I67" s="117"/>
      <c r="J67" s="114"/>
      <c r="K67" s="139"/>
    </row>
    <row r="68" spans="1:11" x14ac:dyDescent="0.25">
      <c r="A68" s="11" t="s">
        <v>96</v>
      </c>
      <c r="B68" s="117">
        <v>0.20661156999999999</v>
      </c>
      <c r="C68" s="164"/>
      <c r="D68" s="111"/>
      <c r="E68" s="111" t="s">
        <v>97</v>
      </c>
      <c r="F68" s="117">
        <v>600</v>
      </c>
      <c r="G68" s="115">
        <v>4.5450000000000004E-3</v>
      </c>
      <c r="H68" s="117"/>
      <c r="I68" s="114"/>
      <c r="J68" s="114"/>
      <c r="K68" s="114"/>
    </row>
    <row r="69" spans="1:11" x14ac:dyDescent="0.25">
      <c r="A69" s="11" t="s">
        <v>96</v>
      </c>
      <c r="B69" s="117">
        <v>0.20661156999999999</v>
      </c>
      <c r="C69" s="164"/>
      <c r="D69" s="111"/>
      <c r="E69" s="111" t="s">
        <v>81</v>
      </c>
      <c r="F69" s="117">
        <v>600</v>
      </c>
      <c r="G69" s="115">
        <v>4.5450000000000004E-3</v>
      </c>
      <c r="H69" s="117"/>
      <c r="I69" s="114"/>
      <c r="J69" s="114"/>
      <c r="K69" s="114"/>
    </row>
    <row r="70" spans="1:11" x14ac:dyDescent="0.25">
      <c r="A70" s="11" t="s">
        <v>96</v>
      </c>
      <c r="B70" s="117">
        <v>0.82644628099999995</v>
      </c>
      <c r="C70" s="164"/>
      <c r="D70" s="111"/>
      <c r="E70" s="111" t="s">
        <v>5</v>
      </c>
      <c r="F70" s="125">
        <v>1200</v>
      </c>
      <c r="G70" s="115">
        <v>9.0910000000000001E-3</v>
      </c>
      <c r="H70" s="117"/>
      <c r="I70" s="114"/>
      <c r="J70" s="114"/>
      <c r="K70" s="114"/>
    </row>
    <row r="71" spans="1:11" x14ac:dyDescent="0.25">
      <c r="A71" s="11" t="s">
        <v>96</v>
      </c>
      <c r="B71" s="117">
        <v>9.1827364999999994E-2</v>
      </c>
      <c r="C71" s="164"/>
      <c r="D71" s="111"/>
      <c r="E71" s="111" t="s">
        <v>131</v>
      </c>
      <c r="F71" s="117">
        <v>400</v>
      </c>
      <c r="G71" s="115">
        <v>3.0300000000000001E-3</v>
      </c>
      <c r="H71" s="117"/>
      <c r="I71" s="114"/>
      <c r="J71" s="114"/>
      <c r="K71" s="114"/>
    </row>
    <row r="72" spans="1:11" x14ac:dyDescent="0.25">
      <c r="A72" s="11" t="s">
        <v>96</v>
      </c>
      <c r="B72" s="117">
        <v>7.3145661000000001E-2</v>
      </c>
      <c r="C72" s="164"/>
      <c r="D72" s="111"/>
      <c r="E72" s="111" t="s">
        <v>98</v>
      </c>
      <c r="F72" s="117">
        <v>357</v>
      </c>
      <c r="G72" s="115">
        <v>2.7049999999999999E-3</v>
      </c>
      <c r="H72" s="117"/>
      <c r="I72" s="114"/>
      <c r="J72" s="114"/>
      <c r="K72" s="114"/>
    </row>
    <row r="73" spans="1:11" x14ac:dyDescent="0.25">
      <c r="A73" s="11" t="s">
        <v>96</v>
      </c>
      <c r="B73" s="117">
        <v>0.28122130400000001</v>
      </c>
      <c r="C73" s="164"/>
      <c r="D73" s="111"/>
      <c r="E73" s="111" t="s">
        <v>132</v>
      </c>
      <c r="F73" s="117">
        <v>700</v>
      </c>
      <c r="G73" s="115">
        <v>5.3030000000000004E-3</v>
      </c>
      <c r="H73" s="117"/>
      <c r="I73" s="114"/>
      <c r="J73" s="114"/>
      <c r="K73" s="114"/>
    </row>
    <row r="74" spans="1:11" x14ac:dyDescent="0.25">
      <c r="A74" s="11" t="s">
        <v>96</v>
      </c>
      <c r="B74" s="117">
        <v>0.45552273300000001</v>
      </c>
      <c r="C74" s="164"/>
      <c r="D74" s="111"/>
      <c r="E74" s="111" t="s">
        <v>99</v>
      </c>
      <c r="F74" s="117">
        <v>891</v>
      </c>
      <c r="G74" s="115">
        <v>6.7489999999999998E-3</v>
      </c>
      <c r="H74" s="117"/>
      <c r="I74" s="114"/>
      <c r="J74" s="114"/>
      <c r="K74" s="114"/>
    </row>
    <row r="75" spans="1:11" x14ac:dyDescent="0.25">
      <c r="A75" s="11" t="s">
        <v>96</v>
      </c>
      <c r="B75" s="117">
        <v>0.39537419699999998</v>
      </c>
      <c r="C75" s="164"/>
      <c r="D75" s="111"/>
      <c r="E75" s="111" t="s">
        <v>100</v>
      </c>
      <c r="F75" s="117">
        <v>830</v>
      </c>
      <c r="G75" s="115">
        <v>6.2880000000000002E-3</v>
      </c>
      <c r="H75" s="117"/>
      <c r="I75" s="114"/>
      <c r="J75" s="114"/>
      <c r="K75" s="114"/>
    </row>
    <row r="76" spans="1:11" x14ac:dyDescent="0.25">
      <c r="A76" s="11" t="s">
        <v>96</v>
      </c>
      <c r="B76" s="114"/>
      <c r="C76" s="164"/>
      <c r="D76" s="111"/>
      <c r="E76" s="111" t="s">
        <v>39</v>
      </c>
      <c r="F76" s="114"/>
      <c r="G76" s="114"/>
      <c r="H76" s="114"/>
      <c r="I76" s="114"/>
      <c r="J76" s="114"/>
      <c r="K76" s="114"/>
    </row>
    <row r="77" spans="1:11" x14ac:dyDescent="0.25">
      <c r="A77" s="11" t="s">
        <v>96</v>
      </c>
      <c r="B77" s="117">
        <v>0.51796372800000001</v>
      </c>
      <c r="C77" s="164"/>
      <c r="D77" s="111"/>
      <c r="E77" s="111" t="s">
        <v>6</v>
      </c>
      <c r="F77" s="117">
        <v>950</v>
      </c>
      <c r="G77" s="115">
        <v>7.1970000000000003E-3</v>
      </c>
      <c r="H77" s="117"/>
      <c r="I77" s="114"/>
      <c r="J77" s="114"/>
      <c r="K77" s="114"/>
    </row>
    <row r="78" spans="1:11" x14ac:dyDescent="0.25">
      <c r="A78" s="11" t="s">
        <v>96</v>
      </c>
      <c r="B78" s="117">
        <v>3.8797062E-2</v>
      </c>
      <c r="C78" s="164"/>
      <c r="D78" s="111"/>
      <c r="E78" s="111" t="s">
        <v>101</v>
      </c>
      <c r="F78" s="117">
        <v>260</v>
      </c>
      <c r="G78" s="115">
        <v>1.97E-3</v>
      </c>
      <c r="H78" s="117"/>
      <c r="I78" s="114"/>
      <c r="J78" s="114"/>
      <c r="K78" s="114"/>
    </row>
    <row r="79" spans="1:11" x14ac:dyDescent="0.25">
      <c r="A79" s="11" t="s">
        <v>96</v>
      </c>
      <c r="C79" s="164"/>
      <c r="D79" s="111"/>
      <c r="E79" s="111" t="s">
        <v>102</v>
      </c>
      <c r="H79" s="117"/>
      <c r="I79" s="114"/>
      <c r="J79" s="114"/>
      <c r="K79" s="114"/>
    </row>
    <row r="80" spans="1:11" x14ac:dyDescent="0.25">
      <c r="A80" s="11" t="s">
        <v>96</v>
      </c>
      <c r="B80" s="117">
        <v>7.5208907250000001</v>
      </c>
      <c r="C80" s="164"/>
      <c r="D80" s="111"/>
      <c r="E80" s="111" t="s">
        <v>82</v>
      </c>
      <c r="F80" s="125">
        <v>3620</v>
      </c>
      <c r="G80" s="115">
        <v>2.7424E-2</v>
      </c>
      <c r="H80" s="117"/>
      <c r="I80" s="114"/>
      <c r="J80" s="114"/>
      <c r="K80" s="114"/>
    </row>
    <row r="81" spans="1:11" x14ac:dyDescent="0.25">
      <c r="A81" s="11" t="s">
        <v>96</v>
      </c>
      <c r="B81" s="117">
        <v>958.65295000000003</v>
      </c>
      <c r="C81" s="164"/>
      <c r="D81" s="111"/>
      <c r="E81" s="111" t="s">
        <v>15</v>
      </c>
      <c r="F81" s="125">
        <v>40870</v>
      </c>
      <c r="G81" s="115">
        <v>0.30962099999999998</v>
      </c>
      <c r="H81" s="117"/>
      <c r="I81" s="114"/>
      <c r="J81" s="114"/>
      <c r="K81" s="114"/>
    </row>
    <row r="82" spans="1:11" x14ac:dyDescent="0.25">
      <c r="A82" s="11" t="s">
        <v>96</v>
      </c>
      <c r="B82" s="114"/>
      <c r="C82" s="164"/>
      <c r="D82" s="111"/>
      <c r="E82" s="111" t="s">
        <v>103</v>
      </c>
      <c r="F82" s="114"/>
      <c r="G82" s="114"/>
      <c r="H82" s="114"/>
      <c r="I82" s="114"/>
      <c r="J82" s="114"/>
      <c r="K82" s="114"/>
    </row>
    <row r="83" spans="1:11" x14ac:dyDescent="0.25">
      <c r="A83" s="11" t="s">
        <v>96</v>
      </c>
      <c r="B83" s="117">
        <v>7.4793962000000005E-2</v>
      </c>
      <c r="C83" s="164"/>
      <c r="D83" s="111"/>
      <c r="E83" s="111" t="s">
        <v>33</v>
      </c>
      <c r="F83" s="117">
        <v>361</v>
      </c>
      <c r="G83" s="115">
        <v>2.735E-3</v>
      </c>
      <c r="H83" s="117"/>
      <c r="I83" s="114"/>
      <c r="J83" s="114"/>
      <c r="K83" s="114"/>
    </row>
    <row r="84" spans="1:11" x14ac:dyDescent="0.25">
      <c r="A84" s="11" t="s">
        <v>96</v>
      </c>
      <c r="B84" s="117">
        <v>7.43802E-4</v>
      </c>
      <c r="C84" s="164"/>
      <c r="D84" s="111"/>
      <c r="E84" s="111" t="s">
        <v>142</v>
      </c>
      <c r="F84" s="117">
        <v>36</v>
      </c>
      <c r="G84" s="115">
        <v>2.7300000000000002E-4</v>
      </c>
      <c r="H84" s="117"/>
      <c r="I84" s="114"/>
      <c r="J84" s="114"/>
      <c r="K84" s="114"/>
    </row>
    <row r="85" spans="1:11" x14ac:dyDescent="0.25">
      <c r="A85" s="11" t="s">
        <v>96</v>
      </c>
      <c r="B85" s="117">
        <v>8.2644629999999997E-3</v>
      </c>
      <c r="C85" s="164"/>
      <c r="D85" s="111"/>
      <c r="E85" s="111" t="s">
        <v>105</v>
      </c>
      <c r="F85" s="117">
        <v>120</v>
      </c>
      <c r="G85" s="115">
        <v>9.0899999999999998E-4</v>
      </c>
      <c r="H85" s="117"/>
      <c r="I85" s="114"/>
      <c r="J85" s="114"/>
      <c r="K85" s="114"/>
    </row>
    <row r="86" spans="1:11" x14ac:dyDescent="0.25">
      <c r="A86" s="11" t="s">
        <v>96</v>
      </c>
      <c r="B86" s="117"/>
      <c r="C86" s="164"/>
      <c r="D86" s="111"/>
      <c r="E86" s="111" t="s">
        <v>133</v>
      </c>
      <c r="F86" s="117"/>
      <c r="G86" s="115"/>
      <c r="H86" s="117"/>
      <c r="I86" s="114"/>
      <c r="J86" s="114"/>
      <c r="K86" s="114"/>
    </row>
    <row r="87" spans="1:11" x14ac:dyDescent="0.25">
      <c r="A87" s="11" t="s">
        <v>96</v>
      </c>
      <c r="B87" s="117">
        <v>5.1652892560000003</v>
      </c>
      <c r="C87" s="164"/>
      <c r="D87" s="111"/>
      <c r="E87" s="111" t="s">
        <v>106</v>
      </c>
      <c r="F87" s="125">
        <v>3000</v>
      </c>
      <c r="G87" s="115">
        <v>2.2727000000000001E-2</v>
      </c>
      <c r="H87" s="117"/>
      <c r="I87" s="114"/>
      <c r="J87" s="114"/>
      <c r="K87" s="114"/>
    </row>
    <row r="88" spans="1:11" x14ac:dyDescent="0.25">
      <c r="A88" s="11" t="s">
        <v>96</v>
      </c>
      <c r="B88" s="117"/>
      <c r="C88" s="164"/>
      <c r="D88" s="111"/>
      <c r="E88" s="111" t="s">
        <v>107</v>
      </c>
      <c r="F88" s="125"/>
      <c r="G88" s="115"/>
      <c r="H88" s="117"/>
      <c r="I88" s="114"/>
      <c r="J88" s="114"/>
      <c r="K88" s="114"/>
    </row>
    <row r="89" spans="1:11" x14ac:dyDescent="0.25">
      <c r="A89" s="11" t="s">
        <v>96</v>
      </c>
      <c r="B89" s="117">
        <v>3.5258400000000001E-3</v>
      </c>
      <c r="C89" s="164"/>
      <c r="D89" s="111"/>
      <c r="E89" s="111" t="s">
        <v>134</v>
      </c>
      <c r="F89" s="117">
        <v>78</v>
      </c>
      <c r="G89" s="115">
        <v>5.9400000000000002E-4</v>
      </c>
      <c r="H89" s="117"/>
      <c r="I89" s="114"/>
      <c r="J89" s="114"/>
      <c r="K89" s="114"/>
    </row>
    <row r="90" spans="1:11" x14ac:dyDescent="0.25">
      <c r="A90" s="11" t="s">
        <v>96</v>
      </c>
      <c r="B90" s="117">
        <v>7.0989950640000004</v>
      </c>
      <c r="C90" s="164"/>
      <c r="D90" s="111"/>
      <c r="E90" s="111" t="s">
        <v>19</v>
      </c>
      <c r="F90" s="125">
        <v>3517</v>
      </c>
      <c r="G90" s="115">
        <v>2.6644000000000001E-2</v>
      </c>
      <c r="H90" s="117"/>
      <c r="I90" s="114"/>
      <c r="J90" s="114"/>
      <c r="K90" s="114"/>
    </row>
    <row r="91" spans="1:11" x14ac:dyDescent="0.25">
      <c r="A91" s="11" t="s">
        <v>96</v>
      </c>
      <c r="B91" s="117">
        <v>1.2913223E-2</v>
      </c>
      <c r="C91" s="164"/>
      <c r="D91" s="111"/>
      <c r="E91" s="111" t="s">
        <v>108</v>
      </c>
      <c r="F91" s="117">
        <v>150</v>
      </c>
      <c r="G91" s="115">
        <v>1.1360000000000001E-3</v>
      </c>
      <c r="H91" s="117"/>
      <c r="I91" s="114"/>
      <c r="J91" s="114"/>
      <c r="K91" s="114"/>
    </row>
    <row r="92" spans="1:11" x14ac:dyDescent="0.25">
      <c r="A92" s="11" t="s">
        <v>96</v>
      </c>
      <c r="B92" s="117">
        <v>4.1138564520000003</v>
      </c>
      <c r="C92" s="164"/>
      <c r="D92" s="111"/>
      <c r="E92" s="111" t="s">
        <v>94</v>
      </c>
      <c r="F92" s="125">
        <v>2677</v>
      </c>
      <c r="G92" s="115">
        <v>2.0282999999999999E-2</v>
      </c>
      <c r="H92" s="117"/>
      <c r="I92" s="114"/>
      <c r="J92" s="114"/>
      <c r="K92" s="114"/>
    </row>
    <row r="93" spans="1:11" x14ac:dyDescent="0.25">
      <c r="A93" s="11" t="s">
        <v>96</v>
      </c>
      <c r="B93" s="117">
        <v>9.6992650000000003E-3</v>
      </c>
      <c r="C93" s="164"/>
      <c r="D93" s="111"/>
      <c r="E93" s="111" t="s">
        <v>21</v>
      </c>
      <c r="F93" s="117">
        <v>130</v>
      </c>
      <c r="G93" s="115">
        <v>9.8499999999999998E-4</v>
      </c>
      <c r="H93" s="117"/>
      <c r="I93" s="114"/>
      <c r="J93" s="114"/>
      <c r="K93" s="114"/>
    </row>
    <row r="94" spans="1:11" x14ac:dyDescent="0.25">
      <c r="A94" s="11" t="s">
        <v>96</v>
      </c>
      <c r="B94" s="117">
        <v>3.8797062E-2</v>
      </c>
      <c r="C94" s="164"/>
      <c r="D94" s="111"/>
      <c r="E94" s="111" t="s">
        <v>22</v>
      </c>
      <c r="F94" s="117">
        <v>260</v>
      </c>
      <c r="G94" s="115">
        <v>1.97E-3</v>
      </c>
      <c r="H94" s="117"/>
      <c r="I94" s="114"/>
      <c r="J94" s="114"/>
      <c r="K94" s="114"/>
    </row>
    <row r="95" spans="1:11" x14ac:dyDescent="0.25">
      <c r="A95" s="11" t="s">
        <v>96</v>
      </c>
      <c r="B95" s="117"/>
      <c r="C95" s="164"/>
      <c r="D95" s="111"/>
      <c r="E95" s="111" t="s">
        <v>109</v>
      </c>
      <c r="F95" s="117"/>
      <c r="G95" s="115"/>
      <c r="H95" s="117"/>
      <c r="I95" s="114"/>
      <c r="J95" s="114"/>
      <c r="K95" s="114"/>
    </row>
    <row r="96" spans="1:11" x14ac:dyDescent="0.25">
      <c r="A96" s="11" t="s">
        <v>96</v>
      </c>
      <c r="B96" s="117">
        <v>64.485766760000004</v>
      </c>
      <c r="C96" s="164"/>
      <c r="D96" s="111"/>
      <c r="E96" s="111" t="s">
        <v>9</v>
      </c>
      <c r="F96" s="125">
        <v>10600</v>
      </c>
      <c r="G96" s="115">
        <v>8.0302999999999999E-2</v>
      </c>
      <c r="H96" s="117"/>
      <c r="I96" s="114"/>
      <c r="J96" s="114"/>
      <c r="K96" s="114"/>
    </row>
    <row r="97" spans="1:11" x14ac:dyDescent="0.25">
      <c r="A97" s="11" t="s">
        <v>96</v>
      </c>
      <c r="B97" s="117">
        <v>13.2231405</v>
      </c>
      <c r="C97" s="164"/>
      <c r="D97" s="111"/>
      <c r="E97" s="111" t="s">
        <v>23</v>
      </c>
      <c r="F97" s="125">
        <v>4800</v>
      </c>
      <c r="G97" s="115">
        <v>3.6364E-2</v>
      </c>
      <c r="H97" s="117"/>
      <c r="I97" s="114"/>
      <c r="J97" s="114"/>
      <c r="K97" s="114"/>
    </row>
    <row r="98" spans="1:11" x14ac:dyDescent="0.25">
      <c r="A98" s="11" t="s">
        <v>96</v>
      </c>
      <c r="B98" s="117">
        <v>3.587006428</v>
      </c>
      <c r="C98" s="164"/>
      <c r="D98" s="111"/>
      <c r="E98" s="111" t="s">
        <v>24</v>
      </c>
      <c r="F98" s="125">
        <v>2500</v>
      </c>
      <c r="G98" s="115">
        <v>1.8939000000000001E-2</v>
      </c>
      <c r="H98" s="117"/>
      <c r="I98" s="114"/>
      <c r="J98" s="114"/>
      <c r="K98" s="114"/>
    </row>
    <row r="99" spans="1:11" x14ac:dyDescent="0.25">
      <c r="A99" s="11" t="s">
        <v>96</v>
      </c>
      <c r="B99" s="117">
        <v>9.1115699999999994E-3</v>
      </c>
      <c r="C99" s="164"/>
      <c r="D99" s="111"/>
      <c r="E99" s="111" t="s">
        <v>135</v>
      </c>
      <c r="F99" s="117">
        <v>126</v>
      </c>
      <c r="G99" s="115">
        <v>9.5500000000000001E-4</v>
      </c>
      <c r="H99" s="117"/>
      <c r="I99" s="114"/>
      <c r="J99" s="114"/>
      <c r="K99" s="114"/>
    </row>
    <row r="100" spans="1:11" x14ac:dyDescent="0.25">
      <c r="A100" s="11" t="s">
        <v>96</v>
      </c>
      <c r="B100" s="117"/>
      <c r="C100" s="164"/>
      <c r="D100" s="111"/>
      <c r="E100" s="111" t="s">
        <v>110</v>
      </c>
      <c r="F100" s="117"/>
      <c r="G100" s="115"/>
      <c r="H100" s="117"/>
      <c r="I100" s="114"/>
      <c r="J100" s="114"/>
      <c r="K100" s="114"/>
    </row>
    <row r="101" spans="1:11" x14ac:dyDescent="0.25">
      <c r="A101" s="11" t="s">
        <v>96</v>
      </c>
      <c r="B101" s="114"/>
      <c r="C101" s="164"/>
      <c r="D101" s="111"/>
      <c r="E101" s="111" t="s">
        <v>136</v>
      </c>
      <c r="F101" s="114"/>
      <c r="G101" s="114"/>
      <c r="H101" s="114"/>
      <c r="I101" s="114"/>
      <c r="J101" s="114"/>
      <c r="K101" s="114"/>
    </row>
    <row r="102" spans="1:11" x14ac:dyDescent="0.25">
      <c r="A102" s="11" t="s">
        <v>96</v>
      </c>
      <c r="B102" s="117">
        <v>0.12144169</v>
      </c>
      <c r="C102" s="164"/>
      <c r="D102" s="111"/>
      <c r="E102" s="111" t="s">
        <v>25</v>
      </c>
      <c r="F102" s="117">
        <v>460</v>
      </c>
      <c r="G102" s="115">
        <v>3.4849999999999998E-3</v>
      </c>
      <c r="H102" s="117"/>
      <c r="I102" s="114"/>
      <c r="J102" s="114"/>
      <c r="K102" s="114"/>
    </row>
    <row r="103" spans="1:11" x14ac:dyDescent="0.25">
      <c r="A103" s="11" t="s">
        <v>96</v>
      </c>
      <c r="B103" s="117">
        <v>0.53777777800000004</v>
      </c>
      <c r="C103" s="164"/>
      <c r="D103" s="111"/>
      <c r="E103" s="111" t="s">
        <v>111</v>
      </c>
      <c r="F103" s="117">
        <v>968</v>
      </c>
      <c r="G103" s="115">
        <v>7.3330000000000001E-3</v>
      </c>
      <c r="H103" s="117"/>
      <c r="I103" s="114"/>
      <c r="J103" s="114"/>
      <c r="K103" s="114"/>
    </row>
    <row r="104" spans="1:11" x14ac:dyDescent="0.25">
      <c r="A104" s="11" t="s">
        <v>96</v>
      </c>
      <c r="B104" s="117">
        <v>5.7392099999999998E-3</v>
      </c>
      <c r="C104" s="164"/>
      <c r="D104" s="111"/>
      <c r="E104" s="111" t="s">
        <v>137</v>
      </c>
      <c r="F104" s="117">
        <v>100</v>
      </c>
      <c r="G104" s="115">
        <v>7.5799999999999999E-4</v>
      </c>
      <c r="H104" s="117"/>
      <c r="I104" s="114"/>
      <c r="J104" s="114"/>
      <c r="K104" s="114"/>
    </row>
    <row r="105" spans="1:11" x14ac:dyDescent="0.25">
      <c r="A105" s="11" t="s">
        <v>96</v>
      </c>
      <c r="B105" s="117"/>
      <c r="C105" s="164"/>
      <c r="D105" s="111"/>
      <c r="E105" s="111" t="s">
        <v>112</v>
      </c>
      <c r="F105" s="117"/>
      <c r="G105" s="115"/>
      <c r="H105" s="117"/>
      <c r="I105" s="114"/>
      <c r="J105" s="114"/>
      <c r="K105" s="114"/>
    </row>
    <row r="106" spans="1:11" x14ac:dyDescent="0.25">
      <c r="A106" s="11" t="s">
        <v>96</v>
      </c>
      <c r="B106" s="117">
        <v>0.143480257</v>
      </c>
      <c r="C106" s="164"/>
      <c r="D106" s="111"/>
      <c r="E106" s="111" t="s">
        <v>113</v>
      </c>
      <c r="F106" s="117">
        <v>500</v>
      </c>
      <c r="G106" s="115">
        <v>3.7880000000000001E-3</v>
      </c>
      <c r="H106" s="117"/>
      <c r="I106" s="114"/>
      <c r="J106" s="114"/>
      <c r="K106" s="114"/>
    </row>
    <row r="107" spans="1:11" x14ac:dyDescent="0.25">
      <c r="A107" s="11" t="s">
        <v>96</v>
      </c>
      <c r="B107" s="117">
        <v>2.3507810000000001E-3</v>
      </c>
      <c r="C107" s="164"/>
      <c r="D107" s="111"/>
      <c r="E107" s="111" t="s">
        <v>114</v>
      </c>
      <c r="F107" s="117">
        <v>64</v>
      </c>
      <c r="G107" s="115">
        <v>4.8500000000000003E-4</v>
      </c>
      <c r="H107" s="117"/>
      <c r="I107" s="114"/>
      <c r="J107" s="114"/>
      <c r="K107" s="114"/>
    </row>
    <row r="108" spans="1:11" x14ac:dyDescent="0.25">
      <c r="A108" s="11" t="s">
        <v>96</v>
      </c>
      <c r="B108" s="117">
        <v>0.108151291</v>
      </c>
      <c r="C108" s="164"/>
      <c r="D108" s="111"/>
      <c r="E108" s="111" t="s">
        <v>115</v>
      </c>
      <c r="F108" s="117">
        <v>434</v>
      </c>
      <c r="G108" s="115">
        <v>3.2889999999999998E-3</v>
      </c>
      <c r="H108" s="117"/>
      <c r="I108" s="114"/>
      <c r="J108" s="114"/>
      <c r="K108" s="114"/>
    </row>
    <row r="109" spans="1:11" x14ac:dyDescent="0.25">
      <c r="A109" s="11" t="s">
        <v>96</v>
      </c>
      <c r="B109" s="117">
        <v>0.51796372800000001</v>
      </c>
      <c r="C109" s="164"/>
      <c r="D109" s="111"/>
      <c r="E109" s="111" t="s">
        <v>26</v>
      </c>
      <c r="F109" s="117">
        <v>950</v>
      </c>
      <c r="G109" s="115">
        <v>7.1970000000000003E-3</v>
      </c>
      <c r="H109" s="117"/>
      <c r="I109" s="114"/>
      <c r="J109" s="114"/>
      <c r="K109" s="114"/>
    </row>
    <row r="110" spans="1:11" x14ac:dyDescent="0.25">
      <c r="A110" s="11" t="s">
        <v>96</v>
      </c>
      <c r="B110" s="117">
        <v>0.39003147599999999</v>
      </c>
      <c r="C110" s="164"/>
      <c r="D110" s="111"/>
      <c r="E110" s="111" t="s">
        <v>56</v>
      </c>
      <c r="F110" s="117">
        <v>824</v>
      </c>
      <c r="G110" s="115">
        <v>6.2449999999999997E-3</v>
      </c>
      <c r="H110" s="117"/>
      <c r="I110" s="114"/>
      <c r="J110" s="114"/>
      <c r="K110" s="114"/>
    </row>
    <row r="111" spans="1:11" x14ac:dyDescent="0.25">
      <c r="A111" s="11" t="s">
        <v>96</v>
      </c>
      <c r="B111" s="117">
        <v>1.8595041320000001</v>
      </c>
      <c r="C111" s="164"/>
      <c r="D111" s="111"/>
      <c r="E111" s="111" t="s">
        <v>138</v>
      </c>
      <c r="F111" s="125">
        <v>1800</v>
      </c>
      <c r="G111" s="115">
        <v>1.3636000000000001E-2</v>
      </c>
      <c r="H111" s="117"/>
      <c r="I111" s="114"/>
      <c r="J111" s="114"/>
      <c r="K111" s="114"/>
    </row>
    <row r="112" spans="1:11" x14ac:dyDescent="0.25">
      <c r="A112" s="11" t="s">
        <v>96</v>
      </c>
      <c r="B112" s="117">
        <v>8.2644629999999997E-3</v>
      </c>
      <c r="C112" s="164"/>
      <c r="D112" s="111"/>
      <c r="E112" s="111" t="s">
        <v>116</v>
      </c>
      <c r="F112" s="117">
        <v>120</v>
      </c>
      <c r="G112" s="115">
        <v>9.0899999999999998E-4</v>
      </c>
      <c r="H112" s="117"/>
      <c r="I112" s="114"/>
      <c r="J112" s="114"/>
      <c r="K112" s="114"/>
    </row>
    <row r="113" spans="1:11" x14ac:dyDescent="0.25">
      <c r="A113" s="11" t="s">
        <v>96</v>
      </c>
      <c r="B113" s="114"/>
      <c r="C113" s="164"/>
      <c r="D113" s="111"/>
      <c r="E113" s="111" t="s">
        <v>139</v>
      </c>
      <c r="F113" s="114"/>
      <c r="G113" s="114"/>
      <c r="H113" s="114"/>
      <c r="I113" s="114"/>
      <c r="J113" s="114"/>
      <c r="K113" s="114"/>
    </row>
    <row r="114" spans="1:11" x14ac:dyDescent="0.25">
      <c r="A114" s="11" t="s">
        <v>96</v>
      </c>
      <c r="B114" s="117">
        <v>5.1652892999999998E-2</v>
      </c>
      <c r="C114" s="164"/>
      <c r="D114" s="111"/>
      <c r="E114" s="111" t="s">
        <v>117</v>
      </c>
      <c r="F114" s="117">
        <v>300</v>
      </c>
      <c r="G114" s="115">
        <v>2.2729999999999998E-3</v>
      </c>
      <c r="H114" s="117"/>
      <c r="I114" s="114"/>
      <c r="J114" s="114"/>
      <c r="K114" s="114"/>
    </row>
    <row r="115" spans="1:11" x14ac:dyDescent="0.25">
      <c r="A115" s="11" t="s">
        <v>96</v>
      </c>
      <c r="B115" s="117">
        <v>0.69444444400000005</v>
      </c>
      <c r="C115" s="164"/>
      <c r="D115" s="111"/>
      <c r="E115" s="111" t="s">
        <v>147</v>
      </c>
      <c r="F115" s="125">
        <v>1100</v>
      </c>
      <c r="G115" s="115">
        <v>8.3330000000000001E-3</v>
      </c>
      <c r="H115" s="117"/>
      <c r="I115" s="114"/>
      <c r="J115" s="114"/>
      <c r="K115" s="114"/>
    </row>
    <row r="116" spans="1:11" x14ac:dyDescent="0.25">
      <c r="A116" s="11" t="s">
        <v>96</v>
      </c>
      <c r="B116" s="117">
        <v>4.499540863</v>
      </c>
      <c r="C116" s="164"/>
      <c r="D116" s="111"/>
      <c r="E116" s="111" t="s">
        <v>28</v>
      </c>
      <c r="F116" s="125">
        <v>2800</v>
      </c>
      <c r="G116" s="115">
        <v>2.1212000000000002E-2</v>
      </c>
      <c r="H116" s="117"/>
      <c r="I116" s="114"/>
      <c r="J116" s="114"/>
      <c r="K116" s="114"/>
    </row>
    <row r="117" spans="1:11" x14ac:dyDescent="0.25">
      <c r="A117" s="11" t="s">
        <v>96</v>
      </c>
      <c r="B117" s="116">
        <v>1.4348000000000001E-5</v>
      </c>
      <c r="C117" s="164"/>
      <c r="D117" s="111"/>
      <c r="E117" s="111" t="s">
        <v>92</v>
      </c>
      <c r="F117" s="117">
        <v>5</v>
      </c>
      <c r="G117" s="115">
        <v>3.8000000000000002E-5</v>
      </c>
      <c r="H117" s="116"/>
      <c r="I117" s="114"/>
      <c r="J117" s="114"/>
      <c r="K117" s="114"/>
    </row>
    <row r="118" spans="1:11" x14ac:dyDescent="0.25">
      <c r="A118" s="11" t="s">
        <v>96</v>
      </c>
      <c r="B118" s="117">
        <v>1.6586317719999999</v>
      </c>
      <c r="C118" s="164"/>
      <c r="D118" s="111"/>
      <c r="E118" s="111" t="s">
        <v>118</v>
      </c>
      <c r="F118" s="125">
        <v>1700</v>
      </c>
      <c r="G118" s="115">
        <v>1.2879E-2</v>
      </c>
      <c r="H118" s="117"/>
      <c r="I118" s="114"/>
      <c r="J118" s="114"/>
      <c r="K118" s="114"/>
    </row>
    <row r="119" spans="1:11" x14ac:dyDescent="0.25">
      <c r="A119" s="11" t="s">
        <v>96</v>
      </c>
      <c r="B119" s="114"/>
      <c r="C119" s="164"/>
      <c r="D119" s="111"/>
      <c r="E119" s="111" t="s">
        <v>85</v>
      </c>
      <c r="F119" s="114"/>
      <c r="G119" s="114"/>
      <c r="H119" s="114"/>
      <c r="I119" s="114"/>
      <c r="J119" s="114"/>
      <c r="K119" s="114"/>
    </row>
    <row r="120" spans="1:11" x14ac:dyDescent="0.25">
      <c r="A120" s="11" t="s">
        <v>96</v>
      </c>
      <c r="B120" s="117">
        <v>2.034945478</v>
      </c>
      <c r="C120" s="164"/>
      <c r="D120" s="111"/>
      <c r="E120" s="111" t="s">
        <v>119</v>
      </c>
      <c r="F120" s="125">
        <v>1883</v>
      </c>
      <c r="G120" s="115">
        <v>1.4265E-2</v>
      </c>
      <c r="H120" s="117"/>
      <c r="I120" s="114"/>
      <c r="J120" s="114"/>
      <c r="K120" s="114"/>
    </row>
    <row r="121" spans="1:11" x14ac:dyDescent="0.25">
      <c r="A121" s="11" t="s">
        <v>96</v>
      </c>
      <c r="B121" s="117">
        <v>3.6730949999999999E-3</v>
      </c>
      <c r="C121" s="164"/>
      <c r="D121" s="111"/>
      <c r="E121" s="111" t="s">
        <v>29</v>
      </c>
      <c r="F121" s="117">
        <v>80</v>
      </c>
      <c r="G121" s="115">
        <v>6.0599999999999998E-4</v>
      </c>
      <c r="H121" s="117"/>
      <c r="I121" s="114"/>
      <c r="J121" s="114"/>
      <c r="K121" s="114"/>
    </row>
    <row r="122" spans="1:11" x14ac:dyDescent="0.25">
      <c r="A122" s="11" t="s">
        <v>96</v>
      </c>
      <c r="B122" s="117">
        <v>68.212582639999994</v>
      </c>
      <c r="C122" s="164"/>
      <c r="D122" s="111"/>
      <c r="E122" s="111" t="s">
        <v>16</v>
      </c>
      <c r="F122" s="125">
        <v>10902</v>
      </c>
      <c r="G122" s="115">
        <v>8.2590999999999998E-2</v>
      </c>
      <c r="H122" s="117"/>
      <c r="I122" s="114"/>
      <c r="J122" s="114"/>
      <c r="K122" s="114"/>
    </row>
    <row r="123" spans="1:11" x14ac:dyDescent="0.25">
      <c r="A123" s="11" t="s">
        <v>96</v>
      </c>
      <c r="B123" s="117">
        <v>3.8797061519999998</v>
      </c>
      <c r="C123" s="164"/>
      <c r="D123" s="111"/>
      <c r="E123" s="111" t="s">
        <v>54</v>
      </c>
      <c r="F123" s="125">
        <v>2600</v>
      </c>
      <c r="G123" s="115">
        <v>1.9696999999999999E-2</v>
      </c>
      <c r="H123" s="117"/>
      <c r="I123" s="114"/>
      <c r="J123" s="114"/>
      <c r="K123" s="114"/>
    </row>
    <row r="124" spans="1:11" x14ac:dyDescent="0.25">
      <c r="A124" s="11" t="s">
        <v>96</v>
      </c>
      <c r="B124" s="117">
        <v>4.0495870000000003E-3</v>
      </c>
      <c r="C124" s="164"/>
      <c r="D124" s="111"/>
      <c r="E124" s="111" t="s">
        <v>37</v>
      </c>
      <c r="F124" s="117">
        <v>84</v>
      </c>
      <c r="G124" s="115">
        <v>6.3599999999999996E-4</v>
      </c>
      <c r="H124" s="117"/>
      <c r="I124" s="114"/>
      <c r="J124" s="114"/>
      <c r="K124" s="114"/>
    </row>
    <row r="125" spans="1:11" x14ac:dyDescent="0.25">
      <c r="A125" s="11" t="s">
        <v>96</v>
      </c>
      <c r="B125" s="117">
        <v>0.13949093200000001</v>
      </c>
      <c r="C125" s="164"/>
      <c r="D125" s="111"/>
      <c r="E125" s="111" t="s">
        <v>120</v>
      </c>
      <c r="F125" s="117">
        <v>493</v>
      </c>
      <c r="G125" s="115">
        <v>3.735E-3</v>
      </c>
      <c r="H125" s="117"/>
      <c r="I125" s="114"/>
      <c r="J125" s="114"/>
      <c r="K125" s="114"/>
    </row>
    <row r="126" spans="1:11" x14ac:dyDescent="0.25">
      <c r="A126" s="11" t="s">
        <v>96</v>
      </c>
      <c r="B126" s="117">
        <v>0.126779155</v>
      </c>
      <c r="C126" s="164"/>
      <c r="D126" s="111"/>
      <c r="E126" s="111" t="s">
        <v>121</v>
      </c>
      <c r="F126" s="117">
        <v>470</v>
      </c>
      <c r="G126" s="115">
        <v>3.5609999999999999E-3</v>
      </c>
      <c r="H126" s="117"/>
      <c r="I126" s="114"/>
      <c r="J126" s="114"/>
      <c r="K126" s="114"/>
    </row>
    <row r="127" spans="1:11" x14ac:dyDescent="0.25">
      <c r="A127" s="11" t="s">
        <v>96</v>
      </c>
      <c r="B127" s="117">
        <v>9.1827364999999994E-2</v>
      </c>
      <c r="C127" s="164"/>
      <c r="D127" s="111"/>
      <c r="E127" s="111" t="s">
        <v>32</v>
      </c>
      <c r="F127" s="117">
        <v>400</v>
      </c>
      <c r="G127" s="115">
        <v>3.0300000000000001E-3</v>
      </c>
      <c r="H127" s="117"/>
      <c r="I127" s="114"/>
      <c r="J127" s="114"/>
      <c r="K127" s="114"/>
    </row>
    <row r="128" spans="1:11" x14ac:dyDescent="0.25">
      <c r="A128" s="11" t="s">
        <v>96</v>
      </c>
      <c r="B128" s="117">
        <v>5.1652899999999995E-4</v>
      </c>
      <c r="C128" s="164"/>
      <c r="D128" s="111"/>
      <c r="E128" s="111" t="s">
        <v>122</v>
      </c>
      <c r="F128" s="117">
        <v>30</v>
      </c>
      <c r="G128" s="115">
        <v>2.2699999999999999E-4</v>
      </c>
      <c r="H128" s="117"/>
      <c r="I128" s="114"/>
      <c r="J128" s="114"/>
      <c r="K128" s="114"/>
    </row>
    <row r="129" spans="1:11" x14ac:dyDescent="0.25">
      <c r="A129" s="11" t="s">
        <v>96</v>
      </c>
      <c r="B129" s="117">
        <v>1.6391757999999999E-2</v>
      </c>
      <c r="C129" s="164"/>
      <c r="D129" s="111"/>
      <c r="E129" s="111" t="s">
        <v>123</v>
      </c>
      <c r="F129" s="117">
        <v>169</v>
      </c>
      <c r="G129" s="115">
        <v>1.2800000000000001E-3</v>
      </c>
      <c r="H129" s="117"/>
      <c r="I129" s="114"/>
      <c r="J129" s="114"/>
      <c r="K129" s="114"/>
    </row>
    <row r="130" spans="1:11" x14ac:dyDescent="0.25">
      <c r="A130" s="11" t="s">
        <v>96</v>
      </c>
      <c r="B130" s="117"/>
      <c r="C130" s="164"/>
      <c r="D130" s="111"/>
      <c r="E130" s="111" t="s">
        <v>124</v>
      </c>
      <c r="F130" s="117"/>
      <c r="G130" s="115"/>
      <c r="H130" s="117"/>
      <c r="I130" s="114"/>
      <c r="J130" s="114"/>
      <c r="K130" s="114"/>
    </row>
    <row r="131" spans="1:11" x14ac:dyDescent="0.25">
      <c r="A131" s="11" t="s">
        <v>96</v>
      </c>
      <c r="B131" s="117"/>
      <c r="C131" s="164"/>
      <c r="D131" s="111"/>
      <c r="E131" s="111" t="s">
        <v>140</v>
      </c>
      <c r="F131" s="117"/>
      <c r="G131" s="115"/>
      <c r="H131" s="117"/>
      <c r="I131" s="114"/>
      <c r="J131" s="114"/>
      <c r="K131" s="114"/>
    </row>
    <row r="132" spans="1:11" x14ac:dyDescent="0.25">
      <c r="A132" s="11" t="s">
        <v>96</v>
      </c>
      <c r="B132" s="117">
        <v>17.698861749999999</v>
      </c>
      <c r="C132" s="164"/>
      <c r="D132" s="111"/>
      <c r="E132" s="111" t="s">
        <v>125</v>
      </c>
      <c r="F132" s="111">
        <v>5553</v>
      </c>
      <c r="G132" s="115">
        <v>4.2070000000000003E-2</v>
      </c>
      <c r="H132" s="117"/>
      <c r="I132" s="114"/>
      <c r="J132" s="114"/>
      <c r="K132" s="114"/>
    </row>
    <row r="133" spans="1:11" x14ac:dyDescent="0.25">
      <c r="A133" s="11" t="s">
        <v>96</v>
      </c>
      <c r="B133" s="117">
        <v>2.2956840999999999E-2</v>
      </c>
      <c r="C133" s="164"/>
      <c r="D133" s="111"/>
      <c r="E133" s="111" t="s">
        <v>31</v>
      </c>
      <c r="F133" s="117">
        <v>200</v>
      </c>
      <c r="G133" s="115">
        <v>1.5150000000000001E-3</v>
      </c>
      <c r="H133" s="117"/>
      <c r="I133" s="114"/>
      <c r="J133" s="114"/>
      <c r="K133" s="114"/>
    </row>
    <row r="134" spans="1:11" x14ac:dyDescent="0.25">
      <c r="A134" s="11" t="s">
        <v>96</v>
      </c>
      <c r="B134" s="117">
        <v>4.1838843000000001E-2</v>
      </c>
      <c r="C134" s="164"/>
      <c r="D134" s="111"/>
      <c r="E134" s="111" t="s">
        <v>141</v>
      </c>
      <c r="F134" s="117">
        <v>270</v>
      </c>
      <c r="G134" s="115">
        <v>2.0449999999999999E-3</v>
      </c>
      <c r="H134" s="117"/>
      <c r="I134" s="114"/>
      <c r="J134" s="114"/>
      <c r="K134" s="114"/>
    </row>
    <row r="135" spans="1:11" x14ac:dyDescent="0.25">
      <c r="A135" s="11" t="s">
        <v>96</v>
      </c>
      <c r="B135" s="117">
        <v>6.6345270889999997</v>
      </c>
      <c r="C135" s="164"/>
      <c r="D135" s="111"/>
      <c r="E135" s="111" t="s">
        <v>126</v>
      </c>
      <c r="F135" s="125">
        <v>3400</v>
      </c>
      <c r="G135" s="115">
        <v>2.5758E-2</v>
      </c>
      <c r="H135" s="117"/>
      <c r="I135" s="114"/>
      <c r="J135" s="114"/>
      <c r="K135" s="114"/>
    </row>
    <row r="136" spans="1:11" x14ac:dyDescent="0.25">
      <c r="A136" s="11" t="s">
        <v>96</v>
      </c>
      <c r="B136" s="117">
        <v>8.8191001000000005E-2</v>
      </c>
      <c r="C136" s="164"/>
      <c r="D136" s="111"/>
      <c r="E136" s="111" t="s">
        <v>127</v>
      </c>
      <c r="F136" s="117">
        <v>392</v>
      </c>
      <c r="G136" s="115">
        <v>2.97E-3</v>
      </c>
      <c r="H136" s="117"/>
      <c r="I136" s="114"/>
      <c r="J136" s="114"/>
      <c r="K136" s="114"/>
    </row>
    <row r="137" spans="1:11" x14ac:dyDescent="0.25">
      <c r="A137" s="11" t="s">
        <v>96</v>
      </c>
      <c r="B137" s="117">
        <v>0.69444444400000005</v>
      </c>
      <c r="C137" s="164"/>
      <c r="D137" s="111"/>
      <c r="E137" s="111" t="s">
        <v>128</v>
      </c>
      <c r="F137" s="125">
        <v>1100</v>
      </c>
      <c r="G137" s="115">
        <v>8.3330000000000001E-3</v>
      </c>
      <c r="H137" s="117"/>
      <c r="I137" s="114"/>
      <c r="J137" s="114"/>
      <c r="K137" s="114"/>
    </row>
    <row r="138" spans="1:11" x14ac:dyDescent="0.25">
      <c r="A138" s="11" t="s">
        <v>96</v>
      </c>
      <c r="B138" s="117">
        <v>39.442206149999997</v>
      </c>
      <c r="C138" s="164"/>
      <c r="D138" s="111"/>
      <c r="E138" s="111" t="s">
        <v>38</v>
      </c>
      <c r="F138" s="125">
        <v>8290</v>
      </c>
      <c r="G138" s="115">
        <v>6.2802999999999998E-2</v>
      </c>
      <c r="H138" s="117"/>
      <c r="I138" s="114"/>
      <c r="J138" s="114"/>
      <c r="K138" s="114"/>
    </row>
    <row r="139" spans="1:11" x14ac:dyDescent="0.25">
      <c r="A139" s="11" t="s">
        <v>96</v>
      </c>
      <c r="B139" s="117">
        <v>1.036738954</v>
      </c>
      <c r="C139" s="164"/>
      <c r="D139" s="111"/>
      <c r="E139" s="111" t="s">
        <v>129</v>
      </c>
      <c r="F139" s="125">
        <v>1344</v>
      </c>
      <c r="G139" s="115">
        <v>1.0182E-2</v>
      </c>
      <c r="H139" s="117"/>
      <c r="I139" s="114"/>
      <c r="J139" s="114"/>
      <c r="K139" s="114"/>
    </row>
    <row r="140" spans="1:11" x14ac:dyDescent="0.25">
      <c r="A140" s="11" t="s">
        <v>96</v>
      </c>
      <c r="B140" s="117">
        <v>0.77226813599999999</v>
      </c>
      <c r="C140" s="164"/>
      <c r="D140" s="111"/>
      <c r="E140" s="111" t="s">
        <v>12</v>
      </c>
      <c r="F140" s="125">
        <v>1160</v>
      </c>
      <c r="G140" s="115">
        <v>8.7880000000000007E-3</v>
      </c>
      <c r="H140" s="117"/>
      <c r="I140" s="114"/>
      <c r="J140" s="114"/>
      <c r="K140" s="114"/>
    </row>
    <row r="141" spans="1:11" x14ac:dyDescent="0.25">
      <c r="A141" s="11" t="s">
        <v>96</v>
      </c>
      <c r="B141" s="117">
        <v>5.1652892999999998E-2</v>
      </c>
      <c r="C141" s="164"/>
      <c r="D141" s="111"/>
      <c r="E141" s="111" t="s">
        <v>47</v>
      </c>
      <c r="F141" s="117">
        <v>300</v>
      </c>
      <c r="G141" s="115">
        <v>2.2729999999999998E-3</v>
      </c>
      <c r="H141" s="117"/>
      <c r="I141" s="114"/>
      <c r="J141" s="114"/>
      <c r="K141" s="114"/>
    </row>
    <row r="142" spans="1:11" x14ac:dyDescent="0.25">
      <c r="A142" s="150" t="s">
        <v>96</v>
      </c>
      <c r="B142" s="152">
        <v>4.8266800000000001E-4</v>
      </c>
      <c r="C142" s="165"/>
      <c r="D142" s="12"/>
      <c r="E142" s="12" t="s">
        <v>86</v>
      </c>
      <c r="F142" s="152">
        <v>29</v>
      </c>
      <c r="G142" s="119">
        <v>2.2000000000000001E-4</v>
      </c>
      <c r="H142" s="152"/>
      <c r="I142" s="153"/>
      <c r="J142" s="153"/>
      <c r="K142" s="114"/>
    </row>
    <row r="143" spans="1:11" x14ac:dyDescent="0.25">
      <c r="A143" s="70" t="s">
        <v>149</v>
      </c>
      <c r="B143" s="117">
        <v>237.3781032</v>
      </c>
      <c r="C143" s="151">
        <v>1647.8920000000001</v>
      </c>
      <c r="D143" s="113"/>
      <c r="E143" s="113" t="s">
        <v>99</v>
      </c>
      <c r="F143" s="118">
        <v>5223</v>
      </c>
      <c r="G143" s="115">
        <v>0.15407000000000001</v>
      </c>
      <c r="J143" s="168">
        <v>33900</v>
      </c>
    </row>
    <row r="144" spans="1:11" x14ac:dyDescent="0.25">
      <c r="A144" s="105" t="s">
        <v>149</v>
      </c>
      <c r="B144" s="117">
        <v>1.520310823</v>
      </c>
      <c r="C144" s="164"/>
      <c r="D144" s="107"/>
      <c r="E144" s="107" t="s">
        <v>6</v>
      </c>
      <c r="F144" s="114">
        <v>418</v>
      </c>
      <c r="G144" s="115">
        <v>1.2330000000000001E-2</v>
      </c>
      <c r="J144" s="114"/>
      <c r="K144" s="114"/>
    </row>
    <row r="145" spans="1:11" x14ac:dyDescent="0.25">
      <c r="A145" s="105" t="s">
        <v>149</v>
      </c>
      <c r="B145" s="117">
        <v>818.6965103</v>
      </c>
      <c r="C145" s="164"/>
      <c r="D145" s="107"/>
      <c r="E145" s="107" t="s">
        <v>82</v>
      </c>
      <c r="F145" s="118">
        <v>9700</v>
      </c>
      <c r="G145" s="115">
        <v>0.28613</v>
      </c>
      <c r="J145" s="114"/>
      <c r="K145" s="114"/>
    </row>
    <row r="146" spans="1:11" x14ac:dyDescent="0.25">
      <c r="A146" s="105" t="s">
        <v>149</v>
      </c>
      <c r="B146" s="117">
        <v>7.5135176259999996</v>
      </c>
      <c r="C146" s="164"/>
      <c r="D146" s="107"/>
      <c r="E146" s="107" t="s">
        <v>151</v>
      </c>
      <c r="F146" s="114">
        <v>929</v>
      </c>
      <c r="G146" s="115">
        <v>2.741E-2</v>
      </c>
      <c r="J146" s="114"/>
      <c r="K146" s="114"/>
    </row>
    <row r="147" spans="1:11" x14ac:dyDescent="0.25">
      <c r="A147" s="105" t="s">
        <v>149</v>
      </c>
      <c r="B147" s="117">
        <v>112.77312240000001</v>
      </c>
      <c r="C147" s="164"/>
      <c r="D147" s="107"/>
      <c r="E147" s="107" t="s">
        <v>15</v>
      </c>
      <c r="F147" s="118">
        <v>3600</v>
      </c>
      <c r="G147" s="115">
        <v>0.10619000000000001</v>
      </c>
      <c r="J147" s="114"/>
      <c r="K147" s="114"/>
    </row>
    <row r="148" spans="1:11" x14ac:dyDescent="0.25">
      <c r="A148" s="105" t="s">
        <v>149</v>
      </c>
      <c r="B148" s="117"/>
      <c r="C148" s="164"/>
      <c r="D148" s="107"/>
      <c r="E148" s="107" t="s">
        <v>152</v>
      </c>
      <c r="F148" s="118"/>
      <c r="G148" s="115"/>
      <c r="J148" s="114"/>
      <c r="K148" s="114"/>
    </row>
    <row r="149" spans="1:11" x14ac:dyDescent="0.25">
      <c r="A149" s="105" t="s">
        <v>149</v>
      </c>
      <c r="B149" s="117">
        <v>79.569610179999998</v>
      </c>
      <c r="C149" s="164"/>
      <c r="D149" s="107"/>
      <c r="E149" s="107" t="s">
        <v>94</v>
      </c>
      <c r="F149" s="118">
        <v>3024</v>
      </c>
      <c r="G149" s="115">
        <v>8.9200000000000002E-2</v>
      </c>
      <c r="J149" s="114"/>
      <c r="K149" s="114"/>
    </row>
    <row r="150" spans="1:11" x14ac:dyDescent="0.25">
      <c r="A150" s="105" t="s">
        <v>149</v>
      </c>
      <c r="B150" s="117">
        <v>23.690187170000002</v>
      </c>
      <c r="C150" s="164"/>
      <c r="D150" s="107"/>
      <c r="E150" s="107" t="s">
        <v>136</v>
      </c>
      <c r="F150" s="118">
        <v>1650</v>
      </c>
      <c r="G150" s="115">
        <v>4.8669999999999998E-2</v>
      </c>
      <c r="J150" s="114"/>
      <c r="K150" s="114"/>
    </row>
    <row r="151" spans="1:11" x14ac:dyDescent="0.25">
      <c r="A151" s="105" t="s">
        <v>149</v>
      </c>
      <c r="B151" s="117">
        <v>11.830353029999999</v>
      </c>
      <c r="C151" s="164"/>
      <c r="D151" s="107"/>
      <c r="E151" s="107" t="s">
        <v>153</v>
      </c>
      <c r="F151" s="118">
        <v>1166</v>
      </c>
      <c r="G151" s="115">
        <v>3.44E-2</v>
      </c>
      <c r="J151" s="114"/>
      <c r="K151" s="114"/>
    </row>
    <row r="152" spans="1:11" x14ac:dyDescent="0.25">
      <c r="A152" s="105" t="s">
        <v>149</v>
      </c>
      <c r="B152" s="117">
        <v>343.50631299999998</v>
      </c>
      <c r="C152" s="164"/>
      <c r="D152" s="107"/>
      <c r="E152" s="107" t="s">
        <v>16</v>
      </c>
      <c r="F152" s="118">
        <v>6283</v>
      </c>
      <c r="G152" s="115">
        <v>0.18534</v>
      </c>
      <c r="J152" s="114"/>
      <c r="K152" s="114"/>
    </row>
    <row r="153" spans="1:11" x14ac:dyDescent="0.25">
      <c r="A153" s="105" t="s">
        <v>149</v>
      </c>
      <c r="B153" s="117">
        <v>2.300922071</v>
      </c>
      <c r="C153" s="164"/>
      <c r="D153" s="107"/>
      <c r="E153" s="107" t="s">
        <v>32</v>
      </c>
      <c r="F153" s="114">
        <v>514</v>
      </c>
      <c r="G153" s="115">
        <v>1.5169999999999999E-2</v>
      </c>
      <c r="J153" s="114"/>
      <c r="K153" s="114"/>
    </row>
    <row r="154" spans="1:11" x14ac:dyDescent="0.25">
      <c r="A154" s="105" t="s">
        <v>149</v>
      </c>
      <c r="B154" s="117"/>
      <c r="C154" s="164"/>
      <c r="D154" s="107"/>
      <c r="E154" s="107" t="s">
        <v>126</v>
      </c>
      <c r="F154" s="114"/>
      <c r="G154" s="115"/>
      <c r="J154" s="114"/>
      <c r="K154" s="114"/>
    </row>
    <row r="155" spans="1:11" x14ac:dyDescent="0.25">
      <c r="A155" s="105" t="s">
        <v>149</v>
      </c>
      <c r="B155" s="117">
        <v>1.5865594629999999</v>
      </c>
      <c r="C155" s="164"/>
      <c r="D155" s="107"/>
      <c r="E155" s="107" t="s">
        <v>128</v>
      </c>
      <c r="F155" s="114">
        <v>427</v>
      </c>
      <c r="G155" s="115">
        <v>1.26E-2</v>
      </c>
      <c r="J155" s="114"/>
      <c r="K155" s="114"/>
    </row>
    <row r="156" spans="1:11" x14ac:dyDescent="0.25">
      <c r="A156" s="150" t="s">
        <v>149</v>
      </c>
      <c r="B156" s="152">
        <v>7.5260396270000003</v>
      </c>
      <c r="C156" s="165"/>
      <c r="D156" s="12"/>
      <c r="E156" s="12" t="s">
        <v>38</v>
      </c>
      <c r="F156" s="153">
        <v>930</v>
      </c>
      <c r="G156" s="119">
        <v>2.743E-2</v>
      </c>
      <c r="H156" s="12"/>
      <c r="I156" s="12"/>
      <c r="J156" s="153"/>
      <c r="K156" s="114"/>
    </row>
    <row r="157" spans="1:11" x14ac:dyDescent="0.25">
      <c r="A157" s="11" t="s">
        <v>155</v>
      </c>
      <c r="B157" s="146">
        <f>POWER((F157/$J$157)*100, 2)</f>
        <v>0</v>
      </c>
      <c r="C157" s="11">
        <f>SUM(B157:B201)</f>
        <v>1857.9427434252714</v>
      </c>
      <c r="D157" s="197"/>
      <c r="E157" s="146" t="s">
        <v>17</v>
      </c>
      <c r="F157" s="198"/>
      <c r="H157" s="146"/>
      <c r="I157" s="146"/>
      <c r="J157" s="146">
        <v>55800</v>
      </c>
    </row>
    <row r="158" spans="1:11" x14ac:dyDescent="0.25">
      <c r="A158" s="11" t="s">
        <v>155</v>
      </c>
      <c r="B158" s="146">
        <f t="shared" ref="B158:B201" si="10">POWER((F158/$J$157)*100, 2)</f>
        <v>0.67369381174445353</v>
      </c>
      <c r="D158" s="197"/>
      <c r="E158" s="146" t="s">
        <v>97</v>
      </c>
      <c r="F158" s="198">
        <v>458</v>
      </c>
      <c r="G158" s="21">
        <f>F158/$J$157</f>
        <v>8.2078853046594989E-3</v>
      </c>
      <c r="H158" s="146"/>
      <c r="I158" s="146"/>
      <c r="J158" s="76"/>
    </row>
    <row r="159" spans="1:11" x14ac:dyDescent="0.25">
      <c r="A159" s="11" t="s">
        <v>155</v>
      </c>
      <c r="B159" s="146">
        <f t="shared" si="10"/>
        <v>1.156203029251937</v>
      </c>
      <c r="D159" s="197"/>
      <c r="E159" s="146" t="s">
        <v>5</v>
      </c>
      <c r="F159" s="198">
        <v>600</v>
      </c>
      <c r="G159" s="21">
        <f t="shared" ref="G159:G197" si="11">F159/$J$157</f>
        <v>1.0752688172043012E-2</v>
      </c>
      <c r="H159" s="146"/>
      <c r="I159" s="146"/>
      <c r="J159" s="76"/>
    </row>
    <row r="160" spans="1:11" x14ac:dyDescent="0.25">
      <c r="A160" s="11" t="s">
        <v>155</v>
      </c>
      <c r="B160" s="146">
        <f t="shared" si="10"/>
        <v>15.249164964478872</v>
      </c>
      <c r="D160" s="197"/>
      <c r="E160" s="146" t="s">
        <v>6</v>
      </c>
      <c r="F160" s="198">
        <v>2179</v>
      </c>
      <c r="G160" s="21">
        <f t="shared" si="11"/>
        <v>3.9050179211469534E-2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0</v>
      </c>
      <c r="D161" s="197"/>
      <c r="E161" s="146" t="s">
        <v>168</v>
      </c>
      <c r="F161" s="198"/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0.33923318045759948</v>
      </c>
      <c r="D162" s="197"/>
      <c r="E162" s="146" t="s">
        <v>82</v>
      </c>
      <c r="F162" s="198">
        <v>325</v>
      </c>
      <c r="G162" s="21">
        <f t="shared" si="11"/>
        <v>5.8243727598566311E-3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2.4821109697974068E-5</v>
      </c>
      <c r="D163" s="197"/>
      <c r="E163" s="146" t="s">
        <v>83</v>
      </c>
      <c r="F163" s="198">
        <v>2.78</v>
      </c>
      <c r="G163" s="21">
        <f t="shared" si="11"/>
        <v>4.9820788530465947E-5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1336.5707018152391</v>
      </c>
      <c r="D164" s="197"/>
      <c r="E164" s="146" t="s">
        <v>15</v>
      </c>
      <c r="F164" s="198">
        <v>20400</v>
      </c>
      <c r="G164" s="21">
        <f t="shared" si="11"/>
        <v>0.36559139784946237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</v>
      </c>
      <c r="D165" s="197"/>
      <c r="E165" s="146" t="s">
        <v>156</v>
      </c>
      <c r="F165" s="198"/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5.853277835587929E-4</v>
      </c>
      <c r="D166" s="197"/>
      <c r="E166" s="146" t="s">
        <v>103</v>
      </c>
      <c r="F166" s="198">
        <v>13.5</v>
      </c>
      <c r="G166" s="21">
        <f t="shared" si="11"/>
        <v>2.4193548387096774E-4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3.4072660937038322</v>
      </c>
      <c r="D167" s="197"/>
      <c r="E167" s="146" t="s">
        <v>106</v>
      </c>
      <c r="F167" s="198">
        <v>1030</v>
      </c>
      <c r="G167" s="21">
        <f t="shared" si="11"/>
        <v>1.8458781362007168E-2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0.26824231446153052</v>
      </c>
      <c r="D168" s="197"/>
      <c r="E168" s="146" t="s">
        <v>164</v>
      </c>
      <c r="F168" s="198">
        <v>289</v>
      </c>
      <c r="G168" s="21">
        <f t="shared" si="11"/>
        <v>5.1792114695340501E-3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0.80291877031384473</v>
      </c>
      <c r="D169" s="197"/>
      <c r="E169" s="146" t="s">
        <v>9</v>
      </c>
      <c r="F169" s="198">
        <v>500</v>
      </c>
      <c r="G169" s="21">
        <f t="shared" si="11"/>
        <v>8.9605734767025085E-3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0</v>
      </c>
      <c r="D170" s="197"/>
      <c r="E170" s="146" t="s">
        <v>23</v>
      </c>
      <c r="F170" s="198"/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2.0452075384437506E-2</v>
      </c>
      <c r="D171" s="197"/>
      <c r="E171" s="146" t="s">
        <v>24</v>
      </c>
      <c r="F171" s="198">
        <v>79.8</v>
      </c>
      <c r="G171" s="21">
        <f t="shared" si="11"/>
        <v>1.4301075268817205E-3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5.5847496820441676E-3</v>
      </c>
      <c r="D172" s="197"/>
      <c r="E172" s="146" t="s">
        <v>135</v>
      </c>
      <c r="F172" s="198">
        <v>41.7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2.3753548900964789</v>
      </c>
      <c r="D173" s="197"/>
      <c r="E173" s="146" t="s">
        <v>136</v>
      </c>
      <c r="F173" s="198">
        <v>860</v>
      </c>
      <c r="G173" s="21">
        <f t="shared" si="11"/>
        <v>1.5412186379928316E-2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14.028917922431626</v>
      </c>
      <c r="D174" s="197"/>
      <c r="E174" s="146" t="s">
        <v>153</v>
      </c>
      <c r="F174" s="198">
        <v>2090</v>
      </c>
      <c r="G174" s="21">
        <f t="shared" si="11"/>
        <v>3.745519713261649E-2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0.39343019745378405</v>
      </c>
      <c r="D175" s="197"/>
      <c r="E175" s="146" t="s">
        <v>36</v>
      </c>
      <c r="F175" s="198">
        <v>350</v>
      </c>
      <c r="G175" s="21">
        <f t="shared" si="11"/>
        <v>6.2724014336917565E-3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2.8985367608329798E-2</v>
      </c>
      <c r="D176" s="197"/>
      <c r="E176" s="146" t="s">
        <v>137</v>
      </c>
      <c r="F176" s="198">
        <v>95</v>
      </c>
      <c r="G176" s="21">
        <f t="shared" si="11"/>
        <v>1.7025089605734768E-3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0.6567969591860332</v>
      </c>
      <c r="D177" s="197"/>
      <c r="E177" s="146" t="s">
        <v>56</v>
      </c>
      <c r="F177" s="198">
        <v>452.22</v>
      </c>
      <c r="G177" s="21">
        <f t="shared" si="11"/>
        <v>8.1043010752688185E-3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232.04352462070116</v>
      </c>
      <c r="D178" s="197"/>
      <c r="E178" s="146" t="s">
        <v>165</v>
      </c>
      <c r="F178" s="198">
        <v>8500</v>
      </c>
      <c r="G178" s="21">
        <f t="shared" si="11"/>
        <v>0.15232974910394265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0</v>
      </c>
      <c r="D179" s="197"/>
      <c r="E179" s="146" t="s">
        <v>157</v>
      </c>
      <c r="F179" s="198"/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8.0176256728459302E-4</v>
      </c>
      <c r="D180" s="197"/>
      <c r="E180" s="146" t="s">
        <v>28</v>
      </c>
      <c r="F180" s="198">
        <v>15.8</v>
      </c>
      <c r="G180" s="21">
        <f t="shared" si="11"/>
        <v>2.831541218637993E-4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0.19278079675235418</v>
      </c>
      <c r="D181" s="197"/>
      <c r="E181" s="146" t="s">
        <v>92</v>
      </c>
      <c r="F181" s="198">
        <v>245</v>
      </c>
      <c r="G181" s="21">
        <f t="shared" si="11"/>
        <v>4.3906810035842297E-3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1.9489761179840964E-6</v>
      </c>
      <c r="D182" s="197"/>
      <c r="E182" s="146" t="s">
        <v>158</v>
      </c>
      <c r="F182" s="198">
        <v>0.77900000000000003</v>
      </c>
      <c r="G182" s="21">
        <f t="shared" si="11"/>
        <v>1.396057347670251E-5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51.386801300086063</v>
      </c>
      <c r="D183" s="197"/>
      <c r="E183" s="146" t="s">
        <v>16</v>
      </c>
      <c r="F183" s="198">
        <v>4000</v>
      </c>
      <c r="G183" s="21">
        <f t="shared" si="11"/>
        <v>7.1684587813620068E-2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0.34975141634871088</v>
      </c>
      <c r="D184" s="197"/>
      <c r="E184" s="146" t="s">
        <v>54</v>
      </c>
      <c r="F184" s="198">
        <v>330</v>
      </c>
      <c r="G184" s="21">
        <f t="shared" si="11"/>
        <v>5.9139784946236557E-3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0.3126372991097236</v>
      </c>
      <c r="D185" s="197"/>
      <c r="E185" s="146" t="s">
        <v>159</v>
      </c>
      <c r="F185" s="198">
        <v>312</v>
      </c>
      <c r="G185" s="21">
        <f t="shared" si="11"/>
        <v>5.5913978494623656E-3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2.8077266479104841</v>
      </c>
      <c r="D186" s="197"/>
      <c r="E186" s="146" t="s">
        <v>121</v>
      </c>
      <c r="F186" s="198">
        <v>935</v>
      </c>
      <c r="G186" s="21">
        <f t="shared" si="11"/>
        <v>1.6756272401433691E-2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1.0405827263267429E-3</v>
      </c>
      <c r="D187" s="197"/>
      <c r="E187" s="146" t="s">
        <v>160</v>
      </c>
      <c r="F187" s="198">
        <v>18</v>
      </c>
      <c r="G187" s="21">
        <f t="shared" si="11"/>
        <v>3.2258064516129032E-4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2.8985367608329806</v>
      </c>
      <c r="D188" s="197"/>
      <c r="E188" s="146" t="s">
        <v>123</v>
      </c>
      <c r="F188" s="198">
        <v>950</v>
      </c>
      <c r="G188" s="21">
        <f t="shared" si="11"/>
        <v>1.7025089605734768E-2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8.6843694197145482E-5</v>
      </c>
      <c r="D189" s="197"/>
      <c r="E189" s="146" t="s">
        <v>46</v>
      </c>
      <c r="F189" s="198">
        <v>5.2</v>
      </c>
      <c r="G189" s="21">
        <f t="shared" si="11"/>
        <v>9.3189964157706099E-5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3.7011415899076326E-4</v>
      </c>
      <c r="D190" s="197"/>
      <c r="E190" s="146" t="s">
        <v>161</v>
      </c>
      <c r="F190" s="198">
        <v>10.734999999999999</v>
      </c>
      <c r="G190" s="21">
        <f t="shared" si="11"/>
        <v>1.9238351254480287E-4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0.20072969257846118</v>
      </c>
      <c r="D191" s="197"/>
      <c r="E191" s="146" t="s">
        <v>162</v>
      </c>
      <c r="F191" s="198">
        <v>250</v>
      </c>
      <c r="G191" s="21">
        <f t="shared" si="11"/>
        <v>4.4802867383512543E-3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14.298698629257075</v>
      </c>
      <c r="D192" s="197"/>
      <c r="E192" s="146" t="s">
        <v>166</v>
      </c>
      <c r="F192" s="198">
        <v>2110</v>
      </c>
      <c r="G192" s="21">
        <f t="shared" si="11"/>
        <v>3.7813620071684588E-2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175.87132744954457</v>
      </c>
      <c r="D193" s="197"/>
      <c r="E193" s="146" t="s">
        <v>38</v>
      </c>
      <c r="F193" s="198">
        <v>7400</v>
      </c>
      <c r="G193" s="21">
        <f t="shared" si="11"/>
        <v>0.13261648745519714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0.11230906591641937</v>
      </c>
      <c r="D194" s="197"/>
      <c r="E194" s="146" t="s">
        <v>129</v>
      </c>
      <c r="F194" s="198">
        <v>187</v>
      </c>
      <c r="G194" s="21">
        <f t="shared" si="11"/>
        <v>3.3512544802867385E-3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1.6989761179840958E-3</v>
      </c>
      <c r="D195" s="197"/>
      <c r="E195" s="146" t="s">
        <v>12</v>
      </c>
      <c r="F195" s="198">
        <v>23</v>
      </c>
      <c r="G195" s="21">
        <f t="shared" si="11"/>
        <v>4.1218637992831541E-4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1.4850785575724879</v>
      </c>
      <c r="D196" s="197"/>
      <c r="E196" s="146" t="s">
        <v>47</v>
      </c>
      <c r="F196" s="198">
        <v>680</v>
      </c>
      <c r="G196" s="21">
        <f t="shared" si="11"/>
        <v>1.2186379928315413E-2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1.2846700325021517E-3</v>
      </c>
      <c r="D197" s="197"/>
      <c r="E197" s="146" t="s">
        <v>86</v>
      </c>
      <c r="F197" s="198">
        <v>20</v>
      </c>
      <c r="G197" s="21">
        <f t="shared" si="11"/>
        <v>3.5842293906810036E-4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0</v>
      </c>
      <c r="D198" s="197"/>
      <c r="E198" s="146" t="s">
        <v>81</v>
      </c>
      <c r="F198" s="199"/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0</v>
      </c>
      <c r="D199" s="197"/>
      <c r="E199" s="146" t="s">
        <v>19</v>
      </c>
      <c r="F199" s="198"/>
      <c r="H199" s="146"/>
      <c r="I199" s="146"/>
      <c r="J199" s="76"/>
    </row>
    <row r="200" spans="1:10" x14ac:dyDescent="0.25">
      <c r="A200" s="11" t="s">
        <v>155</v>
      </c>
      <c r="B200" s="146">
        <f t="shared" si="10"/>
        <v>0</v>
      </c>
      <c r="D200" s="197"/>
      <c r="E200" s="146" t="s">
        <v>94</v>
      </c>
      <c r="F200" s="198"/>
      <c r="H200" s="146"/>
      <c r="I200" s="146"/>
      <c r="J200" s="76"/>
    </row>
    <row r="201" spans="1:10" x14ac:dyDescent="0.25">
      <c r="A201" s="150" t="s">
        <v>155</v>
      </c>
      <c r="B201" s="131">
        <f t="shared" si="10"/>
        <v>0</v>
      </c>
      <c r="C201" s="150"/>
      <c r="D201" s="131"/>
      <c r="E201" s="131" t="s">
        <v>163</v>
      </c>
      <c r="F201" s="204"/>
      <c r="G201" s="128"/>
      <c r="H201" s="131"/>
      <c r="I201" s="131"/>
      <c r="J201" s="147"/>
    </row>
    <row r="202" spans="1:10" x14ac:dyDescent="0.25">
      <c r="A202" s="11" t="s">
        <v>169</v>
      </c>
      <c r="B202" s="117">
        <v>1.526786894</v>
      </c>
      <c r="C202" s="11">
        <v>753.75011300000006</v>
      </c>
      <c r="D202" s="188"/>
      <c r="E202" s="114" t="s">
        <v>5</v>
      </c>
      <c r="F202" s="206">
        <v>860</v>
      </c>
      <c r="G202" s="115">
        <v>1.24E-2</v>
      </c>
      <c r="I202" s="188"/>
      <c r="J202" s="203">
        <v>69600</v>
      </c>
    </row>
    <row r="203" spans="1:10" x14ac:dyDescent="0.25">
      <c r="A203" s="11" t="s">
        <v>169</v>
      </c>
      <c r="B203" s="117">
        <v>0.33029462300000001</v>
      </c>
      <c r="C203" s="114"/>
      <c r="D203" s="188"/>
      <c r="E203" s="114" t="s">
        <v>100</v>
      </c>
      <c r="F203" s="206">
        <v>400</v>
      </c>
      <c r="G203" s="115">
        <v>5.7000000000000002E-3</v>
      </c>
      <c r="I203" s="188"/>
      <c r="J203" s="164"/>
    </row>
    <row r="204" spans="1:10" x14ac:dyDescent="0.25">
      <c r="A204" s="11" t="s">
        <v>169</v>
      </c>
      <c r="B204" s="117">
        <v>0.38173578200000002</v>
      </c>
      <c r="C204" s="114"/>
      <c r="D204" s="188"/>
      <c r="E204" s="114" t="s">
        <v>6</v>
      </c>
      <c r="F204" s="206">
        <v>430</v>
      </c>
      <c r="G204" s="115">
        <v>6.1999999999999998E-3</v>
      </c>
      <c r="I204" s="188"/>
      <c r="J204" s="114"/>
    </row>
    <row r="205" spans="1:10" x14ac:dyDescent="0.25">
      <c r="A205" s="11" t="s">
        <v>169</v>
      </c>
      <c r="B205" s="117">
        <v>108.8064804</v>
      </c>
      <c r="C205" s="114"/>
      <c r="D205" s="188"/>
      <c r="E205" s="114" t="s">
        <v>82</v>
      </c>
      <c r="F205" s="206">
        <v>7260</v>
      </c>
      <c r="G205" s="115">
        <v>0.1043</v>
      </c>
      <c r="I205" s="188"/>
      <c r="J205" s="114"/>
    </row>
    <row r="206" spans="1:10" x14ac:dyDescent="0.25">
      <c r="A206" s="11" t="s">
        <v>169</v>
      </c>
      <c r="B206" s="117">
        <v>5.8680885849999997</v>
      </c>
      <c r="C206" s="114"/>
      <c r="D206" s="188"/>
      <c r="E206" s="114" t="s">
        <v>83</v>
      </c>
      <c r="F206" s="206">
        <v>1686</v>
      </c>
      <c r="G206" s="115">
        <v>2.4199999999999999E-2</v>
      </c>
      <c r="I206" s="188"/>
      <c r="J206" s="114"/>
    </row>
    <row r="207" spans="1:10" x14ac:dyDescent="0.25">
      <c r="A207" s="11" t="s">
        <v>169</v>
      </c>
      <c r="B207" s="117">
        <v>190.2497027</v>
      </c>
      <c r="C207" s="114"/>
      <c r="D207" s="188"/>
      <c r="E207" s="114" t="s">
        <v>15</v>
      </c>
      <c r="F207" s="206">
        <v>9600</v>
      </c>
      <c r="G207" s="115">
        <v>0.13789999999999999</v>
      </c>
      <c r="I207" s="188"/>
      <c r="J207" s="114"/>
    </row>
    <row r="208" spans="1:10" x14ac:dyDescent="0.25">
      <c r="A208" s="11" t="s">
        <v>169</v>
      </c>
      <c r="B208" s="117">
        <v>0.62446327099999999</v>
      </c>
      <c r="C208" s="114"/>
      <c r="D208" s="188"/>
      <c r="E208" s="114" t="s">
        <v>134</v>
      </c>
      <c r="F208" s="206">
        <v>550</v>
      </c>
      <c r="G208" s="115">
        <v>7.9000000000000008E-3</v>
      </c>
      <c r="I208" s="188"/>
      <c r="J208" s="114"/>
    </row>
    <row r="209" spans="1:10" x14ac:dyDescent="0.25">
      <c r="A209" s="11" t="s">
        <v>169</v>
      </c>
      <c r="B209" s="117">
        <v>0.872184238</v>
      </c>
      <c r="C209" s="114"/>
      <c r="D209" s="188"/>
      <c r="E209" s="114" t="s">
        <v>19</v>
      </c>
      <c r="F209" s="206">
        <v>650</v>
      </c>
      <c r="G209" s="115">
        <v>9.2999999999999992E-3</v>
      </c>
      <c r="I209" s="188"/>
      <c r="J209" s="114"/>
    </row>
    <row r="210" spans="1:10" x14ac:dyDescent="0.25">
      <c r="A210" s="11" t="s">
        <v>169</v>
      </c>
      <c r="B210" s="117">
        <v>28.461059899999999</v>
      </c>
      <c r="C210" s="114"/>
      <c r="D210" s="188"/>
      <c r="E210" s="114" t="s">
        <v>94</v>
      </c>
      <c r="F210" s="206">
        <v>3713</v>
      </c>
      <c r="G210" s="115">
        <v>5.33E-2</v>
      </c>
      <c r="I210" s="188"/>
      <c r="J210" s="114"/>
    </row>
    <row r="211" spans="1:10" x14ac:dyDescent="0.25">
      <c r="A211" s="11" t="s">
        <v>169</v>
      </c>
      <c r="B211" s="117">
        <v>15.83948507</v>
      </c>
      <c r="C211" s="114"/>
      <c r="D211" s="188"/>
      <c r="E211" s="114" t="s">
        <v>9</v>
      </c>
      <c r="F211" s="206">
        <v>2770</v>
      </c>
      <c r="G211" s="115">
        <v>3.9800000000000002E-2</v>
      </c>
      <c r="I211" s="188"/>
      <c r="J211" s="114"/>
    </row>
    <row r="212" spans="1:10" x14ac:dyDescent="0.25">
      <c r="A212" s="11" t="s">
        <v>169</v>
      </c>
      <c r="B212" s="117">
        <v>7.141795482</v>
      </c>
      <c r="C212" s="114"/>
      <c r="D212" s="188"/>
      <c r="E212" s="114" t="s">
        <v>24</v>
      </c>
      <c r="F212" s="206">
        <v>1860</v>
      </c>
      <c r="G212" s="115">
        <v>2.6700000000000002E-2</v>
      </c>
      <c r="I212" s="188"/>
      <c r="J212" s="114"/>
    </row>
    <row r="213" spans="1:10" x14ac:dyDescent="0.25">
      <c r="A213" s="11" t="s">
        <v>169</v>
      </c>
      <c r="B213" s="117">
        <v>1.1304333470000001</v>
      </c>
      <c r="C213" s="114"/>
      <c r="D213" s="188"/>
      <c r="E213" s="114" t="s">
        <v>25</v>
      </c>
      <c r="F213" s="206">
        <v>740</v>
      </c>
      <c r="G213" s="115">
        <v>1.06E-2</v>
      </c>
      <c r="I213" s="188"/>
      <c r="J213" s="114"/>
    </row>
    <row r="214" spans="1:10" x14ac:dyDescent="0.25">
      <c r="A214" s="11" t="s">
        <v>169</v>
      </c>
      <c r="B214" s="117">
        <v>22.370113740000001</v>
      </c>
      <c r="C214" s="114"/>
      <c r="D214" s="188"/>
      <c r="E214" s="114" t="s">
        <v>111</v>
      </c>
      <c r="F214" s="206">
        <v>3292</v>
      </c>
      <c r="G214" s="115">
        <v>4.7300000000000002E-2</v>
      </c>
      <c r="I214" s="188"/>
      <c r="J214" s="114"/>
    </row>
    <row r="215" spans="1:10" x14ac:dyDescent="0.25">
      <c r="A215" s="11" t="s">
        <v>169</v>
      </c>
      <c r="B215" s="117">
        <v>15.049048750000001</v>
      </c>
      <c r="C215" s="114"/>
      <c r="D215" s="188"/>
      <c r="E215" s="114" t="s">
        <v>36</v>
      </c>
      <c r="F215" s="206">
        <v>2700</v>
      </c>
      <c r="G215" s="115">
        <v>3.8800000000000001E-2</v>
      </c>
      <c r="I215" s="188"/>
      <c r="J215" s="114"/>
    </row>
    <row r="216" spans="1:10" x14ac:dyDescent="0.25">
      <c r="A216" s="11" t="s">
        <v>169</v>
      </c>
      <c r="B216" s="117">
        <v>2.9726516049999998</v>
      </c>
      <c r="C216" s="114"/>
      <c r="D216" s="188"/>
      <c r="E216" s="114" t="s">
        <v>170</v>
      </c>
      <c r="F216" s="206">
        <v>1200</v>
      </c>
      <c r="G216" s="115">
        <v>1.72E-2</v>
      </c>
      <c r="I216" s="188"/>
      <c r="J216" s="114"/>
    </row>
    <row r="217" spans="1:10" x14ac:dyDescent="0.25">
      <c r="A217" s="11" t="s">
        <v>169</v>
      </c>
      <c r="B217" s="117">
        <v>1.321178491</v>
      </c>
      <c r="C217" s="114"/>
      <c r="D217" s="188"/>
      <c r="E217" s="114" t="s">
        <v>113</v>
      </c>
      <c r="F217" s="206">
        <v>800</v>
      </c>
      <c r="G217" s="115">
        <v>1.15E-2</v>
      </c>
      <c r="I217" s="188"/>
      <c r="J217" s="114"/>
    </row>
    <row r="218" spans="1:10" x14ac:dyDescent="0.25">
      <c r="A218" s="11" t="s">
        <v>169</v>
      </c>
      <c r="B218" s="117">
        <v>4.4608353149999997</v>
      </c>
      <c r="C218" s="114"/>
      <c r="D218" s="188"/>
      <c r="E218" s="114" t="s">
        <v>56</v>
      </c>
      <c r="F218" s="206">
        <v>1470</v>
      </c>
      <c r="G218" s="115">
        <v>2.1100000000000001E-2</v>
      </c>
      <c r="I218" s="188"/>
      <c r="J218" s="114"/>
    </row>
    <row r="219" spans="1:10" x14ac:dyDescent="0.25">
      <c r="A219" s="11" t="s">
        <v>169</v>
      </c>
      <c r="B219" s="117">
        <v>0.54751494599999995</v>
      </c>
      <c r="C219" s="114"/>
      <c r="D219" s="188"/>
      <c r="E219" s="114" t="s">
        <v>138</v>
      </c>
      <c r="F219" s="206">
        <v>515</v>
      </c>
      <c r="G219" s="115">
        <v>7.4000000000000003E-3</v>
      </c>
      <c r="I219" s="188"/>
      <c r="J219" s="114"/>
    </row>
    <row r="220" spans="1:10" x14ac:dyDescent="0.25">
      <c r="A220" s="11" t="s">
        <v>169</v>
      </c>
      <c r="B220" s="117">
        <v>2.1477407849999999</v>
      </c>
      <c r="C220" s="114"/>
      <c r="D220" s="188"/>
      <c r="E220" s="114" t="s">
        <v>118</v>
      </c>
      <c r="F220" s="206">
        <v>1020</v>
      </c>
      <c r="G220" s="115">
        <v>1.47E-2</v>
      </c>
      <c r="I220" s="188"/>
      <c r="J220" s="114"/>
    </row>
    <row r="221" spans="1:10" x14ac:dyDescent="0.25">
      <c r="A221" s="11" t="s">
        <v>169</v>
      </c>
      <c r="B221" s="117">
        <v>1.491486656</v>
      </c>
      <c r="C221" s="114"/>
      <c r="D221" s="188"/>
      <c r="E221" s="114" t="s">
        <v>119</v>
      </c>
      <c r="F221" s="206">
        <v>850</v>
      </c>
      <c r="G221" s="115">
        <v>1.2200000000000001E-2</v>
      </c>
      <c r="I221" s="188"/>
      <c r="J221" s="114"/>
    </row>
    <row r="222" spans="1:10" x14ac:dyDescent="0.25">
      <c r="A222" s="11" t="s">
        <v>169</v>
      </c>
      <c r="B222" s="117">
        <v>110.3103531</v>
      </c>
      <c r="C222" s="114"/>
      <c r="D222" s="188"/>
      <c r="E222" s="114" t="s">
        <v>16</v>
      </c>
      <c r="F222" s="206">
        <v>7310</v>
      </c>
      <c r="G222" s="115">
        <v>0.105</v>
      </c>
      <c r="I222" s="188"/>
      <c r="J222" s="114"/>
    </row>
    <row r="223" spans="1:10" x14ac:dyDescent="0.25">
      <c r="A223" s="11" t="s">
        <v>169</v>
      </c>
      <c r="B223" s="117">
        <v>21.13885586</v>
      </c>
      <c r="C223" s="114"/>
      <c r="D223" s="188"/>
      <c r="E223" s="114" t="s">
        <v>54</v>
      </c>
      <c r="F223" s="206">
        <v>3200</v>
      </c>
      <c r="G223" s="115">
        <v>4.5999999999999999E-2</v>
      </c>
      <c r="I223" s="188"/>
      <c r="J223" s="114"/>
    </row>
    <row r="224" spans="1:10" x14ac:dyDescent="0.25">
      <c r="A224" s="11" t="s">
        <v>169</v>
      </c>
      <c r="B224" s="117"/>
      <c r="C224" s="114"/>
      <c r="D224" s="188"/>
      <c r="E224" s="114" t="s">
        <v>121</v>
      </c>
      <c r="F224" s="206"/>
      <c r="G224" s="115"/>
      <c r="I224" s="188"/>
      <c r="J224" s="114"/>
    </row>
    <row r="225" spans="1:10" x14ac:dyDescent="0.25">
      <c r="A225" s="11" t="s">
        <v>169</v>
      </c>
      <c r="B225" s="117"/>
      <c r="C225" s="114"/>
      <c r="D225" s="188"/>
      <c r="E225" s="114" t="s">
        <v>32</v>
      </c>
      <c r="F225" s="206"/>
      <c r="G225" s="115"/>
      <c r="I225" s="188"/>
      <c r="J225" s="114"/>
    </row>
    <row r="226" spans="1:10" x14ac:dyDescent="0.25">
      <c r="A226" s="11" t="s">
        <v>169</v>
      </c>
      <c r="B226" s="117">
        <v>6.9057194639999997</v>
      </c>
      <c r="C226" s="114"/>
      <c r="D226" s="188"/>
      <c r="E226" s="114" t="s">
        <v>127</v>
      </c>
      <c r="F226" s="206">
        <v>1829</v>
      </c>
      <c r="G226" s="115">
        <v>2.63E-2</v>
      </c>
      <c r="I226" s="188"/>
      <c r="J226" s="114"/>
    </row>
    <row r="227" spans="1:10" x14ac:dyDescent="0.25">
      <c r="A227" s="11" t="s">
        <v>169</v>
      </c>
      <c r="B227" s="117">
        <v>171.32402730000001</v>
      </c>
      <c r="C227" s="114"/>
      <c r="D227" s="188"/>
      <c r="E227" s="114" t="s">
        <v>38</v>
      </c>
      <c r="F227" s="206">
        <v>9110</v>
      </c>
      <c r="G227" s="115">
        <v>0.13089999999999999</v>
      </c>
      <c r="I227" s="188"/>
      <c r="J227" s="114"/>
    </row>
    <row r="228" spans="1:10" x14ac:dyDescent="0.25">
      <c r="A228" s="11" t="s">
        <v>169</v>
      </c>
      <c r="B228" s="117">
        <v>0.55819791299999999</v>
      </c>
      <c r="C228" s="114"/>
      <c r="D228" s="188"/>
      <c r="E228" s="114" t="s">
        <v>129</v>
      </c>
      <c r="F228" s="206">
        <v>520</v>
      </c>
      <c r="G228" s="115">
        <v>7.4999999999999997E-3</v>
      </c>
      <c r="I228" s="188"/>
      <c r="J228" s="114"/>
    </row>
    <row r="229" spans="1:10" x14ac:dyDescent="0.25">
      <c r="A229" s="11" t="s">
        <v>169</v>
      </c>
      <c r="B229" s="117">
        <v>1.321178491</v>
      </c>
      <c r="D229" s="188"/>
      <c r="E229" s="114" t="s">
        <v>12</v>
      </c>
      <c r="F229" s="206">
        <v>800</v>
      </c>
      <c r="G229" s="115">
        <v>1.15E-2</v>
      </c>
    </row>
    <row r="230" spans="1:10" x14ac:dyDescent="0.25">
      <c r="A230" s="150" t="s">
        <v>169</v>
      </c>
      <c r="B230" s="152">
        <v>30.59870029</v>
      </c>
      <c r="C230" s="150"/>
      <c r="D230" s="12"/>
      <c r="E230" s="153" t="s">
        <v>171</v>
      </c>
      <c r="F230" s="12">
        <v>3850</v>
      </c>
      <c r="G230" s="119">
        <v>5.5300000000000002E-2</v>
      </c>
      <c r="H230" s="12"/>
      <c r="I230" s="12"/>
      <c r="J230" s="131"/>
    </row>
    <row r="231" spans="1:10" x14ac:dyDescent="0.25">
      <c r="A231" s="11" t="s">
        <v>172</v>
      </c>
      <c r="B231" s="206">
        <f>POWER((F231/$J$231)*100, 2)</f>
        <v>0.5036420395421437</v>
      </c>
      <c r="C231" s="11">
        <f>SUM(B231:B281)</f>
        <v>3855.6382289376725</v>
      </c>
      <c r="D231" s="206"/>
      <c r="E231" s="206" t="s">
        <v>5</v>
      </c>
      <c r="F231" s="206">
        <v>2200</v>
      </c>
      <c r="G231" s="21">
        <f>F231/$J$231</f>
        <v>7.0967741935483875E-3</v>
      </c>
      <c r="H231" s="206"/>
      <c r="I231" s="206"/>
      <c r="J231" s="76">
        <v>310000</v>
      </c>
    </row>
    <row r="232" spans="1:10" x14ac:dyDescent="0.25">
      <c r="A232" s="11" t="s">
        <v>172</v>
      </c>
      <c r="B232" s="206">
        <f t="shared" ref="B232:B281" si="12">POWER((F232/$J$231)*100, 2)</f>
        <v>5.6015895442663874E-2</v>
      </c>
      <c r="D232" s="206"/>
      <c r="E232" s="206" t="s">
        <v>131</v>
      </c>
      <c r="F232" s="206">
        <v>733.69799999999998</v>
      </c>
      <c r="G232" s="21">
        <f t="shared" ref="G232:G281" si="13">F232/$J$231</f>
        <v>2.3667677419354836E-3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2"/>
        <v>0.21548373639219565</v>
      </c>
      <c r="D233" s="206"/>
      <c r="E233" s="206" t="s">
        <v>100</v>
      </c>
      <c r="F233" s="206">
        <v>1439.027</v>
      </c>
      <c r="G233" s="21">
        <f t="shared" si="13"/>
        <v>4.6420225806451613E-3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2"/>
        <v>1.1988766497502598E-2</v>
      </c>
      <c r="D234" s="206"/>
      <c r="E234" s="206" t="s">
        <v>39</v>
      </c>
      <c r="F234" s="206">
        <v>339.42899999999997</v>
      </c>
      <c r="G234" s="21">
        <f t="shared" si="13"/>
        <v>1.094932258064516E-3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2"/>
        <v>6.2677545265348611</v>
      </c>
      <c r="D235" s="206"/>
      <c r="E235" s="206" t="s">
        <v>6</v>
      </c>
      <c r="F235" s="206">
        <v>7761</v>
      </c>
      <c r="G235" s="21">
        <f t="shared" si="13"/>
        <v>2.5035483870967743E-2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2"/>
        <v>0.17830187304890738</v>
      </c>
      <c r="D236" s="206"/>
      <c r="E236" s="206" t="s">
        <v>101</v>
      </c>
      <c r="F236" s="206">
        <v>1309</v>
      </c>
      <c r="G236" s="21">
        <f t="shared" si="13"/>
        <v>4.2225806451612899E-3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2"/>
        <v>0.36116222684703431</v>
      </c>
      <c r="D237" s="206"/>
      <c r="E237" s="206" t="s">
        <v>82</v>
      </c>
      <c r="F237" s="206">
        <v>1863</v>
      </c>
      <c r="G237" s="21">
        <f t="shared" si="13"/>
        <v>6.0096774193548388E-3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2"/>
        <v>8.2424557752341324E-2</v>
      </c>
      <c r="D238" s="206"/>
      <c r="E238" s="206" t="s">
        <v>83</v>
      </c>
      <c r="F238" s="206">
        <v>890</v>
      </c>
      <c r="G238" s="21">
        <f t="shared" si="13"/>
        <v>2.8709677419354838E-3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2"/>
        <v>3756.5036420395422</v>
      </c>
      <c r="D239" s="206"/>
      <c r="E239" s="206" t="s">
        <v>15</v>
      </c>
      <c r="F239" s="206">
        <v>190000</v>
      </c>
      <c r="G239" s="21">
        <f t="shared" si="13"/>
        <v>0.61290322580645162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2"/>
        <v>0</v>
      </c>
      <c r="D240" s="206"/>
      <c r="E240" s="206" t="s">
        <v>103</v>
      </c>
      <c r="F240" s="206"/>
      <c r="H240" s="206"/>
      <c r="I240" s="206"/>
      <c r="J240" s="76"/>
    </row>
    <row r="241" spans="1:10" x14ac:dyDescent="0.25">
      <c r="A241" s="11" t="s">
        <v>172</v>
      </c>
      <c r="B241" s="206">
        <f t="shared" si="12"/>
        <v>1.1331945889698233E-2</v>
      </c>
      <c r="D241" s="206"/>
      <c r="E241" s="206" t="s">
        <v>33</v>
      </c>
      <c r="F241" s="206">
        <v>330</v>
      </c>
      <c r="G241" s="21">
        <f t="shared" si="13"/>
        <v>1.0645161290322581E-3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2"/>
        <v>0.1040582726326743</v>
      </c>
      <c r="D242" s="206"/>
      <c r="E242" s="206" t="s">
        <v>105</v>
      </c>
      <c r="F242" s="206">
        <v>1000</v>
      </c>
      <c r="G242" s="21">
        <f t="shared" si="13"/>
        <v>3.2258064516129032E-3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2"/>
        <v>6.6597294484911543E-2</v>
      </c>
      <c r="D243" s="206"/>
      <c r="E243" s="206" t="s">
        <v>106</v>
      </c>
      <c r="F243" s="206">
        <v>800</v>
      </c>
      <c r="G243" s="21">
        <f t="shared" si="13"/>
        <v>2.5806451612903226E-3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2"/>
        <v>2.2018730489073879E-2</v>
      </c>
      <c r="D244" s="206"/>
      <c r="E244" s="206" t="s">
        <v>134</v>
      </c>
      <c r="F244" s="206">
        <v>460</v>
      </c>
      <c r="G244" s="21">
        <f t="shared" si="13"/>
        <v>1.4838709677419354E-3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2"/>
        <v>1.5026014568158168</v>
      </c>
      <c r="D245" s="206"/>
      <c r="E245" s="206" t="s">
        <v>19</v>
      </c>
      <c r="F245" s="206">
        <v>3800</v>
      </c>
      <c r="G245" s="21">
        <f t="shared" si="13"/>
        <v>1.2258064516129033E-2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2"/>
        <v>4.8913686119891757</v>
      </c>
      <c r="D246" s="206"/>
      <c r="E246" s="206" t="s">
        <v>94</v>
      </c>
      <c r="F246" s="206">
        <v>6856.0959999999995</v>
      </c>
      <c r="G246" s="21">
        <f t="shared" si="13"/>
        <v>2.2116438709677416E-2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2"/>
        <v>7.04489469562955E-3</v>
      </c>
      <c r="D247" s="206"/>
      <c r="E247" s="206" t="s">
        <v>22</v>
      </c>
      <c r="F247" s="206">
        <v>260.19499999999999</v>
      </c>
      <c r="G247" s="21">
        <f t="shared" si="13"/>
        <v>8.3933870967741928E-4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2"/>
        <v>20.39542143600416</v>
      </c>
      <c r="D248" s="206"/>
      <c r="E248" s="206" t="s">
        <v>9</v>
      </c>
      <c r="F248" s="206">
        <v>14000</v>
      </c>
      <c r="G248" s="21">
        <f t="shared" si="13"/>
        <v>4.5161290322580643E-2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2"/>
        <v>0.75858480749219548</v>
      </c>
      <c r="D249" s="206"/>
      <c r="E249" s="206" t="s">
        <v>24</v>
      </c>
      <c r="F249" s="206">
        <v>2700</v>
      </c>
      <c r="G249" s="21">
        <f t="shared" si="13"/>
        <v>8.7096774193548381E-3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2"/>
        <v>5.0364203954214358E-3</v>
      </c>
      <c r="D250" s="206"/>
      <c r="E250" s="206" t="s">
        <v>110</v>
      </c>
      <c r="F250" s="206">
        <v>220</v>
      </c>
      <c r="G250" s="21">
        <f t="shared" si="13"/>
        <v>7.0967741935483875E-4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2"/>
        <v>4.5039382165348613E-2</v>
      </c>
      <c r="D251" s="206"/>
      <c r="E251" s="206" t="s">
        <v>136</v>
      </c>
      <c r="F251" s="206">
        <v>657.89700000000005</v>
      </c>
      <c r="G251" s="21">
        <f t="shared" si="13"/>
        <v>2.1222483870967745E-3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2"/>
        <v>3.5005202913631637</v>
      </c>
      <c r="D252" s="206"/>
      <c r="E252" s="206" t="s">
        <v>25</v>
      </c>
      <c r="F252" s="206">
        <v>5800</v>
      </c>
      <c r="G252" s="21">
        <f t="shared" si="13"/>
        <v>1.870967741935484E-2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2"/>
        <v>9.3652445369406864E-3</v>
      </c>
      <c r="D253" s="206"/>
      <c r="E253" s="206" t="s">
        <v>10</v>
      </c>
      <c r="F253" s="206">
        <v>300</v>
      </c>
      <c r="G253" s="21">
        <f t="shared" si="13"/>
        <v>9.6774193548387097E-4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2"/>
        <v>7.6015826222684693</v>
      </c>
      <c r="D254" s="206"/>
      <c r="E254" s="206" t="s">
        <v>111</v>
      </c>
      <c r="F254" s="206">
        <v>8547</v>
      </c>
      <c r="G254" s="21">
        <f t="shared" si="13"/>
        <v>2.7570967741935484E-2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2"/>
        <v>8.1790833629968793E-2</v>
      </c>
      <c r="D255" s="206"/>
      <c r="E255" s="206" t="s">
        <v>36</v>
      </c>
      <c r="F255" s="206">
        <v>886.572</v>
      </c>
      <c r="G255" s="21">
        <f t="shared" si="13"/>
        <v>2.8599096774193549E-3</v>
      </c>
      <c r="H255" s="206"/>
      <c r="I255" s="206"/>
      <c r="J255" s="76"/>
    </row>
    <row r="256" spans="1:10" x14ac:dyDescent="0.25">
      <c r="A256" s="11" t="s">
        <v>172</v>
      </c>
      <c r="B256" s="206">
        <f t="shared" si="12"/>
        <v>2.0145681581685748</v>
      </c>
      <c r="D256" s="206"/>
      <c r="E256" s="206" t="s">
        <v>170</v>
      </c>
      <c r="F256" s="206">
        <v>4400</v>
      </c>
      <c r="G256" s="21">
        <f t="shared" si="13"/>
        <v>1.4193548387096775E-2</v>
      </c>
      <c r="H256" s="206"/>
      <c r="I256" s="206"/>
      <c r="J256" s="76"/>
    </row>
    <row r="257" spans="1:10" x14ac:dyDescent="0.25">
      <c r="A257" s="11" t="s">
        <v>172</v>
      </c>
      <c r="B257" s="206">
        <f t="shared" si="12"/>
        <v>0.1040582726326743</v>
      </c>
      <c r="D257" s="206"/>
      <c r="E257" s="206" t="s">
        <v>26</v>
      </c>
      <c r="F257" s="206">
        <v>1000</v>
      </c>
      <c r="G257" s="21">
        <f t="shared" si="13"/>
        <v>3.2258064516129032E-3</v>
      </c>
      <c r="H257" s="206"/>
      <c r="I257" s="206"/>
      <c r="J257" s="11"/>
    </row>
    <row r="258" spans="1:10" x14ac:dyDescent="0.25">
      <c r="A258" s="11" t="s">
        <v>172</v>
      </c>
      <c r="B258" s="206">
        <f>POWER((F257/$J$231)*100, 2)</f>
        <v>0.1040582726326743</v>
      </c>
      <c r="D258" s="206"/>
      <c r="E258" s="206" t="s">
        <v>56</v>
      </c>
      <c r="H258" s="206"/>
      <c r="I258" s="206"/>
      <c r="J258" s="11"/>
    </row>
    <row r="259" spans="1:10" x14ac:dyDescent="0.25">
      <c r="A259" s="11" t="s">
        <v>172</v>
      </c>
      <c r="B259" s="206">
        <f t="shared" si="12"/>
        <v>5.0364203954214358E-3</v>
      </c>
      <c r="D259" s="206"/>
      <c r="E259" s="206" t="s">
        <v>92</v>
      </c>
      <c r="F259" s="206">
        <v>220</v>
      </c>
      <c r="G259" s="21">
        <f t="shared" si="13"/>
        <v>7.0967741935483875E-4</v>
      </c>
      <c r="H259" s="206"/>
      <c r="I259" s="206"/>
      <c r="J259" s="11"/>
    </row>
    <row r="260" spans="1:10" x14ac:dyDescent="0.25">
      <c r="A260" s="11" t="s">
        <v>172</v>
      </c>
      <c r="B260" s="206">
        <f t="shared" si="12"/>
        <v>0.33677429760665972</v>
      </c>
      <c r="D260" s="206"/>
      <c r="E260" s="206" t="s">
        <v>118</v>
      </c>
      <c r="F260" s="206">
        <v>1799</v>
      </c>
      <c r="G260" s="21">
        <f t="shared" si="13"/>
        <v>5.8032258064516125E-3</v>
      </c>
      <c r="H260" s="206"/>
      <c r="I260" s="206"/>
      <c r="J260" s="11"/>
    </row>
    <row r="261" spans="1:10" x14ac:dyDescent="0.25">
      <c r="A261" s="11" t="s">
        <v>172</v>
      </c>
      <c r="B261" s="206">
        <f t="shared" si="12"/>
        <v>0.30185241147513003</v>
      </c>
      <c r="D261" s="206"/>
      <c r="E261" s="206" t="s">
        <v>29</v>
      </c>
      <c r="F261" s="206">
        <v>1703.174</v>
      </c>
      <c r="G261" s="21">
        <f t="shared" si="13"/>
        <v>5.4941096774193546E-3</v>
      </c>
      <c r="H261" s="206"/>
      <c r="I261" s="206"/>
      <c r="J261" s="11"/>
    </row>
    <row r="262" spans="1:10" x14ac:dyDescent="0.25">
      <c r="A262" s="11" t="s">
        <v>172</v>
      </c>
      <c r="B262" s="206">
        <f t="shared" si="12"/>
        <v>9.3912591050988556</v>
      </c>
      <c r="D262" s="206"/>
      <c r="E262" s="206" t="s">
        <v>16</v>
      </c>
      <c r="F262" s="206">
        <v>9500</v>
      </c>
      <c r="G262" s="21">
        <f t="shared" si="13"/>
        <v>3.0645161290322579E-2</v>
      </c>
      <c r="H262" s="206"/>
      <c r="I262" s="206"/>
      <c r="J262" s="11"/>
    </row>
    <row r="263" spans="1:10" x14ac:dyDescent="0.25">
      <c r="A263" s="11" t="s">
        <v>172</v>
      </c>
      <c r="B263" s="206">
        <f t="shared" si="12"/>
        <v>0</v>
      </c>
      <c r="D263" s="206"/>
      <c r="E263" s="206" t="s">
        <v>54</v>
      </c>
      <c r="F263" s="206"/>
      <c r="H263" s="206"/>
      <c r="I263" s="206"/>
      <c r="J263" s="11"/>
    </row>
    <row r="264" spans="1:10" x14ac:dyDescent="0.25">
      <c r="A264" s="11" t="s">
        <v>172</v>
      </c>
      <c r="B264" s="206">
        <f t="shared" si="12"/>
        <v>5.9672136341311129E-3</v>
      </c>
      <c r="D264" s="206"/>
      <c r="E264" s="206" t="s">
        <v>143</v>
      </c>
      <c r="F264" s="206">
        <v>239.46799999999999</v>
      </c>
      <c r="G264" s="21">
        <f t="shared" si="13"/>
        <v>7.7247741935483865E-4</v>
      </c>
      <c r="H264" s="206"/>
      <c r="I264" s="206"/>
      <c r="J264" s="11"/>
    </row>
    <row r="265" spans="1:10" x14ac:dyDescent="0.25">
      <c r="A265" s="11" t="s">
        <v>172</v>
      </c>
      <c r="B265" s="206">
        <f t="shared" si="12"/>
        <v>0.10116503642039541</v>
      </c>
      <c r="D265" s="206"/>
      <c r="E265" s="206" t="s">
        <v>120</v>
      </c>
      <c r="F265" s="206">
        <v>986</v>
      </c>
      <c r="G265" s="21">
        <f t="shared" si="13"/>
        <v>3.1806451612903224E-3</v>
      </c>
      <c r="H265" s="206"/>
      <c r="I265" s="206"/>
      <c r="J265" s="11"/>
    </row>
    <row r="266" spans="1:10" x14ac:dyDescent="0.25">
      <c r="A266" s="11" t="s">
        <v>172</v>
      </c>
      <c r="B266" s="206">
        <f t="shared" si="12"/>
        <v>1.0405827263267429E-3</v>
      </c>
      <c r="D266" s="206"/>
      <c r="E266" s="206" t="s">
        <v>173</v>
      </c>
      <c r="F266" s="206">
        <v>100</v>
      </c>
      <c r="G266" s="21">
        <f t="shared" si="13"/>
        <v>3.2258064516129032E-4</v>
      </c>
      <c r="H266" s="206"/>
      <c r="I266" s="206"/>
      <c r="J266" s="11"/>
    </row>
    <row r="267" spans="1:10" x14ac:dyDescent="0.25">
      <c r="A267" s="11" t="s">
        <v>172</v>
      </c>
      <c r="B267" s="206">
        <f t="shared" si="12"/>
        <v>0.17370180395587931</v>
      </c>
      <c r="D267" s="206"/>
      <c r="E267" s="206" t="s">
        <v>121</v>
      </c>
      <c r="F267" s="206">
        <v>1292.0039999999999</v>
      </c>
      <c r="G267" s="21">
        <f t="shared" si="13"/>
        <v>4.1677548387096773E-3</v>
      </c>
      <c r="H267" s="206"/>
      <c r="I267" s="206"/>
      <c r="J267" s="11"/>
    </row>
    <row r="268" spans="1:10" x14ac:dyDescent="0.25">
      <c r="A268" s="11" t="s">
        <v>172</v>
      </c>
      <c r="B268" s="206">
        <f t="shared" si="12"/>
        <v>0.3756503642039542</v>
      </c>
      <c r="D268" s="206"/>
      <c r="E268" s="206" t="s">
        <v>32</v>
      </c>
      <c r="F268" s="206">
        <v>1900</v>
      </c>
      <c r="G268" s="21">
        <f t="shared" si="13"/>
        <v>6.1290322580645163E-3</v>
      </c>
      <c r="H268" s="206"/>
      <c r="I268" s="206"/>
      <c r="J268" s="11"/>
    </row>
    <row r="269" spans="1:10" x14ac:dyDescent="0.25">
      <c r="A269" s="11" t="s">
        <v>172</v>
      </c>
      <c r="B269" s="206">
        <f t="shared" si="12"/>
        <v>5.0988553590010414E-2</v>
      </c>
      <c r="D269" s="206"/>
      <c r="E269" s="206" t="s">
        <v>174</v>
      </c>
      <c r="F269" s="206">
        <v>700</v>
      </c>
      <c r="G269" s="21">
        <f t="shared" si="13"/>
        <v>2.2580645161290325E-3</v>
      </c>
      <c r="H269" s="206"/>
      <c r="I269" s="206"/>
      <c r="J269" s="11"/>
    </row>
    <row r="270" spans="1:10" x14ac:dyDescent="0.25">
      <c r="A270" s="11" t="s">
        <v>172</v>
      </c>
      <c r="B270" s="206">
        <f t="shared" si="12"/>
        <v>1.075977905525494E-2</v>
      </c>
      <c r="D270" s="206"/>
      <c r="E270" s="206" t="s">
        <v>124</v>
      </c>
      <c r="F270" s="206">
        <v>321.56099999999998</v>
      </c>
      <c r="G270" s="21">
        <f t="shared" si="13"/>
        <v>1.0372935483870967E-3</v>
      </c>
      <c r="H270" s="206"/>
      <c r="I270" s="206"/>
      <c r="J270" s="11"/>
    </row>
    <row r="271" spans="1:10" x14ac:dyDescent="0.25">
      <c r="A271" s="11" t="s">
        <v>172</v>
      </c>
      <c r="B271" s="206">
        <f t="shared" si="12"/>
        <v>6.6597294484911543E-2</v>
      </c>
      <c r="D271" s="206"/>
      <c r="E271" s="206" t="s">
        <v>161</v>
      </c>
      <c r="F271" s="206">
        <v>800</v>
      </c>
      <c r="G271" s="21">
        <f t="shared" si="13"/>
        <v>2.5806451612903226E-3</v>
      </c>
      <c r="H271" s="206"/>
      <c r="I271" s="206"/>
      <c r="J271" s="11"/>
    </row>
    <row r="272" spans="1:10" x14ac:dyDescent="0.25">
      <c r="A272" s="11" t="s">
        <v>172</v>
      </c>
      <c r="B272" s="206">
        <f t="shared" si="12"/>
        <v>1.2242351716961497E-2</v>
      </c>
      <c r="D272" s="206"/>
      <c r="E272" s="206" t="s">
        <v>166</v>
      </c>
      <c r="F272" s="206">
        <v>343</v>
      </c>
      <c r="G272" s="21">
        <f t="shared" si="13"/>
        <v>1.1064516129032258E-3</v>
      </c>
      <c r="H272" s="206"/>
      <c r="I272" s="206"/>
      <c r="J272" s="11"/>
    </row>
    <row r="273" spans="1:10" x14ac:dyDescent="0.25">
      <c r="A273" s="11" t="s">
        <v>172</v>
      </c>
      <c r="B273" s="206">
        <f t="shared" si="12"/>
        <v>1.9240374609781474</v>
      </c>
      <c r="D273" s="206"/>
      <c r="E273" s="206" t="s">
        <v>31</v>
      </c>
      <c r="F273" s="206">
        <v>4300</v>
      </c>
      <c r="G273" s="21">
        <f t="shared" si="13"/>
        <v>1.3870967741935483E-2</v>
      </c>
      <c r="H273" s="206"/>
      <c r="I273" s="206"/>
      <c r="J273" s="11"/>
    </row>
    <row r="274" spans="1:10" x14ac:dyDescent="0.25">
      <c r="A274" s="11" t="s">
        <v>172</v>
      </c>
      <c r="B274" s="206">
        <f t="shared" si="12"/>
        <v>1.8531113423517165</v>
      </c>
      <c r="D274" s="206"/>
      <c r="E274" s="206" t="s">
        <v>126</v>
      </c>
      <c r="F274" s="206">
        <v>4220</v>
      </c>
      <c r="G274" s="21">
        <f t="shared" si="13"/>
        <v>1.3612903225806451E-2</v>
      </c>
      <c r="H274" s="206"/>
      <c r="I274" s="206"/>
      <c r="J274" s="11"/>
    </row>
    <row r="275" spans="1:10" x14ac:dyDescent="0.25">
      <c r="A275" s="11" t="s">
        <v>172</v>
      </c>
      <c r="B275" s="206">
        <f t="shared" si="12"/>
        <v>3.0072840790842876E-3</v>
      </c>
      <c r="D275" s="206"/>
      <c r="E275" s="206" t="s">
        <v>127</v>
      </c>
      <c r="F275" s="206">
        <v>170</v>
      </c>
      <c r="G275" s="21">
        <f t="shared" si="13"/>
        <v>5.4838709677419359E-4</v>
      </c>
      <c r="H275" s="206"/>
      <c r="I275" s="206"/>
      <c r="J275" s="11"/>
    </row>
    <row r="276" spans="1:10" x14ac:dyDescent="0.25">
      <c r="A276" s="11" t="s">
        <v>172</v>
      </c>
      <c r="B276" s="206">
        <f t="shared" si="12"/>
        <v>0.2341311134235172</v>
      </c>
      <c r="D276" s="206"/>
      <c r="E276" s="206" t="s">
        <v>128</v>
      </c>
      <c r="F276" s="206">
        <v>1500</v>
      </c>
      <c r="G276" s="21">
        <f t="shared" si="13"/>
        <v>4.8387096774193551E-3</v>
      </c>
      <c r="H276" s="206"/>
      <c r="I276" s="206"/>
      <c r="J276" s="11"/>
    </row>
    <row r="277" spans="1:10" x14ac:dyDescent="0.25">
      <c r="A277" s="11" t="s">
        <v>172</v>
      </c>
      <c r="B277" s="206">
        <f t="shared" si="12"/>
        <v>34.848074921956297</v>
      </c>
      <c r="D277" s="206"/>
      <c r="E277" s="206" t="s">
        <v>38</v>
      </c>
      <c r="F277" s="206">
        <v>18300</v>
      </c>
      <c r="G277" s="21">
        <f t="shared" si="13"/>
        <v>5.9032258064516126E-2</v>
      </c>
      <c r="H277" s="206"/>
      <c r="I277" s="206"/>
      <c r="J277" s="11"/>
    </row>
    <row r="278" spans="1:10" x14ac:dyDescent="0.25">
      <c r="A278" s="11" t="s">
        <v>172</v>
      </c>
      <c r="B278" s="206">
        <f t="shared" si="12"/>
        <v>1.6649323621227886E-2</v>
      </c>
      <c r="D278" s="206"/>
      <c r="E278" s="206" t="s">
        <v>12</v>
      </c>
      <c r="F278" s="206">
        <v>400</v>
      </c>
      <c r="G278" s="21">
        <f t="shared" si="13"/>
        <v>1.2903225806451613E-3</v>
      </c>
      <c r="H278" s="206"/>
      <c r="I278" s="206"/>
      <c r="J278" s="11"/>
    </row>
    <row r="279" spans="1:10" x14ac:dyDescent="0.25">
      <c r="A279" s="11" t="s">
        <v>172</v>
      </c>
      <c r="B279" s="206">
        <f t="shared" si="12"/>
        <v>0.21999125910509887</v>
      </c>
      <c r="D279" s="206"/>
      <c r="E279" s="206" t="s">
        <v>47</v>
      </c>
      <c r="F279" s="206">
        <v>1454</v>
      </c>
      <c r="G279" s="21">
        <f t="shared" si="13"/>
        <v>4.6903225806451615E-3</v>
      </c>
      <c r="H279" s="206"/>
      <c r="I279" s="206"/>
      <c r="J279" s="11"/>
    </row>
    <row r="280" spans="1:10" x14ac:dyDescent="0.25">
      <c r="A280" s="11" t="s">
        <v>172</v>
      </c>
      <c r="B280" s="206">
        <f t="shared" si="12"/>
        <v>0</v>
      </c>
      <c r="C280" s="206"/>
      <c r="D280" s="206"/>
      <c r="E280" s="206" t="s">
        <v>89</v>
      </c>
      <c r="F280" s="206"/>
      <c r="H280" s="206"/>
      <c r="I280" s="206"/>
      <c r="J280" s="206"/>
    </row>
    <row r="281" spans="1:10" x14ac:dyDescent="0.25">
      <c r="A281" s="150" t="s">
        <v>172</v>
      </c>
      <c r="B281" s="12">
        <f t="shared" si="12"/>
        <v>0.3007284079084287</v>
      </c>
      <c r="C281" s="12"/>
      <c r="D281" s="12"/>
      <c r="E281" s="12" t="s">
        <v>171</v>
      </c>
      <c r="F281" s="12">
        <v>1700</v>
      </c>
      <c r="G281" s="27">
        <f t="shared" si="13"/>
        <v>5.4838709677419353E-3</v>
      </c>
      <c r="H281" s="12"/>
      <c r="I281" s="12"/>
      <c r="J281" s="12"/>
    </row>
    <row r="282" spans="1:10" x14ac:dyDescent="0.25">
      <c r="A282" s="11" t="s">
        <v>175</v>
      </c>
      <c r="B282" s="117">
        <v>371.5332879</v>
      </c>
      <c r="C282" s="11">
        <v>1071.527</v>
      </c>
      <c r="D282" s="210"/>
      <c r="E282" s="210" t="s">
        <v>5</v>
      </c>
      <c r="F282" s="125">
        <v>2080000</v>
      </c>
      <c r="G282" s="115">
        <v>0.19275</v>
      </c>
      <c r="J282" s="11">
        <v>10791000</v>
      </c>
    </row>
    <row r="283" spans="1:10" x14ac:dyDescent="0.25">
      <c r="A283" s="11" t="s">
        <v>175</v>
      </c>
      <c r="B283" s="117">
        <v>2.4333202360000001</v>
      </c>
      <c r="C283" s="114"/>
      <c r="D283" s="210"/>
      <c r="E283" s="210" t="s">
        <v>6</v>
      </c>
      <c r="F283" s="125">
        <v>168331</v>
      </c>
      <c r="G283" s="115">
        <v>1.5599999999999999E-2</v>
      </c>
      <c r="J283" s="210"/>
    </row>
    <row r="284" spans="1:10" x14ac:dyDescent="0.25">
      <c r="A284" s="11" t="s">
        <v>175</v>
      </c>
      <c r="B284" s="117">
        <v>102.0291003</v>
      </c>
      <c r="C284" s="114"/>
      <c r="D284" s="210"/>
      <c r="E284" s="210" t="s">
        <v>82</v>
      </c>
      <c r="F284" s="118">
        <v>1090000</v>
      </c>
      <c r="G284" s="115">
        <v>0.10101</v>
      </c>
      <c r="J284" s="210"/>
    </row>
    <row r="285" spans="1:10" x14ac:dyDescent="0.25">
      <c r="A285" s="11" t="s">
        <v>175</v>
      </c>
      <c r="B285" s="117">
        <v>168.3166707</v>
      </c>
      <c r="C285" s="114"/>
      <c r="D285" s="210"/>
      <c r="E285" s="210" t="s">
        <v>15</v>
      </c>
      <c r="F285" s="125">
        <v>1400000</v>
      </c>
      <c r="G285" s="115">
        <v>0.12973999999999999</v>
      </c>
      <c r="J285" s="210"/>
    </row>
    <row r="286" spans="1:10" x14ac:dyDescent="0.25">
      <c r="A286" s="11" t="s">
        <v>175</v>
      </c>
      <c r="B286" s="117"/>
      <c r="C286" s="114"/>
      <c r="D286" s="210"/>
      <c r="E286" s="210" t="s">
        <v>106</v>
      </c>
      <c r="F286" s="125"/>
      <c r="G286" s="115"/>
      <c r="J286" s="210"/>
    </row>
    <row r="287" spans="1:10" x14ac:dyDescent="0.25">
      <c r="A287" s="11" t="s">
        <v>175</v>
      </c>
      <c r="B287" s="117">
        <v>48.060730820000003</v>
      </c>
      <c r="C287" s="114"/>
      <c r="D287" s="210"/>
      <c r="E287" s="210" t="s">
        <v>9</v>
      </c>
      <c r="F287" s="125">
        <v>748100</v>
      </c>
      <c r="G287" s="115">
        <v>6.9330000000000003E-2</v>
      </c>
      <c r="J287" s="210"/>
    </row>
    <row r="288" spans="1:10" x14ac:dyDescent="0.25">
      <c r="A288" s="11" t="s">
        <v>175</v>
      </c>
      <c r="B288" s="117">
        <v>0.309153069</v>
      </c>
      <c r="C288" s="114"/>
      <c r="D288" s="210"/>
      <c r="E288" s="210" t="s">
        <v>23</v>
      </c>
      <c r="F288" s="125">
        <v>60000</v>
      </c>
      <c r="G288" s="115">
        <v>5.5599999999999998E-3</v>
      </c>
      <c r="J288" s="210"/>
    </row>
    <row r="289" spans="1:10" x14ac:dyDescent="0.25">
      <c r="A289" s="11" t="s">
        <v>175</v>
      </c>
      <c r="B289" s="117">
        <v>5.3672407999999998E-2</v>
      </c>
      <c r="C289" s="114"/>
      <c r="D289" s="210"/>
      <c r="E289" s="210" t="s">
        <v>36</v>
      </c>
      <c r="F289" s="125">
        <v>25000</v>
      </c>
      <c r="G289" s="115">
        <v>2.32E-3</v>
      </c>
      <c r="J289" s="210"/>
    </row>
    <row r="290" spans="1:10" x14ac:dyDescent="0.25">
      <c r="A290" s="11" t="s">
        <v>175</v>
      </c>
      <c r="B290" s="117">
        <v>7.3572668090000004</v>
      </c>
      <c r="C290" s="114"/>
      <c r="D290" s="210"/>
      <c r="E290" s="210" t="s">
        <v>90</v>
      </c>
      <c r="F290" s="118">
        <v>292700</v>
      </c>
      <c r="G290" s="115">
        <v>2.7119999999999998E-2</v>
      </c>
      <c r="J290" s="210"/>
    </row>
    <row r="291" spans="1:10" x14ac:dyDescent="0.25">
      <c r="A291" s="11" t="s">
        <v>175</v>
      </c>
      <c r="B291" s="117">
        <v>6.0776024999999997E-2</v>
      </c>
      <c r="C291" s="114"/>
      <c r="D291" s="210"/>
      <c r="E291" s="210" t="s">
        <v>26</v>
      </c>
      <c r="F291" s="125">
        <v>26603</v>
      </c>
      <c r="G291" s="115">
        <v>2.47E-3</v>
      </c>
      <c r="J291" s="210"/>
    </row>
    <row r="292" spans="1:10" x14ac:dyDescent="0.25">
      <c r="A292" s="11" t="s">
        <v>175</v>
      </c>
      <c r="B292" s="117">
        <v>40.071872020000001</v>
      </c>
      <c r="C292" s="114"/>
      <c r="D292" s="210"/>
      <c r="E292" s="210" t="s">
        <v>27</v>
      </c>
      <c r="F292" s="125">
        <v>683100</v>
      </c>
      <c r="G292" s="115">
        <v>6.3299999999999995E-2</v>
      </c>
      <c r="J292" s="210"/>
    </row>
    <row r="293" spans="1:10" x14ac:dyDescent="0.25">
      <c r="A293" s="11" t="s">
        <v>175</v>
      </c>
      <c r="B293" s="117">
        <v>64.105980329999994</v>
      </c>
      <c r="C293" s="114"/>
      <c r="D293" s="210"/>
      <c r="E293" s="210" t="s">
        <v>117</v>
      </c>
      <c r="F293" s="125">
        <v>864000</v>
      </c>
      <c r="G293" s="115">
        <v>8.0070000000000002E-2</v>
      </c>
      <c r="J293" s="210"/>
    </row>
    <row r="294" spans="1:10" x14ac:dyDescent="0.25">
      <c r="A294" s="11" t="s">
        <v>175</v>
      </c>
      <c r="B294" s="117">
        <v>0.64111916199999996</v>
      </c>
      <c r="C294" s="114"/>
      <c r="D294" s="210"/>
      <c r="E294" s="210" t="s">
        <v>30</v>
      </c>
      <c r="F294" s="125">
        <v>86404</v>
      </c>
      <c r="G294" s="115">
        <v>8.0099999999999998E-3</v>
      </c>
      <c r="J294" s="210"/>
    </row>
    <row r="295" spans="1:10" x14ac:dyDescent="0.25">
      <c r="A295" s="11" t="s">
        <v>175</v>
      </c>
      <c r="B295" s="117">
        <v>154.19868059999999</v>
      </c>
      <c r="C295" s="114"/>
      <c r="D295" s="210"/>
      <c r="E295" s="210" t="s">
        <v>121</v>
      </c>
      <c r="F295" s="118">
        <v>1340000</v>
      </c>
      <c r="G295" s="115">
        <v>0.12418</v>
      </c>
      <c r="J295" s="210"/>
    </row>
    <row r="296" spans="1:10" x14ac:dyDescent="0.25">
      <c r="A296" s="11" t="s">
        <v>175</v>
      </c>
      <c r="B296" s="117">
        <v>0.25818047399999999</v>
      </c>
      <c r="C296" s="114"/>
      <c r="D296" s="210"/>
      <c r="E296" s="210" t="s">
        <v>160</v>
      </c>
      <c r="F296" s="125">
        <v>54831</v>
      </c>
      <c r="G296" s="115">
        <v>5.0800000000000003E-3</v>
      </c>
      <c r="J296" s="210"/>
    </row>
    <row r="297" spans="1:10" x14ac:dyDescent="0.25">
      <c r="A297" s="11" t="s">
        <v>175</v>
      </c>
      <c r="B297" s="117">
        <v>26.930667320000001</v>
      </c>
      <c r="C297" s="114"/>
      <c r="D297" s="210"/>
      <c r="E297" s="210" t="s">
        <v>126</v>
      </c>
      <c r="F297" s="125">
        <v>560000</v>
      </c>
      <c r="G297" s="115">
        <v>5.1889999999999999E-2</v>
      </c>
      <c r="J297" s="210"/>
    </row>
    <row r="298" spans="1:10" x14ac:dyDescent="0.25">
      <c r="A298" s="11" t="s">
        <v>175</v>
      </c>
      <c r="B298" s="117">
        <v>13.74013639</v>
      </c>
      <c r="C298" s="114"/>
      <c r="D298" s="210"/>
      <c r="E298" s="210" t="s">
        <v>38</v>
      </c>
      <c r="F298" s="125">
        <v>400000</v>
      </c>
      <c r="G298" s="115">
        <v>3.7069999999999999E-2</v>
      </c>
      <c r="J298" s="210"/>
    </row>
    <row r="299" spans="1:10" x14ac:dyDescent="0.25">
      <c r="A299" s="150" t="s">
        <v>175</v>
      </c>
      <c r="B299" s="152">
        <v>71.426725000000005</v>
      </c>
      <c r="C299" s="153"/>
      <c r="D299" s="12"/>
      <c r="E299" s="12" t="s">
        <v>47</v>
      </c>
      <c r="F299" s="222">
        <v>912000</v>
      </c>
      <c r="G299" s="119">
        <v>8.4510000000000002E-2</v>
      </c>
      <c r="H299" s="12"/>
      <c r="I299" s="12"/>
      <c r="J299" s="12"/>
    </row>
    <row r="300" spans="1:10" x14ac:dyDescent="0.25">
      <c r="A300" s="11" t="s">
        <v>177</v>
      </c>
      <c r="B300" s="226">
        <v>0</v>
      </c>
      <c r="C300" s="11">
        <v>3486.5924690000002</v>
      </c>
      <c r="D300" s="218"/>
      <c r="E300" s="14" t="s">
        <v>5</v>
      </c>
      <c r="F300" s="218"/>
      <c r="H300" s="218"/>
      <c r="I300" s="218"/>
      <c r="J300" s="11">
        <v>71700</v>
      </c>
    </row>
    <row r="301" spans="1:10" x14ac:dyDescent="0.25">
      <c r="A301" s="11" t="s">
        <v>177</v>
      </c>
      <c r="B301" s="218">
        <v>2052.0773640000002</v>
      </c>
      <c r="D301" s="218"/>
      <c r="E301" s="79" t="s">
        <v>15</v>
      </c>
      <c r="F301" s="218">
        <v>32480</v>
      </c>
      <c r="G301" s="132">
        <v>0.45300000000000001</v>
      </c>
      <c r="J301" s="218"/>
    </row>
    <row r="302" spans="1:10" x14ac:dyDescent="0.25">
      <c r="A302" s="11" t="s">
        <v>177</v>
      </c>
      <c r="B302" s="226">
        <v>0</v>
      </c>
      <c r="C302" s="218"/>
      <c r="D302" s="218"/>
      <c r="E302" s="79" t="s">
        <v>22</v>
      </c>
      <c r="F302" s="218"/>
      <c r="G302" s="132"/>
      <c r="J302" s="218"/>
    </row>
    <row r="303" spans="1:10" x14ac:dyDescent="0.25">
      <c r="A303" s="11" t="s">
        <v>177</v>
      </c>
      <c r="B303" s="226">
        <v>0</v>
      </c>
      <c r="C303" s="218"/>
      <c r="D303" s="218"/>
      <c r="E303" s="79" t="s">
        <v>36</v>
      </c>
      <c r="F303" s="218"/>
      <c r="G303" s="132"/>
      <c r="J303" s="218"/>
    </row>
    <row r="304" spans="1:10" x14ac:dyDescent="0.25">
      <c r="A304" s="11" t="s">
        <v>177</v>
      </c>
      <c r="B304" s="218">
        <v>437.66740779999998</v>
      </c>
      <c r="C304" s="218"/>
      <c r="D304" s="218"/>
      <c r="E304" s="79" t="s">
        <v>16</v>
      </c>
      <c r="F304" s="218">
        <v>15000</v>
      </c>
      <c r="G304" s="132">
        <v>0.2092</v>
      </c>
      <c r="J304" s="218"/>
    </row>
    <row r="305" spans="1:10" x14ac:dyDescent="0.25">
      <c r="A305" s="11" t="s">
        <v>177</v>
      </c>
      <c r="B305" s="218">
        <v>994.05207270000005</v>
      </c>
      <c r="C305" s="218"/>
      <c r="D305" s="218"/>
      <c r="E305" s="79" t="s">
        <v>121</v>
      </c>
      <c r="F305" s="218">
        <v>22606</v>
      </c>
      <c r="G305" s="132">
        <v>0.31530000000000002</v>
      </c>
      <c r="J305" s="218"/>
    </row>
    <row r="306" spans="1:10" x14ac:dyDescent="0.25">
      <c r="A306" s="11" t="s">
        <v>177</v>
      </c>
      <c r="B306" s="218">
        <v>0.61001110700000005</v>
      </c>
      <c r="C306" s="218"/>
      <c r="D306" s="218"/>
      <c r="E306" s="79" t="s">
        <v>111</v>
      </c>
      <c r="F306" s="218">
        <v>560</v>
      </c>
      <c r="G306" s="132">
        <v>7.7999999999999996E-3</v>
      </c>
      <c r="J306" s="218"/>
    </row>
    <row r="307" spans="1:10" x14ac:dyDescent="0.25">
      <c r="A307" s="150" t="s">
        <v>177</v>
      </c>
      <c r="B307" s="12">
        <v>2.1856137750000002</v>
      </c>
      <c r="C307" s="12"/>
      <c r="D307" s="12"/>
      <c r="E307" s="128" t="s">
        <v>38</v>
      </c>
      <c r="F307" s="12">
        <v>1060</v>
      </c>
      <c r="G307" s="182">
        <v>1.4800000000000001E-2</v>
      </c>
      <c r="H307" s="12"/>
      <c r="I307" s="12"/>
      <c r="J307" s="12"/>
    </row>
    <row r="308" spans="1:10" x14ac:dyDescent="0.25">
      <c r="A308" s="11" t="s">
        <v>179</v>
      </c>
      <c r="B308" s="235">
        <f>POWER((F308/$J$308)*100, 2)</f>
        <v>5.1647973356009074E-4</v>
      </c>
      <c r="C308" s="11">
        <f>SUM(B308:B332)</f>
        <v>2528.0728515792553</v>
      </c>
      <c r="D308" s="235"/>
      <c r="E308" s="235" t="s">
        <v>130</v>
      </c>
      <c r="F308" s="234">
        <v>5727</v>
      </c>
      <c r="G308" s="21">
        <f>F308/$J$308</f>
        <v>2.2726190476190475E-4</v>
      </c>
      <c r="H308" s="235"/>
      <c r="I308" s="235"/>
      <c r="J308" s="11">
        <v>25200000</v>
      </c>
    </row>
    <row r="309" spans="1:10" x14ac:dyDescent="0.25">
      <c r="A309" s="11" t="s">
        <v>179</v>
      </c>
      <c r="B309" s="235">
        <f t="shared" ref="B309:B332" si="14">POWER((F309/$J$308)*100, 2)</f>
        <v>1.6974574150289745</v>
      </c>
      <c r="D309" s="235"/>
      <c r="E309" s="235" t="s">
        <v>17</v>
      </c>
      <c r="F309" s="235">
        <v>328322</v>
      </c>
      <c r="G309" s="21">
        <f t="shared" ref="G309:G332" si="15">F309/$J$308</f>
        <v>1.3028650793650794E-2</v>
      </c>
      <c r="H309" s="235"/>
      <c r="I309" s="235"/>
      <c r="J309" s="76"/>
    </row>
    <row r="310" spans="1:10" x14ac:dyDescent="0.25">
      <c r="A310" s="11" t="s">
        <v>179</v>
      </c>
      <c r="B310" s="235">
        <f t="shared" si="14"/>
        <v>0.51020408163265307</v>
      </c>
      <c r="D310" s="235"/>
      <c r="E310" s="235" t="s">
        <v>5</v>
      </c>
      <c r="F310" s="234">
        <v>180000</v>
      </c>
      <c r="G310" s="21">
        <f t="shared" si="15"/>
        <v>7.1428571428571426E-3</v>
      </c>
      <c r="H310" s="235"/>
      <c r="I310" s="235"/>
      <c r="J310" s="76"/>
    </row>
    <row r="311" spans="1:10" x14ac:dyDescent="0.25">
      <c r="A311" s="11" t="s">
        <v>179</v>
      </c>
      <c r="B311" s="235">
        <f t="shared" si="14"/>
        <v>4.2601123809681276</v>
      </c>
      <c r="D311" s="235"/>
      <c r="E311" s="235" t="s">
        <v>6</v>
      </c>
      <c r="F311" s="235">
        <v>520129</v>
      </c>
      <c r="G311" s="21">
        <f t="shared" si="15"/>
        <v>2.0640039682539683E-2</v>
      </c>
      <c r="H311" s="235"/>
      <c r="I311" s="235"/>
      <c r="J311" s="76"/>
    </row>
    <row r="312" spans="1:10" x14ac:dyDescent="0.25">
      <c r="A312" s="11" t="s">
        <v>179</v>
      </c>
      <c r="B312" s="235">
        <f t="shared" si="14"/>
        <v>0</v>
      </c>
      <c r="D312" s="235"/>
      <c r="E312" s="235" t="s">
        <v>102</v>
      </c>
      <c r="F312" s="235"/>
      <c r="H312" s="235"/>
      <c r="I312" s="235"/>
      <c r="J312" s="76"/>
    </row>
    <row r="313" spans="1:10" x14ac:dyDescent="0.25">
      <c r="A313" s="11" t="s">
        <v>179</v>
      </c>
      <c r="B313" s="235">
        <f t="shared" si="14"/>
        <v>0.62988158226253455</v>
      </c>
      <c r="D313" s="235"/>
      <c r="E313" s="235" t="s">
        <v>15</v>
      </c>
      <c r="F313" s="235">
        <v>200000</v>
      </c>
      <c r="G313" s="21">
        <f t="shared" si="15"/>
        <v>7.9365079365079361E-3</v>
      </c>
      <c r="H313" s="235"/>
      <c r="I313" s="235"/>
      <c r="J313" s="76"/>
    </row>
    <row r="314" spans="1:10" x14ac:dyDescent="0.25">
      <c r="A314" s="11" t="s">
        <v>179</v>
      </c>
      <c r="B314" s="235">
        <f t="shared" si="14"/>
        <v>0</v>
      </c>
      <c r="D314" s="235"/>
      <c r="E314" s="235" t="s">
        <v>142</v>
      </c>
      <c r="F314" s="235"/>
      <c r="H314" s="235"/>
      <c r="I314" s="235"/>
      <c r="J314" s="76"/>
    </row>
    <row r="315" spans="1:10" x14ac:dyDescent="0.25">
      <c r="A315" s="11" t="s">
        <v>179</v>
      </c>
      <c r="B315" s="235">
        <f t="shared" si="14"/>
        <v>5.6312043335852859</v>
      </c>
      <c r="D315" s="235"/>
      <c r="E315" s="235" t="s">
        <v>134</v>
      </c>
      <c r="F315" s="235">
        <v>598000</v>
      </c>
      <c r="G315" s="21">
        <f t="shared" si="15"/>
        <v>2.373015873015873E-2</v>
      </c>
      <c r="H315" s="235"/>
      <c r="I315" s="235"/>
      <c r="J315" s="76"/>
    </row>
    <row r="316" spans="1:10" x14ac:dyDescent="0.25">
      <c r="A316" s="11" t="s">
        <v>179</v>
      </c>
      <c r="B316" s="235">
        <f t="shared" si="14"/>
        <v>3.0864197530864198E-5</v>
      </c>
      <c r="D316" s="235"/>
      <c r="E316" s="235" t="s">
        <v>21</v>
      </c>
      <c r="F316" s="235">
        <v>1400</v>
      </c>
      <c r="G316" s="21">
        <f t="shared" si="15"/>
        <v>5.5555555555555558E-5</v>
      </c>
      <c r="H316" s="235"/>
      <c r="I316" s="235"/>
      <c r="J316" s="76"/>
    </row>
    <row r="317" spans="1:10" x14ac:dyDescent="0.25">
      <c r="A317" s="11" t="s">
        <v>179</v>
      </c>
      <c r="B317" s="235">
        <f t="shared" si="14"/>
        <v>184.83049886621319</v>
      </c>
      <c r="D317" s="235"/>
      <c r="E317" s="235" t="s">
        <v>9</v>
      </c>
      <c r="F317" s="235">
        <v>3426000</v>
      </c>
      <c r="G317" s="21">
        <f t="shared" si="15"/>
        <v>0.13595238095238096</v>
      </c>
      <c r="H317" s="235"/>
      <c r="I317" s="235"/>
      <c r="J317" s="76"/>
    </row>
    <row r="318" spans="1:10" x14ac:dyDescent="0.25">
      <c r="A318" s="11" t="s">
        <v>179</v>
      </c>
      <c r="B318" s="235">
        <f t="shared" si="14"/>
        <v>0</v>
      </c>
      <c r="D318" s="235"/>
      <c r="E318" s="235" t="s">
        <v>23</v>
      </c>
      <c r="F318" s="235"/>
      <c r="H318" s="235"/>
      <c r="I318" s="235"/>
      <c r="J318" s="76"/>
    </row>
    <row r="319" spans="1:10" x14ac:dyDescent="0.25">
      <c r="A319" s="11" t="s">
        <v>179</v>
      </c>
      <c r="B319" s="235">
        <f t="shared" si="14"/>
        <v>2.4445074326026699</v>
      </c>
      <c r="D319" s="235"/>
      <c r="E319" s="235" t="s">
        <v>24</v>
      </c>
      <c r="F319" s="235">
        <v>394000</v>
      </c>
      <c r="G319" s="21">
        <f t="shared" si="15"/>
        <v>1.5634920634920633E-2</v>
      </c>
      <c r="H319" s="235"/>
      <c r="I319" s="235"/>
      <c r="J319" s="76"/>
    </row>
    <row r="320" spans="1:10" x14ac:dyDescent="0.25">
      <c r="A320" s="11" t="s">
        <v>179</v>
      </c>
      <c r="B320" s="235">
        <f t="shared" si="14"/>
        <v>222.62534643487027</v>
      </c>
      <c r="D320" s="235"/>
      <c r="E320" s="235" t="s">
        <v>36</v>
      </c>
      <c r="F320" s="235">
        <v>3760000</v>
      </c>
      <c r="G320" s="21">
        <f t="shared" si="15"/>
        <v>0.1492063492063492</v>
      </c>
      <c r="H320" s="235"/>
      <c r="I320" s="235"/>
      <c r="J320" s="76"/>
    </row>
    <row r="321" spans="1:10" x14ac:dyDescent="0.25">
      <c r="A321" s="11" t="s">
        <v>179</v>
      </c>
      <c r="B321" s="235">
        <f t="shared" si="14"/>
        <v>0</v>
      </c>
      <c r="D321" s="235"/>
      <c r="E321" s="235" t="s">
        <v>181</v>
      </c>
      <c r="F321" s="235"/>
      <c r="H321" s="235"/>
      <c r="I321" s="235"/>
      <c r="J321" s="76"/>
    </row>
    <row r="322" spans="1:10" x14ac:dyDescent="0.25">
      <c r="A322" s="11" t="s">
        <v>179</v>
      </c>
      <c r="B322" s="235">
        <f t="shared" si="14"/>
        <v>0.28486788233812044</v>
      </c>
      <c r="D322" s="235"/>
      <c r="E322" s="235" t="s">
        <v>90</v>
      </c>
      <c r="F322" s="235">
        <v>134500</v>
      </c>
      <c r="G322" s="21">
        <f t="shared" si="15"/>
        <v>5.3373015873015876E-3</v>
      </c>
      <c r="H322" s="235"/>
      <c r="I322" s="235"/>
      <c r="J322" s="76"/>
    </row>
    <row r="323" spans="1:10" x14ac:dyDescent="0.25">
      <c r="A323" s="11" t="s">
        <v>179</v>
      </c>
      <c r="B323" s="235">
        <f t="shared" si="14"/>
        <v>10.124921969261779</v>
      </c>
      <c r="D323" s="235"/>
      <c r="E323" s="235" t="s">
        <v>147</v>
      </c>
      <c r="F323" s="235">
        <v>801856</v>
      </c>
      <c r="G323" s="21">
        <f t="shared" si="15"/>
        <v>3.1819682539682537E-2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4"/>
        <v>1.0400762156714536</v>
      </c>
      <c r="D324" s="235"/>
      <c r="E324" s="235" t="s">
        <v>28</v>
      </c>
      <c r="F324" s="235">
        <v>257000</v>
      </c>
      <c r="G324" s="21">
        <f t="shared" si="15"/>
        <v>1.0198412698412698E-2</v>
      </c>
      <c r="H324" s="235"/>
      <c r="I324" s="235"/>
      <c r="J324" s="76"/>
    </row>
    <row r="325" spans="1:10" x14ac:dyDescent="0.25">
      <c r="A325" s="11" t="s">
        <v>179</v>
      </c>
      <c r="B325" s="235">
        <f t="shared" si="14"/>
        <v>3.4524951026706973E-3</v>
      </c>
      <c r="D325" s="235"/>
      <c r="E325" s="235" t="s">
        <v>158</v>
      </c>
      <c r="F325" s="235">
        <v>14807</v>
      </c>
      <c r="G325" s="21">
        <f t="shared" si="15"/>
        <v>5.8757936507936503E-4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4"/>
        <v>7.6940192743764166</v>
      </c>
      <c r="D326" s="235"/>
      <c r="E326" s="235" t="s">
        <v>16</v>
      </c>
      <c r="F326" s="234">
        <v>699000</v>
      </c>
      <c r="G326" s="21">
        <f t="shared" si="15"/>
        <v>2.7738095238095239E-2</v>
      </c>
      <c r="H326" s="235"/>
      <c r="I326" s="235"/>
      <c r="J326" s="76"/>
    </row>
    <row r="327" spans="1:10" x14ac:dyDescent="0.25">
      <c r="A327" s="11" t="s">
        <v>179</v>
      </c>
      <c r="B327" s="235">
        <f t="shared" si="14"/>
        <v>2025</v>
      </c>
      <c r="D327" s="235"/>
      <c r="E327" s="235" t="s">
        <v>121</v>
      </c>
      <c r="F327" s="235">
        <v>11340000</v>
      </c>
      <c r="G327" s="21">
        <f t="shared" si="15"/>
        <v>0.45</v>
      </c>
      <c r="H327" s="235"/>
      <c r="I327" s="235"/>
      <c r="J327" s="76"/>
    </row>
    <row r="328" spans="1:10" x14ac:dyDescent="0.25">
      <c r="A328" s="11" t="s">
        <v>179</v>
      </c>
      <c r="B328" s="235">
        <f t="shared" si="14"/>
        <v>5.0844881094104295E-2</v>
      </c>
      <c r="D328" s="235"/>
      <c r="E328" s="235" t="s">
        <v>182</v>
      </c>
      <c r="F328" s="235">
        <v>56823</v>
      </c>
      <c r="G328" s="21">
        <f t="shared" si="15"/>
        <v>2.2548809523809522E-3</v>
      </c>
      <c r="H328" s="235"/>
      <c r="I328" s="235"/>
      <c r="J328" s="76"/>
    </row>
    <row r="329" spans="1:10" x14ac:dyDescent="0.25">
      <c r="A329" s="11" t="s">
        <v>179</v>
      </c>
      <c r="B329" s="235">
        <f t="shared" si="14"/>
        <v>57.114066838640078</v>
      </c>
      <c r="D329" s="235"/>
      <c r="E329" s="235" t="s">
        <v>31</v>
      </c>
      <c r="F329" s="235">
        <v>1904461</v>
      </c>
      <c r="G329" s="21">
        <f t="shared" si="15"/>
        <v>7.55738492063492E-2</v>
      </c>
      <c r="H329" s="235"/>
      <c r="I329" s="235"/>
      <c r="J329" s="76"/>
    </row>
    <row r="330" spans="1:10" x14ac:dyDescent="0.25">
      <c r="A330" s="11" t="s">
        <v>179</v>
      </c>
      <c r="B330" s="235">
        <f t="shared" si="14"/>
        <v>9.8418997228521023E-3</v>
      </c>
      <c r="D330" s="235"/>
      <c r="E330" s="235" t="s">
        <v>127</v>
      </c>
      <c r="F330" s="234">
        <v>25000</v>
      </c>
      <c r="G330" s="21">
        <f t="shared" si="15"/>
        <v>9.9206349206349201E-4</v>
      </c>
      <c r="H330" s="235"/>
      <c r="I330" s="235"/>
      <c r="J330" s="76"/>
    </row>
    <row r="331" spans="1:10" x14ac:dyDescent="0.25">
      <c r="A331" s="11" t="s">
        <v>179</v>
      </c>
      <c r="B331" s="235">
        <f t="shared" si="14"/>
        <v>2.5195263290501382E-2</v>
      </c>
      <c r="D331" s="235"/>
      <c r="E331" s="235" t="s">
        <v>47</v>
      </c>
      <c r="F331" s="234">
        <v>40000</v>
      </c>
      <c r="G331" s="21">
        <f t="shared" si="15"/>
        <v>1.5873015873015873E-3</v>
      </c>
      <c r="H331" s="235"/>
      <c r="I331" s="235"/>
      <c r="J331" s="76"/>
    </row>
    <row r="332" spans="1:10" x14ac:dyDescent="0.25">
      <c r="A332" s="150" t="s">
        <v>179</v>
      </c>
      <c r="B332" s="12">
        <f t="shared" si="14"/>
        <v>4.0958049886621311</v>
      </c>
      <c r="C332" s="150"/>
      <c r="D332" s="12"/>
      <c r="E332" s="12" t="s">
        <v>86</v>
      </c>
      <c r="F332" s="12">
        <v>510000</v>
      </c>
      <c r="G332" s="27">
        <f t="shared" si="15"/>
        <v>2.0238095238095239E-2</v>
      </c>
      <c r="H332" s="12"/>
      <c r="I332" s="12"/>
      <c r="J332" s="147"/>
    </row>
    <row r="333" spans="1:10" x14ac:dyDescent="0.25">
      <c r="A333" s="11" t="s">
        <v>185</v>
      </c>
      <c r="B333" s="178">
        <f>POWER((F333/$J$333)*100, 2)</f>
        <v>324.98033226896206</v>
      </c>
      <c r="C333" s="11">
        <f>SUM(B333:B346)</f>
        <v>1306.6907385609318</v>
      </c>
      <c r="D333" s="235"/>
      <c r="E333" s="235" t="s">
        <v>5</v>
      </c>
      <c r="F333" s="235">
        <v>2650</v>
      </c>
      <c r="G333" s="21">
        <f>F333/$J$333</f>
        <v>0.18027210884353742</v>
      </c>
      <c r="H333" s="235"/>
      <c r="I333" s="235"/>
      <c r="J333" s="76">
        <v>14700</v>
      </c>
    </row>
    <row r="334" spans="1:10" x14ac:dyDescent="0.25">
      <c r="A334" s="11" t="s">
        <v>185</v>
      </c>
      <c r="B334" s="178">
        <f t="shared" ref="B334:B344" si="16">POWER((F334/$J$333)*100, 2)</f>
        <v>69.217872182886765</v>
      </c>
      <c r="D334" s="235"/>
      <c r="E334" s="235" t="s">
        <v>6</v>
      </c>
      <c r="F334" s="235">
        <v>1223</v>
      </c>
      <c r="G334" s="21">
        <f t="shared" ref="G334:G346" si="17">F334/$J$333</f>
        <v>8.3197278911564629E-2</v>
      </c>
      <c r="H334" s="235"/>
      <c r="I334" s="235"/>
      <c r="J334" s="76"/>
    </row>
    <row r="335" spans="1:10" x14ac:dyDescent="0.25">
      <c r="A335" s="11" t="s">
        <v>185</v>
      </c>
      <c r="B335" s="178">
        <f t="shared" si="16"/>
        <v>4.1621551205516205</v>
      </c>
      <c r="D335" s="235"/>
      <c r="E335" s="235" t="s">
        <v>102</v>
      </c>
      <c r="F335" s="235">
        <v>299.89999999999998</v>
      </c>
      <c r="G335" s="21">
        <f t="shared" si="17"/>
        <v>2.0401360544217685E-2</v>
      </c>
      <c r="H335" s="235"/>
      <c r="I335" s="235"/>
      <c r="J335" s="76"/>
    </row>
    <row r="336" spans="1:10" x14ac:dyDescent="0.25">
      <c r="A336" s="11" t="s">
        <v>185</v>
      </c>
      <c r="B336" s="178">
        <f t="shared" si="16"/>
        <v>312.83261603961313</v>
      </c>
      <c r="D336" s="235"/>
      <c r="E336" s="235" t="s">
        <v>15</v>
      </c>
      <c r="F336" s="235">
        <v>2600</v>
      </c>
      <c r="G336" s="21">
        <f t="shared" si="17"/>
        <v>0.17687074829931973</v>
      </c>
      <c r="H336" s="235"/>
      <c r="I336" s="235"/>
      <c r="J336" s="76"/>
    </row>
    <row r="337" spans="1:10" x14ac:dyDescent="0.25">
      <c r="A337" s="11" t="s">
        <v>185</v>
      </c>
      <c r="B337" s="178">
        <f t="shared" si="16"/>
        <v>109.22382757184505</v>
      </c>
      <c r="D337" s="235"/>
      <c r="E337" s="235" t="s">
        <v>187</v>
      </c>
      <c r="F337" s="235">
        <v>1536.3</v>
      </c>
      <c r="G337" s="21">
        <f t="shared" si="17"/>
        <v>0.10451020408163265</v>
      </c>
      <c r="H337" s="235"/>
      <c r="I337" s="235"/>
      <c r="J337" s="76"/>
    </row>
    <row r="338" spans="1:10" x14ac:dyDescent="0.25">
      <c r="A338" s="11" t="s">
        <v>185</v>
      </c>
      <c r="B338" s="178">
        <f t="shared" si="16"/>
        <v>0.62270350316997547</v>
      </c>
      <c r="D338" s="235"/>
      <c r="E338" s="235" t="s">
        <v>108</v>
      </c>
      <c r="F338" s="235">
        <v>116</v>
      </c>
      <c r="G338" s="21">
        <f t="shared" si="17"/>
        <v>7.8911564625850344E-3</v>
      </c>
      <c r="H338" s="235"/>
      <c r="I338" s="235"/>
      <c r="J338" s="76"/>
    </row>
    <row r="339" spans="1:10" x14ac:dyDescent="0.25">
      <c r="A339" s="11" t="s">
        <v>185</v>
      </c>
      <c r="B339" s="178">
        <f t="shared" si="16"/>
        <v>8.2411957980471087</v>
      </c>
      <c r="D339" s="235"/>
      <c r="E339" s="235" t="s">
        <v>20</v>
      </c>
      <c r="F339" s="235">
        <v>422</v>
      </c>
      <c r="G339" s="21">
        <f t="shared" si="17"/>
        <v>2.8707482993197277E-2</v>
      </c>
      <c r="H339" s="235"/>
      <c r="I339" s="235"/>
      <c r="J339" s="76"/>
    </row>
    <row r="340" spans="1:10" x14ac:dyDescent="0.25">
      <c r="A340" s="11" t="s">
        <v>185</v>
      </c>
      <c r="B340" s="178">
        <f t="shared" si="16"/>
        <v>47.478662131519265</v>
      </c>
      <c r="D340" s="235"/>
      <c r="E340" s="235" t="s">
        <v>9</v>
      </c>
      <c r="F340" s="235">
        <v>1012.9</v>
      </c>
      <c r="G340" s="21">
        <f t="shared" si="17"/>
        <v>6.8904761904761899E-2</v>
      </c>
      <c r="H340" s="235"/>
      <c r="I340" s="235"/>
      <c r="J340" s="76"/>
    </row>
    <row r="341" spans="1:10" x14ac:dyDescent="0.25">
      <c r="A341" s="11" t="s">
        <v>185</v>
      </c>
      <c r="B341" s="178">
        <f t="shared" si="16"/>
        <v>7.0387338608912948</v>
      </c>
      <c r="D341" s="235"/>
      <c r="E341" s="235" t="s">
        <v>186</v>
      </c>
      <c r="F341" s="235">
        <v>390</v>
      </c>
      <c r="G341" s="21">
        <f t="shared" si="17"/>
        <v>2.6530612244897958E-2</v>
      </c>
      <c r="H341" s="235"/>
      <c r="I341" s="235"/>
      <c r="J341" s="76"/>
    </row>
    <row r="342" spans="1:10" x14ac:dyDescent="0.25">
      <c r="A342" s="11" t="s">
        <v>185</v>
      </c>
      <c r="B342" s="178">
        <f t="shared" si="16"/>
        <v>5.701374427321948</v>
      </c>
      <c r="D342" s="235"/>
      <c r="E342" s="235" t="s">
        <v>26</v>
      </c>
      <c r="F342" s="235">
        <v>351</v>
      </c>
      <c r="G342" s="21">
        <f t="shared" si="17"/>
        <v>2.3877551020408162E-2</v>
      </c>
      <c r="H342" s="235"/>
      <c r="I342" s="235"/>
      <c r="J342" s="76"/>
    </row>
    <row r="343" spans="1:10" x14ac:dyDescent="0.25">
      <c r="A343" s="11" t="s">
        <v>185</v>
      </c>
      <c r="B343" s="178">
        <f t="shared" si="16"/>
        <v>1.4133651312416122</v>
      </c>
      <c r="D343" s="235"/>
      <c r="E343" s="235" t="s">
        <v>56</v>
      </c>
      <c r="F343" s="235">
        <v>174.761</v>
      </c>
      <c r="G343" s="21">
        <f t="shared" si="17"/>
        <v>1.1888503401360544E-2</v>
      </c>
      <c r="H343" s="235"/>
      <c r="I343" s="235"/>
      <c r="J343" s="76"/>
    </row>
    <row r="344" spans="1:10" x14ac:dyDescent="0.25">
      <c r="A344" s="11" t="s">
        <v>185</v>
      </c>
      <c r="B344" s="178">
        <f t="shared" si="16"/>
        <v>389.18968948123461</v>
      </c>
      <c r="D344" s="235"/>
      <c r="E344" s="235" t="s">
        <v>121</v>
      </c>
      <c r="F344" s="235">
        <v>2900</v>
      </c>
      <c r="G344" s="21">
        <f t="shared" si="17"/>
        <v>0.19727891156462585</v>
      </c>
      <c r="H344" s="235"/>
      <c r="I344" s="235"/>
      <c r="J344" s="11"/>
    </row>
    <row r="345" spans="1:10" x14ac:dyDescent="0.25">
      <c r="A345" s="11" t="s">
        <v>185</v>
      </c>
      <c r="B345" s="178">
        <f>POWER((F345/$J$333)*100, 2)</f>
        <v>13.494377342773848</v>
      </c>
      <c r="D345" s="235"/>
      <c r="E345" s="235" t="s">
        <v>126</v>
      </c>
      <c r="F345" s="235">
        <v>540</v>
      </c>
      <c r="G345" s="21">
        <f t="shared" si="17"/>
        <v>3.6734693877551024E-2</v>
      </c>
      <c r="H345" s="235"/>
      <c r="I345" s="235"/>
      <c r="J345" s="11"/>
    </row>
    <row r="346" spans="1:10" x14ac:dyDescent="0.25">
      <c r="A346" s="150" t="s">
        <v>185</v>
      </c>
      <c r="B346" s="131">
        <f>POWER((F346/$J$333)*100, 2)</f>
        <v>13.093833700873539</v>
      </c>
      <c r="C346" s="150"/>
      <c r="D346" s="12"/>
      <c r="E346" s="12" t="s">
        <v>171</v>
      </c>
      <c r="F346" s="12">
        <v>531.92541999999992</v>
      </c>
      <c r="G346" s="27">
        <f t="shared" si="17"/>
        <v>3.618540272108843E-2</v>
      </c>
      <c r="H346" s="12"/>
      <c r="I346" s="12"/>
      <c r="J346" s="131"/>
    </row>
    <row r="347" spans="1:10" x14ac:dyDescent="0.25">
      <c r="A347" s="11" t="s">
        <v>188</v>
      </c>
      <c r="B347" s="178">
        <f>POWER((F347/$J$347)*100, 2)</f>
        <v>4.3424720578566743E-3</v>
      </c>
      <c r="C347" s="11">
        <f>SUM(B347:B404)</f>
        <v>1556.0676980276135</v>
      </c>
      <c r="D347" s="236"/>
      <c r="E347" s="236" t="s">
        <v>97</v>
      </c>
      <c r="F347" s="236">
        <v>771</v>
      </c>
      <c r="G347" s="238">
        <f>F347/$J$347</f>
        <v>6.5897435897435902E-4</v>
      </c>
      <c r="H347" s="236"/>
      <c r="I347" s="236"/>
      <c r="J347" s="76">
        <v>1170000</v>
      </c>
    </row>
    <row r="348" spans="1:10" x14ac:dyDescent="0.25">
      <c r="A348" s="11" t="s">
        <v>188</v>
      </c>
      <c r="B348" s="178">
        <f t="shared" ref="B348:B401" si="18">POWER((F348/$J$347)*100, 2)</f>
        <v>536.49645700927749</v>
      </c>
      <c r="D348" s="236"/>
      <c r="E348" s="236" t="s">
        <v>5</v>
      </c>
      <c r="F348" s="236">
        <v>271000</v>
      </c>
      <c r="G348" s="238">
        <f t="shared" ref="G348:G404" si="19">F348/$J$347</f>
        <v>0.23162393162393163</v>
      </c>
      <c r="H348" s="236"/>
      <c r="I348" s="236"/>
      <c r="J348" s="76"/>
    </row>
    <row r="349" spans="1:10" x14ac:dyDescent="0.25">
      <c r="A349" s="11" t="s">
        <v>188</v>
      </c>
      <c r="B349" s="178">
        <f t="shared" si="18"/>
        <v>1.2213083497698883E-2</v>
      </c>
      <c r="D349" s="236"/>
      <c r="E349" s="236" t="s">
        <v>131</v>
      </c>
      <c r="F349" s="236">
        <v>1293</v>
      </c>
      <c r="G349" s="238">
        <f t="shared" si="19"/>
        <v>1.1051282051282051E-3</v>
      </c>
      <c r="H349" s="236"/>
      <c r="I349" s="236"/>
      <c r="J349" s="76"/>
    </row>
    <row r="350" spans="1:10" x14ac:dyDescent="0.25">
      <c r="A350" s="11" t="s">
        <v>188</v>
      </c>
      <c r="B350" s="178">
        <f t="shared" si="18"/>
        <v>9.4674556213017744E-6</v>
      </c>
      <c r="D350" s="236"/>
      <c r="E350" s="236" t="s">
        <v>192</v>
      </c>
      <c r="F350" s="236">
        <v>36</v>
      </c>
      <c r="G350" s="238">
        <f t="shared" si="19"/>
        <v>3.0769230769230768E-5</v>
      </c>
      <c r="H350" s="236"/>
      <c r="I350" s="236"/>
      <c r="J350" s="76"/>
    </row>
    <row r="351" spans="1:10" x14ac:dyDescent="0.25">
      <c r="A351" s="11" t="s">
        <v>188</v>
      </c>
      <c r="B351" s="178">
        <f t="shared" si="18"/>
        <v>5.6057856673241277E-3</v>
      </c>
      <c r="D351" s="236"/>
      <c r="E351" s="236" t="s">
        <v>39</v>
      </c>
      <c r="F351" s="236">
        <v>876</v>
      </c>
      <c r="G351" s="238">
        <f t="shared" si="19"/>
        <v>7.4871794871794869E-4</v>
      </c>
      <c r="H351" s="236"/>
      <c r="I351" s="236"/>
      <c r="J351" s="76"/>
    </row>
    <row r="352" spans="1:10" x14ac:dyDescent="0.25">
      <c r="A352" s="11" t="s">
        <v>188</v>
      </c>
      <c r="B352" s="178">
        <f t="shared" si="18"/>
        <v>449.2950544232595</v>
      </c>
      <c r="D352" s="236"/>
      <c r="E352" s="236" t="s">
        <v>6</v>
      </c>
      <c r="F352" s="236">
        <v>248000</v>
      </c>
      <c r="G352" s="238">
        <f t="shared" si="19"/>
        <v>0.21196581196581196</v>
      </c>
      <c r="H352" s="236"/>
      <c r="I352" s="236"/>
      <c r="J352" s="76"/>
    </row>
    <row r="353" spans="1:10" x14ac:dyDescent="0.25">
      <c r="A353" s="11" t="s">
        <v>188</v>
      </c>
      <c r="B353" s="178">
        <f t="shared" si="18"/>
        <v>0</v>
      </c>
      <c r="D353" s="236"/>
      <c r="E353" s="236" t="s">
        <v>101</v>
      </c>
      <c r="F353" s="236"/>
      <c r="G353" s="238"/>
      <c r="H353" s="236"/>
      <c r="I353" s="236"/>
      <c r="J353" s="76"/>
    </row>
    <row r="354" spans="1:10" x14ac:dyDescent="0.25">
      <c r="A354" s="11" t="s">
        <v>188</v>
      </c>
      <c r="B354" s="178">
        <f t="shared" si="18"/>
        <v>3.9658850171670688</v>
      </c>
      <c r="D354" s="236"/>
      <c r="E354" s="236" t="s">
        <v>82</v>
      </c>
      <c r="F354" s="236">
        <v>23300</v>
      </c>
      <c r="G354" s="238">
        <f t="shared" si="19"/>
        <v>1.9914529914529914E-2</v>
      </c>
      <c r="H354" s="236"/>
      <c r="I354" s="236"/>
      <c r="J354" s="76"/>
    </row>
    <row r="355" spans="1:10" x14ac:dyDescent="0.25">
      <c r="A355" s="11" t="s">
        <v>188</v>
      </c>
      <c r="B355" s="178">
        <f t="shared" si="18"/>
        <v>0.25</v>
      </c>
      <c r="D355" s="236"/>
      <c r="E355" s="236" t="s">
        <v>83</v>
      </c>
      <c r="F355" s="236">
        <v>5850</v>
      </c>
      <c r="G355" s="238">
        <f t="shared" si="19"/>
        <v>5.0000000000000001E-3</v>
      </c>
      <c r="H355" s="236"/>
      <c r="I355" s="236"/>
      <c r="J355" s="76"/>
    </row>
    <row r="356" spans="1:10" x14ac:dyDescent="0.25">
      <c r="A356" s="11" t="s">
        <v>188</v>
      </c>
      <c r="B356" s="178">
        <f t="shared" si="18"/>
        <v>386.44166849295061</v>
      </c>
      <c r="D356" s="236"/>
      <c r="E356" s="236" t="s">
        <v>15</v>
      </c>
      <c r="F356" s="236">
        <v>230000</v>
      </c>
      <c r="G356" s="238">
        <f t="shared" si="19"/>
        <v>0.19658119658119658</v>
      </c>
      <c r="H356" s="236"/>
      <c r="I356" s="236"/>
      <c r="J356" s="76"/>
    </row>
    <row r="357" spans="1:10" x14ac:dyDescent="0.25">
      <c r="A357" s="11" t="s">
        <v>188</v>
      </c>
      <c r="B357" s="178">
        <f t="shared" si="18"/>
        <v>1.6831032215647602E-5</v>
      </c>
      <c r="D357" s="236"/>
      <c r="E357" s="236" t="s">
        <v>103</v>
      </c>
      <c r="F357" s="236">
        <v>48</v>
      </c>
      <c r="G357" s="238">
        <f t="shared" si="19"/>
        <v>4.1025641025641023E-5</v>
      </c>
      <c r="H357" s="236"/>
      <c r="I357" s="236"/>
      <c r="J357" s="76"/>
    </row>
    <row r="358" spans="1:10" x14ac:dyDescent="0.25">
      <c r="A358" s="11" t="s">
        <v>188</v>
      </c>
      <c r="B358" s="178">
        <f t="shared" si="18"/>
        <v>0</v>
      </c>
      <c r="D358" s="236"/>
      <c r="E358" s="236" t="s">
        <v>142</v>
      </c>
      <c r="F358" s="236"/>
      <c r="G358" s="238"/>
      <c r="H358" s="236"/>
      <c r="I358" s="236"/>
      <c r="J358" s="76"/>
    </row>
    <row r="359" spans="1:10" x14ac:dyDescent="0.25">
      <c r="A359" s="11" t="s">
        <v>188</v>
      </c>
      <c r="B359" s="178">
        <f t="shared" si="18"/>
        <v>2.0130031412082694E-2</v>
      </c>
      <c r="D359" s="236"/>
      <c r="E359" s="236" t="s">
        <v>106</v>
      </c>
      <c r="F359" s="236">
        <v>1660</v>
      </c>
      <c r="G359" s="238">
        <f t="shared" si="19"/>
        <v>1.4188034188034188E-3</v>
      </c>
      <c r="H359" s="236"/>
      <c r="I359" s="236"/>
      <c r="J359" s="76"/>
    </row>
    <row r="360" spans="1:10" x14ac:dyDescent="0.25">
      <c r="A360" s="11" t="s">
        <v>188</v>
      </c>
      <c r="B360" s="178">
        <f t="shared" si="18"/>
        <v>0</v>
      </c>
      <c r="D360" s="236"/>
      <c r="E360" s="236" t="s">
        <v>19</v>
      </c>
      <c r="F360" s="236"/>
      <c r="G360" s="238"/>
      <c r="H360" s="236"/>
      <c r="I360" s="236"/>
      <c r="J360" s="76"/>
    </row>
    <row r="361" spans="1:10" x14ac:dyDescent="0.25">
      <c r="A361" s="11" t="s">
        <v>188</v>
      </c>
      <c r="B361" s="178">
        <f t="shared" si="18"/>
        <v>0</v>
      </c>
      <c r="D361" s="236"/>
      <c r="E361" s="236" t="s">
        <v>94</v>
      </c>
      <c r="F361" s="236"/>
      <c r="G361" s="238"/>
      <c r="H361" s="236"/>
      <c r="I361" s="236"/>
      <c r="J361" s="76"/>
    </row>
    <row r="362" spans="1:10" x14ac:dyDescent="0.25">
      <c r="A362" s="11" t="s">
        <v>188</v>
      </c>
      <c r="B362" s="178">
        <f t="shared" si="18"/>
        <v>7.7500182628387742E-3</v>
      </c>
      <c r="D362" s="236"/>
      <c r="E362" s="236" t="s">
        <v>21</v>
      </c>
      <c r="F362" s="236">
        <v>1030</v>
      </c>
      <c r="G362" s="238">
        <f t="shared" si="19"/>
        <v>8.8034188034188032E-4</v>
      </c>
      <c r="H362" s="236"/>
      <c r="I362" s="236"/>
      <c r="J362" s="76"/>
    </row>
    <row r="363" spans="1:10" x14ac:dyDescent="0.25">
      <c r="A363" s="11" t="s">
        <v>188</v>
      </c>
      <c r="B363" s="178">
        <f t="shared" si="18"/>
        <v>0</v>
      </c>
      <c r="D363" s="236"/>
      <c r="E363" s="236" t="s">
        <v>190</v>
      </c>
      <c r="F363" s="236"/>
      <c r="G363" s="238"/>
      <c r="H363" s="236"/>
      <c r="I363" s="236"/>
      <c r="J363" s="76"/>
    </row>
    <row r="364" spans="1:10" x14ac:dyDescent="0.25">
      <c r="A364" s="11" t="s">
        <v>188</v>
      </c>
      <c r="B364" s="178">
        <f t="shared" si="18"/>
        <v>119.68734020016072</v>
      </c>
      <c r="D364" s="236"/>
      <c r="E364" s="236" t="s">
        <v>9</v>
      </c>
      <c r="F364" s="236">
        <v>128000</v>
      </c>
      <c r="G364" s="238">
        <f t="shared" si="19"/>
        <v>0.1094017094017094</v>
      </c>
      <c r="H364" s="236"/>
      <c r="I364" s="236"/>
      <c r="J364" s="76"/>
    </row>
    <row r="365" spans="1:10" x14ac:dyDescent="0.25">
      <c r="A365" s="11" t="s">
        <v>188</v>
      </c>
      <c r="B365" s="178">
        <f t="shared" si="18"/>
        <v>5.8506099788151071E-2</v>
      </c>
      <c r="D365" s="236"/>
      <c r="E365" s="236" t="s">
        <v>23</v>
      </c>
      <c r="F365" s="236">
        <v>2830</v>
      </c>
      <c r="G365" s="238">
        <f t="shared" si="19"/>
        <v>2.4188034188034188E-3</v>
      </c>
      <c r="H365" s="236"/>
      <c r="I365" s="236"/>
      <c r="J365" s="76"/>
    </row>
    <row r="366" spans="1:10" x14ac:dyDescent="0.25">
      <c r="A366" s="11" t="s">
        <v>188</v>
      </c>
      <c r="B366" s="178">
        <f t="shared" si="18"/>
        <v>1.9888231426692968</v>
      </c>
      <c r="D366" s="236"/>
      <c r="E366" s="236" t="s">
        <v>24</v>
      </c>
      <c r="F366" s="236">
        <v>16500</v>
      </c>
      <c r="G366" s="238">
        <f t="shared" si="19"/>
        <v>1.4102564102564103E-2</v>
      </c>
      <c r="H366" s="236"/>
      <c r="I366" s="236"/>
      <c r="J366" s="76"/>
    </row>
    <row r="367" spans="1:10" x14ac:dyDescent="0.25">
      <c r="A367" s="11" t="s">
        <v>188</v>
      </c>
      <c r="B367" s="178">
        <f t="shared" si="18"/>
        <v>0</v>
      </c>
      <c r="D367" s="236"/>
      <c r="E367" s="236" t="s">
        <v>111</v>
      </c>
      <c r="F367" s="236"/>
      <c r="G367" s="238"/>
      <c r="H367" s="236"/>
      <c r="I367" s="236"/>
      <c r="J367" s="76"/>
    </row>
    <row r="368" spans="1:10" x14ac:dyDescent="0.25">
      <c r="A368" s="11" t="s">
        <v>188</v>
      </c>
      <c r="B368" s="178">
        <f t="shared" si="18"/>
        <v>1.3711008839213963</v>
      </c>
      <c r="D368" s="236"/>
      <c r="E368" s="236" t="s">
        <v>36</v>
      </c>
      <c r="F368" s="236">
        <v>13700</v>
      </c>
      <c r="G368" s="238">
        <f t="shared" si="19"/>
        <v>1.1709401709401709E-2</v>
      </c>
      <c r="H368" s="236"/>
      <c r="I368" s="236"/>
      <c r="J368" s="76"/>
    </row>
    <row r="369" spans="1:10" x14ac:dyDescent="0.25">
      <c r="A369" s="11" t="s">
        <v>188</v>
      </c>
      <c r="B369" s="178">
        <f t="shared" si="18"/>
        <v>1.0872963693476512E-2</v>
      </c>
      <c r="D369" s="236"/>
      <c r="E369" s="236" t="s">
        <v>176</v>
      </c>
      <c r="F369" s="236">
        <v>1220</v>
      </c>
      <c r="G369" s="238">
        <f t="shared" si="19"/>
        <v>1.0427350427350426E-3</v>
      </c>
      <c r="H369" s="236"/>
      <c r="I369" s="236"/>
      <c r="J369" s="76"/>
    </row>
    <row r="370" spans="1:10" x14ac:dyDescent="0.25">
      <c r="A370" s="11" t="s">
        <v>188</v>
      </c>
      <c r="B370" s="178">
        <f t="shared" si="18"/>
        <v>6.0171670684491211E-4</v>
      </c>
      <c r="D370" s="236"/>
      <c r="E370" s="236" t="s">
        <v>137</v>
      </c>
      <c r="F370" s="236">
        <v>287</v>
      </c>
      <c r="G370" s="238">
        <f t="shared" si="19"/>
        <v>2.4529914529914531E-4</v>
      </c>
      <c r="H370" s="236"/>
      <c r="I370" s="236"/>
      <c r="J370" s="76"/>
    </row>
    <row r="371" spans="1:10" x14ac:dyDescent="0.25">
      <c r="A371" s="11" t="s">
        <v>188</v>
      </c>
      <c r="B371" s="178">
        <f t="shared" si="18"/>
        <v>7.4804587625100442E-6</v>
      </c>
      <c r="D371" s="236"/>
      <c r="E371" s="236" t="s">
        <v>112</v>
      </c>
      <c r="F371" s="236">
        <v>32</v>
      </c>
      <c r="G371" s="238">
        <f t="shared" si="19"/>
        <v>2.7350427350427351E-5</v>
      </c>
      <c r="H371" s="236"/>
      <c r="I371" s="236"/>
      <c r="J371" s="76"/>
    </row>
    <row r="372" spans="1:10" x14ac:dyDescent="0.25">
      <c r="A372" s="11" t="s">
        <v>188</v>
      </c>
      <c r="B372" s="178">
        <f t="shared" si="18"/>
        <v>0</v>
      </c>
      <c r="D372" s="236"/>
      <c r="E372" s="236" t="s">
        <v>195</v>
      </c>
      <c r="F372" s="236"/>
      <c r="G372" s="238"/>
      <c r="H372" s="236"/>
      <c r="I372" s="236"/>
      <c r="J372" s="76"/>
    </row>
    <row r="373" spans="1:10" x14ac:dyDescent="0.25">
      <c r="A373" s="11" t="s">
        <v>188</v>
      </c>
      <c r="B373" s="178">
        <f t="shared" si="18"/>
        <v>0</v>
      </c>
      <c r="D373" s="236"/>
      <c r="E373" s="236" t="s">
        <v>181</v>
      </c>
      <c r="F373" s="236"/>
      <c r="G373" s="238"/>
      <c r="H373" s="236"/>
      <c r="I373" s="236"/>
      <c r="J373" s="76"/>
    </row>
    <row r="374" spans="1:10" x14ac:dyDescent="0.25">
      <c r="A374" s="11" t="s">
        <v>188</v>
      </c>
      <c r="B374" s="178">
        <f t="shared" si="18"/>
        <v>3.600262984878369E-2</v>
      </c>
      <c r="D374" s="236"/>
      <c r="E374" s="236" t="s">
        <v>26</v>
      </c>
      <c r="F374" s="236">
        <v>2220</v>
      </c>
      <c r="G374" s="238">
        <f t="shared" si="19"/>
        <v>1.8974358974358973E-3</v>
      </c>
      <c r="H374" s="236"/>
      <c r="I374" s="236"/>
      <c r="J374" s="76"/>
    </row>
    <row r="375" spans="1:10" x14ac:dyDescent="0.25">
      <c r="A375" s="11" t="s">
        <v>188</v>
      </c>
      <c r="B375" s="178">
        <f t="shared" si="18"/>
        <v>0.41091387245233391</v>
      </c>
      <c r="D375" s="236"/>
      <c r="E375" s="236" t="s">
        <v>191</v>
      </c>
      <c r="F375" s="236">
        <v>7500</v>
      </c>
      <c r="G375" s="238">
        <f t="shared" si="19"/>
        <v>6.41025641025641E-3</v>
      </c>
      <c r="H375" s="236"/>
      <c r="I375" s="236"/>
      <c r="J375" s="76"/>
    </row>
    <row r="376" spans="1:10" x14ac:dyDescent="0.25">
      <c r="A376" s="11" t="s">
        <v>188</v>
      </c>
      <c r="B376" s="178">
        <f t="shared" si="18"/>
        <v>0.55929943750456568</v>
      </c>
      <c r="D376" s="236"/>
      <c r="E376" s="236" t="s">
        <v>56</v>
      </c>
      <c r="F376" s="236">
        <v>8750</v>
      </c>
      <c r="G376" s="238">
        <f t="shared" si="19"/>
        <v>7.478632478632479E-3</v>
      </c>
      <c r="H376" s="236"/>
      <c r="I376" s="236"/>
      <c r="J376" s="76"/>
    </row>
    <row r="377" spans="1:10" x14ac:dyDescent="0.25">
      <c r="A377" s="11" t="s">
        <v>188</v>
      </c>
      <c r="B377" s="178">
        <f t="shared" si="18"/>
        <v>3.0699831981883269E-2</v>
      </c>
      <c r="D377" s="236"/>
      <c r="E377" s="236" t="s">
        <v>194</v>
      </c>
      <c r="F377" s="236">
        <v>2050</v>
      </c>
      <c r="G377" s="238">
        <f t="shared" si="19"/>
        <v>1.7521367521367522E-3</v>
      </c>
      <c r="H377" s="236"/>
      <c r="I377" s="236"/>
      <c r="J377" s="76"/>
    </row>
    <row r="378" spans="1:10" x14ac:dyDescent="0.25">
      <c r="A378" s="11" t="s">
        <v>188</v>
      </c>
      <c r="B378" s="178">
        <f t="shared" si="18"/>
        <v>4.2077580539119004E-6</v>
      </c>
      <c r="D378" s="236"/>
      <c r="E378" s="236" t="s">
        <v>165</v>
      </c>
      <c r="F378" s="236">
        <v>24</v>
      </c>
      <c r="G378" s="238">
        <f t="shared" si="19"/>
        <v>2.0512820512820512E-5</v>
      </c>
      <c r="H378" s="236"/>
      <c r="I378" s="236"/>
      <c r="J378" s="76"/>
    </row>
    <row r="379" spans="1:10" x14ac:dyDescent="0.25">
      <c r="A379" s="11" t="s">
        <v>188</v>
      </c>
      <c r="B379" s="178">
        <f t="shared" si="18"/>
        <v>1.4318065600116883E-2</v>
      </c>
      <c r="D379" s="236"/>
      <c r="E379" s="236" t="s">
        <v>116</v>
      </c>
      <c r="F379" s="236">
        <v>1400</v>
      </c>
      <c r="G379" s="238">
        <f t="shared" si="19"/>
        <v>1.1965811965811966E-3</v>
      </c>
      <c r="H379" s="236"/>
      <c r="I379" s="236"/>
      <c r="J379" s="76"/>
    </row>
    <row r="380" spans="1:10" x14ac:dyDescent="0.25">
      <c r="A380" s="11" t="s">
        <v>188</v>
      </c>
      <c r="B380" s="178">
        <f t="shared" si="18"/>
        <v>0</v>
      </c>
      <c r="D380" s="236"/>
      <c r="E380" s="236" t="s">
        <v>139</v>
      </c>
      <c r="F380" s="236"/>
      <c r="G380" s="238"/>
      <c r="H380" s="236"/>
      <c r="I380" s="236"/>
      <c r="J380" s="76"/>
    </row>
    <row r="381" spans="1:10" x14ac:dyDescent="0.25">
      <c r="A381" s="11" t="s">
        <v>188</v>
      </c>
      <c r="B381" s="178">
        <f t="shared" si="18"/>
        <v>2.7210899262181312E-2</v>
      </c>
      <c r="D381" s="236"/>
      <c r="E381" s="236" t="s">
        <v>117</v>
      </c>
      <c r="F381" s="236">
        <v>1930</v>
      </c>
      <c r="G381" s="238">
        <f t="shared" si="19"/>
        <v>1.6495726495726495E-3</v>
      </c>
      <c r="H381" s="236"/>
      <c r="I381" s="236"/>
      <c r="J381" s="76"/>
    </row>
    <row r="382" spans="1:10" x14ac:dyDescent="0.25">
      <c r="A382" s="11" t="s">
        <v>188</v>
      </c>
      <c r="B382" s="178">
        <f t="shared" si="18"/>
        <v>4.6759441887647018E-4</v>
      </c>
      <c r="D382" s="236"/>
      <c r="E382" s="236" t="s">
        <v>28</v>
      </c>
      <c r="F382" s="236">
        <v>253</v>
      </c>
      <c r="G382" s="238">
        <f t="shared" si="19"/>
        <v>2.1623931623931624E-4</v>
      </c>
      <c r="H382" s="236"/>
      <c r="I382" s="236"/>
      <c r="J382" s="76"/>
    </row>
    <row r="383" spans="1:10" x14ac:dyDescent="0.25">
      <c r="A383" s="11" t="s">
        <v>188</v>
      </c>
      <c r="B383" s="178">
        <f t="shared" si="18"/>
        <v>0.27540068668273787</v>
      </c>
      <c r="D383" s="236"/>
      <c r="E383" s="236" t="s">
        <v>92</v>
      </c>
      <c r="F383" s="236">
        <v>6140</v>
      </c>
      <c r="G383" s="238">
        <f t="shared" si="19"/>
        <v>5.2478632478632475E-3</v>
      </c>
      <c r="H383" s="236"/>
      <c r="I383" s="236"/>
      <c r="J383" s="76"/>
    </row>
    <row r="384" spans="1:10" s="236" customFormat="1" x14ac:dyDescent="0.25">
      <c r="A384" s="11" t="s">
        <v>188</v>
      </c>
      <c r="B384" s="178">
        <f t="shared" si="18"/>
        <v>0</v>
      </c>
      <c r="C384" s="11"/>
      <c r="E384" s="236" t="s">
        <v>158</v>
      </c>
      <c r="G384" s="238"/>
      <c r="J384" s="76"/>
    </row>
    <row r="385" spans="1:10" x14ac:dyDescent="0.25">
      <c r="A385" s="11" t="s">
        <v>188</v>
      </c>
      <c r="B385" s="178">
        <f t="shared" si="18"/>
        <v>0</v>
      </c>
      <c r="D385" s="236"/>
      <c r="E385" s="236" t="s">
        <v>85</v>
      </c>
      <c r="F385" s="236"/>
      <c r="G385" s="238"/>
      <c r="H385" s="236"/>
      <c r="I385" s="236"/>
      <c r="J385" s="76"/>
    </row>
    <row r="386" spans="1:10" x14ac:dyDescent="0.25">
      <c r="A386" s="11" t="s">
        <v>188</v>
      </c>
      <c r="B386" s="178">
        <f t="shared" si="18"/>
        <v>0</v>
      </c>
      <c r="D386" s="236"/>
      <c r="E386" s="236" t="s">
        <v>29</v>
      </c>
      <c r="F386" s="236"/>
      <c r="G386" s="238"/>
      <c r="H386" s="236"/>
      <c r="I386" s="236"/>
      <c r="J386" s="76"/>
    </row>
    <row r="387" spans="1:10" x14ac:dyDescent="0.25">
      <c r="A387" s="11" t="s">
        <v>188</v>
      </c>
      <c r="B387" s="178">
        <f t="shared" si="18"/>
        <v>24.236686390532547</v>
      </c>
      <c r="D387" s="236"/>
      <c r="E387" s="236" t="s">
        <v>16</v>
      </c>
      <c r="F387" s="236">
        <v>57600</v>
      </c>
      <c r="G387" s="238">
        <f t="shared" si="19"/>
        <v>4.9230769230769231E-2</v>
      </c>
      <c r="H387" s="236"/>
      <c r="I387" s="236"/>
      <c r="J387" s="76"/>
    </row>
    <row r="388" spans="1:10" x14ac:dyDescent="0.25">
      <c r="A388" s="11" t="s">
        <v>188</v>
      </c>
      <c r="B388" s="178">
        <f t="shared" si="18"/>
        <v>0</v>
      </c>
      <c r="D388" s="236"/>
      <c r="E388" s="236" t="s">
        <v>37</v>
      </c>
      <c r="F388" s="236"/>
      <c r="G388" s="238"/>
      <c r="H388" s="236"/>
      <c r="I388" s="236"/>
      <c r="J388" s="76"/>
    </row>
    <row r="389" spans="1:10" x14ac:dyDescent="0.25">
      <c r="A389" s="11" t="s">
        <v>188</v>
      </c>
      <c r="B389" s="178">
        <f t="shared" si="18"/>
        <v>0</v>
      </c>
      <c r="D389" s="236"/>
      <c r="E389" s="236" t="s">
        <v>120</v>
      </c>
      <c r="F389" s="236"/>
      <c r="G389" s="238"/>
      <c r="H389" s="236"/>
      <c r="I389" s="236"/>
      <c r="J389" s="76"/>
    </row>
    <row r="390" spans="1:10" x14ac:dyDescent="0.25">
      <c r="A390" s="11" t="s">
        <v>188</v>
      </c>
      <c r="B390" s="178">
        <f t="shared" si="18"/>
        <v>0</v>
      </c>
      <c r="D390" s="236"/>
      <c r="E390" s="236" t="s">
        <v>30</v>
      </c>
      <c r="F390" s="236"/>
      <c r="G390" s="238"/>
      <c r="H390" s="236"/>
      <c r="I390" s="236"/>
      <c r="J390" s="76"/>
    </row>
    <row r="391" spans="1:10" x14ac:dyDescent="0.25">
      <c r="A391" s="11" t="s">
        <v>188</v>
      </c>
      <c r="B391" s="178">
        <f t="shared" si="18"/>
        <v>9.946745562130177</v>
      </c>
      <c r="D391" s="236"/>
      <c r="E391" s="236" t="s">
        <v>121</v>
      </c>
      <c r="F391" s="236">
        <v>36900</v>
      </c>
      <c r="G391" s="238">
        <f t="shared" si="19"/>
        <v>3.1538461538461536E-2</v>
      </c>
      <c r="H391" s="236"/>
      <c r="I391" s="236"/>
      <c r="J391" s="76"/>
    </row>
    <row r="392" spans="1:10" x14ac:dyDescent="0.25">
      <c r="A392" s="11" t="s">
        <v>188</v>
      </c>
      <c r="B392" s="178">
        <f t="shared" si="18"/>
        <v>2.2117028270874428</v>
      </c>
      <c r="D392" s="236"/>
      <c r="E392" s="236" t="s">
        <v>174</v>
      </c>
      <c r="F392" s="236">
        <v>17400</v>
      </c>
      <c r="G392" s="238">
        <f t="shared" si="19"/>
        <v>1.4871794871794871E-2</v>
      </c>
      <c r="H392" s="236"/>
      <c r="I392" s="236"/>
      <c r="J392" s="76"/>
    </row>
    <row r="393" spans="1:10" x14ac:dyDescent="0.25">
      <c r="A393" s="11" t="s">
        <v>188</v>
      </c>
      <c r="B393" s="178">
        <f t="shared" si="18"/>
        <v>2.1857622908904965E-3</v>
      </c>
      <c r="D393" s="236"/>
      <c r="E393" s="236" t="s">
        <v>161</v>
      </c>
      <c r="F393" s="236">
        <v>547</v>
      </c>
      <c r="G393" s="238">
        <f t="shared" si="19"/>
        <v>4.6752136752136754E-4</v>
      </c>
      <c r="H393" s="236"/>
      <c r="I393" s="236"/>
      <c r="J393" s="76"/>
    </row>
    <row r="394" spans="1:10" x14ac:dyDescent="0.25">
      <c r="A394" s="11" t="s">
        <v>188</v>
      </c>
      <c r="B394" s="178">
        <f t="shared" si="18"/>
        <v>0</v>
      </c>
      <c r="D394" s="236"/>
      <c r="E394" s="236" t="s">
        <v>162</v>
      </c>
      <c r="F394" s="236"/>
      <c r="G394" s="238"/>
      <c r="H394" s="236"/>
      <c r="I394" s="236"/>
      <c r="J394" s="76"/>
    </row>
    <row r="395" spans="1:10" x14ac:dyDescent="0.25">
      <c r="A395" s="11" t="s">
        <v>188</v>
      </c>
      <c r="B395" s="178">
        <f t="shared" si="18"/>
        <v>8.6792314997443201E-5</v>
      </c>
      <c r="D395" s="236"/>
      <c r="E395" s="236" t="s">
        <v>166</v>
      </c>
      <c r="F395" s="236">
        <v>109</v>
      </c>
      <c r="G395" s="238">
        <f t="shared" si="19"/>
        <v>9.3162393162393159E-5</v>
      </c>
      <c r="H395" s="236"/>
      <c r="I395" s="236"/>
      <c r="J395" s="76"/>
    </row>
    <row r="396" spans="1:10" x14ac:dyDescent="0.25">
      <c r="A396" s="11" t="s">
        <v>188</v>
      </c>
      <c r="B396" s="178">
        <f t="shared" si="18"/>
        <v>7.7160493827160503E-2</v>
      </c>
      <c r="D396" s="236"/>
      <c r="E396" s="236" t="s">
        <v>31</v>
      </c>
      <c r="F396" s="236">
        <v>3250</v>
      </c>
      <c r="G396" s="238">
        <f t="shared" si="19"/>
        <v>2.7777777777777779E-3</v>
      </c>
      <c r="H396" s="236"/>
      <c r="I396" s="236"/>
      <c r="J396" s="76"/>
    </row>
    <row r="397" spans="1:10" x14ac:dyDescent="0.25">
      <c r="A397" s="11" t="s">
        <v>188</v>
      </c>
      <c r="B397" s="178">
        <f t="shared" si="18"/>
        <v>0</v>
      </c>
      <c r="D397" s="236"/>
      <c r="E397" s="236" t="s">
        <v>193</v>
      </c>
      <c r="G397" s="238"/>
      <c r="H397" s="236"/>
      <c r="I397" s="236"/>
      <c r="J397" s="76"/>
    </row>
    <row r="398" spans="1:10" x14ac:dyDescent="0.25">
      <c r="A398" s="11" t="s">
        <v>188</v>
      </c>
      <c r="B398" s="178">
        <f>POWER((F398/$J$347)*100, 2)</f>
        <v>10.884359704872526</v>
      </c>
      <c r="D398" s="236"/>
      <c r="E398" s="236" t="s">
        <v>126</v>
      </c>
      <c r="F398" s="236">
        <v>38600</v>
      </c>
      <c r="G398" s="238">
        <f>F398/$J$347</f>
        <v>3.2991452991452994E-2</v>
      </c>
      <c r="H398" s="236"/>
      <c r="I398" s="236"/>
      <c r="J398" s="76"/>
    </row>
    <row r="399" spans="1:10" x14ac:dyDescent="0.25">
      <c r="A399" s="11" t="s">
        <v>188</v>
      </c>
      <c r="B399" s="178">
        <f t="shared" si="18"/>
        <v>0</v>
      </c>
      <c r="D399" s="236"/>
      <c r="E399" s="236" t="s">
        <v>128</v>
      </c>
      <c r="F399" s="236"/>
      <c r="G399" s="238"/>
      <c r="H399" s="236"/>
      <c r="I399" s="236"/>
      <c r="J399" s="76"/>
    </row>
    <row r="400" spans="1:10" x14ac:dyDescent="0.25">
      <c r="A400" s="11" t="s">
        <v>188</v>
      </c>
      <c r="B400" s="178">
        <f t="shared" si="18"/>
        <v>7.1567682080502584</v>
      </c>
      <c r="D400" s="236"/>
      <c r="E400" s="236" t="s">
        <v>38</v>
      </c>
      <c r="F400" s="236">
        <v>31300</v>
      </c>
      <c r="G400" s="238">
        <f t="shared" si="19"/>
        <v>2.6752136752136751E-2</v>
      </c>
      <c r="H400" s="236"/>
      <c r="I400" s="236"/>
      <c r="J400" s="76"/>
    </row>
    <row r="401" spans="1:10" x14ac:dyDescent="0.25">
      <c r="A401" s="11" t="s">
        <v>188</v>
      </c>
      <c r="B401" s="178">
        <f t="shared" si="18"/>
        <v>0.5529257067718607</v>
      </c>
      <c r="D401" s="236"/>
      <c r="E401" s="236" t="s">
        <v>12</v>
      </c>
      <c r="F401" s="236">
        <v>8700</v>
      </c>
      <c r="G401" s="238">
        <f t="shared" si="19"/>
        <v>7.4358974358974357E-3</v>
      </c>
      <c r="H401" s="236"/>
      <c r="I401" s="236"/>
      <c r="J401" s="76"/>
    </row>
    <row r="402" spans="1:10" x14ac:dyDescent="0.25">
      <c r="A402" s="11" t="s">
        <v>188</v>
      </c>
      <c r="B402" s="178">
        <f>POWER((F402/$J$347)*100, 2)</f>
        <v>2.8350500401782459E-2</v>
      </c>
      <c r="D402" s="236"/>
      <c r="E402" s="236" t="s">
        <v>47</v>
      </c>
      <c r="F402" s="236">
        <v>1970</v>
      </c>
      <c r="G402" s="238">
        <f t="shared" si="19"/>
        <v>1.6837606837606838E-3</v>
      </c>
      <c r="H402" s="236"/>
      <c r="I402" s="236"/>
      <c r="J402" s="11"/>
    </row>
    <row r="403" spans="1:10" x14ac:dyDescent="0.25">
      <c r="A403" s="11" t="s">
        <v>188</v>
      </c>
      <c r="B403" s="178">
        <f>POWER((F403/$J$347)*100, 2)</f>
        <v>0</v>
      </c>
      <c r="D403" s="236"/>
      <c r="E403" s="236" t="s">
        <v>86</v>
      </c>
      <c r="G403" s="238"/>
      <c r="H403" s="236"/>
      <c r="I403" s="236"/>
      <c r="J403" s="11"/>
    </row>
    <row r="404" spans="1:10" x14ac:dyDescent="0.25">
      <c r="A404" s="150" t="s">
        <v>188</v>
      </c>
      <c r="B404" s="131">
        <f>POWER((F404/$J$347)*100, 2)</f>
        <v>2.3734385272846812E-5</v>
      </c>
      <c r="C404" s="150"/>
      <c r="D404" s="12"/>
      <c r="E404" s="12" t="s">
        <v>171</v>
      </c>
      <c r="F404" s="12">
        <v>57</v>
      </c>
      <c r="G404" s="237">
        <f t="shared" si="19"/>
        <v>4.8717948717948719E-5</v>
      </c>
      <c r="H404" s="12"/>
      <c r="I404" s="12"/>
      <c r="J404" s="131"/>
    </row>
    <row r="405" spans="1:10" x14ac:dyDescent="0.25">
      <c r="A405" s="11" t="s">
        <v>197</v>
      </c>
      <c r="B405" s="178">
        <f>POWER((F405/$J$405)*100, 2)</f>
        <v>12.262730578512395</v>
      </c>
      <c r="C405" s="11">
        <f>SUM(B405:B426)</f>
        <v>3182.8823760330574</v>
      </c>
      <c r="D405" s="236"/>
      <c r="E405" s="236" t="s">
        <v>5</v>
      </c>
      <c r="F405" s="236">
        <v>3852</v>
      </c>
      <c r="G405" s="238">
        <f>F405/$J$405</f>
        <v>3.5018181818181816E-2</v>
      </c>
      <c r="H405" s="236"/>
      <c r="I405" s="236"/>
      <c r="J405" s="76">
        <v>110000</v>
      </c>
    </row>
    <row r="406" spans="1:10" x14ac:dyDescent="0.25">
      <c r="A406" s="11" t="s">
        <v>197</v>
      </c>
      <c r="B406" s="178">
        <f t="shared" ref="B406:B426" si="20">POWER((F406/$J$405)*100, 2)</f>
        <v>6.1143801652892564E-2</v>
      </c>
      <c r="D406" s="236"/>
      <c r="E406" s="236" t="s">
        <v>202</v>
      </c>
      <c r="F406" s="236">
        <v>272</v>
      </c>
      <c r="G406" s="238">
        <f t="shared" ref="G406:G426" si="21">F406/$J$405</f>
        <v>2.4727272727272727E-3</v>
      </c>
      <c r="H406" s="236"/>
      <c r="I406" s="236"/>
      <c r="J406" s="76"/>
    </row>
    <row r="407" spans="1:10" x14ac:dyDescent="0.25">
      <c r="A407" s="11" t="s">
        <v>197</v>
      </c>
      <c r="B407" s="178">
        <f t="shared" si="20"/>
        <v>8.1432404958677687</v>
      </c>
      <c r="D407" s="236"/>
      <c r="E407" s="236" t="s">
        <v>6</v>
      </c>
      <c r="F407" s="236">
        <v>3139</v>
      </c>
      <c r="G407" s="238">
        <f t="shared" si="21"/>
        <v>2.8536363636363637E-2</v>
      </c>
      <c r="H407" s="236"/>
      <c r="I407" s="236"/>
      <c r="J407" s="76"/>
    </row>
    <row r="408" spans="1:10" x14ac:dyDescent="0.25">
      <c r="A408" s="11" t="s">
        <v>197</v>
      </c>
      <c r="B408" s="178">
        <f t="shared" si="20"/>
        <v>17.762393388429754</v>
      </c>
      <c r="D408" s="236"/>
      <c r="E408" s="236" t="s">
        <v>82</v>
      </c>
      <c r="F408" s="236">
        <v>4636</v>
      </c>
      <c r="G408" s="238">
        <f t="shared" si="21"/>
        <v>4.2145454545454548E-2</v>
      </c>
      <c r="H408" s="236"/>
      <c r="I408" s="236"/>
      <c r="J408" s="76"/>
    </row>
    <row r="409" spans="1:10" x14ac:dyDescent="0.25">
      <c r="A409" s="11" t="s">
        <v>197</v>
      </c>
      <c r="B409" s="178">
        <f t="shared" si="20"/>
        <v>33.640000000000008</v>
      </c>
      <c r="D409" s="236"/>
      <c r="E409" s="236" t="s">
        <v>15</v>
      </c>
      <c r="F409" s="236">
        <v>6380</v>
      </c>
      <c r="G409" s="238">
        <f t="shared" si="21"/>
        <v>5.8000000000000003E-2</v>
      </c>
      <c r="H409" s="236"/>
      <c r="I409" s="236"/>
      <c r="J409" s="76"/>
    </row>
    <row r="410" spans="1:10" x14ac:dyDescent="0.25">
      <c r="A410" s="11" t="s">
        <v>197</v>
      </c>
      <c r="B410" s="178">
        <f t="shared" si="20"/>
        <v>2975.2066115702473</v>
      </c>
      <c r="D410" s="236"/>
      <c r="E410" s="236" t="s">
        <v>204</v>
      </c>
      <c r="F410" s="236">
        <v>60000</v>
      </c>
      <c r="G410" s="238">
        <f t="shared" si="21"/>
        <v>0.54545454545454541</v>
      </c>
      <c r="H410" s="236"/>
      <c r="I410" s="236"/>
      <c r="J410" s="76"/>
    </row>
    <row r="411" spans="1:10" x14ac:dyDescent="0.25">
      <c r="A411" s="11" t="s">
        <v>197</v>
      </c>
      <c r="B411" s="178">
        <f t="shared" si="20"/>
        <v>19.041322314049591</v>
      </c>
      <c r="D411" s="236"/>
      <c r="E411" s="236" t="s">
        <v>142</v>
      </c>
      <c r="F411" s="236">
        <v>4800</v>
      </c>
      <c r="G411" s="238">
        <f t="shared" si="21"/>
        <v>4.363636363636364E-2</v>
      </c>
      <c r="H411" s="236"/>
      <c r="I411" s="236"/>
      <c r="J411" s="76"/>
    </row>
    <row r="412" spans="1:10" x14ac:dyDescent="0.25">
      <c r="A412" s="11" t="s">
        <v>197</v>
      </c>
      <c r="B412" s="178">
        <f t="shared" si="20"/>
        <v>1.6198347107438019E-2</v>
      </c>
      <c r="D412" s="236"/>
      <c r="E412" s="236" t="s">
        <v>134</v>
      </c>
      <c r="F412" s="236">
        <v>140</v>
      </c>
      <c r="G412" s="238">
        <f t="shared" si="21"/>
        <v>1.2727272727272728E-3</v>
      </c>
      <c r="H412" s="236"/>
      <c r="I412" s="236"/>
      <c r="J412" s="76"/>
    </row>
    <row r="413" spans="1:10" x14ac:dyDescent="0.25">
      <c r="A413" s="11" t="s">
        <v>197</v>
      </c>
      <c r="B413" s="178">
        <f t="shared" si="20"/>
        <v>2.115702479338843</v>
      </c>
      <c r="D413" s="236"/>
      <c r="E413" s="236" t="s">
        <v>23</v>
      </c>
      <c r="F413" s="236">
        <v>1600</v>
      </c>
      <c r="G413" s="238">
        <f t="shared" si="21"/>
        <v>1.4545454545454545E-2</v>
      </c>
      <c r="H413" s="236"/>
      <c r="I413" s="236"/>
      <c r="J413" s="76"/>
    </row>
    <row r="414" spans="1:10" x14ac:dyDescent="0.25">
      <c r="A414" s="11" t="s">
        <v>197</v>
      </c>
      <c r="B414" s="178">
        <f t="shared" si="20"/>
        <v>0</v>
      </c>
      <c r="D414" s="236"/>
      <c r="E414" s="236" t="s">
        <v>36</v>
      </c>
      <c r="F414" s="236"/>
      <c r="G414" s="238"/>
      <c r="H414" s="236"/>
      <c r="I414" s="236"/>
      <c r="J414" s="76"/>
    </row>
    <row r="415" spans="1:10" x14ac:dyDescent="0.25">
      <c r="A415" s="11" t="s">
        <v>197</v>
      </c>
      <c r="B415" s="178">
        <f t="shared" si="20"/>
        <v>2.2499999999999999E-2</v>
      </c>
      <c r="D415" s="236"/>
      <c r="E415" s="236" t="s">
        <v>90</v>
      </c>
      <c r="F415" s="236">
        <v>165</v>
      </c>
      <c r="G415" s="238">
        <f t="shared" si="21"/>
        <v>1.5E-3</v>
      </c>
      <c r="H415" s="236"/>
      <c r="I415" s="236"/>
      <c r="J415" s="76"/>
    </row>
    <row r="416" spans="1:10" x14ac:dyDescent="0.25">
      <c r="A416" s="11" t="s">
        <v>197</v>
      </c>
      <c r="B416" s="178">
        <f t="shared" si="20"/>
        <v>7.9934710743801647</v>
      </c>
      <c r="D416" s="236"/>
      <c r="E416" s="236" t="s">
        <v>165</v>
      </c>
      <c r="F416" s="236">
        <v>3110</v>
      </c>
      <c r="G416" s="238">
        <f t="shared" si="21"/>
        <v>2.8272727272727272E-2</v>
      </c>
      <c r="H416" s="236"/>
      <c r="I416" s="236"/>
      <c r="J416" s="76"/>
    </row>
    <row r="417" spans="1:10" x14ac:dyDescent="0.25">
      <c r="A417" s="11" t="s">
        <v>197</v>
      </c>
      <c r="B417" s="178">
        <f t="shared" si="20"/>
        <v>6.7128099173553712</v>
      </c>
      <c r="D417" s="236"/>
      <c r="E417" s="236" t="s">
        <v>203</v>
      </c>
      <c r="F417" s="236">
        <v>2850</v>
      </c>
      <c r="G417" s="238">
        <f t="shared" si="21"/>
        <v>2.5909090909090909E-2</v>
      </c>
      <c r="H417" s="236"/>
      <c r="I417" s="236"/>
      <c r="J417" s="76"/>
    </row>
    <row r="418" spans="1:10" x14ac:dyDescent="0.25">
      <c r="A418" s="11" t="s">
        <v>197</v>
      </c>
      <c r="B418" s="178">
        <f t="shared" si="20"/>
        <v>0</v>
      </c>
      <c r="D418" s="236"/>
      <c r="E418" s="236" t="s">
        <v>117</v>
      </c>
      <c r="F418" s="236"/>
      <c r="G418" s="238"/>
      <c r="H418" s="236"/>
      <c r="I418" s="236"/>
      <c r="J418" s="76"/>
    </row>
    <row r="419" spans="1:10" x14ac:dyDescent="0.25">
      <c r="A419" s="11" t="s">
        <v>197</v>
      </c>
      <c r="B419" s="178">
        <f t="shared" si="20"/>
        <v>0</v>
      </c>
      <c r="D419" s="236"/>
      <c r="E419" s="236" t="s">
        <v>184</v>
      </c>
      <c r="F419" s="236"/>
      <c r="G419" s="238"/>
      <c r="H419" s="236"/>
      <c r="I419" s="236"/>
      <c r="J419" s="76"/>
    </row>
    <row r="420" spans="1:10" x14ac:dyDescent="0.25">
      <c r="A420" s="11" t="s">
        <v>197</v>
      </c>
      <c r="B420" s="178">
        <f t="shared" si="20"/>
        <v>3.6446280991735542</v>
      </c>
      <c r="D420" s="236"/>
      <c r="E420" s="236" t="s">
        <v>158</v>
      </c>
      <c r="F420" s="236">
        <v>2100</v>
      </c>
      <c r="G420" s="238">
        <f t="shared" si="21"/>
        <v>1.9090909090909092E-2</v>
      </c>
      <c r="H420" s="236"/>
      <c r="I420" s="236"/>
      <c r="J420" s="76"/>
    </row>
    <row r="421" spans="1:10" x14ac:dyDescent="0.25">
      <c r="A421" s="11" t="s">
        <v>197</v>
      </c>
      <c r="B421" s="178">
        <f t="shared" si="20"/>
        <v>31.768595041322317</v>
      </c>
      <c r="D421" s="236"/>
      <c r="E421" s="236" t="s">
        <v>16</v>
      </c>
      <c r="F421" s="236">
        <v>6200</v>
      </c>
      <c r="G421" s="238">
        <f t="shared" si="21"/>
        <v>5.6363636363636366E-2</v>
      </c>
      <c r="H421" s="236"/>
      <c r="I421" s="236"/>
      <c r="J421" s="76"/>
    </row>
    <row r="422" spans="1:10" x14ac:dyDescent="0.25">
      <c r="A422" s="11" t="s">
        <v>197</v>
      </c>
      <c r="B422" s="178">
        <f t="shared" si="20"/>
        <v>2.6776859504132235</v>
      </c>
      <c r="D422" s="236"/>
      <c r="E422" s="236" t="s">
        <v>121</v>
      </c>
      <c r="F422" s="236">
        <v>1800</v>
      </c>
      <c r="G422" s="238">
        <f t="shared" si="21"/>
        <v>1.6363636363636365E-2</v>
      </c>
      <c r="H422" s="236"/>
      <c r="I422" s="236"/>
      <c r="J422" s="76"/>
    </row>
    <row r="423" spans="1:10" s="236" customFormat="1" x14ac:dyDescent="0.25">
      <c r="A423" s="11" t="s">
        <v>197</v>
      </c>
      <c r="B423" s="178">
        <f t="shared" si="20"/>
        <v>0</v>
      </c>
      <c r="C423" s="11"/>
      <c r="E423" s="236" t="s">
        <v>38</v>
      </c>
      <c r="G423" s="238"/>
      <c r="J423" s="76"/>
    </row>
    <row r="424" spans="1:10" x14ac:dyDescent="0.25">
      <c r="A424" s="11" t="s">
        <v>197</v>
      </c>
      <c r="B424" s="178">
        <f t="shared" si="20"/>
        <v>0</v>
      </c>
      <c r="D424" s="236"/>
      <c r="E424" s="236" t="s">
        <v>47</v>
      </c>
      <c r="F424" s="236"/>
      <c r="G424" s="238"/>
      <c r="H424" s="236"/>
      <c r="I424" s="236"/>
      <c r="J424" s="76"/>
    </row>
    <row r="425" spans="1:10" x14ac:dyDescent="0.25">
      <c r="A425" s="11" t="s">
        <v>197</v>
      </c>
      <c r="B425" s="178">
        <f t="shared" si="20"/>
        <v>61.80818512396695</v>
      </c>
      <c r="D425" s="236"/>
      <c r="E425" s="236" t="s">
        <v>89</v>
      </c>
      <c r="F425" s="236">
        <v>8648</v>
      </c>
      <c r="G425" s="238">
        <f t="shared" si="21"/>
        <v>7.8618181818181823E-2</v>
      </c>
      <c r="H425" s="236"/>
      <c r="I425" s="236"/>
      <c r="J425" s="76"/>
    </row>
    <row r="426" spans="1:10" x14ac:dyDescent="0.25">
      <c r="A426" s="150" t="s">
        <v>197</v>
      </c>
      <c r="B426" s="131">
        <f t="shared" si="20"/>
        <v>5.1578512396694221E-3</v>
      </c>
      <c r="C426" s="150"/>
      <c r="D426" s="12"/>
      <c r="E426" s="12" t="s">
        <v>86</v>
      </c>
      <c r="F426" s="12">
        <v>79</v>
      </c>
      <c r="G426" s="237">
        <f t="shared" si="21"/>
        <v>7.1818181818181822E-4</v>
      </c>
      <c r="H426" s="12"/>
      <c r="I426" s="12"/>
      <c r="J426" s="150"/>
    </row>
    <row r="427" spans="1:10" x14ac:dyDescent="0.25">
      <c r="A427" s="11" t="s">
        <v>206</v>
      </c>
      <c r="B427" s="178">
        <f>POWER((F427/$J$427)*100,2)</f>
        <v>3.1511501698119809E-2</v>
      </c>
      <c r="C427" s="11">
        <f>SUM(B427:B460)</f>
        <v>1034.7523594727077</v>
      </c>
      <c r="D427" s="242"/>
      <c r="E427" s="14" t="s">
        <v>17</v>
      </c>
      <c r="F427" s="242">
        <v>3000</v>
      </c>
      <c r="G427" s="238">
        <f>F427/$J$427</f>
        <v>1.7751479289940828E-3</v>
      </c>
      <c r="H427" s="232"/>
      <c r="I427" s="232"/>
      <c r="J427" s="105">
        <v>1690000</v>
      </c>
    </row>
    <row r="428" spans="1:10" x14ac:dyDescent="0.25">
      <c r="A428" s="11" t="s">
        <v>206</v>
      </c>
      <c r="B428" s="178">
        <f t="shared" ref="B428:B460" si="22">POWER((F428/$J$427)*100,2)</f>
        <v>101.30601169426839</v>
      </c>
      <c r="D428" s="242"/>
      <c r="E428" s="242" t="s">
        <v>5</v>
      </c>
      <c r="F428" s="242">
        <v>170100</v>
      </c>
      <c r="G428" s="238">
        <f t="shared" ref="G428:G460" si="23">F428/$J$427</f>
        <v>0.1006508875739645</v>
      </c>
      <c r="H428" s="242"/>
      <c r="I428" s="242"/>
      <c r="J428" s="76"/>
    </row>
    <row r="429" spans="1:10" x14ac:dyDescent="0.25">
      <c r="A429" s="11" t="s">
        <v>206</v>
      </c>
      <c r="B429" s="178">
        <f t="shared" si="22"/>
        <v>2.1762359896362171</v>
      </c>
      <c r="D429" s="242"/>
      <c r="E429" s="242" t="s">
        <v>202</v>
      </c>
      <c r="F429" s="242">
        <v>24931</v>
      </c>
      <c r="G429" s="238">
        <f t="shared" si="23"/>
        <v>1.4752071005917159E-2</v>
      </c>
      <c r="H429" s="242"/>
      <c r="I429" s="242"/>
      <c r="J429" s="76"/>
    </row>
    <row r="430" spans="1:10" x14ac:dyDescent="0.25">
      <c r="A430" s="11" t="s">
        <v>206</v>
      </c>
      <c r="B430" s="178">
        <f t="shared" si="22"/>
        <v>41.585708795210259</v>
      </c>
      <c r="D430" s="242"/>
      <c r="E430" s="242" t="s">
        <v>6</v>
      </c>
      <c r="F430" s="242">
        <v>108983</v>
      </c>
      <c r="G430" s="238">
        <f t="shared" si="23"/>
        <v>6.4486982248520716E-2</v>
      </c>
      <c r="H430" s="242"/>
      <c r="I430" s="242"/>
      <c r="J430" s="76"/>
    </row>
    <row r="431" spans="1:10" x14ac:dyDescent="0.25">
      <c r="A431" s="11" t="s">
        <v>206</v>
      </c>
      <c r="B431" s="178">
        <f t="shared" si="22"/>
        <v>0</v>
      </c>
      <c r="D431" s="242"/>
      <c r="E431" s="242" t="s">
        <v>102</v>
      </c>
      <c r="F431" s="234"/>
      <c r="G431" s="238">
        <f t="shared" si="23"/>
        <v>0</v>
      </c>
      <c r="H431" s="242"/>
      <c r="I431" s="242"/>
      <c r="J431" s="76"/>
    </row>
    <row r="432" spans="1:10" x14ac:dyDescent="0.25">
      <c r="A432" s="11" t="s">
        <v>206</v>
      </c>
      <c r="B432" s="178">
        <f t="shared" si="22"/>
        <v>89.703315601694598</v>
      </c>
      <c r="D432" s="242"/>
      <c r="E432" s="242" t="s">
        <v>82</v>
      </c>
      <c r="F432" s="242">
        <v>160063</v>
      </c>
      <c r="G432" s="238">
        <f t="shared" si="23"/>
        <v>9.4711834319526622E-2</v>
      </c>
      <c r="H432" s="242"/>
      <c r="I432" s="242"/>
      <c r="J432" s="76"/>
    </row>
    <row r="433" spans="1:10" x14ac:dyDescent="0.25">
      <c r="A433" s="11" t="s">
        <v>206</v>
      </c>
      <c r="B433" s="178">
        <f t="shared" si="22"/>
        <v>22.184657399950982</v>
      </c>
      <c r="D433" s="242"/>
      <c r="E433" s="242" t="s">
        <v>15</v>
      </c>
      <c r="F433" s="242">
        <v>79600</v>
      </c>
      <c r="G433" s="238">
        <f t="shared" si="23"/>
        <v>4.7100591715976331E-2</v>
      </c>
      <c r="H433" s="242"/>
      <c r="I433" s="242"/>
      <c r="J433" s="76"/>
    </row>
    <row r="434" spans="1:10" x14ac:dyDescent="0.25">
      <c r="A434" s="11" t="s">
        <v>206</v>
      </c>
      <c r="B434" s="178">
        <f t="shared" si="22"/>
        <v>20.329960435558981</v>
      </c>
      <c r="D434" s="242"/>
      <c r="E434" s="242" t="s">
        <v>103</v>
      </c>
      <c r="F434" s="242">
        <v>76200</v>
      </c>
      <c r="G434" s="238">
        <f t="shared" si="23"/>
        <v>4.5088757396449707E-2</v>
      </c>
      <c r="H434" s="242"/>
      <c r="I434" s="242"/>
      <c r="J434" s="76"/>
    </row>
    <row r="435" spans="1:10" x14ac:dyDescent="0.25">
      <c r="A435" s="11" t="s">
        <v>206</v>
      </c>
      <c r="B435" s="178">
        <f t="shared" si="22"/>
        <v>17.009523476068765</v>
      </c>
      <c r="D435" s="242"/>
      <c r="E435" s="242" t="s">
        <v>142</v>
      </c>
      <c r="F435" s="234">
        <v>69700</v>
      </c>
      <c r="G435" s="238">
        <f t="shared" si="23"/>
        <v>4.124260355029586E-2</v>
      </c>
      <c r="H435" s="242"/>
      <c r="I435" s="242"/>
      <c r="J435" s="76"/>
    </row>
    <row r="436" spans="1:10" x14ac:dyDescent="0.25">
      <c r="A436" s="11" t="s">
        <v>206</v>
      </c>
      <c r="B436" s="178">
        <f t="shared" si="22"/>
        <v>0</v>
      </c>
      <c r="D436" s="242"/>
      <c r="E436" s="242" t="s">
        <v>18</v>
      </c>
      <c r="F436" s="234"/>
      <c r="G436" s="238"/>
      <c r="H436" s="242"/>
      <c r="I436" s="244"/>
      <c r="J436" s="76"/>
    </row>
    <row r="437" spans="1:10" x14ac:dyDescent="0.25">
      <c r="A437" s="11" t="s">
        <v>206</v>
      </c>
      <c r="B437" s="178">
        <f t="shared" si="22"/>
        <v>0.51262210706908018</v>
      </c>
      <c r="D437" s="242"/>
      <c r="E437" s="242" t="s">
        <v>134</v>
      </c>
      <c r="F437" s="242">
        <v>12100</v>
      </c>
      <c r="G437" s="238">
        <f t="shared" si="23"/>
        <v>7.1597633136094678E-3</v>
      </c>
      <c r="H437" s="242"/>
      <c r="I437" s="242"/>
      <c r="J437" s="76"/>
    </row>
    <row r="438" spans="1:10" x14ac:dyDescent="0.25">
      <c r="A438" s="11" t="s">
        <v>206</v>
      </c>
      <c r="B438" s="178">
        <f t="shared" si="22"/>
        <v>0.93539800777283699</v>
      </c>
      <c r="D438" s="242"/>
      <c r="E438" s="242" t="s">
        <v>21</v>
      </c>
      <c r="F438" s="242">
        <v>16345</v>
      </c>
      <c r="G438" s="238">
        <f t="shared" si="23"/>
        <v>9.6715976331360944E-3</v>
      </c>
      <c r="H438" s="242"/>
      <c r="I438" s="242"/>
      <c r="J438" s="76"/>
    </row>
    <row r="439" spans="1:10" x14ac:dyDescent="0.25">
      <c r="A439" s="11" t="s">
        <v>206</v>
      </c>
      <c r="B439" s="178">
        <f t="shared" si="22"/>
        <v>0</v>
      </c>
      <c r="D439" s="242"/>
      <c r="E439" s="242" t="s">
        <v>190</v>
      </c>
      <c r="F439" s="234"/>
      <c r="G439" s="238"/>
      <c r="H439" s="242"/>
      <c r="I439" s="242"/>
      <c r="J439" s="76"/>
    </row>
    <row r="440" spans="1:10" x14ac:dyDescent="0.25">
      <c r="A440" s="11" t="s">
        <v>206</v>
      </c>
      <c r="B440" s="178">
        <f t="shared" si="22"/>
        <v>316.79787122299632</v>
      </c>
      <c r="D440" s="242"/>
      <c r="E440" s="242" t="s">
        <v>23</v>
      </c>
      <c r="F440" s="242">
        <v>300800</v>
      </c>
      <c r="G440" s="238">
        <f t="shared" si="23"/>
        <v>0.17798816568047338</v>
      </c>
      <c r="H440" s="242"/>
      <c r="I440" s="242"/>
      <c r="J440" s="76"/>
    </row>
    <row r="441" spans="1:10" x14ac:dyDescent="0.25">
      <c r="A441" s="11" t="s">
        <v>206</v>
      </c>
      <c r="B441" s="178">
        <f t="shared" si="22"/>
        <v>8.7531949161443942E-4</v>
      </c>
      <c r="D441" s="242"/>
      <c r="E441" s="242" t="s">
        <v>36</v>
      </c>
      <c r="F441" s="242">
        <v>500</v>
      </c>
      <c r="G441" s="238">
        <f t="shared" si="23"/>
        <v>2.9585798816568048E-4</v>
      </c>
      <c r="H441" s="242"/>
      <c r="I441" s="242"/>
      <c r="J441" s="76"/>
    </row>
    <row r="442" spans="1:10" x14ac:dyDescent="0.25">
      <c r="A442" s="11" t="s">
        <v>206</v>
      </c>
      <c r="B442" s="178">
        <f t="shared" si="22"/>
        <v>0.28873135044291165</v>
      </c>
      <c r="D442" s="242"/>
      <c r="E442" s="242" t="s">
        <v>183</v>
      </c>
      <c r="F442" s="234">
        <v>9081</v>
      </c>
      <c r="G442" s="238">
        <f t="shared" si="23"/>
        <v>5.3733727810650889E-3</v>
      </c>
      <c r="H442" s="242"/>
      <c r="I442" s="242"/>
      <c r="J442" s="76"/>
    </row>
    <row r="443" spans="1:10" x14ac:dyDescent="0.25">
      <c r="A443" s="11" t="s">
        <v>206</v>
      </c>
      <c r="B443" s="178">
        <f t="shared" si="22"/>
        <v>0.91887538951717374</v>
      </c>
      <c r="D443" s="242"/>
      <c r="E443" s="242" t="s">
        <v>181</v>
      </c>
      <c r="F443" s="234">
        <v>16200</v>
      </c>
      <c r="G443" s="238">
        <f t="shared" si="23"/>
        <v>9.5857988165680471E-3</v>
      </c>
      <c r="H443" s="242"/>
      <c r="I443" s="242"/>
      <c r="J443" s="76"/>
    </row>
    <row r="444" spans="1:10" x14ac:dyDescent="0.25">
      <c r="A444" s="11" t="s">
        <v>206</v>
      </c>
      <c r="B444" s="178">
        <f t="shared" si="22"/>
        <v>0</v>
      </c>
      <c r="D444" s="242"/>
      <c r="E444" s="242" t="s">
        <v>90</v>
      </c>
      <c r="F444" s="234"/>
      <c r="G444" s="238"/>
      <c r="H444" s="242"/>
      <c r="I444" s="242"/>
      <c r="J444" s="76"/>
    </row>
    <row r="445" spans="1:10" x14ac:dyDescent="0.25">
      <c r="A445" s="11" t="s">
        <v>206</v>
      </c>
      <c r="B445" s="178">
        <f t="shared" si="22"/>
        <v>3.5183992157137352E-4</v>
      </c>
      <c r="D445" s="242"/>
      <c r="E445" s="242" t="s">
        <v>165</v>
      </c>
      <c r="F445" s="234">
        <v>317</v>
      </c>
      <c r="G445" s="238">
        <f t="shared" si="23"/>
        <v>1.8757396449704141E-4</v>
      </c>
      <c r="H445" s="242"/>
      <c r="I445" s="242"/>
      <c r="J445" s="76"/>
    </row>
    <row r="446" spans="1:10" x14ac:dyDescent="0.25">
      <c r="A446" s="11" t="s">
        <v>206</v>
      </c>
      <c r="B446" s="178">
        <f t="shared" si="22"/>
        <v>60.369221949511584</v>
      </c>
      <c r="D446" s="242"/>
      <c r="E446" s="242" t="s">
        <v>203</v>
      </c>
      <c r="F446" s="242">
        <v>131309</v>
      </c>
      <c r="G446" s="238">
        <f t="shared" si="23"/>
        <v>7.7697633136094679E-2</v>
      </c>
      <c r="H446" s="242"/>
      <c r="I446" s="242"/>
      <c r="J446" s="76"/>
    </row>
    <row r="447" spans="1:10" x14ac:dyDescent="0.25">
      <c r="A447" s="11" t="s">
        <v>206</v>
      </c>
      <c r="B447" s="178">
        <f t="shared" si="22"/>
        <v>4.3136094674556215E-4</v>
      </c>
      <c r="D447" s="242"/>
      <c r="E447" s="242" t="s">
        <v>117</v>
      </c>
      <c r="F447" s="234">
        <v>351</v>
      </c>
      <c r="G447" s="238">
        <f t="shared" si="23"/>
        <v>2.0769230769230768E-4</v>
      </c>
      <c r="H447" s="242"/>
      <c r="I447" s="242"/>
      <c r="J447" s="76"/>
    </row>
    <row r="448" spans="1:10" x14ac:dyDescent="0.25">
      <c r="A448" s="11" t="s">
        <v>206</v>
      </c>
      <c r="B448" s="178">
        <f t="shared" si="22"/>
        <v>0</v>
      </c>
      <c r="D448" s="242"/>
      <c r="E448" s="242" t="s">
        <v>184</v>
      </c>
      <c r="F448" s="234"/>
      <c r="G448" s="238"/>
      <c r="H448" s="242"/>
      <c r="I448" s="242"/>
      <c r="J448" s="76"/>
    </row>
    <row r="449" spans="1:10" x14ac:dyDescent="0.25">
      <c r="A449" s="11" t="s">
        <v>206</v>
      </c>
      <c r="B449" s="178">
        <f t="shared" si="22"/>
        <v>100.36957159763314</v>
      </c>
      <c r="D449" s="242"/>
      <c r="E449" s="242" t="s">
        <v>158</v>
      </c>
      <c r="F449" s="234">
        <v>169312</v>
      </c>
      <c r="G449" s="238">
        <f t="shared" si="23"/>
        <v>0.10018461538461539</v>
      </c>
      <c r="H449" s="242"/>
      <c r="I449" s="242"/>
      <c r="J449" s="76"/>
    </row>
    <row r="450" spans="1:10" x14ac:dyDescent="0.25">
      <c r="A450" s="11" t="s">
        <v>206</v>
      </c>
      <c r="B450" s="178">
        <f t="shared" si="22"/>
        <v>253.87802503063617</v>
      </c>
      <c r="D450" s="242"/>
      <c r="E450" s="242" t="s">
        <v>16</v>
      </c>
      <c r="F450" s="234">
        <v>269277</v>
      </c>
      <c r="G450" s="238">
        <f t="shared" si="23"/>
        <v>0.15933550295857987</v>
      </c>
      <c r="H450" s="242"/>
      <c r="I450" s="242"/>
      <c r="J450" s="76"/>
    </row>
    <row r="451" spans="1:10" x14ac:dyDescent="0.25">
      <c r="A451" s="11" t="s">
        <v>206</v>
      </c>
      <c r="B451" s="178">
        <f t="shared" si="22"/>
        <v>0</v>
      </c>
      <c r="D451" s="242"/>
      <c r="E451" s="242" t="s">
        <v>37</v>
      </c>
      <c r="F451" s="242"/>
      <c r="G451" s="238"/>
      <c r="H451" s="242"/>
      <c r="I451" s="242"/>
      <c r="J451" s="76"/>
    </row>
    <row r="452" spans="1:10" x14ac:dyDescent="0.25">
      <c r="A452" s="11" t="s">
        <v>206</v>
      </c>
      <c r="B452" s="178">
        <f t="shared" si="22"/>
        <v>5.5908462588844934</v>
      </c>
      <c r="D452" s="242"/>
      <c r="E452" s="242" t="s">
        <v>121</v>
      </c>
      <c r="F452" s="242">
        <v>39960</v>
      </c>
      <c r="G452" s="238">
        <f t="shared" si="23"/>
        <v>2.3644970414201185E-2</v>
      </c>
      <c r="H452" s="242"/>
      <c r="I452" s="242"/>
      <c r="J452" s="76"/>
    </row>
    <row r="453" spans="1:10" x14ac:dyDescent="0.25">
      <c r="A453" s="11" t="s">
        <v>206</v>
      </c>
      <c r="B453" s="178">
        <f t="shared" si="22"/>
        <v>0.1387893140996464</v>
      </c>
      <c r="D453" s="242"/>
      <c r="E453" s="242" t="s">
        <v>32</v>
      </c>
      <c r="F453" s="234">
        <v>6296</v>
      </c>
      <c r="G453" s="238">
        <f t="shared" si="23"/>
        <v>3.7254437869822486E-3</v>
      </c>
      <c r="H453" s="242"/>
      <c r="I453" s="242"/>
      <c r="J453" s="76"/>
    </row>
    <row r="454" spans="1:10" x14ac:dyDescent="0.25">
      <c r="A454" s="11" t="s">
        <v>206</v>
      </c>
      <c r="B454" s="178">
        <f t="shared" si="22"/>
        <v>1.2639613458912501E-2</v>
      </c>
      <c r="D454" s="242"/>
      <c r="E454" s="242" t="s">
        <v>31</v>
      </c>
      <c r="F454" s="234">
        <v>1900</v>
      </c>
      <c r="G454" s="238">
        <f t="shared" si="23"/>
        <v>1.1242603550295858E-3</v>
      </c>
      <c r="H454" s="242"/>
      <c r="I454" s="242"/>
      <c r="J454" s="76"/>
    </row>
    <row r="455" spans="1:10" x14ac:dyDescent="0.25">
      <c r="A455" s="11" t="s">
        <v>206</v>
      </c>
      <c r="B455" s="178">
        <f t="shared" si="22"/>
        <v>0</v>
      </c>
      <c r="D455" s="242"/>
      <c r="E455" s="242" t="s">
        <v>126</v>
      </c>
      <c r="F455" s="234"/>
      <c r="G455" s="238"/>
      <c r="H455" s="242"/>
      <c r="I455" s="242"/>
      <c r="J455" s="76"/>
    </row>
    <row r="456" spans="1:10" x14ac:dyDescent="0.25">
      <c r="A456" s="11" t="s">
        <v>206</v>
      </c>
      <c r="B456" s="178">
        <f t="shared" si="22"/>
        <v>0</v>
      </c>
      <c r="D456" s="242"/>
      <c r="E456" s="242" t="s">
        <v>38</v>
      </c>
      <c r="F456" s="234"/>
      <c r="G456" s="238"/>
      <c r="H456" s="242"/>
      <c r="I456" s="242"/>
      <c r="J456" s="76"/>
    </row>
    <row r="457" spans="1:10" x14ac:dyDescent="0.25">
      <c r="A457" s="11" t="s">
        <v>206</v>
      </c>
      <c r="B457" s="178">
        <f t="shared" si="22"/>
        <v>0.45502608452085014</v>
      </c>
      <c r="D457" s="242"/>
      <c r="E457" s="242" t="s">
        <v>12</v>
      </c>
      <c r="F457" s="242">
        <v>11400</v>
      </c>
      <c r="G457" s="238">
        <f t="shared" si="23"/>
        <v>6.7455621301775147E-3</v>
      </c>
      <c r="H457" s="242"/>
      <c r="I457" s="242"/>
      <c r="J457" s="76"/>
    </row>
    <row r="458" spans="1:10" x14ac:dyDescent="0.25">
      <c r="A458" s="11" t="s">
        <v>206</v>
      </c>
      <c r="B458" s="178">
        <f t="shared" si="22"/>
        <v>0</v>
      </c>
      <c r="D458" s="242"/>
      <c r="E458" s="242" t="s">
        <v>47</v>
      </c>
      <c r="F458" s="234"/>
      <c r="G458" s="238"/>
      <c r="H458" s="242"/>
      <c r="I458" s="242"/>
      <c r="J458" s="76"/>
    </row>
    <row r="459" spans="1:10" x14ac:dyDescent="0.25">
      <c r="A459" s="11" t="s">
        <v>206</v>
      </c>
      <c r="B459" s="178">
        <f t="shared" si="22"/>
        <v>2.1569006687440911E-2</v>
      </c>
      <c r="D459" s="242"/>
      <c r="E459" s="242" t="s">
        <v>89</v>
      </c>
      <c r="F459" s="242">
        <v>2482</v>
      </c>
      <c r="G459" s="238">
        <f t="shared" si="23"/>
        <v>1.4686390532544379E-3</v>
      </c>
      <c r="H459" s="242"/>
      <c r="I459" s="242"/>
      <c r="J459" s="11"/>
    </row>
    <row r="460" spans="1:10" x14ac:dyDescent="0.25">
      <c r="A460" s="150" t="s">
        <v>206</v>
      </c>
      <c r="B460" s="131">
        <f t="shared" si="22"/>
        <v>0.13458912503063616</v>
      </c>
      <c r="C460" s="150"/>
      <c r="D460" s="12"/>
      <c r="E460" s="12" t="s">
        <v>86</v>
      </c>
      <c r="F460" s="12">
        <v>6200</v>
      </c>
      <c r="G460" s="237">
        <f t="shared" si="23"/>
        <v>3.6686390532544378E-3</v>
      </c>
      <c r="H460" s="12"/>
      <c r="I460" s="12"/>
      <c r="J460" s="150"/>
    </row>
    <row r="461" spans="1:10" x14ac:dyDescent="0.25">
      <c r="A461" s="11" t="s">
        <v>208</v>
      </c>
      <c r="B461" s="178">
        <f>POWER((F461/$J$461)*100, 2)</f>
        <v>3.4720882681995294E-4</v>
      </c>
      <c r="C461" s="11">
        <f>SUM(B461:B520)</f>
        <v>1435.3539808556773</v>
      </c>
      <c r="D461" s="246"/>
      <c r="E461" s="246" t="s">
        <v>17</v>
      </c>
      <c r="F461" s="248">
        <v>3000</v>
      </c>
      <c r="G461" s="238">
        <f>F461/$J$461</f>
        <v>1.8633540372670808E-4</v>
      </c>
      <c r="H461" s="246"/>
      <c r="I461" s="246"/>
      <c r="J461" s="76">
        <v>16100000</v>
      </c>
    </row>
    <row r="462" spans="1:10" x14ac:dyDescent="0.25">
      <c r="A462" s="11" t="s">
        <v>208</v>
      </c>
      <c r="B462" s="178">
        <f t="shared" ref="B462:B520" si="24">POWER((F462/$J$461)*100, 2)</f>
        <v>0.75938775510204082</v>
      </c>
      <c r="D462" s="246"/>
      <c r="E462" s="246" t="s">
        <v>209</v>
      </c>
      <c r="F462" s="248">
        <v>140300</v>
      </c>
      <c r="G462" s="238">
        <f t="shared" ref="G462:G520" si="25">F462/$J$461</f>
        <v>8.7142857142857143E-3</v>
      </c>
      <c r="H462" s="246"/>
      <c r="I462" s="246"/>
      <c r="J462" s="76"/>
    </row>
    <row r="463" spans="1:10" x14ac:dyDescent="0.25">
      <c r="A463" s="11" t="s">
        <v>208</v>
      </c>
      <c r="B463" s="178">
        <f t="shared" si="24"/>
        <v>3.7222631997222325E-2</v>
      </c>
      <c r="D463" s="246"/>
      <c r="E463" s="246" t="s">
        <v>210</v>
      </c>
      <c r="F463" s="248">
        <v>31062</v>
      </c>
      <c r="G463" s="238">
        <f t="shared" si="25"/>
        <v>1.9293167701863354E-3</v>
      </c>
      <c r="H463" s="246"/>
      <c r="I463" s="246"/>
      <c r="J463" s="76"/>
    </row>
    <row r="464" spans="1:10" x14ac:dyDescent="0.25">
      <c r="A464" s="11" t="s">
        <v>208</v>
      </c>
      <c r="B464" s="178">
        <f t="shared" si="24"/>
        <v>29.20026233555804</v>
      </c>
      <c r="D464" s="246"/>
      <c r="E464" s="246" t="s">
        <v>5</v>
      </c>
      <c r="F464" s="248">
        <v>870000</v>
      </c>
      <c r="G464" s="238">
        <f t="shared" si="25"/>
        <v>5.4037267080745341E-2</v>
      </c>
      <c r="H464" s="246"/>
      <c r="I464" s="246"/>
      <c r="J464" s="76"/>
    </row>
    <row r="465" spans="1:10" x14ac:dyDescent="0.25">
      <c r="A465" s="11" t="s">
        <v>208</v>
      </c>
      <c r="B465" s="178">
        <f t="shared" si="24"/>
        <v>1.3061224489795921E-6</v>
      </c>
      <c r="D465" s="246"/>
      <c r="E465" s="246" t="s">
        <v>192</v>
      </c>
      <c r="F465" s="249">
        <v>184</v>
      </c>
      <c r="G465" s="238">
        <f t="shared" si="25"/>
        <v>1.1428571428571429E-5</v>
      </c>
      <c r="H465" s="246"/>
      <c r="I465" s="246"/>
      <c r="J465" s="76"/>
    </row>
    <row r="466" spans="1:10" x14ac:dyDescent="0.25">
      <c r="A466" s="11" t="s">
        <v>208</v>
      </c>
      <c r="B466" s="178">
        <f t="shared" si="24"/>
        <v>2.9875390609930171E-5</v>
      </c>
      <c r="D466" s="246"/>
      <c r="E466" s="246" t="s">
        <v>93</v>
      </c>
      <c r="F466" s="248">
        <v>880</v>
      </c>
      <c r="G466" s="238">
        <f t="shared" si="25"/>
        <v>5.4658385093167699E-5</v>
      </c>
      <c r="H466" s="246"/>
      <c r="I466" s="246"/>
      <c r="J466" s="76"/>
    </row>
    <row r="467" spans="1:10" x14ac:dyDescent="0.25">
      <c r="A467" s="11" t="s">
        <v>208</v>
      </c>
      <c r="B467" s="178">
        <f t="shared" si="24"/>
        <v>3.950464874040354E-2</v>
      </c>
      <c r="D467" s="246"/>
      <c r="E467" s="246" t="s">
        <v>202</v>
      </c>
      <c r="F467" s="248">
        <v>32000</v>
      </c>
      <c r="G467" s="238">
        <f t="shared" si="25"/>
        <v>1.9875776397515529E-3</v>
      </c>
      <c r="H467" s="246"/>
      <c r="I467" s="246"/>
      <c r="J467" s="76"/>
    </row>
    <row r="468" spans="1:10" x14ac:dyDescent="0.25">
      <c r="A468" s="11" t="s">
        <v>208</v>
      </c>
      <c r="B468" s="178">
        <f t="shared" si="24"/>
        <v>1.8341739140079474</v>
      </c>
      <c r="D468" s="246"/>
      <c r="E468" s="246" t="s">
        <v>211</v>
      </c>
      <c r="F468" s="248">
        <v>218045</v>
      </c>
      <c r="G468" s="238">
        <f t="shared" si="25"/>
        <v>1.3543167701863354E-2</v>
      </c>
      <c r="H468" s="246"/>
      <c r="I468" s="246"/>
      <c r="J468" s="76"/>
    </row>
    <row r="469" spans="1:10" x14ac:dyDescent="0.25">
      <c r="A469" s="11" t="s">
        <v>208</v>
      </c>
      <c r="B469" s="178">
        <f t="shared" si="24"/>
        <v>0.42533081285444235</v>
      </c>
      <c r="D469" s="246"/>
      <c r="E469" s="246" t="s">
        <v>101</v>
      </c>
      <c r="F469" s="248">
        <v>105000</v>
      </c>
      <c r="G469" s="238">
        <f t="shared" si="25"/>
        <v>6.5217391304347823E-3</v>
      </c>
      <c r="H469" s="246"/>
      <c r="I469" s="246"/>
      <c r="J469" s="76"/>
    </row>
    <row r="470" spans="1:10" x14ac:dyDescent="0.25">
      <c r="A470" s="11" t="s">
        <v>208</v>
      </c>
      <c r="B470" s="178">
        <f t="shared" si="24"/>
        <v>3.1248794413795758E-3</v>
      </c>
      <c r="D470" s="246"/>
      <c r="E470" s="246" t="s">
        <v>102</v>
      </c>
      <c r="F470" s="248">
        <v>9000</v>
      </c>
      <c r="G470" s="238">
        <f t="shared" si="25"/>
        <v>5.5900621118012419E-4</v>
      </c>
      <c r="H470" s="246"/>
      <c r="I470" s="246"/>
      <c r="J470" s="76"/>
    </row>
    <row r="471" spans="1:10" x14ac:dyDescent="0.25">
      <c r="A471" s="11" t="s">
        <v>208</v>
      </c>
      <c r="B471" s="178">
        <f t="shared" si="24"/>
        <v>10.552409243470546</v>
      </c>
      <c r="D471" s="246"/>
      <c r="E471" s="246" t="s">
        <v>82</v>
      </c>
      <c r="F471" s="248">
        <v>523000</v>
      </c>
      <c r="G471" s="238">
        <f t="shared" si="25"/>
        <v>3.248447204968944E-2</v>
      </c>
      <c r="H471" s="246"/>
      <c r="I471" s="246"/>
      <c r="J471" s="76"/>
    </row>
    <row r="472" spans="1:10" x14ac:dyDescent="0.25">
      <c r="A472" s="11" t="s">
        <v>208</v>
      </c>
      <c r="B472" s="178">
        <f t="shared" si="24"/>
        <v>1132.8450758072609</v>
      </c>
      <c r="D472" s="246"/>
      <c r="E472" s="246" t="s">
        <v>83</v>
      </c>
      <c r="F472" s="248">
        <v>5418900</v>
      </c>
      <c r="G472" s="238">
        <f t="shared" si="25"/>
        <v>0.3365776397515528</v>
      </c>
      <c r="H472" s="246"/>
      <c r="I472" s="246"/>
      <c r="J472" s="76"/>
    </row>
    <row r="473" spans="1:10" x14ac:dyDescent="0.25">
      <c r="A473" s="11" t="s">
        <v>208</v>
      </c>
      <c r="B473" s="178">
        <f t="shared" si="24"/>
        <v>55.553412291192465</v>
      </c>
      <c r="D473" s="246"/>
      <c r="E473" s="246" t="s">
        <v>15</v>
      </c>
      <c r="F473" s="248">
        <v>1200000</v>
      </c>
      <c r="G473" s="238">
        <f t="shared" si="25"/>
        <v>7.4534161490683232E-2</v>
      </c>
      <c r="H473" s="246"/>
      <c r="I473" s="246"/>
      <c r="J473" s="76"/>
    </row>
    <row r="474" spans="1:10" x14ac:dyDescent="0.25">
      <c r="A474" s="11" t="s">
        <v>208</v>
      </c>
      <c r="B474" s="178">
        <f t="shared" si="24"/>
        <v>2.8599243856332705E-5</v>
      </c>
      <c r="D474" s="246"/>
      <c r="E474" s="246" t="s">
        <v>212</v>
      </c>
      <c r="F474" s="249">
        <v>861</v>
      </c>
      <c r="G474" s="238">
        <f t="shared" si="25"/>
        <v>5.3478260869565219E-5</v>
      </c>
      <c r="H474" s="246"/>
      <c r="I474" s="246"/>
      <c r="J474" s="76"/>
    </row>
    <row r="475" spans="1:10" x14ac:dyDescent="0.25">
      <c r="A475" s="11" t="s">
        <v>208</v>
      </c>
      <c r="B475" s="178">
        <f t="shared" si="24"/>
        <v>6.8052930056710776</v>
      </c>
      <c r="D475" s="246"/>
      <c r="E475" s="246" t="s">
        <v>213</v>
      </c>
      <c r="F475" s="248">
        <v>420000</v>
      </c>
      <c r="G475" s="238">
        <f t="shared" si="25"/>
        <v>2.6086956521739129E-2</v>
      </c>
      <c r="H475" s="246"/>
      <c r="I475" s="246"/>
      <c r="J475" s="76"/>
    </row>
    <row r="476" spans="1:10" x14ac:dyDescent="0.25">
      <c r="A476" s="11" t="s">
        <v>208</v>
      </c>
      <c r="B476" s="178">
        <f>POWER((F476/$J$461)*100, 2)</f>
        <v>0</v>
      </c>
      <c r="D476" s="246"/>
      <c r="E476" s="246" t="s">
        <v>214</v>
      </c>
      <c r="F476" s="248"/>
      <c r="G476" s="238"/>
      <c r="H476" s="246"/>
      <c r="I476" s="246"/>
      <c r="J476" s="76"/>
    </row>
    <row r="477" spans="1:10" x14ac:dyDescent="0.25">
      <c r="A477" s="11" t="s">
        <v>208</v>
      </c>
      <c r="B477" s="178">
        <f>POWER((F477/$J$461)*100, 2)</f>
        <v>2.5979032444735931E-4</v>
      </c>
      <c r="D477" s="246"/>
      <c r="E477" s="246" t="s">
        <v>221</v>
      </c>
      <c r="F477" s="248">
        <v>2595</v>
      </c>
      <c r="G477" s="238">
        <f>F477/$J$461</f>
        <v>1.6118012422360249E-4</v>
      </c>
      <c r="H477" s="246"/>
      <c r="I477" s="246"/>
      <c r="J477" s="76"/>
    </row>
    <row r="478" spans="1:10" x14ac:dyDescent="0.25">
      <c r="A478" s="11" t="s">
        <v>208</v>
      </c>
      <c r="B478" s="178">
        <f t="shared" si="24"/>
        <v>3.8694581613363684E-3</v>
      </c>
      <c r="D478" s="246"/>
      <c r="E478" s="246" t="s">
        <v>18</v>
      </c>
      <c r="F478" s="248">
        <v>10015</v>
      </c>
      <c r="G478" s="238">
        <f t="shared" si="25"/>
        <v>6.2204968944099383E-4</v>
      </c>
      <c r="H478" s="246"/>
      <c r="I478" s="246"/>
      <c r="J478" s="76"/>
    </row>
    <row r="479" spans="1:10" x14ac:dyDescent="0.25">
      <c r="A479" s="11" t="s">
        <v>208</v>
      </c>
      <c r="B479" s="178">
        <f t="shared" si="24"/>
        <v>0</v>
      </c>
      <c r="D479" s="246"/>
      <c r="E479" s="246" t="s">
        <v>222</v>
      </c>
      <c r="F479" s="248"/>
      <c r="G479" s="238"/>
      <c r="H479" s="246"/>
      <c r="I479" s="246"/>
      <c r="J479" s="76"/>
    </row>
    <row r="480" spans="1:10" x14ac:dyDescent="0.25">
      <c r="A480" s="11" t="s">
        <v>208</v>
      </c>
      <c r="B480" s="178">
        <f t="shared" si="24"/>
        <v>8.3364839319470703E-3</v>
      </c>
      <c r="D480" s="246"/>
      <c r="E480" s="246" t="s">
        <v>134</v>
      </c>
      <c r="F480" s="248">
        <v>14700</v>
      </c>
      <c r="G480" s="238">
        <f t="shared" si="25"/>
        <v>9.1304347826086959E-4</v>
      </c>
      <c r="H480" s="246"/>
      <c r="I480" s="246"/>
      <c r="J480" s="76"/>
    </row>
    <row r="481" spans="1:10" x14ac:dyDescent="0.25">
      <c r="A481" s="11" t="s">
        <v>208</v>
      </c>
      <c r="B481" s="178">
        <f t="shared" si="24"/>
        <v>1.7318004706608544E-3</v>
      </c>
      <c r="D481" s="246"/>
      <c r="E481" s="246" t="s">
        <v>108</v>
      </c>
      <c r="F481" s="248">
        <v>6700</v>
      </c>
      <c r="G481" s="238">
        <f t="shared" si="25"/>
        <v>4.1614906832298138E-4</v>
      </c>
      <c r="H481" s="246"/>
      <c r="I481" s="246"/>
      <c r="J481" s="76"/>
    </row>
    <row r="482" spans="1:10" x14ac:dyDescent="0.25">
      <c r="A482" s="11" t="s">
        <v>208</v>
      </c>
      <c r="B482" s="178">
        <f t="shared" si="24"/>
        <v>0</v>
      </c>
      <c r="D482" s="246"/>
      <c r="E482" s="246" t="s">
        <v>215</v>
      </c>
      <c r="F482" s="248"/>
      <c r="G482" s="238"/>
      <c r="H482" s="246"/>
      <c r="I482" s="246"/>
      <c r="J482" s="76"/>
    </row>
    <row r="483" spans="1:10" x14ac:dyDescent="0.25">
      <c r="A483" s="11" t="s">
        <v>208</v>
      </c>
      <c r="B483" s="178">
        <f t="shared" si="24"/>
        <v>4.8618880444427297E-2</v>
      </c>
      <c r="D483" s="246"/>
      <c r="E483" s="246" t="s">
        <v>216</v>
      </c>
      <c r="F483" s="248">
        <v>35500</v>
      </c>
      <c r="G483" s="238">
        <f t="shared" si="25"/>
        <v>2.2049689440993788E-3</v>
      </c>
      <c r="H483" s="246"/>
      <c r="I483" s="246"/>
      <c r="J483" s="76"/>
    </row>
    <row r="484" spans="1:10" x14ac:dyDescent="0.25">
      <c r="A484" s="11" t="s">
        <v>208</v>
      </c>
      <c r="B484" s="178">
        <f t="shared" si="24"/>
        <v>29.765225005825396</v>
      </c>
      <c r="D484" s="246"/>
      <c r="E484" s="246" t="s">
        <v>23</v>
      </c>
      <c r="F484" s="248">
        <v>878376</v>
      </c>
      <c r="G484" s="238">
        <f t="shared" si="25"/>
        <v>5.4557515527950309E-2</v>
      </c>
      <c r="H484" s="246"/>
      <c r="I484" s="246"/>
      <c r="J484" s="76"/>
    </row>
    <row r="485" spans="1:10" x14ac:dyDescent="0.25">
      <c r="A485" s="11" t="s">
        <v>208</v>
      </c>
      <c r="B485" s="178">
        <f t="shared" si="24"/>
        <v>2.5282975193858266</v>
      </c>
      <c r="D485" s="246"/>
      <c r="E485" s="246" t="s">
        <v>24</v>
      </c>
      <c r="F485" s="248">
        <v>256000</v>
      </c>
      <c r="G485" s="238">
        <f t="shared" si="25"/>
        <v>1.5900621118012423E-2</v>
      </c>
      <c r="H485" s="246"/>
      <c r="I485" s="246"/>
      <c r="J485" s="76"/>
    </row>
    <row r="486" spans="1:10" x14ac:dyDescent="0.25">
      <c r="A486" s="11" t="s">
        <v>208</v>
      </c>
      <c r="B486" s="178">
        <f t="shared" si="24"/>
        <v>0</v>
      </c>
      <c r="D486" s="246"/>
      <c r="E486" s="246" t="s">
        <v>111</v>
      </c>
      <c r="F486" s="248"/>
      <c r="G486" s="238"/>
      <c r="H486" s="246"/>
      <c r="I486" s="246"/>
      <c r="J486" s="76"/>
    </row>
    <row r="487" spans="1:10" x14ac:dyDescent="0.25">
      <c r="A487" s="11" t="s">
        <v>208</v>
      </c>
      <c r="B487" s="178">
        <f t="shared" si="24"/>
        <v>7.034026465028357</v>
      </c>
      <c r="D487" s="246"/>
      <c r="E487" s="246" t="s">
        <v>41</v>
      </c>
      <c r="F487" s="248">
        <v>427000</v>
      </c>
      <c r="G487" s="238">
        <f t="shared" si="25"/>
        <v>2.6521739130434784E-2</v>
      </c>
      <c r="H487" s="246"/>
      <c r="I487" s="246"/>
      <c r="J487" s="76"/>
    </row>
    <row r="488" spans="1:10" x14ac:dyDescent="0.25">
      <c r="A488" s="11" t="s">
        <v>208</v>
      </c>
      <c r="B488" s="178">
        <f t="shared" si="24"/>
        <v>5.5553412291192471E-3</v>
      </c>
      <c r="D488" s="246"/>
      <c r="E488" s="246" t="s">
        <v>220</v>
      </c>
      <c r="F488" s="248">
        <v>12000</v>
      </c>
      <c r="G488" s="238">
        <f t="shared" si="25"/>
        <v>7.4534161490683233E-4</v>
      </c>
      <c r="H488" s="246"/>
      <c r="I488" s="246"/>
      <c r="J488" s="76"/>
    </row>
    <row r="489" spans="1:10" x14ac:dyDescent="0.25">
      <c r="A489" s="11" t="s">
        <v>208</v>
      </c>
      <c r="B489" s="178">
        <f t="shared" si="24"/>
        <v>0</v>
      </c>
      <c r="D489" s="246"/>
      <c r="E489" s="246" t="s">
        <v>170</v>
      </c>
      <c r="F489" s="248"/>
      <c r="G489" s="238"/>
      <c r="H489" s="246"/>
      <c r="I489" s="246"/>
      <c r="J489" s="76"/>
    </row>
    <row r="490" spans="1:10" x14ac:dyDescent="0.25">
      <c r="A490" s="11" t="s">
        <v>208</v>
      </c>
      <c r="B490" s="178">
        <f t="shared" si="24"/>
        <v>0.67267505917981552</v>
      </c>
      <c r="D490" s="246"/>
      <c r="E490" s="246" t="s">
        <v>154</v>
      </c>
      <c r="F490" s="248">
        <v>132047</v>
      </c>
      <c r="G490" s="238">
        <f t="shared" si="25"/>
        <v>8.2016770186335401E-3</v>
      </c>
      <c r="H490" s="246"/>
      <c r="I490" s="246"/>
      <c r="J490" s="76"/>
    </row>
    <row r="491" spans="1:10" x14ac:dyDescent="0.25">
      <c r="A491" s="11" t="s">
        <v>208</v>
      </c>
      <c r="B491" s="178">
        <f t="shared" si="24"/>
        <v>2.1700551676247055E-3</v>
      </c>
      <c r="D491" s="246"/>
      <c r="E491" s="246" t="s">
        <v>181</v>
      </c>
      <c r="F491" s="248">
        <v>7500</v>
      </c>
      <c r="G491" s="238">
        <f t="shared" si="25"/>
        <v>4.6583850931677018E-4</v>
      </c>
      <c r="H491" s="246"/>
      <c r="I491" s="246"/>
      <c r="J491" s="76"/>
    </row>
    <row r="492" spans="1:10" x14ac:dyDescent="0.25">
      <c r="A492" s="11" t="s">
        <v>208</v>
      </c>
      <c r="B492" s="178">
        <f t="shared" si="24"/>
        <v>0</v>
      </c>
      <c r="D492" s="246"/>
      <c r="E492" s="246" t="s">
        <v>26</v>
      </c>
      <c r="F492" s="248"/>
      <c r="G492" s="238"/>
      <c r="H492" s="246"/>
      <c r="I492" s="246"/>
      <c r="J492" s="76"/>
    </row>
    <row r="493" spans="1:10" x14ac:dyDescent="0.25">
      <c r="A493" s="11" t="s">
        <v>208</v>
      </c>
      <c r="B493" s="178">
        <f t="shared" si="24"/>
        <v>5.2725857837274792E-2</v>
      </c>
      <c r="D493" s="246"/>
      <c r="E493" s="246" t="s">
        <v>191</v>
      </c>
      <c r="F493" s="249">
        <v>36969</v>
      </c>
      <c r="G493" s="238">
        <f t="shared" si="25"/>
        <v>2.2962111801242235E-3</v>
      </c>
      <c r="H493" s="246"/>
      <c r="I493" s="246"/>
      <c r="J493" s="76"/>
    </row>
    <row r="494" spans="1:10" x14ac:dyDescent="0.25">
      <c r="A494" s="11" t="s">
        <v>208</v>
      </c>
      <c r="B494" s="178">
        <f t="shared" si="24"/>
        <v>2.8123914972416184</v>
      </c>
      <c r="D494" s="246"/>
      <c r="E494" s="246" t="s">
        <v>217</v>
      </c>
      <c r="F494" s="248">
        <v>270000</v>
      </c>
      <c r="G494" s="238">
        <f t="shared" si="25"/>
        <v>1.6770186335403725E-2</v>
      </c>
      <c r="H494" s="246"/>
      <c r="I494" s="246"/>
      <c r="J494" s="76"/>
    </row>
    <row r="495" spans="1:10" x14ac:dyDescent="0.25">
      <c r="A495" s="11" t="s">
        <v>208</v>
      </c>
      <c r="B495" s="178">
        <f t="shared" si="24"/>
        <v>0.62911500327919456</v>
      </c>
      <c r="D495" s="246"/>
      <c r="E495" s="246" t="s">
        <v>194</v>
      </c>
      <c r="F495" s="248">
        <v>127700</v>
      </c>
      <c r="G495" s="238">
        <f t="shared" si="25"/>
        <v>7.9316770186335407E-3</v>
      </c>
      <c r="H495" s="246"/>
      <c r="I495" s="246"/>
      <c r="J495" s="76"/>
    </row>
    <row r="496" spans="1:10" x14ac:dyDescent="0.25">
      <c r="A496" s="11" t="s">
        <v>208</v>
      </c>
      <c r="B496" s="178">
        <f t="shared" si="24"/>
        <v>9.8761621851008851E-3</v>
      </c>
      <c r="D496" s="246"/>
      <c r="E496" s="246" t="s">
        <v>165</v>
      </c>
      <c r="F496" s="248">
        <v>16000</v>
      </c>
      <c r="G496" s="238">
        <f t="shared" si="25"/>
        <v>9.9378881987577643E-4</v>
      </c>
      <c r="H496" s="246"/>
      <c r="I496" s="246"/>
      <c r="J496" s="76"/>
    </row>
    <row r="497" spans="1:10" x14ac:dyDescent="0.25">
      <c r="A497" s="11" t="s">
        <v>208</v>
      </c>
      <c r="B497" s="178">
        <f t="shared" si="24"/>
        <v>0</v>
      </c>
      <c r="D497" s="246"/>
      <c r="E497" s="246" t="s">
        <v>84</v>
      </c>
      <c r="F497" s="249"/>
      <c r="G497" s="238"/>
      <c r="H497" s="246"/>
      <c r="I497" s="246"/>
      <c r="J497" s="76"/>
    </row>
    <row r="498" spans="1:10" x14ac:dyDescent="0.25">
      <c r="A498" s="11" t="s">
        <v>208</v>
      </c>
      <c r="B498" s="178">
        <f t="shared" si="24"/>
        <v>0</v>
      </c>
      <c r="D498" s="246"/>
      <c r="E498" s="246" t="s">
        <v>117</v>
      </c>
      <c r="F498" s="249"/>
      <c r="G498" s="238"/>
      <c r="H498" s="246"/>
      <c r="I498" s="246"/>
      <c r="J498" s="76"/>
    </row>
    <row r="499" spans="1:10" x14ac:dyDescent="0.25">
      <c r="A499" s="11" t="s">
        <v>208</v>
      </c>
      <c r="B499" s="178">
        <f t="shared" si="24"/>
        <v>1.5431503414220133E-4</v>
      </c>
      <c r="D499" s="246"/>
      <c r="E499" s="246" t="s">
        <v>147</v>
      </c>
      <c r="F499" s="248">
        <v>2000</v>
      </c>
      <c r="G499" s="238">
        <f t="shared" si="25"/>
        <v>1.2422360248447205E-4</v>
      </c>
      <c r="H499" s="246"/>
      <c r="I499" s="246"/>
      <c r="J499" s="76"/>
    </row>
    <row r="500" spans="1:10" x14ac:dyDescent="0.25">
      <c r="A500" s="11" t="s">
        <v>208</v>
      </c>
      <c r="B500" s="178">
        <f t="shared" si="24"/>
        <v>1.4370201766907139E-2</v>
      </c>
      <c r="D500" s="246"/>
      <c r="E500" s="246" t="s">
        <v>28</v>
      </c>
      <c r="F500" s="249">
        <v>19300</v>
      </c>
      <c r="G500" s="238">
        <f t="shared" si="25"/>
        <v>1.1987577639751552E-3</v>
      </c>
      <c r="H500" s="246"/>
      <c r="I500" s="246"/>
      <c r="J500" s="76"/>
    </row>
    <row r="501" spans="1:10" x14ac:dyDescent="0.25">
      <c r="A501" s="11" t="s">
        <v>208</v>
      </c>
      <c r="B501" s="178">
        <f t="shared" si="24"/>
        <v>0.98514872111415475</v>
      </c>
      <c r="D501" s="246"/>
      <c r="E501" s="246" t="s">
        <v>184</v>
      </c>
      <c r="F501" s="248">
        <v>159800</v>
      </c>
      <c r="G501" s="238">
        <f t="shared" si="25"/>
        <v>9.9254658385093172E-3</v>
      </c>
      <c r="H501" s="246"/>
      <c r="I501" s="246"/>
      <c r="J501" s="76"/>
    </row>
    <row r="502" spans="1:10" x14ac:dyDescent="0.25">
      <c r="A502" s="11" t="s">
        <v>208</v>
      </c>
      <c r="B502" s="178">
        <f t="shared" si="24"/>
        <v>60.004268779175185</v>
      </c>
      <c r="D502" s="246"/>
      <c r="E502" s="246" t="s">
        <v>92</v>
      </c>
      <c r="F502" s="248">
        <v>1247145</v>
      </c>
      <c r="G502" s="238">
        <f t="shared" si="25"/>
        <v>7.7462422360248445E-2</v>
      </c>
      <c r="H502" s="246"/>
      <c r="I502" s="246"/>
      <c r="J502" s="76"/>
    </row>
    <row r="503" spans="1:10" x14ac:dyDescent="0.25">
      <c r="A503" s="11" t="s">
        <v>208</v>
      </c>
      <c r="B503" s="178">
        <f t="shared" si="24"/>
        <v>0.13162924825431116</v>
      </c>
      <c r="D503" s="246"/>
      <c r="E503" s="246" t="s">
        <v>158</v>
      </c>
      <c r="F503" s="248">
        <v>58412</v>
      </c>
      <c r="G503" s="238">
        <f t="shared" si="25"/>
        <v>3.6280745341614909E-3</v>
      </c>
      <c r="H503" s="246"/>
      <c r="I503" s="246"/>
      <c r="J503" s="76"/>
    </row>
    <row r="504" spans="1:10" x14ac:dyDescent="0.25">
      <c r="A504" s="11" t="s">
        <v>208</v>
      </c>
      <c r="B504" s="178">
        <f t="shared" si="24"/>
        <v>6.9814112109872308</v>
      </c>
      <c r="D504" s="246"/>
      <c r="E504" s="246" t="s">
        <v>118</v>
      </c>
      <c r="F504" s="248">
        <v>425400</v>
      </c>
      <c r="G504" s="238">
        <f t="shared" si="25"/>
        <v>2.6422360248447206E-2</v>
      </c>
      <c r="H504" s="246"/>
      <c r="I504" s="246"/>
      <c r="J504" s="76"/>
    </row>
    <row r="505" spans="1:10" x14ac:dyDescent="0.25">
      <c r="A505" s="11" t="s">
        <v>208</v>
      </c>
      <c r="B505" s="178">
        <f t="shared" si="24"/>
        <v>0.21369659642760697</v>
      </c>
      <c r="D505" s="246"/>
      <c r="E505" s="246" t="s">
        <v>218</v>
      </c>
      <c r="F505" s="249">
        <v>74426</v>
      </c>
      <c r="G505" s="238">
        <f t="shared" si="25"/>
        <v>4.6227329192546586E-3</v>
      </c>
      <c r="H505" s="246"/>
      <c r="I505" s="246"/>
      <c r="J505" s="76"/>
    </row>
    <row r="506" spans="1:10" x14ac:dyDescent="0.25">
      <c r="A506" s="11" t="s">
        <v>208</v>
      </c>
      <c r="B506" s="178">
        <f t="shared" si="24"/>
        <v>9.644689633887581E-4</v>
      </c>
      <c r="D506" s="246"/>
      <c r="E506" s="246" t="s">
        <v>29</v>
      </c>
      <c r="F506" s="249">
        <v>5000</v>
      </c>
      <c r="G506" s="238">
        <f t="shared" si="25"/>
        <v>3.1055900621118014E-4</v>
      </c>
      <c r="H506" s="246"/>
      <c r="I506" s="246"/>
      <c r="J506" s="76"/>
    </row>
    <row r="507" spans="1:10" x14ac:dyDescent="0.25">
      <c r="A507" s="11" t="s">
        <v>208</v>
      </c>
      <c r="B507" s="178">
        <f t="shared" si="24"/>
        <v>19.065969677095786</v>
      </c>
      <c r="D507" s="246"/>
      <c r="E507" s="246" t="s">
        <v>16</v>
      </c>
      <c r="F507" s="248">
        <v>703000</v>
      </c>
      <c r="G507" s="238">
        <f t="shared" si="25"/>
        <v>4.3664596273291924E-2</v>
      </c>
      <c r="H507" s="246"/>
      <c r="I507" s="246"/>
      <c r="J507" s="76"/>
    </row>
    <row r="508" spans="1:10" x14ac:dyDescent="0.25">
      <c r="A508" s="11" t="s">
        <v>208</v>
      </c>
      <c r="B508" s="178">
        <f t="shared" si="24"/>
        <v>9.9132325141776945E-5</v>
      </c>
      <c r="D508" s="246"/>
      <c r="E508" s="246" t="s">
        <v>219</v>
      </c>
      <c r="F508" s="248">
        <v>1603</v>
      </c>
      <c r="G508" s="238">
        <f t="shared" si="25"/>
        <v>9.9565217391304353E-5</v>
      </c>
      <c r="H508" s="246"/>
      <c r="I508" s="246"/>
      <c r="J508" s="76"/>
    </row>
    <row r="509" spans="1:10" x14ac:dyDescent="0.25">
      <c r="A509" s="11" t="s">
        <v>208</v>
      </c>
      <c r="B509" s="178">
        <f t="shared" si="24"/>
        <v>2.3346321515373632E-2</v>
      </c>
      <c r="D509" s="246"/>
      <c r="E509" s="246" t="s">
        <v>37</v>
      </c>
      <c r="F509" s="248">
        <v>24600</v>
      </c>
      <c r="G509" s="238">
        <f t="shared" si="25"/>
        <v>1.5279503105590062E-3</v>
      </c>
      <c r="H509" s="246"/>
      <c r="I509" s="246"/>
      <c r="J509" s="76"/>
    </row>
    <row r="510" spans="1:10" x14ac:dyDescent="0.25">
      <c r="A510" s="11" t="s">
        <v>208</v>
      </c>
      <c r="B510" s="178">
        <f t="shared" si="24"/>
        <v>0</v>
      </c>
      <c r="D510" s="246"/>
      <c r="E510" s="246" t="s">
        <v>120</v>
      </c>
      <c r="F510" s="248"/>
      <c r="G510" s="238"/>
      <c r="H510" s="246"/>
      <c r="I510" s="246"/>
      <c r="J510" s="76"/>
    </row>
    <row r="511" spans="1:10" x14ac:dyDescent="0.25">
      <c r="A511" s="11" t="s">
        <v>208</v>
      </c>
      <c r="B511" s="178">
        <f t="shared" si="24"/>
        <v>0.40610933220168982</v>
      </c>
      <c r="D511" s="246"/>
      <c r="E511" s="246" t="s">
        <v>121</v>
      </c>
      <c r="F511" s="248">
        <v>102600</v>
      </c>
      <c r="G511" s="238">
        <f t="shared" si="25"/>
        <v>6.3726708074534162E-3</v>
      </c>
      <c r="H511" s="246"/>
      <c r="I511" s="246"/>
      <c r="J511" s="76"/>
    </row>
    <row r="512" spans="1:10" x14ac:dyDescent="0.25">
      <c r="A512" s="11" t="s">
        <v>208</v>
      </c>
      <c r="B512" s="178">
        <f t="shared" si="24"/>
        <v>9.9557887427182606E-2</v>
      </c>
      <c r="D512" s="246"/>
      <c r="E512" s="246" t="s">
        <v>32</v>
      </c>
      <c r="F512" s="248">
        <v>50800</v>
      </c>
      <c r="G512" s="238">
        <f t="shared" si="25"/>
        <v>3.1552795031055902E-3</v>
      </c>
      <c r="H512" s="246"/>
      <c r="I512" s="246"/>
      <c r="J512" s="76"/>
    </row>
    <row r="513" spans="1:10" x14ac:dyDescent="0.25">
      <c r="A513" s="11" t="s">
        <v>208</v>
      </c>
      <c r="B513" s="178">
        <f t="shared" si="24"/>
        <v>0.2228309093013387</v>
      </c>
      <c r="D513" s="246"/>
      <c r="E513" s="246" t="s">
        <v>174</v>
      </c>
      <c r="F513" s="248">
        <v>76000</v>
      </c>
      <c r="G513" s="238">
        <f t="shared" si="25"/>
        <v>4.7204968944099378E-3</v>
      </c>
      <c r="H513" s="246"/>
      <c r="I513" s="246"/>
      <c r="J513" s="76"/>
    </row>
    <row r="514" spans="1:10" x14ac:dyDescent="0.25">
      <c r="A514" s="11" t="s">
        <v>208</v>
      </c>
      <c r="B514" s="178">
        <f t="shared" si="24"/>
        <v>1.5762379537826473E-3</v>
      </c>
      <c r="D514" s="246"/>
      <c r="E514" s="246" t="s">
        <v>46</v>
      </c>
      <c r="F514" s="248">
        <v>6392</v>
      </c>
      <c r="G514" s="238">
        <f t="shared" si="25"/>
        <v>3.9701863354037268E-4</v>
      </c>
      <c r="H514" s="246"/>
      <c r="I514" s="246"/>
      <c r="J514" s="76"/>
    </row>
    <row r="515" spans="1:10" x14ac:dyDescent="0.25">
      <c r="A515" s="11" t="s">
        <v>208</v>
      </c>
      <c r="B515" s="178">
        <f t="shared" si="24"/>
        <v>0.29875390609930164</v>
      </c>
      <c r="D515" s="246"/>
      <c r="E515" s="246" t="s">
        <v>31</v>
      </c>
      <c r="F515" s="248">
        <v>88000</v>
      </c>
      <c r="G515" s="238">
        <f t="shared" si="25"/>
        <v>5.46583850931677E-3</v>
      </c>
      <c r="H515" s="246"/>
      <c r="I515" s="246"/>
      <c r="J515" s="76"/>
    </row>
    <row r="516" spans="1:10" x14ac:dyDescent="0.25">
      <c r="A516" s="11" t="s">
        <v>208</v>
      </c>
      <c r="B516" s="178">
        <f t="shared" si="24"/>
        <v>47.532888391651554</v>
      </c>
      <c r="D516" s="246"/>
      <c r="E516" s="246" t="s">
        <v>38</v>
      </c>
      <c r="F516" s="248">
        <v>1110000</v>
      </c>
      <c r="G516" s="238">
        <f t="shared" si="25"/>
        <v>6.894409937888199E-2</v>
      </c>
      <c r="H516" s="246"/>
      <c r="I516" s="246"/>
      <c r="J516" s="76"/>
    </row>
    <row r="517" spans="1:10" x14ac:dyDescent="0.25">
      <c r="A517" s="11" t="s">
        <v>208</v>
      </c>
      <c r="B517" s="178">
        <f t="shared" si="24"/>
        <v>0.31248794413795772</v>
      </c>
      <c r="D517" s="246"/>
      <c r="E517" s="246" t="s">
        <v>129</v>
      </c>
      <c r="F517" s="248">
        <v>90000</v>
      </c>
      <c r="G517" s="238">
        <f t="shared" si="25"/>
        <v>5.5900621118012426E-3</v>
      </c>
      <c r="H517" s="246"/>
      <c r="I517" s="246"/>
      <c r="J517" s="76"/>
    </row>
    <row r="518" spans="1:10" x14ac:dyDescent="0.25">
      <c r="A518" s="11" t="s">
        <v>208</v>
      </c>
      <c r="B518" s="178">
        <f t="shared" si="24"/>
        <v>5.8365803788434081E-3</v>
      </c>
      <c r="D518" s="246"/>
      <c r="E518" s="246" t="s">
        <v>47</v>
      </c>
      <c r="F518" s="248">
        <v>12300</v>
      </c>
      <c r="G518" s="238">
        <f t="shared" si="25"/>
        <v>7.6397515527950309E-4</v>
      </c>
      <c r="H518" s="246"/>
      <c r="I518" s="246"/>
      <c r="J518" s="76"/>
    </row>
    <row r="519" spans="1:10" x14ac:dyDescent="0.25">
      <c r="A519" s="11" t="s">
        <v>208</v>
      </c>
      <c r="B519" s="178">
        <f t="shared" si="24"/>
        <v>17.421550094517965</v>
      </c>
      <c r="D519" s="246"/>
      <c r="E519" s="246" t="s">
        <v>89</v>
      </c>
      <c r="F519" s="248">
        <v>672000</v>
      </c>
      <c r="G519" s="238">
        <f t="shared" si="25"/>
        <v>4.1739130434782612E-2</v>
      </c>
      <c r="H519" s="246"/>
      <c r="I519" s="246"/>
      <c r="J519" s="76"/>
    </row>
    <row r="520" spans="1:10" x14ac:dyDescent="0.25">
      <c r="A520" s="150" t="s">
        <v>208</v>
      </c>
      <c r="B520" s="131">
        <f t="shared" si="24"/>
        <v>8.5220477605030677E-4</v>
      </c>
      <c r="C520" s="150"/>
      <c r="D520" s="12"/>
      <c r="E520" s="12" t="s">
        <v>86</v>
      </c>
      <c r="F520" s="12">
        <v>4700</v>
      </c>
      <c r="G520" s="237">
        <f t="shared" si="25"/>
        <v>2.9192546583850932E-4</v>
      </c>
      <c r="H520" s="12"/>
      <c r="I520" s="12"/>
      <c r="J520" s="147"/>
    </row>
    <row r="521" spans="1:10" x14ac:dyDescent="0.25">
      <c r="A521" s="11" t="s">
        <v>224</v>
      </c>
      <c r="B521" s="178">
        <f>POWER((F521/$J$521)*100, 2)</f>
        <v>0</v>
      </c>
      <c r="C521" s="11">
        <f>SUM(B521:B576)</f>
        <v>1360.7338560470621</v>
      </c>
      <c r="D521" s="250"/>
      <c r="E521" s="250" t="s">
        <v>225</v>
      </c>
      <c r="F521" s="251"/>
      <c r="G521" s="238"/>
      <c r="H521" s="250"/>
      <c r="I521" s="250"/>
      <c r="J521" s="76">
        <v>12300000</v>
      </c>
    </row>
    <row r="522" spans="1:10" x14ac:dyDescent="0.25">
      <c r="A522" s="11" t="s">
        <v>224</v>
      </c>
      <c r="B522" s="178">
        <f t="shared" ref="B522:B576" si="26">POWER((F522/$J$521)*100, 2)</f>
        <v>7.0100096239011173E-2</v>
      </c>
      <c r="D522" s="250"/>
      <c r="E522" s="250" t="s">
        <v>81</v>
      </c>
      <c r="F522" s="250">
        <v>32566</v>
      </c>
      <c r="G522" s="238">
        <f>F522/$J$521</f>
        <v>2.6476422764227644E-3</v>
      </c>
      <c r="H522" s="250"/>
      <c r="I522" s="250"/>
      <c r="J522" s="76"/>
    </row>
    <row r="523" spans="1:10" x14ac:dyDescent="0.25">
      <c r="A523" s="11" t="s">
        <v>224</v>
      </c>
      <c r="B523" s="178">
        <f t="shared" si="26"/>
        <v>3.7180249851278997E-3</v>
      </c>
      <c r="D523" s="250"/>
      <c r="E523" s="250" t="s">
        <v>210</v>
      </c>
      <c r="F523" s="250">
        <v>7500</v>
      </c>
      <c r="G523" s="238">
        <f t="shared" ref="G523:G576" si="27">F523/$J$521</f>
        <v>6.0975609756097561E-4</v>
      </c>
      <c r="H523" s="250"/>
      <c r="I523" s="250"/>
      <c r="J523" s="76"/>
    </row>
    <row r="524" spans="1:10" x14ac:dyDescent="0.25">
      <c r="A524" s="11" t="s">
        <v>224</v>
      </c>
      <c r="B524" s="178">
        <f t="shared" si="26"/>
        <v>144.78154537642939</v>
      </c>
      <c r="D524" s="250"/>
      <c r="E524" s="250" t="s">
        <v>5</v>
      </c>
      <c r="F524" s="250">
        <v>1480000</v>
      </c>
      <c r="G524" s="238">
        <f t="shared" si="27"/>
        <v>0.12032520325203253</v>
      </c>
      <c r="H524" s="250"/>
      <c r="I524" s="250"/>
      <c r="J524" s="76"/>
    </row>
    <row r="525" spans="1:10" x14ac:dyDescent="0.25">
      <c r="A525" s="11" t="s">
        <v>224</v>
      </c>
      <c r="B525" s="178">
        <f t="shared" si="26"/>
        <v>11.187610898340935</v>
      </c>
      <c r="D525" s="250"/>
      <c r="E525" s="250" t="s">
        <v>93</v>
      </c>
      <c r="F525" s="250">
        <v>411409</v>
      </c>
      <c r="G525" s="238">
        <f t="shared" si="27"/>
        <v>3.344788617886179E-2</v>
      </c>
      <c r="H525" s="250"/>
      <c r="I525" s="250"/>
      <c r="J525" s="76"/>
    </row>
    <row r="526" spans="1:10" x14ac:dyDescent="0.25">
      <c r="A526" s="11" t="s">
        <v>224</v>
      </c>
      <c r="B526" s="178">
        <f t="shared" si="26"/>
        <v>1.9994712142243375E-3</v>
      </c>
      <c r="D526" s="250"/>
      <c r="E526" s="250" t="s">
        <v>39</v>
      </c>
      <c r="F526" s="250">
        <v>5500</v>
      </c>
      <c r="G526" s="238">
        <f t="shared" si="27"/>
        <v>4.4715447154471545E-4</v>
      </c>
      <c r="H526" s="250"/>
      <c r="I526" s="250"/>
      <c r="J526" s="76"/>
    </row>
    <row r="527" spans="1:10" x14ac:dyDescent="0.25">
      <c r="A527" s="11" t="s">
        <v>224</v>
      </c>
      <c r="B527" s="178">
        <f t="shared" si="26"/>
        <v>2.9484240339083883</v>
      </c>
      <c r="D527" s="250"/>
      <c r="E527" s="250" t="s">
        <v>6</v>
      </c>
      <c r="F527" s="250">
        <v>211203</v>
      </c>
      <c r="G527" s="238">
        <f t="shared" si="27"/>
        <v>1.7170975609756098E-2</v>
      </c>
      <c r="H527" s="250"/>
      <c r="I527" s="250"/>
      <c r="J527" s="76"/>
    </row>
    <row r="528" spans="1:10" x14ac:dyDescent="0.25">
      <c r="A528" s="11" t="s">
        <v>224</v>
      </c>
      <c r="B528" s="178">
        <f t="shared" si="26"/>
        <v>4.4130637186859684E-3</v>
      </c>
      <c r="D528" s="250"/>
      <c r="E528" s="250" t="s">
        <v>101</v>
      </c>
      <c r="F528" s="251">
        <v>8171</v>
      </c>
      <c r="G528" s="238">
        <f t="shared" si="27"/>
        <v>6.6430894308943094E-4</v>
      </c>
      <c r="H528" s="250"/>
      <c r="I528" s="250"/>
      <c r="J528" s="76"/>
    </row>
    <row r="529" spans="1:10" x14ac:dyDescent="0.25">
      <c r="A529" s="11" t="s">
        <v>224</v>
      </c>
      <c r="B529" s="178">
        <f t="shared" si="26"/>
        <v>0</v>
      </c>
      <c r="D529" s="250"/>
      <c r="E529" s="250" t="s">
        <v>168</v>
      </c>
      <c r="F529" s="251"/>
      <c r="G529" s="238"/>
      <c r="H529" s="250"/>
      <c r="I529" s="250"/>
      <c r="J529" s="76"/>
    </row>
    <row r="530" spans="1:10" x14ac:dyDescent="0.25">
      <c r="A530" s="11" t="s">
        <v>224</v>
      </c>
      <c r="B530" s="178">
        <f t="shared" si="26"/>
        <v>4.8886244960010573E-3</v>
      </c>
      <c r="D530" s="250"/>
      <c r="E530" s="250" t="s">
        <v>102</v>
      </c>
      <c r="F530" s="251">
        <v>8600</v>
      </c>
      <c r="G530" s="238">
        <f t="shared" si="27"/>
        <v>6.9918699186991874E-4</v>
      </c>
      <c r="H530" s="250"/>
      <c r="I530" s="250"/>
      <c r="J530" s="76"/>
    </row>
    <row r="531" spans="1:10" x14ac:dyDescent="0.25">
      <c r="A531" s="11" t="s">
        <v>224</v>
      </c>
      <c r="B531" s="178">
        <f t="shared" si="26"/>
        <v>27.846214173111246</v>
      </c>
      <c r="D531" s="250"/>
      <c r="E531" s="250" t="s">
        <v>82</v>
      </c>
      <c r="F531" s="250">
        <v>649065</v>
      </c>
      <c r="G531" s="238">
        <f t="shared" si="27"/>
        <v>5.2769512195121951E-2</v>
      </c>
      <c r="H531" s="250"/>
      <c r="I531" s="250"/>
      <c r="J531" s="76"/>
    </row>
    <row r="532" spans="1:10" x14ac:dyDescent="0.25">
      <c r="A532" s="11" t="s">
        <v>224</v>
      </c>
      <c r="B532" s="178">
        <f t="shared" si="26"/>
        <v>5.0577450194989756E-2</v>
      </c>
      <c r="D532" s="250"/>
      <c r="E532" s="250" t="s">
        <v>151</v>
      </c>
      <c r="F532" s="250">
        <v>27662</v>
      </c>
      <c r="G532" s="238">
        <f t="shared" si="27"/>
        <v>2.2489430894308943E-3</v>
      </c>
      <c r="H532" s="250"/>
      <c r="I532" s="250"/>
      <c r="J532" s="76"/>
    </row>
    <row r="533" spans="1:10" x14ac:dyDescent="0.25">
      <c r="A533" s="11" t="s">
        <v>224</v>
      </c>
      <c r="B533" s="178">
        <f t="shared" si="26"/>
        <v>904.88465860268388</v>
      </c>
      <c r="D533" s="250"/>
      <c r="E533" s="250" t="s">
        <v>226</v>
      </c>
      <c r="F533" s="250">
        <v>3700000</v>
      </c>
      <c r="G533" s="238">
        <f t="shared" si="27"/>
        <v>0.30081300813008133</v>
      </c>
      <c r="H533" s="250"/>
      <c r="I533" s="250"/>
      <c r="J533" s="76"/>
    </row>
    <row r="534" spans="1:10" x14ac:dyDescent="0.25">
      <c r="A534" s="11" t="s">
        <v>224</v>
      </c>
      <c r="B534" s="178">
        <f t="shared" si="26"/>
        <v>7.0970350981558608E-3</v>
      </c>
      <c r="D534" s="250"/>
      <c r="E534" s="250" t="s">
        <v>213</v>
      </c>
      <c r="F534" s="250">
        <v>10362</v>
      </c>
      <c r="G534" s="238">
        <f t="shared" si="27"/>
        <v>8.424390243902439E-4</v>
      </c>
      <c r="H534" s="250"/>
      <c r="I534" s="250"/>
      <c r="J534" s="76"/>
    </row>
    <row r="535" spans="1:10" x14ac:dyDescent="0.25">
      <c r="A535" s="11" t="s">
        <v>224</v>
      </c>
      <c r="B535" s="178">
        <f t="shared" si="26"/>
        <v>0</v>
      </c>
      <c r="D535" s="250"/>
      <c r="E535" s="250" t="s">
        <v>222</v>
      </c>
      <c r="F535" s="250"/>
      <c r="G535" s="238"/>
      <c r="H535" s="250"/>
      <c r="I535" s="250"/>
      <c r="J535" s="76"/>
    </row>
    <row r="536" spans="1:10" x14ac:dyDescent="0.25">
      <c r="A536" s="11" t="s">
        <v>224</v>
      </c>
      <c r="B536" s="178">
        <f t="shared" si="26"/>
        <v>0.20405419023068277</v>
      </c>
      <c r="D536" s="250"/>
      <c r="E536" s="250" t="s">
        <v>134</v>
      </c>
      <c r="F536" s="250">
        <v>55562</v>
      </c>
      <c r="G536" s="238">
        <f t="shared" si="27"/>
        <v>4.5172357723577234E-3</v>
      </c>
      <c r="H536" s="250"/>
      <c r="I536" s="250"/>
      <c r="J536" s="76"/>
    </row>
    <row r="537" spans="1:10" x14ac:dyDescent="0.25">
      <c r="A537" s="11" t="s">
        <v>224</v>
      </c>
      <c r="B537" s="178">
        <f t="shared" si="26"/>
        <v>0</v>
      </c>
      <c r="D537" s="250"/>
      <c r="E537" s="250" t="s">
        <v>108</v>
      </c>
      <c r="F537" s="250"/>
      <c r="G537" s="238"/>
      <c r="H537" s="250"/>
      <c r="I537" s="250"/>
      <c r="J537" s="76"/>
    </row>
    <row r="538" spans="1:10" x14ac:dyDescent="0.25">
      <c r="A538" s="11" t="s">
        <v>224</v>
      </c>
      <c r="B538" s="178">
        <f t="shared" si="26"/>
        <v>2.6375872562628064E-2</v>
      </c>
      <c r="D538" s="250"/>
      <c r="E538" s="250" t="s">
        <v>21</v>
      </c>
      <c r="F538" s="250">
        <v>19976</v>
      </c>
      <c r="G538" s="238">
        <f t="shared" si="27"/>
        <v>1.6240650406504065E-3</v>
      </c>
      <c r="H538" s="250"/>
      <c r="I538" s="250"/>
      <c r="J538" s="76"/>
    </row>
    <row r="539" spans="1:10" x14ac:dyDescent="0.25">
      <c r="A539" s="11" t="s">
        <v>224</v>
      </c>
      <c r="B539" s="178">
        <f t="shared" si="26"/>
        <v>0</v>
      </c>
      <c r="D539" s="250"/>
      <c r="E539" s="250" t="s">
        <v>190</v>
      </c>
      <c r="F539" s="251"/>
      <c r="G539" s="238"/>
      <c r="H539" s="250"/>
      <c r="I539" s="250"/>
      <c r="J539" s="76"/>
    </row>
    <row r="540" spans="1:10" x14ac:dyDescent="0.25">
      <c r="A540" s="11" t="s">
        <v>224</v>
      </c>
      <c r="B540" s="178">
        <f t="shared" si="26"/>
        <v>7.5687614581267756E-2</v>
      </c>
      <c r="D540" s="250"/>
      <c r="E540" s="250" t="s">
        <v>227</v>
      </c>
      <c r="F540" s="250">
        <v>33839</v>
      </c>
      <c r="G540" s="238">
        <f t="shared" si="27"/>
        <v>2.7511382113821138E-3</v>
      </c>
      <c r="H540" s="250"/>
      <c r="I540" s="250"/>
      <c r="J540" s="76"/>
    </row>
    <row r="541" spans="1:10" x14ac:dyDescent="0.25">
      <c r="A541" s="11" t="s">
        <v>224</v>
      </c>
      <c r="B541" s="178">
        <f t="shared" si="26"/>
        <v>36.195386344107348</v>
      </c>
      <c r="D541" s="250"/>
      <c r="E541" s="250" t="s">
        <v>9</v>
      </c>
      <c r="F541" s="250">
        <v>740000</v>
      </c>
      <c r="G541" s="238">
        <f t="shared" si="27"/>
        <v>6.0162601626016263E-2</v>
      </c>
      <c r="H541" s="250"/>
      <c r="I541" s="250"/>
      <c r="J541" s="76"/>
    </row>
    <row r="542" spans="1:10" x14ac:dyDescent="0.25">
      <c r="A542" s="11" t="s">
        <v>224</v>
      </c>
      <c r="B542" s="178">
        <f t="shared" si="26"/>
        <v>1.1170599510873156</v>
      </c>
      <c r="D542" s="250"/>
      <c r="E542" s="250" t="s">
        <v>24</v>
      </c>
      <c r="F542" s="250">
        <v>130000</v>
      </c>
      <c r="G542" s="238">
        <f t="shared" si="27"/>
        <v>1.056910569105691E-2</v>
      </c>
      <c r="H542" s="250"/>
      <c r="I542" s="250"/>
      <c r="J542" s="76"/>
    </row>
    <row r="543" spans="1:10" x14ac:dyDescent="0.25">
      <c r="A543" s="11" t="s">
        <v>224</v>
      </c>
      <c r="B543" s="178">
        <f t="shared" si="26"/>
        <v>7.7507465368497579</v>
      </c>
      <c r="D543" s="250"/>
      <c r="E543" s="250" t="s">
        <v>110</v>
      </c>
      <c r="F543" s="250">
        <v>342434</v>
      </c>
      <c r="G543" s="238">
        <f t="shared" si="27"/>
        <v>2.7840162601626015E-2</v>
      </c>
      <c r="H543" s="250"/>
      <c r="I543" s="250"/>
      <c r="J543" s="76"/>
    </row>
    <row r="544" spans="1:10" x14ac:dyDescent="0.25">
      <c r="A544" s="11" t="s">
        <v>224</v>
      </c>
      <c r="B544" s="178">
        <f t="shared" si="26"/>
        <v>0</v>
      </c>
      <c r="D544" s="250"/>
      <c r="E544" s="250" t="s">
        <v>25</v>
      </c>
      <c r="F544" s="250"/>
      <c r="G544" s="238"/>
      <c r="H544" s="250"/>
      <c r="I544" s="250"/>
      <c r="J544" s="76"/>
    </row>
    <row r="545" spans="1:10" x14ac:dyDescent="0.25">
      <c r="A545" s="11" t="s">
        <v>224</v>
      </c>
      <c r="B545" s="178">
        <f t="shared" si="26"/>
        <v>0</v>
      </c>
      <c r="D545" s="250"/>
      <c r="E545" s="250" t="s">
        <v>111</v>
      </c>
      <c r="F545" s="250"/>
      <c r="G545" s="238"/>
      <c r="H545" s="250"/>
      <c r="I545" s="250"/>
      <c r="J545" s="76"/>
    </row>
    <row r="546" spans="1:10" x14ac:dyDescent="0.25">
      <c r="A546" s="11" t="s">
        <v>224</v>
      </c>
      <c r="B546" s="178">
        <f t="shared" si="26"/>
        <v>10.857828673408687</v>
      </c>
      <c r="D546" s="250"/>
      <c r="E546" s="250" t="s">
        <v>228</v>
      </c>
      <c r="F546" s="250">
        <v>405300</v>
      </c>
      <c r="G546" s="238">
        <f t="shared" si="27"/>
        <v>3.2951219512195123E-2</v>
      </c>
      <c r="H546" s="250"/>
      <c r="I546" s="250"/>
      <c r="J546" s="76"/>
    </row>
    <row r="547" spans="1:10" x14ac:dyDescent="0.25">
      <c r="A547" s="11" t="s">
        <v>224</v>
      </c>
      <c r="B547" s="178">
        <f t="shared" si="26"/>
        <v>9.5445832507105574E-2</v>
      </c>
      <c r="D547" s="250"/>
      <c r="E547" s="250" t="s">
        <v>220</v>
      </c>
      <c r="F547" s="250">
        <v>38000</v>
      </c>
      <c r="G547" s="238">
        <f t="shared" si="27"/>
        <v>3.0894308943089431E-3</v>
      </c>
      <c r="H547" s="250"/>
      <c r="I547" s="250"/>
      <c r="J547" s="76"/>
    </row>
    <row r="548" spans="1:10" x14ac:dyDescent="0.25">
      <c r="A548" s="11" t="s">
        <v>224</v>
      </c>
      <c r="B548" s="178">
        <f t="shared" si="26"/>
        <v>8.5663295657346817E-6</v>
      </c>
      <c r="D548" s="250"/>
      <c r="E548" s="250" t="s">
        <v>170</v>
      </c>
      <c r="F548" s="250">
        <v>360</v>
      </c>
      <c r="G548" s="238">
        <f t="shared" si="27"/>
        <v>2.926829268292683E-5</v>
      </c>
      <c r="H548" s="250"/>
      <c r="I548" s="250"/>
      <c r="J548" s="76"/>
    </row>
    <row r="549" spans="1:10" x14ac:dyDescent="0.25">
      <c r="A549" s="11" t="s">
        <v>224</v>
      </c>
      <c r="B549" s="178">
        <f t="shared" si="26"/>
        <v>1.0575715513252691E-3</v>
      </c>
      <c r="D549" s="250"/>
      <c r="E549" s="250" t="s">
        <v>183</v>
      </c>
      <c r="F549" s="250">
        <v>4000</v>
      </c>
      <c r="G549" s="238">
        <f t="shared" si="27"/>
        <v>3.2520325203252032E-4</v>
      </c>
      <c r="H549" s="250"/>
      <c r="I549" s="250"/>
      <c r="J549" s="76"/>
    </row>
    <row r="550" spans="1:10" x14ac:dyDescent="0.25">
      <c r="A550" s="11" t="s">
        <v>224</v>
      </c>
      <c r="B550" s="178">
        <f t="shared" si="26"/>
        <v>1.4872099940511601E-4</v>
      </c>
      <c r="D550" s="250"/>
      <c r="E550" s="250" t="s">
        <v>154</v>
      </c>
      <c r="F550" s="250">
        <v>1500</v>
      </c>
      <c r="G550" s="238">
        <f t="shared" si="27"/>
        <v>1.2195121951219512E-4</v>
      </c>
      <c r="H550" s="250"/>
      <c r="I550" s="250"/>
      <c r="J550" s="76"/>
    </row>
    <row r="551" spans="1:10" x14ac:dyDescent="0.25">
      <c r="A551" s="11" t="s">
        <v>224</v>
      </c>
      <c r="B551" s="178">
        <f t="shared" si="26"/>
        <v>5.5588604666534487E-2</v>
      </c>
      <c r="D551" s="250"/>
      <c r="E551" s="250" t="s">
        <v>229</v>
      </c>
      <c r="F551" s="250">
        <v>29000</v>
      </c>
      <c r="G551" s="238">
        <f t="shared" si="27"/>
        <v>2.3577235772357726E-3</v>
      </c>
      <c r="H551" s="250"/>
      <c r="I551" s="250"/>
      <c r="J551" s="76"/>
    </row>
    <row r="552" spans="1:10" x14ac:dyDescent="0.25">
      <c r="A552" s="11" t="s">
        <v>224</v>
      </c>
      <c r="B552" s="178">
        <f t="shared" si="26"/>
        <v>21.475613723048447</v>
      </c>
      <c r="D552" s="250"/>
      <c r="E552" s="250" t="s">
        <v>56</v>
      </c>
      <c r="F552" s="250">
        <v>570004</v>
      </c>
      <c r="G552" s="238">
        <f t="shared" si="27"/>
        <v>4.6341788617886182E-2</v>
      </c>
      <c r="H552" s="250"/>
      <c r="I552" s="250"/>
      <c r="J552" s="76"/>
    </row>
    <row r="553" spans="1:10" x14ac:dyDescent="0.25">
      <c r="A553" s="11" t="s">
        <v>224</v>
      </c>
      <c r="B553" s="178">
        <f t="shared" si="26"/>
        <v>0.20951087315751205</v>
      </c>
      <c r="D553" s="250"/>
      <c r="E553" s="250" t="s">
        <v>194</v>
      </c>
      <c r="F553" s="250">
        <v>56300</v>
      </c>
      <c r="G553" s="238">
        <f t="shared" si="27"/>
        <v>4.5772357723577236E-3</v>
      </c>
      <c r="H553" s="250"/>
      <c r="I553" s="250"/>
      <c r="J553" s="76"/>
    </row>
    <row r="554" spans="1:10" s="250" customFormat="1" x14ac:dyDescent="0.25">
      <c r="A554" s="11" t="s">
        <v>224</v>
      </c>
      <c r="B554" s="178">
        <f t="shared" si="26"/>
        <v>6.6098221957829316E-5</v>
      </c>
      <c r="C554" s="11"/>
      <c r="E554" s="250" t="s">
        <v>45</v>
      </c>
      <c r="F554" s="250">
        <v>1000</v>
      </c>
      <c r="G554" s="238">
        <f t="shared" si="27"/>
        <v>8.1300813008130081E-5</v>
      </c>
      <c r="J554" s="76"/>
    </row>
    <row r="555" spans="1:10" x14ac:dyDescent="0.25">
      <c r="A555" s="11" t="s">
        <v>224</v>
      </c>
      <c r="B555" s="178">
        <f t="shared" si="26"/>
        <v>0.12622711349064711</v>
      </c>
      <c r="D555" s="250"/>
      <c r="E555" s="250" t="s">
        <v>165</v>
      </c>
      <c r="F555" s="250">
        <v>43700</v>
      </c>
      <c r="G555" s="238">
        <f t="shared" si="27"/>
        <v>3.5528455284552845E-3</v>
      </c>
      <c r="H555" s="250"/>
      <c r="I555" s="250"/>
      <c r="J555" s="76"/>
    </row>
    <row r="556" spans="1:10" x14ac:dyDescent="0.25">
      <c r="A556" s="11" t="s">
        <v>224</v>
      </c>
      <c r="B556" s="178">
        <f t="shared" si="26"/>
        <v>2.7569227603278472</v>
      </c>
      <c r="D556" s="250"/>
      <c r="E556" s="250" t="s">
        <v>84</v>
      </c>
      <c r="F556" s="250">
        <v>204229</v>
      </c>
      <c r="G556" s="238">
        <f t="shared" si="27"/>
        <v>1.6603983739837399E-2</v>
      </c>
      <c r="H556" s="250"/>
      <c r="I556" s="250"/>
      <c r="J556" s="76"/>
    </row>
    <row r="557" spans="1:10" x14ac:dyDescent="0.25">
      <c r="A557" s="11" t="s">
        <v>224</v>
      </c>
      <c r="B557" s="178">
        <f t="shared" si="26"/>
        <v>6.6098221957829328E-3</v>
      </c>
      <c r="D557" s="250"/>
      <c r="E557" s="250" t="s">
        <v>139</v>
      </c>
      <c r="F557" s="250">
        <v>10000</v>
      </c>
      <c r="G557" s="238">
        <f t="shared" si="27"/>
        <v>8.1300813008130081E-4</v>
      </c>
      <c r="H557" s="250"/>
      <c r="I557" s="250"/>
      <c r="J557" s="76"/>
    </row>
    <row r="558" spans="1:10" x14ac:dyDescent="0.25">
      <c r="A558" s="11" t="s">
        <v>224</v>
      </c>
      <c r="B558" s="178">
        <f t="shared" si="26"/>
        <v>6.6098221957829328E-3</v>
      </c>
      <c r="D558" s="250"/>
      <c r="E558" s="250" t="s">
        <v>28</v>
      </c>
      <c r="F558" s="250">
        <v>10000</v>
      </c>
      <c r="G558" s="238">
        <f t="shared" si="27"/>
        <v>8.1300813008130081E-4</v>
      </c>
      <c r="H558" s="250"/>
      <c r="I558" s="250"/>
      <c r="J558" s="76"/>
    </row>
    <row r="559" spans="1:10" x14ac:dyDescent="0.25">
      <c r="A559" s="11" t="s">
        <v>224</v>
      </c>
      <c r="B559" s="178">
        <f t="shared" si="26"/>
        <v>142.91910916121356</v>
      </c>
      <c r="D559" s="250"/>
      <c r="E559" s="250" t="s">
        <v>92</v>
      </c>
      <c r="F559" s="251">
        <v>1470450</v>
      </c>
      <c r="G559" s="238">
        <f t="shared" si="27"/>
        <v>0.11954878048780487</v>
      </c>
      <c r="H559" s="250"/>
      <c r="I559" s="250"/>
      <c r="J559" s="76"/>
    </row>
    <row r="560" spans="1:10" x14ac:dyDescent="0.25">
      <c r="A560" s="11" t="s">
        <v>224</v>
      </c>
      <c r="B560" s="178">
        <f t="shared" si="26"/>
        <v>5.6775612400026447E-3</v>
      </c>
      <c r="D560" s="250"/>
      <c r="E560" s="250" t="s">
        <v>158</v>
      </c>
      <c r="F560" s="251">
        <v>9268</v>
      </c>
      <c r="G560" s="238">
        <f t="shared" si="27"/>
        <v>7.534959349593496E-4</v>
      </c>
      <c r="H560" s="250"/>
      <c r="I560" s="250"/>
      <c r="J560" s="76"/>
    </row>
    <row r="561" spans="1:10" x14ac:dyDescent="0.25">
      <c r="A561" s="11" t="s">
        <v>224</v>
      </c>
      <c r="B561" s="178">
        <f t="shared" si="26"/>
        <v>0.34742877916584047</v>
      </c>
      <c r="D561" s="250"/>
      <c r="E561" s="250" t="s">
        <v>118</v>
      </c>
      <c r="F561" s="250">
        <v>72500</v>
      </c>
      <c r="G561" s="238">
        <f t="shared" si="27"/>
        <v>5.8943089430894312E-3</v>
      </c>
      <c r="H561" s="250"/>
      <c r="I561" s="250"/>
      <c r="J561" s="76"/>
    </row>
    <row r="562" spans="1:10" x14ac:dyDescent="0.25">
      <c r="A562" s="11" t="s">
        <v>224</v>
      </c>
      <c r="B562" s="178">
        <f t="shared" si="26"/>
        <v>2.7260284222354421E-3</v>
      </c>
      <c r="D562" s="250"/>
      <c r="E562" s="250" t="s">
        <v>85</v>
      </c>
      <c r="F562" s="250">
        <v>6422</v>
      </c>
      <c r="G562" s="238">
        <f t="shared" si="27"/>
        <v>5.221138211382114E-4</v>
      </c>
      <c r="H562" s="250"/>
      <c r="I562" s="250"/>
      <c r="J562" s="76"/>
    </row>
    <row r="563" spans="1:10" x14ac:dyDescent="0.25">
      <c r="A563" s="11" t="s">
        <v>224</v>
      </c>
      <c r="B563" s="178">
        <f t="shared" si="26"/>
        <v>0</v>
      </c>
      <c r="D563" s="250"/>
      <c r="E563" s="250" t="s">
        <v>29</v>
      </c>
      <c r="F563" s="250"/>
      <c r="G563" s="238"/>
      <c r="H563" s="250"/>
      <c r="I563" s="250"/>
      <c r="J563" s="76"/>
    </row>
    <row r="564" spans="1:10" x14ac:dyDescent="0.25">
      <c r="A564" s="11" t="s">
        <v>224</v>
      </c>
      <c r="B564" s="178">
        <f t="shared" si="26"/>
        <v>2.3089173111243309</v>
      </c>
      <c r="D564" s="250"/>
      <c r="E564" s="250" t="s">
        <v>230</v>
      </c>
      <c r="F564" s="250">
        <v>186900</v>
      </c>
      <c r="G564" s="238">
        <f t="shared" si="27"/>
        <v>1.5195121951219512E-2</v>
      </c>
      <c r="H564" s="250"/>
      <c r="I564" s="250"/>
      <c r="J564" s="76"/>
    </row>
    <row r="565" spans="1:10" x14ac:dyDescent="0.25">
      <c r="A565" s="11" t="s">
        <v>224</v>
      </c>
      <c r="B565" s="178">
        <f t="shared" si="26"/>
        <v>1.5850756163659195E-3</v>
      </c>
      <c r="D565" s="250"/>
      <c r="E565" s="250" t="s">
        <v>231</v>
      </c>
      <c r="F565" s="250">
        <v>4897</v>
      </c>
      <c r="G565" s="238">
        <f t="shared" si="27"/>
        <v>3.9813008130081299E-4</v>
      </c>
      <c r="H565" s="250"/>
      <c r="I565" s="250"/>
      <c r="J565" s="76"/>
    </row>
    <row r="566" spans="1:10" x14ac:dyDescent="0.25">
      <c r="A566" s="11" t="s">
        <v>224</v>
      </c>
      <c r="B566" s="178">
        <f t="shared" si="26"/>
        <v>0</v>
      </c>
      <c r="D566" s="250"/>
      <c r="E566" s="250" t="s">
        <v>233</v>
      </c>
      <c r="F566" s="250"/>
      <c r="G566" s="238"/>
      <c r="H566" s="250"/>
      <c r="I566" s="250"/>
      <c r="J566" s="76"/>
    </row>
    <row r="567" spans="1:10" x14ac:dyDescent="0.25">
      <c r="A567" s="11" t="s">
        <v>224</v>
      </c>
      <c r="B567" s="178">
        <f t="shared" si="26"/>
        <v>8.6340416683191201E-2</v>
      </c>
      <c r="D567" s="250"/>
      <c r="E567" s="250" t="s">
        <v>121</v>
      </c>
      <c r="F567" s="250">
        <v>36142</v>
      </c>
      <c r="G567" s="238">
        <f t="shared" si="27"/>
        <v>2.9383739837398372E-3</v>
      </c>
      <c r="H567" s="250"/>
      <c r="I567" s="250"/>
      <c r="J567" s="76"/>
    </row>
    <row r="568" spans="1:10" x14ac:dyDescent="0.25">
      <c r="A568" s="11" t="s">
        <v>224</v>
      </c>
      <c r="B568" s="178">
        <f t="shared" si="26"/>
        <v>1.9915405116002382E-2</v>
      </c>
      <c r="D568" s="250"/>
      <c r="E568" s="250" t="s">
        <v>32</v>
      </c>
      <c r="F568" s="250">
        <v>17358</v>
      </c>
      <c r="G568" s="238"/>
      <c r="H568" s="250"/>
      <c r="I568" s="250"/>
      <c r="J568" s="76"/>
    </row>
    <row r="569" spans="1:10" x14ac:dyDescent="0.25">
      <c r="A569" s="11" t="s">
        <v>224</v>
      </c>
      <c r="B569" s="178">
        <f t="shared" si="26"/>
        <v>2.6093017777777776</v>
      </c>
      <c r="D569" s="250"/>
      <c r="E569" s="250" t="s">
        <v>174</v>
      </c>
      <c r="F569" s="250">
        <v>198686</v>
      </c>
      <c r="G569" s="238">
        <f t="shared" si="27"/>
        <v>1.6153333333333332E-2</v>
      </c>
      <c r="H569" s="250"/>
      <c r="I569" s="250"/>
      <c r="J569" s="76"/>
    </row>
    <row r="570" spans="1:10" x14ac:dyDescent="0.25">
      <c r="A570" s="11" t="s">
        <v>224</v>
      </c>
      <c r="B570" s="178">
        <f t="shared" si="26"/>
        <v>0</v>
      </c>
      <c r="D570" s="250"/>
      <c r="E570" s="250" t="s">
        <v>140</v>
      </c>
      <c r="F570" s="251"/>
      <c r="G570" s="238"/>
      <c r="H570" s="250"/>
      <c r="I570" s="250"/>
      <c r="J570" s="76"/>
    </row>
    <row r="571" spans="1:10" x14ac:dyDescent="0.25">
      <c r="A571" s="11" t="s">
        <v>224</v>
      </c>
      <c r="B571" s="178">
        <f t="shared" si="26"/>
        <v>4.3078183686958815E-2</v>
      </c>
      <c r="D571" s="250"/>
      <c r="E571" s="250" t="s">
        <v>232</v>
      </c>
      <c r="F571" s="250">
        <v>25529</v>
      </c>
      <c r="G571" s="238">
        <f t="shared" si="27"/>
        <v>2.0755284552845528E-3</v>
      </c>
      <c r="H571" s="250"/>
      <c r="I571" s="250"/>
      <c r="J571" s="76"/>
    </row>
    <row r="572" spans="1:10" x14ac:dyDescent="0.25">
      <c r="A572" s="11" t="s">
        <v>224</v>
      </c>
      <c r="B572" s="178">
        <f t="shared" si="26"/>
        <v>0</v>
      </c>
      <c r="D572" s="250"/>
      <c r="E572" s="250" t="s">
        <v>166</v>
      </c>
      <c r="F572" s="250"/>
      <c r="G572" s="238"/>
      <c r="H572" s="250"/>
      <c r="I572" s="250"/>
      <c r="J572" s="76"/>
    </row>
    <row r="573" spans="1:10" x14ac:dyDescent="0.25">
      <c r="A573" s="11" t="s">
        <v>224</v>
      </c>
      <c r="B573" s="178">
        <f t="shared" si="26"/>
        <v>2.5496040716504731</v>
      </c>
      <c r="D573" s="250"/>
      <c r="E573" s="250" t="s">
        <v>31</v>
      </c>
      <c r="F573" s="250">
        <v>196400</v>
      </c>
      <c r="G573" s="238">
        <f t="shared" si="27"/>
        <v>1.5967479674796749E-2</v>
      </c>
      <c r="H573" s="250"/>
      <c r="I573" s="250"/>
      <c r="J573" s="76"/>
    </row>
    <row r="574" spans="1:10" x14ac:dyDescent="0.25">
      <c r="A574" s="11" t="s">
        <v>224</v>
      </c>
      <c r="B574" s="178">
        <f t="shared" si="26"/>
        <v>36.982219578293339</v>
      </c>
      <c r="D574" s="250"/>
      <c r="E574" s="250" t="s">
        <v>38</v>
      </c>
      <c r="F574" s="250">
        <v>748000</v>
      </c>
      <c r="G574" s="238">
        <f t="shared" si="27"/>
        <v>6.0813008130081302E-2</v>
      </c>
      <c r="H574" s="250"/>
      <c r="I574" s="250"/>
      <c r="J574" s="76"/>
    </row>
    <row r="575" spans="1:10" x14ac:dyDescent="0.25">
      <c r="A575" s="11" t="s">
        <v>224</v>
      </c>
      <c r="B575" s="178">
        <f t="shared" si="26"/>
        <v>0</v>
      </c>
      <c r="D575" s="250"/>
      <c r="E575" s="250" t="s">
        <v>129</v>
      </c>
      <c r="F575" s="251"/>
      <c r="G575" s="238"/>
      <c r="H575" s="250"/>
      <c r="I575" s="250"/>
      <c r="J575" s="76"/>
    </row>
    <row r="576" spans="1:10" x14ac:dyDescent="0.25">
      <c r="A576" s="150" t="s">
        <v>224</v>
      </c>
      <c r="B576" s="131">
        <f t="shared" si="26"/>
        <v>0.10575715513252693</v>
      </c>
      <c r="C576" s="150"/>
      <c r="D576" s="12"/>
      <c r="E576" s="12" t="s">
        <v>47</v>
      </c>
      <c r="F576" s="12">
        <v>40000</v>
      </c>
      <c r="G576" s="237">
        <f t="shared" si="27"/>
        <v>3.2520325203252032E-3</v>
      </c>
      <c r="H576" s="12"/>
      <c r="I576" s="12"/>
      <c r="J576" s="147"/>
    </row>
    <row r="577" spans="1:10" x14ac:dyDescent="0.25">
      <c r="A577" s="11" t="s">
        <v>235</v>
      </c>
      <c r="B577" s="178">
        <f>POWER((F577/$J$577)*100, 2)</f>
        <v>0</v>
      </c>
      <c r="C577" s="11">
        <f>SUM(B577:B586)</f>
        <v>3324.8520710059161</v>
      </c>
      <c r="D577" s="252"/>
      <c r="E577" s="252" t="s">
        <v>5</v>
      </c>
      <c r="F577" s="252"/>
      <c r="G577" s="238"/>
      <c r="H577" s="252"/>
      <c r="I577" s="252"/>
      <c r="J577" s="76">
        <v>260</v>
      </c>
    </row>
    <row r="578" spans="1:10" x14ac:dyDescent="0.25">
      <c r="A578" s="11" t="s">
        <v>235</v>
      </c>
      <c r="B578" s="178">
        <f t="shared" ref="B578:B586" si="28">POWER((F578/$J$577)*100, 2)</f>
        <v>2940.9763313609465</v>
      </c>
      <c r="D578" s="252"/>
      <c r="E578" s="252" t="s">
        <v>15</v>
      </c>
      <c r="F578" s="252">
        <v>141</v>
      </c>
      <c r="G578" s="238">
        <f>F578/$J$577</f>
        <v>0.54230769230769227</v>
      </c>
      <c r="H578" s="252"/>
      <c r="I578" s="252"/>
      <c r="J578" s="76"/>
    </row>
    <row r="579" spans="1:10" x14ac:dyDescent="0.25">
      <c r="A579" s="11" t="s">
        <v>235</v>
      </c>
      <c r="B579" s="178">
        <f t="shared" si="28"/>
        <v>181.2130177514793</v>
      </c>
      <c r="D579" s="252"/>
      <c r="E579" s="252" t="s">
        <v>94</v>
      </c>
      <c r="F579" s="252">
        <v>35</v>
      </c>
      <c r="G579" s="238">
        <f t="shared" ref="G579:G586" si="29">F579/$J$577</f>
        <v>0.13461538461538461</v>
      </c>
      <c r="H579" s="252"/>
      <c r="I579" s="252"/>
      <c r="J579" s="76"/>
    </row>
    <row r="580" spans="1:10" x14ac:dyDescent="0.25">
      <c r="A580" s="11" t="s">
        <v>235</v>
      </c>
      <c r="B580" s="178">
        <f t="shared" si="28"/>
        <v>9.4674556213017755</v>
      </c>
      <c r="D580" s="252"/>
      <c r="E580" s="252" t="s">
        <v>22</v>
      </c>
      <c r="F580" s="252">
        <v>8</v>
      </c>
      <c r="G580" s="238">
        <f t="shared" si="29"/>
        <v>3.0769230769230771E-2</v>
      </c>
      <c r="H580" s="252"/>
      <c r="I580" s="252"/>
      <c r="J580" s="76"/>
    </row>
    <row r="581" spans="1:10" x14ac:dyDescent="0.25">
      <c r="A581" s="11" t="s">
        <v>235</v>
      </c>
      <c r="B581" s="178">
        <f t="shared" si="28"/>
        <v>14.792899408284024</v>
      </c>
      <c r="D581" s="252"/>
      <c r="E581" s="252" t="s">
        <v>111</v>
      </c>
      <c r="F581" s="252">
        <v>10</v>
      </c>
      <c r="G581" s="238">
        <f t="shared" si="29"/>
        <v>3.8461538461538464E-2</v>
      </c>
      <c r="H581" s="252"/>
      <c r="I581" s="252"/>
      <c r="J581" s="76"/>
    </row>
    <row r="582" spans="1:10" x14ac:dyDescent="0.25">
      <c r="A582" s="11" t="s">
        <v>235</v>
      </c>
      <c r="B582" s="178">
        <f t="shared" si="28"/>
        <v>92.455621301775167</v>
      </c>
      <c r="D582" s="252"/>
      <c r="E582" s="252" t="s">
        <v>36</v>
      </c>
      <c r="F582" s="252">
        <v>25</v>
      </c>
      <c r="G582" s="238">
        <f t="shared" si="29"/>
        <v>9.6153846153846159E-2</v>
      </c>
      <c r="H582" s="252"/>
      <c r="I582" s="252"/>
      <c r="J582" s="76"/>
    </row>
    <row r="583" spans="1:10" s="252" customFormat="1" x14ac:dyDescent="0.25">
      <c r="A583" s="11" t="s">
        <v>235</v>
      </c>
      <c r="B583" s="178">
        <f t="shared" si="28"/>
        <v>37.869822485207102</v>
      </c>
      <c r="C583" s="11"/>
      <c r="E583" s="252" t="s">
        <v>170</v>
      </c>
      <c r="F583" s="252">
        <v>16</v>
      </c>
      <c r="G583" s="238">
        <f t="shared" si="29"/>
        <v>6.1538461538461542E-2</v>
      </c>
      <c r="J583" s="76"/>
    </row>
    <row r="584" spans="1:10" x14ac:dyDescent="0.25">
      <c r="A584" s="11" t="s">
        <v>235</v>
      </c>
      <c r="B584" s="178">
        <f t="shared" si="28"/>
        <v>14.792899408284024</v>
      </c>
      <c r="D584" s="252"/>
      <c r="E584" s="252" t="s">
        <v>16</v>
      </c>
      <c r="F584" s="252">
        <v>10</v>
      </c>
      <c r="G584" s="238">
        <f t="shared" si="29"/>
        <v>3.8461538461538464E-2</v>
      </c>
      <c r="H584" s="252"/>
      <c r="I584" s="252"/>
      <c r="J584" s="76"/>
    </row>
    <row r="585" spans="1:10" x14ac:dyDescent="0.25">
      <c r="A585" s="11" t="s">
        <v>235</v>
      </c>
      <c r="B585" s="178">
        <f t="shared" si="28"/>
        <v>0</v>
      </c>
      <c r="D585" s="252"/>
      <c r="E585" s="252" t="s">
        <v>120</v>
      </c>
      <c r="F585" s="252"/>
      <c r="G585" s="238"/>
      <c r="H585" s="252"/>
      <c r="I585" s="252"/>
      <c r="J585" s="76"/>
    </row>
    <row r="586" spans="1:10" x14ac:dyDescent="0.25">
      <c r="A586" s="150" t="s">
        <v>235</v>
      </c>
      <c r="B586" s="131">
        <f t="shared" si="28"/>
        <v>33.284023668639051</v>
      </c>
      <c r="C586" s="150"/>
      <c r="D586" s="12"/>
      <c r="E586" s="12" t="s">
        <v>126</v>
      </c>
      <c r="F586" s="12">
        <v>15</v>
      </c>
      <c r="G586" s="237">
        <f t="shared" si="29"/>
        <v>5.7692307692307696E-2</v>
      </c>
      <c r="H586" s="12"/>
      <c r="I586" s="12"/>
      <c r="J586" s="147"/>
    </row>
    <row r="587" spans="1:10" x14ac:dyDescent="0.25">
      <c r="A587" s="11" t="s">
        <v>239</v>
      </c>
      <c r="B587" s="178">
        <f>POWER((F587/$J$587)*100, 2)</f>
        <v>5.8344418772900184</v>
      </c>
      <c r="C587" s="11">
        <f>SUM(B587:B604)</f>
        <v>4765.6667075077594</v>
      </c>
      <c r="D587" s="257"/>
      <c r="E587" s="257" t="s">
        <v>244</v>
      </c>
      <c r="F587" s="257">
        <v>1000</v>
      </c>
      <c r="G587" s="238">
        <f>F587/$J$587</f>
        <v>2.4154589371980676E-2</v>
      </c>
      <c r="H587" s="257"/>
      <c r="I587" s="257"/>
      <c r="J587" s="76">
        <v>41400</v>
      </c>
    </row>
    <row r="588" spans="1:10" x14ac:dyDescent="0.25">
      <c r="A588" s="11" t="s">
        <v>239</v>
      </c>
      <c r="B588" s="178">
        <f t="shared" ref="B588:B604" si="30">POWER((F588/$J$587)*100, 2)</f>
        <v>0.14017246610189268</v>
      </c>
      <c r="D588" s="257"/>
      <c r="E588" s="257" t="s">
        <v>93</v>
      </c>
      <c r="F588" s="257">
        <v>155</v>
      </c>
      <c r="G588" s="238">
        <f t="shared" ref="G588:G604" si="31">F588/$J$587</f>
        <v>3.7439613526570048E-3</v>
      </c>
      <c r="H588" s="257"/>
      <c r="I588" s="257"/>
      <c r="J588" s="76"/>
    </row>
    <row r="589" spans="1:10" x14ac:dyDescent="0.25">
      <c r="A589" s="11" t="s">
        <v>239</v>
      </c>
      <c r="B589" s="178">
        <f t="shared" si="30"/>
        <v>0</v>
      </c>
      <c r="D589" s="257"/>
      <c r="E589" s="257" t="s">
        <v>245</v>
      </c>
      <c r="F589" s="257"/>
      <c r="G589" s="238"/>
      <c r="H589" s="244"/>
      <c r="I589" s="257"/>
      <c r="J589" s="76"/>
    </row>
    <row r="590" spans="1:10" x14ac:dyDescent="0.25">
      <c r="A590" s="11" t="s">
        <v>239</v>
      </c>
      <c r="B590" s="178">
        <f t="shared" si="30"/>
        <v>0</v>
      </c>
      <c r="D590" s="257"/>
      <c r="E590" s="257" t="s">
        <v>246</v>
      </c>
      <c r="F590" s="257"/>
      <c r="G590" s="238"/>
      <c r="H590" s="257"/>
      <c r="I590" s="257"/>
      <c r="J590" s="76"/>
    </row>
    <row r="591" spans="1:10" x14ac:dyDescent="0.25">
      <c r="A591" s="11" t="s">
        <v>239</v>
      </c>
      <c r="B591" s="178">
        <f t="shared" si="30"/>
        <v>3646.5261733062616</v>
      </c>
      <c r="D591" s="257"/>
      <c r="E591" s="257" t="s">
        <v>247</v>
      </c>
      <c r="F591" s="257">
        <v>25000</v>
      </c>
      <c r="G591" s="238">
        <f t="shared" si="31"/>
        <v>0.60386473429951693</v>
      </c>
      <c r="H591" s="257"/>
      <c r="I591" s="257"/>
      <c r="J591" s="76"/>
    </row>
    <row r="592" spans="1:10" x14ac:dyDescent="0.25">
      <c r="A592" s="11" t="s">
        <v>239</v>
      </c>
      <c r="B592" s="178">
        <f t="shared" si="30"/>
        <v>0</v>
      </c>
      <c r="D592" s="257"/>
      <c r="E592" s="257" t="s">
        <v>19</v>
      </c>
      <c r="F592" s="257"/>
      <c r="G592" s="238"/>
      <c r="H592" s="257"/>
      <c r="I592" s="257"/>
      <c r="J592" s="76"/>
    </row>
    <row r="593" spans="1:10" x14ac:dyDescent="0.25">
      <c r="A593" s="11" t="s">
        <v>239</v>
      </c>
      <c r="B593" s="178">
        <f t="shared" si="30"/>
        <v>0</v>
      </c>
      <c r="D593" s="257"/>
      <c r="E593" s="257" t="s">
        <v>248</v>
      </c>
      <c r="F593" s="257"/>
      <c r="G593" s="238"/>
      <c r="H593" s="257"/>
      <c r="I593" s="257"/>
      <c r="J593" s="76"/>
    </row>
    <row r="594" spans="1:10" x14ac:dyDescent="0.25">
      <c r="A594" s="11" t="s">
        <v>239</v>
      </c>
      <c r="B594" s="178">
        <f t="shared" si="30"/>
        <v>0</v>
      </c>
      <c r="D594" s="257"/>
      <c r="E594" s="257" t="s">
        <v>249</v>
      </c>
      <c r="F594" s="257"/>
      <c r="G594" s="238"/>
      <c r="H594" s="257"/>
      <c r="I594" s="257"/>
      <c r="J594" s="76"/>
    </row>
    <row r="595" spans="1:10" x14ac:dyDescent="0.25">
      <c r="A595" s="11" t="s">
        <v>239</v>
      </c>
      <c r="B595" s="178">
        <f t="shared" si="30"/>
        <v>0</v>
      </c>
      <c r="D595" s="257"/>
      <c r="E595" s="257" t="s">
        <v>20</v>
      </c>
      <c r="F595" s="257"/>
      <c r="G595" s="238"/>
      <c r="H595" s="257"/>
      <c r="I595" s="257"/>
      <c r="J595" s="76"/>
    </row>
    <row r="596" spans="1:10" x14ac:dyDescent="0.25">
      <c r="A596" s="11" t="s">
        <v>239</v>
      </c>
      <c r="B596" s="178">
        <f t="shared" si="30"/>
        <v>0</v>
      </c>
      <c r="D596" s="257"/>
      <c r="E596" s="257" t="s">
        <v>250</v>
      </c>
      <c r="F596" s="257"/>
      <c r="G596" s="238"/>
      <c r="H596" s="257"/>
      <c r="I596" s="257"/>
      <c r="J596" s="76"/>
    </row>
    <row r="597" spans="1:10" x14ac:dyDescent="0.25">
      <c r="A597" s="11" t="s">
        <v>239</v>
      </c>
      <c r="B597" s="178">
        <f t="shared" si="30"/>
        <v>9.3351070036640296E-3</v>
      </c>
      <c r="D597" s="257"/>
      <c r="E597" s="257" t="s">
        <v>251</v>
      </c>
      <c r="F597" s="257">
        <v>40</v>
      </c>
      <c r="G597" s="238">
        <f t="shared" si="31"/>
        <v>9.6618357487922703E-4</v>
      </c>
      <c r="H597" s="257"/>
      <c r="I597" s="257"/>
      <c r="J597" s="76"/>
    </row>
    <row r="598" spans="1:10" x14ac:dyDescent="0.25">
      <c r="A598" s="11" t="s">
        <v>239</v>
      </c>
      <c r="B598" s="178">
        <f t="shared" si="30"/>
        <v>0</v>
      </c>
      <c r="D598" s="257"/>
      <c r="E598" s="257" t="s">
        <v>228</v>
      </c>
      <c r="F598" s="257"/>
      <c r="G598" s="238"/>
      <c r="H598" s="257"/>
      <c r="I598" s="257"/>
      <c r="J598" s="76"/>
    </row>
    <row r="599" spans="1:10" x14ac:dyDescent="0.25">
      <c r="A599" s="11" t="s">
        <v>239</v>
      </c>
      <c r="B599" s="178">
        <f t="shared" si="30"/>
        <v>0</v>
      </c>
      <c r="D599" s="257"/>
      <c r="E599" s="257" t="s">
        <v>56</v>
      </c>
      <c r="F599" s="257"/>
      <c r="G599" s="238"/>
      <c r="H599" s="257"/>
      <c r="I599" s="257"/>
      <c r="J599" s="76"/>
    </row>
    <row r="600" spans="1:10" x14ac:dyDescent="0.25">
      <c r="A600" s="11" t="s">
        <v>239</v>
      </c>
      <c r="B600" s="178">
        <f t="shared" si="30"/>
        <v>1100.0277777777776</v>
      </c>
      <c r="D600" s="257"/>
      <c r="E600" s="257" t="s">
        <v>165</v>
      </c>
      <c r="F600" s="257">
        <v>13731</v>
      </c>
      <c r="G600" s="238">
        <f t="shared" si="31"/>
        <v>0.33166666666666667</v>
      </c>
      <c r="H600" s="257"/>
      <c r="I600" s="257"/>
      <c r="J600" s="76"/>
    </row>
    <row r="601" spans="1:10" x14ac:dyDescent="0.25">
      <c r="A601" s="11" t="s">
        <v>239</v>
      </c>
      <c r="B601" s="178">
        <f t="shared" si="30"/>
        <v>0</v>
      </c>
      <c r="D601" s="257"/>
      <c r="E601" s="257" t="s">
        <v>252</v>
      </c>
      <c r="F601" s="257"/>
      <c r="G601" s="238"/>
      <c r="H601" s="257"/>
      <c r="I601" s="257"/>
      <c r="J601" s="76"/>
    </row>
    <row r="602" spans="1:10" x14ac:dyDescent="0.25">
      <c r="A602" s="11" t="s">
        <v>239</v>
      </c>
      <c r="B602" s="178">
        <f t="shared" si="30"/>
        <v>0</v>
      </c>
      <c r="D602" s="257"/>
      <c r="E602" s="257" t="s">
        <v>92</v>
      </c>
      <c r="F602" s="257"/>
      <c r="G602" s="238">
        <f t="shared" si="31"/>
        <v>0</v>
      </c>
      <c r="H602" s="257"/>
      <c r="I602" s="257"/>
      <c r="J602" s="76"/>
    </row>
    <row r="603" spans="1:10" x14ac:dyDescent="0.25">
      <c r="A603" s="11" t="s">
        <v>239</v>
      </c>
      <c r="B603" s="178">
        <f t="shared" si="30"/>
        <v>1.3127494223902543E-3</v>
      </c>
      <c r="D603" s="257"/>
      <c r="E603" s="257" t="s">
        <v>218</v>
      </c>
      <c r="F603" s="257">
        <v>15</v>
      </c>
      <c r="G603" s="238">
        <f t="shared" si="31"/>
        <v>3.6231884057971015E-4</v>
      </c>
      <c r="H603" s="257"/>
      <c r="I603" s="257"/>
      <c r="J603" s="76"/>
    </row>
    <row r="604" spans="1:10" x14ac:dyDescent="0.25">
      <c r="A604" s="150" t="s">
        <v>239</v>
      </c>
      <c r="B604" s="131">
        <f t="shared" si="30"/>
        <v>13.127494223902541</v>
      </c>
      <c r="C604" s="150"/>
      <c r="D604" s="12"/>
      <c r="E604" s="12" t="s">
        <v>230</v>
      </c>
      <c r="F604" s="12">
        <v>1500</v>
      </c>
      <c r="G604" s="237">
        <f t="shared" si="31"/>
        <v>3.6231884057971016E-2</v>
      </c>
      <c r="H604" s="12"/>
      <c r="I604" s="12"/>
      <c r="J604" s="147"/>
    </row>
    <row r="605" spans="1:10" x14ac:dyDescent="0.25">
      <c r="A605" s="11" t="s">
        <v>253</v>
      </c>
      <c r="B605" s="178">
        <f>POWER((F605/$J$605)*100, 2)</f>
        <v>86.53326122228232</v>
      </c>
      <c r="C605" s="11">
        <f>SUM(B605:B619)</f>
        <v>2331.1194591671174</v>
      </c>
      <c r="D605" s="260"/>
      <c r="E605" s="260" t="s">
        <v>100</v>
      </c>
      <c r="F605" s="260">
        <v>200000</v>
      </c>
      <c r="G605" s="238">
        <f>F605/$J$605</f>
        <v>9.3023255813953487E-2</v>
      </c>
      <c r="H605" s="260"/>
      <c r="I605" s="260"/>
      <c r="J605" s="76">
        <v>2150000</v>
      </c>
    </row>
    <row r="606" spans="1:10" x14ac:dyDescent="0.25">
      <c r="A606" s="11" t="s">
        <v>253</v>
      </c>
      <c r="B606" s="178">
        <f t="shared" ref="B606:B619" si="32">POWER((F606/$J$605)*100, 2)</f>
        <v>13.501352082206598</v>
      </c>
      <c r="D606" s="260"/>
      <c r="E606" s="260" t="s">
        <v>82</v>
      </c>
      <c r="F606" s="260">
        <v>79000</v>
      </c>
      <c r="G606" s="238">
        <f t="shared" ref="G606:G616" si="33">F606/$J$605</f>
        <v>3.6744186046511626E-2</v>
      </c>
      <c r="H606" s="260"/>
      <c r="I606" s="260"/>
      <c r="J606" s="76"/>
    </row>
    <row r="607" spans="1:10" x14ac:dyDescent="0.25">
      <c r="A607" s="11" t="s">
        <v>253</v>
      </c>
      <c r="B607" s="178">
        <f t="shared" si="32"/>
        <v>10.600324499729584</v>
      </c>
      <c r="D607" s="260"/>
      <c r="E607" s="260" t="s">
        <v>83</v>
      </c>
      <c r="F607" s="260">
        <v>70000</v>
      </c>
      <c r="G607" s="238">
        <f t="shared" si="33"/>
        <v>3.255813953488372E-2</v>
      </c>
      <c r="H607" s="260"/>
      <c r="I607" s="260"/>
      <c r="J607" s="76"/>
    </row>
    <row r="608" spans="1:10" x14ac:dyDescent="0.25">
      <c r="A608" s="11" t="s">
        <v>253</v>
      </c>
      <c r="B608" s="178">
        <f t="shared" si="32"/>
        <v>11.560000000000002</v>
      </c>
      <c r="D608" s="260"/>
      <c r="E608" s="260" t="s">
        <v>134</v>
      </c>
      <c r="F608" s="260">
        <v>73100</v>
      </c>
      <c r="G608" s="238">
        <f t="shared" si="33"/>
        <v>3.4000000000000002E-2</v>
      </c>
      <c r="H608" s="260"/>
      <c r="I608" s="260"/>
      <c r="J608" s="76"/>
    </row>
    <row r="609" spans="1:10" x14ac:dyDescent="0.25">
      <c r="A609" s="11" t="s">
        <v>253</v>
      </c>
      <c r="B609" s="178">
        <f t="shared" si="32"/>
        <v>914.0075716603568</v>
      </c>
      <c r="D609" s="260"/>
      <c r="E609" s="260" t="s">
        <v>94</v>
      </c>
      <c r="F609" s="260">
        <v>650000</v>
      </c>
      <c r="G609" s="238">
        <f t="shared" si="33"/>
        <v>0.30232558139534882</v>
      </c>
      <c r="H609" s="260"/>
      <c r="I609" s="260"/>
      <c r="J609" s="76"/>
    </row>
    <row r="610" spans="1:10" x14ac:dyDescent="0.25">
      <c r="A610" s="11" t="s">
        <v>253</v>
      </c>
      <c r="B610" s="178">
        <f t="shared" si="32"/>
        <v>0.48674959437533805</v>
      </c>
      <c r="D610" s="260"/>
      <c r="E610" s="260" t="s">
        <v>9</v>
      </c>
      <c r="F610" s="260">
        <v>15000</v>
      </c>
      <c r="G610" s="238">
        <f t="shared" si="33"/>
        <v>6.9767441860465115E-3</v>
      </c>
      <c r="H610" s="260"/>
      <c r="I610" s="260"/>
      <c r="J610" s="76"/>
    </row>
    <row r="611" spans="1:10" x14ac:dyDescent="0.25">
      <c r="A611" s="11" t="s">
        <v>253</v>
      </c>
      <c r="B611" s="178">
        <f t="shared" si="32"/>
        <v>1229.8885884261763</v>
      </c>
      <c r="D611" s="260"/>
      <c r="E611" s="260" t="s">
        <v>111</v>
      </c>
      <c r="F611" s="260">
        <v>754000</v>
      </c>
      <c r="G611" s="238">
        <f t="shared" si="33"/>
        <v>0.35069767441860467</v>
      </c>
      <c r="H611" s="260"/>
      <c r="I611" s="260"/>
      <c r="J611" s="76"/>
    </row>
    <row r="612" spans="1:10" x14ac:dyDescent="0.25">
      <c r="A612" s="11" t="s">
        <v>253</v>
      </c>
      <c r="B612" s="178">
        <f t="shared" si="32"/>
        <v>7.5305570578691183</v>
      </c>
      <c r="D612" s="260"/>
      <c r="E612" s="260" t="s">
        <v>92</v>
      </c>
      <c r="F612" s="260">
        <v>59000</v>
      </c>
      <c r="G612" s="238">
        <f t="shared" si="33"/>
        <v>2.7441860465116281E-2</v>
      </c>
      <c r="H612" s="260"/>
      <c r="I612" s="260"/>
      <c r="J612" s="76"/>
    </row>
    <row r="613" spans="1:10" x14ac:dyDescent="0.25">
      <c r="A613" s="11" t="s">
        <v>253</v>
      </c>
      <c r="B613" s="178">
        <f t="shared" si="32"/>
        <v>13.501352082206598</v>
      </c>
      <c r="D613" s="260"/>
      <c r="E613" s="260" t="s">
        <v>158</v>
      </c>
      <c r="F613" s="260">
        <v>79000</v>
      </c>
      <c r="G613" s="238">
        <f t="shared" si="33"/>
        <v>3.6744186046511626E-2</v>
      </c>
      <c r="H613" s="260"/>
      <c r="I613" s="260"/>
      <c r="J613" s="76"/>
    </row>
    <row r="614" spans="1:10" x14ac:dyDescent="0.25">
      <c r="A614" s="11" t="s">
        <v>253</v>
      </c>
      <c r="B614" s="178">
        <f t="shared" si="32"/>
        <v>42.401297998918338</v>
      </c>
      <c r="D614" s="260"/>
      <c r="E614" s="260" t="s">
        <v>16</v>
      </c>
      <c r="F614" s="260">
        <v>140000</v>
      </c>
      <c r="G614" s="238">
        <f t="shared" si="33"/>
        <v>6.5116279069767441E-2</v>
      </c>
      <c r="H614" s="260"/>
      <c r="I614" s="260"/>
      <c r="J614" s="76"/>
    </row>
    <row r="615" spans="1:10" x14ac:dyDescent="0.25">
      <c r="A615" s="11" t="s">
        <v>253</v>
      </c>
      <c r="B615" s="178">
        <f t="shared" si="32"/>
        <v>0.24307193077339104</v>
      </c>
      <c r="D615" s="260"/>
      <c r="E615" s="260" t="s">
        <v>37</v>
      </c>
      <c r="F615" s="260">
        <v>10600</v>
      </c>
      <c r="G615" s="238">
        <f t="shared" si="33"/>
        <v>4.9302325581395351E-3</v>
      </c>
      <c r="H615" s="260"/>
      <c r="I615" s="260"/>
      <c r="J615" s="76"/>
    </row>
    <row r="616" spans="1:10" x14ac:dyDescent="0.25">
      <c r="A616" s="11" t="s">
        <v>253</v>
      </c>
      <c r="B616" s="178">
        <f t="shared" si="32"/>
        <v>0.86533261222282309</v>
      </c>
      <c r="D616" s="260"/>
      <c r="E616" s="260" t="s">
        <v>174</v>
      </c>
      <c r="F616" s="260">
        <v>20000</v>
      </c>
      <c r="G616" s="238">
        <f t="shared" si="33"/>
        <v>9.3023255813953487E-3</v>
      </c>
      <c r="H616" s="260"/>
      <c r="I616" s="260"/>
      <c r="J616" s="76"/>
    </row>
    <row r="617" spans="1:10" x14ac:dyDescent="0.25">
      <c r="A617" s="11" t="s">
        <v>253</v>
      </c>
      <c r="B617" s="178">
        <f t="shared" si="32"/>
        <v>0</v>
      </c>
      <c r="D617" s="260"/>
      <c r="E617" s="260" t="s">
        <v>38</v>
      </c>
      <c r="F617" s="260"/>
      <c r="G617" s="238"/>
      <c r="H617" s="260"/>
      <c r="I617" s="260"/>
      <c r="J617" s="76"/>
    </row>
    <row r="618" spans="1:10" x14ac:dyDescent="0.25">
      <c r="A618" s="11" t="s">
        <v>253</v>
      </c>
      <c r="B618" s="178">
        <f t="shared" si="32"/>
        <v>0</v>
      </c>
      <c r="D618" s="260"/>
      <c r="E618" s="260" t="s">
        <v>89</v>
      </c>
      <c r="F618" s="253"/>
      <c r="G618" s="238"/>
      <c r="H618" s="260"/>
      <c r="I618" s="260"/>
      <c r="J618" s="76"/>
    </row>
    <row r="619" spans="1:10" x14ac:dyDescent="0.25">
      <c r="A619" s="150" t="s">
        <v>253</v>
      </c>
      <c r="B619" s="131">
        <f t="shared" si="32"/>
        <v>0</v>
      </c>
      <c r="C619" s="150"/>
      <c r="D619" s="12"/>
      <c r="E619" s="12" t="s">
        <v>86</v>
      </c>
      <c r="F619" s="140"/>
      <c r="G619" s="237"/>
      <c r="H619" s="12"/>
      <c r="I619" s="12"/>
      <c r="J619" s="147"/>
    </row>
    <row r="620" spans="1:10" x14ac:dyDescent="0.25">
      <c r="A620" s="11" t="s">
        <v>257</v>
      </c>
      <c r="B620" s="178">
        <f>POWER((F620/$J$620)*100, 2)</f>
        <v>0.88999644001423994</v>
      </c>
      <c r="C620" s="11">
        <f>SUM(B620:B633)</f>
        <v>3434.4185555902673</v>
      </c>
      <c r="D620" s="260"/>
      <c r="E620" s="260" t="s">
        <v>192</v>
      </c>
      <c r="F620" s="199">
        <v>3500</v>
      </c>
      <c r="G620" s="238">
        <f>F620/$J$620</f>
        <v>9.433962264150943E-3</v>
      </c>
      <c r="H620" s="260"/>
      <c r="I620" s="260"/>
      <c r="J620" s="76">
        <v>371000</v>
      </c>
    </row>
    <row r="621" spans="1:10" x14ac:dyDescent="0.25">
      <c r="A621" s="11" t="s">
        <v>257</v>
      </c>
      <c r="B621" s="178">
        <f t="shared" ref="B621:B633" si="34">POWER((F621/$J$620)*100, 2)</f>
        <v>726.52770613407336</v>
      </c>
      <c r="D621" s="260"/>
      <c r="E621" s="260" t="s">
        <v>15</v>
      </c>
      <c r="F621" s="199">
        <v>100000</v>
      </c>
      <c r="G621" s="238">
        <f t="shared" ref="G621:G631" si="35">F621/$J$620</f>
        <v>0.26954177897574122</v>
      </c>
      <c r="H621" s="260"/>
      <c r="I621" s="260"/>
      <c r="J621" s="76"/>
    </row>
    <row r="622" spans="1:10" x14ac:dyDescent="0.25">
      <c r="A622" s="11" t="s">
        <v>257</v>
      </c>
      <c r="B622" s="178">
        <f t="shared" si="34"/>
        <v>0</v>
      </c>
      <c r="D622" s="260"/>
      <c r="E622" s="260" t="s">
        <v>19</v>
      </c>
      <c r="F622" s="199"/>
      <c r="G622" s="238"/>
      <c r="H622" s="260"/>
      <c r="I622" s="260"/>
      <c r="J622" s="76"/>
    </row>
    <row r="623" spans="1:10" x14ac:dyDescent="0.25">
      <c r="A623" s="11" t="s">
        <v>257</v>
      </c>
      <c r="B623" s="178">
        <f t="shared" si="34"/>
        <v>0.16346873388016653</v>
      </c>
      <c r="D623" s="260"/>
      <c r="E623" s="260" t="s">
        <v>94</v>
      </c>
      <c r="F623" s="199">
        <v>1500</v>
      </c>
      <c r="G623" s="238">
        <f t="shared" si="35"/>
        <v>4.0431266846361188E-3</v>
      </c>
      <c r="H623" s="260"/>
      <c r="I623" s="260"/>
      <c r="J623" s="76"/>
    </row>
    <row r="624" spans="1:10" x14ac:dyDescent="0.25">
      <c r="A624" s="11" t="s">
        <v>257</v>
      </c>
      <c r="B624" s="178">
        <f t="shared" si="34"/>
        <v>0.18599109277032283</v>
      </c>
      <c r="D624" s="260"/>
      <c r="E624" s="260" t="s">
        <v>9</v>
      </c>
      <c r="F624" s="199">
        <v>1600</v>
      </c>
      <c r="G624" s="238">
        <f t="shared" si="35"/>
        <v>4.3126684636118602E-3</v>
      </c>
      <c r="H624" s="260"/>
      <c r="I624" s="260"/>
      <c r="J624" s="76"/>
    </row>
    <row r="625" spans="1:10" x14ac:dyDescent="0.25">
      <c r="A625" s="11" t="s">
        <v>257</v>
      </c>
      <c r="B625" s="178">
        <f t="shared" si="34"/>
        <v>2478.375804883719</v>
      </c>
      <c r="D625" s="260"/>
      <c r="E625" s="260" t="s">
        <v>136</v>
      </c>
      <c r="F625" s="199">
        <v>184696</v>
      </c>
      <c r="G625" s="238">
        <f t="shared" si="35"/>
        <v>0.49783288409703502</v>
      </c>
      <c r="H625" s="260"/>
      <c r="I625" s="260"/>
      <c r="J625" s="76"/>
    </row>
    <row r="626" spans="1:10" x14ac:dyDescent="0.25">
      <c r="A626" s="11" t="s">
        <v>257</v>
      </c>
      <c r="B626" s="178">
        <f t="shared" si="34"/>
        <v>0</v>
      </c>
      <c r="D626" s="260"/>
      <c r="E626" s="260" t="s">
        <v>25</v>
      </c>
      <c r="F626" s="199"/>
      <c r="G626" s="238"/>
      <c r="H626" s="260"/>
      <c r="I626" s="260"/>
      <c r="J626" s="76"/>
    </row>
    <row r="627" spans="1:10" x14ac:dyDescent="0.25">
      <c r="A627" s="11" t="s">
        <v>257</v>
      </c>
      <c r="B627" s="178">
        <f t="shared" si="34"/>
        <v>45.407981633379585</v>
      </c>
      <c r="D627" s="260"/>
      <c r="E627" s="260" t="s">
        <v>111</v>
      </c>
      <c r="F627" s="199">
        <v>25000</v>
      </c>
      <c r="G627" s="238">
        <f t="shared" si="35"/>
        <v>6.7385444743935305E-2</v>
      </c>
      <c r="H627" s="260"/>
      <c r="I627" s="260"/>
      <c r="J627" s="76"/>
    </row>
    <row r="628" spans="1:10" x14ac:dyDescent="0.25">
      <c r="A628" s="11" t="s">
        <v>257</v>
      </c>
      <c r="B628" s="178">
        <f t="shared" si="34"/>
        <v>181.63192653351834</v>
      </c>
      <c r="D628" s="260"/>
      <c r="E628" s="260" t="s">
        <v>153</v>
      </c>
      <c r="F628" s="199">
        <v>50000</v>
      </c>
      <c r="G628" s="238">
        <f t="shared" si="35"/>
        <v>0.13477088948787061</v>
      </c>
      <c r="H628" s="260"/>
      <c r="I628" s="260"/>
      <c r="J628" s="76"/>
    </row>
    <row r="629" spans="1:10" x14ac:dyDescent="0.25">
      <c r="A629" s="11" t="s">
        <v>257</v>
      </c>
      <c r="B629" s="178">
        <f t="shared" si="34"/>
        <v>0</v>
      </c>
      <c r="D629" s="260"/>
      <c r="E629" s="260" t="s">
        <v>32</v>
      </c>
      <c r="F629" s="199"/>
      <c r="G629" s="238"/>
      <c r="H629" s="260"/>
      <c r="I629" s="260"/>
      <c r="J629" s="76"/>
    </row>
    <row r="630" spans="1:10" x14ac:dyDescent="0.25">
      <c r="A630" s="11" t="s">
        <v>257</v>
      </c>
      <c r="B630" s="178">
        <f t="shared" si="34"/>
        <v>1.4387064900719991E-2</v>
      </c>
      <c r="D630" s="260"/>
      <c r="E630" s="260" t="s">
        <v>141</v>
      </c>
      <c r="F630" s="199">
        <v>445</v>
      </c>
      <c r="G630" s="238">
        <f t="shared" si="35"/>
        <v>1.1994609164420486E-3</v>
      </c>
      <c r="H630" s="260"/>
      <c r="I630" s="260"/>
      <c r="J630" s="76"/>
    </row>
    <row r="631" spans="1:10" x14ac:dyDescent="0.25">
      <c r="A631" s="11" t="s">
        <v>257</v>
      </c>
      <c r="B631" s="178">
        <f t="shared" si="34"/>
        <v>1.2212930740113779</v>
      </c>
      <c r="D631" s="260"/>
      <c r="E631" s="260" t="s">
        <v>126</v>
      </c>
      <c r="F631" s="199">
        <v>4100</v>
      </c>
      <c r="G631" s="238">
        <f t="shared" si="35"/>
        <v>1.1051212938005392E-2</v>
      </c>
      <c r="H631" s="260"/>
      <c r="I631" s="260"/>
      <c r="J631" s="76"/>
    </row>
    <row r="632" spans="1:10" x14ac:dyDescent="0.25">
      <c r="A632" s="11" t="s">
        <v>257</v>
      </c>
      <c r="B632" s="178">
        <f t="shared" si="34"/>
        <v>0</v>
      </c>
      <c r="D632" s="260"/>
      <c r="E632" s="260" t="s">
        <v>128</v>
      </c>
      <c r="F632" s="199"/>
      <c r="G632" s="238"/>
      <c r="H632" s="260"/>
      <c r="I632" s="260"/>
      <c r="J632" s="76"/>
    </row>
    <row r="633" spans="1:10" x14ac:dyDescent="0.25">
      <c r="A633" s="150" t="s">
        <v>257</v>
      </c>
      <c r="B633" s="131">
        <f t="shared" si="34"/>
        <v>0</v>
      </c>
      <c r="C633" s="150"/>
      <c r="D633" s="12"/>
      <c r="E633" s="12" t="s">
        <v>38</v>
      </c>
      <c r="F633" s="216"/>
      <c r="G633" s="237"/>
      <c r="H633" s="12"/>
      <c r="I633" s="12"/>
      <c r="J633" s="147"/>
    </row>
    <row r="634" spans="1:10" x14ac:dyDescent="0.25">
      <c r="A634" s="11" t="s">
        <v>260</v>
      </c>
      <c r="B634" s="178">
        <f>POWER((F634/$J$634)*100, 2)</f>
        <v>6.8595639289940831</v>
      </c>
      <c r="C634" s="11">
        <f>SUM(B634:B641)</f>
        <v>4540.7145476923079</v>
      </c>
      <c r="D634" s="261"/>
      <c r="E634" s="261" t="s">
        <v>81</v>
      </c>
      <c r="F634" s="261">
        <v>8512</v>
      </c>
      <c r="G634" s="238">
        <f>F634/$J$634</f>
        <v>2.6190769230769229E-2</v>
      </c>
      <c r="H634" s="261"/>
      <c r="I634" s="261"/>
      <c r="J634" s="76">
        <v>325000</v>
      </c>
    </row>
    <row r="635" spans="1:10" x14ac:dyDescent="0.25">
      <c r="A635" s="11" t="s">
        <v>260</v>
      </c>
      <c r="B635" s="178">
        <f t="shared" ref="B635:B641" si="36">POWER((F635/$J$634)*100, 2)</f>
        <v>3786.9822485207101</v>
      </c>
      <c r="D635" s="261"/>
      <c r="E635" s="261" t="s">
        <v>15</v>
      </c>
      <c r="F635" s="261">
        <v>200000</v>
      </c>
      <c r="G635" s="238">
        <f t="shared" ref="G635:G640" si="37">F635/$J$634</f>
        <v>0.61538461538461542</v>
      </c>
      <c r="H635" s="261"/>
      <c r="I635" s="261"/>
      <c r="J635" s="76"/>
    </row>
    <row r="636" spans="1:10" x14ac:dyDescent="0.25">
      <c r="A636" s="11" t="s">
        <v>260</v>
      </c>
      <c r="B636" s="178">
        <f t="shared" si="36"/>
        <v>0</v>
      </c>
      <c r="D636" s="261"/>
      <c r="E636" s="261" t="s">
        <v>24</v>
      </c>
      <c r="F636" s="261"/>
      <c r="G636" s="238"/>
      <c r="H636" s="261"/>
      <c r="I636" s="261"/>
      <c r="J636" s="76"/>
    </row>
    <row r="637" spans="1:10" x14ac:dyDescent="0.25">
      <c r="A637" s="11" t="s">
        <v>260</v>
      </c>
      <c r="B637" s="178">
        <f t="shared" si="36"/>
        <v>93.5178263668639</v>
      </c>
      <c r="D637" s="261"/>
      <c r="E637" s="261" t="s">
        <v>56</v>
      </c>
      <c r="F637" s="261">
        <v>31429</v>
      </c>
      <c r="G637" s="238">
        <f t="shared" si="37"/>
        <v>9.6704615384615389E-2</v>
      </c>
      <c r="H637" s="261"/>
      <c r="I637" s="261"/>
      <c r="J637" s="76"/>
    </row>
    <row r="638" spans="1:10" x14ac:dyDescent="0.25">
      <c r="A638" s="11" t="s">
        <v>260</v>
      </c>
      <c r="B638" s="178">
        <f t="shared" si="36"/>
        <v>0.59171597633136097</v>
      </c>
      <c r="D638" s="261"/>
      <c r="E638" s="261" t="s">
        <v>165</v>
      </c>
      <c r="F638" s="261">
        <v>2500</v>
      </c>
      <c r="G638" s="238">
        <f t="shared" si="37"/>
        <v>7.6923076923076927E-3</v>
      </c>
      <c r="H638" s="261"/>
      <c r="I638" s="261"/>
      <c r="J638" s="76"/>
    </row>
    <row r="639" spans="1:10" x14ac:dyDescent="0.25">
      <c r="A639" s="11" t="s">
        <v>260</v>
      </c>
      <c r="B639" s="178">
        <f t="shared" si="36"/>
        <v>0</v>
      </c>
      <c r="D639" s="261"/>
      <c r="E639" s="261" t="s">
        <v>262</v>
      </c>
      <c r="F639" s="261"/>
      <c r="G639" s="238"/>
      <c r="H639" s="261"/>
      <c r="I639" s="261"/>
      <c r="J639" s="76"/>
    </row>
    <row r="640" spans="1:10" x14ac:dyDescent="0.25">
      <c r="A640" s="11" t="s">
        <v>260</v>
      </c>
      <c r="B640" s="178">
        <f t="shared" si="36"/>
        <v>652.76319289940818</v>
      </c>
      <c r="D640" s="261"/>
      <c r="E640" s="261" t="s">
        <v>32</v>
      </c>
      <c r="F640" s="261">
        <v>83035</v>
      </c>
      <c r="G640" s="238">
        <f t="shared" si="37"/>
        <v>0.25549230769230769</v>
      </c>
      <c r="H640" s="261"/>
      <c r="I640" s="261"/>
      <c r="J640" s="76"/>
    </row>
    <row r="641" spans="1:10" x14ac:dyDescent="0.25">
      <c r="A641" s="150" t="s">
        <v>260</v>
      </c>
      <c r="B641" s="131">
        <f t="shared" si="36"/>
        <v>0</v>
      </c>
      <c r="C641" s="150"/>
      <c r="D641" s="12"/>
      <c r="E641" s="12" t="s">
        <v>31</v>
      </c>
      <c r="F641" s="12"/>
      <c r="G641" s="237"/>
      <c r="H641" s="12"/>
      <c r="I641" s="12"/>
      <c r="J641" s="147"/>
    </row>
    <row r="642" spans="1:10" x14ac:dyDescent="0.25">
      <c r="A642" s="11" t="s">
        <v>263</v>
      </c>
      <c r="B642" s="178">
        <f>POWER((F642/$J$642)*100, 2)</f>
        <v>0</v>
      </c>
      <c r="C642" s="105">
        <f>SUM(B642:B654)</f>
        <v>8076.9403802934266</v>
      </c>
      <c r="D642" s="232"/>
      <c r="E642" s="14" t="s">
        <v>5</v>
      </c>
      <c r="F642" s="253"/>
      <c r="G642" s="238"/>
      <c r="H642" s="232"/>
      <c r="I642" s="232"/>
      <c r="J642" s="167">
        <v>99500</v>
      </c>
    </row>
    <row r="643" spans="1:10" x14ac:dyDescent="0.25">
      <c r="A643" s="11" t="s">
        <v>263</v>
      </c>
      <c r="B643" s="178">
        <f t="shared" ref="B643:B654" si="38">POWER((F643/$J$642)*100, 2)</f>
        <v>1.9797479861619657E-2</v>
      </c>
      <c r="C643" s="105"/>
      <c r="D643" s="232"/>
      <c r="E643" s="14" t="s">
        <v>6</v>
      </c>
      <c r="F643" s="263">
        <v>140</v>
      </c>
      <c r="G643" s="238">
        <f>F643/$J$642</f>
        <v>1.407035175879397E-3</v>
      </c>
      <c r="H643" s="232"/>
      <c r="I643" s="232"/>
      <c r="J643" s="167"/>
    </row>
    <row r="644" spans="1:10" x14ac:dyDescent="0.25">
      <c r="A644" s="11" t="s">
        <v>263</v>
      </c>
      <c r="B644" s="178">
        <f t="shared" si="38"/>
        <v>8036.8071513345621</v>
      </c>
      <c r="D644" s="263"/>
      <c r="E644" s="263" t="s">
        <v>15</v>
      </c>
      <c r="F644" s="263">
        <v>89200</v>
      </c>
      <c r="G644" s="238">
        <f t="shared" ref="G644:G654" si="39">F644/$J$642</f>
        <v>0.89648241206030155</v>
      </c>
      <c r="H644" s="263"/>
      <c r="I644" s="263"/>
      <c r="J644" s="76"/>
    </row>
    <row r="645" spans="1:10" x14ac:dyDescent="0.25">
      <c r="A645" s="11" t="s">
        <v>263</v>
      </c>
      <c r="B645" s="178">
        <f t="shared" si="38"/>
        <v>0</v>
      </c>
      <c r="D645" s="263"/>
      <c r="E645" s="263" t="s">
        <v>265</v>
      </c>
      <c r="F645" s="263"/>
      <c r="G645" s="238"/>
      <c r="H645" s="263"/>
      <c r="I645" s="263"/>
      <c r="J645" s="76"/>
    </row>
    <row r="646" spans="1:10" x14ac:dyDescent="0.25">
      <c r="A646" s="11" t="s">
        <v>263</v>
      </c>
      <c r="B646" s="178">
        <f t="shared" si="38"/>
        <v>2.9191182040857555</v>
      </c>
      <c r="D646" s="263"/>
      <c r="E646" s="263" t="s">
        <v>9</v>
      </c>
      <c r="F646" s="263">
        <v>1700</v>
      </c>
      <c r="G646" s="238">
        <f t="shared" si="39"/>
        <v>1.7085427135678392E-2</v>
      </c>
      <c r="H646" s="263"/>
      <c r="I646" s="263"/>
      <c r="J646" s="76"/>
    </row>
    <row r="647" spans="1:10" s="263" customFormat="1" x14ac:dyDescent="0.25">
      <c r="A647" s="11" t="s">
        <v>263</v>
      </c>
      <c r="B647" s="178">
        <f t="shared" si="38"/>
        <v>0</v>
      </c>
      <c r="C647" s="11"/>
      <c r="E647" s="263" t="s">
        <v>36</v>
      </c>
      <c r="G647" s="238"/>
      <c r="J647" s="76"/>
    </row>
    <row r="648" spans="1:10" x14ac:dyDescent="0.25">
      <c r="A648" s="11" t="s">
        <v>263</v>
      </c>
      <c r="B648" s="178">
        <f t="shared" si="38"/>
        <v>0</v>
      </c>
      <c r="D648" s="263"/>
      <c r="E648" s="263" t="s">
        <v>266</v>
      </c>
      <c r="F648" s="263"/>
      <c r="G648" s="238"/>
      <c r="H648" s="263"/>
      <c r="I648" s="263"/>
      <c r="J648" s="76"/>
    </row>
    <row r="649" spans="1:10" x14ac:dyDescent="0.25">
      <c r="A649" s="11" t="s">
        <v>263</v>
      </c>
      <c r="B649" s="178">
        <f t="shared" si="38"/>
        <v>0.14585490265397341</v>
      </c>
      <c r="D649" s="263"/>
      <c r="E649" s="263" t="s">
        <v>26</v>
      </c>
      <c r="F649" s="263">
        <v>380</v>
      </c>
      <c r="G649" s="238">
        <f t="shared" si="39"/>
        <v>3.8190954773869349E-3</v>
      </c>
      <c r="H649" s="263"/>
      <c r="I649" s="263"/>
      <c r="J649" s="76"/>
    </row>
    <row r="650" spans="1:10" x14ac:dyDescent="0.25">
      <c r="A650" s="11" t="s">
        <v>263</v>
      </c>
      <c r="B650" s="178">
        <f t="shared" si="38"/>
        <v>5.3432994116310182</v>
      </c>
      <c r="D650" s="263"/>
      <c r="E650" s="263" t="s">
        <v>16</v>
      </c>
      <c r="F650" s="263">
        <v>2300</v>
      </c>
      <c r="G650" s="238">
        <f t="shared" si="39"/>
        <v>2.3115577889447236E-2</v>
      </c>
      <c r="H650" s="263"/>
      <c r="I650" s="263"/>
      <c r="J650" s="76"/>
    </row>
    <row r="651" spans="1:10" x14ac:dyDescent="0.25">
      <c r="A651" s="11" t="s">
        <v>263</v>
      </c>
      <c r="B651" s="178">
        <f t="shared" si="38"/>
        <v>0</v>
      </c>
      <c r="D651" s="263"/>
      <c r="E651" s="263" t="s">
        <v>160</v>
      </c>
      <c r="F651" s="263"/>
      <c r="G651" s="238"/>
      <c r="H651" s="263"/>
      <c r="I651" s="263"/>
      <c r="J651" s="76"/>
    </row>
    <row r="652" spans="1:10" x14ac:dyDescent="0.25">
      <c r="A652" s="11" t="s">
        <v>263</v>
      </c>
      <c r="B652" s="178">
        <f t="shared" si="38"/>
        <v>31.675967778591453</v>
      </c>
      <c r="D652" s="263"/>
      <c r="E652" s="263" t="s">
        <v>161</v>
      </c>
      <c r="F652" s="263">
        <v>5600</v>
      </c>
      <c r="G652" s="238">
        <f t="shared" si="39"/>
        <v>5.6281407035175882E-2</v>
      </c>
      <c r="H652" s="263"/>
      <c r="I652" s="263"/>
      <c r="J652" s="76"/>
    </row>
    <row r="653" spans="1:10" x14ac:dyDescent="0.25">
      <c r="A653" s="11" t="s">
        <v>263</v>
      </c>
      <c r="B653" s="178">
        <f t="shared" si="38"/>
        <v>0</v>
      </c>
      <c r="D653" s="263"/>
      <c r="E653" s="263" t="s">
        <v>38</v>
      </c>
      <c r="F653" s="263"/>
      <c r="G653" s="238"/>
      <c r="H653" s="263"/>
      <c r="I653" s="263"/>
      <c r="J653" s="76"/>
    </row>
    <row r="654" spans="1:10" x14ac:dyDescent="0.25">
      <c r="A654" s="150" t="s">
        <v>263</v>
      </c>
      <c r="B654" s="131">
        <f t="shared" si="38"/>
        <v>2.919118204085755E-2</v>
      </c>
      <c r="C654" s="12"/>
      <c r="D654" s="12"/>
      <c r="E654" s="12" t="s">
        <v>47</v>
      </c>
      <c r="F654" s="12">
        <v>170</v>
      </c>
      <c r="G654" s="237">
        <f t="shared" si="39"/>
        <v>1.7085427135678391E-3</v>
      </c>
      <c r="H654" s="12"/>
      <c r="I654" s="12"/>
      <c r="J654" s="12"/>
    </row>
    <row r="655" spans="1:10" x14ac:dyDescent="0.25">
      <c r="A655" s="11" t="s">
        <v>267</v>
      </c>
      <c r="B655" s="178">
        <f>POWER((F655/$J$655)*100, 2)</f>
        <v>1839.605712890625</v>
      </c>
      <c r="C655" s="11">
        <f>SUM(B655:B672)</f>
        <v>2893.7096699035646</v>
      </c>
      <c r="D655" s="264"/>
      <c r="E655" s="264" t="s">
        <v>5</v>
      </c>
      <c r="F655" s="264">
        <v>549000</v>
      </c>
      <c r="G655" s="238">
        <f>F655/$J$655</f>
        <v>0.42890624999999999</v>
      </c>
      <c r="H655" s="264"/>
      <c r="I655" s="264"/>
      <c r="J655" s="76">
        <v>1280000</v>
      </c>
    </row>
    <row r="656" spans="1:10" x14ac:dyDescent="0.25">
      <c r="A656" s="11" t="s">
        <v>267</v>
      </c>
      <c r="B656" s="178">
        <f t="shared" ref="B656:B672" si="40">POWER((F656/$J$655)*100, 2)</f>
        <v>3.2953594726562496</v>
      </c>
      <c r="D656" s="264"/>
      <c r="E656" s="264" t="s">
        <v>6</v>
      </c>
      <c r="F656" s="264">
        <v>23236</v>
      </c>
      <c r="G656" s="238">
        <f t="shared" ref="G656:G672" si="41">F656/$J$655</f>
        <v>1.8153124999999999E-2</v>
      </c>
      <c r="H656" s="264"/>
      <c r="I656" s="264"/>
      <c r="J656" s="76"/>
    </row>
    <row r="657" spans="1:10" x14ac:dyDescent="0.25">
      <c r="A657" s="11" t="s">
        <v>267</v>
      </c>
      <c r="B657" s="178">
        <f t="shared" si="40"/>
        <v>119.62890625</v>
      </c>
      <c r="D657" s="264"/>
      <c r="E657" s="264" t="s">
        <v>15</v>
      </c>
      <c r="F657" s="253">
        <v>140000</v>
      </c>
      <c r="G657" s="238">
        <f t="shared" si="41"/>
        <v>0.109375</v>
      </c>
      <c r="H657" s="264"/>
      <c r="I657" s="264"/>
      <c r="J657" s="76"/>
    </row>
    <row r="658" spans="1:10" x14ac:dyDescent="0.25">
      <c r="A658" s="11" t="s">
        <v>267</v>
      </c>
      <c r="B658" s="178">
        <f t="shared" si="40"/>
        <v>4.717041015625</v>
      </c>
      <c r="D658" s="264"/>
      <c r="E658" s="264" t="s">
        <v>9</v>
      </c>
      <c r="F658" s="264">
        <v>27800</v>
      </c>
      <c r="G658" s="238">
        <f t="shared" si="41"/>
        <v>2.1718749999999998E-2</v>
      </c>
      <c r="H658" s="264"/>
      <c r="I658" s="264"/>
      <c r="J658" s="76"/>
    </row>
    <row r="659" spans="1:10" x14ac:dyDescent="0.25">
      <c r="A659" s="11" t="s">
        <v>267</v>
      </c>
      <c r="B659" s="178">
        <f t="shared" si="40"/>
        <v>15.2587890625</v>
      </c>
      <c r="D659" s="264"/>
      <c r="E659" s="264" t="s">
        <v>268</v>
      </c>
      <c r="F659" s="264">
        <v>50000</v>
      </c>
      <c r="G659" s="238">
        <f t="shared" si="41"/>
        <v>3.90625E-2</v>
      </c>
      <c r="H659" s="264"/>
      <c r="I659" s="264"/>
      <c r="J659" s="76"/>
    </row>
    <row r="660" spans="1:10" s="264" customFormat="1" x14ac:dyDescent="0.25">
      <c r="A660" s="11" t="s">
        <v>267</v>
      </c>
      <c r="B660" s="178">
        <f t="shared" si="40"/>
        <v>0</v>
      </c>
      <c r="C660" s="11"/>
      <c r="E660" s="264" t="s">
        <v>176</v>
      </c>
      <c r="F660" s="253"/>
      <c r="G660" s="238"/>
      <c r="J660" s="76"/>
    </row>
    <row r="661" spans="1:10" x14ac:dyDescent="0.25">
      <c r="A661" s="11" t="s">
        <v>267</v>
      </c>
      <c r="B661" s="178">
        <f t="shared" si="40"/>
        <v>0.34240783691406257</v>
      </c>
      <c r="D661" s="264"/>
      <c r="E661" s="264" t="s">
        <v>90</v>
      </c>
      <c r="F661" s="264">
        <v>7490</v>
      </c>
      <c r="G661" s="238">
        <f t="shared" si="41"/>
        <v>5.8515625E-3</v>
      </c>
      <c r="H661" s="264"/>
      <c r="I661" s="264"/>
      <c r="J661" s="76"/>
    </row>
    <row r="662" spans="1:10" x14ac:dyDescent="0.25">
      <c r="A662" s="11" t="s">
        <v>267</v>
      </c>
      <c r="B662" s="178">
        <f t="shared" si="40"/>
        <v>9.7979064941406246E-3</v>
      </c>
      <c r="D662" s="264"/>
      <c r="E662" s="264" t="s">
        <v>26</v>
      </c>
      <c r="F662" s="264">
        <v>1267</v>
      </c>
      <c r="G662" s="238">
        <f t="shared" si="41"/>
        <v>9.8984375000000006E-4</v>
      </c>
      <c r="H662" s="264"/>
      <c r="I662" s="264"/>
      <c r="J662" s="76"/>
    </row>
    <row r="663" spans="1:10" x14ac:dyDescent="0.25">
      <c r="A663" s="11" t="s">
        <v>267</v>
      </c>
      <c r="B663" s="178">
        <f t="shared" si="40"/>
        <v>8.40093994140625</v>
      </c>
      <c r="D663" s="264"/>
      <c r="E663" s="264" t="s">
        <v>27</v>
      </c>
      <c r="F663" s="264">
        <v>37100</v>
      </c>
      <c r="G663" s="238">
        <f t="shared" si="41"/>
        <v>2.8984375E-2</v>
      </c>
      <c r="H663" s="264"/>
      <c r="I663" s="264"/>
      <c r="J663" s="76"/>
    </row>
    <row r="664" spans="1:10" x14ac:dyDescent="0.25">
      <c r="A664" s="11" t="s">
        <v>267</v>
      </c>
      <c r="B664" s="178">
        <f t="shared" si="40"/>
        <v>0.52880166015624996</v>
      </c>
      <c r="D664" s="264"/>
      <c r="E664" s="264" t="s">
        <v>16</v>
      </c>
      <c r="F664" s="264">
        <v>9308</v>
      </c>
      <c r="G664" s="238">
        <f t="shared" si="41"/>
        <v>7.2718749999999997E-3</v>
      </c>
      <c r="H664" s="264"/>
      <c r="I664" s="264"/>
      <c r="J664" s="76"/>
    </row>
    <row r="665" spans="1:10" s="264" customFormat="1" x14ac:dyDescent="0.25">
      <c r="A665" s="11" t="s">
        <v>267</v>
      </c>
      <c r="B665" s="178">
        <f t="shared" si="40"/>
        <v>0</v>
      </c>
      <c r="C665" s="11"/>
      <c r="E665" s="264" t="s">
        <v>159</v>
      </c>
      <c r="F665" s="253"/>
      <c r="G665" s="238"/>
      <c r="J665" s="76"/>
    </row>
    <row r="666" spans="1:10" x14ac:dyDescent="0.25">
      <c r="A666" s="11" t="s">
        <v>267</v>
      </c>
      <c r="B666" s="178">
        <f t="shared" si="40"/>
        <v>0.30698525390625003</v>
      </c>
      <c r="D666" s="264"/>
      <c r="E666" s="264" t="s">
        <v>30</v>
      </c>
      <c r="F666" s="264">
        <v>7092</v>
      </c>
      <c r="G666" s="238">
        <f t="shared" si="41"/>
        <v>5.5406250000000004E-3</v>
      </c>
      <c r="H666" s="264"/>
      <c r="I666" s="264"/>
      <c r="J666" s="76"/>
    </row>
    <row r="667" spans="1:10" x14ac:dyDescent="0.25">
      <c r="A667" s="11" t="s">
        <v>267</v>
      </c>
      <c r="B667" s="178">
        <f t="shared" si="40"/>
        <v>895.31860351562477</v>
      </c>
      <c r="D667" s="264"/>
      <c r="E667" s="264" t="s">
        <v>121</v>
      </c>
      <c r="F667" s="264">
        <v>383000</v>
      </c>
      <c r="G667" s="238">
        <f t="shared" si="41"/>
        <v>0.29921874999999998</v>
      </c>
      <c r="H667" s="264"/>
      <c r="I667" s="264"/>
      <c r="J667" s="76"/>
    </row>
    <row r="668" spans="1:10" x14ac:dyDescent="0.25">
      <c r="A668" s="11" t="s">
        <v>267</v>
      </c>
      <c r="B668" s="178">
        <f t="shared" si="40"/>
        <v>0.5166015625</v>
      </c>
      <c r="D668" s="264"/>
      <c r="E668" s="264" t="s">
        <v>160</v>
      </c>
      <c r="F668" s="264">
        <v>9200</v>
      </c>
      <c r="G668" s="238">
        <f t="shared" si="41"/>
        <v>7.1875000000000003E-3</v>
      </c>
      <c r="H668" s="264"/>
      <c r="I668" s="264"/>
      <c r="J668" s="76"/>
    </row>
    <row r="669" spans="1:10" x14ac:dyDescent="0.25">
      <c r="A669" s="11" t="s">
        <v>267</v>
      </c>
      <c r="B669" s="178">
        <f t="shared" si="40"/>
        <v>0</v>
      </c>
      <c r="D669" s="264"/>
      <c r="E669" s="264" t="s">
        <v>161</v>
      </c>
      <c r="F669" s="264"/>
      <c r="G669" s="238"/>
      <c r="H669" s="264"/>
      <c r="I669" s="264"/>
      <c r="J669" s="76"/>
    </row>
    <row r="670" spans="1:10" x14ac:dyDescent="0.25">
      <c r="A670" s="11" t="s">
        <v>267</v>
      </c>
      <c r="B670" s="178">
        <f t="shared" si="40"/>
        <v>5.4931640625</v>
      </c>
      <c r="D670" s="264"/>
      <c r="E670" s="264" t="s">
        <v>126</v>
      </c>
      <c r="F670" s="264">
        <v>30000</v>
      </c>
      <c r="G670" s="238">
        <f t="shared" si="41"/>
        <v>2.34375E-2</v>
      </c>
      <c r="H670" s="264"/>
      <c r="I670" s="264"/>
      <c r="J670" s="76"/>
    </row>
    <row r="671" spans="1:10" x14ac:dyDescent="0.25">
      <c r="A671" s="11" t="s">
        <v>267</v>
      </c>
      <c r="B671" s="178">
        <f t="shared" si="40"/>
        <v>0</v>
      </c>
      <c r="D671" s="264"/>
      <c r="E671" s="264" t="s">
        <v>38</v>
      </c>
      <c r="F671" s="253"/>
      <c r="G671" s="238"/>
      <c r="H671" s="264"/>
      <c r="I671" s="264"/>
      <c r="J671" s="76"/>
    </row>
    <row r="672" spans="1:10" x14ac:dyDescent="0.25">
      <c r="A672" s="150" t="s">
        <v>267</v>
      </c>
      <c r="B672" s="131">
        <f t="shared" si="40"/>
        <v>0.28655947265625009</v>
      </c>
      <c r="C672" s="12"/>
      <c r="D672" s="12"/>
      <c r="E672" s="12" t="s">
        <v>47</v>
      </c>
      <c r="F672" s="12">
        <v>6852</v>
      </c>
      <c r="G672" s="237">
        <f t="shared" si="41"/>
        <v>5.3531250000000002E-3</v>
      </c>
      <c r="H672" s="12"/>
      <c r="I672" s="12"/>
      <c r="J672" s="12"/>
    </row>
    <row r="673" spans="1:10" x14ac:dyDescent="0.25">
      <c r="A673" s="11" t="s">
        <v>269</v>
      </c>
      <c r="B673" s="178">
        <f>POWER((F673/$J$673)*100, 2)</f>
        <v>0</v>
      </c>
      <c r="C673" s="11">
        <f>SUM(B673:B689)</f>
        <v>8239.832314743855</v>
      </c>
      <c r="D673" s="269"/>
      <c r="E673" s="269" t="s">
        <v>5</v>
      </c>
      <c r="F673" s="268"/>
      <c r="G673" s="238"/>
      <c r="H673" s="269"/>
      <c r="I673" s="269"/>
      <c r="J673" s="76">
        <v>49000</v>
      </c>
    </row>
    <row r="674" spans="1:10" x14ac:dyDescent="0.25">
      <c r="A674" s="11" t="s">
        <v>269</v>
      </c>
      <c r="B674" s="178">
        <f t="shared" ref="B674:B689" si="42">POWER((F674/$J$673)*100, 2)</f>
        <v>0</v>
      </c>
      <c r="D674" s="269"/>
      <c r="E674" s="269" t="s">
        <v>93</v>
      </c>
      <c r="F674" s="269"/>
      <c r="G674" s="238"/>
      <c r="H674" s="269"/>
      <c r="I674" s="269"/>
      <c r="J674" s="76"/>
    </row>
    <row r="675" spans="1:10" x14ac:dyDescent="0.25">
      <c r="A675" s="11" t="s">
        <v>269</v>
      </c>
      <c r="B675" s="178">
        <f t="shared" si="42"/>
        <v>8162.5693461057881</v>
      </c>
      <c r="D675" s="269"/>
      <c r="E675" s="269" t="s">
        <v>6</v>
      </c>
      <c r="F675" s="269">
        <f>44270</f>
        <v>44270</v>
      </c>
      <c r="G675" s="238">
        <f>F675/$J$673</f>
        <v>0.90346938775510199</v>
      </c>
      <c r="H675" s="269"/>
      <c r="I675" s="269"/>
      <c r="J675" s="76"/>
    </row>
    <row r="676" spans="1:10" x14ac:dyDescent="0.25">
      <c r="A676" s="11" t="s">
        <v>269</v>
      </c>
      <c r="B676" s="178">
        <f t="shared" si="42"/>
        <v>7.0387338608912946E-4</v>
      </c>
      <c r="D676" s="269"/>
      <c r="E676" s="269" t="s">
        <v>271</v>
      </c>
      <c r="F676" s="269">
        <v>13</v>
      </c>
      <c r="G676" s="238">
        <f t="shared" ref="G676:G686" si="43">F676/$J$673</f>
        <v>2.653061224489796E-4</v>
      </c>
      <c r="H676" s="269"/>
      <c r="I676" s="269"/>
      <c r="J676" s="76"/>
    </row>
    <row r="677" spans="1:10" x14ac:dyDescent="0.25">
      <c r="A677" s="11" t="s">
        <v>269</v>
      </c>
      <c r="B677" s="178">
        <f t="shared" si="42"/>
        <v>76.937959183673485</v>
      </c>
      <c r="D677" s="269"/>
      <c r="E677" s="269" t="s">
        <v>82</v>
      </c>
      <c r="F677" s="269">
        <f>4298</f>
        <v>4298</v>
      </c>
      <c r="G677" s="238">
        <f t="shared" si="43"/>
        <v>8.7714285714285717E-2</v>
      </c>
      <c r="H677" s="269"/>
      <c r="I677" s="269"/>
      <c r="J677" s="76"/>
    </row>
    <row r="678" spans="1:10" x14ac:dyDescent="0.25">
      <c r="A678" s="11" t="s">
        <v>269</v>
      </c>
      <c r="B678" s="178">
        <f t="shared" si="42"/>
        <v>2.0158267388588084E-3</v>
      </c>
      <c r="D678" s="269"/>
      <c r="E678" s="269" t="s">
        <v>15</v>
      </c>
      <c r="F678" s="269">
        <v>22</v>
      </c>
      <c r="G678" s="238">
        <f t="shared" si="43"/>
        <v>4.4897959183673469E-4</v>
      </c>
      <c r="H678" s="269"/>
      <c r="I678" s="269"/>
      <c r="J678" s="76"/>
    </row>
    <row r="679" spans="1:10" x14ac:dyDescent="0.25">
      <c r="A679" s="11" t="s">
        <v>269</v>
      </c>
      <c r="B679" s="178">
        <f t="shared" si="42"/>
        <v>0.18367346938775514</v>
      </c>
      <c r="D679" s="269"/>
      <c r="E679" s="269" t="s">
        <v>213</v>
      </c>
      <c r="F679" s="269">
        <f>130+80</f>
        <v>210</v>
      </c>
      <c r="G679" s="238">
        <f t="shared" si="43"/>
        <v>4.2857142857142859E-3</v>
      </c>
      <c r="H679" s="269"/>
      <c r="I679" s="269"/>
      <c r="J679" s="76"/>
    </row>
    <row r="680" spans="1:10" x14ac:dyDescent="0.25">
      <c r="A680" s="11" t="s">
        <v>269</v>
      </c>
      <c r="B680" s="178">
        <f t="shared" si="42"/>
        <v>1.9431903373594342E-3</v>
      </c>
      <c r="D680" s="269"/>
      <c r="E680" s="269" t="s">
        <v>273</v>
      </c>
      <c r="F680" s="269">
        <v>21.6</v>
      </c>
      <c r="G680" s="238">
        <f t="shared" si="43"/>
        <v>4.408163265306123E-4</v>
      </c>
      <c r="H680" s="269"/>
      <c r="I680" s="269"/>
      <c r="J680" s="76"/>
    </row>
    <row r="681" spans="1:10" x14ac:dyDescent="0.25">
      <c r="A681" s="11" t="s">
        <v>269</v>
      </c>
      <c r="B681" s="178">
        <f t="shared" si="42"/>
        <v>0</v>
      </c>
      <c r="D681" s="269"/>
      <c r="E681" s="269" t="s">
        <v>275</v>
      </c>
      <c r="F681" s="269"/>
      <c r="G681" s="238"/>
      <c r="H681" s="269"/>
      <c r="I681" s="269"/>
      <c r="J681" s="76"/>
    </row>
    <row r="682" spans="1:10" x14ac:dyDescent="0.25">
      <c r="A682" s="11" t="s">
        <v>269</v>
      </c>
      <c r="B682" s="178">
        <f t="shared" si="42"/>
        <v>0</v>
      </c>
      <c r="D682" s="269"/>
      <c r="E682" s="269" t="s">
        <v>36</v>
      </c>
      <c r="F682" s="269"/>
      <c r="G682" s="238"/>
      <c r="H682" s="269"/>
      <c r="I682" s="269"/>
      <c r="J682" s="76"/>
    </row>
    <row r="683" spans="1:10" x14ac:dyDescent="0.25">
      <c r="A683" s="11" t="s">
        <v>269</v>
      </c>
      <c r="B683" s="178">
        <f t="shared" si="42"/>
        <v>6.3348604748021656E-5</v>
      </c>
      <c r="D683" s="269"/>
      <c r="E683" s="269" t="s">
        <v>27</v>
      </c>
      <c r="F683" s="269">
        <v>3.9</v>
      </c>
      <c r="G683" s="238">
        <f t="shared" si="43"/>
        <v>7.9591836734693879E-5</v>
      </c>
      <c r="H683" s="269"/>
      <c r="I683" s="269"/>
      <c r="J683" s="76"/>
    </row>
    <row r="684" spans="1:10" x14ac:dyDescent="0.25">
      <c r="A684" s="11" t="s">
        <v>269</v>
      </c>
      <c r="B684" s="178">
        <f t="shared" si="42"/>
        <v>0</v>
      </c>
      <c r="D684" s="269"/>
      <c r="E684" s="269" t="s">
        <v>84</v>
      </c>
      <c r="F684" s="269"/>
      <c r="G684" s="238"/>
      <c r="H684" s="269"/>
      <c r="I684" s="269"/>
      <c r="J684" s="76"/>
    </row>
    <row r="685" spans="1:10" x14ac:dyDescent="0.25">
      <c r="A685" s="11" t="s">
        <v>269</v>
      </c>
      <c r="B685" s="178">
        <f t="shared" si="42"/>
        <v>1.6659725114535613E-3</v>
      </c>
      <c r="D685" s="269"/>
      <c r="E685" s="269" t="s">
        <v>139</v>
      </c>
      <c r="F685" s="269">
        <v>20</v>
      </c>
      <c r="G685" s="238">
        <f t="shared" si="43"/>
        <v>4.0816326530612246E-4</v>
      </c>
      <c r="H685" s="269"/>
      <c r="I685" s="269"/>
      <c r="J685" s="76"/>
    </row>
    <row r="686" spans="1:10" x14ac:dyDescent="0.25">
      <c r="A686" s="11" t="s">
        <v>269</v>
      </c>
      <c r="B686" s="178">
        <f t="shared" si="42"/>
        <v>0.13494377342773842</v>
      </c>
      <c r="D686" s="269"/>
      <c r="E686" s="269" t="s">
        <v>272</v>
      </c>
      <c r="F686" s="269">
        <f>180</f>
        <v>180</v>
      </c>
      <c r="G686" s="238">
        <f t="shared" si="43"/>
        <v>3.6734693877551019E-3</v>
      </c>
      <c r="H686" s="269"/>
      <c r="I686" s="269"/>
      <c r="J686" s="76"/>
    </row>
    <row r="687" spans="1:10" x14ac:dyDescent="0.25">
      <c r="A687" s="11" t="s">
        <v>269</v>
      </c>
      <c r="B687" s="178">
        <f t="shared" si="42"/>
        <v>0</v>
      </c>
      <c r="D687" s="269"/>
      <c r="E687" s="269" t="s">
        <v>274</v>
      </c>
      <c r="F687" s="269"/>
      <c r="G687" s="238"/>
      <c r="H687" s="269"/>
      <c r="I687" s="269"/>
      <c r="J687" s="76"/>
    </row>
    <row r="688" spans="1:10" x14ac:dyDescent="0.25">
      <c r="A688" s="11" t="s">
        <v>269</v>
      </c>
      <c r="B688" s="178">
        <f t="shared" si="42"/>
        <v>0</v>
      </c>
      <c r="D688" s="269"/>
      <c r="E688" s="269" t="s">
        <v>193</v>
      </c>
      <c r="F688" s="269"/>
      <c r="G688" s="238"/>
      <c r="H688" s="269"/>
      <c r="I688" s="269"/>
      <c r="J688" s="76"/>
    </row>
    <row r="689" spans="1:10" x14ac:dyDescent="0.25">
      <c r="A689" s="150" t="s">
        <v>269</v>
      </c>
      <c r="B689" s="131">
        <f t="shared" si="42"/>
        <v>0</v>
      </c>
      <c r="C689" s="150"/>
      <c r="D689" s="12"/>
      <c r="E689" s="12" t="s">
        <v>86</v>
      </c>
      <c r="F689" s="140"/>
      <c r="G689" s="27"/>
      <c r="H689" s="12"/>
      <c r="I689" s="12"/>
      <c r="J689" s="147"/>
    </row>
    <row r="690" spans="1:10" x14ac:dyDescent="0.25">
      <c r="A690" s="11" t="s">
        <v>276</v>
      </c>
      <c r="B690" s="178">
        <f>POWER((F690/$J$690)*100, 2)</f>
        <v>3.1053316478286725</v>
      </c>
      <c r="C690" s="11">
        <f>SUM(B690:B703)</f>
        <v>2444.5235144424614</v>
      </c>
      <c r="D690" s="271"/>
      <c r="E690" s="271" t="s">
        <v>210</v>
      </c>
      <c r="F690" s="271">
        <v>4335</v>
      </c>
      <c r="G690" s="238">
        <f>F690/$J$690</f>
        <v>1.7621951219512193E-2</v>
      </c>
      <c r="H690" s="271"/>
      <c r="I690" s="271"/>
      <c r="J690" s="76">
        <v>246000</v>
      </c>
    </row>
    <row r="691" spans="1:10" x14ac:dyDescent="0.25">
      <c r="A691" s="11" t="s">
        <v>276</v>
      </c>
      <c r="B691" s="178">
        <f t="shared" ref="B691:B703" si="44">POWER((F691/$J$690)*100, 2)</f>
        <v>12.00650670896953</v>
      </c>
      <c r="D691" s="271"/>
      <c r="E691" s="271" t="s">
        <v>82</v>
      </c>
      <c r="F691" s="271">
        <v>8524</v>
      </c>
      <c r="G691" s="238">
        <f t="shared" ref="G691:G703" si="45">F691/$J$690</f>
        <v>3.4650406504065041E-2</v>
      </c>
      <c r="H691" s="271"/>
      <c r="I691" s="271"/>
      <c r="J691" s="76"/>
    </row>
    <row r="692" spans="1:10" x14ac:dyDescent="0.25">
      <c r="A692" s="11" t="s">
        <v>276</v>
      </c>
      <c r="B692" s="178">
        <f t="shared" si="44"/>
        <v>228.5013213034569</v>
      </c>
      <c r="D692" s="271"/>
      <c r="E692" s="271" t="s">
        <v>83</v>
      </c>
      <c r="F692" s="271">
        <v>37186</v>
      </c>
      <c r="G692" s="238">
        <f t="shared" si="45"/>
        <v>0.15116260162601625</v>
      </c>
      <c r="H692" s="271"/>
      <c r="I692" s="271"/>
      <c r="J692" s="76"/>
    </row>
    <row r="693" spans="1:10" x14ac:dyDescent="0.25">
      <c r="A693" s="11" t="s">
        <v>276</v>
      </c>
      <c r="B693" s="178">
        <f t="shared" si="44"/>
        <v>1541.9988102320051</v>
      </c>
      <c r="D693" s="271"/>
      <c r="E693" s="271" t="s">
        <v>15</v>
      </c>
      <c r="F693" s="271">
        <v>96600</v>
      </c>
      <c r="G693" s="238">
        <f t="shared" si="45"/>
        <v>0.39268292682926831</v>
      </c>
      <c r="H693" s="271"/>
      <c r="I693" s="271"/>
      <c r="J693" s="76"/>
    </row>
    <row r="694" spans="1:10" x14ac:dyDescent="0.25">
      <c r="A694" s="11" t="s">
        <v>276</v>
      </c>
      <c r="B694" s="178">
        <f t="shared" si="44"/>
        <v>2.5133848899464608</v>
      </c>
      <c r="D694" s="271"/>
      <c r="E694" s="271" t="s">
        <v>24</v>
      </c>
      <c r="F694" s="271">
        <v>3900</v>
      </c>
      <c r="G694" s="238">
        <f t="shared" si="45"/>
        <v>1.5853658536585366E-2</v>
      </c>
      <c r="H694" s="271"/>
      <c r="I694" s="271"/>
      <c r="J694" s="76"/>
    </row>
    <row r="695" spans="1:10" x14ac:dyDescent="0.25">
      <c r="A695" s="11" t="s">
        <v>276</v>
      </c>
      <c r="B695" s="178">
        <f t="shared" si="44"/>
        <v>0</v>
      </c>
      <c r="D695" s="271"/>
      <c r="E695" s="271" t="s">
        <v>228</v>
      </c>
      <c r="F695" s="271"/>
      <c r="G695" s="238"/>
      <c r="H695" s="271"/>
      <c r="I695" s="271"/>
      <c r="J695" s="76"/>
    </row>
    <row r="696" spans="1:10" x14ac:dyDescent="0.25">
      <c r="A696" s="11" t="s">
        <v>276</v>
      </c>
      <c r="B696" s="178">
        <f t="shared" si="44"/>
        <v>0</v>
      </c>
      <c r="D696" s="271"/>
      <c r="E696" s="271" t="s">
        <v>266</v>
      </c>
      <c r="F696" s="271"/>
      <c r="G696" s="238"/>
      <c r="H696" s="271"/>
      <c r="I696" s="271"/>
      <c r="J696" s="76"/>
    </row>
    <row r="697" spans="1:10" x14ac:dyDescent="0.25">
      <c r="A697" s="11" t="s">
        <v>276</v>
      </c>
      <c r="B697" s="178">
        <f t="shared" si="44"/>
        <v>19.449534172780751</v>
      </c>
      <c r="D697" s="271"/>
      <c r="E697" s="271" t="s">
        <v>56</v>
      </c>
      <c r="F697" s="271">
        <v>10849</v>
      </c>
      <c r="G697" s="238">
        <f t="shared" si="45"/>
        <v>4.4101626016260165E-2</v>
      </c>
      <c r="H697" s="271"/>
      <c r="I697" s="271"/>
      <c r="J697" s="76"/>
    </row>
    <row r="698" spans="1:10" x14ac:dyDescent="0.25">
      <c r="A698" s="11" t="s">
        <v>276</v>
      </c>
      <c r="B698" s="178">
        <f t="shared" si="44"/>
        <v>0.79833498578888218</v>
      </c>
      <c r="D698" s="271"/>
      <c r="E698" s="271" t="s">
        <v>278</v>
      </c>
      <c r="F698" s="271">
        <v>2198</v>
      </c>
      <c r="G698" s="238">
        <f t="shared" si="45"/>
        <v>8.9349593495934958E-3</v>
      </c>
      <c r="H698" s="271"/>
      <c r="I698" s="271"/>
      <c r="J698" s="76"/>
    </row>
    <row r="699" spans="1:10" x14ac:dyDescent="0.25">
      <c r="A699" s="11" t="s">
        <v>276</v>
      </c>
      <c r="B699" s="178">
        <f t="shared" si="44"/>
        <v>47.548312677638968</v>
      </c>
      <c r="D699" s="271"/>
      <c r="E699" s="271" t="s">
        <v>92</v>
      </c>
      <c r="F699" s="271">
        <v>16963</v>
      </c>
      <c r="G699" s="238">
        <f t="shared" si="45"/>
        <v>6.8955284552845525E-2</v>
      </c>
      <c r="H699" s="271"/>
      <c r="I699" s="271"/>
      <c r="J699" s="76"/>
    </row>
    <row r="700" spans="1:10" x14ac:dyDescent="0.25">
      <c r="A700" s="11" t="s">
        <v>276</v>
      </c>
      <c r="B700" s="178">
        <f t="shared" si="44"/>
        <v>5.5148603675061132</v>
      </c>
      <c r="D700" s="271"/>
      <c r="E700" s="271" t="s">
        <v>16</v>
      </c>
      <c r="F700" s="271">
        <v>5777</v>
      </c>
      <c r="G700" s="238">
        <f t="shared" si="45"/>
        <v>2.3483739837398373E-2</v>
      </c>
      <c r="H700" s="271"/>
      <c r="I700" s="271"/>
      <c r="J700" s="76"/>
    </row>
    <row r="701" spans="1:10" x14ac:dyDescent="0.25">
      <c r="A701" s="11" t="s">
        <v>276</v>
      </c>
      <c r="B701" s="178">
        <f t="shared" si="44"/>
        <v>0</v>
      </c>
      <c r="D701" s="271"/>
      <c r="E701" s="271" t="s">
        <v>31</v>
      </c>
      <c r="F701" s="271"/>
      <c r="G701" s="238"/>
      <c r="H701" s="271"/>
      <c r="I701" s="271"/>
      <c r="J701" s="76"/>
    </row>
    <row r="702" spans="1:10" x14ac:dyDescent="0.25">
      <c r="A702" s="11" t="s">
        <v>276</v>
      </c>
      <c r="B702" s="178">
        <f t="shared" si="44"/>
        <v>583.04580606781667</v>
      </c>
      <c r="D702" s="271"/>
      <c r="E702" s="271" t="s">
        <v>38</v>
      </c>
      <c r="F702" s="271">
        <v>59400</v>
      </c>
      <c r="G702" s="238">
        <f t="shared" si="45"/>
        <v>0.24146341463414633</v>
      </c>
      <c r="H702" s="271"/>
      <c r="I702" s="271"/>
      <c r="J702" s="76"/>
    </row>
    <row r="703" spans="1:10" x14ac:dyDescent="0.25">
      <c r="A703" s="150" t="s">
        <v>276</v>
      </c>
      <c r="B703" s="131">
        <f t="shared" si="44"/>
        <v>4.1311388723643344E-2</v>
      </c>
      <c r="C703" s="150"/>
      <c r="D703" s="12"/>
      <c r="E703" s="12" t="s">
        <v>129</v>
      </c>
      <c r="F703" s="12">
        <v>500</v>
      </c>
      <c r="G703" s="237">
        <f t="shared" si="45"/>
        <v>2.0325203252032522E-3</v>
      </c>
      <c r="H703" s="12"/>
      <c r="I703" s="12"/>
      <c r="J703" s="147"/>
    </row>
    <row r="704" spans="1:10" x14ac:dyDescent="0.25">
      <c r="A704" s="81" t="s">
        <v>279</v>
      </c>
      <c r="B704" s="178">
        <f>POWER((F704/$J$704)*100, 2)</f>
        <v>0.31297373954716617</v>
      </c>
      <c r="C704" s="11">
        <f>SUM(B704:B707)</f>
        <v>6709.0726470732061</v>
      </c>
      <c r="D704" s="272"/>
      <c r="E704" s="272" t="s">
        <v>82</v>
      </c>
      <c r="F704" s="272">
        <v>400</v>
      </c>
      <c r="G704" s="238">
        <f>F704/$J$704</f>
        <v>5.5944055944055944E-3</v>
      </c>
      <c r="H704" s="272"/>
      <c r="I704" s="272"/>
      <c r="J704" s="76">
        <v>71500</v>
      </c>
    </row>
    <row r="705" spans="1:10" x14ac:dyDescent="0.25">
      <c r="A705" s="81" t="s">
        <v>279</v>
      </c>
      <c r="B705" s="178">
        <f t="shared" ref="B705:B707" si="46">POWER((F705/$J$704)*100, 2)</f>
        <v>281.67636559244949</v>
      </c>
      <c r="D705" s="272"/>
      <c r="E705" s="272" t="s">
        <v>16</v>
      </c>
      <c r="F705" s="270">
        <v>12000</v>
      </c>
      <c r="G705" s="238">
        <f t="shared" ref="G705:G707" si="47">F705/$J$704</f>
        <v>0.16783216783216784</v>
      </c>
      <c r="H705" s="272"/>
      <c r="I705" s="272"/>
      <c r="J705" s="76"/>
    </row>
    <row r="706" spans="1:10" x14ac:dyDescent="0.25">
      <c r="A706" s="81" t="s">
        <v>279</v>
      </c>
      <c r="B706" s="178">
        <f t="shared" si="46"/>
        <v>6420.6039688982346</v>
      </c>
      <c r="D706" s="272"/>
      <c r="E706" s="272" t="s">
        <v>314</v>
      </c>
      <c r="F706" s="272">
        <v>57292</v>
      </c>
      <c r="G706" s="238">
        <f t="shared" si="47"/>
        <v>0.8012867132867133</v>
      </c>
      <c r="H706" s="272"/>
      <c r="I706" s="272"/>
      <c r="J706" s="76"/>
    </row>
    <row r="707" spans="1:10" x14ac:dyDescent="0.25">
      <c r="A707" s="156" t="s">
        <v>279</v>
      </c>
      <c r="B707" s="131">
        <f t="shared" si="46"/>
        <v>6.4793388429752063</v>
      </c>
      <c r="C707" s="150"/>
      <c r="D707" s="12"/>
      <c r="E707" s="12" t="s">
        <v>86</v>
      </c>
      <c r="F707" s="12">
        <v>1820</v>
      </c>
      <c r="G707" s="237">
        <f t="shared" si="47"/>
        <v>2.5454545454545455E-2</v>
      </c>
      <c r="H707" s="12"/>
      <c r="I707" s="12"/>
      <c r="J707" s="147"/>
    </row>
    <row r="708" spans="1:10" x14ac:dyDescent="0.25">
      <c r="A708" s="11" t="s">
        <v>280</v>
      </c>
      <c r="B708" s="178">
        <f>POWER((F708/$J$708)*100, 2)</f>
        <v>9.765625E-2</v>
      </c>
      <c r="C708" s="11">
        <f>SUM(B708:B718)</f>
        <v>3303.0072519877954</v>
      </c>
      <c r="D708" s="274"/>
      <c r="E708" s="274" t="s">
        <v>5</v>
      </c>
      <c r="F708" s="274">
        <v>650</v>
      </c>
      <c r="G708" s="238">
        <f>F708/$J$708</f>
        <v>3.1250000000000002E-3</v>
      </c>
      <c r="H708" s="274"/>
      <c r="I708" s="274"/>
      <c r="J708" s="76">
        <v>208000</v>
      </c>
    </row>
    <row r="709" spans="1:10" x14ac:dyDescent="0.25">
      <c r="A709" s="11" t="s">
        <v>280</v>
      </c>
      <c r="B709" s="178">
        <f t="shared" ref="B709:B718" si="48">POWER((F709/$J$708)*100, 2)</f>
        <v>2.5600000000000005</v>
      </c>
      <c r="D709" s="274"/>
      <c r="E709" s="274" t="s">
        <v>202</v>
      </c>
      <c r="F709" s="274">
        <v>3328</v>
      </c>
      <c r="G709" s="238">
        <f t="shared" ref="G709:G718" si="49">F709/$J$708</f>
        <v>1.6E-2</v>
      </c>
      <c r="H709" s="274"/>
      <c r="I709" s="274"/>
      <c r="J709" s="76"/>
    </row>
    <row r="710" spans="1:10" x14ac:dyDescent="0.25">
      <c r="A710" s="11" t="s">
        <v>280</v>
      </c>
      <c r="B710" s="178">
        <f t="shared" si="48"/>
        <v>27.967825443786982</v>
      </c>
      <c r="D710" s="274"/>
      <c r="E710" s="274" t="s">
        <v>315</v>
      </c>
      <c r="F710" s="274">
        <v>11000</v>
      </c>
      <c r="G710" s="238">
        <f t="shared" si="49"/>
        <v>5.2884615384615384E-2</v>
      </c>
      <c r="H710" s="274"/>
      <c r="I710" s="274"/>
      <c r="J710" s="76"/>
    </row>
    <row r="711" spans="1:10" x14ac:dyDescent="0.25">
      <c r="A711" s="11" t="s">
        <v>280</v>
      </c>
      <c r="B711" s="178">
        <f t="shared" si="48"/>
        <v>0.51522027551775151</v>
      </c>
      <c r="D711" s="274"/>
      <c r="E711" s="274" t="s">
        <v>134</v>
      </c>
      <c r="F711" s="274">
        <v>1493</v>
      </c>
      <c r="G711" s="238">
        <f t="shared" si="49"/>
        <v>7.1778846153846155E-3</v>
      </c>
      <c r="H711" s="274"/>
      <c r="I711" s="274"/>
      <c r="J711" s="76"/>
    </row>
    <row r="712" spans="1:10" x14ac:dyDescent="0.25">
      <c r="A712" s="11" t="s">
        <v>280</v>
      </c>
      <c r="B712" s="178">
        <f t="shared" si="48"/>
        <v>8.6204347725591717</v>
      </c>
      <c r="D712" s="274"/>
      <c r="E712" s="274" t="s">
        <v>111</v>
      </c>
      <c r="F712" s="274">
        <v>6107</v>
      </c>
      <c r="G712" s="238">
        <f t="shared" si="49"/>
        <v>2.9360576923076923E-2</v>
      </c>
      <c r="H712" s="274"/>
      <c r="I712" s="274"/>
      <c r="J712" s="76"/>
    </row>
    <row r="713" spans="1:10" x14ac:dyDescent="0.25">
      <c r="A713" s="11" t="s">
        <v>280</v>
      </c>
      <c r="B713" s="178">
        <f t="shared" si="48"/>
        <v>5.2006286982248529E-5</v>
      </c>
      <c r="D713" s="274"/>
      <c r="E713" s="274" t="s">
        <v>118</v>
      </c>
      <c r="F713" s="274">
        <v>15</v>
      </c>
      <c r="G713" s="238">
        <f t="shared" si="49"/>
        <v>7.2115384615384622E-5</v>
      </c>
      <c r="H713" s="274"/>
      <c r="I713" s="274"/>
      <c r="J713" s="76"/>
    </row>
    <row r="714" spans="1:10" x14ac:dyDescent="0.25">
      <c r="A714" s="11" t="s">
        <v>280</v>
      </c>
      <c r="B714" s="178">
        <f t="shared" si="48"/>
        <v>1658.2123705621302</v>
      </c>
      <c r="D714" s="274"/>
      <c r="E714" s="274" t="s">
        <v>16</v>
      </c>
      <c r="F714" s="270">
        <v>84700</v>
      </c>
      <c r="G714" s="238">
        <f t="shared" si="49"/>
        <v>0.40721153846153846</v>
      </c>
      <c r="H714" s="274"/>
      <c r="I714" s="274"/>
      <c r="J714" s="76"/>
    </row>
    <row r="715" spans="1:10" x14ac:dyDescent="0.25">
      <c r="A715" s="11" t="s">
        <v>280</v>
      </c>
      <c r="B715" s="178">
        <f t="shared" si="48"/>
        <v>1.1187130177514795E-4</v>
      </c>
      <c r="D715" s="274"/>
      <c r="E715" s="274" t="s">
        <v>37</v>
      </c>
      <c r="F715" s="270">
        <v>22</v>
      </c>
      <c r="G715" s="238">
        <f t="shared" si="49"/>
        <v>1.0576923076923077E-4</v>
      </c>
      <c r="H715" s="274"/>
      <c r="I715" s="274"/>
      <c r="J715" s="76"/>
    </row>
    <row r="716" spans="1:10" x14ac:dyDescent="0.25">
      <c r="A716" s="11" t="s">
        <v>280</v>
      </c>
      <c r="B716" s="178">
        <f t="shared" si="48"/>
        <v>1562.6056961908284</v>
      </c>
      <c r="D716" s="274"/>
      <c r="E716" s="274" t="s">
        <v>316</v>
      </c>
      <c r="F716" s="274">
        <v>82222</v>
      </c>
      <c r="G716" s="238">
        <f t="shared" si="49"/>
        <v>0.39529807692307695</v>
      </c>
      <c r="H716" s="274"/>
      <c r="I716" s="274"/>
      <c r="J716" s="76"/>
    </row>
    <row r="717" spans="1:10" x14ac:dyDescent="0.25">
      <c r="A717" s="11" t="s">
        <v>280</v>
      </c>
      <c r="B717" s="178">
        <f t="shared" si="48"/>
        <v>31.102071005917168</v>
      </c>
      <c r="D717" s="274"/>
      <c r="E717" s="274" t="s">
        <v>38</v>
      </c>
      <c r="F717" s="274">
        <v>11600</v>
      </c>
      <c r="G717" s="238">
        <f t="shared" si="49"/>
        <v>5.5769230769230772E-2</v>
      </c>
      <c r="H717" s="274"/>
      <c r="I717" s="274"/>
      <c r="J717" s="76"/>
    </row>
    <row r="718" spans="1:10" x14ac:dyDescent="0.25">
      <c r="A718" s="150" t="s">
        <v>280</v>
      </c>
      <c r="B718" s="131">
        <f t="shared" si="48"/>
        <v>11.325813609467456</v>
      </c>
      <c r="C718" s="150"/>
      <c r="D718" s="12"/>
      <c r="E718" s="12" t="s">
        <v>317</v>
      </c>
      <c r="F718" s="12">
        <v>7000</v>
      </c>
      <c r="G718" s="237">
        <f t="shared" si="49"/>
        <v>3.3653846153846152E-2</v>
      </c>
      <c r="H718" s="12"/>
      <c r="I718" s="12"/>
      <c r="J718" s="147"/>
    </row>
    <row r="719" spans="1:10" x14ac:dyDescent="0.25">
      <c r="A719" s="11" t="s">
        <v>285</v>
      </c>
      <c r="B719" s="277">
        <f>POWER((F719/$J$719)*100, 2)</f>
        <v>0</v>
      </c>
      <c r="C719" s="11">
        <f>SUM(B719:B799)</f>
        <v>950.71385115574037</v>
      </c>
      <c r="D719" s="277"/>
      <c r="E719" s="277" t="s">
        <v>97</v>
      </c>
      <c r="F719" s="276"/>
      <c r="G719" s="238"/>
      <c r="H719" s="277"/>
      <c r="I719" s="277"/>
      <c r="J719" s="76">
        <v>23300</v>
      </c>
    </row>
    <row r="720" spans="1:10" x14ac:dyDescent="0.25">
      <c r="A720" s="11" t="s">
        <v>285</v>
      </c>
      <c r="B720" s="277">
        <f t="shared" ref="B720:B783" si="50">POWER((F720/$J$719)*100, 2)</f>
        <v>9.6349758633240636</v>
      </c>
      <c r="D720" s="277"/>
      <c r="E720" s="277" t="s">
        <v>81</v>
      </c>
      <c r="F720" s="277">
        <v>723.23800000000006</v>
      </c>
      <c r="G720" s="238">
        <f>F720/$J$719</f>
        <v>3.1040257510729617E-2</v>
      </c>
      <c r="H720" s="277"/>
      <c r="I720" s="277"/>
      <c r="J720" s="76"/>
    </row>
    <row r="721" spans="1:10" x14ac:dyDescent="0.25">
      <c r="A721" s="11" t="s">
        <v>285</v>
      </c>
      <c r="B721" s="277">
        <f t="shared" si="50"/>
        <v>8.6249354086463198E-2</v>
      </c>
      <c r="D721" s="277"/>
      <c r="E721" s="277" t="s">
        <v>210</v>
      </c>
      <c r="F721" s="277">
        <v>68.427999999999997</v>
      </c>
      <c r="G721" s="238">
        <f t="shared" ref="G721:G789" si="51">F721/$J$719</f>
        <v>2.936824034334764E-3</v>
      </c>
      <c r="H721" s="277"/>
      <c r="I721" s="277"/>
      <c r="J721" s="76"/>
    </row>
    <row r="722" spans="1:10" x14ac:dyDescent="0.25">
      <c r="A722" s="11" t="s">
        <v>285</v>
      </c>
      <c r="B722" s="277">
        <f t="shared" si="50"/>
        <v>65.03418740444657</v>
      </c>
      <c r="D722" s="277"/>
      <c r="E722" s="277" t="s">
        <v>5</v>
      </c>
      <c r="F722" s="277">
        <v>1879</v>
      </c>
      <c r="G722" s="238">
        <f t="shared" si="51"/>
        <v>8.0643776824034341E-2</v>
      </c>
      <c r="H722" s="277"/>
      <c r="I722" s="277"/>
      <c r="J722" s="76"/>
    </row>
    <row r="723" spans="1:10" x14ac:dyDescent="0.25">
      <c r="A723" s="11" t="s">
        <v>285</v>
      </c>
      <c r="B723" s="277">
        <f t="shared" si="50"/>
        <v>4.1444859916373492E-5</v>
      </c>
      <c r="D723" s="277"/>
      <c r="E723" s="277" t="s">
        <v>192</v>
      </c>
      <c r="F723" s="277">
        <v>1.5</v>
      </c>
      <c r="G723" s="238">
        <f t="shared" si="51"/>
        <v>6.4377682403433481E-5</v>
      </c>
      <c r="H723" s="277"/>
      <c r="I723" s="277"/>
      <c r="J723" s="76"/>
    </row>
    <row r="724" spans="1:10" x14ac:dyDescent="0.25">
      <c r="A724" s="11" t="s">
        <v>285</v>
      </c>
      <c r="B724" s="277">
        <f t="shared" si="50"/>
        <v>29.215092091289208</v>
      </c>
      <c r="D724" s="277"/>
      <c r="E724" s="277" t="s">
        <v>93</v>
      </c>
      <c r="F724" s="277">
        <v>1259.3879999999999</v>
      </c>
      <c r="G724" s="238">
        <f t="shared" si="51"/>
        <v>5.4050987124463518E-2</v>
      </c>
      <c r="H724" s="277"/>
      <c r="I724" s="277"/>
      <c r="J724" s="76"/>
    </row>
    <row r="725" spans="1:10" s="277" customFormat="1" x14ac:dyDescent="0.25">
      <c r="A725" s="11" t="s">
        <v>285</v>
      </c>
      <c r="B725" s="277">
        <f t="shared" si="50"/>
        <v>0</v>
      </c>
      <c r="C725" s="11"/>
      <c r="E725" s="277" t="s">
        <v>202</v>
      </c>
      <c r="F725" s="276"/>
      <c r="G725" s="238"/>
      <c r="J725" s="76"/>
    </row>
    <row r="726" spans="1:10" x14ac:dyDescent="0.25">
      <c r="A726" s="11" t="s">
        <v>285</v>
      </c>
      <c r="B726" s="277">
        <f t="shared" si="50"/>
        <v>8.7697323583046286E-2</v>
      </c>
      <c r="D726" s="277"/>
      <c r="E726" s="277" t="s">
        <v>6</v>
      </c>
      <c r="F726" s="277">
        <v>69</v>
      </c>
      <c r="G726" s="238">
        <f t="shared" si="51"/>
        <v>2.9613733905579399E-3</v>
      </c>
      <c r="H726" s="277"/>
      <c r="I726" s="277"/>
      <c r="J726" s="76"/>
    </row>
    <row r="727" spans="1:10" x14ac:dyDescent="0.25">
      <c r="A727" s="11" t="s">
        <v>285</v>
      </c>
      <c r="B727" s="277">
        <f t="shared" si="50"/>
        <v>1.3968602184604616E-2</v>
      </c>
      <c r="D727" s="277"/>
      <c r="E727" s="277" t="s">
        <v>101</v>
      </c>
      <c r="F727" s="277">
        <v>27.538</v>
      </c>
      <c r="G727" s="238">
        <f t="shared" si="51"/>
        <v>1.1818884120171674E-3</v>
      </c>
      <c r="H727" s="277"/>
      <c r="I727" s="277"/>
      <c r="J727" s="76"/>
    </row>
    <row r="728" spans="1:10" ht="14.25" customHeight="1" x14ac:dyDescent="0.25">
      <c r="A728" s="11" t="s">
        <v>285</v>
      </c>
      <c r="B728" s="277">
        <f t="shared" si="50"/>
        <v>0</v>
      </c>
      <c r="D728" s="277"/>
      <c r="E728" s="277" t="s">
        <v>102</v>
      </c>
      <c r="F728" s="276"/>
      <c r="G728" s="238"/>
      <c r="H728" s="277"/>
      <c r="I728" s="277"/>
      <c r="J728" s="76"/>
    </row>
    <row r="729" spans="1:10" s="277" customFormat="1" ht="14.25" customHeight="1" x14ac:dyDescent="0.25">
      <c r="A729" s="11" t="s">
        <v>285</v>
      </c>
      <c r="B729" s="277">
        <f t="shared" si="50"/>
        <v>0</v>
      </c>
      <c r="C729" s="11"/>
      <c r="E729" s="277" t="s">
        <v>168</v>
      </c>
      <c r="F729" s="276"/>
      <c r="G729" s="238"/>
      <c r="J729" s="76"/>
    </row>
    <row r="730" spans="1:10" x14ac:dyDescent="0.25">
      <c r="A730" s="11" t="s">
        <v>285</v>
      </c>
      <c r="B730" s="277">
        <f t="shared" si="50"/>
        <v>6.4442328339811015</v>
      </c>
      <c r="D730" s="277"/>
      <c r="E730" s="277" t="s">
        <v>245</v>
      </c>
      <c r="F730" s="277">
        <v>591.48199999999997</v>
      </c>
      <c r="G730" s="238">
        <f t="shared" si="51"/>
        <v>2.538549356223176E-2</v>
      </c>
      <c r="H730" s="277"/>
      <c r="I730" s="277"/>
      <c r="J730" s="76"/>
    </row>
    <row r="731" spans="1:10" x14ac:dyDescent="0.25">
      <c r="A731" s="11" t="s">
        <v>285</v>
      </c>
      <c r="B731" s="277">
        <f t="shared" si="50"/>
        <v>30.495422817587361</v>
      </c>
      <c r="D731" s="277"/>
      <c r="E731" s="277" t="s">
        <v>83</v>
      </c>
      <c r="F731" s="277">
        <v>1286.6880000000001</v>
      </c>
      <c r="G731" s="238">
        <f t="shared" si="51"/>
        <v>5.5222660944206012E-2</v>
      </c>
      <c r="H731" s="277"/>
      <c r="I731" s="277"/>
      <c r="J731" s="76"/>
    </row>
    <row r="732" spans="1:10" x14ac:dyDescent="0.25">
      <c r="A732" s="11" t="s">
        <v>285</v>
      </c>
      <c r="B732" s="277">
        <f t="shared" si="50"/>
        <v>225.64423732247786</v>
      </c>
      <c r="D732" s="277"/>
      <c r="E732" s="277" t="s">
        <v>15</v>
      </c>
      <c r="F732" s="277">
        <v>3500</v>
      </c>
      <c r="G732" s="238">
        <f t="shared" si="51"/>
        <v>0.15021459227467812</v>
      </c>
      <c r="H732" s="277"/>
      <c r="I732" s="277"/>
      <c r="J732" s="76"/>
    </row>
    <row r="733" spans="1:10" x14ac:dyDescent="0.25">
      <c r="A733" s="11" t="s">
        <v>285</v>
      </c>
      <c r="B733" s="277">
        <f t="shared" si="50"/>
        <v>4.3119232256994978E-3</v>
      </c>
      <c r="D733" s="277"/>
      <c r="E733" s="277" t="s">
        <v>319</v>
      </c>
      <c r="F733" s="277">
        <v>15.3</v>
      </c>
      <c r="G733" s="238">
        <f t="shared" si="51"/>
        <v>6.5665236051502146E-4</v>
      </c>
      <c r="H733" s="277"/>
      <c r="I733" s="277"/>
      <c r="J733" s="76"/>
    </row>
    <row r="734" spans="1:10" x14ac:dyDescent="0.25">
      <c r="A734" s="11" t="s">
        <v>285</v>
      </c>
      <c r="B734" s="277">
        <f t="shared" si="50"/>
        <v>7.6536528578533382E-4</v>
      </c>
      <c r="D734" s="277"/>
      <c r="E734" s="277" t="s">
        <v>213</v>
      </c>
      <c r="F734" s="277">
        <v>6.4459999999999997</v>
      </c>
      <c r="G734" s="238"/>
      <c r="H734" s="277"/>
      <c r="I734" s="277"/>
      <c r="J734" s="76"/>
    </row>
    <row r="735" spans="1:10" x14ac:dyDescent="0.25">
      <c r="A735" s="11" t="s">
        <v>285</v>
      </c>
      <c r="B735" s="277">
        <f t="shared" si="50"/>
        <v>0</v>
      </c>
      <c r="D735" s="277"/>
      <c r="E735" s="277" t="s">
        <v>332</v>
      </c>
      <c r="F735" s="277"/>
      <c r="G735" s="238"/>
      <c r="H735" s="277"/>
      <c r="I735" s="277"/>
      <c r="J735" s="76"/>
    </row>
    <row r="736" spans="1:10" x14ac:dyDescent="0.25">
      <c r="A736" s="11" t="s">
        <v>285</v>
      </c>
      <c r="B736" s="277">
        <f t="shared" si="50"/>
        <v>0</v>
      </c>
      <c r="D736" s="277"/>
      <c r="E736" s="277" t="s">
        <v>340</v>
      </c>
      <c r="F736" s="276"/>
      <c r="G736" s="238"/>
      <c r="H736" s="277"/>
      <c r="I736" s="277"/>
      <c r="J736" s="277"/>
    </row>
    <row r="737" spans="1:10" x14ac:dyDescent="0.25">
      <c r="A737" s="11" t="s">
        <v>285</v>
      </c>
      <c r="B737" s="277">
        <f t="shared" si="50"/>
        <v>9.588023816979499E-3</v>
      </c>
      <c r="D737" s="277"/>
      <c r="E737" s="277" t="s">
        <v>18</v>
      </c>
      <c r="F737" s="277">
        <v>22.815000000000001</v>
      </c>
      <c r="G737" s="238">
        <f t="shared" si="51"/>
        <v>9.7918454935622319E-4</v>
      </c>
      <c r="H737" s="277"/>
      <c r="I737" s="277"/>
      <c r="J737" s="76"/>
    </row>
    <row r="738" spans="1:10" x14ac:dyDescent="0.25">
      <c r="A738" s="11" t="s">
        <v>285</v>
      </c>
      <c r="B738" s="277">
        <f t="shared" si="50"/>
        <v>2.5171968538746342E-5</v>
      </c>
      <c r="D738" s="277"/>
      <c r="E738" s="277" t="s">
        <v>222</v>
      </c>
      <c r="F738" s="277">
        <v>1.169</v>
      </c>
      <c r="G738" s="238"/>
      <c r="H738" s="277"/>
      <c r="I738" s="277"/>
      <c r="J738" s="76"/>
    </row>
    <row r="739" spans="1:10" x14ac:dyDescent="0.25">
      <c r="A739" s="11" t="s">
        <v>285</v>
      </c>
      <c r="B739" s="277">
        <f t="shared" si="50"/>
        <v>0</v>
      </c>
      <c r="D739" s="277"/>
      <c r="E739" s="277" t="s">
        <v>320</v>
      </c>
      <c r="F739" s="277"/>
      <c r="G739" s="238"/>
      <c r="H739" s="277"/>
      <c r="I739" s="277"/>
      <c r="J739" s="76"/>
    </row>
    <row r="740" spans="1:10" s="277" customFormat="1" x14ac:dyDescent="0.25">
      <c r="A740" s="11" t="s">
        <v>285</v>
      </c>
      <c r="B740" s="277">
        <f t="shared" si="50"/>
        <v>0</v>
      </c>
      <c r="C740" s="11"/>
      <c r="E740" s="277" t="s">
        <v>342</v>
      </c>
      <c r="F740" s="276"/>
      <c r="G740" s="238"/>
      <c r="J740" s="76"/>
    </row>
    <row r="741" spans="1:10" x14ac:dyDescent="0.25">
      <c r="A741" s="11" t="s">
        <v>285</v>
      </c>
      <c r="B741" s="277">
        <f t="shared" si="50"/>
        <v>1.0609884138591613E-4</v>
      </c>
      <c r="D741" s="277"/>
      <c r="E741" s="277" t="s">
        <v>273</v>
      </c>
      <c r="F741" s="277">
        <v>2.4</v>
      </c>
      <c r="G741" s="238">
        <f t="shared" si="51"/>
        <v>1.0300429184549356E-4</v>
      </c>
      <c r="H741" s="277"/>
      <c r="I741" s="277"/>
      <c r="J741" s="76"/>
    </row>
    <row r="742" spans="1:10" x14ac:dyDescent="0.25">
      <c r="A742" s="11" t="s">
        <v>285</v>
      </c>
      <c r="B742" s="277">
        <f t="shared" si="50"/>
        <v>0</v>
      </c>
      <c r="D742" s="277"/>
      <c r="E742" s="277" t="s">
        <v>52</v>
      </c>
      <c r="F742" s="276"/>
      <c r="G742" s="238"/>
      <c r="H742" s="277"/>
      <c r="I742" s="277"/>
      <c r="J742" s="76"/>
    </row>
    <row r="743" spans="1:10" ht="17.25" x14ac:dyDescent="0.25">
      <c r="A743" s="11" t="s">
        <v>285</v>
      </c>
      <c r="B743" s="277">
        <f t="shared" si="50"/>
        <v>7.7229125623975395E-2</v>
      </c>
      <c r="D743" s="277"/>
      <c r="E743" s="277" t="s">
        <v>331</v>
      </c>
      <c r="F743" s="277">
        <v>64.751000000000005</v>
      </c>
      <c r="G743" s="238">
        <f t="shared" si="51"/>
        <v>2.779012875536481E-3</v>
      </c>
      <c r="H743" s="277"/>
      <c r="I743" s="277"/>
      <c r="J743" s="76"/>
    </row>
    <row r="744" spans="1:10" x14ac:dyDescent="0.25">
      <c r="A744" s="11" t="s">
        <v>285</v>
      </c>
      <c r="B744" s="277">
        <f t="shared" si="50"/>
        <v>2.6524710346479031E-5</v>
      </c>
      <c r="D744" s="277"/>
      <c r="E744" s="277" t="s">
        <v>19</v>
      </c>
      <c r="F744" s="277">
        <v>1.2</v>
      </c>
      <c r="G744" s="238">
        <f t="shared" si="51"/>
        <v>5.1502145922746782E-5</v>
      </c>
      <c r="H744" s="277"/>
      <c r="I744" s="277"/>
      <c r="J744" s="76"/>
    </row>
    <row r="745" spans="1:10" x14ac:dyDescent="0.25">
      <c r="A745" s="11" t="s">
        <v>285</v>
      </c>
      <c r="B745" s="277">
        <f t="shared" si="50"/>
        <v>2.0217666562287025E-4</v>
      </c>
      <c r="D745" s="277"/>
      <c r="E745" s="277" t="s">
        <v>321</v>
      </c>
      <c r="F745" s="277">
        <v>3.3130000000000002</v>
      </c>
      <c r="G745" s="238">
        <f t="shared" si="51"/>
        <v>1.4218884120171675E-4</v>
      </c>
      <c r="H745" s="277"/>
      <c r="I745" s="277"/>
      <c r="J745" s="76"/>
    </row>
    <row r="746" spans="1:10" x14ac:dyDescent="0.25">
      <c r="A746" s="11" t="s">
        <v>285</v>
      </c>
      <c r="B746" s="277">
        <f t="shared" si="50"/>
        <v>1.5491167639853375E-2</v>
      </c>
      <c r="D746" s="277"/>
      <c r="E746" s="277" t="s">
        <v>21</v>
      </c>
      <c r="F746" s="277">
        <v>29</v>
      </c>
      <c r="G746" s="238">
        <f t="shared" si="51"/>
        <v>1.2446351931330471E-3</v>
      </c>
      <c r="H746" s="277"/>
      <c r="I746" s="277"/>
      <c r="J746" s="76"/>
    </row>
    <row r="747" spans="1:10" x14ac:dyDescent="0.25">
      <c r="A747" s="11" t="s">
        <v>285</v>
      </c>
      <c r="B747" s="277">
        <f t="shared" si="50"/>
        <v>0.6981427266849638</v>
      </c>
      <c r="D747" s="277"/>
      <c r="E747" s="277" t="s">
        <v>190</v>
      </c>
      <c r="F747" s="277">
        <v>194.68299999999999</v>
      </c>
      <c r="G747" s="238">
        <f t="shared" si="51"/>
        <v>8.3554935622317597E-3</v>
      </c>
      <c r="H747" s="277"/>
      <c r="I747" s="277"/>
      <c r="J747" s="76"/>
    </row>
    <row r="748" spans="1:10" x14ac:dyDescent="0.25">
      <c r="A748" s="11" t="s">
        <v>285</v>
      </c>
      <c r="B748" s="277">
        <f t="shared" si="50"/>
        <v>6.2302731013649179E-2</v>
      </c>
      <c r="D748" s="277"/>
      <c r="E748" s="277" t="s">
        <v>227</v>
      </c>
      <c r="F748" s="277">
        <v>58.158000000000001</v>
      </c>
      <c r="G748" s="238">
        <f t="shared" si="51"/>
        <v>2.4960515021459229E-3</v>
      </c>
      <c r="H748" s="277"/>
      <c r="I748" s="277"/>
      <c r="J748" s="76"/>
    </row>
    <row r="749" spans="1:10" x14ac:dyDescent="0.25">
      <c r="A749" s="11" t="s">
        <v>285</v>
      </c>
      <c r="B749" s="277">
        <f t="shared" si="50"/>
        <v>0.39221997244377316</v>
      </c>
      <c r="D749" s="277"/>
      <c r="E749" s="277" t="s">
        <v>9</v>
      </c>
      <c r="F749" s="277">
        <v>145.922</v>
      </c>
      <c r="G749" s="238">
        <f t="shared" si="51"/>
        <v>6.2627467811158799E-3</v>
      </c>
      <c r="H749" s="277"/>
      <c r="I749" s="277"/>
      <c r="J749" s="76"/>
    </row>
    <row r="750" spans="1:10" x14ac:dyDescent="0.25">
      <c r="A750" s="11" t="s">
        <v>285</v>
      </c>
      <c r="B750" s="277">
        <f t="shared" si="50"/>
        <v>2.0676711967433552</v>
      </c>
      <c r="D750" s="277"/>
      <c r="E750" s="277" t="s">
        <v>23</v>
      </c>
      <c r="F750" s="277">
        <v>335.04</v>
      </c>
      <c r="G750" s="238">
        <f t="shared" si="51"/>
        <v>1.4379399141630902E-2</v>
      </c>
      <c r="H750" s="277"/>
      <c r="I750" s="277"/>
      <c r="J750" s="76"/>
    </row>
    <row r="751" spans="1:10" x14ac:dyDescent="0.25">
      <c r="A751" s="11" t="s">
        <v>285</v>
      </c>
      <c r="B751" s="277">
        <f t="shared" si="50"/>
        <v>0</v>
      </c>
      <c r="D751" s="277"/>
      <c r="E751" s="277" t="s">
        <v>24</v>
      </c>
      <c r="F751" s="277"/>
      <c r="G751" s="238"/>
      <c r="H751" s="277"/>
      <c r="I751" s="277"/>
      <c r="J751" s="76"/>
    </row>
    <row r="752" spans="1:10" x14ac:dyDescent="0.25">
      <c r="A752" s="11" t="s">
        <v>285</v>
      </c>
      <c r="B752" s="277">
        <f t="shared" si="50"/>
        <v>2.6850971651715827E-4</v>
      </c>
      <c r="D752" s="277"/>
      <c r="E752" s="277" t="s">
        <v>322</v>
      </c>
      <c r="F752" s="277">
        <v>3.8180000000000001</v>
      </c>
      <c r="G752" s="238">
        <f t="shared" si="51"/>
        <v>1.6386266094420602E-4</v>
      </c>
      <c r="H752" s="277"/>
      <c r="I752" s="277"/>
      <c r="J752" s="76"/>
    </row>
    <row r="753" spans="1:10" x14ac:dyDescent="0.25">
      <c r="A753" s="11" t="s">
        <v>285</v>
      </c>
      <c r="B753" s="277">
        <f t="shared" si="50"/>
        <v>0</v>
      </c>
      <c r="D753" s="277"/>
      <c r="E753" s="277" t="s">
        <v>25</v>
      </c>
      <c r="F753" s="277"/>
      <c r="G753" s="238"/>
      <c r="H753" s="277"/>
      <c r="I753" s="277"/>
      <c r="J753" s="76"/>
    </row>
    <row r="754" spans="1:10" x14ac:dyDescent="0.25">
      <c r="A754" s="11" t="s">
        <v>285</v>
      </c>
      <c r="B754" s="277">
        <f t="shared" si="50"/>
        <v>0</v>
      </c>
      <c r="D754" s="277"/>
      <c r="E754" s="277" t="s">
        <v>10</v>
      </c>
      <c r="F754" s="277"/>
      <c r="G754" s="238"/>
      <c r="H754" s="277"/>
      <c r="I754" s="277"/>
      <c r="J754" s="76"/>
    </row>
    <row r="755" spans="1:10" x14ac:dyDescent="0.25">
      <c r="A755" s="11" t="s">
        <v>285</v>
      </c>
      <c r="B755" s="277">
        <f t="shared" si="50"/>
        <v>4.5700530494206928E-4</v>
      </c>
      <c r="D755" s="277"/>
      <c r="E755" s="277" t="s">
        <v>111</v>
      </c>
      <c r="F755" s="277">
        <v>4.9809999999999999</v>
      </c>
      <c r="G755" s="238">
        <f t="shared" si="51"/>
        <v>2.1377682403433477E-4</v>
      </c>
      <c r="H755" s="277"/>
      <c r="I755" s="277"/>
      <c r="J755" s="76"/>
    </row>
    <row r="756" spans="1:10" x14ac:dyDescent="0.25">
      <c r="A756" s="11" t="s">
        <v>285</v>
      </c>
      <c r="B756" s="277">
        <f t="shared" si="50"/>
        <v>5.613848912302676</v>
      </c>
      <c r="D756" s="277"/>
      <c r="E756" s="277" t="s">
        <v>228</v>
      </c>
      <c r="F756" s="277">
        <v>552.05999999999995</v>
      </c>
      <c r="G756" s="238">
        <f t="shared" si="51"/>
        <v>2.3693562231759654E-2</v>
      </c>
      <c r="H756" s="277"/>
      <c r="I756" s="277"/>
      <c r="J756" s="76"/>
    </row>
    <row r="757" spans="1:10" x14ac:dyDescent="0.25">
      <c r="A757" s="11" t="s">
        <v>285</v>
      </c>
      <c r="B757" s="277">
        <f t="shared" si="50"/>
        <v>1.1512461087881523E-2</v>
      </c>
      <c r="D757" s="277"/>
      <c r="E757" s="277" t="s">
        <v>220</v>
      </c>
      <c r="F757" s="277">
        <v>25</v>
      </c>
      <c r="G757" s="238">
        <f t="shared" si="51"/>
        <v>1.0729613733905579E-3</v>
      </c>
      <c r="H757" s="277"/>
      <c r="I757" s="277"/>
      <c r="J757" s="76"/>
    </row>
    <row r="758" spans="1:10" x14ac:dyDescent="0.25">
      <c r="A758" s="11" t="s">
        <v>285</v>
      </c>
      <c r="B758" s="277">
        <f t="shared" si="50"/>
        <v>7.5533257197590655E-5</v>
      </c>
      <c r="D758" s="277"/>
      <c r="E758" s="277" t="s">
        <v>170</v>
      </c>
      <c r="F758" s="277">
        <v>2.0249999999999999</v>
      </c>
      <c r="G758" s="238"/>
      <c r="H758" s="277"/>
      <c r="I758" s="277"/>
      <c r="J758" s="76"/>
    </row>
    <row r="759" spans="1:10" x14ac:dyDescent="0.25">
      <c r="A759" s="11" t="s">
        <v>285</v>
      </c>
      <c r="B759" s="277">
        <f t="shared" si="50"/>
        <v>4.5913710696457843E-3</v>
      </c>
      <c r="D759" s="277"/>
      <c r="E759" s="277" t="s">
        <v>154</v>
      </c>
      <c r="F759" s="277">
        <v>15.788</v>
      </c>
      <c r="G759" s="238">
        <f t="shared" si="51"/>
        <v>6.7759656652360519E-4</v>
      </c>
      <c r="H759" s="277"/>
      <c r="I759" s="277"/>
      <c r="J759" s="76"/>
    </row>
    <row r="760" spans="1:10" x14ac:dyDescent="0.25">
      <c r="A760" s="11" t="s">
        <v>285</v>
      </c>
      <c r="B760" s="277">
        <f t="shared" si="50"/>
        <v>0</v>
      </c>
      <c r="D760" s="277"/>
      <c r="E760" s="277" t="s">
        <v>181</v>
      </c>
      <c r="F760" s="277"/>
      <c r="G760" s="238"/>
      <c r="H760" s="277"/>
      <c r="I760" s="277"/>
      <c r="J760" s="76"/>
    </row>
    <row r="761" spans="1:10" x14ac:dyDescent="0.25">
      <c r="A761" s="11" t="s">
        <v>285</v>
      </c>
      <c r="B761" s="277">
        <f t="shared" si="50"/>
        <v>0</v>
      </c>
      <c r="D761" s="277"/>
      <c r="E761" s="277" t="s">
        <v>323</v>
      </c>
      <c r="F761" s="276"/>
      <c r="G761" s="238"/>
      <c r="H761" s="277"/>
      <c r="I761" s="277"/>
      <c r="J761" s="76"/>
    </row>
    <row r="762" spans="1:10" x14ac:dyDescent="0.25">
      <c r="A762" s="11" t="s">
        <v>285</v>
      </c>
      <c r="B762" s="277">
        <f t="shared" si="50"/>
        <v>0</v>
      </c>
      <c r="D762" s="277"/>
      <c r="E762" s="277" t="s">
        <v>333</v>
      </c>
      <c r="F762" s="276"/>
      <c r="G762" s="238"/>
      <c r="H762" s="277"/>
      <c r="I762" s="277"/>
      <c r="J762" s="76"/>
    </row>
    <row r="763" spans="1:10" x14ac:dyDescent="0.25">
      <c r="A763" s="11" t="s">
        <v>285</v>
      </c>
      <c r="B763" s="277">
        <f t="shared" si="50"/>
        <v>225.57590452762059</v>
      </c>
      <c r="D763" s="277"/>
      <c r="E763" s="277" t="s">
        <v>56</v>
      </c>
      <c r="F763" s="277">
        <v>3499.47</v>
      </c>
      <c r="G763" s="238">
        <f t="shared" si="51"/>
        <v>0.15019184549356221</v>
      </c>
      <c r="H763" s="277"/>
      <c r="I763" s="277"/>
      <c r="J763" s="76"/>
    </row>
    <row r="764" spans="1:10" x14ac:dyDescent="0.25">
      <c r="A764" s="11" t="s">
        <v>285</v>
      </c>
      <c r="B764" s="277">
        <f t="shared" si="50"/>
        <v>1.5182893403820296E-2</v>
      </c>
      <c r="D764" s="277"/>
      <c r="E764" s="277" t="s">
        <v>194</v>
      </c>
      <c r="F764" s="277">
        <v>28.71</v>
      </c>
      <c r="G764" s="238">
        <f t="shared" si="51"/>
        <v>1.2321888412017167E-3</v>
      </c>
      <c r="H764" s="277"/>
      <c r="I764" s="277"/>
      <c r="J764" s="76"/>
    </row>
    <row r="765" spans="1:10" x14ac:dyDescent="0.25">
      <c r="A765" s="11" t="s">
        <v>285</v>
      </c>
      <c r="B765" s="277">
        <f t="shared" si="50"/>
        <v>1.0876789036453056</v>
      </c>
      <c r="D765" s="277"/>
      <c r="E765" s="277" t="s">
        <v>165</v>
      </c>
      <c r="F765" s="277">
        <v>243</v>
      </c>
      <c r="G765" s="238">
        <f t="shared" si="51"/>
        <v>1.0429184549356223E-2</v>
      </c>
      <c r="H765" s="277"/>
      <c r="I765" s="277"/>
      <c r="J765" s="76"/>
    </row>
    <row r="766" spans="1:10" x14ac:dyDescent="0.25">
      <c r="A766" s="11" t="s">
        <v>285</v>
      </c>
      <c r="B766" s="277">
        <f t="shared" si="50"/>
        <v>5.6411059330619467E-3</v>
      </c>
      <c r="D766" s="277"/>
      <c r="E766" s="277" t="s">
        <v>84</v>
      </c>
      <c r="F766" s="277">
        <v>17.5</v>
      </c>
      <c r="G766" s="238">
        <f t="shared" si="51"/>
        <v>7.510729613733906E-4</v>
      </c>
      <c r="H766" s="277"/>
      <c r="I766" s="277"/>
      <c r="J766" s="76"/>
    </row>
    <row r="767" spans="1:10" x14ac:dyDescent="0.25">
      <c r="A767" s="11" t="s">
        <v>285</v>
      </c>
      <c r="B767" s="277">
        <f t="shared" si="50"/>
        <v>5.4088764943174472E-3</v>
      </c>
      <c r="D767" s="277"/>
      <c r="E767" s="277" t="s">
        <v>116</v>
      </c>
      <c r="F767" s="277">
        <v>17.135999999999999</v>
      </c>
      <c r="G767" s="238">
        <f t="shared" si="51"/>
        <v>7.3545064377682396E-4</v>
      </c>
      <c r="H767" s="277"/>
      <c r="I767" s="277"/>
      <c r="J767" s="76"/>
    </row>
    <row r="768" spans="1:10" x14ac:dyDescent="0.25">
      <c r="A768" s="11" t="s">
        <v>285</v>
      </c>
      <c r="B768" s="277">
        <f t="shared" si="50"/>
        <v>9.0128801414651228E-4</v>
      </c>
      <c r="D768" s="277"/>
      <c r="E768" s="277" t="s">
        <v>324</v>
      </c>
      <c r="F768" s="277">
        <v>6.9950000000000001</v>
      </c>
      <c r="G768" s="238">
        <f t="shared" si="51"/>
        <v>3.0021459227467812E-4</v>
      </c>
      <c r="H768" s="277"/>
      <c r="I768" s="277"/>
      <c r="J768" s="76"/>
    </row>
    <row r="769" spans="1:10" x14ac:dyDescent="0.25">
      <c r="A769" s="11" t="s">
        <v>285</v>
      </c>
      <c r="B769" s="277">
        <f t="shared" si="50"/>
        <v>0</v>
      </c>
      <c r="D769" s="277"/>
      <c r="E769" s="277" t="s">
        <v>343</v>
      </c>
      <c r="F769" s="276"/>
      <c r="G769" s="238"/>
      <c r="H769" s="277"/>
      <c r="I769" s="277"/>
      <c r="J769" s="76"/>
    </row>
    <row r="770" spans="1:10" x14ac:dyDescent="0.25">
      <c r="A770" s="11" t="s">
        <v>285</v>
      </c>
      <c r="B770" s="277">
        <f t="shared" si="50"/>
        <v>0</v>
      </c>
      <c r="D770" s="277"/>
      <c r="E770" s="277" t="s">
        <v>325</v>
      </c>
      <c r="F770" s="276"/>
      <c r="G770" s="238"/>
      <c r="H770" s="277"/>
      <c r="I770" s="277"/>
      <c r="J770" s="76"/>
    </row>
    <row r="771" spans="1:10" x14ac:dyDescent="0.25">
      <c r="A771" s="11" t="s">
        <v>285</v>
      </c>
      <c r="B771" s="277">
        <f t="shared" si="50"/>
        <v>1.342813461290501E-4</v>
      </c>
      <c r="D771" s="277"/>
      <c r="E771" s="277" t="s">
        <v>28</v>
      </c>
      <c r="F771" s="277">
        <v>2.7</v>
      </c>
      <c r="G771" s="238">
        <f t="shared" si="51"/>
        <v>1.1587982832618026E-4</v>
      </c>
      <c r="H771" s="277"/>
      <c r="I771" s="277"/>
      <c r="J771" s="76"/>
    </row>
    <row r="772" spans="1:10" x14ac:dyDescent="0.25">
      <c r="A772" s="11" t="s">
        <v>285</v>
      </c>
      <c r="B772" s="277">
        <f t="shared" si="50"/>
        <v>1.8419937740610438E-5</v>
      </c>
      <c r="D772" s="277"/>
      <c r="E772" s="277" t="s">
        <v>334</v>
      </c>
      <c r="F772" s="277">
        <v>1</v>
      </c>
      <c r="G772" s="238"/>
      <c r="H772" s="277"/>
      <c r="I772" s="277"/>
      <c r="J772" s="76"/>
    </row>
    <row r="773" spans="1:10" x14ac:dyDescent="0.25">
      <c r="A773" s="11" t="s">
        <v>285</v>
      </c>
      <c r="B773" s="277">
        <f t="shared" si="50"/>
        <v>0.10086757906758274</v>
      </c>
      <c r="D773" s="277"/>
      <c r="E773" s="277" t="s">
        <v>184</v>
      </c>
      <c r="F773" s="277">
        <v>74</v>
      </c>
      <c r="G773" s="238">
        <f t="shared" si="51"/>
        <v>3.1759656652360514E-3</v>
      </c>
      <c r="H773" s="277"/>
      <c r="I773" s="277"/>
      <c r="J773" s="76"/>
    </row>
    <row r="774" spans="1:10" x14ac:dyDescent="0.25">
      <c r="A774" s="11" t="s">
        <v>285</v>
      </c>
      <c r="B774" s="277">
        <f t="shared" si="50"/>
        <v>244.11916624408258</v>
      </c>
      <c r="D774" s="277"/>
      <c r="E774" s="277" t="s">
        <v>326</v>
      </c>
      <c r="F774" s="277">
        <v>3640.4650000000001</v>
      </c>
      <c r="G774" s="238">
        <f t="shared" si="51"/>
        <v>0.1562431330472103</v>
      </c>
      <c r="H774" s="277"/>
      <c r="I774" s="277"/>
      <c r="J774" s="76"/>
    </row>
    <row r="775" spans="1:10" x14ac:dyDescent="0.25">
      <c r="A775" s="11" t="s">
        <v>285</v>
      </c>
      <c r="B775" s="277">
        <f t="shared" si="50"/>
        <v>3.0969957376264068E-2</v>
      </c>
      <c r="D775" s="277"/>
      <c r="E775" s="277" t="s">
        <v>158</v>
      </c>
      <c r="F775" s="277">
        <v>41.003999999999998</v>
      </c>
      <c r="G775" s="238">
        <f t="shared" si="51"/>
        <v>1.7598283261802575E-3</v>
      </c>
      <c r="H775" s="277"/>
      <c r="I775" s="277"/>
      <c r="J775" s="76"/>
    </row>
    <row r="776" spans="1:10" x14ac:dyDescent="0.25">
      <c r="A776" s="11" t="s">
        <v>285</v>
      </c>
      <c r="B776" s="277">
        <f t="shared" si="50"/>
        <v>25.69141078303155</v>
      </c>
      <c r="D776" s="277"/>
      <c r="E776" s="277" t="s">
        <v>118</v>
      </c>
      <c r="F776" s="277">
        <v>1181</v>
      </c>
      <c r="G776" s="238">
        <f t="shared" si="51"/>
        <v>5.0686695278969955E-2</v>
      </c>
      <c r="H776" s="277"/>
      <c r="I776" s="277"/>
      <c r="J776" s="76"/>
    </row>
    <row r="777" spans="1:10" x14ac:dyDescent="0.25">
      <c r="A777" s="11" t="s">
        <v>285</v>
      </c>
      <c r="B777" s="277">
        <f t="shared" si="50"/>
        <v>1.03550277220063E-2</v>
      </c>
      <c r="D777" s="277"/>
      <c r="E777" s="277" t="s">
        <v>85</v>
      </c>
      <c r="F777" s="277">
        <v>23.71</v>
      </c>
      <c r="G777" s="238">
        <f t="shared" si="51"/>
        <v>1.0175965665236051E-3</v>
      </c>
      <c r="H777" s="277"/>
      <c r="I777" s="277"/>
      <c r="J777" s="76"/>
    </row>
    <row r="778" spans="1:10" x14ac:dyDescent="0.25">
      <c r="A778" s="11" t="s">
        <v>285</v>
      </c>
      <c r="B778" s="277">
        <f t="shared" si="50"/>
        <v>0</v>
      </c>
      <c r="D778" s="277"/>
      <c r="E778" s="277" t="s">
        <v>29</v>
      </c>
      <c r="F778" s="277"/>
      <c r="G778" s="238"/>
      <c r="H778" s="277"/>
      <c r="I778" s="277"/>
      <c r="J778" s="76"/>
    </row>
    <row r="779" spans="1:10" ht="17.25" x14ac:dyDescent="0.25">
      <c r="A779" s="11" t="s">
        <v>285</v>
      </c>
      <c r="B779" s="277">
        <f t="shared" si="50"/>
        <v>43.968851885280628</v>
      </c>
      <c r="D779" s="277"/>
      <c r="E779" s="277" t="s">
        <v>335</v>
      </c>
      <c r="F779" s="277">
        <v>1545</v>
      </c>
      <c r="G779" s="238">
        <f t="shared" si="51"/>
        <v>6.6309012875536477E-2</v>
      </c>
      <c r="H779" s="277"/>
      <c r="I779" s="277"/>
      <c r="J779" s="76"/>
    </row>
    <row r="780" spans="1:10" x14ac:dyDescent="0.25">
      <c r="A780" s="11" t="s">
        <v>285</v>
      </c>
      <c r="B780" s="277">
        <f t="shared" si="50"/>
        <v>1.0836246753485972E-3</v>
      </c>
      <c r="D780" s="277"/>
      <c r="E780" s="277" t="s">
        <v>54</v>
      </c>
      <c r="F780" s="277">
        <v>7.67</v>
      </c>
      <c r="G780" s="238">
        <f t="shared" si="51"/>
        <v>3.2918454935622316E-4</v>
      </c>
      <c r="H780" s="277"/>
      <c r="I780" s="277"/>
      <c r="J780" s="76"/>
    </row>
    <row r="781" spans="1:10" x14ac:dyDescent="0.25">
      <c r="A781" s="11" t="s">
        <v>285</v>
      </c>
      <c r="B781" s="277">
        <f t="shared" si="50"/>
        <v>4.27939361564958E-4</v>
      </c>
      <c r="D781" s="277"/>
      <c r="E781" s="277" t="s">
        <v>327</v>
      </c>
      <c r="F781" s="277">
        <v>4.82</v>
      </c>
      <c r="G781" s="238">
        <f t="shared" si="51"/>
        <v>2.0686695278969959E-4</v>
      </c>
      <c r="H781" s="277"/>
      <c r="I781" s="277"/>
      <c r="J781" s="76"/>
    </row>
    <row r="782" spans="1:10" s="277" customFormat="1" x14ac:dyDescent="0.25">
      <c r="A782" s="11" t="s">
        <v>285</v>
      </c>
      <c r="B782" s="277">
        <f t="shared" si="50"/>
        <v>0</v>
      </c>
      <c r="C782" s="11"/>
      <c r="E782" s="277" t="s">
        <v>120</v>
      </c>
      <c r="F782" s="276"/>
      <c r="G782" s="238"/>
      <c r="J782" s="76"/>
    </row>
    <row r="783" spans="1:10" x14ac:dyDescent="0.25">
      <c r="A783" s="11" t="s">
        <v>285</v>
      </c>
      <c r="B783" s="277">
        <f t="shared" si="50"/>
        <v>0</v>
      </c>
      <c r="D783" s="277"/>
      <c r="E783" s="277" t="s">
        <v>328</v>
      </c>
      <c r="F783" s="276"/>
      <c r="G783" s="238"/>
      <c r="H783" s="277"/>
      <c r="I783" s="277"/>
      <c r="J783" s="76"/>
    </row>
    <row r="784" spans="1:10" x14ac:dyDescent="0.25">
      <c r="A784" s="11" t="s">
        <v>285</v>
      </c>
      <c r="B784" s="277">
        <f t="shared" ref="B784:B799" si="52">POWER((F784/$J$719)*100, 2)</f>
        <v>0.11587741945882223</v>
      </c>
      <c r="D784" s="277"/>
      <c r="E784" s="277" t="s">
        <v>121</v>
      </c>
      <c r="F784" s="277">
        <v>79.314999999999998</v>
      </c>
      <c r="G784" s="238">
        <f t="shared" si="51"/>
        <v>3.4040772532188839E-3</v>
      </c>
      <c r="H784" s="277"/>
      <c r="I784" s="277"/>
      <c r="J784" s="76"/>
    </row>
    <row r="785" spans="1:10" x14ac:dyDescent="0.25">
      <c r="A785" s="11" t="s">
        <v>285</v>
      </c>
      <c r="B785" s="277">
        <f t="shared" si="52"/>
        <v>0</v>
      </c>
      <c r="D785" s="277"/>
      <c r="E785" s="277" t="s">
        <v>32</v>
      </c>
      <c r="F785" s="276"/>
      <c r="G785" s="238"/>
      <c r="H785" s="277"/>
      <c r="I785" s="277"/>
      <c r="J785" s="76"/>
    </row>
    <row r="786" spans="1:10" x14ac:dyDescent="0.25">
      <c r="A786" s="11" t="s">
        <v>285</v>
      </c>
      <c r="B786" s="277">
        <f t="shared" si="52"/>
        <v>7.3341008307391926E-6</v>
      </c>
      <c r="D786" s="277"/>
      <c r="E786" s="277" t="s">
        <v>182</v>
      </c>
      <c r="F786" s="277">
        <v>0.63100000000000001</v>
      </c>
      <c r="G786" s="238">
        <f t="shared" si="51"/>
        <v>2.7081545064377683E-5</v>
      </c>
      <c r="H786" s="277"/>
      <c r="I786" s="277"/>
      <c r="J786" s="76"/>
    </row>
    <row r="787" spans="1:10" x14ac:dyDescent="0.25">
      <c r="A787" s="11" t="s">
        <v>285</v>
      </c>
      <c r="B787" s="277">
        <f t="shared" si="52"/>
        <v>1.6810847501335446</v>
      </c>
      <c r="D787" s="277"/>
      <c r="E787" s="277" t="s">
        <v>174</v>
      </c>
      <c r="F787" s="277">
        <v>302.10000000000002</v>
      </c>
      <c r="G787" s="238">
        <f t="shared" si="51"/>
        <v>1.2965665236051502E-2</v>
      </c>
      <c r="H787" s="277"/>
      <c r="I787" s="277"/>
      <c r="J787" s="76"/>
    </row>
    <row r="788" spans="1:10" s="277" customFormat="1" x14ac:dyDescent="0.25">
      <c r="A788" s="11" t="s">
        <v>285</v>
      </c>
      <c r="B788" s="277">
        <f t="shared" si="52"/>
        <v>3.3570336532262525E-5</v>
      </c>
      <c r="C788" s="11"/>
      <c r="E788" s="277" t="s">
        <v>122</v>
      </c>
      <c r="F788" s="277">
        <v>1.35</v>
      </c>
      <c r="G788" s="238">
        <f t="shared" si="51"/>
        <v>5.7939914163090132E-5</v>
      </c>
      <c r="J788" s="76"/>
    </row>
    <row r="789" spans="1:10" x14ac:dyDescent="0.25">
      <c r="A789" s="11" t="s">
        <v>285</v>
      </c>
      <c r="B789" s="277">
        <f t="shared" si="52"/>
        <v>1.2945165687339977E-4</v>
      </c>
      <c r="D789" s="277"/>
      <c r="E789" s="277" t="s">
        <v>140</v>
      </c>
      <c r="F789" s="277">
        <v>2.6509999999999998</v>
      </c>
      <c r="G789" s="238">
        <f t="shared" si="51"/>
        <v>1.1377682403433476E-4</v>
      </c>
      <c r="H789" s="277"/>
      <c r="I789" s="277"/>
      <c r="J789" s="76"/>
    </row>
    <row r="790" spans="1:10" x14ac:dyDescent="0.25">
      <c r="A790" s="11" t="s">
        <v>285</v>
      </c>
      <c r="B790" s="277">
        <f t="shared" si="52"/>
        <v>2.8643168966088896E-3</v>
      </c>
      <c r="D790" s="277"/>
      <c r="E790" s="277" t="s">
        <v>46</v>
      </c>
      <c r="F790" s="277">
        <v>12.47</v>
      </c>
      <c r="G790" s="238">
        <f t="shared" ref="G790:G798" si="53">F790/$J$719</f>
        <v>5.3519313304721029E-4</v>
      </c>
      <c r="H790" s="277"/>
      <c r="I790" s="277"/>
      <c r="J790" s="76"/>
    </row>
    <row r="791" spans="1:10" x14ac:dyDescent="0.25">
      <c r="A791" s="11" t="s">
        <v>285</v>
      </c>
      <c r="B791" s="277">
        <f t="shared" si="52"/>
        <v>5.3754699662915137E-3</v>
      </c>
      <c r="D791" s="277"/>
      <c r="E791" s="277" t="s">
        <v>161</v>
      </c>
      <c r="F791" s="277">
        <v>17.082999999999998</v>
      </c>
      <c r="G791" s="238">
        <f t="shared" si="53"/>
        <v>7.3317596566523601E-4</v>
      </c>
      <c r="H791" s="277"/>
      <c r="I791" s="277"/>
      <c r="J791" s="76"/>
    </row>
    <row r="792" spans="1:10" x14ac:dyDescent="0.25">
      <c r="A792" s="11" t="s">
        <v>285</v>
      </c>
      <c r="B792" s="277">
        <f t="shared" si="52"/>
        <v>0</v>
      </c>
      <c r="D792" s="277"/>
      <c r="E792" s="277" t="s">
        <v>329</v>
      </c>
      <c r="F792" s="277"/>
      <c r="G792" s="238"/>
      <c r="H792" s="277"/>
      <c r="I792" s="277"/>
      <c r="J792" s="76"/>
    </row>
    <row r="793" spans="1:10" x14ac:dyDescent="0.25">
      <c r="A793" s="11" t="s">
        <v>285</v>
      </c>
      <c r="B793" s="277">
        <f t="shared" si="52"/>
        <v>2.4341356517894965</v>
      </c>
      <c r="D793" s="277"/>
      <c r="E793" s="277" t="s">
        <v>31</v>
      </c>
      <c r="F793" s="277">
        <v>363.52</v>
      </c>
      <c r="G793" s="238">
        <f t="shared" si="53"/>
        <v>1.5601716738197425E-2</v>
      </c>
      <c r="H793" s="277"/>
      <c r="I793" s="277"/>
      <c r="J793" s="76"/>
    </row>
    <row r="794" spans="1:10" x14ac:dyDescent="0.25">
      <c r="A794" s="11" t="s">
        <v>285</v>
      </c>
      <c r="B794" s="277">
        <f t="shared" si="52"/>
        <v>0</v>
      </c>
      <c r="D794" s="277"/>
      <c r="E794" s="277" t="s">
        <v>128</v>
      </c>
      <c r="F794" s="276"/>
      <c r="G794" s="238"/>
      <c r="H794" s="277"/>
      <c r="I794" s="277"/>
      <c r="J794" s="76"/>
    </row>
    <row r="795" spans="1:10" x14ac:dyDescent="0.25">
      <c r="A795" s="11" t="s">
        <v>285</v>
      </c>
      <c r="B795" s="277">
        <f t="shared" si="52"/>
        <v>30.179225994216139</v>
      </c>
      <c r="D795" s="277"/>
      <c r="E795" s="277" t="s">
        <v>38</v>
      </c>
      <c r="F795" s="277">
        <v>1280</v>
      </c>
      <c r="G795" s="238">
        <f t="shared" si="53"/>
        <v>5.4935622317596564E-2</v>
      </c>
      <c r="H795" s="277"/>
      <c r="I795" s="277"/>
      <c r="J795" s="76"/>
    </row>
    <row r="796" spans="1:10" x14ac:dyDescent="0.25">
      <c r="A796" s="11" t="s">
        <v>285</v>
      </c>
      <c r="B796" s="277">
        <f t="shared" si="52"/>
        <v>0</v>
      </c>
      <c r="D796" s="277"/>
      <c r="E796" s="277" t="s">
        <v>341</v>
      </c>
      <c r="F796" s="277"/>
      <c r="G796" s="238"/>
      <c r="H796" s="277"/>
      <c r="I796" s="277"/>
      <c r="J796" s="76"/>
    </row>
    <row r="797" spans="1:10" x14ac:dyDescent="0.25">
      <c r="A797" s="11" t="s">
        <v>285</v>
      </c>
      <c r="B797" s="277">
        <f t="shared" si="52"/>
        <v>6.433081119563816E-2</v>
      </c>
      <c r="D797" s="277"/>
      <c r="E797" s="277" t="s">
        <v>330</v>
      </c>
      <c r="F797" s="277">
        <v>59.097000000000001</v>
      </c>
      <c r="G797" s="238">
        <f t="shared" si="53"/>
        <v>2.536351931330472E-3</v>
      </c>
      <c r="H797" s="277"/>
      <c r="I797" s="277"/>
      <c r="J797" s="76"/>
    </row>
    <row r="798" spans="1:10" x14ac:dyDescent="0.25">
      <c r="A798" s="11" t="s">
        <v>285</v>
      </c>
      <c r="B798" s="277">
        <f t="shared" si="52"/>
        <v>1.8419937740610437E-3</v>
      </c>
      <c r="D798" s="277"/>
      <c r="E798" s="277" t="s">
        <v>89</v>
      </c>
      <c r="F798" s="277">
        <v>10</v>
      </c>
      <c r="G798" s="238">
        <f t="shared" si="53"/>
        <v>4.2918454935622315E-4</v>
      </c>
      <c r="H798" s="277"/>
      <c r="I798" s="277"/>
      <c r="J798" s="76"/>
    </row>
    <row r="799" spans="1:10" x14ac:dyDescent="0.25">
      <c r="A799" s="150" t="s">
        <v>285</v>
      </c>
      <c r="B799" s="12">
        <f t="shared" si="52"/>
        <v>0</v>
      </c>
      <c r="C799" s="150"/>
      <c r="D799" s="12"/>
      <c r="E799" s="12" t="s">
        <v>86</v>
      </c>
      <c r="F799" s="140"/>
      <c r="G799" s="237"/>
      <c r="H799" s="12"/>
      <c r="I799" s="12"/>
      <c r="J799" s="147"/>
    </row>
    <row r="800" spans="1:10" x14ac:dyDescent="0.25">
      <c r="A800" s="11" t="s">
        <v>286</v>
      </c>
      <c r="B800" s="178">
        <f>POWER((F800/$J$800)*100, 2)</f>
        <v>0</v>
      </c>
      <c r="C800" s="11">
        <f>SUM(B800:B831)</f>
        <v>1518.6314159055707</v>
      </c>
      <c r="D800" s="277"/>
      <c r="E800" s="277" t="s">
        <v>97</v>
      </c>
      <c r="F800" s="277"/>
      <c r="G800" s="238"/>
      <c r="H800" s="277"/>
      <c r="I800" s="277"/>
      <c r="J800" s="76">
        <v>23700</v>
      </c>
    </row>
    <row r="801" spans="1:10" x14ac:dyDescent="0.25">
      <c r="A801" s="11" t="s">
        <v>286</v>
      </c>
      <c r="B801" s="178">
        <f t="shared" ref="B801:B831" si="54">POWER((F801/$J$800)*100, 2)</f>
        <v>1.823069664761701E-2</v>
      </c>
      <c r="D801" s="277"/>
      <c r="E801" s="277" t="s">
        <v>81</v>
      </c>
      <c r="F801" s="277">
        <v>32</v>
      </c>
      <c r="G801" s="238">
        <f>F801/$J$800</f>
        <v>1.350210970464135E-3</v>
      </c>
      <c r="H801" s="277"/>
      <c r="I801" s="277"/>
      <c r="J801" s="76"/>
    </row>
    <row r="802" spans="1:10" x14ac:dyDescent="0.25">
      <c r="A802" s="11" t="s">
        <v>286</v>
      </c>
      <c r="B802" s="178">
        <f t="shared" si="54"/>
        <v>2.1809183001299646</v>
      </c>
      <c r="D802" s="277"/>
      <c r="E802" s="277" t="s">
        <v>5</v>
      </c>
      <c r="F802" s="277">
        <v>350</v>
      </c>
      <c r="G802" s="238">
        <f t="shared" ref="G802:G831" si="55">F802/$J$800</f>
        <v>1.4767932489451477E-2</v>
      </c>
      <c r="H802" s="277"/>
      <c r="I802" s="277"/>
      <c r="J802" s="76"/>
    </row>
    <row r="803" spans="1:10" x14ac:dyDescent="0.25">
      <c r="A803" s="11" t="s">
        <v>286</v>
      </c>
      <c r="B803" s="178">
        <f t="shared" si="54"/>
        <v>0</v>
      </c>
      <c r="D803" s="277"/>
      <c r="E803" s="277" t="s">
        <v>100</v>
      </c>
      <c r="F803" s="277"/>
      <c r="G803" s="238"/>
      <c r="H803" s="277"/>
      <c r="I803" s="277"/>
      <c r="J803" s="76"/>
    </row>
    <row r="804" spans="1:10" x14ac:dyDescent="0.25">
      <c r="A804" s="11" t="s">
        <v>286</v>
      </c>
      <c r="B804" s="178">
        <f t="shared" si="54"/>
        <v>0.71213658779753941</v>
      </c>
      <c r="D804" s="277"/>
      <c r="E804" s="277" t="s">
        <v>6</v>
      </c>
      <c r="F804" s="277">
        <v>200</v>
      </c>
      <c r="G804" s="238">
        <f t="shared" si="55"/>
        <v>8.4388185654008432E-3</v>
      </c>
      <c r="H804" s="277"/>
      <c r="I804" s="277"/>
      <c r="J804" s="76"/>
    </row>
    <row r="805" spans="1:10" x14ac:dyDescent="0.25">
      <c r="A805" s="11" t="s">
        <v>286</v>
      </c>
      <c r="B805" s="178">
        <f t="shared" si="54"/>
        <v>3.7672025494489856</v>
      </c>
      <c r="D805" s="277"/>
      <c r="E805" s="277" t="s">
        <v>101</v>
      </c>
      <c r="F805" s="277">
        <v>460</v>
      </c>
      <c r="G805" s="238">
        <f t="shared" si="55"/>
        <v>1.9409282700421943E-2</v>
      </c>
      <c r="H805" s="277"/>
      <c r="I805" s="277"/>
      <c r="J805" s="76"/>
    </row>
    <row r="806" spans="1:10" x14ac:dyDescent="0.25">
      <c r="A806" s="11" t="s">
        <v>286</v>
      </c>
      <c r="B806" s="178">
        <f t="shared" si="54"/>
        <v>32.784080186579786</v>
      </c>
      <c r="D806" s="277"/>
      <c r="E806" s="277" t="s">
        <v>82</v>
      </c>
      <c r="F806" s="277">
        <v>1357</v>
      </c>
      <c r="G806" s="238">
        <f t="shared" si="55"/>
        <v>5.7257383966244725E-2</v>
      </c>
      <c r="H806" s="277"/>
      <c r="I806" s="277"/>
      <c r="J806" s="76"/>
    </row>
    <row r="807" spans="1:10" x14ac:dyDescent="0.25">
      <c r="A807" s="11" t="s">
        <v>286</v>
      </c>
      <c r="B807" s="178">
        <f t="shared" si="54"/>
        <v>964.40385265894031</v>
      </c>
      <c r="D807" s="277"/>
      <c r="E807" s="277" t="s">
        <v>15</v>
      </c>
      <c r="F807" s="277">
        <v>7360</v>
      </c>
      <c r="G807" s="238">
        <f t="shared" si="55"/>
        <v>0.31054852320675108</v>
      </c>
      <c r="H807" s="277"/>
      <c r="I807" s="277"/>
      <c r="J807" s="76"/>
    </row>
    <row r="808" spans="1:10" x14ac:dyDescent="0.25">
      <c r="A808" s="11" t="s">
        <v>286</v>
      </c>
      <c r="B808" s="178">
        <f t="shared" si="54"/>
        <v>0</v>
      </c>
      <c r="D808" s="277"/>
      <c r="E808" s="277" t="s">
        <v>134</v>
      </c>
      <c r="F808" s="277"/>
      <c r="G808" s="238"/>
      <c r="H808" s="277"/>
      <c r="I808" s="277"/>
      <c r="J808" s="76"/>
    </row>
    <row r="809" spans="1:10" x14ac:dyDescent="0.25">
      <c r="A809" s="11" t="s">
        <v>286</v>
      </c>
      <c r="B809" s="178">
        <f t="shared" si="54"/>
        <v>0</v>
      </c>
      <c r="D809" s="277"/>
      <c r="E809" s="277" t="s">
        <v>19</v>
      </c>
      <c r="F809" s="277"/>
      <c r="G809" s="238"/>
      <c r="H809" s="277"/>
      <c r="I809" s="277"/>
      <c r="J809" s="76"/>
    </row>
    <row r="810" spans="1:10" x14ac:dyDescent="0.25">
      <c r="A810" s="11" t="s">
        <v>286</v>
      </c>
      <c r="B810" s="178">
        <f t="shared" si="54"/>
        <v>1.4972671758443272</v>
      </c>
      <c r="D810" s="277"/>
      <c r="E810" s="277" t="s">
        <v>94</v>
      </c>
      <c r="F810" s="277">
        <v>290</v>
      </c>
      <c r="G810" s="238">
        <f t="shared" si="55"/>
        <v>1.2236286919831224E-2</v>
      </c>
      <c r="H810" s="277"/>
      <c r="I810" s="277"/>
      <c r="J810" s="76"/>
    </row>
    <row r="811" spans="1:10" x14ac:dyDescent="0.25">
      <c r="A811" s="11" t="s">
        <v>286</v>
      </c>
      <c r="B811" s="178">
        <f t="shared" si="54"/>
        <v>5.3855329452188929</v>
      </c>
      <c r="D811" s="277"/>
      <c r="E811" s="277" t="s">
        <v>9</v>
      </c>
      <c r="F811" s="277">
        <v>550</v>
      </c>
      <c r="G811" s="238">
        <f t="shared" si="55"/>
        <v>2.3206751054852322E-2</v>
      </c>
      <c r="H811" s="277"/>
      <c r="I811" s="277"/>
      <c r="J811" s="76"/>
    </row>
    <row r="812" spans="1:10" x14ac:dyDescent="0.25">
      <c r="A812" s="11" t="s">
        <v>286</v>
      </c>
      <c r="B812" s="178">
        <f t="shared" si="54"/>
        <v>0</v>
      </c>
      <c r="D812" s="277"/>
      <c r="E812" s="277" t="s">
        <v>25</v>
      </c>
      <c r="F812" s="277"/>
      <c r="G812" s="238"/>
      <c r="H812" s="277"/>
      <c r="I812" s="277"/>
      <c r="J812" s="76"/>
    </row>
    <row r="813" spans="1:10" x14ac:dyDescent="0.25">
      <c r="A813" s="11" t="s">
        <v>286</v>
      </c>
      <c r="B813" s="178">
        <f t="shared" si="54"/>
        <v>81.684986380387727</v>
      </c>
      <c r="D813" s="277"/>
      <c r="E813" s="277" t="s">
        <v>111</v>
      </c>
      <c r="F813" s="277">
        <v>2142</v>
      </c>
      <c r="G813" s="238">
        <f t="shared" si="55"/>
        <v>9.0379746835443031E-2</v>
      </c>
      <c r="H813" s="277"/>
      <c r="I813" s="277"/>
      <c r="J813" s="76"/>
    </row>
    <row r="814" spans="1:10" x14ac:dyDescent="0.25">
      <c r="A814" s="11" t="s">
        <v>286</v>
      </c>
      <c r="B814" s="178">
        <f t="shared" si="54"/>
        <v>34.894692802079433</v>
      </c>
      <c r="D814" s="277"/>
      <c r="E814" s="277" t="s">
        <v>36</v>
      </c>
      <c r="F814" s="277">
        <v>1400</v>
      </c>
      <c r="G814" s="238">
        <f t="shared" si="55"/>
        <v>5.9071729957805907E-2</v>
      </c>
      <c r="H814" s="277"/>
      <c r="I814" s="277"/>
      <c r="J814" s="76"/>
    </row>
    <row r="815" spans="1:10" x14ac:dyDescent="0.25">
      <c r="A815" s="11" t="s">
        <v>286</v>
      </c>
      <c r="B815" s="178">
        <f t="shared" si="54"/>
        <v>0.71213658779753941</v>
      </c>
      <c r="D815" s="277"/>
      <c r="E815" s="277" t="s">
        <v>220</v>
      </c>
      <c r="F815" s="277">
        <v>200</v>
      </c>
      <c r="G815" s="238">
        <f t="shared" si="55"/>
        <v>8.4388185654008432E-3</v>
      </c>
      <c r="H815" s="277"/>
      <c r="I815" s="277"/>
      <c r="J815" s="76"/>
    </row>
    <row r="816" spans="1:10" x14ac:dyDescent="0.25">
      <c r="A816" s="11" t="s">
        <v>286</v>
      </c>
      <c r="B816" s="178">
        <f t="shared" si="54"/>
        <v>308.98816072922784</v>
      </c>
      <c r="D816" s="277"/>
      <c r="E816" s="277" t="s">
        <v>170</v>
      </c>
      <c r="F816" s="277">
        <v>4166</v>
      </c>
      <c r="G816" s="238">
        <f t="shared" si="55"/>
        <v>0.17578059071729957</v>
      </c>
      <c r="H816" s="277"/>
      <c r="I816" s="277"/>
      <c r="J816" s="76"/>
    </row>
    <row r="817" spans="1:10" x14ac:dyDescent="0.25">
      <c r="A817" s="11" t="s">
        <v>286</v>
      </c>
      <c r="B817" s="178">
        <f t="shared" si="54"/>
        <v>0</v>
      </c>
      <c r="D817" s="277"/>
      <c r="E817" s="277" t="s">
        <v>181</v>
      </c>
      <c r="F817" s="277"/>
      <c r="G817" s="238"/>
      <c r="H817" s="277"/>
      <c r="I817" s="277"/>
      <c r="J817" s="76"/>
    </row>
    <row r="818" spans="1:10" x14ac:dyDescent="0.25">
      <c r="A818" s="11" t="s">
        <v>286</v>
      </c>
      <c r="B818" s="178">
        <f t="shared" si="54"/>
        <v>38.157987502002882</v>
      </c>
      <c r="D818" s="277"/>
      <c r="E818" s="277" t="s">
        <v>56</v>
      </c>
      <c r="F818" s="277">
        <v>1464</v>
      </c>
      <c r="G818" s="238">
        <f t="shared" si="55"/>
        <v>6.1772151898734175E-2</v>
      </c>
      <c r="H818" s="277"/>
      <c r="I818" s="277"/>
      <c r="J818" s="76"/>
    </row>
    <row r="819" spans="1:10" x14ac:dyDescent="0.25">
      <c r="A819" s="11" t="s">
        <v>286</v>
      </c>
      <c r="B819" s="178">
        <f t="shared" si="54"/>
        <v>5.5831508483327106</v>
      </c>
      <c r="D819" s="277"/>
      <c r="E819" s="277" t="s">
        <v>138</v>
      </c>
      <c r="F819" s="277">
        <v>560</v>
      </c>
      <c r="G819" s="238">
        <f t="shared" si="55"/>
        <v>2.3628691983122362E-2</v>
      </c>
      <c r="H819" s="277"/>
      <c r="I819" s="277"/>
      <c r="J819" s="76"/>
    </row>
    <row r="820" spans="1:10" x14ac:dyDescent="0.25">
      <c r="A820" s="11" t="s">
        <v>286</v>
      </c>
      <c r="B820" s="178">
        <f t="shared" si="54"/>
        <v>1.6023073225444642</v>
      </c>
      <c r="D820" s="277"/>
      <c r="E820" s="277" t="s">
        <v>117</v>
      </c>
      <c r="F820" s="277">
        <v>300</v>
      </c>
      <c r="G820" s="238">
        <f t="shared" si="55"/>
        <v>1.2658227848101266E-2</v>
      </c>
      <c r="H820" s="277"/>
      <c r="I820" s="277"/>
      <c r="J820" s="76"/>
    </row>
    <row r="821" spans="1:10" x14ac:dyDescent="0.25">
      <c r="A821" s="11" t="s">
        <v>286</v>
      </c>
      <c r="B821" s="178">
        <f t="shared" si="54"/>
        <v>2.2690273994552155</v>
      </c>
      <c r="D821" s="277"/>
      <c r="E821" s="277" t="s">
        <v>92</v>
      </c>
      <c r="F821" s="277">
        <v>357</v>
      </c>
      <c r="G821" s="238">
        <f t="shared" si="55"/>
        <v>1.5063291139240506E-2</v>
      </c>
      <c r="H821" s="277"/>
      <c r="I821" s="277"/>
      <c r="J821" s="76"/>
    </row>
    <row r="822" spans="1:10" x14ac:dyDescent="0.25">
      <c r="A822" s="11" t="s">
        <v>286</v>
      </c>
      <c r="B822" s="178">
        <f t="shared" si="54"/>
        <v>3.6212323523651841</v>
      </c>
      <c r="D822" s="277"/>
      <c r="E822" s="277" t="s">
        <v>118</v>
      </c>
      <c r="F822" s="277">
        <v>451</v>
      </c>
      <c r="G822" s="238">
        <f t="shared" si="55"/>
        <v>1.9029535864978905E-2</v>
      </c>
      <c r="H822" s="277"/>
      <c r="I822" s="277"/>
      <c r="J822" s="76"/>
    </row>
    <row r="823" spans="1:10" x14ac:dyDescent="0.25">
      <c r="A823" s="11" t="s">
        <v>286</v>
      </c>
      <c r="B823" s="178">
        <f t="shared" si="54"/>
        <v>21.542131780875572</v>
      </c>
      <c r="D823" s="277"/>
      <c r="E823" s="277" t="s">
        <v>344</v>
      </c>
      <c r="F823" s="277">
        <v>1100</v>
      </c>
      <c r="G823" s="238">
        <f t="shared" si="55"/>
        <v>4.6413502109704644E-2</v>
      </c>
      <c r="H823" s="277"/>
      <c r="I823" s="277"/>
      <c r="J823" s="76"/>
    </row>
    <row r="824" spans="1:10" x14ac:dyDescent="0.25">
      <c r="A824" s="11" t="s">
        <v>286</v>
      </c>
      <c r="B824" s="178">
        <f t="shared" si="54"/>
        <v>0</v>
      </c>
      <c r="D824" s="277"/>
      <c r="E824" s="277" t="s">
        <v>37</v>
      </c>
      <c r="F824" s="277"/>
      <c r="G824" s="238"/>
      <c r="H824" s="277"/>
      <c r="I824" s="277"/>
      <c r="J824" s="76"/>
    </row>
    <row r="825" spans="1:10" x14ac:dyDescent="0.25">
      <c r="A825" s="11" t="s">
        <v>286</v>
      </c>
      <c r="B825" s="178">
        <f t="shared" si="54"/>
        <v>0</v>
      </c>
      <c r="D825" s="277"/>
      <c r="E825" s="277" t="s">
        <v>32</v>
      </c>
      <c r="F825" s="277"/>
      <c r="G825" s="238"/>
      <c r="H825" s="277"/>
      <c r="I825" s="277"/>
      <c r="J825" s="76"/>
    </row>
    <row r="826" spans="1:10" x14ac:dyDescent="0.25">
      <c r="A826" s="11" t="s">
        <v>286</v>
      </c>
      <c r="B826" s="178">
        <f t="shared" si="54"/>
        <v>0</v>
      </c>
      <c r="D826" s="277"/>
      <c r="E826" s="277" t="s">
        <v>161</v>
      </c>
      <c r="F826" s="277"/>
      <c r="G826" s="238"/>
      <c r="H826" s="277"/>
      <c r="I826" s="277"/>
      <c r="J826" s="76"/>
    </row>
    <row r="827" spans="1:10" x14ac:dyDescent="0.25">
      <c r="A827" s="11" t="s">
        <v>286</v>
      </c>
      <c r="B827" s="178">
        <f t="shared" si="54"/>
        <v>0</v>
      </c>
      <c r="D827" s="277"/>
      <c r="E827" s="277" t="s">
        <v>31</v>
      </c>
      <c r="F827" s="277"/>
      <c r="G827" s="238"/>
      <c r="H827" s="277"/>
      <c r="I827" s="277"/>
      <c r="J827" s="76"/>
    </row>
    <row r="828" spans="1:10" x14ac:dyDescent="0.25">
      <c r="A828" s="11" t="s">
        <v>286</v>
      </c>
      <c r="B828" s="178">
        <f t="shared" si="54"/>
        <v>0</v>
      </c>
      <c r="D828" s="277"/>
      <c r="E828" s="277" t="s">
        <v>126</v>
      </c>
      <c r="F828" s="277"/>
      <c r="G828" s="238"/>
      <c r="H828" s="277"/>
      <c r="I828" s="277"/>
      <c r="J828" s="76"/>
    </row>
    <row r="829" spans="1:10" x14ac:dyDescent="0.25">
      <c r="A829" s="11" t="s">
        <v>286</v>
      </c>
      <c r="B829" s="178">
        <f t="shared" si="54"/>
        <v>0</v>
      </c>
      <c r="D829" s="277"/>
      <c r="E829" s="277" t="s">
        <v>128</v>
      </c>
      <c r="F829" s="277"/>
      <c r="G829" s="238"/>
      <c r="H829" s="277"/>
      <c r="I829" s="277"/>
      <c r="J829" s="76"/>
    </row>
    <row r="830" spans="1:10" x14ac:dyDescent="0.25">
      <c r="A830" s="11" t="s">
        <v>286</v>
      </c>
      <c r="B830" s="178">
        <f t="shared" si="54"/>
        <v>7.2240737773504975</v>
      </c>
      <c r="D830" s="277"/>
      <c r="E830" s="277" t="s">
        <v>38</v>
      </c>
      <c r="F830" s="277">
        <v>637</v>
      </c>
      <c r="G830" s="238">
        <f t="shared" si="55"/>
        <v>2.6877637130801688E-2</v>
      </c>
      <c r="H830" s="277"/>
      <c r="I830" s="277"/>
      <c r="J830" s="76"/>
    </row>
    <row r="831" spans="1:10" x14ac:dyDescent="0.25">
      <c r="A831" s="150" t="s">
        <v>286</v>
      </c>
      <c r="B831" s="131">
        <f t="shared" si="54"/>
        <v>1.6023073225444642</v>
      </c>
      <c r="C831" s="150"/>
      <c r="D831" s="12"/>
      <c r="E831" s="12" t="s">
        <v>129</v>
      </c>
      <c r="F831" s="12">
        <v>300</v>
      </c>
      <c r="G831" s="237">
        <f t="shared" si="55"/>
        <v>1.2658227848101266E-2</v>
      </c>
      <c r="H831" s="12"/>
      <c r="I831" s="12"/>
      <c r="J831" s="131"/>
    </row>
    <row r="832" spans="1:10" x14ac:dyDescent="0.25">
      <c r="A832" s="11" t="s">
        <v>288</v>
      </c>
      <c r="B832" s="178">
        <f>POWER((F832/$J$832)*100, 2)</f>
        <v>47.139065096952919</v>
      </c>
      <c r="C832" s="11">
        <f>SUM(B832:B857)</f>
        <v>2433.6355981118204</v>
      </c>
      <c r="D832" s="280"/>
      <c r="E832" s="280" t="s">
        <v>5</v>
      </c>
      <c r="F832" s="280">
        <v>18263</v>
      </c>
      <c r="G832" s="238">
        <f>F832/$J$832</f>
        <v>6.8657894736842112E-2</v>
      </c>
      <c r="H832" s="280"/>
      <c r="I832" s="280"/>
      <c r="J832" s="76">
        <v>266000</v>
      </c>
    </row>
    <row r="833" spans="1:10" x14ac:dyDescent="0.25">
      <c r="A833" s="11" t="s">
        <v>288</v>
      </c>
      <c r="B833" s="178">
        <f t="shared" ref="B833:B857" si="56">POWER((F833/$J$832)*100, 2)</f>
        <v>57.61152411102946</v>
      </c>
      <c r="D833" s="280"/>
      <c r="E833" s="280" t="s">
        <v>93</v>
      </c>
      <c r="F833" s="280">
        <v>20190</v>
      </c>
      <c r="G833" s="238">
        <f t="shared" ref="G833:G856" si="57">F833/$J$832</f>
        <v>7.5902255639097749E-2</v>
      </c>
      <c r="H833" s="280"/>
      <c r="I833" s="280"/>
      <c r="J833" s="76"/>
    </row>
    <row r="834" spans="1:10" x14ac:dyDescent="0.25">
      <c r="A834" s="11" t="s">
        <v>288</v>
      </c>
      <c r="B834" s="178">
        <f t="shared" si="56"/>
        <v>15.286336141104643</v>
      </c>
      <c r="D834" s="280"/>
      <c r="E834" s="280" t="s">
        <v>6</v>
      </c>
      <c r="F834" s="280">
        <v>10400</v>
      </c>
      <c r="G834" s="238">
        <f t="shared" si="57"/>
        <v>3.9097744360902256E-2</v>
      </c>
      <c r="H834" s="280"/>
      <c r="I834" s="280"/>
      <c r="J834" s="76"/>
    </row>
    <row r="835" spans="1:10" x14ac:dyDescent="0.25">
      <c r="A835" s="11" t="s">
        <v>288</v>
      </c>
      <c r="B835" s="178">
        <f t="shared" si="56"/>
        <v>2.2612923285657751</v>
      </c>
      <c r="D835" s="280"/>
      <c r="E835" s="280" t="s">
        <v>102</v>
      </c>
      <c r="F835" s="280">
        <v>4000</v>
      </c>
      <c r="G835" s="238">
        <f t="shared" si="57"/>
        <v>1.5037593984962405E-2</v>
      </c>
      <c r="H835" s="280"/>
      <c r="I835" s="280"/>
      <c r="J835" s="76"/>
    </row>
    <row r="836" spans="1:10" x14ac:dyDescent="0.25">
      <c r="A836" s="11" t="s">
        <v>288</v>
      </c>
      <c r="B836" s="178">
        <f t="shared" si="56"/>
        <v>2.0351630957091979E-5</v>
      </c>
      <c r="D836" s="280"/>
      <c r="E836" s="280" t="s">
        <v>271</v>
      </c>
      <c r="F836" s="280">
        <v>12</v>
      </c>
      <c r="G836" s="238">
        <f t="shared" si="57"/>
        <v>4.5112781954887219E-5</v>
      </c>
      <c r="H836" s="280"/>
      <c r="I836" s="280"/>
      <c r="J836" s="76"/>
    </row>
    <row r="837" spans="1:10" x14ac:dyDescent="0.25">
      <c r="A837" s="11" t="s">
        <v>288</v>
      </c>
      <c r="B837" s="178">
        <f t="shared" si="56"/>
        <v>1869.0994403301484</v>
      </c>
      <c r="D837" s="280"/>
      <c r="E837" s="280" t="s">
        <v>15</v>
      </c>
      <c r="F837" s="280">
        <v>115000</v>
      </c>
      <c r="G837" s="238">
        <f t="shared" si="57"/>
        <v>0.43233082706766918</v>
      </c>
      <c r="H837" s="280"/>
      <c r="I837" s="280"/>
      <c r="J837" s="76"/>
    </row>
    <row r="838" spans="1:10" x14ac:dyDescent="0.25">
      <c r="A838" s="11" t="s">
        <v>288</v>
      </c>
      <c r="B838" s="178">
        <f t="shared" si="56"/>
        <v>9.0451693142631004</v>
      </c>
      <c r="D838" s="280"/>
      <c r="E838" s="280" t="s">
        <v>213</v>
      </c>
      <c r="F838" s="280">
        <v>8000</v>
      </c>
      <c r="G838" s="238">
        <f t="shared" si="57"/>
        <v>3.007518796992481E-2</v>
      </c>
      <c r="H838" s="280"/>
      <c r="I838" s="280"/>
      <c r="J838" s="76"/>
    </row>
    <row r="839" spans="1:10" x14ac:dyDescent="0.25">
      <c r="A839" s="11" t="s">
        <v>288</v>
      </c>
      <c r="B839" s="178">
        <f t="shared" si="56"/>
        <v>264.46584939793092</v>
      </c>
      <c r="D839" s="280"/>
      <c r="E839" s="280" t="s">
        <v>268</v>
      </c>
      <c r="F839" s="280">
        <v>43258</v>
      </c>
      <c r="G839" s="238">
        <f t="shared" si="57"/>
        <v>0.16262406015037595</v>
      </c>
      <c r="H839" s="280"/>
      <c r="I839" s="280"/>
      <c r="J839" s="76"/>
    </row>
    <row r="840" spans="1:10" x14ac:dyDescent="0.25">
      <c r="A840" s="11" t="s">
        <v>288</v>
      </c>
      <c r="B840" s="178">
        <f t="shared" si="56"/>
        <v>0</v>
      </c>
      <c r="D840" s="280"/>
      <c r="E840" s="280" t="s">
        <v>266</v>
      </c>
      <c r="F840" s="280"/>
      <c r="G840" s="238"/>
      <c r="H840" s="280"/>
      <c r="I840" s="280"/>
      <c r="J840" s="76"/>
    </row>
    <row r="841" spans="1:10" x14ac:dyDescent="0.25">
      <c r="A841" s="11" t="s">
        <v>288</v>
      </c>
      <c r="B841" s="178">
        <f t="shared" si="56"/>
        <v>0.12092614053931822</v>
      </c>
      <c r="D841" s="280"/>
      <c r="E841" s="280" t="s">
        <v>345</v>
      </c>
      <c r="F841" s="280">
        <v>925</v>
      </c>
      <c r="G841" s="238">
        <f t="shared" si="57"/>
        <v>3.4774436090225565E-3</v>
      </c>
      <c r="H841" s="280"/>
      <c r="I841" s="280"/>
      <c r="J841" s="76"/>
    </row>
    <row r="842" spans="1:10" x14ac:dyDescent="0.25">
      <c r="A842" s="11" t="s">
        <v>288</v>
      </c>
      <c r="B842" s="178">
        <f t="shared" si="56"/>
        <v>1.0060240827632991</v>
      </c>
      <c r="D842" s="280"/>
      <c r="E842" s="280" t="s">
        <v>26</v>
      </c>
      <c r="F842" s="280">
        <v>2668</v>
      </c>
      <c r="G842" s="238">
        <f t="shared" si="57"/>
        <v>1.0030075187969925E-2</v>
      </c>
      <c r="H842" s="280"/>
      <c r="I842" s="280"/>
      <c r="J842" s="76"/>
    </row>
    <row r="843" spans="1:10" x14ac:dyDescent="0.25">
      <c r="A843" s="11" t="s">
        <v>288</v>
      </c>
      <c r="B843" s="178">
        <f t="shared" si="56"/>
        <v>0</v>
      </c>
      <c r="D843" s="280"/>
      <c r="E843" s="280" t="s">
        <v>346</v>
      </c>
      <c r="F843" s="280"/>
      <c r="G843" s="238"/>
      <c r="H843" s="280"/>
      <c r="I843" s="280"/>
      <c r="J843" s="76"/>
    </row>
    <row r="844" spans="1:10" x14ac:dyDescent="0.25">
      <c r="A844" s="11" t="s">
        <v>288</v>
      </c>
      <c r="B844" s="178">
        <f t="shared" si="56"/>
        <v>0</v>
      </c>
      <c r="D844" s="280"/>
      <c r="E844" s="280" t="s">
        <v>278</v>
      </c>
      <c r="F844" s="280"/>
      <c r="G844" s="238"/>
      <c r="H844" s="280"/>
      <c r="I844" s="280"/>
      <c r="J844" s="76"/>
    </row>
    <row r="845" spans="1:10" x14ac:dyDescent="0.25">
      <c r="A845" s="11" t="s">
        <v>288</v>
      </c>
      <c r="B845" s="178">
        <f t="shared" si="56"/>
        <v>0</v>
      </c>
      <c r="D845" s="280"/>
      <c r="E845" s="280" t="s">
        <v>84</v>
      </c>
      <c r="F845" s="280"/>
      <c r="G845" s="238"/>
      <c r="H845" s="280"/>
      <c r="I845" s="280"/>
      <c r="J845" s="76"/>
    </row>
    <row r="846" spans="1:10" x14ac:dyDescent="0.25">
      <c r="A846" s="11" t="s">
        <v>288</v>
      </c>
      <c r="B846" s="178">
        <f t="shared" si="56"/>
        <v>0</v>
      </c>
      <c r="D846" s="280"/>
      <c r="E846" s="280" t="s">
        <v>343</v>
      </c>
      <c r="F846" s="280"/>
      <c r="G846" s="238"/>
      <c r="H846" s="280"/>
      <c r="I846" s="280"/>
      <c r="J846" s="76"/>
    </row>
    <row r="847" spans="1:10" x14ac:dyDescent="0.25">
      <c r="A847" s="11" t="s">
        <v>288</v>
      </c>
      <c r="B847" s="178">
        <f t="shared" si="56"/>
        <v>3.6180677257052402E-3</v>
      </c>
      <c r="D847" s="280"/>
      <c r="E847" s="280" t="s">
        <v>139</v>
      </c>
      <c r="F847" s="280">
        <v>160</v>
      </c>
      <c r="G847" s="238">
        <f t="shared" si="57"/>
        <v>6.0150375939849621E-4</v>
      </c>
      <c r="H847" s="280"/>
      <c r="I847" s="280"/>
      <c r="J847" s="76"/>
    </row>
    <row r="848" spans="1:10" x14ac:dyDescent="0.25">
      <c r="A848" s="11" t="s">
        <v>288</v>
      </c>
      <c r="B848" s="178">
        <f t="shared" si="56"/>
        <v>161.92084120074625</v>
      </c>
      <c r="D848" s="280"/>
      <c r="E848" s="280" t="s">
        <v>92</v>
      </c>
      <c r="F848" s="280">
        <v>33848</v>
      </c>
      <c r="G848" s="238">
        <f t="shared" si="57"/>
        <v>0.12724812030075189</v>
      </c>
      <c r="H848" s="280"/>
      <c r="I848" s="280"/>
      <c r="J848" s="76"/>
    </row>
    <row r="849" spans="1:10" x14ac:dyDescent="0.25">
      <c r="A849" s="11" t="s">
        <v>288</v>
      </c>
      <c r="B849" s="178">
        <f t="shared" si="56"/>
        <v>6.8404092939114715E-5</v>
      </c>
      <c r="D849" s="280"/>
      <c r="E849" s="280" t="s">
        <v>218</v>
      </c>
      <c r="F849" s="280">
        <v>22</v>
      </c>
      <c r="G849" s="238">
        <f t="shared" si="57"/>
        <v>8.2706766917293239E-5</v>
      </c>
      <c r="H849" s="280"/>
      <c r="I849" s="280"/>
      <c r="J849" s="76"/>
    </row>
    <row r="850" spans="1:10" x14ac:dyDescent="0.25">
      <c r="A850" s="11" t="s">
        <v>288</v>
      </c>
      <c r="B850" s="178">
        <f t="shared" si="56"/>
        <v>2.9306348578212447E-3</v>
      </c>
      <c r="D850" s="280"/>
      <c r="E850" s="280" t="s">
        <v>16</v>
      </c>
      <c r="F850" s="280">
        <v>144</v>
      </c>
      <c r="G850" s="238">
        <f t="shared" si="57"/>
        <v>5.4135338345864662E-4</v>
      </c>
      <c r="H850" s="280"/>
      <c r="I850" s="280"/>
      <c r="J850" s="76"/>
    </row>
    <row r="851" spans="1:10" x14ac:dyDescent="0.25">
      <c r="A851" s="11" t="s">
        <v>288</v>
      </c>
      <c r="B851" s="178">
        <f t="shared" si="56"/>
        <v>1.5390920911300807</v>
      </c>
      <c r="D851" s="280"/>
      <c r="E851" s="280" t="s">
        <v>272</v>
      </c>
      <c r="F851" s="280">
        <v>3300</v>
      </c>
      <c r="G851" s="238">
        <f t="shared" si="57"/>
        <v>1.2406015037593985E-2</v>
      </c>
      <c r="H851" s="280"/>
      <c r="I851" s="280"/>
      <c r="J851" s="76"/>
    </row>
    <row r="852" spans="1:10" x14ac:dyDescent="0.25">
      <c r="A852" s="11" t="s">
        <v>288</v>
      </c>
      <c r="B852" s="178">
        <f t="shared" si="56"/>
        <v>0</v>
      </c>
      <c r="D852" s="280"/>
      <c r="E852" s="280" t="s">
        <v>32</v>
      </c>
      <c r="F852" s="280"/>
      <c r="G852" s="238"/>
      <c r="H852" s="280"/>
      <c r="I852" s="280"/>
      <c r="J852" s="76"/>
    </row>
    <row r="853" spans="1:10" x14ac:dyDescent="0.25">
      <c r="A853" s="11" t="s">
        <v>288</v>
      </c>
      <c r="B853" s="178">
        <f t="shared" si="56"/>
        <v>1.2050426818927018E-2</v>
      </c>
      <c r="D853" s="280"/>
      <c r="E853" s="280" t="s">
        <v>161</v>
      </c>
      <c r="F853" s="280">
        <v>292</v>
      </c>
      <c r="G853" s="238">
        <f t="shared" si="57"/>
        <v>1.0977443609022557E-3</v>
      </c>
      <c r="H853" s="280"/>
      <c r="I853" s="280"/>
      <c r="J853" s="76"/>
    </row>
    <row r="854" spans="1:10" x14ac:dyDescent="0.25">
      <c r="A854" s="11" t="s">
        <v>288</v>
      </c>
      <c r="B854" s="178">
        <f t="shared" si="56"/>
        <v>1.4472270902820959E-4</v>
      </c>
      <c r="D854" s="280"/>
      <c r="E854" s="280" t="s">
        <v>193</v>
      </c>
      <c r="F854" s="280">
        <v>32</v>
      </c>
      <c r="G854" s="238">
        <f t="shared" si="57"/>
        <v>1.2030075187969925E-4</v>
      </c>
      <c r="H854" s="280"/>
      <c r="I854" s="280"/>
      <c r="J854" s="76"/>
    </row>
    <row r="855" spans="1:10" x14ac:dyDescent="0.25">
      <c r="A855" s="11" t="s">
        <v>288</v>
      </c>
      <c r="B855" s="178">
        <f t="shared" si="56"/>
        <v>0</v>
      </c>
      <c r="D855" s="280"/>
      <c r="E855" s="280" t="s">
        <v>128</v>
      </c>
      <c r="F855" s="280"/>
      <c r="G855" s="238"/>
      <c r="H855" s="280"/>
      <c r="I855" s="280"/>
      <c r="J855" s="76"/>
    </row>
    <row r="856" spans="1:10" x14ac:dyDescent="0.25">
      <c r="A856" s="11" t="s">
        <v>288</v>
      </c>
      <c r="B856" s="178">
        <f t="shared" si="56"/>
        <v>4.121205268811126</v>
      </c>
      <c r="D856" s="280"/>
      <c r="E856" s="280" t="s">
        <v>47</v>
      </c>
      <c r="F856" s="280">
        <v>5400</v>
      </c>
      <c r="G856" s="238">
        <f t="shared" si="57"/>
        <v>2.030075187969925E-2</v>
      </c>
      <c r="H856" s="280"/>
      <c r="I856" s="280"/>
      <c r="J856" s="76"/>
    </row>
    <row r="857" spans="1:10" x14ac:dyDescent="0.25">
      <c r="A857" s="150" t="s">
        <v>288</v>
      </c>
      <c r="B857" s="131">
        <f t="shared" si="56"/>
        <v>0</v>
      </c>
      <c r="C857" s="150"/>
      <c r="D857" s="12"/>
      <c r="E857" s="12" t="s">
        <v>86</v>
      </c>
      <c r="F857" s="12"/>
      <c r="G857" s="237"/>
      <c r="H857" s="12"/>
      <c r="I857" s="12"/>
      <c r="J857" s="147"/>
    </row>
    <row r="858" spans="1:10" x14ac:dyDescent="0.25">
      <c r="A858" s="11" t="s">
        <v>289</v>
      </c>
      <c r="B858" s="178">
        <f>POWER((F858/$J$858)*100, 2)</f>
        <v>0.37338176490339131</v>
      </c>
      <c r="C858" s="11">
        <f>SUM(B858:B874)</f>
        <v>6908.8533445255043</v>
      </c>
      <c r="D858" s="281"/>
      <c r="E858" s="281" t="s">
        <v>5</v>
      </c>
      <c r="F858" s="281">
        <v>1106</v>
      </c>
      <c r="G858" s="238">
        <f>F858/$J$858</f>
        <v>6.1104972375690611E-3</v>
      </c>
      <c r="H858" s="281"/>
      <c r="I858" s="281"/>
      <c r="J858" s="76">
        <v>181000</v>
      </c>
    </row>
    <row r="859" spans="1:10" x14ac:dyDescent="0.25">
      <c r="A859" s="11" t="s">
        <v>289</v>
      </c>
      <c r="B859" s="178">
        <f t="shared" ref="B859:B874" si="58">POWER((F859/$J$858)*100, 2)</f>
        <v>7.5700985928390461</v>
      </c>
      <c r="D859" s="281"/>
      <c r="E859" s="281" t="s">
        <v>93</v>
      </c>
      <c r="F859" s="281">
        <v>4980</v>
      </c>
      <c r="G859" s="238">
        <f t="shared" ref="G859:G872" si="59">F859/$J$858</f>
        <v>2.7513812154696133E-2</v>
      </c>
      <c r="H859" s="281"/>
      <c r="I859" s="281"/>
      <c r="J859" s="76"/>
    </row>
    <row r="860" spans="1:10" x14ac:dyDescent="0.25">
      <c r="A860" s="11" t="s">
        <v>289</v>
      </c>
      <c r="B860" s="178">
        <f t="shared" si="58"/>
        <v>6.742773419614787</v>
      </c>
      <c r="D860" s="281"/>
      <c r="E860" s="281" t="s">
        <v>102</v>
      </c>
      <c r="F860" s="281">
        <v>4700</v>
      </c>
      <c r="G860" s="238">
        <f t="shared" si="59"/>
        <v>2.5966850828729283E-2</v>
      </c>
      <c r="H860" s="281"/>
      <c r="I860" s="281"/>
      <c r="J860" s="76"/>
    </row>
    <row r="861" spans="1:10" x14ac:dyDescent="0.25">
      <c r="A861" s="11" t="s">
        <v>289</v>
      </c>
      <c r="B861" s="178">
        <f t="shared" si="58"/>
        <v>9.9172796923170825</v>
      </c>
      <c r="D861" s="281"/>
      <c r="E861" s="281" t="s">
        <v>82</v>
      </c>
      <c r="F861" s="281">
        <v>5700</v>
      </c>
      <c r="G861" s="238">
        <f t="shared" si="59"/>
        <v>3.1491712707182318E-2</v>
      </c>
      <c r="H861" s="281"/>
      <c r="I861" s="281"/>
      <c r="J861" s="76"/>
    </row>
    <row r="862" spans="1:10" x14ac:dyDescent="0.25">
      <c r="A862" s="11" t="s">
        <v>289</v>
      </c>
      <c r="B862" s="178">
        <f t="shared" si="58"/>
        <v>6867.9222245963192</v>
      </c>
      <c r="D862" s="281"/>
      <c r="E862" s="281" t="s">
        <v>15</v>
      </c>
      <c r="F862" s="281">
        <v>150000</v>
      </c>
      <c r="G862" s="238">
        <f t="shared" si="59"/>
        <v>0.82872928176795579</v>
      </c>
      <c r="H862" s="281"/>
      <c r="I862" s="281"/>
      <c r="J862" s="76"/>
    </row>
    <row r="863" spans="1:10" x14ac:dyDescent="0.25">
      <c r="A863" s="11" t="s">
        <v>289</v>
      </c>
      <c r="B863" s="178">
        <f t="shared" si="58"/>
        <v>0</v>
      </c>
      <c r="D863" s="281"/>
      <c r="E863" s="281" t="s">
        <v>348</v>
      </c>
      <c r="F863" s="281"/>
      <c r="G863" s="238"/>
      <c r="H863" s="281"/>
      <c r="I863" s="281"/>
      <c r="J863" s="76"/>
    </row>
    <row r="864" spans="1:10" x14ac:dyDescent="0.25">
      <c r="A864" s="11" t="s">
        <v>289</v>
      </c>
      <c r="B864" s="178">
        <f t="shared" si="58"/>
        <v>0.14956808400231983</v>
      </c>
      <c r="D864" s="281"/>
      <c r="E864" s="281" t="s">
        <v>266</v>
      </c>
      <c r="F864" s="281">
        <v>700</v>
      </c>
      <c r="G864" s="238">
        <f t="shared" si="59"/>
        <v>3.8674033149171273E-3</v>
      </c>
      <c r="H864" s="281"/>
      <c r="I864" s="281"/>
      <c r="J864" s="76"/>
    </row>
    <row r="865" spans="1:10" x14ac:dyDescent="0.25">
      <c r="A865" s="11" t="s">
        <v>289</v>
      </c>
      <c r="B865" s="178">
        <f t="shared" si="58"/>
        <v>1.5387198192973353E-3</v>
      </c>
      <c r="D865" s="281"/>
      <c r="E865" s="281" t="s">
        <v>56</v>
      </c>
      <c r="F865" s="281">
        <v>71</v>
      </c>
      <c r="G865" s="238">
        <f t="shared" si="59"/>
        <v>3.9226519337016573E-4</v>
      </c>
      <c r="H865" s="281"/>
      <c r="I865" s="281"/>
      <c r="J865" s="76"/>
    </row>
    <row r="866" spans="1:10" x14ac:dyDescent="0.25">
      <c r="A866" s="11" t="s">
        <v>289</v>
      </c>
      <c r="B866" s="178">
        <f t="shared" si="58"/>
        <v>0</v>
      </c>
      <c r="D866" s="281"/>
      <c r="E866" s="281" t="s">
        <v>165</v>
      </c>
      <c r="F866" s="281"/>
      <c r="G866" s="238"/>
      <c r="H866" s="281"/>
      <c r="I866" s="281"/>
      <c r="J866" s="76"/>
    </row>
    <row r="867" spans="1:10" x14ac:dyDescent="0.25">
      <c r="A867" s="11" t="s">
        <v>289</v>
      </c>
      <c r="B867" s="178">
        <f t="shared" si="58"/>
        <v>0</v>
      </c>
      <c r="D867" s="281"/>
      <c r="E867" s="281" t="s">
        <v>92</v>
      </c>
      <c r="F867" s="281"/>
      <c r="G867" s="238"/>
      <c r="H867" s="281"/>
      <c r="I867" s="281"/>
      <c r="J867" s="76"/>
    </row>
    <row r="868" spans="1:10" x14ac:dyDescent="0.25">
      <c r="A868" s="11" t="s">
        <v>289</v>
      </c>
      <c r="B868" s="178">
        <f t="shared" si="58"/>
        <v>10.98867555935411</v>
      </c>
      <c r="D868" s="281"/>
      <c r="E868" s="281" t="s">
        <v>16</v>
      </c>
      <c r="F868" s="281">
        <v>6000</v>
      </c>
      <c r="G868" s="238">
        <f t="shared" si="59"/>
        <v>3.3149171270718231E-2</v>
      </c>
      <c r="H868" s="281"/>
      <c r="I868" s="281"/>
      <c r="J868" s="76"/>
    </row>
    <row r="869" spans="1:10" x14ac:dyDescent="0.25">
      <c r="A869" s="11" t="s">
        <v>289</v>
      </c>
      <c r="B869" s="178">
        <f t="shared" si="58"/>
        <v>3.202320136747963</v>
      </c>
      <c r="D869" s="281"/>
      <c r="E869" s="281" t="s">
        <v>121</v>
      </c>
      <c r="F869" s="281">
        <v>3239</v>
      </c>
      <c r="G869" s="238">
        <f t="shared" si="59"/>
        <v>1.7895027624309393E-2</v>
      </c>
      <c r="H869" s="281"/>
      <c r="I869" s="281"/>
      <c r="J869" s="76"/>
    </row>
    <row r="870" spans="1:10" x14ac:dyDescent="0.25">
      <c r="A870" s="11" t="s">
        <v>289</v>
      </c>
      <c r="B870" s="178">
        <f t="shared" si="58"/>
        <v>1.2209639510393453</v>
      </c>
      <c r="D870" s="281"/>
      <c r="E870" s="281" t="s">
        <v>140</v>
      </c>
      <c r="F870" s="281">
        <v>2000</v>
      </c>
      <c r="G870" s="238">
        <f t="shared" si="59"/>
        <v>1.1049723756906077E-2</v>
      </c>
      <c r="H870" s="281"/>
      <c r="I870" s="281"/>
      <c r="J870" s="76"/>
    </row>
    <row r="871" spans="1:10" x14ac:dyDescent="0.25">
      <c r="A871" s="11" t="s">
        <v>289</v>
      </c>
      <c r="B871" s="178">
        <f t="shared" si="58"/>
        <v>0.16624767253746833</v>
      </c>
      <c r="D871" s="281"/>
      <c r="E871" s="281" t="s">
        <v>161</v>
      </c>
      <c r="F871" s="281">
        <v>738</v>
      </c>
      <c r="G871" s="238">
        <f t="shared" si="59"/>
        <v>4.0773480662983424E-3</v>
      </c>
      <c r="H871" s="281"/>
      <c r="I871" s="281"/>
      <c r="J871" s="76"/>
    </row>
    <row r="872" spans="1:10" x14ac:dyDescent="0.25">
      <c r="A872" s="11" t="s">
        <v>289</v>
      </c>
      <c r="B872" s="178">
        <f t="shared" si="58"/>
        <v>0.59827233600927932</v>
      </c>
      <c r="D872" s="281"/>
      <c r="E872" s="281" t="s">
        <v>31</v>
      </c>
      <c r="F872" s="281">
        <v>1400</v>
      </c>
      <c r="G872" s="238">
        <f t="shared" si="59"/>
        <v>7.7348066298342545E-3</v>
      </c>
      <c r="H872" s="281"/>
      <c r="I872" s="281"/>
      <c r="J872" s="76"/>
    </row>
    <row r="873" spans="1:10" x14ac:dyDescent="0.25">
      <c r="A873" s="11" t="s">
        <v>289</v>
      </c>
      <c r="B873" s="178">
        <f t="shared" si="58"/>
        <v>0</v>
      </c>
      <c r="D873" s="281"/>
      <c r="E873" s="281" t="s">
        <v>38</v>
      </c>
      <c r="F873" s="276"/>
      <c r="G873" s="238"/>
      <c r="H873" s="281"/>
      <c r="I873" s="281"/>
      <c r="J873" s="76"/>
    </row>
    <row r="874" spans="1:10" x14ac:dyDescent="0.25">
      <c r="A874" s="150" t="s">
        <v>289</v>
      </c>
      <c r="B874" s="131">
        <f t="shared" si="58"/>
        <v>0</v>
      </c>
      <c r="C874" s="150"/>
      <c r="D874" s="12"/>
      <c r="E874" s="12" t="s">
        <v>47</v>
      </c>
      <c r="F874" s="140"/>
      <c r="G874" s="237"/>
      <c r="H874" s="12"/>
      <c r="I874" s="12"/>
      <c r="J874" s="131"/>
    </row>
    <row r="875" spans="1:10" x14ac:dyDescent="0.25">
      <c r="A875" s="11" t="s">
        <v>290</v>
      </c>
      <c r="B875" s="178">
        <f>POWER((F875/$J$875)*100, 2)</f>
        <v>86.53326122228232</v>
      </c>
      <c r="C875" s="11">
        <f>SUM(B875:B879)</f>
        <v>4372.6338561384528</v>
      </c>
      <c r="D875" s="282"/>
      <c r="E875" s="282" t="s">
        <v>82</v>
      </c>
      <c r="F875" s="276">
        <v>8000</v>
      </c>
      <c r="G875" s="238">
        <f>F875/$J$875</f>
        <v>9.3023255813953487E-2</v>
      </c>
      <c r="H875" s="282"/>
      <c r="I875" s="282"/>
      <c r="J875" s="76">
        <v>86000</v>
      </c>
    </row>
    <row r="876" spans="1:10" x14ac:dyDescent="0.25">
      <c r="A876" s="11" t="s">
        <v>290</v>
      </c>
      <c r="B876" s="178">
        <f t="shared" ref="B876:B879" si="60">POWER((F876/$J$875)*100, 2)</f>
        <v>2986.7495943753374</v>
      </c>
      <c r="D876" s="282"/>
      <c r="E876" s="282" t="s">
        <v>111</v>
      </c>
      <c r="F876" s="276">
        <v>47000</v>
      </c>
      <c r="G876" s="238">
        <f t="shared" ref="G876:G878" si="61">F876/$J$875</f>
        <v>0.54651162790697672</v>
      </c>
      <c r="H876" s="282"/>
      <c r="I876" s="282"/>
      <c r="J876" s="76"/>
    </row>
    <row r="877" spans="1:10" x14ac:dyDescent="0.25">
      <c r="A877" s="11" t="s">
        <v>290</v>
      </c>
      <c r="B877" s="178">
        <f t="shared" si="60"/>
        <v>0</v>
      </c>
      <c r="D877" s="282"/>
      <c r="E877" s="282" t="s">
        <v>92</v>
      </c>
      <c r="F877" s="276"/>
      <c r="G877" s="238"/>
      <c r="H877" s="282"/>
      <c r="I877" s="282"/>
      <c r="J877" s="76"/>
    </row>
    <row r="878" spans="1:10" x14ac:dyDescent="0.25">
      <c r="A878" s="11" t="s">
        <v>290</v>
      </c>
      <c r="B878" s="178">
        <f t="shared" si="60"/>
        <v>1299.3510005408327</v>
      </c>
      <c r="D878" s="282"/>
      <c r="E878" s="282" t="s">
        <v>16</v>
      </c>
      <c r="F878" s="276">
        <v>31000</v>
      </c>
      <c r="G878" s="238">
        <f t="shared" si="61"/>
        <v>0.36046511627906974</v>
      </c>
      <c r="H878" s="282"/>
      <c r="I878" s="282"/>
      <c r="J878" s="76"/>
    </row>
    <row r="879" spans="1:10" x14ac:dyDescent="0.25">
      <c r="A879" s="150" t="s">
        <v>290</v>
      </c>
      <c r="B879" s="131">
        <f t="shared" si="60"/>
        <v>0</v>
      </c>
      <c r="C879" s="150"/>
      <c r="D879" s="12"/>
      <c r="E879" s="12" t="s">
        <v>38</v>
      </c>
      <c r="F879" s="12"/>
      <c r="G879" s="237"/>
      <c r="H879" s="12"/>
      <c r="I879" s="12"/>
      <c r="J879" s="147"/>
    </row>
    <row r="880" spans="1:10" x14ac:dyDescent="0.25">
      <c r="A880" s="11" t="s">
        <v>291</v>
      </c>
      <c r="B880" s="178">
        <f>POWER((F880/$J$880)*100, 2)</f>
        <v>0.73563609467455637</v>
      </c>
      <c r="C880" s="11">
        <f>SUM(B880:B888)</f>
        <v>4950.8900887573973</v>
      </c>
      <c r="D880" s="283"/>
      <c r="E880" s="283" t="s">
        <v>192</v>
      </c>
      <c r="F880" s="283">
        <v>223</v>
      </c>
      <c r="G880" s="238">
        <f>F880/$J$880</f>
        <v>8.5769230769230775E-3</v>
      </c>
      <c r="H880" s="283"/>
      <c r="I880" s="283"/>
      <c r="J880" s="76">
        <v>26000</v>
      </c>
    </row>
    <row r="881" spans="1:10" x14ac:dyDescent="0.25">
      <c r="A881" s="11" t="s">
        <v>291</v>
      </c>
      <c r="B881" s="178">
        <f t="shared" ref="B881:B888" si="62">POWER((F881/$J$880)*100, 2)</f>
        <v>3689.627943786983</v>
      </c>
      <c r="D881" s="283"/>
      <c r="E881" s="283" t="s">
        <v>83</v>
      </c>
      <c r="F881" s="283">
        <v>15793</v>
      </c>
      <c r="G881" s="238">
        <f t="shared" ref="G881:G886" si="63">F881/$J$880</f>
        <v>0.60742307692307695</v>
      </c>
      <c r="H881" s="283"/>
      <c r="I881" s="283"/>
      <c r="J881" s="76"/>
    </row>
    <row r="882" spans="1:10" x14ac:dyDescent="0.25">
      <c r="A882" s="11" t="s">
        <v>291</v>
      </c>
      <c r="B882" s="178">
        <f t="shared" si="62"/>
        <v>0</v>
      </c>
      <c r="D882" s="283"/>
      <c r="E882" s="283" t="s">
        <v>15</v>
      </c>
      <c r="F882" s="283"/>
      <c r="G882" s="238"/>
      <c r="H882" s="283"/>
      <c r="I882" s="283"/>
      <c r="J882" s="76"/>
    </row>
    <row r="883" spans="1:10" x14ac:dyDescent="0.25">
      <c r="A883" s="11" t="s">
        <v>291</v>
      </c>
      <c r="B883" s="178">
        <f t="shared" si="62"/>
        <v>4.6390532544378693E-2</v>
      </c>
      <c r="D883" s="283"/>
      <c r="E883" s="283" t="s">
        <v>349</v>
      </c>
      <c r="F883" s="283">
        <v>56</v>
      </c>
      <c r="G883" s="238">
        <f t="shared" si="63"/>
        <v>2.1538461538461538E-3</v>
      </c>
      <c r="H883" s="283"/>
      <c r="I883" s="283"/>
      <c r="J883" s="76"/>
    </row>
    <row r="884" spans="1:10" x14ac:dyDescent="0.25">
      <c r="A884" s="11" t="s">
        <v>291</v>
      </c>
      <c r="B884" s="178">
        <f t="shared" si="62"/>
        <v>1256.4298224852068</v>
      </c>
      <c r="D884" s="283"/>
      <c r="E884" s="283" t="s">
        <v>111</v>
      </c>
      <c r="F884" s="283">
        <v>9216</v>
      </c>
      <c r="G884" s="238">
        <f t="shared" si="63"/>
        <v>0.35446153846153844</v>
      </c>
      <c r="H884" s="283"/>
      <c r="I884" s="283"/>
      <c r="J884" s="76"/>
    </row>
    <row r="885" spans="1:10" x14ac:dyDescent="0.25">
      <c r="A885" s="11" t="s">
        <v>291</v>
      </c>
      <c r="B885" s="178">
        <f t="shared" si="62"/>
        <v>0.7825443786982248</v>
      </c>
      <c r="D885" s="283"/>
      <c r="E885" s="283" t="s">
        <v>16</v>
      </c>
      <c r="F885" s="283">
        <v>230</v>
      </c>
      <c r="G885" s="238">
        <f t="shared" si="63"/>
        <v>8.8461538461538456E-3</v>
      </c>
      <c r="H885" s="283"/>
      <c r="I885" s="283"/>
      <c r="J885" s="76"/>
    </row>
    <row r="886" spans="1:10" x14ac:dyDescent="0.25">
      <c r="A886" s="11" t="s">
        <v>291</v>
      </c>
      <c r="B886" s="178">
        <f t="shared" si="62"/>
        <v>3.2677514792899407</v>
      </c>
      <c r="D886" s="283"/>
      <c r="E886" s="283" t="s">
        <v>141</v>
      </c>
      <c r="F886" s="283">
        <v>470</v>
      </c>
      <c r="G886" s="238">
        <f t="shared" si="63"/>
        <v>1.8076923076923077E-2</v>
      </c>
      <c r="H886" s="283"/>
      <c r="I886" s="283"/>
      <c r="J886" s="76"/>
    </row>
    <row r="887" spans="1:10" x14ac:dyDescent="0.25">
      <c r="A887" s="11" t="s">
        <v>291</v>
      </c>
      <c r="B887" s="178">
        <f t="shared" si="62"/>
        <v>0</v>
      </c>
      <c r="D887" s="283"/>
      <c r="E887" s="283" t="s">
        <v>38</v>
      </c>
      <c r="F887" s="283"/>
      <c r="G887" s="238"/>
      <c r="H887" s="283"/>
      <c r="I887" s="283"/>
      <c r="J887" s="76"/>
    </row>
    <row r="888" spans="1:10" x14ac:dyDescent="0.25">
      <c r="A888" s="150" t="s">
        <v>291</v>
      </c>
      <c r="B888" s="131">
        <f t="shared" si="62"/>
        <v>0</v>
      </c>
      <c r="C888" s="150"/>
      <c r="D888" s="12"/>
      <c r="E888" s="12" t="s">
        <v>129</v>
      </c>
      <c r="F888" s="12"/>
      <c r="G888" s="237"/>
      <c r="H888" s="150"/>
      <c r="I888" s="12"/>
      <c r="J888" s="147"/>
    </row>
    <row r="889" spans="1:10" x14ac:dyDescent="0.25">
      <c r="A889" s="11" t="s">
        <v>293</v>
      </c>
      <c r="B889" s="178">
        <f>POWER((F889/$J$889)*100, 2)</f>
        <v>6.7465002529937604E-4</v>
      </c>
      <c r="C889" s="11">
        <f>SUM(B889:B939)</f>
        <v>2762.4966854990739</v>
      </c>
      <c r="D889" s="283"/>
      <c r="E889" s="283" t="s">
        <v>130</v>
      </c>
      <c r="F889" s="283">
        <v>2000</v>
      </c>
      <c r="G889" s="238">
        <f>F889/$J$889</f>
        <v>2.5974025974025974E-4</v>
      </c>
      <c r="H889" s="283"/>
      <c r="I889" s="283"/>
      <c r="J889" s="76">
        <v>7700000</v>
      </c>
    </row>
    <row r="890" spans="1:10" x14ac:dyDescent="0.25">
      <c r="A890" s="11" t="s">
        <v>293</v>
      </c>
      <c r="B890" s="178">
        <f t="shared" ref="B890:B939" si="64">POWER((F890/$J$889)*100, 2)</f>
        <v>0.29752066115702486</v>
      </c>
      <c r="D890" s="283"/>
      <c r="E890" s="283" t="s">
        <v>97</v>
      </c>
      <c r="F890" s="283">
        <v>42000</v>
      </c>
      <c r="G890" s="238">
        <f t="shared" ref="G890:G939" si="65">F890/$J$889</f>
        <v>5.454545454545455E-3</v>
      </c>
      <c r="H890" s="283"/>
      <c r="I890" s="283"/>
      <c r="J890" s="76"/>
    </row>
    <row r="891" spans="1:10" x14ac:dyDescent="0.25">
      <c r="A891" s="11" t="s">
        <v>293</v>
      </c>
      <c r="B891" s="178">
        <f t="shared" si="64"/>
        <v>1.4618208804182827E-3</v>
      </c>
      <c r="D891" s="283"/>
      <c r="E891" s="283" t="s">
        <v>81</v>
      </c>
      <c r="F891" s="283">
        <v>2944</v>
      </c>
      <c r="G891" s="238">
        <f t="shared" si="65"/>
        <v>3.8233766233766232E-4</v>
      </c>
      <c r="H891" s="283"/>
      <c r="I891" s="283"/>
      <c r="J891" s="76"/>
    </row>
    <row r="892" spans="1:10" x14ac:dyDescent="0.25">
      <c r="A892" s="11" t="s">
        <v>293</v>
      </c>
      <c r="B892" s="178">
        <f t="shared" si="64"/>
        <v>0</v>
      </c>
      <c r="D892" s="283"/>
      <c r="E892" s="283" t="s">
        <v>210</v>
      </c>
      <c r="F892" s="283"/>
      <c r="G892" s="238"/>
      <c r="H892" s="283"/>
      <c r="I892" s="283"/>
      <c r="J892" s="76"/>
    </row>
    <row r="893" spans="1:10" x14ac:dyDescent="0.25">
      <c r="A893" s="11" t="s">
        <v>293</v>
      </c>
      <c r="B893" s="178">
        <f t="shared" si="64"/>
        <v>4.8743464327879918E-2</v>
      </c>
      <c r="D893" s="283"/>
      <c r="E893" s="283" t="s">
        <v>5</v>
      </c>
      <c r="F893" s="283">
        <v>17000</v>
      </c>
      <c r="G893" s="238">
        <f t="shared" si="65"/>
        <v>2.207792207792208E-3</v>
      </c>
      <c r="H893" s="283"/>
      <c r="I893" s="283"/>
      <c r="J893" s="76"/>
    </row>
    <row r="894" spans="1:10" x14ac:dyDescent="0.25">
      <c r="A894" s="11" t="s">
        <v>293</v>
      </c>
      <c r="B894" s="178">
        <f t="shared" si="64"/>
        <v>0</v>
      </c>
      <c r="D894" s="283"/>
      <c r="E894" s="283" t="s">
        <v>100</v>
      </c>
      <c r="F894" s="283"/>
      <c r="G894" s="238"/>
      <c r="H894" s="283"/>
      <c r="I894" s="283"/>
      <c r="J894" s="76"/>
    </row>
    <row r="895" spans="1:10" x14ac:dyDescent="0.25">
      <c r="A895" s="11" t="s">
        <v>293</v>
      </c>
      <c r="B895" s="178">
        <f t="shared" si="64"/>
        <v>1.0794400404790017E-2</v>
      </c>
      <c r="D895" s="283"/>
      <c r="E895" s="283" t="s">
        <v>93</v>
      </c>
      <c r="F895" s="283">
        <v>8000</v>
      </c>
      <c r="G895" s="238">
        <f t="shared" si="65"/>
        <v>1.038961038961039E-3</v>
      </c>
      <c r="H895" s="283"/>
      <c r="I895" s="283"/>
      <c r="J895" s="76"/>
    </row>
    <row r="896" spans="1:10" x14ac:dyDescent="0.25">
      <c r="A896" s="11" t="s">
        <v>293</v>
      </c>
      <c r="B896" s="178">
        <f t="shared" si="64"/>
        <v>0</v>
      </c>
      <c r="D896" s="283"/>
      <c r="E896" s="283" t="s">
        <v>39</v>
      </c>
      <c r="F896" s="283"/>
      <c r="G896" s="238"/>
      <c r="H896" s="283"/>
      <c r="I896" s="283"/>
      <c r="J896" s="76"/>
    </row>
    <row r="897" spans="1:10" x14ac:dyDescent="0.25">
      <c r="A897" s="11" t="s">
        <v>293</v>
      </c>
      <c r="B897" s="178">
        <f t="shared" si="64"/>
        <v>0.28887134845673801</v>
      </c>
      <c r="D897" s="283"/>
      <c r="E897" s="283" t="s">
        <v>6</v>
      </c>
      <c r="F897" s="283">
        <v>41385</v>
      </c>
      <c r="G897" s="238">
        <f t="shared" si="65"/>
        <v>5.3746753246753246E-3</v>
      </c>
      <c r="H897" s="283"/>
      <c r="I897" s="283"/>
      <c r="J897" s="76"/>
    </row>
    <row r="898" spans="1:10" x14ac:dyDescent="0.25">
      <c r="A898" s="11" t="s">
        <v>293</v>
      </c>
      <c r="B898" s="178">
        <f t="shared" si="64"/>
        <v>2.0661157024793387E-5</v>
      </c>
      <c r="D898" s="283"/>
      <c r="E898" s="283" t="s">
        <v>101</v>
      </c>
      <c r="F898" s="283">
        <v>350</v>
      </c>
      <c r="G898" s="238">
        <f t="shared" si="65"/>
        <v>4.5454545454545452E-5</v>
      </c>
      <c r="H898" s="283"/>
      <c r="I898" s="283"/>
      <c r="J898" s="76"/>
    </row>
    <row r="899" spans="1:10" x14ac:dyDescent="0.25">
      <c r="A899" s="11" t="s">
        <v>293</v>
      </c>
      <c r="B899" s="178">
        <f t="shared" si="64"/>
        <v>1.3585870298532636E-2</v>
      </c>
      <c r="D899" s="283"/>
      <c r="E899" s="283" t="s">
        <v>102</v>
      </c>
      <c r="F899" s="283">
        <v>8975</v>
      </c>
      <c r="G899" s="238">
        <f t="shared" si="65"/>
        <v>1.1655844155844155E-3</v>
      </c>
      <c r="H899" s="283"/>
      <c r="I899" s="283"/>
      <c r="J899" s="76"/>
    </row>
    <row r="900" spans="1:10" x14ac:dyDescent="0.25">
      <c r="A900" s="11" t="s">
        <v>293</v>
      </c>
      <c r="B900" s="178">
        <f t="shared" si="64"/>
        <v>8.1632653061224483E-2</v>
      </c>
      <c r="D900" s="283"/>
      <c r="E900" s="283" t="s">
        <v>82</v>
      </c>
      <c r="F900" s="283">
        <v>22000</v>
      </c>
      <c r="G900" s="238">
        <f t="shared" si="65"/>
        <v>2.8571428571428571E-3</v>
      </c>
      <c r="H900" s="283"/>
      <c r="I900" s="283"/>
      <c r="J900" s="76"/>
    </row>
    <row r="901" spans="1:10" x14ac:dyDescent="0.25">
      <c r="A901" s="11" t="s">
        <v>293</v>
      </c>
      <c r="B901" s="178">
        <f t="shared" si="64"/>
        <v>0</v>
      </c>
      <c r="D901" s="283"/>
      <c r="E901" s="283" t="s">
        <v>83</v>
      </c>
      <c r="F901" s="283"/>
      <c r="G901" s="238"/>
      <c r="H901" s="283"/>
      <c r="I901" s="283"/>
      <c r="J901" s="76"/>
    </row>
    <row r="902" spans="1:10" x14ac:dyDescent="0.25">
      <c r="A902" s="11" t="s">
        <v>293</v>
      </c>
      <c r="B902" s="178">
        <f t="shared" si="64"/>
        <v>2308.989711587114</v>
      </c>
      <c r="D902" s="283"/>
      <c r="E902" s="283" t="s">
        <v>15</v>
      </c>
      <c r="F902" s="283">
        <v>3700000</v>
      </c>
      <c r="G902" s="238">
        <f t="shared" si="65"/>
        <v>0.48051948051948051</v>
      </c>
      <c r="H902" s="283"/>
      <c r="I902" s="283"/>
      <c r="J902" s="76"/>
    </row>
    <row r="903" spans="1:10" x14ac:dyDescent="0.25">
      <c r="A903" s="11" t="s">
        <v>293</v>
      </c>
      <c r="B903" s="178">
        <f t="shared" si="64"/>
        <v>0</v>
      </c>
      <c r="D903" s="283"/>
      <c r="E903" s="283" t="s">
        <v>103</v>
      </c>
      <c r="F903" s="283"/>
      <c r="G903" s="238"/>
      <c r="H903" s="283"/>
      <c r="I903" s="283"/>
      <c r="J903" s="76"/>
    </row>
    <row r="904" spans="1:10" x14ac:dyDescent="0.25">
      <c r="A904" s="11" t="s">
        <v>293</v>
      </c>
      <c r="B904" s="178">
        <f t="shared" si="64"/>
        <v>0</v>
      </c>
      <c r="D904" s="283"/>
      <c r="E904" s="283" t="s">
        <v>222</v>
      </c>
      <c r="F904" s="283"/>
      <c r="G904" s="238"/>
      <c r="H904" s="283"/>
      <c r="I904" s="283"/>
      <c r="J904" s="76"/>
    </row>
    <row r="905" spans="1:10" x14ac:dyDescent="0.25">
      <c r="A905" s="11" t="s">
        <v>293</v>
      </c>
      <c r="B905" s="178">
        <f t="shared" si="64"/>
        <v>2.1858660819699784E-3</v>
      </c>
      <c r="D905" s="283"/>
      <c r="E905" s="283" t="s">
        <v>106</v>
      </c>
      <c r="F905" s="283">
        <v>3600</v>
      </c>
      <c r="G905" s="238">
        <f t="shared" si="65"/>
        <v>4.6753246753246754E-4</v>
      </c>
      <c r="H905" s="283"/>
      <c r="I905" s="283"/>
      <c r="J905" s="76"/>
    </row>
    <row r="906" spans="1:10" x14ac:dyDescent="0.25">
      <c r="A906" s="11" t="s">
        <v>293</v>
      </c>
      <c r="B906" s="178">
        <f t="shared" si="64"/>
        <v>0</v>
      </c>
      <c r="D906" s="283"/>
      <c r="E906" s="283" t="s">
        <v>152</v>
      </c>
      <c r="F906" s="283"/>
      <c r="G906" s="238"/>
      <c r="H906" s="283"/>
      <c r="I906" s="283"/>
      <c r="J906" s="76"/>
    </row>
    <row r="907" spans="1:10" x14ac:dyDescent="0.25">
      <c r="A907" s="11" t="s">
        <v>293</v>
      </c>
      <c r="B907" s="178">
        <f t="shared" si="64"/>
        <v>0</v>
      </c>
      <c r="D907" s="283"/>
      <c r="E907" s="283" t="s">
        <v>108</v>
      </c>
      <c r="F907" s="283"/>
      <c r="G907" s="238"/>
      <c r="H907" s="283"/>
      <c r="I907" s="283"/>
      <c r="J907" s="76"/>
    </row>
    <row r="908" spans="1:10" x14ac:dyDescent="0.25">
      <c r="A908" s="11" t="s">
        <v>293</v>
      </c>
      <c r="B908" s="178">
        <f t="shared" si="64"/>
        <v>0.52679318080620674</v>
      </c>
      <c r="D908" s="283"/>
      <c r="E908" s="283" t="s">
        <v>94</v>
      </c>
      <c r="F908" s="283">
        <v>55887</v>
      </c>
      <c r="G908" s="238">
        <f t="shared" si="65"/>
        <v>7.2580519480519483E-3</v>
      </c>
      <c r="H908" s="283"/>
      <c r="I908" s="283"/>
      <c r="J908" s="76"/>
    </row>
    <row r="909" spans="1:10" x14ac:dyDescent="0.25">
      <c r="A909" s="11" t="s">
        <v>293</v>
      </c>
      <c r="B909" s="178">
        <f t="shared" si="64"/>
        <v>0</v>
      </c>
      <c r="D909" s="283"/>
      <c r="E909" s="283" t="s">
        <v>21</v>
      </c>
      <c r="F909" s="283"/>
      <c r="G909" s="238"/>
      <c r="H909" s="283"/>
      <c r="I909" s="283"/>
      <c r="J909" s="76"/>
    </row>
    <row r="910" spans="1:10" x14ac:dyDescent="0.25">
      <c r="A910" s="11" t="s">
        <v>293</v>
      </c>
      <c r="B910" s="178">
        <f t="shared" si="64"/>
        <v>0</v>
      </c>
      <c r="D910" s="283"/>
      <c r="E910" s="283" t="s">
        <v>190</v>
      </c>
      <c r="F910" s="283"/>
      <c r="G910" s="238"/>
      <c r="H910" s="283"/>
      <c r="I910" s="283"/>
      <c r="J910" s="76"/>
    </row>
    <row r="911" spans="1:10" x14ac:dyDescent="0.25">
      <c r="A911" s="11" t="s">
        <v>293</v>
      </c>
      <c r="B911" s="178">
        <f t="shared" si="64"/>
        <v>285.03963568898638</v>
      </c>
      <c r="D911" s="283"/>
      <c r="E911" s="283" t="s">
        <v>9</v>
      </c>
      <c r="F911" s="283">
        <v>1300000</v>
      </c>
      <c r="G911" s="238">
        <f t="shared" si="65"/>
        <v>0.16883116883116883</v>
      </c>
      <c r="H911" s="283"/>
      <c r="I911" s="283"/>
      <c r="J911" s="76"/>
    </row>
    <row r="912" spans="1:10" x14ac:dyDescent="0.25">
      <c r="A912" s="11" t="s">
        <v>293</v>
      </c>
      <c r="B912" s="178">
        <f t="shared" si="64"/>
        <v>17.487603305785122</v>
      </c>
      <c r="D912" s="283"/>
      <c r="E912" s="283" t="s">
        <v>24</v>
      </c>
      <c r="F912" s="283">
        <v>322000</v>
      </c>
      <c r="G912" s="238">
        <f t="shared" si="65"/>
        <v>4.1818181818181817E-2</v>
      </c>
      <c r="H912" s="283"/>
      <c r="I912" s="283"/>
      <c r="J912" s="76"/>
    </row>
    <row r="913" spans="1:10" x14ac:dyDescent="0.25">
      <c r="A913" s="11" t="s">
        <v>293</v>
      </c>
      <c r="B913" s="178">
        <f t="shared" si="64"/>
        <v>2.0661157024793389E-3</v>
      </c>
      <c r="D913" s="283"/>
      <c r="E913" s="283" t="s">
        <v>25</v>
      </c>
      <c r="F913" s="283">
        <v>3500</v>
      </c>
      <c r="G913" s="238">
        <f t="shared" si="65"/>
        <v>4.5454545454545455E-4</v>
      </c>
      <c r="H913" s="283"/>
      <c r="I913" s="283"/>
      <c r="J913" s="76"/>
    </row>
    <row r="914" spans="1:10" x14ac:dyDescent="0.25">
      <c r="A914" s="11" t="s">
        <v>293</v>
      </c>
      <c r="B914" s="178">
        <f t="shared" si="64"/>
        <v>6.7465002529937594</v>
      </c>
      <c r="D914" s="283"/>
      <c r="E914" s="283" t="s">
        <v>36</v>
      </c>
      <c r="F914" s="283">
        <v>200000</v>
      </c>
      <c r="G914" s="238">
        <f t="shared" si="65"/>
        <v>2.5974025974025976E-2</v>
      </c>
      <c r="H914" s="283"/>
      <c r="I914" s="283"/>
      <c r="J914" s="76"/>
    </row>
    <row r="915" spans="1:10" x14ac:dyDescent="0.25">
      <c r="A915" s="11" t="s">
        <v>293</v>
      </c>
      <c r="B915" s="178">
        <f t="shared" si="64"/>
        <v>0</v>
      </c>
      <c r="D915" s="283"/>
      <c r="E915" s="283" t="s">
        <v>176</v>
      </c>
      <c r="F915" s="283"/>
      <c r="G915" s="238"/>
      <c r="H915" s="283"/>
      <c r="I915" s="283"/>
      <c r="J915" s="76"/>
    </row>
    <row r="916" spans="1:10" x14ac:dyDescent="0.25">
      <c r="A916" s="11" t="s">
        <v>293</v>
      </c>
      <c r="B916" s="178">
        <f t="shared" si="64"/>
        <v>0</v>
      </c>
      <c r="D916" s="283"/>
      <c r="E916" s="283" t="s">
        <v>220</v>
      </c>
      <c r="F916" s="283"/>
      <c r="G916" s="238"/>
      <c r="H916" s="283"/>
      <c r="I916" s="283"/>
      <c r="J916" s="76"/>
    </row>
    <row r="917" spans="1:10" x14ac:dyDescent="0.25">
      <c r="A917" s="11" t="s">
        <v>293</v>
      </c>
      <c r="B917" s="178">
        <f t="shared" si="64"/>
        <v>0</v>
      </c>
      <c r="D917" s="283"/>
      <c r="E917" s="283" t="s">
        <v>170</v>
      </c>
      <c r="F917" s="283"/>
      <c r="G917" s="238"/>
      <c r="H917" s="283"/>
      <c r="I917" s="283"/>
      <c r="J917" s="76"/>
    </row>
    <row r="918" spans="1:10" x14ac:dyDescent="0.25">
      <c r="A918" s="11" t="s">
        <v>293</v>
      </c>
      <c r="B918" s="178">
        <f t="shared" si="64"/>
        <v>5.1652892561983466E-2</v>
      </c>
      <c r="D918" s="283"/>
      <c r="E918" s="283" t="s">
        <v>154</v>
      </c>
      <c r="F918" s="283">
        <v>17500</v>
      </c>
      <c r="G918" s="238">
        <f t="shared" si="65"/>
        <v>2.2727272727272726E-3</v>
      </c>
      <c r="H918" s="283"/>
      <c r="I918" s="283"/>
      <c r="J918" s="76"/>
    </row>
    <row r="919" spans="1:10" s="283" customFormat="1" x14ac:dyDescent="0.25">
      <c r="A919" s="11" t="s">
        <v>293</v>
      </c>
      <c r="B919" s="178">
        <f t="shared" si="64"/>
        <v>0</v>
      </c>
      <c r="C919" s="11"/>
      <c r="E919" s="283" t="s">
        <v>195</v>
      </c>
      <c r="G919" s="238"/>
      <c r="J919" s="76"/>
    </row>
    <row r="920" spans="1:10" ht="16.5" customHeight="1" x14ac:dyDescent="0.25">
      <c r="A920" s="11" t="s">
        <v>293</v>
      </c>
      <c r="B920" s="178">
        <f t="shared" si="64"/>
        <v>1.6866250632484401E-4</v>
      </c>
      <c r="D920" s="283"/>
      <c r="E920" s="283" t="s">
        <v>26</v>
      </c>
      <c r="F920" s="283">
        <v>1000</v>
      </c>
      <c r="G920" s="238">
        <f t="shared" si="65"/>
        <v>1.2987012987012987E-4</v>
      </c>
      <c r="H920" s="283"/>
      <c r="I920" s="283"/>
      <c r="J920" s="76"/>
    </row>
    <row r="921" spans="1:10" x14ac:dyDescent="0.25">
      <c r="A921" s="11" t="s">
        <v>293</v>
      </c>
      <c r="B921" s="178">
        <f t="shared" si="64"/>
        <v>3.4598415626581209</v>
      </c>
      <c r="D921" s="283"/>
      <c r="E921" s="283" t="s">
        <v>56</v>
      </c>
      <c r="F921" s="283">
        <v>143225</v>
      </c>
      <c r="G921" s="238">
        <f t="shared" si="65"/>
        <v>1.860064935064935E-2</v>
      </c>
      <c r="H921" s="283"/>
      <c r="I921" s="283"/>
      <c r="J921" s="76"/>
    </row>
    <row r="922" spans="1:10" x14ac:dyDescent="0.25">
      <c r="A922" s="11" t="s">
        <v>293</v>
      </c>
      <c r="B922" s="178">
        <f t="shared" si="64"/>
        <v>55.266480020408167</v>
      </c>
      <c r="D922" s="283"/>
      <c r="E922" s="283" t="s">
        <v>165</v>
      </c>
      <c r="F922" s="283">
        <v>572429</v>
      </c>
      <c r="G922" s="238">
        <f t="shared" si="65"/>
        <v>7.4341428571428572E-2</v>
      </c>
      <c r="H922" s="283"/>
      <c r="I922" s="283"/>
      <c r="J922" s="76"/>
    </row>
    <row r="923" spans="1:10" x14ac:dyDescent="0.25">
      <c r="A923" s="11" t="s">
        <v>293</v>
      </c>
      <c r="B923" s="178">
        <f t="shared" si="64"/>
        <v>6.0887164783268694E-2</v>
      </c>
      <c r="D923" s="283"/>
      <c r="E923" s="283" t="s">
        <v>139</v>
      </c>
      <c r="F923" s="283">
        <v>19000</v>
      </c>
      <c r="G923" s="238">
        <f t="shared" si="65"/>
        <v>2.4675324675324677E-3</v>
      </c>
      <c r="H923" s="283"/>
      <c r="I923" s="283"/>
      <c r="J923" s="76"/>
    </row>
    <row r="924" spans="1:10" x14ac:dyDescent="0.25">
      <c r="A924" s="11" t="s">
        <v>293</v>
      </c>
      <c r="B924" s="178">
        <f t="shared" si="64"/>
        <v>0.40558702040816319</v>
      </c>
      <c r="D924" s="283"/>
      <c r="E924" s="283" t="s">
        <v>28</v>
      </c>
      <c r="F924" s="283">
        <v>49038</v>
      </c>
      <c r="G924" s="238">
        <f t="shared" si="65"/>
        <v>6.3685714285714283E-3</v>
      </c>
      <c r="H924" s="283"/>
      <c r="I924" s="283"/>
      <c r="J924" s="76"/>
    </row>
    <row r="925" spans="1:10" x14ac:dyDescent="0.25">
      <c r="A925" s="11" t="s">
        <v>293</v>
      </c>
      <c r="B925" s="178">
        <f t="shared" si="64"/>
        <v>0.46089991988530948</v>
      </c>
      <c r="D925" s="283"/>
      <c r="E925" s="283" t="s">
        <v>92</v>
      </c>
      <c r="F925" s="283">
        <v>52275</v>
      </c>
      <c r="G925" s="238">
        <f t="shared" si="65"/>
        <v>6.7889610389610389E-3</v>
      </c>
      <c r="H925" s="283"/>
      <c r="I925" s="283"/>
      <c r="J925" s="76"/>
    </row>
    <row r="926" spans="1:10" x14ac:dyDescent="0.25">
      <c r="A926" s="11" t="s">
        <v>293</v>
      </c>
      <c r="B926" s="178">
        <f t="shared" si="64"/>
        <v>0</v>
      </c>
      <c r="D926" s="283"/>
      <c r="E926" s="283" t="s">
        <v>118</v>
      </c>
      <c r="F926" s="283"/>
      <c r="G926" s="238"/>
      <c r="H926" s="283"/>
      <c r="I926" s="283"/>
      <c r="J926" s="76"/>
    </row>
    <row r="927" spans="1:10" x14ac:dyDescent="0.25">
      <c r="A927" s="11" t="s">
        <v>293</v>
      </c>
      <c r="B927" s="178">
        <f t="shared" si="64"/>
        <v>0</v>
      </c>
      <c r="D927" s="283"/>
      <c r="E927" s="283" t="s">
        <v>29</v>
      </c>
      <c r="F927" s="283"/>
      <c r="G927" s="238"/>
      <c r="H927" s="283"/>
      <c r="I927" s="283"/>
      <c r="J927" s="76"/>
    </row>
    <row r="928" spans="1:10" x14ac:dyDescent="0.25">
      <c r="A928" s="11" t="s">
        <v>293</v>
      </c>
      <c r="B928" s="178">
        <f t="shared" si="64"/>
        <v>0.60718502276943842</v>
      </c>
      <c r="D928" s="283"/>
      <c r="E928" s="283" t="s">
        <v>16</v>
      </c>
      <c r="F928" s="283">
        <v>60000</v>
      </c>
      <c r="G928" s="238">
        <f t="shared" si="65"/>
        <v>7.7922077922077922E-3</v>
      </c>
      <c r="H928" s="283"/>
      <c r="I928" s="283"/>
      <c r="J928" s="76"/>
    </row>
    <row r="929" spans="1:10" x14ac:dyDescent="0.25">
      <c r="A929" s="11" t="s">
        <v>293</v>
      </c>
      <c r="B929" s="178">
        <f t="shared" si="64"/>
        <v>0</v>
      </c>
      <c r="D929" s="283"/>
      <c r="E929" s="283" t="s">
        <v>54</v>
      </c>
      <c r="F929" s="283"/>
      <c r="G929" s="238"/>
      <c r="H929" s="283"/>
      <c r="I929" s="283"/>
      <c r="J929" s="76"/>
    </row>
    <row r="930" spans="1:10" x14ac:dyDescent="0.25">
      <c r="A930" s="11" t="s">
        <v>293</v>
      </c>
      <c r="B930" s="178">
        <f t="shared" si="64"/>
        <v>1.3661663012312362E-2</v>
      </c>
      <c r="D930" s="283"/>
      <c r="E930" s="283" t="s">
        <v>120</v>
      </c>
      <c r="F930" s="283">
        <v>9000</v>
      </c>
      <c r="G930" s="238">
        <f t="shared" si="65"/>
        <v>1.1688311688311688E-3</v>
      </c>
      <c r="H930" s="283"/>
      <c r="I930" s="283"/>
      <c r="J930" s="76"/>
    </row>
    <row r="931" spans="1:10" x14ac:dyDescent="0.25">
      <c r="A931" s="11" t="s">
        <v>293</v>
      </c>
      <c r="B931" s="178">
        <f t="shared" si="64"/>
        <v>0</v>
      </c>
      <c r="D931" s="283"/>
      <c r="E931" s="283" t="s">
        <v>121</v>
      </c>
      <c r="F931" s="283"/>
      <c r="G931" s="238"/>
      <c r="H931" s="283"/>
      <c r="I931" s="283"/>
      <c r="J931" s="76"/>
    </row>
    <row r="932" spans="1:10" x14ac:dyDescent="0.25">
      <c r="A932" s="11" t="s">
        <v>293</v>
      </c>
      <c r="B932" s="178">
        <f t="shared" si="64"/>
        <v>7.0880418283015677E-4</v>
      </c>
      <c r="D932" s="283"/>
      <c r="E932" s="283" t="s">
        <v>32</v>
      </c>
      <c r="F932" s="283">
        <v>2050</v>
      </c>
      <c r="G932" s="238">
        <f t="shared" si="65"/>
        <v>2.6623376623376621E-4</v>
      </c>
      <c r="H932" s="283"/>
      <c r="I932" s="283"/>
      <c r="J932" s="76"/>
    </row>
    <row r="933" spans="1:10" x14ac:dyDescent="0.25">
      <c r="A933" s="11" t="s">
        <v>293</v>
      </c>
      <c r="B933" s="178">
        <f t="shared" si="64"/>
        <v>0.18888619075729471</v>
      </c>
      <c r="D933" s="283"/>
      <c r="E933" s="283" t="s">
        <v>161</v>
      </c>
      <c r="F933" s="283">
        <v>33465</v>
      </c>
      <c r="G933" s="238">
        <f t="shared" si="65"/>
        <v>4.3461038961038964E-3</v>
      </c>
      <c r="H933" s="283"/>
      <c r="I933" s="283"/>
      <c r="J933" s="76"/>
    </row>
    <row r="934" spans="1:10" x14ac:dyDescent="0.25">
      <c r="A934" s="11" t="s">
        <v>293</v>
      </c>
      <c r="B934" s="178">
        <f t="shared" si="64"/>
        <v>0</v>
      </c>
      <c r="D934" s="283"/>
      <c r="E934" s="283" t="s">
        <v>166</v>
      </c>
      <c r="F934" s="283"/>
      <c r="G934" s="238"/>
      <c r="H934" s="283"/>
      <c r="I934" s="283"/>
      <c r="J934" s="76"/>
    </row>
    <row r="935" spans="1:10" x14ac:dyDescent="0.25">
      <c r="A935" s="11" t="s">
        <v>293</v>
      </c>
      <c r="B935" s="178">
        <f t="shared" si="64"/>
        <v>5.0256323029178605</v>
      </c>
      <c r="D935" s="283"/>
      <c r="E935" s="283" t="s">
        <v>31</v>
      </c>
      <c r="F935" s="283">
        <v>172618</v>
      </c>
      <c r="G935" s="238">
        <f t="shared" si="65"/>
        <v>2.2417922077922078E-2</v>
      </c>
      <c r="H935" s="283"/>
      <c r="I935" s="283"/>
      <c r="J935" s="76"/>
    </row>
    <row r="936" spans="1:10" x14ac:dyDescent="0.25">
      <c r="A936" s="11" t="s">
        <v>293</v>
      </c>
      <c r="B936" s="178">
        <f t="shared" si="64"/>
        <v>0.196110946365323</v>
      </c>
      <c r="D936" s="283"/>
      <c r="E936" s="283" t="s">
        <v>128</v>
      </c>
      <c r="F936" s="283">
        <v>34099</v>
      </c>
      <c r="G936" s="238">
        <f t="shared" si="65"/>
        <v>4.4284415584415586E-3</v>
      </c>
      <c r="H936" s="283"/>
      <c r="I936" s="283"/>
      <c r="J936" s="76"/>
    </row>
    <row r="937" spans="1:10" x14ac:dyDescent="0.25">
      <c r="A937" s="11" t="s">
        <v>293</v>
      </c>
      <c r="B937" s="178">
        <f t="shared" si="64"/>
        <v>73.915331421824931</v>
      </c>
      <c r="D937" s="283"/>
      <c r="E937" s="283" t="s">
        <v>38</v>
      </c>
      <c r="F937" s="283">
        <v>662000</v>
      </c>
      <c r="G937" s="238">
        <f t="shared" si="65"/>
        <v>8.597402597402598E-2</v>
      </c>
      <c r="H937" s="283"/>
      <c r="I937" s="283"/>
      <c r="J937" s="76"/>
    </row>
    <row r="938" spans="1:10" x14ac:dyDescent="0.25">
      <c r="A938" s="11" t="s">
        <v>293</v>
      </c>
      <c r="B938" s="178">
        <f t="shared" si="64"/>
        <v>3.3057851239669418</v>
      </c>
      <c r="D938" s="283"/>
      <c r="E938" s="283" t="s">
        <v>47</v>
      </c>
      <c r="F938" s="283">
        <v>140000</v>
      </c>
      <c r="G938" s="238">
        <f t="shared" si="65"/>
        <v>1.8181818181818181E-2</v>
      </c>
      <c r="H938" s="283"/>
      <c r="I938" s="283"/>
      <c r="J938" s="11"/>
    </row>
    <row r="939" spans="1:10" x14ac:dyDescent="0.25">
      <c r="A939" s="150" t="s">
        <v>293</v>
      </c>
      <c r="B939" s="131">
        <f t="shared" si="64"/>
        <v>6.5252825096980937E-5</v>
      </c>
      <c r="C939" s="150"/>
      <c r="D939" s="12"/>
      <c r="E939" s="12" t="s">
        <v>171</v>
      </c>
      <c r="F939" s="12">
        <v>622</v>
      </c>
      <c r="G939" s="237">
        <f t="shared" si="65"/>
        <v>8.0779220779220786E-5</v>
      </c>
      <c r="H939" s="12"/>
      <c r="I939" s="12"/>
      <c r="J939" s="150"/>
    </row>
    <row r="940" spans="1:10" x14ac:dyDescent="0.25">
      <c r="A940" s="11" t="s">
        <v>296</v>
      </c>
      <c r="B940" s="178">
        <f>POWER((F940/$J$940)*100, 2)</f>
        <v>29.408858418697452</v>
      </c>
      <c r="C940" s="11">
        <f>SUM(B940:B956)</f>
        <v>1913.8442451922399</v>
      </c>
      <c r="D940" s="285"/>
      <c r="E940" s="285" t="s">
        <v>5</v>
      </c>
      <c r="F940" s="285">
        <v>50</v>
      </c>
      <c r="G940" s="238">
        <f>F940/$J$940</f>
        <v>5.4229934924078092E-2</v>
      </c>
      <c r="H940" s="285"/>
      <c r="I940" s="285"/>
      <c r="J940" s="76">
        <v>922</v>
      </c>
    </row>
    <row r="941" spans="1:10" x14ac:dyDescent="0.25">
      <c r="A941" s="11" t="s">
        <v>296</v>
      </c>
      <c r="B941" s="178">
        <f t="shared" ref="B941:B956" si="66">POWER((F941/$J$940)*100, 2)</f>
        <v>6.0475082462439003E-3</v>
      </c>
      <c r="D941" s="285"/>
      <c r="E941" s="285" t="s">
        <v>93</v>
      </c>
      <c r="F941" s="285">
        <v>0.71699999999999997</v>
      </c>
      <c r="G941" s="238">
        <f t="shared" ref="G941:G953" si="67">F941/$J$940</f>
        <v>7.7765726681127984E-4</v>
      </c>
      <c r="H941" s="285"/>
      <c r="I941" s="285"/>
      <c r="J941" s="76"/>
    </row>
    <row r="942" spans="1:10" x14ac:dyDescent="0.25">
      <c r="A942" s="11" t="s">
        <v>296</v>
      </c>
      <c r="B942" s="178">
        <f t="shared" si="66"/>
        <v>244.39658956056107</v>
      </c>
      <c r="D942" s="285"/>
      <c r="E942" s="285" t="s">
        <v>6</v>
      </c>
      <c r="F942" s="285">
        <v>144.13800000000001</v>
      </c>
      <c r="G942" s="238">
        <f t="shared" si="67"/>
        <v>0.15633188720173535</v>
      </c>
      <c r="H942" s="285"/>
      <c r="I942" s="285"/>
      <c r="J942" s="76"/>
    </row>
    <row r="943" spans="1:10" x14ac:dyDescent="0.25">
      <c r="A943" s="11" t="s">
        <v>296</v>
      </c>
      <c r="B943" s="178">
        <f t="shared" si="66"/>
        <v>1.9880388291039468</v>
      </c>
      <c r="D943" s="285"/>
      <c r="E943" s="285" t="s">
        <v>271</v>
      </c>
      <c r="F943" s="285">
        <v>13</v>
      </c>
      <c r="G943" s="238">
        <f t="shared" si="67"/>
        <v>1.4099783080260303E-2</v>
      </c>
      <c r="H943" s="285"/>
      <c r="I943" s="285"/>
      <c r="J943" s="76"/>
    </row>
    <row r="944" spans="1:10" x14ac:dyDescent="0.25">
      <c r="A944" s="11" t="s">
        <v>296</v>
      </c>
      <c r="B944" s="178">
        <f t="shared" si="66"/>
        <v>0</v>
      </c>
      <c r="D944" s="285"/>
      <c r="E944" s="285" t="s">
        <v>82</v>
      </c>
      <c r="F944" s="285"/>
      <c r="G944" s="238"/>
      <c r="H944" s="285"/>
      <c r="I944" s="285"/>
      <c r="J944" s="76"/>
    </row>
    <row r="945" spans="1:10" x14ac:dyDescent="0.25">
      <c r="A945" s="11" t="s">
        <v>296</v>
      </c>
      <c r="B945" s="178">
        <f t="shared" si="66"/>
        <v>57.641362500646999</v>
      </c>
      <c r="D945" s="285"/>
      <c r="E945" s="285" t="s">
        <v>15</v>
      </c>
      <c r="F945" s="285">
        <v>70</v>
      </c>
      <c r="G945" s="238">
        <f t="shared" si="67"/>
        <v>7.5921908893709325E-2</v>
      </c>
      <c r="H945" s="285"/>
      <c r="I945" s="285"/>
      <c r="J945" s="76"/>
    </row>
    <row r="946" spans="1:10" x14ac:dyDescent="0.25">
      <c r="A946" s="11" t="s">
        <v>296</v>
      </c>
      <c r="B946" s="178">
        <f t="shared" si="66"/>
        <v>989.31399720498223</v>
      </c>
      <c r="D946" s="285"/>
      <c r="E946" s="285" t="s">
        <v>213</v>
      </c>
      <c r="F946" s="285">
        <f>190+100</f>
        <v>290</v>
      </c>
      <c r="G946" s="238">
        <f t="shared" si="67"/>
        <v>0.31453362255965295</v>
      </c>
      <c r="H946" s="285"/>
      <c r="I946" s="285"/>
      <c r="J946" s="76"/>
    </row>
    <row r="947" spans="1:10" x14ac:dyDescent="0.25">
      <c r="A947" s="11" t="s">
        <v>296</v>
      </c>
      <c r="B947" s="178">
        <f t="shared" si="66"/>
        <v>78.32825932496084</v>
      </c>
      <c r="D947" s="285"/>
      <c r="E947" s="285" t="s">
        <v>273</v>
      </c>
      <c r="F947" s="285">
        <v>81.600000000000009</v>
      </c>
      <c r="G947" s="238">
        <f t="shared" si="67"/>
        <v>8.8503253796095457E-2</v>
      </c>
      <c r="H947" s="285"/>
      <c r="I947" s="285"/>
      <c r="J947" s="76"/>
    </row>
    <row r="948" spans="1:10" x14ac:dyDescent="0.25">
      <c r="A948" s="11" t="s">
        <v>296</v>
      </c>
      <c r="B948" s="178">
        <f t="shared" si="66"/>
        <v>0</v>
      </c>
      <c r="D948" s="285"/>
      <c r="E948" s="285" t="s">
        <v>275</v>
      </c>
      <c r="F948" s="285"/>
      <c r="G948" s="238"/>
      <c r="H948" s="285"/>
      <c r="I948" s="285"/>
      <c r="J948" s="76"/>
    </row>
    <row r="949" spans="1:10" x14ac:dyDescent="0.25">
      <c r="A949" s="11" t="s">
        <v>296</v>
      </c>
      <c r="B949" s="178">
        <f t="shared" si="66"/>
        <v>0</v>
      </c>
      <c r="D949" s="285"/>
      <c r="E949" s="285" t="s">
        <v>36</v>
      </c>
      <c r="F949" s="285"/>
      <c r="G949" s="238"/>
      <c r="H949" s="285"/>
      <c r="I949" s="285"/>
      <c r="J949" s="76"/>
    </row>
    <row r="950" spans="1:10" x14ac:dyDescent="0.25">
      <c r="A950" s="11" t="s">
        <v>296</v>
      </c>
      <c r="B950" s="178">
        <f t="shared" si="66"/>
        <v>2.6467972576827701</v>
      </c>
      <c r="D950" s="285"/>
      <c r="E950" s="285" t="s">
        <v>27</v>
      </c>
      <c r="F950" s="285">
        <v>15</v>
      </c>
      <c r="G950" s="238">
        <f t="shared" si="67"/>
        <v>1.6268980477223426E-2</v>
      </c>
      <c r="H950" s="285"/>
      <c r="I950" s="285"/>
      <c r="J950" s="76"/>
    </row>
    <row r="951" spans="1:10" x14ac:dyDescent="0.25">
      <c r="A951" s="11" t="s">
        <v>296</v>
      </c>
      <c r="B951" s="178">
        <f t="shared" si="66"/>
        <v>0</v>
      </c>
      <c r="D951" s="285"/>
      <c r="E951" s="285" t="s">
        <v>84</v>
      </c>
      <c r="F951" s="285"/>
      <c r="G951" s="238"/>
      <c r="H951" s="285"/>
      <c r="I951" s="285"/>
      <c r="J951" s="76"/>
    </row>
    <row r="952" spans="1:10" x14ac:dyDescent="0.25">
      <c r="A952" s="11" t="s">
        <v>296</v>
      </c>
      <c r="B952" s="178">
        <f t="shared" si="66"/>
        <v>39.572559888199294</v>
      </c>
      <c r="D952" s="285"/>
      <c r="E952" s="285" t="s">
        <v>139</v>
      </c>
      <c r="F952" s="285">
        <v>58</v>
      </c>
      <c r="G952" s="238">
        <f t="shared" si="67"/>
        <v>6.2906724511930592E-2</v>
      </c>
      <c r="H952" s="285"/>
      <c r="I952" s="285"/>
      <c r="J952" s="76"/>
    </row>
    <row r="953" spans="1:10" x14ac:dyDescent="0.25">
      <c r="A953" s="11" t="s">
        <v>296</v>
      </c>
      <c r="B953" s="178">
        <f t="shared" si="66"/>
        <v>470.54173469915924</v>
      </c>
      <c r="D953" s="285"/>
      <c r="E953" s="285" t="s">
        <v>272</v>
      </c>
      <c r="F953" s="285">
        <f>80+120</f>
        <v>200</v>
      </c>
      <c r="G953" s="238">
        <f t="shared" si="67"/>
        <v>0.21691973969631237</v>
      </c>
      <c r="H953" s="285"/>
      <c r="I953" s="285"/>
      <c r="J953" s="76"/>
    </row>
    <row r="954" spans="1:10" x14ac:dyDescent="0.25">
      <c r="A954" s="11" t="s">
        <v>296</v>
      </c>
      <c r="B954" s="178">
        <f t="shared" si="66"/>
        <v>0</v>
      </c>
      <c r="D954" s="285"/>
      <c r="E954" s="285" t="s">
        <v>274</v>
      </c>
      <c r="F954" s="284"/>
      <c r="G954" s="238"/>
      <c r="H954" s="285"/>
      <c r="I954" s="285"/>
      <c r="J954" s="76"/>
    </row>
    <row r="955" spans="1:10" x14ac:dyDescent="0.25">
      <c r="A955" s="11" t="s">
        <v>296</v>
      </c>
      <c r="B955" s="178">
        <f t="shared" si="66"/>
        <v>0</v>
      </c>
      <c r="D955" s="285"/>
      <c r="E955" s="285" t="s">
        <v>193</v>
      </c>
      <c r="F955" s="284"/>
      <c r="G955" s="238"/>
      <c r="H955" s="285"/>
      <c r="I955" s="285"/>
      <c r="J955" s="76"/>
    </row>
    <row r="956" spans="1:10" x14ac:dyDescent="0.25">
      <c r="A956" s="150" t="s">
        <v>296</v>
      </c>
      <c r="B956" s="131">
        <f t="shared" si="66"/>
        <v>0</v>
      </c>
      <c r="C956" s="150"/>
      <c r="D956" s="12"/>
      <c r="E956" s="12" t="s">
        <v>86</v>
      </c>
      <c r="F956" s="12"/>
      <c r="G956" s="237"/>
      <c r="H956" s="12"/>
      <c r="I956" s="12"/>
      <c r="J956" s="147"/>
    </row>
    <row r="957" spans="1:10" x14ac:dyDescent="0.25">
      <c r="A957" s="11" t="s">
        <v>352</v>
      </c>
      <c r="B957" s="178">
        <f>POWER((F957/$J$957)*100, 2)</f>
        <v>6.9252077562326859E-4</v>
      </c>
      <c r="C957" s="11">
        <f>SUM(B957:B977)</f>
        <v>7465.2408818097865</v>
      </c>
      <c r="D957" s="232"/>
      <c r="E957" s="14" t="s">
        <v>5</v>
      </c>
      <c r="F957" s="289">
        <v>18</v>
      </c>
      <c r="G957" s="238">
        <f>F957/$J$957</f>
        <v>2.631578947368421E-4</v>
      </c>
      <c r="H957" s="232"/>
      <c r="I957" s="232"/>
      <c r="J957" s="167">
        <v>68400</v>
      </c>
    </row>
    <row r="958" spans="1:10" x14ac:dyDescent="0.25">
      <c r="A958" s="11" t="s">
        <v>352</v>
      </c>
      <c r="B958" s="178">
        <f t="shared" ref="B958:B978" si="68">POWER((F958/$J$957)*100, 2)</f>
        <v>2.0402196402311823</v>
      </c>
      <c r="C958" s="289"/>
      <c r="D958" s="289"/>
      <c r="E958" s="289" t="s">
        <v>131</v>
      </c>
      <c r="F958" s="289">
        <v>977</v>
      </c>
      <c r="G958" s="238">
        <f t="shared" ref="G958:G978" si="69">F958/$J$957</f>
        <v>1.4283625730994152E-2</v>
      </c>
      <c r="H958" s="289"/>
      <c r="I958" s="289"/>
      <c r="J958" s="76"/>
    </row>
    <row r="959" spans="1:10" x14ac:dyDescent="0.25">
      <c r="A959" s="11" t="s">
        <v>352</v>
      </c>
      <c r="B959" s="178">
        <f t="shared" si="68"/>
        <v>3.0984234465305565</v>
      </c>
      <c r="D959" s="289"/>
      <c r="E959" s="289" t="s">
        <v>93</v>
      </c>
      <c r="F959" s="289">
        <v>1204</v>
      </c>
      <c r="G959" s="238">
        <f t="shared" si="69"/>
        <v>1.760233918128655E-2</v>
      </c>
      <c r="H959" s="289"/>
      <c r="I959" s="289"/>
      <c r="J959" s="76"/>
    </row>
    <row r="960" spans="1:10" x14ac:dyDescent="0.25">
      <c r="A960" s="11" t="s">
        <v>352</v>
      </c>
      <c r="B960" s="178">
        <f t="shared" si="68"/>
        <v>5.8898464484798733E-2</v>
      </c>
      <c r="D960" s="289"/>
      <c r="E960" s="289" t="s">
        <v>6</v>
      </c>
      <c r="F960" s="289">
        <v>166</v>
      </c>
      <c r="G960" s="238">
        <f t="shared" si="69"/>
        <v>2.4269005847953216E-3</v>
      </c>
      <c r="H960" s="289"/>
      <c r="I960" s="289"/>
      <c r="J960" s="76"/>
    </row>
    <row r="961" spans="1:10" x14ac:dyDescent="0.25">
      <c r="A961" s="11" t="s">
        <v>352</v>
      </c>
      <c r="B961" s="178">
        <f t="shared" si="68"/>
        <v>5.6788841010909342E-2</v>
      </c>
      <c r="D961" s="289"/>
      <c r="E961" s="289" t="s">
        <v>102</v>
      </c>
      <c r="F961" s="289">
        <v>163</v>
      </c>
      <c r="G961" s="238">
        <f t="shared" si="69"/>
        <v>2.3830409356725146E-3</v>
      </c>
      <c r="H961" s="289"/>
      <c r="I961" s="289"/>
      <c r="J961" s="76"/>
    </row>
    <row r="962" spans="1:10" x14ac:dyDescent="0.25">
      <c r="A962" s="11" t="s">
        <v>352</v>
      </c>
      <c r="B962" s="178">
        <f t="shared" si="68"/>
        <v>2.1374098013063846E-2</v>
      </c>
      <c r="D962" s="289"/>
      <c r="E962" s="289" t="s">
        <v>271</v>
      </c>
      <c r="F962" s="289">
        <v>100</v>
      </c>
      <c r="G962" s="238">
        <f t="shared" si="69"/>
        <v>1.4619883040935672E-3</v>
      </c>
      <c r="H962" s="289"/>
      <c r="I962" s="289"/>
      <c r="J962" s="76"/>
    </row>
    <row r="963" spans="1:10" x14ac:dyDescent="0.25">
      <c r="A963" s="11" t="s">
        <v>352</v>
      </c>
      <c r="B963" s="178">
        <f t="shared" si="68"/>
        <v>0.3770390889504463</v>
      </c>
      <c r="D963" s="289"/>
      <c r="E963" s="289" t="s">
        <v>82</v>
      </c>
      <c r="F963" s="289">
        <v>420</v>
      </c>
      <c r="G963" s="238">
        <f t="shared" si="69"/>
        <v>6.1403508771929825E-3</v>
      </c>
      <c r="H963" s="289"/>
      <c r="I963" s="289"/>
      <c r="J963" s="76"/>
    </row>
    <row r="964" spans="1:10" x14ac:dyDescent="0.25">
      <c r="A964" s="11" t="s">
        <v>352</v>
      </c>
      <c r="B964" s="178">
        <f t="shared" si="68"/>
        <v>7440.3235183475244</v>
      </c>
      <c r="D964" s="289"/>
      <c r="E964" s="289" t="s">
        <v>15</v>
      </c>
      <c r="F964" s="289">
        <v>59000</v>
      </c>
      <c r="G964" s="238">
        <f t="shared" si="69"/>
        <v>0.86257309941520466</v>
      </c>
      <c r="H964" s="289"/>
      <c r="I964" s="289"/>
      <c r="J964" s="76"/>
    </row>
    <row r="965" spans="1:10" x14ac:dyDescent="0.25">
      <c r="A965" s="11" t="s">
        <v>352</v>
      </c>
      <c r="B965" s="178">
        <f t="shared" si="68"/>
        <v>9.4259772237611584E-4</v>
      </c>
      <c r="D965" s="289"/>
      <c r="E965" s="289" t="s">
        <v>213</v>
      </c>
      <c r="F965" s="289">
        <v>21</v>
      </c>
      <c r="G965" s="238">
        <f t="shared" si="69"/>
        <v>3.0701754385964913E-4</v>
      </c>
      <c r="H965" s="289"/>
      <c r="I965" s="289"/>
      <c r="J965" s="76"/>
    </row>
    <row r="966" spans="1:10" x14ac:dyDescent="0.25">
      <c r="A966" s="11" t="s">
        <v>352</v>
      </c>
      <c r="B966" s="178">
        <f t="shared" si="68"/>
        <v>2.5862658595807261E-2</v>
      </c>
      <c r="D966" s="289"/>
      <c r="E966" s="289" t="s">
        <v>220</v>
      </c>
      <c r="F966" s="289">
        <v>110</v>
      </c>
      <c r="G966" s="238">
        <f t="shared" si="69"/>
        <v>1.6081871345029241E-3</v>
      </c>
      <c r="H966" s="289"/>
      <c r="I966" s="289"/>
      <c r="J966" s="76"/>
    </row>
    <row r="967" spans="1:10" x14ac:dyDescent="0.25">
      <c r="A967" s="11" t="s">
        <v>352</v>
      </c>
      <c r="B967" s="178">
        <f t="shared" si="68"/>
        <v>0</v>
      </c>
      <c r="D967" s="289"/>
      <c r="E967" s="289" t="s">
        <v>56</v>
      </c>
      <c r="F967" s="289"/>
      <c r="G967" s="238"/>
      <c r="H967" s="289"/>
      <c r="I967" s="289"/>
      <c r="J967" s="76"/>
    </row>
    <row r="968" spans="1:10" x14ac:dyDescent="0.25">
      <c r="A968" s="11" t="s">
        <v>352</v>
      </c>
      <c r="B968" s="178">
        <f t="shared" si="68"/>
        <v>8.5496392052255405E-4</v>
      </c>
      <c r="D968" s="289"/>
      <c r="E968" s="289" t="s">
        <v>194</v>
      </c>
      <c r="F968" s="289">
        <v>20</v>
      </c>
      <c r="G968" s="238">
        <f t="shared" si="69"/>
        <v>2.9239766081871346E-4</v>
      </c>
      <c r="H968" s="289"/>
      <c r="I968" s="289"/>
      <c r="J968" s="76"/>
    </row>
    <row r="969" spans="1:10" x14ac:dyDescent="0.25">
      <c r="A969" s="11" t="s">
        <v>352</v>
      </c>
      <c r="B969" s="178">
        <f t="shared" si="68"/>
        <v>0.69688322902773503</v>
      </c>
      <c r="D969" s="289"/>
      <c r="E969" s="289" t="s">
        <v>92</v>
      </c>
      <c r="F969" s="289">
        <v>571</v>
      </c>
      <c r="G969" s="238">
        <f t="shared" si="69"/>
        <v>8.3479532163742692E-3</v>
      </c>
      <c r="H969" s="289"/>
      <c r="I969" s="289"/>
      <c r="J969" s="76"/>
    </row>
    <row r="970" spans="1:10" x14ac:dyDescent="0.25">
      <c r="A970" s="11" t="s">
        <v>352</v>
      </c>
      <c r="B970" s="178">
        <f t="shared" si="68"/>
        <v>1.3645245545637976</v>
      </c>
      <c r="D970" s="289"/>
      <c r="E970" s="289" t="s">
        <v>85</v>
      </c>
      <c r="F970" s="289">
        <v>799</v>
      </c>
      <c r="G970" s="238">
        <f t="shared" si="69"/>
        <v>1.1681286549707603E-2</v>
      </c>
      <c r="H970" s="289"/>
      <c r="I970" s="289"/>
      <c r="J970" s="76"/>
    </row>
    <row r="971" spans="1:10" x14ac:dyDescent="0.25">
      <c r="A971" s="11" t="s">
        <v>352</v>
      </c>
      <c r="B971" s="178">
        <f t="shared" si="68"/>
        <v>16.578231336137609</v>
      </c>
      <c r="D971" s="289"/>
      <c r="E971" s="289" t="s">
        <v>16</v>
      </c>
      <c r="F971" s="289">
        <v>2785</v>
      </c>
      <c r="G971" s="238">
        <f t="shared" si="69"/>
        <v>4.0716374269005845E-2</v>
      </c>
      <c r="H971" s="289"/>
      <c r="I971" s="289"/>
      <c r="J971" s="76"/>
    </row>
    <row r="972" spans="1:10" x14ac:dyDescent="0.25">
      <c r="A972" s="11" t="s">
        <v>352</v>
      </c>
      <c r="B972" s="178">
        <f t="shared" si="68"/>
        <v>0.27700831024930744</v>
      </c>
      <c r="D972" s="289"/>
      <c r="E972" s="289" t="s">
        <v>272</v>
      </c>
      <c r="F972" s="289">
        <v>360</v>
      </c>
      <c r="G972" s="238">
        <f t="shared" si="69"/>
        <v>5.263157894736842E-3</v>
      </c>
      <c r="H972" s="289"/>
      <c r="I972" s="289"/>
      <c r="J972" s="76"/>
    </row>
    <row r="973" spans="1:10" x14ac:dyDescent="0.25">
      <c r="A973" s="11" t="s">
        <v>352</v>
      </c>
      <c r="B973" s="178">
        <f t="shared" si="68"/>
        <v>0.12311480455524776</v>
      </c>
      <c r="D973" s="289"/>
      <c r="E973" s="289" t="s">
        <v>32</v>
      </c>
      <c r="F973" s="289">
        <v>240</v>
      </c>
      <c r="G973" s="238">
        <f t="shared" si="69"/>
        <v>3.5087719298245615E-3</v>
      </c>
      <c r="H973" s="289"/>
      <c r="I973" s="289"/>
      <c r="J973" s="76"/>
    </row>
    <row r="974" spans="1:10" x14ac:dyDescent="0.25">
      <c r="A974" s="11" t="s">
        <v>352</v>
      </c>
      <c r="B974" s="178">
        <f t="shared" si="68"/>
        <v>0.19236688211757461</v>
      </c>
      <c r="D974" s="289"/>
      <c r="E974" s="289" t="s">
        <v>161</v>
      </c>
      <c r="F974" s="289">
        <v>300</v>
      </c>
      <c r="G974" s="238">
        <f t="shared" si="69"/>
        <v>4.3859649122807015E-3</v>
      </c>
      <c r="H974" s="289"/>
      <c r="I974" s="289"/>
      <c r="J974" s="76"/>
    </row>
    <row r="975" spans="1:10" x14ac:dyDescent="0.25">
      <c r="A975" s="11" t="s">
        <v>352</v>
      </c>
      <c r="B975" s="178">
        <f t="shared" si="68"/>
        <v>4.138025375329161E-3</v>
      </c>
      <c r="D975" s="289"/>
      <c r="E975" s="289" t="s">
        <v>193</v>
      </c>
      <c r="F975" s="289">
        <v>44</v>
      </c>
      <c r="G975" s="238">
        <f t="shared" si="69"/>
        <v>6.4327485380116962E-4</v>
      </c>
      <c r="H975" s="289"/>
      <c r="I975" s="289"/>
      <c r="J975" s="76"/>
    </row>
    <row r="976" spans="1:10" x14ac:dyDescent="0.25">
      <c r="A976" s="11" t="s">
        <v>352</v>
      </c>
      <c r="B976" s="178">
        <f t="shared" si="68"/>
        <v>0</v>
      </c>
      <c r="D976" s="289"/>
      <c r="E976" s="289" t="s">
        <v>38</v>
      </c>
      <c r="F976" s="289"/>
      <c r="G976" s="238"/>
      <c r="H976" s="289"/>
      <c r="I976" s="289"/>
      <c r="J976" s="76"/>
    </row>
    <row r="977" spans="1:10" x14ac:dyDescent="0.25">
      <c r="A977" s="11" t="s">
        <v>352</v>
      </c>
      <c r="B977" s="178">
        <f t="shared" si="68"/>
        <v>0</v>
      </c>
      <c r="D977" s="289"/>
      <c r="E977" s="289" t="s">
        <v>129</v>
      </c>
      <c r="F977" s="289"/>
      <c r="G977" s="238"/>
      <c r="H977" s="289"/>
      <c r="I977" s="289"/>
      <c r="J977" s="76"/>
    </row>
    <row r="978" spans="1:10" x14ac:dyDescent="0.25">
      <c r="A978" s="150" t="s">
        <v>352</v>
      </c>
      <c r="B978" s="131">
        <f t="shared" si="68"/>
        <v>2.8267244622276935</v>
      </c>
      <c r="C978" s="12"/>
      <c r="D978" s="12"/>
      <c r="E978" s="12" t="s">
        <v>47</v>
      </c>
      <c r="F978" s="12">
        <v>1150</v>
      </c>
      <c r="G978" s="237">
        <f t="shared" si="69"/>
        <v>1.6812865497076022E-2</v>
      </c>
      <c r="H978" s="12"/>
      <c r="I978" s="12"/>
      <c r="J978" s="12"/>
    </row>
    <row r="979" spans="1:10" x14ac:dyDescent="0.25">
      <c r="A979" s="11" t="s">
        <v>297</v>
      </c>
      <c r="B979" s="178">
        <f>POWER((F979/$J$979)*100, 2)</f>
        <v>0.19351539386094674</v>
      </c>
      <c r="C979" s="11">
        <f>SUM(B979:B990)</f>
        <v>4025.3549429086543</v>
      </c>
      <c r="D979" s="289"/>
      <c r="E979" s="289" t="s">
        <v>210</v>
      </c>
      <c r="F979" s="289">
        <v>183</v>
      </c>
      <c r="G979" s="238">
        <f>F979/$J$979</f>
        <v>4.3990384615384612E-3</v>
      </c>
      <c r="H979" s="289"/>
      <c r="I979" s="289"/>
      <c r="J979" s="76">
        <v>41600</v>
      </c>
    </row>
    <row r="980" spans="1:10" x14ac:dyDescent="0.25">
      <c r="A980" s="11" t="s">
        <v>297</v>
      </c>
      <c r="B980" s="178">
        <f t="shared" ref="B980:B990" si="70">POWER((F980/$J$979)*100, 2)</f>
        <v>0</v>
      </c>
      <c r="D980" s="289"/>
      <c r="E980" s="289" t="s">
        <v>82</v>
      </c>
      <c r="F980" s="289"/>
      <c r="G980" s="238"/>
      <c r="H980" s="289"/>
      <c r="I980" s="289"/>
      <c r="J980" s="76"/>
    </row>
    <row r="981" spans="1:10" x14ac:dyDescent="0.25">
      <c r="A981" s="11" t="s">
        <v>297</v>
      </c>
      <c r="B981" s="178">
        <f t="shared" si="70"/>
        <v>3611.5477071005917</v>
      </c>
      <c r="D981" s="289"/>
      <c r="E981" s="289" t="s">
        <v>83</v>
      </c>
      <c r="F981" s="289">
        <v>25000</v>
      </c>
      <c r="G981" s="238">
        <f t="shared" ref="G981:G990" si="71">F981/$J$979</f>
        <v>0.60096153846153844</v>
      </c>
      <c r="H981" s="289"/>
      <c r="I981" s="289"/>
      <c r="J981" s="76"/>
    </row>
    <row r="982" spans="1:10" x14ac:dyDescent="0.25">
      <c r="A982" s="11" t="s">
        <v>297</v>
      </c>
      <c r="B982" s="178">
        <f t="shared" si="70"/>
        <v>0</v>
      </c>
      <c r="D982" s="289"/>
      <c r="E982" s="289" t="s">
        <v>15</v>
      </c>
      <c r="F982" s="289"/>
      <c r="G982" s="238"/>
      <c r="H982" s="289"/>
      <c r="I982" s="289"/>
      <c r="J982" s="76"/>
    </row>
    <row r="983" spans="1:10" x14ac:dyDescent="0.25">
      <c r="A983" s="11" t="s">
        <v>297</v>
      </c>
      <c r="B983" s="178">
        <f t="shared" si="70"/>
        <v>52.006286982248511</v>
      </c>
      <c r="D983" s="289"/>
      <c r="E983" s="289" t="s">
        <v>36</v>
      </c>
      <c r="F983" s="289">
        <v>3000</v>
      </c>
      <c r="G983" s="238">
        <f t="shared" si="71"/>
        <v>7.2115384615384609E-2</v>
      </c>
      <c r="H983" s="289"/>
      <c r="I983" s="289"/>
      <c r="J983" s="76"/>
    </row>
    <row r="984" spans="1:10" x14ac:dyDescent="0.25">
      <c r="A984" s="11" t="s">
        <v>297</v>
      </c>
      <c r="B984" s="178">
        <f t="shared" si="70"/>
        <v>0</v>
      </c>
      <c r="D984" s="289"/>
      <c r="E984" s="289" t="s">
        <v>170</v>
      </c>
      <c r="F984" s="289"/>
      <c r="G984" s="238"/>
      <c r="H984" s="289"/>
      <c r="I984" s="289"/>
      <c r="J984" s="76"/>
    </row>
    <row r="985" spans="1:10" x14ac:dyDescent="0.25">
      <c r="A985" s="11" t="s">
        <v>297</v>
      </c>
      <c r="B985" s="178">
        <f t="shared" si="70"/>
        <v>0</v>
      </c>
      <c r="D985" s="289"/>
      <c r="E985" s="289" t="s">
        <v>92</v>
      </c>
      <c r="F985" s="289"/>
      <c r="G985" s="238"/>
      <c r="H985" s="289"/>
      <c r="I985" s="289"/>
      <c r="J985" s="76"/>
    </row>
    <row r="986" spans="1:10" x14ac:dyDescent="0.25">
      <c r="A986" s="11" t="s">
        <v>297</v>
      </c>
      <c r="B986" s="178">
        <f t="shared" si="70"/>
        <v>125.26775147928993</v>
      </c>
      <c r="D986" s="289"/>
      <c r="E986" s="289" t="s">
        <v>118</v>
      </c>
      <c r="F986" s="289">
        <v>4656</v>
      </c>
      <c r="G986" s="238">
        <f t="shared" si="71"/>
        <v>0.11192307692307692</v>
      </c>
      <c r="H986" s="289"/>
      <c r="I986" s="289"/>
      <c r="J986" s="76"/>
    </row>
    <row r="987" spans="1:10" x14ac:dyDescent="0.25">
      <c r="A987" s="11" t="s">
        <v>297</v>
      </c>
      <c r="B987" s="178">
        <f t="shared" si="70"/>
        <v>0</v>
      </c>
      <c r="D987" s="289"/>
      <c r="E987" s="289" t="s">
        <v>16</v>
      </c>
      <c r="F987" s="289"/>
      <c r="G987" s="238"/>
      <c r="H987" s="289"/>
      <c r="I987" s="289"/>
      <c r="J987" s="76"/>
    </row>
    <row r="988" spans="1:10" x14ac:dyDescent="0.25">
      <c r="A988" s="11" t="s">
        <v>297</v>
      </c>
      <c r="B988" s="178">
        <f t="shared" si="70"/>
        <v>215.01710428994082</v>
      </c>
      <c r="D988" s="289"/>
      <c r="E988" s="289" t="s">
        <v>38</v>
      </c>
      <c r="F988" s="289">
        <v>6100</v>
      </c>
      <c r="G988" s="238">
        <f t="shared" si="71"/>
        <v>0.14663461538461539</v>
      </c>
      <c r="H988" s="289"/>
      <c r="I988" s="289"/>
      <c r="J988" s="76"/>
    </row>
    <row r="989" spans="1:10" x14ac:dyDescent="0.25">
      <c r="A989" s="11" t="s">
        <v>297</v>
      </c>
      <c r="B989" s="178">
        <f t="shared" si="70"/>
        <v>8.3210059171597628</v>
      </c>
      <c r="D989" s="289"/>
      <c r="E989" s="289" t="s">
        <v>129</v>
      </c>
      <c r="F989" s="289">
        <v>1200</v>
      </c>
      <c r="G989" s="238">
        <f t="shared" si="71"/>
        <v>2.8846153846153848E-2</v>
      </c>
      <c r="H989" s="289"/>
      <c r="I989" s="289"/>
      <c r="J989" s="76"/>
    </row>
    <row r="990" spans="1:10" x14ac:dyDescent="0.25">
      <c r="A990" s="150" t="s">
        <v>297</v>
      </c>
      <c r="B990" s="131">
        <f t="shared" si="70"/>
        <v>13.001571745562128</v>
      </c>
      <c r="C990" s="150"/>
      <c r="D990" s="12"/>
      <c r="E990" s="12" t="s">
        <v>171</v>
      </c>
      <c r="F990" s="12">
        <v>1500</v>
      </c>
      <c r="G990" s="237">
        <f t="shared" si="71"/>
        <v>3.6057692307692304E-2</v>
      </c>
      <c r="H990" s="12"/>
      <c r="I990" s="12"/>
      <c r="J990" s="147"/>
    </row>
    <row r="991" spans="1:10" x14ac:dyDescent="0.25">
      <c r="A991" s="11" t="s">
        <v>299</v>
      </c>
      <c r="B991" s="178">
        <f>POWER((F991/$J$991)*100, 2)</f>
        <v>4.5370345512631216E-3</v>
      </c>
      <c r="C991" s="11">
        <f>SUM(B991:B1003)</f>
        <v>6069.3116279631649</v>
      </c>
      <c r="D991" s="291"/>
      <c r="E991" s="291" t="s">
        <v>5</v>
      </c>
      <c r="F991" s="291">
        <v>130</v>
      </c>
      <c r="G991" s="238">
        <f>F991/$J$991</f>
        <v>6.7357512953367875E-4</v>
      </c>
      <c r="H991" s="291"/>
      <c r="I991" s="291"/>
      <c r="J991" s="76">
        <v>193000</v>
      </c>
    </row>
    <row r="992" spans="1:10" x14ac:dyDescent="0.25">
      <c r="A992" s="11" t="s">
        <v>299</v>
      </c>
      <c r="B992" s="178">
        <f t="shared" ref="B992:B1003" si="72">POWER((F992/$J$991)*100, 2)</f>
        <v>8.4190179602136983E-2</v>
      </c>
      <c r="D992" s="291"/>
      <c r="E992" s="291" t="s">
        <v>202</v>
      </c>
      <c r="F992" s="291">
        <v>560</v>
      </c>
      <c r="G992" s="238">
        <f t="shared" ref="G992:G1003" si="73">F992/$J$991</f>
        <v>2.9015544041450778E-3</v>
      </c>
      <c r="H992" s="291"/>
      <c r="I992" s="291"/>
      <c r="J992" s="76"/>
    </row>
    <row r="993" spans="1:10" x14ac:dyDescent="0.25">
      <c r="A993" s="11" t="s">
        <v>299</v>
      </c>
      <c r="B993" s="178">
        <f t="shared" si="72"/>
        <v>3.2886788907084745</v>
      </c>
      <c r="D993" s="291"/>
      <c r="E993" s="291" t="s">
        <v>315</v>
      </c>
      <c r="F993" s="291">
        <v>3500</v>
      </c>
      <c r="G993" s="238">
        <f t="shared" si="73"/>
        <v>1.8134715025906734E-2</v>
      </c>
      <c r="H993" s="291"/>
      <c r="I993" s="291"/>
      <c r="J993" s="76"/>
    </row>
    <row r="994" spans="1:10" x14ac:dyDescent="0.25">
      <c r="A994" s="11" t="s">
        <v>299</v>
      </c>
      <c r="B994" s="178">
        <f t="shared" si="72"/>
        <v>0.26685521758973396</v>
      </c>
      <c r="D994" s="291"/>
      <c r="E994" s="291" t="s">
        <v>103</v>
      </c>
      <c r="F994" s="291">
        <v>997</v>
      </c>
      <c r="G994" s="238">
        <f t="shared" si="73"/>
        <v>5.1658031088082906E-3</v>
      </c>
      <c r="H994" s="291"/>
      <c r="I994" s="291"/>
      <c r="J994" s="76"/>
    </row>
    <row r="995" spans="1:10" x14ac:dyDescent="0.25">
      <c r="A995" s="11" t="s">
        <v>299</v>
      </c>
      <c r="B995" s="178">
        <f t="shared" si="72"/>
        <v>1.7181669306558564E-5</v>
      </c>
      <c r="D995" s="291"/>
      <c r="E995" s="291" t="s">
        <v>273</v>
      </c>
      <c r="F995" s="291">
        <v>8</v>
      </c>
      <c r="G995" s="238">
        <f t="shared" si="73"/>
        <v>4.145077720207254E-5</v>
      </c>
      <c r="H995" s="291"/>
      <c r="I995" s="291"/>
      <c r="J995" s="76"/>
    </row>
    <row r="996" spans="1:10" x14ac:dyDescent="0.25">
      <c r="A996" s="11" t="s">
        <v>299</v>
      </c>
      <c r="B996" s="178">
        <f t="shared" si="72"/>
        <v>0.13839942011866091</v>
      </c>
      <c r="D996" s="291"/>
      <c r="E996" s="291" t="s">
        <v>134</v>
      </c>
      <c r="F996" s="291">
        <v>718</v>
      </c>
      <c r="G996" s="238">
        <f t="shared" si="73"/>
        <v>3.7202072538860104E-3</v>
      </c>
      <c r="H996" s="291"/>
      <c r="I996" s="291"/>
      <c r="J996" s="76"/>
    </row>
    <row r="997" spans="1:10" x14ac:dyDescent="0.25">
      <c r="A997" s="11" t="s">
        <v>299</v>
      </c>
      <c r="B997" s="178">
        <f t="shared" si="72"/>
        <v>0.47559961341244067</v>
      </c>
      <c r="D997" s="291"/>
      <c r="E997" s="291" t="s">
        <v>111</v>
      </c>
      <c r="F997" s="291">
        <v>1331</v>
      </c>
      <c r="G997" s="238">
        <f t="shared" si="73"/>
        <v>6.8963730569948185E-3</v>
      </c>
      <c r="H997" s="291"/>
      <c r="I997" s="291"/>
      <c r="J997" s="76"/>
    </row>
    <row r="998" spans="1:10" x14ac:dyDescent="0.25">
      <c r="A998" s="11" t="s">
        <v>299</v>
      </c>
      <c r="B998" s="178">
        <f t="shared" si="72"/>
        <v>1.6778973932186098E-4</v>
      </c>
      <c r="D998" s="291"/>
      <c r="E998" s="291" t="s">
        <v>118</v>
      </c>
      <c r="F998" s="291">
        <v>25</v>
      </c>
      <c r="G998" s="238">
        <f t="shared" si="73"/>
        <v>1.2953367875647668E-4</v>
      </c>
      <c r="H998" s="291"/>
      <c r="I998" s="291"/>
      <c r="J998" s="76"/>
    </row>
    <row r="999" spans="1:10" x14ac:dyDescent="0.25">
      <c r="A999" s="11" t="s">
        <v>299</v>
      </c>
      <c r="B999" s="178">
        <f t="shared" si="72"/>
        <v>177.31751187951352</v>
      </c>
      <c r="D999" s="291"/>
      <c r="E999" s="291" t="s">
        <v>16</v>
      </c>
      <c r="F999" s="290">
        <v>25700</v>
      </c>
      <c r="G999" s="238">
        <f t="shared" si="73"/>
        <v>0.13316062176165802</v>
      </c>
      <c r="H999" s="291"/>
      <c r="I999" s="291"/>
      <c r="J999" s="76"/>
    </row>
    <row r="1000" spans="1:10" x14ac:dyDescent="0.25">
      <c r="A1000" s="11" t="s">
        <v>299</v>
      </c>
      <c r="B1000" s="178">
        <f t="shared" si="72"/>
        <v>0</v>
      </c>
      <c r="D1000" s="291"/>
      <c r="E1000" s="291" t="s">
        <v>37</v>
      </c>
      <c r="F1000" s="290"/>
      <c r="G1000" s="238"/>
      <c r="H1000" s="291"/>
      <c r="I1000" s="291"/>
      <c r="J1000" s="76"/>
    </row>
    <row r="1001" spans="1:10" x14ac:dyDescent="0.25">
      <c r="A1001" s="11" t="s">
        <v>299</v>
      </c>
      <c r="B1001" s="178">
        <f t="shared" si="72"/>
        <v>5863.7504630996791</v>
      </c>
      <c r="D1001" s="291"/>
      <c r="E1001" s="291" t="s">
        <v>316</v>
      </c>
      <c r="F1001" s="291">
        <v>147790</v>
      </c>
      <c r="G1001" s="238">
        <f t="shared" si="73"/>
        <v>0.76575129533678754</v>
      </c>
      <c r="H1001" s="291"/>
      <c r="I1001" s="291"/>
      <c r="J1001" s="76"/>
    </row>
    <row r="1002" spans="1:10" x14ac:dyDescent="0.25">
      <c r="A1002" s="11" t="s">
        <v>299</v>
      </c>
      <c r="B1002" s="178">
        <f t="shared" si="72"/>
        <v>3.1953877956455212</v>
      </c>
      <c r="D1002" s="291"/>
      <c r="E1002" s="291" t="s">
        <v>38</v>
      </c>
      <c r="F1002" s="291">
        <v>3450</v>
      </c>
      <c r="G1002" s="238">
        <f t="shared" si="73"/>
        <v>1.7875647668393783E-2</v>
      </c>
      <c r="H1002" s="291"/>
      <c r="I1002" s="291"/>
      <c r="J1002" s="76"/>
    </row>
    <row r="1003" spans="1:10" x14ac:dyDescent="0.25">
      <c r="A1003" s="150" t="s">
        <v>299</v>
      </c>
      <c r="B1003" s="131">
        <f t="shared" si="72"/>
        <v>20.789819860935864</v>
      </c>
      <c r="C1003" s="150"/>
      <c r="D1003" s="12"/>
      <c r="E1003" s="12" t="s">
        <v>353</v>
      </c>
      <c r="F1003" s="12">
        <v>8800</v>
      </c>
      <c r="G1003" s="237">
        <f t="shared" si="73"/>
        <v>4.5595854922279792E-2</v>
      </c>
      <c r="H1003" s="12"/>
      <c r="I1003" s="12"/>
      <c r="J1003" s="147"/>
    </row>
    <row r="1004" spans="1:10" s="297" customFormat="1" x14ac:dyDescent="0.25">
      <c r="A1004" s="11" t="s">
        <v>298</v>
      </c>
      <c r="B1004" s="178">
        <f>POWER((F1004/$J$1004)*100, 2)</f>
        <v>0</v>
      </c>
      <c r="C1004" s="11">
        <f>SUM(B1004:B1110)</f>
        <v>600.50474457544385</v>
      </c>
      <c r="E1004" s="14" t="s">
        <v>130</v>
      </c>
      <c r="G1004" s="238"/>
      <c r="H1004" s="232"/>
      <c r="I1004" s="232"/>
      <c r="J1004" s="167">
        <v>2600000</v>
      </c>
    </row>
    <row r="1005" spans="1:10" x14ac:dyDescent="0.25">
      <c r="A1005" s="11" t="s">
        <v>298</v>
      </c>
      <c r="B1005" s="178">
        <f t="shared" ref="B1005:B1068" si="74">POWER((F1005/$J$1004)*100, 2)</f>
        <v>7.7326775147929015E-4</v>
      </c>
      <c r="D1005" s="297"/>
      <c r="E1005" s="297" t="s">
        <v>97</v>
      </c>
      <c r="F1005" s="297">
        <v>723</v>
      </c>
      <c r="G1005" s="238">
        <f>F1005/$J$1004</f>
        <v>2.780769230769231E-4</v>
      </c>
      <c r="H1005" s="297"/>
      <c r="I1005" s="297"/>
      <c r="J1005" s="76"/>
    </row>
    <row r="1006" spans="1:10" x14ac:dyDescent="0.25">
      <c r="A1006" s="11" t="s">
        <v>298</v>
      </c>
      <c r="B1006" s="178">
        <f t="shared" si="74"/>
        <v>5.8970518402366849</v>
      </c>
      <c r="D1006" s="297"/>
      <c r="E1006" s="297" t="s">
        <v>81</v>
      </c>
      <c r="F1006" s="297">
        <v>63138</v>
      </c>
      <c r="G1006" s="238">
        <f t="shared" ref="G1006:G1069" si="75">F1006/$J$1004</f>
        <v>2.4283846153846152E-2</v>
      </c>
      <c r="H1006" s="297"/>
      <c r="I1006" s="297"/>
      <c r="J1006" s="76"/>
    </row>
    <row r="1007" spans="1:10" x14ac:dyDescent="0.25">
      <c r="A1007" s="11" t="s">
        <v>298</v>
      </c>
      <c r="B1007" s="178">
        <f t="shared" si="74"/>
        <v>6.5112485207100583E-3</v>
      </c>
      <c r="D1007" s="297"/>
      <c r="E1007" s="297" t="s">
        <v>210</v>
      </c>
      <c r="F1007" s="297">
        <v>2098</v>
      </c>
      <c r="G1007" s="238">
        <f t="shared" si="75"/>
        <v>8.0692307692307693E-4</v>
      </c>
      <c r="H1007" s="297"/>
      <c r="I1007" s="297"/>
      <c r="J1007" s="76"/>
    </row>
    <row r="1008" spans="1:10" x14ac:dyDescent="0.25">
      <c r="A1008" s="11" t="s">
        <v>298</v>
      </c>
      <c r="B1008" s="178">
        <f t="shared" si="74"/>
        <v>100.77071005917159</v>
      </c>
      <c r="D1008" s="297"/>
      <c r="E1008" s="297" t="s">
        <v>5</v>
      </c>
      <c r="F1008" s="297">
        <v>261000</v>
      </c>
      <c r="G1008" s="238">
        <f t="shared" si="75"/>
        <v>0.10038461538461538</v>
      </c>
      <c r="H1008" s="297"/>
      <c r="I1008" s="297"/>
      <c r="J1008" s="76"/>
    </row>
    <row r="1009" spans="1:10" x14ac:dyDescent="0.25">
      <c r="A1009" s="11" t="s">
        <v>298</v>
      </c>
      <c r="B1009" s="178">
        <f t="shared" si="74"/>
        <v>6.4740591715976327E-3</v>
      </c>
      <c r="D1009" s="297"/>
      <c r="E1009" s="297" t="s">
        <v>192</v>
      </c>
      <c r="F1009" s="297">
        <v>2092</v>
      </c>
      <c r="G1009" s="238">
        <f t="shared" si="75"/>
        <v>8.0461538461538463E-4</v>
      </c>
      <c r="H1009" s="297"/>
      <c r="I1009" s="297"/>
      <c r="J1009" s="76"/>
    </row>
    <row r="1010" spans="1:10" x14ac:dyDescent="0.25">
      <c r="A1010" s="11" t="s">
        <v>298</v>
      </c>
      <c r="B1010" s="178">
        <f t="shared" si="74"/>
        <v>0</v>
      </c>
      <c r="D1010" s="297"/>
      <c r="E1010" s="297" t="s">
        <v>365</v>
      </c>
      <c r="F1010" s="297"/>
      <c r="G1010" s="238"/>
      <c r="H1010" s="297"/>
      <c r="I1010" s="297"/>
      <c r="J1010" s="76"/>
    </row>
    <row r="1011" spans="1:10" x14ac:dyDescent="0.25">
      <c r="A1011" s="11" t="s">
        <v>298</v>
      </c>
      <c r="B1011" s="178">
        <f t="shared" si="74"/>
        <v>0</v>
      </c>
      <c r="D1011" s="297"/>
      <c r="E1011" s="297" t="s">
        <v>366</v>
      </c>
      <c r="F1011" s="297"/>
      <c r="G1011" s="238"/>
      <c r="H1011" s="297"/>
      <c r="I1011" s="297"/>
      <c r="J1011" s="76"/>
    </row>
    <row r="1012" spans="1:10" x14ac:dyDescent="0.25">
      <c r="A1012" s="11" t="s">
        <v>298</v>
      </c>
      <c r="B1012" s="178">
        <f t="shared" si="74"/>
        <v>6.0478159763313603E-2</v>
      </c>
      <c r="D1012" s="297"/>
      <c r="E1012" s="297" t="s">
        <v>93</v>
      </c>
      <c r="F1012" s="297">
        <v>6394</v>
      </c>
      <c r="G1012" s="238">
        <f t="shared" si="75"/>
        <v>2.4592307692307691E-3</v>
      </c>
      <c r="H1012" s="297"/>
      <c r="I1012" s="297"/>
      <c r="J1012" s="76"/>
    </row>
    <row r="1013" spans="1:10" x14ac:dyDescent="0.25">
      <c r="A1013" s="11" t="s">
        <v>298</v>
      </c>
      <c r="B1013" s="178">
        <f t="shared" si="74"/>
        <v>4.6554378698224859E-3</v>
      </c>
      <c r="D1013" s="297"/>
      <c r="E1013" s="297" t="s">
        <v>202</v>
      </c>
      <c r="F1013" s="297">
        <v>1774</v>
      </c>
      <c r="G1013" s="238">
        <f t="shared" si="75"/>
        <v>6.8230769230769235E-4</v>
      </c>
      <c r="H1013" s="297"/>
      <c r="I1013" s="297"/>
      <c r="J1013" s="76"/>
    </row>
    <row r="1014" spans="1:10" x14ac:dyDescent="0.25">
      <c r="A1014" s="11" t="s">
        <v>298</v>
      </c>
      <c r="B1014" s="178">
        <f t="shared" si="74"/>
        <v>5.6950151020710065</v>
      </c>
      <c r="D1014" s="297"/>
      <c r="E1014" s="297" t="s">
        <v>6</v>
      </c>
      <c r="F1014" s="297">
        <v>62047</v>
      </c>
      <c r="G1014" s="238">
        <f t="shared" si="75"/>
        <v>2.386423076923077E-2</v>
      </c>
      <c r="H1014" s="297"/>
      <c r="I1014" s="297"/>
      <c r="J1014" s="76"/>
    </row>
    <row r="1015" spans="1:10" x14ac:dyDescent="0.25">
      <c r="A1015" s="11" t="s">
        <v>298</v>
      </c>
      <c r="B1015" s="178">
        <f t="shared" si="74"/>
        <v>2.9822633136094668E-2</v>
      </c>
      <c r="D1015" s="297"/>
      <c r="E1015" s="297" t="s">
        <v>101</v>
      </c>
      <c r="F1015" s="297">
        <v>4490</v>
      </c>
      <c r="G1015" s="238">
        <f t="shared" si="75"/>
        <v>1.7269230769230768E-3</v>
      </c>
      <c r="H1015" s="297"/>
      <c r="I1015" s="297"/>
      <c r="J1015" s="76"/>
    </row>
    <row r="1016" spans="1:10" x14ac:dyDescent="0.25">
      <c r="A1016" s="11" t="s">
        <v>298</v>
      </c>
      <c r="B1016" s="178">
        <f t="shared" si="74"/>
        <v>0.77839899556212999</v>
      </c>
      <c r="D1016" s="297"/>
      <c r="E1016" s="297" t="s">
        <v>168</v>
      </c>
      <c r="F1016" s="297">
        <v>22939</v>
      </c>
      <c r="G1016" s="238">
        <f t="shared" si="75"/>
        <v>8.8226923076923074E-3</v>
      </c>
      <c r="H1016" s="297"/>
      <c r="I1016" s="297"/>
      <c r="J1016" s="76"/>
    </row>
    <row r="1017" spans="1:10" x14ac:dyDescent="0.25">
      <c r="A1017" s="11" t="s">
        <v>298</v>
      </c>
      <c r="B1017" s="178">
        <f t="shared" si="74"/>
        <v>0</v>
      </c>
      <c r="D1017" s="297"/>
      <c r="E1017" s="297" t="s">
        <v>102</v>
      </c>
      <c r="F1017" s="290"/>
      <c r="G1017" s="238"/>
      <c r="H1017" s="297"/>
      <c r="I1017" s="297"/>
      <c r="J1017" s="76"/>
    </row>
    <row r="1018" spans="1:10" x14ac:dyDescent="0.25">
      <c r="A1018" s="11" t="s">
        <v>298</v>
      </c>
      <c r="B1018" s="178">
        <f t="shared" si="74"/>
        <v>1.3313609467455618E-4</v>
      </c>
      <c r="D1018" s="297"/>
      <c r="E1018" s="297" t="s">
        <v>271</v>
      </c>
      <c r="F1018" s="297">
        <v>300</v>
      </c>
      <c r="G1018" s="238">
        <f t="shared" si="75"/>
        <v>1.1538461538461538E-4</v>
      </c>
      <c r="H1018" s="297"/>
      <c r="I1018" s="297"/>
      <c r="J1018" s="76"/>
    </row>
    <row r="1019" spans="1:10" x14ac:dyDescent="0.25">
      <c r="A1019" s="11" t="s">
        <v>298</v>
      </c>
      <c r="B1019" s="178">
        <f t="shared" si="74"/>
        <v>3.7869822485207105E-3</v>
      </c>
      <c r="D1019" s="297"/>
      <c r="E1019" s="297" t="s">
        <v>367</v>
      </c>
      <c r="F1019" s="297">
        <v>1600</v>
      </c>
      <c r="G1019" s="238">
        <f t="shared" si="75"/>
        <v>6.1538461538461541E-4</v>
      </c>
      <c r="H1019" s="297"/>
      <c r="I1019" s="297"/>
      <c r="J1019" s="76"/>
    </row>
    <row r="1020" spans="1:10" x14ac:dyDescent="0.25">
      <c r="A1020" s="11" t="s">
        <v>298</v>
      </c>
      <c r="B1020" s="178">
        <f t="shared" si="74"/>
        <v>15.600373149408286</v>
      </c>
      <c r="D1020" s="297"/>
      <c r="E1020" s="297" t="s">
        <v>82</v>
      </c>
      <c r="F1020" s="297">
        <v>102693</v>
      </c>
      <c r="G1020" s="238">
        <f t="shared" si="75"/>
        <v>3.9497307692307693E-2</v>
      </c>
      <c r="H1020" s="297"/>
      <c r="I1020" s="297"/>
      <c r="J1020" s="76"/>
    </row>
    <row r="1021" spans="1:10" x14ac:dyDescent="0.25">
      <c r="A1021" s="11" t="s">
        <v>298</v>
      </c>
      <c r="B1021" s="178">
        <f t="shared" si="74"/>
        <v>5.3254437869822475E-6</v>
      </c>
      <c r="D1021" s="297"/>
      <c r="E1021" s="297" t="s">
        <v>368</v>
      </c>
      <c r="F1021" s="297">
        <v>60</v>
      </c>
      <c r="G1021" s="238">
        <f t="shared" si="75"/>
        <v>2.3076923076923076E-5</v>
      </c>
      <c r="H1021" s="297"/>
      <c r="I1021" s="297"/>
      <c r="J1021" s="76"/>
    </row>
    <row r="1022" spans="1:10" x14ac:dyDescent="0.25">
      <c r="A1022" s="11" t="s">
        <v>298</v>
      </c>
      <c r="B1022" s="178">
        <f t="shared" si="74"/>
        <v>0</v>
      </c>
      <c r="D1022" s="297"/>
      <c r="E1022" s="297" t="s">
        <v>370</v>
      </c>
      <c r="F1022" s="297"/>
      <c r="G1022" s="238">
        <f t="shared" si="75"/>
        <v>0</v>
      </c>
      <c r="H1022" s="297"/>
      <c r="I1022" s="297"/>
      <c r="J1022" s="76"/>
    </row>
    <row r="1023" spans="1:10" x14ac:dyDescent="0.25">
      <c r="A1023" s="11" t="s">
        <v>298</v>
      </c>
      <c r="B1023" s="178">
        <f t="shared" si="74"/>
        <v>2.3073610000000002</v>
      </c>
      <c r="D1023" s="297"/>
      <c r="E1023" s="297" t="s">
        <v>83</v>
      </c>
      <c r="F1023" s="297">
        <v>39494</v>
      </c>
      <c r="G1023" s="238">
        <f t="shared" si="75"/>
        <v>1.519E-2</v>
      </c>
      <c r="H1023" s="297"/>
      <c r="I1023" s="297"/>
      <c r="J1023" s="76"/>
    </row>
    <row r="1024" spans="1:10" x14ac:dyDescent="0.25">
      <c r="A1024" s="11" t="s">
        <v>298</v>
      </c>
      <c r="B1024" s="178">
        <f t="shared" si="74"/>
        <v>176.07248520710061</v>
      </c>
      <c r="D1024" s="297"/>
      <c r="E1024" s="297" t="s">
        <v>15</v>
      </c>
      <c r="F1024" s="297">
        <v>345000</v>
      </c>
      <c r="G1024" s="238">
        <f t="shared" si="75"/>
        <v>0.13269230769230769</v>
      </c>
      <c r="H1024" s="297"/>
      <c r="I1024" s="297"/>
      <c r="J1024" s="76"/>
    </row>
    <row r="1025" spans="1:10" x14ac:dyDescent="0.25">
      <c r="A1025" s="11" t="s">
        <v>298</v>
      </c>
      <c r="B1025" s="178">
        <f t="shared" si="74"/>
        <v>4.2507337647928987</v>
      </c>
      <c r="D1025" s="297"/>
      <c r="E1025" s="297" t="s">
        <v>103</v>
      </c>
      <c r="F1025" s="297">
        <v>53605</v>
      </c>
      <c r="G1025" s="238">
        <f t="shared" si="75"/>
        <v>2.0617307692307692E-2</v>
      </c>
      <c r="H1025" s="297"/>
      <c r="I1025" s="297"/>
      <c r="J1025" s="76"/>
    </row>
    <row r="1026" spans="1:10" x14ac:dyDescent="0.25">
      <c r="A1026" s="11" t="s">
        <v>298</v>
      </c>
      <c r="B1026" s="178">
        <f t="shared" si="74"/>
        <v>0.21837647928994083</v>
      </c>
      <c r="D1026" s="297"/>
      <c r="E1026" s="297" t="s">
        <v>213</v>
      </c>
      <c r="F1026" s="297">
        <f>12000+150</f>
        <v>12150</v>
      </c>
      <c r="G1026" s="238">
        <f t="shared" si="75"/>
        <v>4.673076923076923E-3</v>
      </c>
      <c r="H1026" s="297"/>
      <c r="I1026" s="297"/>
      <c r="J1026" s="76"/>
    </row>
    <row r="1027" spans="1:10" x14ac:dyDescent="0.25">
      <c r="A1027" s="11" t="s">
        <v>298</v>
      </c>
      <c r="B1027" s="178">
        <f t="shared" si="74"/>
        <v>1.3313609467455618E-4</v>
      </c>
      <c r="D1027" s="297"/>
      <c r="E1027" s="297" t="s">
        <v>332</v>
      </c>
      <c r="F1027" s="297">
        <v>300</v>
      </c>
      <c r="G1027" s="238">
        <f t="shared" si="75"/>
        <v>1.1538461538461538E-4</v>
      </c>
      <c r="H1027" s="297"/>
      <c r="I1027" s="297"/>
      <c r="J1027" s="76"/>
    </row>
    <row r="1028" spans="1:10" x14ac:dyDescent="0.25">
      <c r="A1028" s="11" t="s">
        <v>298</v>
      </c>
      <c r="B1028" s="178">
        <f t="shared" si="74"/>
        <v>4.1710207100591708E-2</v>
      </c>
      <c r="D1028" s="297"/>
      <c r="E1028" s="297" t="s">
        <v>340</v>
      </c>
      <c r="F1028" s="297">
        <v>5310</v>
      </c>
      <c r="G1028" s="238">
        <f t="shared" si="75"/>
        <v>2.0423076923076922E-3</v>
      </c>
      <c r="H1028" s="297"/>
      <c r="I1028" s="297"/>
      <c r="J1028" s="76"/>
    </row>
    <row r="1029" spans="1:10" x14ac:dyDescent="0.25">
      <c r="A1029" s="11" t="s">
        <v>298</v>
      </c>
      <c r="B1029" s="178">
        <f t="shared" si="74"/>
        <v>0</v>
      </c>
      <c r="D1029" s="297"/>
      <c r="E1029" s="297" t="s">
        <v>142</v>
      </c>
      <c r="F1029" s="297"/>
      <c r="G1029" s="238"/>
      <c r="H1029" s="297"/>
      <c r="I1029" s="297"/>
      <c r="J1029" s="76"/>
    </row>
    <row r="1030" spans="1:10" x14ac:dyDescent="0.25">
      <c r="A1030" s="11" t="s">
        <v>298</v>
      </c>
      <c r="B1030" s="178">
        <f t="shared" si="74"/>
        <v>0</v>
      </c>
      <c r="D1030" s="297"/>
      <c r="E1030" s="297" t="s">
        <v>133</v>
      </c>
      <c r="F1030" s="290"/>
      <c r="G1030" s="238"/>
      <c r="H1030" s="297"/>
      <c r="I1030" s="297"/>
      <c r="J1030" s="76"/>
    </row>
    <row r="1031" spans="1:10" x14ac:dyDescent="0.25">
      <c r="A1031" s="11" t="s">
        <v>298</v>
      </c>
      <c r="B1031" s="178">
        <f t="shared" si="74"/>
        <v>4.2025000000000005E-4</v>
      </c>
      <c r="D1031" s="297"/>
      <c r="E1031" s="297" t="s">
        <v>18</v>
      </c>
      <c r="F1031" s="297">
        <v>533</v>
      </c>
      <c r="G1031" s="238">
        <f t="shared" si="75"/>
        <v>2.05E-4</v>
      </c>
      <c r="H1031" s="297"/>
      <c r="I1031" s="297"/>
      <c r="J1031" s="76"/>
    </row>
    <row r="1032" spans="1:10" x14ac:dyDescent="0.25">
      <c r="A1032" s="11" t="s">
        <v>298</v>
      </c>
      <c r="B1032" s="178">
        <f t="shared" si="74"/>
        <v>3.1206581360946749E-2</v>
      </c>
      <c r="D1032" s="297"/>
      <c r="E1032" s="297" t="s">
        <v>222</v>
      </c>
      <c r="F1032" s="297">
        <v>4593</v>
      </c>
      <c r="G1032" s="238">
        <f t="shared" si="75"/>
        <v>1.7665384615384615E-3</v>
      </c>
      <c r="H1032" s="297"/>
      <c r="I1032" s="297"/>
      <c r="J1032" s="76"/>
    </row>
    <row r="1033" spans="1:10" x14ac:dyDescent="0.25">
      <c r="A1033" s="11" t="s">
        <v>298</v>
      </c>
      <c r="B1033" s="178">
        <f t="shared" si="74"/>
        <v>6.4431494082840225E-3</v>
      </c>
      <c r="D1033" s="297"/>
      <c r="E1033" s="297" t="s">
        <v>106</v>
      </c>
      <c r="F1033" s="297">
        <v>2087</v>
      </c>
      <c r="G1033" s="238">
        <f t="shared" si="75"/>
        <v>8.0269230769230765E-4</v>
      </c>
      <c r="H1033" s="297"/>
      <c r="I1033" s="297"/>
      <c r="J1033" s="76"/>
    </row>
    <row r="1034" spans="1:10" x14ac:dyDescent="0.25">
      <c r="A1034" s="11" t="s">
        <v>298</v>
      </c>
      <c r="B1034" s="178">
        <f t="shared" si="74"/>
        <v>0</v>
      </c>
      <c r="D1034" s="297"/>
      <c r="E1034" s="297" t="s">
        <v>320</v>
      </c>
      <c r="F1034" s="297"/>
      <c r="G1034" s="238"/>
      <c r="H1034" s="297"/>
      <c r="I1034" s="297"/>
      <c r="J1034" s="76"/>
    </row>
    <row r="1035" spans="1:10" x14ac:dyDescent="0.25">
      <c r="A1035" s="11" t="s">
        <v>298</v>
      </c>
      <c r="B1035" s="178">
        <f t="shared" si="74"/>
        <v>0</v>
      </c>
      <c r="D1035" s="297"/>
      <c r="E1035" s="297" t="s">
        <v>369</v>
      </c>
      <c r="F1035" s="297"/>
      <c r="G1035" s="238"/>
      <c r="H1035" s="297"/>
      <c r="I1035" s="297"/>
      <c r="J1035" s="76"/>
    </row>
    <row r="1036" spans="1:10" x14ac:dyDescent="0.25">
      <c r="A1036" s="11" t="s">
        <v>298</v>
      </c>
      <c r="B1036" s="178">
        <f t="shared" si="74"/>
        <v>3.6982248520710063E-6</v>
      </c>
      <c r="D1036" s="297"/>
      <c r="E1036" s="297" t="s">
        <v>342</v>
      </c>
      <c r="F1036" s="297">
        <v>50</v>
      </c>
      <c r="G1036" s="238">
        <f t="shared" si="75"/>
        <v>1.9230769230769231E-5</v>
      </c>
      <c r="H1036" s="297"/>
      <c r="I1036" s="297"/>
      <c r="J1036" s="76"/>
    </row>
    <row r="1037" spans="1:10" x14ac:dyDescent="0.25">
      <c r="A1037" s="11" t="s">
        <v>298</v>
      </c>
      <c r="B1037" s="178">
        <f t="shared" si="74"/>
        <v>6.7860250000000011E-2</v>
      </c>
      <c r="D1037" s="297"/>
      <c r="E1037" s="297" t="s">
        <v>273</v>
      </c>
      <c r="F1037" s="297">
        <v>6773</v>
      </c>
      <c r="G1037" s="238">
        <f t="shared" si="75"/>
        <v>2.6050000000000001E-3</v>
      </c>
      <c r="H1037" s="297"/>
      <c r="I1037" s="297"/>
      <c r="J1037" s="76"/>
    </row>
    <row r="1038" spans="1:10" x14ac:dyDescent="0.25">
      <c r="A1038" s="11" t="s">
        <v>298</v>
      </c>
      <c r="B1038" s="178">
        <f t="shared" si="74"/>
        <v>5.0957633136094688E-3</v>
      </c>
      <c r="D1038" s="297"/>
      <c r="E1038" s="297" t="s">
        <v>52</v>
      </c>
      <c r="F1038" s="297">
        <v>1856</v>
      </c>
      <c r="G1038" s="238">
        <f t="shared" si="75"/>
        <v>7.1384615384615388E-4</v>
      </c>
      <c r="H1038" s="297"/>
      <c r="I1038" s="297"/>
      <c r="J1038" s="76"/>
    </row>
    <row r="1039" spans="1:10" x14ac:dyDescent="0.25">
      <c r="A1039" s="11" t="s">
        <v>298</v>
      </c>
      <c r="B1039" s="178">
        <f t="shared" si="74"/>
        <v>8.6074532544378676E-2</v>
      </c>
      <c r="D1039" s="297"/>
      <c r="E1039" s="297" t="s">
        <v>134</v>
      </c>
      <c r="F1039" s="297">
        <v>7628</v>
      </c>
      <c r="G1039" s="238">
        <f t="shared" si="75"/>
        <v>2.9338461538461536E-3</v>
      </c>
      <c r="H1039" s="297"/>
      <c r="I1039" s="297"/>
      <c r="J1039" s="76"/>
    </row>
    <row r="1040" spans="1:10" x14ac:dyDescent="0.25">
      <c r="A1040" s="11" t="s">
        <v>298</v>
      </c>
      <c r="B1040" s="178">
        <f t="shared" si="74"/>
        <v>3.3284023668639058E-3</v>
      </c>
      <c r="D1040" s="297"/>
      <c r="E1040" s="297" t="s">
        <v>19</v>
      </c>
      <c r="F1040" s="297">
        <v>1500</v>
      </c>
      <c r="G1040" s="238">
        <f t="shared" si="75"/>
        <v>5.7692307692307698E-4</v>
      </c>
      <c r="H1040" s="297"/>
      <c r="I1040" s="297"/>
      <c r="J1040" s="76"/>
    </row>
    <row r="1041" spans="1:10" x14ac:dyDescent="0.25">
      <c r="A1041" s="11" t="s">
        <v>298</v>
      </c>
      <c r="B1041" s="178">
        <f t="shared" si="74"/>
        <v>1.9224852071005917E-3</v>
      </c>
      <c r="D1041" s="297"/>
      <c r="E1041" s="297" t="s">
        <v>275</v>
      </c>
      <c r="F1041" s="297">
        <v>1140</v>
      </c>
      <c r="G1041" s="238">
        <f t="shared" si="75"/>
        <v>4.3846153846153845E-4</v>
      </c>
      <c r="H1041" s="297"/>
      <c r="I1041" s="297"/>
      <c r="J1041" s="76"/>
    </row>
    <row r="1042" spans="1:10" x14ac:dyDescent="0.25">
      <c r="A1042" s="11" t="s">
        <v>298</v>
      </c>
      <c r="B1042" s="178">
        <f t="shared" si="74"/>
        <v>0</v>
      </c>
      <c r="D1042" s="297"/>
      <c r="E1042" s="297" t="s">
        <v>187</v>
      </c>
      <c r="F1042" s="297"/>
      <c r="G1042" s="238"/>
      <c r="H1042" s="297"/>
      <c r="I1042" s="297"/>
      <c r="J1042" s="76"/>
    </row>
    <row r="1043" spans="1:10" x14ac:dyDescent="0.25">
      <c r="A1043" s="11" t="s">
        <v>298</v>
      </c>
      <c r="B1043" s="178">
        <f t="shared" si="74"/>
        <v>3.6982248520710061E-2</v>
      </c>
      <c r="D1043" s="297"/>
      <c r="E1043" s="297" t="s">
        <v>108</v>
      </c>
      <c r="F1043" s="297">
        <v>5000</v>
      </c>
      <c r="G1043" s="238">
        <f t="shared" si="75"/>
        <v>1.9230769230769232E-3</v>
      </c>
      <c r="H1043" s="297"/>
      <c r="I1043" s="297"/>
      <c r="J1043" s="76"/>
    </row>
    <row r="1044" spans="1:10" x14ac:dyDescent="0.25">
      <c r="A1044" s="11" t="s">
        <v>298</v>
      </c>
      <c r="B1044" s="178">
        <f t="shared" si="74"/>
        <v>8.6191926390532547</v>
      </c>
      <c r="D1044" s="297"/>
      <c r="E1044" s="297" t="s">
        <v>20</v>
      </c>
      <c r="F1044" s="297">
        <v>76332</v>
      </c>
      <c r="G1044" s="238">
        <f t="shared" si="75"/>
        <v>2.9358461538461538E-2</v>
      </c>
      <c r="H1044" s="297"/>
      <c r="I1044" s="297"/>
      <c r="J1044" s="76"/>
    </row>
    <row r="1045" spans="1:10" x14ac:dyDescent="0.25">
      <c r="A1045" s="11" t="s">
        <v>298</v>
      </c>
      <c r="B1045" s="178">
        <f t="shared" si="74"/>
        <v>3.6982248520710064E-4</v>
      </c>
      <c r="D1045" s="297"/>
      <c r="E1045" s="297" t="s">
        <v>21</v>
      </c>
      <c r="F1045" s="297">
        <v>500</v>
      </c>
      <c r="G1045" s="238">
        <f t="shared" si="75"/>
        <v>1.9230769230769231E-4</v>
      </c>
      <c r="H1045" s="297"/>
      <c r="I1045" s="297"/>
      <c r="J1045" s="76"/>
    </row>
    <row r="1046" spans="1:10" x14ac:dyDescent="0.25">
      <c r="A1046" s="11" t="s">
        <v>298</v>
      </c>
      <c r="B1046" s="178">
        <f t="shared" si="74"/>
        <v>0.1255611967455621</v>
      </c>
      <c r="D1046" s="297"/>
      <c r="E1046" s="297" t="s">
        <v>190</v>
      </c>
      <c r="F1046" s="297">
        <v>9213</v>
      </c>
      <c r="G1046" s="238">
        <f t="shared" si="75"/>
        <v>3.5434615384615383E-3</v>
      </c>
      <c r="H1046" s="297"/>
      <c r="I1046" s="297"/>
      <c r="J1046" s="76"/>
    </row>
    <row r="1047" spans="1:10" x14ac:dyDescent="0.25">
      <c r="A1047" s="11" t="s">
        <v>298</v>
      </c>
      <c r="B1047" s="178">
        <f t="shared" si="74"/>
        <v>0.34254007248520707</v>
      </c>
      <c r="D1047" s="297"/>
      <c r="E1047" s="297" t="s">
        <v>356</v>
      </c>
      <c r="F1047" s="297">
        <v>15217</v>
      </c>
      <c r="G1047" s="238">
        <f t="shared" si="75"/>
        <v>5.8526923076923079E-3</v>
      </c>
      <c r="H1047" s="297"/>
      <c r="I1047" s="297"/>
      <c r="J1047" s="76"/>
    </row>
    <row r="1048" spans="1:10" x14ac:dyDescent="0.25">
      <c r="A1048" s="11" t="s">
        <v>298</v>
      </c>
      <c r="B1048" s="178">
        <f t="shared" si="74"/>
        <v>0.136161</v>
      </c>
      <c r="D1048" s="297"/>
      <c r="E1048" s="297" t="s">
        <v>357</v>
      </c>
      <c r="F1048" s="297">
        <v>9594</v>
      </c>
      <c r="G1048" s="238">
        <f t="shared" si="75"/>
        <v>3.6900000000000001E-3</v>
      </c>
      <c r="H1048" s="297"/>
      <c r="I1048" s="297"/>
      <c r="J1048" s="76"/>
    </row>
    <row r="1049" spans="1:10" x14ac:dyDescent="0.25">
      <c r="A1049" s="11" t="s">
        <v>298</v>
      </c>
      <c r="B1049" s="178">
        <f t="shared" si="74"/>
        <v>7.1402500000000008E-3</v>
      </c>
      <c r="D1049" s="297"/>
      <c r="E1049" s="297" t="s">
        <v>227</v>
      </c>
      <c r="F1049" s="297">
        <v>2197</v>
      </c>
      <c r="G1049" s="238">
        <f t="shared" si="75"/>
        <v>8.4500000000000005E-4</v>
      </c>
      <c r="H1049" s="297"/>
      <c r="I1049" s="297"/>
      <c r="J1049" s="76"/>
    </row>
    <row r="1050" spans="1:10" x14ac:dyDescent="0.25">
      <c r="A1050" s="11" t="s">
        <v>298</v>
      </c>
      <c r="B1050" s="178">
        <f t="shared" si="74"/>
        <v>7.9621301775147941E-3</v>
      </c>
      <c r="D1050" s="297"/>
      <c r="E1050" s="297" t="s">
        <v>9</v>
      </c>
      <c r="F1050" s="297">
        <v>2320</v>
      </c>
      <c r="G1050" s="238">
        <f t="shared" si="75"/>
        <v>8.9230769230769235E-4</v>
      </c>
      <c r="H1050" s="297"/>
      <c r="I1050" s="297"/>
      <c r="J1050" s="76"/>
    </row>
    <row r="1051" spans="1:10" x14ac:dyDescent="0.25">
      <c r="A1051" s="11" t="s">
        <v>298</v>
      </c>
      <c r="B1051" s="178">
        <f t="shared" si="74"/>
        <v>16.720550082840234</v>
      </c>
      <c r="D1051" s="297"/>
      <c r="E1051" s="297" t="s">
        <v>23</v>
      </c>
      <c r="F1051" s="297">
        <v>106316</v>
      </c>
      <c r="G1051" s="238">
        <f t="shared" si="75"/>
        <v>4.0890769230769231E-2</v>
      </c>
      <c r="H1051" s="297"/>
      <c r="I1051" s="297"/>
      <c r="J1051" s="76"/>
    </row>
    <row r="1052" spans="1:10" x14ac:dyDescent="0.25">
      <c r="A1052" s="11" t="s">
        <v>298</v>
      </c>
      <c r="B1052" s="178">
        <f t="shared" si="74"/>
        <v>5.9171597633136102E-3</v>
      </c>
      <c r="D1052" s="297"/>
      <c r="E1052" s="297" t="s">
        <v>250</v>
      </c>
      <c r="F1052" s="297">
        <v>2000</v>
      </c>
      <c r="G1052" s="238">
        <f t="shared" si="75"/>
        <v>7.6923076923076923E-4</v>
      </c>
      <c r="H1052" s="297"/>
      <c r="I1052" s="297"/>
      <c r="J1052" s="76"/>
    </row>
    <row r="1053" spans="1:10" x14ac:dyDescent="0.25">
      <c r="A1053" s="11" t="s">
        <v>298</v>
      </c>
      <c r="B1053" s="178">
        <f t="shared" si="74"/>
        <v>2.9955621301775142E-4</v>
      </c>
      <c r="D1053" s="297"/>
      <c r="E1053" s="297" t="s">
        <v>25</v>
      </c>
      <c r="F1053" s="297">
        <v>450</v>
      </c>
      <c r="G1053" s="238">
        <f t="shared" si="75"/>
        <v>1.7307692307692307E-4</v>
      </c>
      <c r="H1053" s="297"/>
      <c r="I1053" s="297"/>
      <c r="J1053" s="76"/>
    </row>
    <row r="1054" spans="1:10" x14ac:dyDescent="0.25">
      <c r="A1054" s="11" t="s">
        <v>298</v>
      </c>
      <c r="B1054" s="178">
        <f t="shared" si="74"/>
        <v>0</v>
      </c>
      <c r="D1054" s="297"/>
      <c r="E1054" s="297" t="s">
        <v>10</v>
      </c>
      <c r="F1054" s="297"/>
      <c r="G1054" s="238"/>
      <c r="H1054" s="297"/>
      <c r="I1054" s="297"/>
      <c r="J1054" s="76"/>
    </row>
    <row r="1055" spans="1:10" x14ac:dyDescent="0.25">
      <c r="A1055" s="11" t="s">
        <v>298</v>
      </c>
      <c r="B1055" s="178">
        <f t="shared" si="74"/>
        <v>0.10798807100591717</v>
      </c>
      <c r="D1055" s="297"/>
      <c r="E1055" s="297" t="s">
        <v>111</v>
      </c>
      <c r="F1055" s="297">
        <v>8544</v>
      </c>
      <c r="G1055" s="238">
        <f t="shared" si="75"/>
        <v>3.2861538461538462E-3</v>
      </c>
      <c r="H1055" s="297"/>
      <c r="I1055" s="297"/>
      <c r="J1055" s="76"/>
    </row>
    <row r="1056" spans="1:10" x14ac:dyDescent="0.25">
      <c r="A1056" s="11" t="s">
        <v>298</v>
      </c>
      <c r="B1056" s="178">
        <f t="shared" si="74"/>
        <v>1.3556124023668639</v>
      </c>
      <c r="D1056" s="297"/>
      <c r="E1056" s="297" t="s">
        <v>41</v>
      </c>
      <c r="F1056" s="297">
        <v>30272</v>
      </c>
      <c r="G1056" s="238">
        <f t="shared" si="75"/>
        <v>1.1643076923076923E-2</v>
      </c>
      <c r="H1056" s="297"/>
      <c r="I1056" s="297"/>
      <c r="J1056" s="76"/>
    </row>
    <row r="1057" spans="1:10" x14ac:dyDescent="0.25">
      <c r="A1057" s="11" t="s">
        <v>298</v>
      </c>
      <c r="B1057" s="178">
        <f t="shared" si="74"/>
        <v>8.2041789940828381E-3</v>
      </c>
      <c r="D1057" s="297"/>
      <c r="E1057" s="297" t="s">
        <v>176</v>
      </c>
      <c r="F1057" s="297">
        <v>2355</v>
      </c>
      <c r="G1057" s="238">
        <f t="shared" si="75"/>
        <v>9.0576923076923072E-4</v>
      </c>
      <c r="H1057" s="297"/>
      <c r="I1057" s="297"/>
      <c r="J1057" s="76"/>
    </row>
    <row r="1058" spans="1:10" x14ac:dyDescent="0.25">
      <c r="A1058" s="11" t="s">
        <v>298</v>
      </c>
      <c r="B1058" s="178">
        <f t="shared" si="74"/>
        <v>0</v>
      </c>
      <c r="D1058" s="297"/>
      <c r="E1058" s="297" t="s">
        <v>220</v>
      </c>
      <c r="F1058" s="297"/>
      <c r="G1058" s="238"/>
      <c r="H1058" s="297"/>
      <c r="I1058" s="297"/>
      <c r="J1058" s="76"/>
    </row>
    <row r="1059" spans="1:10" x14ac:dyDescent="0.25">
      <c r="A1059" s="11" t="s">
        <v>298</v>
      </c>
      <c r="B1059" s="178">
        <f t="shared" si="74"/>
        <v>8.1693786982248525E-5</v>
      </c>
      <c r="D1059" s="297"/>
      <c r="E1059" s="297" t="s">
        <v>170</v>
      </c>
      <c r="F1059" s="297">
        <v>235</v>
      </c>
      <c r="G1059" s="238">
        <f t="shared" si="75"/>
        <v>9.0384615384615384E-5</v>
      </c>
      <c r="H1059" s="297"/>
      <c r="I1059" s="297"/>
      <c r="J1059" s="76"/>
    </row>
    <row r="1060" spans="1:10" x14ac:dyDescent="0.25">
      <c r="A1060" s="11" t="s">
        <v>298</v>
      </c>
      <c r="B1060" s="178">
        <f t="shared" si="74"/>
        <v>0.4831319289940828</v>
      </c>
      <c r="D1060" s="297"/>
      <c r="E1060" s="297" t="s">
        <v>266</v>
      </c>
      <c r="F1060" s="297">
        <v>18072</v>
      </c>
      <c r="G1060" s="238">
        <f t="shared" si="75"/>
        <v>6.9507692307692309E-3</v>
      </c>
      <c r="H1060" s="297"/>
      <c r="I1060" s="297"/>
      <c r="J1060" s="76"/>
    </row>
    <row r="1061" spans="1:10" x14ac:dyDescent="0.25">
      <c r="A1061" s="11" t="s">
        <v>298</v>
      </c>
      <c r="B1061" s="178">
        <f t="shared" si="74"/>
        <v>3.7890119822485205E-2</v>
      </c>
      <c r="D1061" s="297"/>
      <c r="E1061" s="297" t="s">
        <v>154</v>
      </c>
      <c r="F1061" s="297">
        <v>5061</v>
      </c>
      <c r="G1061" s="238">
        <f t="shared" si="75"/>
        <v>1.9465384615384616E-3</v>
      </c>
      <c r="H1061" s="297"/>
      <c r="I1061" s="297"/>
      <c r="J1061" s="76"/>
    </row>
    <row r="1062" spans="1:10" x14ac:dyDescent="0.25">
      <c r="A1062" s="11" t="s">
        <v>298</v>
      </c>
      <c r="B1062" s="178">
        <f t="shared" si="74"/>
        <v>6.5614792899408288E-4</v>
      </c>
      <c r="D1062" s="297"/>
      <c r="E1062" s="297" t="s">
        <v>195</v>
      </c>
      <c r="F1062" s="297">
        <v>666</v>
      </c>
      <c r="G1062" s="238">
        <f t="shared" si="75"/>
        <v>2.5615384615384617E-4</v>
      </c>
      <c r="H1062" s="297"/>
      <c r="I1062" s="297"/>
      <c r="J1062" s="76"/>
    </row>
    <row r="1063" spans="1:10" x14ac:dyDescent="0.25">
      <c r="A1063" s="11" t="s">
        <v>298</v>
      </c>
      <c r="B1063" s="178">
        <f t="shared" si="74"/>
        <v>3.1301775147928987E-6</v>
      </c>
      <c r="D1063" s="297"/>
      <c r="E1063" s="297" t="s">
        <v>358</v>
      </c>
      <c r="F1063" s="297">
        <v>46</v>
      </c>
      <c r="G1063" s="238">
        <f t="shared" si="75"/>
        <v>1.7692307692307691E-5</v>
      </c>
      <c r="H1063" s="297"/>
      <c r="I1063" s="297"/>
      <c r="J1063" s="76"/>
    </row>
    <row r="1064" spans="1:10" x14ac:dyDescent="0.25">
      <c r="A1064" s="11" t="s">
        <v>298</v>
      </c>
      <c r="B1064" s="178">
        <f t="shared" si="74"/>
        <v>2.0969267751479288E-2</v>
      </c>
      <c r="D1064" s="297"/>
      <c r="E1064" s="297" t="s">
        <v>26</v>
      </c>
      <c r="F1064" s="297">
        <v>3765</v>
      </c>
      <c r="G1064" s="238">
        <f t="shared" si="75"/>
        <v>1.448076923076923E-3</v>
      </c>
      <c r="H1064" s="297"/>
      <c r="I1064" s="297"/>
      <c r="J1064" s="76"/>
    </row>
    <row r="1065" spans="1:10" x14ac:dyDescent="0.25">
      <c r="A1065" s="11" t="s">
        <v>298</v>
      </c>
      <c r="B1065" s="178">
        <f t="shared" si="74"/>
        <v>1.9556946745562129</v>
      </c>
      <c r="D1065" s="297"/>
      <c r="E1065" s="297" t="s">
        <v>333</v>
      </c>
      <c r="F1065" s="297">
        <v>36360</v>
      </c>
      <c r="G1065" s="238">
        <f t="shared" si="75"/>
        <v>1.3984615384615385E-2</v>
      </c>
      <c r="H1065" s="297"/>
      <c r="I1065" s="297"/>
      <c r="J1065" s="76"/>
    </row>
    <row r="1066" spans="1:10" x14ac:dyDescent="0.25">
      <c r="A1066" s="11" t="s">
        <v>298</v>
      </c>
      <c r="B1066" s="178">
        <f t="shared" si="74"/>
        <v>0.10203110207100592</v>
      </c>
      <c r="D1066" s="297"/>
      <c r="E1066" s="297" t="s">
        <v>191</v>
      </c>
      <c r="F1066" s="297">
        <v>8305</v>
      </c>
      <c r="G1066" s="238">
        <f t="shared" si="75"/>
        <v>3.1942307692307691E-3</v>
      </c>
      <c r="H1066" s="297"/>
      <c r="I1066" s="297"/>
      <c r="J1066" s="76"/>
    </row>
    <row r="1067" spans="1:10" x14ac:dyDescent="0.25">
      <c r="A1067" s="11" t="s">
        <v>298</v>
      </c>
      <c r="B1067" s="178">
        <f t="shared" si="74"/>
        <v>7.7961231005917178</v>
      </c>
      <c r="D1067" s="297"/>
      <c r="E1067" s="297" t="s">
        <v>56</v>
      </c>
      <c r="F1067" s="297">
        <v>72596</v>
      </c>
      <c r="G1067" s="238">
        <f t="shared" si="75"/>
        <v>2.7921538461538463E-2</v>
      </c>
      <c r="H1067" s="297"/>
      <c r="I1067" s="297"/>
      <c r="J1067" s="76"/>
    </row>
    <row r="1068" spans="1:10" x14ac:dyDescent="0.25">
      <c r="A1068" s="11" t="s">
        <v>298</v>
      </c>
      <c r="B1068" s="178">
        <f t="shared" si="74"/>
        <v>5.3913267751479289E-2</v>
      </c>
      <c r="D1068" s="297"/>
      <c r="E1068" s="297" t="s">
        <v>194</v>
      </c>
      <c r="F1068" s="297">
        <v>6037</v>
      </c>
      <c r="G1068" s="238">
        <f t="shared" si="75"/>
        <v>2.3219230769230769E-3</v>
      </c>
      <c r="H1068" s="297"/>
      <c r="I1068" s="297"/>
      <c r="J1068" s="76"/>
    </row>
    <row r="1069" spans="1:10" x14ac:dyDescent="0.25">
      <c r="A1069" s="11" t="s">
        <v>298</v>
      </c>
      <c r="B1069" s="178">
        <f t="shared" ref="B1069:B1110" si="76">POWER((F1069/$J$1004)*100, 2)</f>
        <v>6.2500000000000012E-4</v>
      </c>
      <c r="D1069" s="297"/>
      <c r="E1069" s="297" t="s">
        <v>165</v>
      </c>
      <c r="F1069" s="297">
        <v>650</v>
      </c>
      <c r="G1069" s="238">
        <f t="shared" si="75"/>
        <v>2.5000000000000001E-4</v>
      </c>
      <c r="H1069" s="297"/>
      <c r="I1069" s="297"/>
      <c r="J1069" s="76"/>
    </row>
    <row r="1070" spans="1:10" x14ac:dyDescent="0.25">
      <c r="A1070" s="11" t="s">
        <v>298</v>
      </c>
      <c r="B1070" s="178">
        <f t="shared" si="76"/>
        <v>1.662130177514793E-5</v>
      </c>
      <c r="D1070" s="297"/>
      <c r="E1070" s="297" t="s">
        <v>27</v>
      </c>
      <c r="F1070" s="297">
        <v>106</v>
      </c>
      <c r="G1070" s="238">
        <f t="shared" ref="G1070:G1110" si="77">F1070/$J$1004</f>
        <v>4.0769230769230767E-5</v>
      </c>
      <c r="H1070" s="297"/>
      <c r="I1070" s="297"/>
      <c r="J1070" s="76"/>
    </row>
    <row r="1071" spans="1:10" x14ac:dyDescent="0.25">
      <c r="A1071" s="11" t="s">
        <v>298</v>
      </c>
      <c r="B1071" s="178">
        <f t="shared" si="76"/>
        <v>1.0585244082840235E-2</v>
      </c>
      <c r="D1071" s="297"/>
      <c r="E1071" s="297" t="s">
        <v>84</v>
      </c>
      <c r="F1071" s="297">
        <v>2675</v>
      </c>
      <c r="G1071" s="238">
        <f t="shared" si="77"/>
        <v>1.0288461538461538E-3</v>
      </c>
      <c r="H1071" s="297"/>
      <c r="I1071" s="297"/>
      <c r="J1071" s="76"/>
    </row>
    <row r="1072" spans="1:10" x14ac:dyDescent="0.25">
      <c r="A1072" s="11" t="s">
        <v>298</v>
      </c>
      <c r="B1072" s="178">
        <f t="shared" si="76"/>
        <v>0.26936100000000002</v>
      </c>
      <c r="D1072" s="297"/>
      <c r="E1072" s="297" t="s">
        <v>116</v>
      </c>
      <c r="F1072" s="297">
        <v>13494</v>
      </c>
      <c r="G1072" s="238">
        <f t="shared" si="77"/>
        <v>5.1900000000000002E-3</v>
      </c>
      <c r="H1072" s="297"/>
      <c r="I1072" s="297"/>
      <c r="J1072" s="76"/>
    </row>
    <row r="1073" spans="1:10" x14ac:dyDescent="0.25">
      <c r="A1073" s="11" t="s">
        <v>298</v>
      </c>
      <c r="B1073" s="178">
        <f t="shared" si="76"/>
        <v>3.5517751479289941E-2</v>
      </c>
      <c r="D1073" s="297"/>
      <c r="E1073" s="297" t="s">
        <v>324</v>
      </c>
      <c r="F1073" s="297">
        <v>4900</v>
      </c>
      <c r="G1073" s="238">
        <f t="shared" si="77"/>
        <v>1.8846153846153845E-3</v>
      </c>
      <c r="H1073" s="297"/>
      <c r="I1073" s="297"/>
      <c r="J1073" s="76"/>
    </row>
    <row r="1074" spans="1:10" x14ac:dyDescent="0.25">
      <c r="A1074" s="11" t="s">
        <v>298</v>
      </c>
      <c r="B1074" s="178">
        <f t="shared" si="76"/>
        <v>5.6249999999999998E-3</v>
      </c>
      <c r="D1074" s="297"/>
      <c r="E1074" s="297" t="s">
        <v>343</v>
      </c>
      <c r="F1074" s="297">
        <v>1950</v>
      </c>
      <c r="G1074" s="238">
        <f t="shared" si="77"/>
        <v>7.5000000000000002E-4</v>
      </c>
      <c r="H1074" s="297"/>
      <c r="I1074" s="297"/>
      <c r="J1074" s="76"/>
    </row>
    <row r="1075" spans="1:10" x14ac:dyDescent="0.25">
      <c r="A1075" s="11" t="s">
        <v>298</v>
      </c>
      <c r="B1075" s="178">
        <f t="shared" si="76"/>
        <v>2.0471005917159762E-2</v>
      </c>
      <c r="D1075" s="297"/>
      <c r="E1075" s="297" t="s">
        <v>139</v>
      </c>
      <c r="F1075" s="297">
        <v>3720</v>
      </c>
      <c r="G1075" s="238">
        <f t="shared" si="77"/>
        <v>1.4307692307692307E-3</v>
      </c>
      <c r="H1075" s="297"/>
      <c r="I1075" s="297"/>
      <c r="J1075" s="76"/>
    </row>
    <row r="1076" spans="1:10" x14ac:dyDescent="0.25">
      <c r="A1076" s="11" t="s">
        <v>298</v>
      </c>
      <c r="B1076" s="178">
        <f t="shared" si="76"/>
        <v>1.0784023668639052E-6</v>
      </c>
      <c r="D1076" s="297"/>
      <c r="E1076" s="297" t="s">
        <v>147</v>
      </c>
      <c r="F1076" s="290">
        <v>27</v>
      </c>
      <c r="G1076" s="238">
        <f t="shared" si="77"/>
        <v>1.0384615384615384E-5</v>
      </c>
      <c r="H1076" s="297"/>
      <c r="I1076" s="297"/>
      <c r="J1076" s="76"/>
    </row>
    <row r="1077" spans="1:10" x14ac:dyDescent="0.25">
      <c r="A1077" s="11" t="s">
        <v>298</v>
      </c>
      <c r="B1077" s="178">
        <f t="shared" si="76"/>
        <v>1.1196745562130177E-3</v>
      </c>
      <c r="D1077" s="297"/>
      <c r="E1077" s="297" t="s">
        <v>334</v>
      </c>
      <c r="F1077" s="290">
        <v>870</v>
      </c>
      <c r="G1077" s="238">
        <f t="shared" si="77"/>
        <v>3.3461538461538459E-4</v>
      </c>
      <c r="H1077" s="297"/>
      <c r="I1077" s="297"/>
      <c r="J1077" s="76"/>
    </row>
    <row r="1078" spans="1:10" x14ac:dyDescent="0.25">
      <c r="A1078" s="11" t="s">
        <v>298</v>
      </c>
      <c r="B1078" s="178">
        <f t="shared" si="76"/>
        <v>5.8526775147929007</v>
      </c>
      <c r="D1078" s="297"/>
      <c r="E1078" s="297" t="s">
        <v>184</v>
      </c>
      <c r="F1078" s="297">
        <v>62900</v>
      </c>
      <c r="G1078" s="238">
        <f t="shared" si="77"/>
        <v>2.4192307692307694E-2</v>
      </c>
      <c r="H1078" s="297"/>
      <c r="I1078" s="297"/>
      <c r="J1078" s="76"/>
    </row>
    <row r="1079" spans="1:10" x14ac:dyDescent="0.25">
      <c r="A1079" s="11" t="s">
        <v>298</v>
      </c>
      <c r="B1079" s="178">
        <f t="shared" si="76"/>
        <v>39.827750082840232</v>
      </c>
      <c r="D1079" s="297"/>
      <c r="E1079" s="297" t="s">
        <v>92</v>
      </c>
      <c r="F1079" s="297">
        <v>164084</v>
      </c>
      <c r="G1079" s="238">
        <f t="shared" si="77"/>
        <v>6.3109230769230765E-2</v>
      </c>
      <c r="H1079" s="297"/>
      <c r="I1079" s="297"/>
      <c r="J1079" s="76"/>
    </row>
    <row r="1080" spans="1:10" x14ac:dyDescent="0.25">
      <c r="A1080" s="11" t="s">
        <v>298</v>
      </c>
      <c r="B1080" s="178">
        <f t="shared" si="76"/>
        <v>2.4681618476331364</v>
      </c>
      <c r="D1080" s="297"/>
      <c r="E1080" s="297" t="s">
        <v>158</v>
      </c>
      <c r="F1080" s="297">
        <v>40847</v>
      </c>
      <c r="G1080" s="238">
        <f t="shared" si="77"/>
        <v>1.5710384615384616E-2</v>
      </c>
      <c r="H1080" s="297"/>
      <c r="I1080" s="297"/>
      <c r="J1080" s="76"/>
    </row>
    <row r="1081" spans="1:10" x14ac:dyDescent="0.25">
      <c r="A1081" s="11" t="s">
        <v>298</v>
      </c>
      <c r="B1081" s="178">
        <f t="shared" si="76"/>
        <v>8.6798224852070987E-4</v>
      </c>
      <c r="D1081" s="297"/>
      <c r="E1081" s="297" t="s">
        <v>118</v>
      </c>
      <c r="F1081" s="290">
        <v>766</v>
      </c>
      <c r="G1081" s="238">
        <f t="shared" si="77"/>
        <v>2.946153846153846E-4</v>
      </c>
      <c r="H1081" s="297"/>
      <c r="I1081" s="297"/>
      <c r="J1081" s="76"/>
    </row>
    <row r="1082" spans="1:10" x14ac:dyDescent="0.25">
      <c r="A1082" s="11" t="s">
        <v>298</v>
      </c>
      <c r="B1082" s="178">
        <f t="shared" si="76"/>
        <v>2.366863905325444E-4</v>
      </c>
      <c r="D1082" s="297"/>
      <c r="E1082" s="297" t="s">
        <v>29</v>
      </c>
      <c r="F1082" s="290">
        <v>400</v>
      </c>
      <c r="G1082" s="238">
        <f t="shared" si="77"/>
        <v>1.5384615384615385E-4</v>
      </c>
      <c r="H1082" s="297"/>
      <c r="I1082" s="297"/>
      <c r="J1082" s="76"/>
    </row>
    <row r="1083" spans="1:10" x14ac:dyDescent="0.25">
      <c r="A1083" s="11" t="s">
        <v>298</v>
      </c>
      <c r="B1083" s="178">
        <f t="shared" si="76"/>
        <v>52.841715976331358</v>
      </c>
      <c r="D1083" s="297"/>
      <c r="E1083" s="297" t="s">
        <v>16</v>
      </c>
      <c r="F1083" s="297">
        <v>189000</v>
      </c>
      <c r="G1083" s="238">
        <f t="shared" si="77"/>
        <v>7.2692307692307695E-2</v>
      </c>
      <c r="H1083" s="297"/>
      <c r="I1083" s="297"/>
      <c r="J1083" s="76"/>
    </row>
    <row r="1084" spans="1:10" x14ac:dyDescent="0.25">
      <c r="A1084" s="11" t="s">
        <v>298</v>
      </c>
      <c r="B1084" s="178">
        <f t="shared" si="76"/>
        <v>1.331360946745562E-8</v>
      </c>
      <c r="D1084" s="297"/>
      <c r="E1084" s="297" t="s">
        <v>272</v>
      </c>
      <c r="F1084" s="297">
        <v>3</v>
      </c>
      <c r="G1084" s="238">
        <f t="shared" si="77"/>
        <v>1.1538461538461538E-6</v>
      </c>
      <c r="H1084" s="297"/>
      <c r="I1084" s="297"/>
      <c r="J1084" s="76"/>
    </row>
    <row r="1085" spans="1:10" x14ac:dyDescent="0.25">
      <c r="A1085" s="11" t="s">
        <v>298</v>
      </c>
      <c r="B1085" s="178">
        <f t="shared" si="76"/>
        <v>2.963694674556213E-2</v>
      </c>
      <c r="D1085" s="297"/>
      <c r="E1085" s="297" t="s">
        <v>54</v>
      </c>
      <c r="F1085" s="297">
        <v>4476</v>
      </c>
      <c r="G1085" s="238">
        <f t="shared" si="77"/>
        <v>1.7215384615384616E-3</v>
      </c>
      <c r="H1085" s="297"/>
      <c r="I1085" s="297"/>
      <c r="J1085" s="76"/>
    </row>
    <row r="1086" spans="1:10" x14ac:dyDescent="0.25">
      <c r="A1086" s="11" t="s">
        <v>298</v>
      </c>
      <c r="B1086" s="178">
        <f t="shared" si="76"/>
        <v>2.8392250000000004E-2</v>
      </c>
      <c r="D1086" s="297"/>
      <c r="E1086" s="297" t="s">
        <v>159</v>
      </c>
      <c r="F1086" s="297">
        <v>4381</v>
      </c>
      <c r="G1086" s="238">
        <f t="shared" si="77"/>
        <v>1.6850000000000001E-3</v>
      </c>
      <c r="H1086" s="297"/>
      <c r="I1086" s="297"/>
      <c r="J1086" s="76"/>
    </row>
    <row r="1087" spans="1:10" x14ac:dyDescent="0.25">
      <c r="A1087" s="11" t="s">
        <v>298</v>
      </c>
      <c r="B1087" s="178">
        <f t="shared" si="76"/>
        <v>1.8747928994082842E-4</v>
      </c>
      <c r="D1087" s="297"/>
      <c r="E1087" s="297" t="s">
        <v>359</v>
      </c>
      <c r="F1087" s="297">
        <v>356</v>
      </c>
      <c r="G1087" s="238">
        <f t="shared" si="77"/>
        <v>1.3692307692307693E-4</v>
      </c>
      <c r="H1087" s="297"/>
      <c r="I1087" s="297"/>
      <c r="J1087" s="76"/>
    </row>
    <row r="1088" spans="1:10" x14ac:dyDescent="0.25">
      <c r="A1088" s="11" t="s">
        <v>298</v>
      </c>
      <c r="B1088" s="178">
        <f t="shared" si="76"/>
        <v>1.0784023668639054E-4</v>
      </c>
      <c r="D1088" s="297"/>
      <c r="E1088" s="297" t="s">
        <v>30</v>
      </c>
      <c r="F1088" s="297">
        <v>270</v>
      </c>
      <c r="G1088" s="238">
        <f t="shared" si="77"/>
        <v>1.0384615384615384E-4</v>
      </c>
      <c r="H1088" s="297"/>
      <c r="I1088" s="297"/>
      <c r="J1088" s="76"/>
    </row>
    <row r="1089" spans="1:10" x14ac:dyDescent="0.25">
      <c r="A1089" s="11" t="s">
        <v>298</v>
      </c>
      <c r="B1089" s="178">
        <f t="shared" si="76"/>
        <v>4.2182840236686396E-4</v>
      </c>
      <c r="D1089" s="297"/>
      <c r="E1089" s="297" t="s">
        <v>120</v>
      </c>
      <c r="F1089" s="297">
        <v>534</v>
      </c>
      <c r="G1089" s="238">
        <f t="shared" si="77"/>
        <v>2.0538461538461539E-4</v>
      </c>
      <c r="H1089" s="297"/>
      <c r="I1089" s="297"/>
      <c r="J1089" s="76"/>
    </row>
    <row r="1090" spans="1:10" x14ac:dyDescent="0.25">
      <c r="A1090" s="11" t="s">
        <v>298</v>
      </c>
      <c r="B1090" s="178">
        <f t="shared" si="76"/>
        <v>2.5000000000000001E-5</v>
      </c>
      <c r="D1090" s="297"/>
      <c r="E1090" s="297" t="s">
        <v>328</v>
      </c>
      <c r="F1090" s="297">
        <v>130</v>
      </c>
      <c r="G1090" s="238">
        <f t="shared" si="77"/>
        <v>5.0000000000000002E-5</v>
      </c>
      <c r="H1090" s="297"/>
      <c r="I1090" s="297"/>
      <c r="J1090" s="76"/>
    </row>
    <row r="1091" spans="1:10" x14ac:dyDescent="0.25">
      <c r="A1091" s="11" t="s">
        <v>298</v>
      </c>
      <c r="B1091" s="178">
        <f t="shared" si="76"/>
        <v>52.675214207100581</v>
      </c>
      <c r="D1091" s="297"/>
      <c r="E1091" s="297" t="s">
        <v>121</v>
      </c>
      <c r="F1091" s="297">
        <v>188702</v>
      </c>
      <c r="G1091" s="238">
        <f t="shared" si="77"/>
        <v>7.2577692307692301E-2</v>
      </c>
      <c r="H1091" s="297"/>
      <c r="I1091" s="297"/>
      <c r="J1091" s="76"/>
    </row>
    <row r="1092" spans="1:10" x14ac:dyDescent="0.25">
      <c r="A1092" s="11" t="s">
        <v>298</v>
      </c>
      <c r="B1092" s="178">
        <f t="shared" si="76"/>
        <v>0</v>
      </c>
      <c r="D1092" s="297"/>
      <c r="E1092" s="297" t="s">
        <v>32</v>
      </c>
      <c r="F1092" s="297"/>
      <c r="G1092" s="238"/>
      <c r="H1092" s="297"/>
      <c r="I1092" s="297"/>
      <c r="J1092" s="76"/>
    </row>
    <row r="1093" spans="1:10" x14ac:dyDescent="0.25">
      <c r="A1093" s="11" t="s">
        <v>298</v>
      </c>
      <c r="B1093" s="178">
        <f t="shared" si="76"/>
        <v>1.0245332677514791</v>
      </c>
      <c r="D1093" s="297"/>
      <c r="E1093" s="297" t="s">
        <v>360</v>
      </c>
      <c r="F1093" s="297">
        <v>26317</v>
      </c>
      <c r="G1093" s="238">
        <f t="shared" si="77"/>
        <v>1.0121923076923077E-2</v>
      </c>
      <c r="H1093" s="297"/>
      <c r="I1093" s="297"/>
      <c r="J1093" s="76"/>
    </row>
    <row r="1094" spans="1:10" x14ac:dyDescent="0.25">
      <c r="A1094" s="11" t="s">
        <v>298</v>
      </c>
      <c r="B1094" s="178">
        <f t="shared" si="76"/>
        <v>1.4260034082840236</v>
      </c>
      <c r="D1094" s="297"/>
      <c r="E1094" s="297" t="s">
        <v>11</v>
      </c>
      <c r="F1094" s="297">
        <v>31048</v>
      </c>
      <c r="G1094" s="238">
        <f t="shared" si="77"/>
        <v>1.1941538461538462E-2</v>
      </c>
      <c r="H1094" s="297"/>
      <c r="I1094" s="297"/>
      <c r="J1094" s="76"/>
    </row>
    <row r="1095" spans="1:10" x14ac:dyDescent="0.25">
      <c r="A1095" s="11" t="s">
        <v>298</v>
      </c>
      <c r="B1095" s="178">
        <f t="shared" si="76"/>
        <v>5.8433764792899405E-2</v>
      </c>
      <c r="D1095" s="297"/>
      <c r="E1095" s="297" t="s">
        <v>361</v>
      </c>
      <c r="F1095" s="297">
        <v>6285</v>
      </c>
      <c r="G1095" s="238">
        <f t="shared" si="77"/>
        <v>2.4173076923076921E-3</v>
      </c>
      <c r="H1095" s="297"/>
      <c r="I1095" s="297"/>
      <c r="J1095" s="76"/>
    </row>
    <row r="1096" spans="1:10" x14ac:dyDescent="0.25">
      <c r="A1096" s="11" t="s">
        <v>298</v>
      </c>
      <c r="B1096" s="178">
        <f t="shared" si="76"/>
        <v>0</v>
      </c>
      <c r="D1096" s="297"/>
      <c r="E1096" s="297" t="s">
        <v>362</v>
      </c>
      <c r="F1096" s="297"/>
      <c r="G1096" s="238">
        <f t="shared" si="77"/>
        <v>0</v>
      </c>
      <c r="H1096" s="297"/>
      <c r="I1096" s="297"/>
      <c r="J1096" s="76"/>
    </row>
    <row r="1097" spans="1:10" x14ac:dyDescent="0.25">
      <c r="A1097" s="11" t="s">
        <v>298</v>
      </c>
      <c r="B1097" s="178">
        <f t="shared" si="76"/>
        <v>6.2106523668639044E-3</v>
      </c>
      <c r="D1097" s="297"/>
      <c r="E1097" s="297" t="s">
        <v>140</v>
      </c>
      <c r="F1097" s="297">
        <v>2049</v>
      </c>
      <c r="G1097" s="238">
        <f t="shared" si="77"/>
        <v>7.8807692307692303E-4</v>
      </c>
      <c r="H1097" s="297"/>
      <c r="I1097" s="297"/>
      <c r="J1097" s="76"/>
    </row>
    <row r="1098" spans="1:10" x14ac:dyDescent="0.25">
      <c r="A1098" s="11" t="s">
        <v>298</v>
      </c>
      <c r="B1098" s="178">
        <f t="shared" si="76"/>
        <v>2.3019892071005916</v>
      </c>
      <c r="D1098" s="297"/>
      <c r="E1098" s="297" t="s">
        <v>363</v>
      </c>
      <c r="F1098" s="297">
        <v>39448</v>
      </c>
      <c r="G1098" s="238">
        <f t="shared" si="77"/>
        <v>1.5172307692307692E-2</v>
      </c>
      <c r="H1098" s="297"/>
      <c r="I1098" s="297"/>
      <c r="J1098" s="76"/>
    </row>
    <row r="1099" spans="1:10" x14ac:dyDescent="0.25">
      <c r="A1099" s="11" t="s">
        <v>298</v>
      </c>
      <c r="B1099" s="178">
        <f t="shared" si="76"/>
        <v>2.4216147928994087E-2</v>
      </c>
      <c r="D1099" s="297"/>
      <c r="E1099" s="297" t="s">
        <v>161</v>
      </c>
      <c r="F1099" s="297">
        <v>4046</v>
      </c>
      <c r="G1099" s="238">
        <f t="shared" si="77"/>
        <v>1.5561538461538462E-3</v>
      </c>
      <c r="H1099" s="297"/>
      <c r="I1099" s="297"/>
      <c r="J1099" s="76"/>
    </row>
    <row r="1100" spans="1:10" x14ac:dyDescent="0.25">
      <c r="A1100" s="11" t="s">
        <v>298</v>
      </c>
      <c r="B1100" s="178">
        <f t="shared" si="76"/>
        <v>0.16160400000000003</v>
      </c>
      <c r="D1100" s="297"/>
      <c r="E1100" s="297" t="s">
        <v>162</v>
      </c>
      <c r="F1100" s="297">
        <v>10452</v>
      </c>
      <c r="G1100" s="238">
        <f t="shared" si="77"/>
        <v>4.0200000000000001E-3</v>
      </c>
      <c r="H1100" s="297"/>
      <c r="I1100" s="297"/>
      <c r="J1100" s="76"/>
    </row>
    <row r="1101" spans="1:10" x14ac:dyDescent="0.25">
      <c r="A1101" s="11" t="s">
        <v>298</v>
      </c>
      <c r="B1101" s="178">
        <f t="shared" si="76"/>
        <v>0.42200014792899404</v>
      </c>
      <c r="D1101" s="297"/>
      <c r="E1101" s="297" t="s">
        <v>31</v>
      </c>
      <c r="F1101" s="297">
        <v>16890</v>
      </c>
      <c r="G1101" s="238">
        <f t="shared" si="77"/>
        <v>6.4961538461538459E-3</v>
      </c>
      <c r="H1101" s="297"/>
      <c r="I1101" s="297"/>
      <c r="J1101" s="76"/>
    </row>
    <row r="1102" spans="1:10" x14ac:dyDescent="0.25">
      <c r="A1102" s="11" t="s">
        <v>298</v>
      </c>
      <c r="B1102" s="178">
        <f t="shared" si="76"/>
        <v>2.366863905325444E-8</v>
      </c>
      <c r="D1102" s="297"/>
      <c r="E1102" s="297" t="s">
        <v>193</v>
      </c>
      <c r="F1102" s="290">
        <v>4</v>
      </c>
      <c r="G1102" s="238">
        <f t="shared" si="77"/>
        <v>1.5384615384615385E-6</v>
      </c>
      <c r="H1102" s="297"/>
      <c r="I1102" s="297"/>
      <c r="J1102" s="76"/>
    </row>
    <row r="1103" spans="1:10" x14ac:dyDescent="0.25">
      <c r="A1103" s="11" t="s">
        <v>298</v>
      </c>
      <c r="B1103" s="178">
        <f t="shared" si="76"/>
        <v>4.3255917159763309E-5</v>
      </c>
      <c r="D1103" s="297"/>
      <c r="E1103" s="297" t="s">
        <v>128</v>
      </c>
      <c r="F1103" s="297">
        <v>171</v>
      </c>
      <c r="G1103" s="238">
        <f t="shared" si="77"/>
        <v>6.5769230769230765E-5</v>
      </c>
      <c r="H1103" s="297"/>
      <c r="I1103" s="297"/>
      <c r="J1103" s="76"/>
    </row>
    <row r="1104" spans="1:10" x14ac:dyDescent="0.25">
      <c r="A1104" s="11" t="s">
        <v>298</v>
      </c>
      <c r="B1104" s="178">
        <f t="shared" si="76"/>
        <v>78.93639053254438</v>
      </c>
      <c r="D1104" s="297"/>
      <c r="E1104" s="297" t="s">
        <v>38</v>
      </c>
      <c r="F1104" s="297">
        <v>231000</v>
      </c>
      <c r="G1104" s="238">
        <f t="shared" si="77"/>
        <v>8.8846153846153852E-2</v>
      </c>
      <c r="H1104" s="297"/>
      <c r="I1104" s="297"/>
      <c r="J1104" s="76"/>
    </row>
    <row r="1105" spans="1:10" x14ac:dyDescent="0.25">
      <c r="A1105" s="11" t="s">
        <v>298</v>
      </c>
      <c r="B1105" s="178">
        <f t="shared" si="76"/>
        <v>4.4941553254437862E-3</v>
      </c>
      <c r="D1105" s="297"/>
      <c r="E1105" s="297" t="s">
        <v>341</v>
      </c>
      <c r="F1105" s="297">
        <v>1743</v>
      </c>
      <c r="G1105" s="238">
        <f t="shared" si="77"/>
        <v>6.7038461538461533E-4</v>
      </c>
      <c r="H1105" s="297"/>
      <c r="I1105" s="297"/>
      <c r="J1105" s="76"/>
    </row>
    <row r="1106" spans="1:10" x14ac:dyDescent="0.25">
      <c r="A1106" s="11" t="s">
        <v>298</v>
      </c>
      <c r="B1106" s="178">
        <f t="shared" si="76"/>
        <v>11.98224852071006</v>
      </c>
      <c r="D1106" s="297"/>
      <c r="E1106" s="297" t="s">
        <v>364</v>
      </c>
      <c r="F1106" s="297">
        <v>90000</v>
      </c>
      <c r="G1106" s="238">
        <f t="shared" si="77"/>
        <v>3.4615384615384617E-2</v>
      </c>
      <c r="H1106" s="297"/>
      <c r="I1106" s="297"/>
      <c r="J1106" s="76"/>
    </row>
    <row r="1107" spans="1:10" x14ac:dyDescent="0.25">
      <c r="A1107" s="11" t="s">
        <v>298</v>
      </c>
      <c r="B1107" s="178">
        <f t="shared" si="76"/>
        <v>7.2298936390532545E-2</v>
      </c>
      <c r="D1107" s="297"/>
      <c r="E1107" s="297" t="s">
        <v>12</v>
      </c>
      <c r="F1107" s="297">
        <v>6991</v>
      </c>
      <c r="G1107" s="238">
        <f t="shared" si="77"/>
        <v>2.6888461538461536E-3</v>
      </c>
      <c r="H1107" s="297"/>
      <c r="I1107" s="297"/>
      <c r="J1107" s="76"/>
    </row>
    <row r="1108" spans="1:10" x14ac:dyDescent="0.25">
      <c r="A1108" s="11" t="s">
        <v>298</v>
      </c>
      <c r="B1108" s="178">
        <f t="shared" si="76"/>
        <v>1.569378698224852E-3</v>
      </c>
      <c r="D1108" s="297"/>
      <c r="E1108" s="297" t="s">
        <v>47</v>
      </c>
      <c r="F1108" s="297">
        <v>1030</v>
      </c>
      <c r="G1108" s="238">
        <f t="shared" si="77"/>
        <v>3.9615384615384615E-4</v>
      </c>
      <c r="H1108" s="297"/>
      <c r="I1108" s="297"/>
      <c r="J1108" s="76"/>
    </row>
    <row r="1109" spans="1:10" x14ac:dyDescent="0.25">
      <c r="A1109" s="11" t="s">
        <v>298</v>
      </c>
      <c r="B1109" s="178">
        <f t="shared" si="76"/>
        <v>1.9171597633136091E-2</v>
      </c>
      <c r="D1109" s="297"/>
      <c r="E1109" s="297" t="s">
        <v>89</v>
      </c>
      <c r="F1109" s="297">
        <v>3600</v>
      </c>
      <c r="G1109" s="238">
        <f t="shared" si="77"/>
        <v>1.3846153846153845E-3</v>
      </c>
      <c r="H1109" s="297"/>
      <c r="I1109" s="297"/>
      <c r="J1109" s="76"/>
    </row>
    <row r="1110" spans="1:10" x14ac:dyDescent="0.25">
      <c r="A1110" s="150" t="s">
        <v>298</v>
      </c>
      <c r="B1110" s="131">
        <f t="shared" si="76"/>
        <v>0.12250000000000003</v>
      </c>
      <c r="C1110" s="150"/>
      <c r="D1110" s="12"/>
      <c r="E1110" s="12" t="s">
        <v>86</v>
      </c>
      <c r="F1110" s="12">
        <v>9100</v>
      </c>
      <c r="G1110" s="237">
        <f t="shared" si="77"/>
        <v>3.5000000000000001E-3</v>
      </c>
      <c r="H1110" s="12"/>
      <c r="I1110" s="12"/>
      <c r="J1110" s="147"/>
    </row>
    <row r="1111" spans="1:10" x14ac:dyDescent="0.25">
      <c r="A1111" s="11" t="s">
        <v>300</v>
      </c>
      <c r="B1111" s="178">
        <f>POWER((F1111/$J$1111)*100, 2)</f>
        <v>0</v>
      </c>
      <c r="C1111" s="11">
        <f>SUM(B1111:B1127)</f>
        <v>5535.1699251430846</v>
      </c>
      <c r="D1111" s="298"/>
      <c r="E1111" s="298" t="s">
        <v>97</v>
      </c>
      <c r="F1111" s="298"/>
      <c r="G1111" s="238"/>
      <c r="H1111" s="298"/>
      <c r="I1111" s="298"/>
      <c r="J1111" s="76">
        <v>2180</v>
      </c>
    </row>
    <row r="1112" spans="1:10" s="298" customFormat="1" x14ac:dyDescent="0.25">
      <c r="A1112" s="11" t="s">
        <v>300</v>
      </c>
      <c r="B1112" s="178">
        <f t="shared" ref="B1112:B1122" si="78">POWER((F1112/$J$1111)*100, 2)</f>
        <v>1.315124989479</v>
      </c>
      <c r="C1112" s="11"/>
      <c r="E1112" s="298" t="s">
        <v>81</v>
      </c>
      <c r="F1112" s="298">
        <v>25</v>
      </c>
      <c r="G1112" s="238">
        <f>F1112/$J$1111</f>
        <v>1.1467889908256881E-2</v>
      </c>
      <c r="J1112" s="76"/>
    </row>
    <row r="1113" spans="1:10" x14ac:dyDescent="0.25">
      <c r="A1113" s="11" t="s">
        <v>300</v>
      </c>
      <c r="B1113" s="178">
        <f t="shared" si="78"/>
        <v>65.179698678562431</v>
      </c>
      <c r="D1113" s="298"/>
      <c r="E1113" s="298" t="s">
        <v>83</v>
      </c>
      <c r="F1113" s="298">
        <v>176</v>
      </c>
      <c r="G1113" s="238">
        <f t="shared" ref="G1113:G1125" si="79">F1113/$J$1111</f>
        <v>8.0733944954128445E-2</v>
      </c>
      <c r="H1113" s="298"/>
      <c r="I1113" s="298"/>
      <c r="J1113" s="76"/>
    </row>
    <row r="1114" spans="1:10" x14ac:dyDescent="0.25">
      <c r="A1114" s="11" t="s">
        <v>300</v>
      </c>
      <c r="B1114" s="178">
        <f t="shared" si="78"/>
        <v>5386.7519569059841</v>
      </c>
      <c r="D1114" s="298"/>
      <c r="E1114" s="298" t="s">
        <v>15</v>
      </c>
      <c r="F1114" s="298">
        <v>1600</v>
      </c>
      <c r="G1114" s="238">
        <f t="shared" si="79"/>
        <v>0.73394495412844041</v>
      </c>
      <c r="H1114" s="298"/>
      <c r="I1114" s="298"/>
      <c r="J1114" s="76"/>
    </row>
    <row r="1115" spans="1:10" x14ac:dyDescent="0.25">
      <c r="A1115" s="11" t="s">
        <v>300</v>
      </c>
      <c r="B1115" s="178">
        <f t="shared" si="78"/>
        <v>0.17044019863647844</v>
      </c>
      <c r="D1115" s="298"/>
      <c r="E1115" s="298" t="s">
        <v>134</v>
      </c>
      <c r="F1115" s="298">
        <v>9</v>
      </c>
      <c r="G1115" s="238">
        <f t="shared" si="79"/>
        <v>4.1284403669724773E-3</v>
      </c>
      <c r="H1115" s="298"/>
      <c r="I1115" s="298"/>
      <c r="J1115" s="76"/>
    </row>
    <row r="1116" spans="1:10" x14ac:dyDescent="0.25">
      <c r="A1116" s="11" t="s">
        <v>300</v>
      </c>
      <c r="B1116" s="178">
        <f t="shared" si="78"/>
        <v>20.498463934012289</v>
      </c>
      <c r="D1116" s="298"/>
      <c r="E1116" s="298" t="s">
        <v>266</v>
      </c>
      <c r="F1116" s="298">
        <v>98.7</v>
      </c>
      <c r="G1116" s="238">
        <f t="shared" si="79"/>
        <v>4.5275229357798166E-2</v>
      </c>
      <c r="H1116" s="298"/>
      <c r="I1116" s="298"/>
      <c r="J1116" s="76"/>
    </row>
    <row r="1117" spans="1:10" x14ac:dyDescent="0.25">
      <c r="A1117" s="11" t="s">
        <v>300</v>
      </c>
      <c r="B1117" s="178">
        <f t="shared" si="78"/>
        <v>0.47344499621244018</v>
      </c>
      <c r="D1117" s="298"/>
      <c r="E1117" s="298" t="s">
        <v>56</v>
      </c>
      <c r="F1117" s="298">
        <v>15</v>
      </c>
      <c r="G1117" s="238">
        <f t="shared" si="79"/>
        <v>6.8807339449541288E-3</v>
      </c>
      <c r="H1117" s="298"/>
      <c r="I1117" s="298"/>
      <c r="J1117" s="76"/>
    </row>
    <row r="1118" spans="1:10" x14ac:dyDescent="0.25">
      <c r="A1118" s="11" t="s">
        <v>300</v>
      </c>
      <c r="B1118" s="178">
        <f t="shared" si="78"/>
        <v>0.21041999831664004</v>
      </c>
      <c r="D1118" s="298"/>
      <c r="E1118" s="298" t="s">
        <v>165</v>
      </c>
      <c r="F1118" s="298">
        <v>10</v>
      </c>
      <c r="G1118" s="238">
        <f t="shared" si="79"/>
        <v>4.5871559633027525E-3</v>
      </c>
      <c r="H1118" s="298"/>
      <c r="I1118" s="298"/>
      <c r="J1118" s="76"/>
    </row>
    <row r="1119" spans="1:10" s="298" customFormat="1" x14ac:dyDescent="0.25">
      <c r="A1119" s="11" t="s">
        <v>300</v>
      </c>
      <c r="B1119" s="178">
        <f t="shared" si="78"/>
        <v>1.315124989479</v>
      </c>
      <c r="C1119" s="11"/>
      <c r="E1119" s="298" t="s">
        <v>117</v>
      </c>
      <c r="F1119" s="298">
        <v>25</v>
      </c>
      <c r="G1119" s="238">
        <f t="shared" si="79"/>
        <v>1.1467889908256881E-2</v>
      </c>
      <c r="J1119" s="76"/>
    </row>
    <row r="1120" spans="1:10" x14ac:dyDescent="0.25">
      <c r="A1120" s="11" t="s">
        <v>300</v>
      </c>
      <c r="B1120" s="178">
        <f t="shared" si="78"/>
        <v>53.521305498274565</v>
      </c>
      <c r="D1120" s="298"/>
      <c r="E1120" s="298" t="s">
        <v>92</v>
      </c>
      <c r="F1120" s="298">
        <v>159.48500000000001</v>
      </c>
      <c r="G1120" s="238">
        <f t="shared" si="79"/>
        <v>7.3158256880733949E-2</v>
      </c>
      <c r="H1120" s="298"/>
      <c r="I1120" s="298"/>
      <c r="J1120" s="76"/>
    </row>
    <row r="1121" spans="1:10" x14ac:dyDescent="0.25">
      <c r="A1121" s="11" t="s">
        <v>300</v>
      </c>
      <c r="B1121" s="178">
        <f t="shared" si="78"/>
        <v>5.2604999579160001</v>
      </c>
      <c r="D1121" s="298"/>
      <c r="E1121" s="298" t="s">
        <v>16</v>
      </c>
      <c r="F1121" s="298">
        <v>50</v>
      </c>
      <c r="G1121" s="238">
        <f t="shared" si="79"/>
        <v>2.2935779816513763E-2</v>
      </c>
      <c r="H1121" s="298"/>
      <c r="I1121" s="298"/>
      <c r="J1121" s="76"/>
    </row>
    <row r="1122" spans="1:10" x14ac:dyDescent="0.25">
      <c r="A1122" s="11" t="s">
        <v>300</v>
      </c>
      <c r="B1122" s="178">
        <f t="shared" si="78"/>
        <v>0</v>
      </c>
      <c r="D1122" s="298"/>
      <c r="E1122" s="298" t="s">
        <v>120</v>
      </c>
      <c r="F1122" s="298"/>
      <c r="G1122" s="238"/>
      <c r="H1122" s="298"/>
      <c r="I1122" s="298"/>
      <c r="J1122" s="76"/>
    </row>
    <row r="1123" spans="1:10" x14ac:dyDescent="0.25">
      <c r="A1123" s="11" t="s">
        <v>300</v>
      </c>
      <c r="B1123" s="178">
        <f t="shared" ref="B1123:B1127" si="80">POWER((F1123/$J$1111)*100, 2)</f>
        <v>0</v>
      </c>
      <c r="D1123" s="298"/>
      <c r="E1123" s="298" t="s">
        <v>173</v>
      </c>
      <c r="F1123" s="298"/>
      <c r="G1123" s="238"/>
      <c r="H1123" s="298"/>
      <c r="I1123" s="298"/>
      <c r="J1123" s="76"/>
    </row>
    <row r="1124" spans="1:10" x14ac:dyDescent="0.25">
      <c r="A1124" s="11" t="s">
        <v>300</v>
      </c>
      <c r="B1124" s="178">
        <f t="shared" si="80"/>
        <v>0</v>
      </c>
      <c r="D1124" s="298"/>
      <c r="E1124" s="298" t="s">
        <v>32</v>
      </c>
      <c r="F1124" s="298"/>
      <c r="G1124" s="238"/>
      <c r="H1124" s="298"/>
      <c r="I1124" s="298"/>
      <c r="J1124" s="76"/>
    </row>
    <row r="1125" spans="1:10" x14ac:dyDescent="0.25">
      <c r="A1125" s="11" t="s">
        <v>300</v>
      </c>
      <c r="B1125" s="178">
        <f t="shared" si="80"/>
        <v>0.47344499621244018</v>
      </c>
      <c r="D1125" s="298"/>
      <c r="E1125" s="298" t="s">
        <v>140</v>
      </c>
      <c r="F1125" s="298">
        <v>15</v>
      </c>
      <c r="G1125" s="238">
        <f t="shared" si="79"/>
        <v>6.8807339449541288E-3</v>
      </c>
      <c r="H1125" s="298"/>
      <c r="I1125" s="298"/>
      <c r="J1125" s="76"/>
    </row>
    <row r="1126" spans="1:10" x14ac:dyDescent="0.25">
      <c r="A1126" s="11" t="s">
        <v>300</v>
      </c>
      <c r="B1126" s="178">
        <f t="shared" si="80"/>
        <v>0</v>
      </c>
      <c r="D1126" s="298"/>
      <c r="E1126" s="298" t="s">
        <v>126</v>
      </c>
      <c r="F1126" s="298"/>
      <c r="G1126" s="238"/>
      <c r="H1126" s="298"/>
      <c r="I1126" s="298"/>
      <c r="J1126" s="76"/>
    </row>
    <row r="1127" spans="1:10" x14ac:dyDescent="0.25">
      <c r="A1127" s="150" t="s">
        <v>300</v>
      </c>
      <c r="B1127" s="131">
        <f t="shared" si="80"/>
        <v>0</v>
      </c>
      <c r="C1127" s="150"/>
      <c r="D1127" s="12"/>
      <c r="E1127" s="12" t="s">
        <v>38</v>
      </c>
      <c r="F1127" s="12"/>
      <c r="G1127" s="237"/>
      <c r="H1127" s="12"/>
      <c r="I1127" s="12"/>
      <c r="J1127" s="147"/>
    </row>
    <row r="1128" spans="1:10" x14ac:dyDescent="0.25">
      <c r="A1128" s="11" t="s">
        <v>302</v>
      </c>
      <c r="B1128" s="178">
        <f>POWER((F1128/$J$1128)*100, 2)</f>
        <v>0</v>
      </c>
      <c r="C1128" s="11">
        <f>SUM(B1128:B1173)</f>
        <v>2359.5264785587365</v>
      </c>
      <c r="D1128" s="300"/>
      <c r="E1128" s="300" t="s">
        <v>97</v>
      </c>
      <c r="F1128" s="299"/>
      <c r="G1128" s="238"/>
      <c r="H1128" s="300"/>
      <c r="I1128" s="300"/>
      <c r="J1128" s="76">
        <v>4170000</v>
      </c>
    </row>
    <row r="1129" spans="1:10" x14ac:dyDescent="0.25">
      <c r="A1129" s="11" t="s">
        <v>302</v>
      </c>
      <c r="B1129" s="178">
        <f t="shared" ref="B1129:B1173" si="81">POWER((F1129/$J$1128)*100, 2)</f>
        <v>0.29253311940375759</v>
      </c>
      <c r="D1129" s="300"/>
      <c r="E1129" s="300" t="s">
        <v>81</v>
      </c>
      <c r="F1129" s="300">
        <v>22554</v>
      </c>
      <c r="G1129" s="238">
        <f>F1129/$J$1128</f>
        <v>5.4086330935251802E-3</v>
      </c>
      <c r="H1129" s="300"/>
      <c r="I1129" s="300"/>
      <c r="J1129" s="76"/>
    </row>
    <row r="1130" spans="1:10" x14ac:dyDescent="0.25">
      <c r="A1130" s="11" t="s">
        <v>302</v>
      </c>
      <c r="B1130" s="178">
        <f t="shared" si="81"/>
        <v>224.6404315396604</v>
      </c>
      <c r="D1130" s="300"/>
      <c r="E1130" s="300" t="s">
        <v>5</v>
      </c>
      <c r="F1130" s="300">
        <v>625000</v>
      </c>
      <c r="G1130" s="238">
        <f t="shared" ref="G1130:G1173" si="82">F1130/$J$1128</f>
        <v>0.1498800959232614</v>
      </c>
      <c r="H1130" s="300"/>
      <c r="I1130" s="300"/>
      <c r="J1130" s="76"/>
    </row>
    <row r="1131" spans="1:10" x14ac:dyDescent="0.25">
      <c r="A1131" s="11" t="s">
        <v>302</v>
      </c>
      <c r="B1131" s="178">
        <f t="shared" si="81"/>
        <v>3.0480805623127396</v>
      </c>
      <c r="D1131" s="300"/>
      <c r="E1131" s="300" t="s">
        <v>93</v>
      </c>
      <c r="F1131" s="300">
        <v>72803</v>
      </c>
      <c r="G1131" s="238">
        <f t="shared" si="82"/>
        <v>1.7458752997601919E-2</v>
      </c>
      <c r="H1131" s="300"/>
      <c r="I1131" s="300"/>
      <c r="J1131" s="76"/>
    </row>
    <row r="1132" spans="1:10" x14ac:dyDescent="0.25">
      <c r="A1132" s="11" t="s">
        <v>302</v>
      </c>
      <c r="B1132" s="178">
        <f t="shared" si="81"/>
        <v>5.175715542673774E-3</v>
      </c>
      <c r="D1132" s="300"/>
      <c r="E1132" s="300" t="s">
        <v>372</v>
      </c>
      <c r="F1132" s="300">
        <v>3000</v>
      </c>
      <c r="G1132" s="238">
        <f t="shared" si="82"/>
        <v>7.1942446043165469E-4</v>
      </c>
      <c r="H1132" s="300"/>
      <c r="I1132" s="300"/>
      <c r="J1132" s="76"/>
    </row>
    <row r="1133" spans="1:10" x14ac:dyDescent="0.25">
      <c r="A1133" s="11" t="s">
        <v>302</v>
      </c>
      <c r="B1133" s="178">
        <f t="shared" si="81"/>
        <v>0.22205113606956162</v>
      </c>
      <c r="D1133" s="300"/>
      <c r="E1133" s="300" t="s">
        <v>6</v>
      </c>
      <c r="F1133" s="300">
        <v>19650</v>
      </c>
      <c r="G1133" s="238">
        <f t="shared" si="82"/>
        <v>4.7122302158273382E-3</v>
      </c>
      <c r="H1133" s="300"/>
      <c r="I1133" s="300"/>
      <c r="J1133" s="76"/>
    </row>
    <row r="1134" spans="1:10" x14ac:dyDescent="0.25">
      <c r="A1134" s="11" t="s">
        <v>302</v>
      </c>
      <c r="B1134" s="178">
        <f t="shared" si="81"/>
        <v>8.4699144856776473E-2</v>
      </c>
      <c r="D1134" s="300"/>
      <c r="E1134" s="300" t="s">
        <v>101</v>
      </c>
      <c r="F1134" s="300">
        <v>12136</v>
      </c>
      <c r="G1134" s="238">
        <f t="shared" si="82"/>
        <v>2.9103117505995205E-3</v>
      </c>
      <c r="H1134" s="300"/>
      <c r="I1134" s="300"/>
      <c r="J1134" s="76"/>
    </row>
    <row r="1135" spans="1:10" x14ac:dyDescent="0.25">
      <c r="A1135" s="11" t="s">
        <v>302</v>
      </c>
      <c r="B1135" s="178">
        <f t="shared" si="81"/>
        <v>2.817889573233499E-2</v>
      </c>
      <c r="D1135" s="300"/>
      <c r="E1135" s="300" t="s">
        <v>102</v>
      </c>
      <c r="F1135" s="300">
        <v>7000</v>
      </c>
      <c r="G1135" s="238">
        <f t="shared" si="82"/>
        <v>1.6786570743405275E-3</v>
      </c>
      <c r="H1135" s="300"/>
      <c r="I1135" s="300"/>
      <c r="J1135" s="76"/>
    </row>
    <row r="1136" spans="1:10" x14ac:dyDescent="0.25">
      <c r="A1136" s="11" t="s">
        <v>302</v>
      </c>
      <c r="B1136" s="178">
        <f t="shared" si="81"/>
        <v>2.4181368717975258</v>
      </c>
      <c r="D1136" s="300"/>
      <c r="E1136" s="300" t="s">
        <v>82</v>
      </c>
      <c r="F1136" s="300">
        <v>64845</v>
      </c>
      <c r="G1136" s="238">
        <f t="shared" si="82"/>
        <v>1.5550359712230215E-2</v>
      </c>
      <c r="H1136" s="300"/>
      <c r="I1136" s="300"/>
      <c r="J1136" s="76"/>
    </row>
    <row r="1137" spans="1:10" x14ac:dyDescent="0.25">
      <c r="A1137" s="11" t="s">
        <v>302</v>
      </c>
      <c r="B1137" s="178">
        <f t="shared" si="81"/>
        <v>2.7777777777777778E-4</v>
      </c>
      <c r="D1137" s="300"/>
      <c r="E1137" s="300" t="s">
        <v>83</v>
      </c>
      <c r="F1137" s="299">
        <v>695</v>
      </c>
      <c r="G1137" s="238">
        <f t="shared" si="82"/>
        <v>1.6666666666666666E-4</v>
      </c>
      <c r="H1137" s="300"/>
      <c r="I1137" s="300"/>
      <c r="J1137" s="76"/>
    </row>
    <row r="1138" spans="1:10" x14ac:dyDescent="0.25">
      <c r="A1138" s="11" t="s">
        <v>302</v>
      </c>
      <c r="B1138" s="178">
        <f t="shared" si="81"/>
        <v>1968.2096049778886</v>
      </c>
      <c r="D1138" s="300"/>
      <c r="E1138" s="300" t="s">
        <v>15</v>
      </c>
      <c r="F1138" s="300">
        <v>1850000</v>
      </c>
      <c r="G1138" s="238">
        <f t="shared" si="82"/>
        <v>0.44364508393285373</v>
      </c>
      <c r="H1138" s="300"/>
      <c r="I1138" s="300"/>
      <c r="J1138" s="76"/>
    </row>
    <row r="1139" spans="1:10" x14ac:dyDescent="0.25">
      <c r="A1139" s="11" t="s">
        <v>302</v>
      </c>
      <c r="B1139" s="178">
        <f t="shared" si="81"/>
        <v>0</v>
      </c>
      <c r="D1139" s="300"/>
      <c r="E1139" s="300" t="s">
        <v>103</v>
      </c>
      <c r="F1139" s="300"/>
      <c r="G1139" s="238"/>
      <c r="H1139" s="300"/>
      <c r="I1139" s="300"/>
      <c r="J1139" s="76"/>
    </row>
    <row r="1140" spans="1:10" x14ac:dyDescent="0.25">
      <c r="A1140" s="11" t="s">
        <v>302</v>
      </c>
      <c r="B1140" s="178">
        <f t="shared" si="81"/>
        <v>0</v>
      </c>
      <c r="D1140" s="300"/>
      <c r="E1140" s="300" t="s">
        <v>222</v>
      </c>
      <c r="F1140" s="300"/>
      <c r="G1140" s="238"/>
      <c r="H1140" s="300"/>
      <c r="I1140" s="300"/>
      <c r="J1140" s="76"/>
    </row>
    <row r="1141" spans="1:10" x14ac:dyDescent="0.25">
      <c r="A1141" s="11" t="s">
        <v>302</v>
      </c>
      <c r="B1141" s="178">
        <f t="shared" si="81"/>
        <v>0</v>
      </c>
      <c r="D1141" s="300"/>
      <c r="E1141" s="300" t="s">
        <v>108</v>
      </c>
      <c r="F1141" s="300"/>
      <c r="G1141" s="238"/>
      <c r="H1141" s="300"/>
      <c r="I1141" s="300"/>
      <c r="J1141" s="76"/>
    </row>
    <row r="1142" spans="1:10" x14ac:dyDescent="0.25">
      <c r="A1142" s="11" t="s">
        <v>302</v>
      </c>
      <c r="B1142" s="178">
        <f t="shared" si="81"/>
        <v>8.559483348572941E-2</v>
      </c>
      <c r="D1142" s="300"/>
      <c r="E1142" s="300" t="s">
        <v>21</v>
      </c>
      <c r="F1142" s="299">
        <v>12200</v>
      </c>
      <c r="G1142" s="238">
        <f t="shared" si="82"/>
        <v>2.9256594724220626E-3</v>
      </c>
      <c r="H1142" s="300"/>
      <c r="I1142" s="300"/>
      <c r="J1142" s="76"/>
    </row>
    <row r="1143" spans="1:10" x14ac:dyDescent="0.25">
      <c r="A1143" s="11" t="s">
        <v>302</v>
      </c>
      <c r="B1143" s="178">
        <f t="shared" si="81"/>
        <v>0</v>
      </c>
      <c r="D1143" s="300"/>
      <c r="E1143" s="300" t="s">
        <v>190</v>
      </c>
      <c r="F1143" s="299"/>
      <c r="G1143" s="238"/>
      <c r="H1143" s="300"/>
      <c r="I1143" s="300"/>
      <c r="J1143" s="76"/>
    </row>
    <row r="1144" spans="1:10" x14ac:dyDescent="0.25">
      <c r="A1144" s="11" t="s">
        <v>302</v>
      </c>
      <c r="B1144" s="178">
        <f t="shared" si="81"/>
        <v>0.16510482894260128</v>
      </c>
      <c r="D1144" s="300"/>
      <c r="E1144" s="300" t="s">
        <v>227</v>
      </c>
      <c r="F1144" s="300">
        <v>16944</v>
      </c>
      <c r="G1144" s="238">
        <f t="shared" si="82"/>
        <v>4.0633093525179855E-3</v>
      </c>
      <c r="H1144" s="300"/>
      <c r="I1144" s="300"/>
      <c r="J1144" s="76"/>
    </row>
    <row r="1145" spans="1:10" x14ac:dyDescent="0.25">
      <c r="A1145" s="11" t="s">
        <v>302</v>
      </c>
      <c r="B1145" s="178">
        <f t="shared" si="81"/>
        <v>4.2532880170683596</v>
      </c>
      <c r="D1145" s="300"/>
      <c r="E1145" s="300" t="s">
        <v>9</v>
      </c>
      <c r="F1145" s="300">
        <v>86000</v>
      </c>
      <c r="G1145" s="238">
        <f t="shared" si="82"/>
        <v>2.0623501199040769E-2</v>
      </c>
      <c r="H1145" s="300"/>
      <c r="I1145" s="300"/>
      <c r="J1145" s="76"/>
    </row>
    <row r="1146" spans="1:10" x14ac:dyDescent="0.25">
      <c r="A1146" s="11" t="s">
        <v>302</v>
      </c>
      <c r="B1146" s="178">
        <f t="shared" si="81"/>
        <v>0.35942469046345665</v>
      </c>
      <c r="D1146" s="300"/>
      <c r="E1146" s="300" t="s">
        <v>24</v>
      </c>
      <c r="F1146" s="300">
        <v>25000</v>
      </c>
      <c r="G1146" s="238">
        <f t="shared" si="82"/>
        <v>5.9952038369304557E-3</v>
      </c>
      <c r="H1146" s="300"/>
      <c r="I1146" s="300"/>
      <c r="J1146" s="76"/>
    </row>
    <row r="1147" spans="1:10" x14ac:dyDescent="0.25">
      <c r="A1147" s="11" t="s">
        <v>302</v>
      </c>
      <c r="B1147" s="178">
        <f t="shared" si="81"/>
        <v>0.87918729764389936</v>
      </c>
      <c r="D1147" s="300"/>
      <c r="E1147" s="300" t="s">
        <v>110</v>
      </c>
      <c r="F1147" s="300">
        <v>39100</v>
      </c>
      <c r="G1147" s="238">
        <f t="shared" si="82"/>
        <v>9.3764988009592334E-3</v>
      </c>
      <c r="H1147" s="300"/>
      <c r="I1147" s="300"/>
      <c r="J1147" s="76"/>
    </row>
    <row r="1148" spans="1:10" x14ac:dyDescent="0.25">
      <c r="A1148" s="11" t="s">
        <v>302</v>
      </c>
      <c r="B1148" s="178">
        <f t="shared" si="81"/>
        <v>3.6805088303457946E-4</v>
      </c>
      <c r="D1148" s="300"/>
      <c r="E1148" s="300" t="s">
        <v>25</v>
      </c>
      <c r="F1148" s="300">
        <v>800</v>
      </c>
      <c r="G1148" s="238">
        <f t="shared" si="82"/>
        <v>1.9184652278177457E-4</v>
      </c>
      <c r="H1148" s="300"/>
      <c r="I1148" s="300"/>
      <c r="J1148" s="76"/>
    </row>
    <row r="1149" spans="1:10" x14ac:dyDescent="0.25">
      <c r="A1149" s="11" t="s">
        <v>302</v>
      </c>
      <c r="B1149" s="178">
        <f t="shared" si="81"/>
        <v>0</v>
      </c>
      <c r="D1149" s="300"/>
      <c r="E1149" s="300" t="s">
        <v>111</v>
      </c>
      <c r="F1149" s="300"/>
      <c r="G1149" s="238"/>
      <c r="H1149" s="300"/>
      <c r="I1149" s="300"/>
      <c r="J1149" s="76"/>
    </row>
    <row r="1150" spans="1:10" x14ac:dyDescent="0.25">
      <c r="A1150" s="11" t="s">
        <v>302</v>
      </c>
      <c r="B1150" s="178">
        <f t="shared" si="81"/>
        <v>0.72066663216189641</v>
      </c>
      <c r="D1150" s="300"/>
      <c r="E1150" s="300" t="s">
        <v>36</v>
      </c>
      <c r="F1150" s="300">
        <v>35400</v>
      </c>
      <c r="G1150" s="238">
        <f t="shared" si="82"/>
        <v>8.4892086330935253E-3</v>
      </c>
      <c r="H1150" s="300"/>
      <c r="I1150" s="300"/>
      <c r="J1150" s="76"/>
    </row>
    <row r="1151" spans="1:10" x14ac:dyDescent="0.25">
      <c r="A1151" s="11" t="s">
        <v>302</v>
      </c>
      <c r="B1151" s="178">
        <f t="shared" si="81"/>
        <v>0.38875374520527461</v>
      </c>
      <c r="D1151" s="300"/>
      <c r="E1151" s="300" t="s">
        <v>220</v>
      </c>
      <c r="F1151" s="300">
        <v>26000</v>
      </c>
      <c r="G1151" s="238">
        <f t="shared" si="82"/>
        <v>6.2350119904076738E-3</v>
      </c>
      <c r="H1151" s="300"/>
      <c r="I1151" s="300"/>
      <c r="J1151" s="76"/>
    </row>
    <row r="1152" spans="1:10" x14ac:dyDescent="0.25">
      <c r="A1152" s="11" t="s">
        <v>302</v>
      </c>
      <c r="B1152" s="178">
        <f t="shared" si="81"/>
        <v>7.8453726227650984E-4</v>
      </c>
      <c r="D1152" s="300"/>
      <c r="E1152" s="300" t="s">
        <v>170</v>
      </c>
      <c r="F1152" s="299">
        <v>1168</v>
      </c>
      <c r="G1152" s="238">
        <f t="shared" si="82"/>
        <v>2.800959232613909E-4</v>
      </c>
      <c r="H1152" s="300"/>
      <c r="I1152" s="300"/>
      <c r="J1152" s="76"/>
    </row>
    <row r="1153" spans="1:10" x14ac:dyDescent="0.25">
      <c r="A1153" s="11" t="s">
        <v>302</v>
      </c>
      <c r="B1153" s="178">
        <f t="shared" si="81"/>
        <v>0.96670864747051255</v>
      </c>
      <c r="D1153" s="300"/>
      <c r="E1153" s="300" t="s">
        <v>181</v>
      </c>
      <c r="F1153" s="299">
        <v>41000</v>
      </c>
      <c r="G1153" s="238">
        <f t="shared" si="82"/>
        <v>9.8321342925659465E-3</v>
      </c>
      <c r="H1153" s="300"/>
      <c r="I1153" s="300"/>
      <c r="J1153" s="76"/>
    </row>
    <row r="1154" spans="1:10" x14ac:dyDescent="0.25">
      <c r="A1154" s="11" t="s">
        <v>302</v>
      </c>
      <c r="B1154" s="178">
        <f t="shared" si="81"/>
        <v>21.213424566246285</v>
      </c>
      <c r="D1154" s="300"/>
      <c r="E1154" s="300" t="s">
        <v>56</v>
      </c>
      <c r="F1154" s="300">
        <v>192062</v>
      </c>
      <c r="G1154" s="238">
        <f t="shared" si="82"/>
        <v>4.6058033573141484E-2</v>
      </c>
      <c r="H1154" s="300"/>
      <c r="I1154" s="300"/>
      <c r="J1154" s="76"/>
    </row>
    <row r="1155" spans="1:10" x14ac:dyDescent="0.25">
      <c r="A1155" s="11" t="s">
        <v>302</v>
      </c>
      <c r="B1155" s="178">
        <f t="shared" si="81"/>
        <v>1.238123170528326</v>
      </c>
      <c r="D1155" s="300"/>
      <c r="E1155" s="300" t="s">
        <v>165</v>
      </c>
      <c r="F1155" s="300">
        <v>46400</v>
      </c>
      <c r="G1155" s="238">
        <f t="shared" si="82"/>
        <v>1.1127098321342926E-2</v>
      </c>
      <c r="H1155" s="300"/>
      <c r="I1155" s="300"/>
      <c r="J1155" s="76"/>
    </row>
    <row r="1156" spans="1:10" x14ac:dyDescent="0.25">
      <c r="A1156" s="11" t="s">
        <v>302</v>
      </c>
      <c r="B1156" s="178">
        <f t="shared" si="81"/>
        <v>6.1022031870906157E-2</v>
      </c>
      <c r="D1156" s="300"/>
      <c r="E1156" s="300" t="s">
        <v>84</v>
      </c>
      <c r="F1156" s="300">
        <v>10301</v>
      </c>
      <c r="G1156" s="238">
        <f t="shared" si="82"/>
        <v>2.4702637889688251E-3</v>
      </c>
      <c r="H1156" s="300"/>
      <c r="I1156" s="300"/>
      <c r="J1156" s="76"/>
    </row>
    <row r="1157" spans="1:10" x14ac:dyDescent="0.25">
      <c r="A1157" s="11" t="s">
        <v>302</v>
      </c>
      <c r="B1157" s="178">
        <f t="shared" si="81"/>
        <v>39.472744164380714</v>
      </c>
      <c r="D1157" s="300"/>
      <c r="E1157" s="300" t="s">
        <v>92</v>
      </c>
      <c r="F1157" s="300">
        <v>261990</v>
      </c>
      <c r="G1157" s="238">
        <f t="shared" si="82"/>
        <v>6.2827338129496396E-2</v>
      </c>
      <c r="H1157" s="300"/>
      <c r="I1157" s="300"/>
      <c r="J1157" s="76"/>
    </row>
    <row r="1158" spans="1:10" x14ac:dyDescent="0.25">
      <c r="A1158" s="11" t="s">
        <v>302</v>
      </c>
      <c r="B1158" s="178">
        <f t="shared" si="81"/>
        <v>2.0841111283634959</v>
      </c>
      <c r="D1158" s="300"/>
      <c r="E1158" s="300" t="s">
        <v>118</v>
      </c>
      <c r="F1158" s="300">
        <v>60200</v>
      </c>
      <c r="G1158" s="238">
        <f t="shared" si="82"/>
        <v>1.4436450839328537E-2</v>
      </c>
      <c r="H1158" s="300"/>
      <c r="I1158" s="300"/>
      <c r="J1158" s="76"/>
    </row>
    <row r="1159" spans="1:10" x14ac:dyDescent="0.25">
      <c r="A1159" s="11" t="s">
        <v>302</v>
      </c>
      <c r="B1159" s="178">
        <f t="shared" si="81"/>
        <v>0</v>
      </c>
      <c r="D1159" s="300"/>
      <c r="E1159" s="300" t="s">
        <v>29</v>
      </c>
      <c r="F1159" s="300"/>
      <c r="G1159" s="238"/>
      <c r="H1159" s="300"/>
      <c r="I1159" s="300"/>
      <c r="J1159" s="76"/>
    </row>
    <row r="1160" spans="1:10" x14ac:dyDescent="0.25">
      <c r="A1160" s="11" t="s">
        <v>302</v>
      </c>
      <c r="B1160" s="178">
        <f t="shared" si="81"/>
        <v>5.4109230601130616</v>
      </c>
      <c r="D1160" s="300"/>
      <c r="E1160" s="300" t="s">
        <v>16</v>
      </c>
      <c r="F1160" s="300">
        <v>97000</v>
      </c>
      <c r="G1160" s="238">
        <f t="shared" si="82"/>
        <v>2.3261390887290168E-2</v>
      </c>
      <c r="H1160" s="300"/>
      <c r="I1160" s="300"/>
      <c r="J1160" s="76"/>
    </row>
    <row r="1161" spans="1:10" x14ac:dyDescent="0.25">
      <c r="A1161" s="11" t="s">
        <v>302</v>
      </c>
      <c r="B1161" s="178">
        <f t="shared" si="81"/>
        <v>0</v>
      </c>
      <c r="D1161" s="300"/>
      <c r="E1161" s="300" t="s">
        <v>54</v>
      </c>
      <c r="F1161" s="300"/>
      <c r="G1161" s="238"/>
      <c r="H1161" s="300"/>
      <c r="I1161" s="300"/>
      <c r="J1161" s="76"/>
    </row>
    <row r="1162" spans="1:10" x14ac:dyDescent="0.25">
      <c r="A1162" s="11" t="s">
        <v>302</v>
      </c>
      <c r="B1162" s="178">
        <f t="shared" si="81"/>
        <v>0</v>
      </c>
      <c r="D1162" s="300"/>
      <c r="E1162" s="300" t="s">
        <v>37</v>
      </c>
      <c r="F1162" s="300"/>
      <c r="G1162" s="238"/>
      <c r="H1162" s="300"/>
      <c r="I1162" s="300"/>
      <c r="J1162" s="76"/>
    </row>
    <row r="1163" spans="1:10" x14ac:dyDescent="0.25">
      <c r="A1163" s="11" t="s">
        <v>302</v>
      </c>
      <c r="B1163" s="178">
        <f t="shared" si="81"/>
        <v>1.4738658713317117</v>
      </c>
      <c r="D1163" s="300"/>
      <c r="E1163" s="300" t="s">
        <v>121</v>
      </c>
      <c r="F1163" s="300">
        <v>50625</v>
      </c>
      <c r="G1163" s="238">
        <f t="shared" si="82"/>
        <v>1.2140287769784174E-2</v>
      </c>
      <c r="H1163" s="300"/>
      <c r="I1163" s="300"/>
      <c r="J1163" s="76"/>
    </row>
    <row r="1164" spans="1:10" x14ac:dyDescent="0.25">
      <c r="A1164" s="11" t="s">
        <v>302</v>
      </c>
      <c r="B1164" s="178">
        <f t="shared" si="81"/>
        <v>0</v>
      </c>
      <c r="D1164" s="300"/>
      <c r="E1164" s="300" t="s">
        <v>32</v>
      </c>
      <c r="F1164" s="300"/>
      <c r="G1164" s="238"/>
      <c r="H1164" s="300"/>
      <c r="I1164" s="300"/>
      <c r="J1164" s="76"/>
    </row>
    <row r="1165" spans="1:10" x14ac:dyDescent="0.25">
      <c r="A1165" s="11" t="s">
        <v>302</v>
      </c>
      <c r="B1165" s="178">
        <f t="shared" si="81"/>
        <v>2.6357561432868089</v>
      </c>
      <c r="D1165" s="300"/>
      <c r="E1165" s="300" t="s">
        <v>174</v>
      </c>
      <c r="F1165" s="300">
        <v>67700</v>
      </c>
      <c r="G1165" s="238">
        <f t="shared" si="82"/>
        <v>1.6235011990407673E-2</v>
      </c>
      <c r="H1165" s="300"/>
      <c r="I1165" s="300"/>
      <c r="J1165" s="76"/>
    </row>
    <row r="1166" spans="1:10" x14ac:dyDescent="0.25">
      <c r="A1166" s="11" t="s">
        <v>302</v>
      </c>
      <c r="B1166" s="178">
        <f t="shared" si="81"/>
        <v>9.2012720758644882E-3</v>
      </c>
      <c r="D1166" s="300"/>
      <c r="E1166" s="300" t="s">
        <v>140</v>
      </c>
      <c r="F1166" s="300">
        <v>4000</v>
      </c>
      <c r="G1166" s="238">
        <f t="shared" si="82"/>
        <v>9.5923261390887292E-4</v>
      </c>
      <c r="H1166" s="300"/>
      <c r="I1166" s="300"/>
      <c r="J1166" s="76"/>
    </row>
    <row r="1167" spans="1:10" x14ac:dyDescent="0.25">
      <c r="A1167" s="11" t="s">
        <v>302</v>
      </c>
      <c r="B1167" s="178">
        <f t="shared" si="81"/>
        <v>0</v>
      </c>
      <c r="D1167" s="300"/>
      <c r="E1167" s="300" t="s">
        <v>161</v>
      </c>
      <c r="F1167" s="300"/>
      <c r="G1167" s="238"/>
      <c r="H1167" s="300"/>
      <c r="I1167" s="300"/>
      <c r="J1167" s="76"/>
    </row>
    <row r="1168" spans="1:10" x14ac:dyDescent="0.25">
      <c r="A1168" s="11" t="s">
        <v>302</v>
      </c>
      <c r="B1168" s="178">
        <f t="shared" si="81"/>
        <v>0</v>
      </c>
      <c r="D1168" s="300"/>
      <c r="E1168" s="300" t="s">
        <v>166</v>
      </c>
      <c r="F1168" s="300"/>
      <c r="G1168" s="238"/>
      <c r="H1168" s="300"/>
      <c r="I1168" s="300"/>
      <c r="J1168" s="76"/>
    </row>
    <row r="1169" spans="1:10" x14ac:dyDescent="0.25">
      <c r="A1169" s="11" t="s">
        <v>302</v>
      </c>
      <c r="B1169" s="178">
        <f t="shared" si="81"/>
        <v>0.8304148048467701</v>
      </c>
      <c r="D1169" s="300"/>
      <c r="E1169" s="300" t="s">
        <v>31</v>
      </c>
      <c r="F1169" s="300">
        <v>38000</v>
      </c>
      <c r="G1169" s="238">
        <f t="shared" si="82"/>
        <v>9.1127098321342921E-3</v>
      </c>
      <c r="H1169" s="300"/>
      <c r="I1169" s="300"/>
      <c r="J1169" s="76"/>
    </row>
    <row r="1170" spans="1:10" x14ac:dyDescent="0.25">
      <c r="A1170" s="11" t="s">
        <v>302</v>
      </c>
      <c r="B1170" s="178">
        <f t="shared" si="81"/>
        <v>1.4376987618538263E-4</v>
      </c>
      <c r="D1170" s="300"/>
      <c r="E1170" s="300" t="s">
        <v>128</v>
      </c>
      <c r="F1170" s="299">
        <v>500</v>
      </c>
      <c r="G1170" s="238">
        <f t="shared" si="82"/>
        <v>1.1990407673860912E-4</v>
      </c>
      <c r="H1170" s="300"/>
      <c r="I1170" s="300"/>
      <c r="J1170" s="76"/>
    </row>
    <row r="1171" spans="1:10" x14ac:dyDescent="0.25">
      <c r="A1171" s="11" t="s">
        <v>302</v>
      </c>
      <c r="B1171" s="178">
        <f t="shared" si="81"/>
        <v>78.303400445111535</v>
      </c>
      <c r="D1171" s="300"/>
      <c r="E1171" s="300" t="s">
        <v>38</v>
      </c>
      <c r="F1171" s="300">
        <v>369000</v>
      </c>
      <c r="G1171" s="238">
        <f t="shared" si="82"/>
        <v>8.8489208633093522E-2</v>
      </c>
      <c r="H1171" s="300"/>
      <c r="I1171" s="300"/>
      <c r="J1171" s="76"/>
    </row>
    <row r="1172" spans="1:10" x14ac:dyDescent="0.25">
      <c r="A1172" s="11" t="s">
        <v>302</v>
      </c>
      <c r="B1172" s="178">
        <f t="shared" si="81"/>
        <v>0</v>
      </c>
      <c r="D1172" s="300"/>
      <c r="E1172" s="300" t="s">
        <v>129</v>
      </c>
      <c r="F1172" s="300"/>
      <c r="G1172" s="238"/>
      <c r="H1172" s="300"/>
      <c r="I1172" s="300"/>
      <c r="J1172" s="76"/>
    </row>
    <row r="1173" spans="1:10" x14ac:dyDescent="0.25">
      <c r="A1173" s="150" t="s">
        <v>302</v>
      </c>
      <c r="B1173" s="131">
        <f t="shared" si="81"/>
        <v>2.4297109075329663E-2</v>
      </c>
      <c r="C1173" s="150"/>
      <c r="D1173" s="12"/>
      <c r="E1173" s="12" t="s">
        <v>47</v>
      </c>
      <c r="F1173" s="12">
        <v>6500</v>
      </c>
      <c r="G1173" s="237">
        <f t="shared" si="82"/>
        <v>1.5587529976019184E-3</v>
      </c>
      <c r="H1173" s="12"/>
      <c r="I1173" s="12"/>
      <c r="J1173" s="150"/>
    </row>
    <row r="1174" spans="1:10" x14ac:dyDescent="0.25">
      <c r="A1174" s="11" t="s">
        <v>305</v>
      </c>
      <c r="B1174" s="178">
        <f>POWER((F1174/$J$1174)*100, 2)</f>
        <v>1.2766065103727442</v>
      </c>
      <c r="C1174" s="11">
        <f>SUM(B1174:B1186)</f>
        <v>7281.9468713105061</v>
      </c>
      <c r="D1174" s="304"/>
      <c r="E1174" s="304" t="s">
        <v>93</v>
      </c>
      <c r="F1174" s="299">
        <v>87</v>
      </c>
      <c r="G1174" s="238">
        <f>F1174/$J$1174</f>
        <v>1.1298701298701299E-2</v>
      </c>
      <c r="H1174" s="304"/>
      <c r="I1174" s="304"/>
      <c r="J1174" s="76">
        <v>7700</v>
      </c>
    </row>
    <row r="1175" spans="1:10" x14ac:dyDescent="0.25">
      <c r="A1175" s="11" t="s">
        <v>305</v>
      </c>
      <c r="B1175" s="178">
        <f t="shared" ref="B1175:B1186" si="83">POWER((F1175/$J$1174)*100, 2)</f>
        <v>1.5179625569235959E-3</v>
      </c>
      <c r="D1175" s="304"/>
      <c r="E1175" s="304" t="s">
        <v>101</v>
      </c>
      <c r="F1175" s="299">
        <v>3</v>
      </c>
      <c r="G1175" s="238">
        <f t="shared" ref="G1175:G1183" si="84">F1175/$J$1174</f>
        <v>3.8961038961038961E-4</v>
      </c>
      <c r="H1175" s="304"/>
      <c r="I1175" s="304"/>
      <c r="J1175" s="76"/>
    </row>
    <row r="1176" spans="1:10" x14ac:dyDescent="0.25">
      <c r="A1176" s="11" t="s">
        <v>305</v>
      </c>
      <c r="B1176" s="178">
        <f t="shared" si="83"/>
        <v>1.3966942148760333</v>
      </c>
      <c r="D1176" s="304"/>
      <c r="E1176" s="304" t="s">
        <v>82</v>
      </c>
      <c r="F1176" s="299">
        <v>91</v>
      </c>
      <c r="G1176" s="238">
        <f t="shared" si="84"/>
        <v>1.1818181818181818E-2</v>
      </c>
      <c r="H1176" s="304"/>
      <c r="I1176" s="304"/>
      <c r="J1176" s="76"/>
    </row>
    <row r="1177" spans="1:10" x14ac:dyDescent="0.25">
      <c r="A1177" s="11" t="s">
        <v>305</v>
      </c>
      <c r="B1177" s="178">
        <f t="shared" si="83"/>
        <v>7125.9908922246568</v>
      </c>
      <c r="D1177" s="304"/>
      <c r="E1177" s="304" t="s">
        <v>15</v>
      </c>
      <c r="F1177" s="299">
        <v>6500</v>
      </c>
      <c r="G1177" s="238">
        <f t="shared" si="84"/>
        <v>0.8441558441558441</v>
      </c>
      <c r="H1177" s="304"/>
      <c r="I1177" s="304"/>
      <c r="J1177" s="76"/>
    </row>
    <row r="1178" spans="1:10" x14ac:dyDescent="0.25">
      <c r="A1178" s="11" t="s">
        <v>305</v>
      </c>
      <c r="B1178" s="178">
        <f t="shared" si="83"/>
        <v>0</v>
      </c>
      <c r="D1178" s="304"/>
      <c r="E1178" s="304" t="s">
        <v>111</v>
      </c>
      <c r="F1178" s="299"/>
      <c r="G1178" s="238"/>
      <c r="H1178" s="304"/>
      <c r="I1178" s="304"/>
      <c r="J1178" s="76"/>
    </row>
    <row r="1179" spans="1:10" x14ac:dyDescent="0.25">
      <c r="A1179" s="11" t="s">
        <v>305</v>
      </c>
      <c r="B1179" s="178">
        <f t="shared" si="83"/>
        <v>0</v>
      </c>
      <c r="D1179" s="304"/>
      <c r="E1179" s="304" t="s">
        <v>36</v>
      </c>
      <c r="F1179" s="299"/>
      <c r="G1179" s="238"/>
      <c r="H1179" s="304"/>
      <c r="I1179" s="304"/>
      <c r="J1179" s="76"/>
    </row>
    <row r="1180" spans="1:10" x14ac:dyDescent="0.25">
      <c r="A1180" s="11" t="s">
        <v>305</v>
      </c>
      <c r="B1180" s="178">
        <f t="shared" si="83"/>
        <v>152.85950413223139</v>
      </c>
      <c r="D1180" s="304"/>
      <c r="E1180" s="304" t="s">
        <v>56</v>
      </c>
      <c r="F1180" s="299">
        <v>952</v>
      </c>
      <c r="G1180" s="238">
        <f t="shared" si="84"/>
        <v>0.12363636363636364</v>
      </c>
      <c r="H1180" s="304"/>
      <c r="I1180" s="304"/>
      <c r="J1180" s="76"/>
    </row>
    <row r="1181" spans="1:10" x14ac:dyDescent="0.25">
      <c r="A1181" s="11" t="s">
        <v>305</v>
      </c>
      <c r="B1181" s="178">
        <f t="shared" si="83"/>
        <v>0</v>
      </c>
      <c r="D1181" s="304"/>
      <c r="E1181" s="304" t="s">
        <v>92</v>
      </c>
      <c r="F1181" s="299"/>
      <c r="G1181" s="238"/>
      <c r="H1181" s="304"/>
      <c r="I1181" s="304"/>
      <c r="J1181" s="76"/>
    </row>
    <row r="1182" spans="1:10" x14ac:dyDescent="0.25">
      <c r="A1182" s="11" t="s">
        <v>305</v>
      </c>
      <c r="B1182" s="178">
        <f t="shared" si="83"/>
        <v>0</v>
      </c>
      <c r="D1182" s="304"/>
      <c r="E1182" s="304" t="s">
        <v>29</v>
      </c>
      <c r="F1182" s="299"/>
      <c r="G1182" s="238"/>
      <c r="H1182" s="304"/>
      <c r="I1182" s="304"/>
      <c r="J1182" s="76"/>
    </row>
    <row r="1183" spans="1:10" x14ac:dyDescent="0.25">
      <c r="A1183" s="11" t="s">
        <v>305</v>
      </c>
      <c r="B1183" s="178">
        <f t="shared" si="83"/>
        <v>0.42165626581210996</v>
      </c>
      <c r="D1183" s="304"/>
      <c r="E1183" s="304" t="s">
        <v>16</v>
      </c>
      <c r="F1183" s="299">
        <v>50</v>
      </c>
      <c r="G1183" s="238">
        <f t="shared" si="84"/>
        <v>6.4935064935064939E-3</v>
      </c>
      <c r="H1183" s="304"/>
      <c r="I1183" s="304"/>
      <c r="J1183" s="76"/>
    </row>
    <row r="1184" spans="1:10" x14ac:dyDescent="0.25">
      <c r="A1184" s="11" t="s">
        <v>305</v>
      </c>
      <c r="B1184" s="178">
        <f t="shared" si="83"/>
        <v>0</v>
      </c>
      <c r="D1184" s="304"/>
      <c r="E1184" s="304" t="s">
        <v>37</v>
      </c>
      <c r="F1184" s="299"/>
      <c r="G1184" s="238"/>
      <c r="H1184" s="304"/>
      <c r="I1184" s="304"/>
      <c r="J1184" s="76"/>
    </row>
    <row r="1185" spans="1:10" x14ac:dyDescent="0.25">
      <c r="A1185" s="11" t="s">
        <v>305</v>
      </c>
      <c r="B1185" s="178">
        <f t="shared" si="83"/>
        <v>0</v>
      </c>
      <c r="D1185" s="304"/>
      <c r="E1185" s="304" t="s">
        <v>140</v>
      </c>
      <c r="F1185" s="304"/>
      <c r="G1185" s="238"/>
      <c r="H1185" s="304"/>
      <c r="I1185" s="304"/>
      <c r="J1185" s="76"/>
    </row>
    <row r="1186" spans="1:10" x14ac:dyDescent="0.25">
      <c r="A1186" s="150" t="s">
        <v>305</v>
      </c>
      <c r="B1186" s="131">
        <f t="shared" si="83"/>
        <v>0</v>
      </c>
      <c r="C1186" s="150"/>
      <c r="D1186" s="12"/>
      <c r="E1186" s="12" t="s">
        <v>38</v>
      </c>
      <c r="F1186" s="12"/>
      <c r="G1186" s="237"/>
      <c r="H1186" s="12"/>
      <c r="I1186" s="12"/>
      <c r="J1186" s="147"/>
    </row>
    <row r="1187" spans="1:10" x14ac:dyDescent="0.25">
      <c r="A1187" s="11" t="s">
        <v>338</v>
      </c>
      <c r="B1187" s="178">
        <f>POWER((F1187/$J$1187)*100, 2)</f>
        <v>2.4836164076269829</v>
      </c>
      <c r="C1187" s="11">
        <f>SUM(B1187:B1192)</f>
        <v>4648.2290898894407</v>
      </c>
      <c r="D1187" s="306"/>
      <c r="E1187" s="306" t="s">
        <v>6</v>
      </c>
      <c r="F1187" s="306">
        <v>249</v>
      </c>
      <c r="G1187" s="238">
        <f>F1187/$J$1187</f>
        <v>1.5759493670886075E-2</v>
      </c>
      <c r="H1187" s="306"/>
      <c r="I1187" s="306"/>
      <c r="J1187" s="76">
        <v>15800</v>
      </c>
    </row>
    <row r="1188" spans="1:10" x14ac:dyDescent="0.25">
      <c r="A1188" s="11" t="s">
        <v>338</v>
      </c>
      <c r="B1188" s="178">
        <f t="shared" ref="B1188:B1192" si="85">POWER((F1188/$J$1187)*100, 2)</f>
        <v>1083.1597500400576</v>
      </c>
      <c r="D1188" s="306"/>
      <c r="E1188" s="306" t="s">
        <v>9</v>
      </c>
      <c r="F1188" s="306">
        <v>5200</v>
      </c>
      <c r="G1188" s="238">
        <f t="shared" ref="G1188:G1192" si="86">F1188/$J$1187</f>
        <v>0.32911392405063289</v>
      </c>
      <c r="H1188" s="306"/>
      <c r="I1188" s="306"/>
      <c r="J1188" s="76"/>
    </row>
    <row r="1189" spans="1:10" x14ac:dyDescent="0.25">
      <c r="A1189" s="11" t="s">
        <v>338</v>
      </c>
      <c r="B1189" s="178">
        <f t="shared" si="85"/>
        <v>15.497676654382309</v>
      </c>
      <c r="D1189" s="306"/>
      <c r="E1189" s="306" t="s">
        <v>26</v>
      </c>
      <c r="F1189" s="306">
        <v>622</v>
      </c>
      <c r="G1189" s="238">
        <f t="shared" si="86"/>
        <v>3.9367088607594934E-2</v>
      </c>
      <c r="H1189" s="306"/>
      <c r="I1189" s="306"/>
      <c r="J1189" s="76"/>
    </row>
    <row r="1190" spans="1:10" x14ac:dyDescent="0.25">
      <c r="A1190" s="11" t="s">
        <v>338</v>
      </c>
      <c r="B1190" s="178">
        <f t="shared" si="85"/>
        <v>0</v>
      </c>
      <c r="C1190" s="105"/>
      <c r="D1190" s="232"/>
      <c r="E1190" s="232" t="s">
        <v>160</v>
      </c>
      <c r="F1190" s="306"/>
      <c r="G1190" s="238"/>
      <c r="H1190" s="232"/>
      <c r="I1190" s="232"/>
      <c r="J1190" s="167"/>
    </row>
    <row r="1191" spans="1:10" x14ac:dyDescent="0.25">
      <c r="A1191" s="11" t="s">
        <v>338</v>
      </c>
      <c r="B1191" s="178">
        <f t="shared" si="85"/>
        <v>3543.2632991507767</v>
      </c>
      <c r="C1191" s="105"/>
      <c r="D1191" s="232"/>
      <c r="E1191" s="14" t="s">
        <v>161</v>
      </c>
      <c r="F1191" s="306">
        <v>9405</v>
      </c>
      <c r="G1191" s="238">
        <f t="shared" si="86"/>
        <v>0.59525316455696198</v>
      </c>
      <c r="H1191" s="232"/>
      <c r="I1191" s="232"/>
      <c r="J1191" s="167"/>
    </row>
    <row r="1192" spans="1:10" x14ac:dyDescent="0.25">
      <c r="A1192" s="150" t="s">
        <v>338</v>
      </c>
      <c r="B1192" s="131">
        <f t="shared" si="85"/>
        <v>3.8247476365966984</v>
      </c>
      <c r="C1192" s="150"/>
      <c r="D1192" s="12"/>
      <c r="E1192" s="16" t="s">
        <v>47</v>
      </c>
      <c r="F1192" s="12">
        <v>309</v>
      </c>
      <c r="G1192" s="237">
        <f t="shared" si="86"/>
        <v>1.9556962025316454E-2</v>
      </c>
      <c r="H1192" s="12"/>
      <c r="I1192" s="12"/>
      <c r="J1192" s="14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205"/>
  <sheetViews>
    <sheetView workbookViewId="0">
      <pane ySplit="1" topLeftCell="A2" activePane="bottomLeft" state="frozen"/>
      <selection pane="bottomLeft" activeCell="J28" sqref="J28"/>
    </sheetView>
  </sheetViews>
  <sheetFormatPr defaultRowHeight="15" x14ac:dyDescent="0.25"/>
  <cols>
    <col min="1" max="1" width="20" style="11" bestFit="1" customWidth="1"/>
    <col min="2" max="2" width="28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758.98080724161446</v>
      </c>
      <c r="C2" s="11">
        <f>SUM(B2:B34)</f>
        <v>1599.324755172265</v>
      </c>
      <c r="D2" s="22"/>
      <c r="E2" s="26" t="s">
        <v>5</v>
      </c>
      <c r="F2" s="61">
        <v>69976</v>
      </c>
      <c r="G2" s="21">
        <f>(F2/$J$2)</f>
        <v>0.27549606299212598</v>
      </c>
      <c r="J2" s="11">
        <v>254000</v>
      </c>
    </row>
    <row r="3" spans="1:10" x14ac:dyDescent="0.25">
      <c r="A3" s="11" t="s">
        <v>3</v>
      </c>
      <c r="B3">
        <f>POWER((F3/$J$2)*100, 2)</f>
        <v>7.2942525885051762E-2</v>
      </c>
      <c r="D3" s="22"/>
      <c r="E3" s="26" t="s">
        <v>39</v>
      </c>
      <c r="F3" s="61">
        <v>686</v>
      </c>
      <c r="G3" s="21">
        <f>(F3/$J$2)</f>
        <v>2.700787401574803E-3</v>
      </c>
    </row>
    <row r="4" spans="1:10" x14ac:dyDescent="0.25">
      <c r="A4" s="11" t="s">
        <v>3</v>
      </c>
      <c r="B4">
        <f t="shared" ref="B4:B19" si="0">POWER((F4/$J$2)*100, 2)</f>
        <v>175.24547789075575</v>
      </c>
      <c r="D4" s="22"/>
      <c r="E4" s="26" t="s">
        <v>6</v>
      </c>
      <c r="F4" s="61">
        <v>33624.6</v>
      </c>
      <c r="G4" s="21">
        <f t="shared" ref="G4:G16" si="1">(F4/$J$2)</f>
        <v>0.13238031496062991</v>
      </c>
    </row>
    <row r="5" spans="1:10" x14ac:dyDescent="0.25">
      <c r="A5" s="11" t="s">
        <v>3</v>
      </c>
      <c r="B5">
        <f t="shared" si="0"/>
        <v>313.87562775125554</v>
      </c>
      <c r="D5" s="22"/>
      <c r="E5" s="26" t="s">
        <v>15</v>
      </c>
      <c r="F5" s="61">
        <v>45000</v>
      </c>
      <c r="G5" s="21">
        <f t="shared" si="1"/>
        <v>0.17716535433070865</v>
      </c>
    </row>
    <row r="6" spans="1:10" x14ac:dyDescent="0.25">
      <c r="A6" s="11" t="s">
        <v>3</v>
      </c>
      <c r="B6">
        <f t="shared" si="0"/>
        <v>0</v>
      </c>
      <c r="D6" s="22"/>
      <c r="E6" s="26" t="s">
        <v>18</v>
      </c>
      <c r="F6" s="62"/>
      <c r="G6" s="21">
        <f t="shared" si="1"/>
        <v>0</v>
      </c>
    </row>
    <row r="7" spans="1:10" x14ac:dyDescent="0.25">
      <c r="A7" s="11" t="s">
        <v>3</v>
      </c>
      <c r="B7">
        <f t="shared" si="0"/>
        <v>3.8750077500155001E-4</v>
      </c>
      <c r="D7" s="22"/>
      <c r="E7" s="26" t="s">
        <v>52</v>
      </c>
      <c r="F7" s="61">
        <v>50</v>
      </c>
      <c r="G7" s="21">
        <f t="shared" si="1"/>
        <v>1.968503937007874E-4</v>
      </c>
    </row>
    <row r="8" spans="1:10" x14ac:dyDescent="0.25">
      <c r="A8" s="11" t="s">
        <v>3</v>
      </c>
      <c r="B8">
        <f t="shared" si="0"/>
        <v>8.632897265794531E-3</v>
      </c>
      <c r="D8" s="22"/>
      <c r="E8" s="26" t="s">
        <v>20</v>
      </c>
      <c r="F8" s="61">
        <v>236</v>
      </c>
      <c r="G8" s="21">
        <f t="shared" si="1"/>
        <v>9.2913385826771651E-4</v>
      </c>
    </row>
    <row r="9" spans="1:10" x14ac:dyDescent="0.25">
      <c r="A9" s="11" t="s">
        <v>3</v>
      </c>
      <c r="B9">
        <f t="shared" si="0"/>
        <v>0.83715295430590853</v>
      </c>
      <c r="D9" s="22"/>
      <c r="E9" s="26" t="s">
        <v>21</v>
      </c>
      <c r="F9" s="63">
        <v>2324</v>
      </c>
      <c r="G9" s="21">
        <f t="shared" si="1"/>
        <v>9.1496062992125985E-3</v>
      </c>
    </row>
    <row r="10" spans="1:10" x14ac:dyDescent="0.25">
      <c r="A10" s="11" t="s">
        <v>3</v>
      </c>
      <c r="B10">
        <f t="shared" si="0"/>
        <v>38.186560853121705</v>
      </c>
      <c r="D10" s="22"/>
      <c r="E10" s="26" t="s">
        <v>7</v>
      </c>
      <c r="F10" s="61">
        <v>15696</v>
      </c>
      <c r="G10" s="21">
        <f t="shared" si="1"/>
        <v>6.1795275590551181E-2</v>
      </c>
    </row>
    <row r="11" spans="1:10" x14ac:dyDescent="0.25">
      <c r="A11" s="11" t="s">
        <v>3</v>
      </c>
      <c r="B11">
        <f t="shared" si="0"/>
        <v>0.51252013813643116</v>
      </c>
      <c r="D11" s="22"/>
      <c r="E11" s="26" t="s">
        <v>8</v>
      </c>
      <c r="F11" s="61">
        <v>1818.3989999999999</v>
      </c>
      <c r="G11" s="21">
        <f t="shared" si="1"/>
        <v>7.1590511811023619E-3</v>
      </c>
    </row>
    <row r="12" spans="1:10" x14ac:dyDescent="0.25">
      <c r="A12" s="11" t="s">
        <v>3</v>
      </c>
      <c r="B12">
        <f t="shared" si="0"/>
        <v>3.7238824477648959E-3</v>
      </c>
      <c r="D12" s="22"/>
      <c r="E12" s="26" t="s">
        <v>22</v>
      </c>
      <c r="F12" s="61">
        <v>155</v>
      </c>
      <c r="G12" s="21">
        <f t="shared" si="1"/>
        <v>6.1023622047244098E-4</v>
      </c>
    </row>
    <row r="13" spans="1:10" x14ac:dyDescent="0.25">
      <c r="A13" s="11" t="s">
        <v>3</v>
      </c>
      <c r="B13">
        <f t="shared" si="0"/>
        <v>26.195052390104777</v>
      </c>
      <c r="D13" s="22"/>
      <c r="E13" s="26" t="s">
        <v>9</v>
      </c>
      <c r="F13" s="61">
        <v>13000</v>
      </c>
      <c r="G13" s="21">
        <f t="shared" si="1"/>
        <v>5.1181102362204724E-2</v>
      </c>
    </row>
    <row r="14" spans="1:10" x14ac:dyDescent="0.25">
      <c r="A14" s="11" t="s">
        <v>3</v>
      </c>
      <c r="B14">
        <f t="shared" si="0"/>
        <v>256.04913621582244</v>
      </c>
      <c r="C14" s="105"/>
      <c r="D14" s="22"/>
      <c r="E14" s="26" t="s">
        <v>23</v>
      </c>
      <c r="F14" s="61">
        <v>40643.9</v>
      </c>
      <c r="G14" s="21">
        <f t="shared" si="1"/>
        <v>0.16001535433070865</v>
      </c>
    </row>
    <row r="15" spans="1:10" x14ac:dyDescent="0.25">
      <c r="A15" s="11" t="s">
        <v>3</v>
      </c>
      <c r="B15">
        <f t="shared" si="0"/>
        <v>0.11119861739723483</v>
      </c>
      <c r="D15" s="22"/>
      <c r="E15" s="26" t="s">
        <v>24</v>
      </c>
      <c r="F15" s="61">
        <v>847</v>
      </c>
      <c r="G15" s="21">
        <f t="shared" si="1"/>
        <v>3.3346456692913387E-3</v>
      </c>
    </row>
    <row r="16" spans="1:10" x14ac:dyDescent="0.25">
      <c r="A16" s="11" t="s">
        <v>3</v>
      </c>
      <c r="B16">
        <f t="shared" si="0"/>
        <v>16.091203616940909</v>
      </c>
      <c r="D16" s="22"/>
      <c r="E16" s="26" t="s">
        <v>10</v>
      </c>
      <c r="F16" s="61">
        <v>10188.915999999999</v>
      </c>
      <c r="G16" s="21">
        <f t="shared" si="1"/>
        <v>4.0113842519685035E-2</v>
      </c>
    </row>
    <row r="17" spans="1:7" x14ac:dyDescent="0.25">
      <c r="A17" s="11" t="s">
        <v>3</v>
      </c>
      <c r="B17">
        <f t="shared" si="0"/>
        <v>4.6802382354764713</v>
      </c>
      <c r="D17" s="22"/>
      <c r="E17" s="26" t="s">
        <v>36</v>
      </c>
      <c r="F17" s="61">
        <v>5495</v>
      </c>
      <c r="G17" s="21">
        <f>(F17/$J$2)</f>
        <v>2.1633858267716535E-2</v>
      </c>
    </row>
    <row r="18" spans="1:7" x14ac:dyDescent="0.25">
      <c r="A18" s="11" t="s">
        <v>3</v>
      </c>
      <c r="B18">
        <f t="shared" si="0"/>
        <v>5.1908053816107618E-3</v>
      </c>
      <c r="D18" s="22"/>
      <c r="E18" s="26" t="s">
        <v>26</v>
      </c>
      <c r="F18" s="61">
        <v>183</v>
      </c>
      <c r="G18" s="21">
        <f>(F18/$J$2)</f>
        <v>7.2047244094488184E-4</v>
      </c>
    </row>
    <row r="19" spans="1:7" x14ac:dyDescent="0.25">
      <c r="A19" s="11" t="s">
        <v>3</v>
      </c>
      <c r="B19">
        <f t="shared" si="0"/>
        <v>3.038006076012152E-5</v>
      </c>
      <c r="D19" s="22"/>
      <c r="E19" s="26" t="s">
        <v>56</v>
      </c>
      <c r="F19" s="61">
        <v>14</v>
      </c>
      <c r="G19" s="21">
        <f>(F19/$J$2)</f>
        <v>5.5118110236220471E-5</v>
      </c>
    </row>
    <row r="20" spans="1:7" x14ac:dyDescent="0.25">
      <c r="A20" s="11" t="s">
        <v>3</v>
      </c>
      <c r="B20">
        <f>POWER((F20/$J$2)*100, 2)</f>
        <v>3.9185628371256748E-3</v>
      </c>
      <c r="D20" s="22"/>
      <c r="E20" s="26" t="s">
        <v>45</v>
      </c>
      <c r="F20" s="61">
        <v>159</v>
      </c>
      <c r="G20" s="21">
        <f>(F20/$J$2)</f>
        <v>6.259842519685039E-4</v>
      </c>
    </row>
    <row r="21" spans="1:7" x14ac:dyDescent="0.25">
      <c r="A21" s="11" t="s">
        <v>3</v>
      </c>
      <c r="B21">
        <f t="shared" ref="B21:B34" si="2">POWER((F21/$J$2)*100, 2)</f>
        <v>1.6610438340876687E-5</v>
      </c>
      <c r="D21" s="22"/>
      <c r="E21" s="26" t="s">
        <v>27</v>
      </c>
      <c r="F21" s="61">
        <v>10.352</v>
      </c>
      <c r="G21" s="21">
        <f>(F21/$J$2)</f>
        <v>4.0755905511811026E-5</v>
      </c>
    </row>
    <row r="22" spans="1:7" x14ac:dyDescent="0.25">
      <c r="A22" s="11" t="s">
        <v>3</v>
      </c>
      <c r="B22">
        <f t="shared" si="2"/>
        <v>1.2555025110050223E-5</v>
      </c>
      <c r="D22" s="22"/>
      <c r="E22" s="26" t="s">
        <v>28</v>
      </c>
      <c r="F22" s="61">
        <v>9</v>
      </c>
      <c r="G22" s="21">
        <f t="shared" ref="G22:G34" si="3">(F22/$J$2)</f>
        <v>3.5433070866141735E-5</v>
      </c>
    </row>
    <row r="23" spans="1:7" x14ac:dyDescent="0.25">
      <c r="A23" s="11" t="s">
        <v>3</v>
      </c>
      <c r="B23">
        <f t="shared" si="2"/>
        <v>0</v>
      </c>
      <c r="D23" s="22"/>
      <c r="E23" s="26" t="s">
        <v>29</v>
      </c>
      <c r="F23" s="61"/>
      <c r="G23" s="21">
        <f t="shared" si="3"/>
        <v>0</v>
      </c>
    </row>
    <row r="24" spans="1:7" x14ac:dyDescent="0.25">
      <c r="A24" s="11" t="s">
        <v>3</v>
      </c>
      <c r="B24">
        <f t="shared" si="2"/>
        <v>5.4744945439890875</v>
      </c>
      <c r="D24" s="22"/>
      <c r="E24" s="26" t="s">
        <v>16</v>
      </c>
      <c r="F24" s="61">
        <v>5943</v>
      </c>
      <c r="G24" s="21">
        <f t="shared" si="3"/>
        <v>2.3397637795275591E-2</v>
      </c>
    </row>
    <row r="25" spans="1:7" x14ac:dyDescent="0.25">
      <c r="A25" s="11" t="s">
        <v>3</v>
      </c>
      <c r="B25">
        <f t="shared" si="2"/>
        <v>6.5775931551863114E-3</v>
      </c>
      <c r="D25" s="22"/>
      <c r="E25" s="26" t="s">
        <v>54</v>
      </c>
      <c r="F25" s="62">
        <v>206</v>
      </c>
      <c r="G25" s="21">
        <f t="shared" si="3"/>
        <v>8.1102362204724414E-4</v>
      </c>
    </row>
    <row r="26" spans="1:7" x14ac:dyDescent="0.25">
      <c r="A26" s="11" t="s">
        <v>3</v>
      </c>
      <c r="B26">
        <f t="shared" si="2"/>
        <v>0</v>
      </c>
      <c r="D26" s="22"/>
      <c r="E26" s="26" t="s">
        <v>34</v>
      </c>
      <c r="F26" s="62"/>
      <c r="G26" s="21">
        <f t="shared" si="3"/>
        <v>0</v>
      </c>
    </row>
    <row r="27" spans="1:7" x14ac:dyDescent="0.25">
      <c r="A27" s="11" t="s">
        <v>3</v>
      </c>
      <c r="B27">
        <f t="shared" si="2"/>
        <v>0.26195052390104778</v>
      </c>
      <c r="D27" s="22"/>
      <c r="E27" s="26" t="s">
        <v>30</v>
      </c>
      <c r="F27" s="61">
        <v>1300</v>
      </c>
      <c r="G27" s="21">
        <f t="shared" si="3"/>
        <v>5.1181102362204724E-3</v>
      </c>
    </row>
    <row r="28" spans="1:7" x14ac:dyDescent="0.25">
      <c r="A28" s="11" t="s">
        <v>3</v>
      </c>
      <c r="B28">
        <f t="shared" si="2"/>
        <v>0</v>
      </c>
      <c r="D28" s="22"/>
      <c r="E28" s="26" t="s">
        <v>55</v>
      </c>
      <c r="F28" s="62"/>
      <c r="G28" s="21">
        <f t="shared" si="3"/>
        <v>0</v>
      </c>
    </row>
    <row r="29" spans="1:7" x14ac:dyDescent="0.25">
      <c r="A29" s="11" t="s">
        <v>3</v>
      </c>
      <c r="B29">
        <f t="shared" si="2"/>
        <v>1.6231161262322522</v>
      </c>
      <c r="D29" s="22"/>
      <c r="E29" s="26" t="s">
        <v>11</v>
      </c>
      <c r="F29" s="61">
        <v>3236</v>
      </c>
      <c r="G29" s="21">
        <f t="shared" si="3"/>
        <v>1.274015748031496E-2</v>
      </c>
    </row>
    <row r="30" spans="1:7" x14ac:dyDescent="0.25">
      <c r="A30" s="11" t="s">
        <v>3</v>
      </c>
      <c r="B30">
        <f t="shared" si="2"/>
        <v>2.2382044764089528E-4</v>
      </c>
      <c r="D30" s="22"/>
      <c r="E30" t="s">
        <v>46</v>
      </c>
      <c r="F30" s="61">
        <v>38</v>
      </c>
      <c r="G30" s="21">
        <f t="shared" si="3"/>
        <v>1.4960629921259843E-4</v>
      </c>
    </row>
    <row r="31" spans="1:7" x14ac:dyDescent="0.25">
      <c r="A31" s="11" t="s">
        <v>3</v>
      </c>
      <c r="B31">
        <f t="shared" si="2"/>
        <v>0.16282019301026096</v>
      </c>
      <c r="D31" s="22"/>
      <c r="E31" t="s">
        <v>31</v>
      </c>
      <c r="F31" s="61">
        <v>1024.915</v>
      </c>
      <c r="G31" s="21">
        <f t="shared" si="3"/>
        <v>4.0350984251968499E-3</v>
      </c>
    </row>
    <row r="32" spans="1:7" x14ac:dyDescent="0.25">
      <c r="A32" s="11" t="s">
        <v>3</v>
      </c>
      <c r="B32">
        <f t="shared" si="2"/>
        <v>0</v>
      </c>
      <c r="D32" s="22"/>
      <c r="E32" t="s">
        <v>38</v>
      </c>
      <c r="F32" s="62"/>
      <c r="G32" s="21">
        <f t="shared" si="3"/>
        <v>0</v>
      </c>
    </row>
    <row r="33" spans="1:11" x14ac:dyDescent="0.25">
      <c r="A33" s="11" t="s">
        <v>3</v>
      </c>
      <c r="B33">
        <f t="shared" si="2"/>
        <v>0.93419074338148667</v>
      </c>
      <c r="D33" s="22"/>
      <c r="E33" t="s">
        <v>12</v>
      </c>
      <c r="F33" s="61">
        <v>2455</v>
      </c>
      <c r="G33" s="21">
        <f t="shared" si="3"/>
        <v>9.6653543307086611E-3</v>
      </c>
    </row>
    <row r="34" spans="1:11" x14ac:dyDescent="0.25">
      <c r="A34" s="150" t="s">
        <v>3</v>
      </c>
      <c r="B34" s="12">
        <f t="shared" si="2"/>
        <v>1.5500031000062E-3</v>
      </c>
      <c r="C34" s="150"/>
      <c r="D34" s="42"/>
      <c r="E34" s="12" t="s">
        <v>47</v>
      </c>
      <c r="F34" s="64">
        <v>100</v>
      </c>
      <c r="G34" s="27">
        <f t="shared" si="3"/>
        <v>3.937007874015748E-4</v>
      </c>
      <c r="H34" s="12"/>
      <c r="I34" s="12"/>
      <c r="J34" s="150"/>
    </row>
    <row r="35" spans="1:11" x14ac:dyDescent="0.25">
      <c r="A35" s="11" t="s">
        <v>77</v>
      </c>
      <c r="B35" s="13">
        <f>POWER((F35/$J$35)*100, 2)</f>
        <v>5889.6700919415898</v>
      </c>
      <c r="C35" s="105">
        <f>SUM(B35:B36)</f>
        <v>6430.5029745808542</v>
      </c>
      <c r="D35" s="13"/>
      <c r="E35" s="73" t="s">
        <v>38</v>
      </c>
      <c r="F35" s="34">
        <v>132</v>
      </c>
      <c r="G35" s="28">
        <f>(F35/$J$35)</f>
        <v>0.76744186046511631</v>
      </c>
      <c r="J35" s="11">
        <v>172</v>
      </c>
    </row>
    <row r="36" spans="1:11" x14ac:dyDescent="0.25">
      <c r="A36" s="11" t="s">
        <v>77</v>
      </c>
      <c r="B36" s="13">
        <f>POWER((F36/$J$35)*100, 2)</f>
        <v>540.83288263926443</v>
      </c>
      <c r="E36" s="73" t="s">
        <v>78</v>
      </c>
      <c r="F36" s="34">
        <v>40</v>
      </c>
      <c r="G36" s="28">
        <f>(F36/$J$35)</f>
        <v>0.23255813953488372</v>
      </c>
    </row>
    <row r="37" spans="1:11" x14ac:dyDescent="0.25">
      <c r="A37" s="70" t="s">
        <v>80</v>
      </c>
      <c r="B37" s="69">
        <f>POWER((F37/$J$37)*100, 2)</f>
        <v>5.7462407038130658</v>
      </c>
      <c r="C37" s="70">
        <f>SUM(B37:B47)</f>
        <v>5008.4424235713486</v>
      </c>
      <c r="D37" s="69"/>
      <c r="E37" s="89" t="s">
        <v>81</v>
      </c>
      <c r="F37" s="69">
        <f>10024+4605</f>
        <v>14629</v>
      </c>
      <c r="G37" s="80">
        <f>(F37/$J$37)</f>
        <v>2.3971317660514756E-2</v>
      </c>
      <c r="H37" s="69"/>
      <c r="I37" s="69"/>
      <c r="J37" s="148">
        <f>SUM(F37:F47)</f>
        <v>610271</v>
      </c>
      <c r="K37" s="69"/>
    </row>
    <row r="38" spans="1:11" x14ac:dyDescent="0.25">
      <c r="A38" s="11" t="s">
        <v>80</v>
      </c>
      <c r="B38" s="13">
        <f>POWER((F38/$J$37)*100, 2)</f>
        <v>4767.877030767082</v>
      </c>
      <c r="E38" s="74" t="s">
        <v>5</v>
      </c>
      <c r="F38" s="13">
        <v>421391</v>
      </c>
      <c r="G38" s="21">
        <f>(F38/$J$37)</f>
        <v>0.69049815573736917</v>
      </c>
      <c r="I38" s="77"/>
    </row>
    <row r="39" spans="1:11" x14ac:dyDescent="0.25">
      <c r="A39" s="11" t="s">
        <v>80</v>
      </c>
      <c r="B39" s="13">
        <f t="shared" ref="B39:B47" si="4">POWER((F39/$J$37)*100, 2)</f>
        <v>1.6419806712221932</v>
      </c>
      <c r="E39" s="74" t="s">
        <v>6</v>
      </c>
      <c r="F39" s="13">
        <v>7820</v>
      </c>
      <c r="G39" s="21">
        <f t="shared" ref="G39:G47" si="5">(F39/$J$37)</f>
        <v>1.2813979363266483E-2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82</v>
      </c>
      <c r="F40" s="13"/>
      <c r="G40" s="21">
        <f t="shared" si="5"/>
        <v>0</v>
      </c>
      <c r="I40" s="77"/>
    </row>
    <row r="41" spans="1:11" x14ac:dyDescent="0.25">
      <c r="A41" s="11" t="s">
        <v>80</v>
      </c>
      <c r="B41" s="13">
        <f t="shared" si="4"/>
        <v>130.05755149359996</v>
      </c>
      <c r="E41" s="74" t="s">
        <v>83</v>
      </c>
      <c r="F41" s="13">
        <f>59933+3864+5800</f>
        <v>69597</v>
      </c>
      <c r="G41" s="21">
        <f t="shared" si="5"/>
        <v>0.11404277771678484</v>
      </c>
      <c r="I41" s="77"/>
    </row>
    <row r="42" spans="1:11" x14ac:dyDescent="0.25">
      <c r="A42" s="11" t="s">
        <v>80</v>
      </c>
      <c r="B42" s="13">
        <f t="shared" si="4"/>
        <v>3.4285573731915973</v>
      </c>
      <c r="E42" s="74" t="s">
        <v>15</v>
      </c>
      <c r="F42" s="13">
        <v>11300</v>
      </c>
      <c r="G42" s="21">
        <f t="shared" si="5"/>
        <v>1.8516364041548754E-2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84</v>
      </c>
      <c r="F43" s="13"/>
      <c r="G43" s="21">
        <f t="shared" si="5"/>
        <v>0</v>
      </c>
      <c r="I43" s="77"/>
    </row>
    <row r="44" spans="1:11" x14ac:dyDescent="0.25">
      <c r="A44" s="11" t="s">
        <v>80</v>
      </c>
      <c r="B44" s="13">
        <f t="shared" si="4"/>
        <v>37.827203310867297</v>
      </c>
      <c r="E44" s="74" t="s">
        <v>85</v>
      </c>
      <c r="F44" s="102">
        <v>37534</v>
      </c>
      <c r="G44" s="21">
        <f t="shared" si="5"/>
        <v>6.1503823711105396E-2</v>
      </c>
      <c r="I44" s="77"/>
    </row>
    <row r="45" spans="1:11" x14ac:dyDescent="0.25">
      <c r="A45" s="11" t="s">
        <v>80</v>
      </c>
      <c r="B45" s="13">
        <f t="shared" si="4"/>
        <v>0</v>
      </c>
      <c r="E45" s="74" t="s">
        <v>16</v>
      </c>
      <c r="F45" s="102"/>
      <c r="G45" s="21">
        <f t="shared" si="5"/>
        <v>0</v>
      </c>
      <c r="I45" s="77"/>
    </row>
    <row r="46" spans="1:11" x14ac:dyDescent="0.25">
      <c r="A46" s="11" t="s">
        <v>80</v>
      </c>
      <c r="B46" s="13">
        <f t="shared" si="4"/>
        <v>0</v>
      </c>
      <c r="E46" s="74" t="s">
        <v>38</v>
      </c>
      <c r="F46" s="13"/>
      <c r="G46" s="21">
        <f t="shared" si="5"/>
        <v>0</v>
      </c>
      <c r="I46" s="77"/>
    </row>
    <row r="47" spans="1:11" x14ac:dyDescent="0.25">
      <c r="A47" s="150" t="s">
        <v>80</v>
      </c>
      <c r="B47" s="13">
        <f t="shared" si="4"/>
        <v>61.863859251573643</v>
      </c>
      <c r="E47" s="74" t="s">
        <v>86</v>
      </c>
      <c r="F47" s="13">
        <v>48000</v>
      </c>
      <c r="G47" s="21">
        <f t="shared" si="5"/>
        <v>7.8653581769410633E-2</v>
      </c>
      <c r="I47" s="77"/>
    </row>
    <row r="48" spans="1:11" x14ac:dyDescent="0.25">
      <c r="A48" s="70" t="s">
        <v>88</v>
      </c>
      <c r="B48" s="69">
        <f>POWER((F48/$J$48)*100, 2)</f>
        <v>0</v>
      </c>
      <c r="C48" s="70">
        <f>SUM(B48:B56)</f>
        <v>8265.3929242768554</v>
      </c>
      <c r="D48" s="69"/>
      <c r="E48" s="69" t="s">
        <v>6</v>
      </c>
      <c r="F48" s="69"/>
      <c r="G48" s="80">
        <f>(F48/$J$48)</f>
        <v>0</v>
      </c>
      <c r="H48" s="69"/>
      <c r="I48" s="69"/>
      <c r="J48" s="148">
        <v>6540</v>
      </c>
      <c r="K48" s="69"/>
    </row>
    <row r="49" spans="1:11" x14ac:dyDescent="0.25">
      <c r="A49" s="105" t="s">
        <v>88</v>
      </c>
      <c r="B49" s="13">
        <f>POWER((F49/$J$48)*100, 2)</f>
        <v>70.724499434204006</v>
      </c>
      <c r="C49" s="105"/>
      <c r="D49" s="13"/>
      <c r="E49" s="108" t="s">
        <v>15</v>
      </c>
      <c r="F49">
        <v>550</v>
      </c>
      <c r="G49" s="28">
        <f>(F49/$J$48)</f>
        <v>8.4097859327217125E-2</v>
      </c>
      <c r="H49" s="13"/>
      <c r="I49" s="13"/>
      <c r="J49" s="167"/>
      <c r="K49" s="13"/>
    </row>
    <row r="50" spans="1:11" x14ac:dyDescent="0.25">
      <c r="A50" s="105" t="s">
        <v>88</v>
      </c>
      <c r="B50" s="13">
        <f t="shared" ref="B50:B56" si="6">POWER((F50/$J$48)*100, 2)</f>
        <v>0</v>
      </c>
      <c r="C50" s="105"/>
      <c r="D50" s="13"/>
      <c r="E50" t="s">
        <v>36</v>
      </c>
      <c r="G50" s="28">
        <f t="shared" ref="G50:G56" si="7">(F50/$J$48)</f>
        <v>0</v>
      </c>
      <c r="J50" s="76"/>
    </row>
    <row r="51" spans="1:11" x14ac:dyDescent="0.25">
      <c r="A51" s="105" t="s">
        <v>88</v>
      </c>
      <c r="B51" s="13">
        <f t="shared" si="6"/>
        <v>3.3667199730662407E-2</v>
      </c>
      <c r="E51" t="s">
        <v>90</v>
      </c>
      <c r="F51">
        <v>12</v>
      </c>
      <c r="G51" s="28">
        <f t="shared" si="7"/>
        <v>1.834862385321101E-3</v>
      </c>
      <c r="J51" s="76"/>
    </row>
    <row r="52" spans="1:11" x14ac:dyDescent="0.25">
      <c r="A52" s="105" t="s">
        <v>88</v>
      </c>
      <c r="B52" s="13">
        <f t="shared" si="6"/>
        <v>0.78650319370797439</v>
      </c>
      <c r="E52" t="s">
        <v>27</v>
      </c>
      <c r="F52">
        <v>58</v>
      </c>
      <c r="G52" s="28">
        <f t="shared" si="7"/>
        <v>8.8685015290519871E-3</v>
      </c>
      <c r="J52" s="76"/>
    </row>
    <row r="53" spans="1:11" x14ac:dyDescent="0.25">
      <c r="A53" s="105" t="s">
        <v>88</v>
      </c>
      <c r="B53" s="13">
        <f t="shared" si="6"/>
        <v>0</v>
      </c>
      <c r="E53" t="s">
        <v>85</v>
      </c>
      <c r="G53" s="28">
        <f t="shared" si="7"/>
        <v>0</v>
      </c>
      <c r="J53" s="76"/>
    </row>
    <row r="54" spans="1:11" x14ac:dyDescent="0.25">
      <c r="A54" s="105" t="s">
        <v>88</v>
      </c>
      <c r="B54" s="13">
        <f t="shared" si="6"/>
        <v>0</v>
      </c>
      <c r="E54" t="s">
        <v>16</v>
      </c>
      <c r="G54" s="28">
        <f t="shared" si="7"/>
        <v>0</v>
      </c>
      <c r="J54" s="76"/>
    </row>
    <row r="55" spans="1:11" x14ac:dyDescent="0.25">
      <c r="A55" s="105" t="s">
        <v>88</v>
      </c>
      <c r="B55" s="13">
        <f t="shared" si="6"/>
        <v>8193.8482544492126</v>
      </c>
      <c r="E55" t="s">
        <v>38</v>
      </c>
      <c r="F55">
        <v>5920</v>
      </c>
      <c r="G55" s="28">
        <f t="shared" si="7"/>
        <v>0.90519877675840976</v>
      </c>
      <c r="J55" s="76"/>
    </row>
    <row r="56" spans="1:11" x14ac:dyDescent="0.25">
      <c r="A56" s="150" t="s">
        <v>88</v>
      </c>
      <c r="B56" s="13">
        <f t="shared" si="6"/>
        <v>0</v>
      </c>
      <c r="E56" t="s">
        <v>89</v>
      </c>
      <c r="G56" s="28">
        <f t="shared" si="7"/>
        <v>0</v>
      </c>
      <c r="J56" s="76"/>
    </row>
    <row r="57" spans="1:11" x14ac:dyDescent="0.25">
      <c r="A57" s="70" t="s">
        <v>91</v>
      </c>
      <c r="B57" s="69">
        <f>POWER((F57/$J$57)*100, 2)</f>
        <v>63.412397907335603</v>
      </c>
      <c r="C57" s="70">
        <f>SUM(B57:B67)</f>
        <v>6186.7254318943124</v>
      </c>
      <c r="D57" s="69"/>
      <c r="E57" s="69" t="s">
        <v>81</v>
      </c>
      <c r="F57" s="69">
        <v>649</v>
      </c>
      <c r="G57" s="80">
        <f>(F57/$J$57)</f>
        <v>7.9631901840490793E-2</v>
      </c>
      <c r="H57" s="69"/>
      <c r="I57" s="69"/>
      <c r="J57" s="148">
        <v>8150</v>
      </c>
      <c r="K57" s="69"/>
    </row>
    <row r="58" spans="1:11" x14ac:dyDescent="0.25">
      <c r="A58" s="11" t="s">
        <v>91</v>
      </c>
      <c r="B58" s="13">
        <f>POWER((F58/$J$57)*100, 2)</f>
        <v>2.7437991644397615</v>
      </c>
      <c r="E58" t="s">
        <v>93</v>
      </c>
      <c r="F58">
        <v>135</v>
      </c>
      <c r="G58" s="28">
        <f>(F58/$J$57)</f>
        <v>1.6564417177914112E-2</v>
      </c>
      <c r="J58" s="76"/>
    </row>
    <row r="59" spans="1:11" x14ac:dyDescent="0.25">
      <c r="A59" s="11" t="s">
        <v>91</v>
      </c>
      <c r="B59" s="13">
        <f t="shared" ref="B59:B67" si="8">POWER((F59/$J$57)*100, 2)</f>
        <v>36</v>
      </c>
      <c r="E59" t="s">
        <v>83</v>
      </c>
      <c r="F59" s="101">
        <v>489</v>
      </c>
      <c r="G59" s="28">
        <f t="shared" ref="G59:G67" si="9">(F59/$J$57)</f>
        <v>0.06</v>
      </c>
      <c r="J59" s="76"/>
    </row>
    <row r="60" spans="1:11" x14ac:dyDescent="0.25">
      <c r="A60" s="11" t="s">
        <v>91</v>
      </c>
      <c r="B60" s="13">
        <f t="shared" si="8"/>
        <v>3.3874063758515565</v>
      </c>
      <c r="E60" t="s">
        <v>15</v>
      </c>
      <c r="F60">
        <v>150</v>
      </c>
      <c r="G60" s="28">
        <f t="shared" si="9"/>
        <v>1.8404907975460124E-2</v>
      </c>
      <c r="J60" s="76"/>
    </row>
    <row r="61" spans="1:11" x14ac:dyDescent="0.25">
      <c r="A61" s="11" t="s">
        <v>91</v>
      </c>
      <c r="B61" s="13">
        <f t="shared" si="8"/>
        <v>0</v>
      </c>
      <c r="E61" t="s">
        <v>94</v>
      </c>
      <c r="G61" s="28">
        <f t="shared" si="9"/>
        <v>0</v>
      </c>
      <c r="J61" s="76"/>
    </row>
    <row r="62" spans="1:11" x14ac:dyDescent="0.25">
      <c r="A62" s="11" t="s">
        <v>91</v>
      </c>
      <c r="B62" s="13">
        <f t="shared" si="8"/>
        <v>1.5055139448229141E-4</v>
      </c>
      <c r="E62" t="s">
        <v>24</v>
      </c>
      <c r="F62">
        <v>1</v>
      </c>
      <c r="G62" s="28">
        <f t="shared" si="9"/>
        <v>1.2269938650306749E-4</v>
      </c>
      <c r="J62" s="76"/>
    </row>
    <row r="63" spans="1:11" x14ac:dyDescent="0.25">
      <c r="A63" s="11" t="s">
        <v>91</v>
      </c>
      <c r="B63" s="13">
        <f t="shared" si="8"/>
        <v>13.549625503406226</v>
      </c>
      <c r="E63" t="s">
        <v>36</v>
      </c>
      <c r="F63">
        <v>300</v>
      </c>
      <c r="G63" s="28">
        <f t="shared" si="9"/>
        <v>3.6809815950920248E-2</v>
      </c>
      <c r="J63" s="76"/>
    </row>
    <row r="64" spans="1:11" x14ac:dyDescent="0.25">
      <c r="A64" s="11" t="s">
        <v>91</v>
      </c>
      <c r="B64" s="13">
        <f t="shared" si="8"/>
        <v>0</v>
      </c>
      <c r="E64" t="s">
        <v>92</v>
      </c>
      <c r="F64" s="101"/>
      <c r="G64" s="28">
        <f t="shared" si="9"/>
        <v>0</v>
      </c>
      <c r="J64" s="76"/>
    </row>
    <row r="65" spans="1:11" x14ac:dyDescent="0.25">
      <c r="A65" s="11" t="s">
        <v>91</v>
      </c>
      <c r="B65" s="13">
        <f t="shared" si="8"/>
        <v>0.84685159396288912</v>
      </c>
      <c r="E65" t="s">
        <v>16</v>
      </c>
      <c r="F65" s="101">
        <v>75</v>
      </c>
      <c r="G65" s="28">
        <f t="shared" si="9"/>
        <v>9.202453987730062E-3</v>
      </c>
      <c r="J65" s="76"/>
    </row>
    <row r="66" spans="1:11" x14ac:dyDescent="0.25">
      <c r="A66" s="11" t="s">
        <v>91</v>
      </c>
      <c r="B66" s="13">
        <f t="shared" si="8"/>
        <v>6066.7852007979218</v>
      </c>
      <c r="E66" t="s">
        <v>31</v>
      </c>
      <c r="F66">
        <v>6348</v>
      </c>
      <c r="G66" s="28">
        <f t="shared" si="9"/>
        <v>0.77889570552147236</v>
      </c>
      <c r="J66" s="76"/>
    </row>
    <row r="67" spans="1:11" x14ac:dyDescent="0.25">
      <c r="A67" s="150" t="s">
        <v>91</v>
      </c>
      <c r="B67" s="12">
        <f t="shared" si="8"/>
        <v>0</v>
      </c>
      <c r="C67" s="150"/>
      <c r="D67" s="12"/>
      <c r="E67" s="12" t="s">
        <v>38</v>
      </c>
      <c r="F67" s="140"/>
      <c r="G67" s="27">
        <f t="shared" si="9"/>
        <v>0</v>
      </c>
      <c r="H67" s="12"/>
      <c r="I67" s="12"/>
      <c r="J67" s="147"/>
      <c r="K67" s="12"/>
    </row>
    <row r="68" spans="1:11" x14ac:dyDescent="0.25">
      <c r="A68" s="11" t="s">
        <v>96</v>
      </c>
      <c r="B68" s="117">
        <v>4.0000000000000002E-4</v>
      </c>
      <c r="C68" s="151">
        <v>1244.788</v>
      </c>
      <c r="D68" s="111"/>
      <c r="E68" s="111" t="s">
        <v>130</v>
      </c>
      <c r="F68" s="117">
        <v>27</v>
      </c>
      <c r="G68" s="115">
        <v>2.0000000000000001E-4</v>
      </c>
      <c r="J68" s="151">
        <v>138000</v>
      </c>
    </row>
    <row r="69" spans="1:11" x14ac:dyDescent="0.25">
      <c r="A69" s="11" t="s">
        <v>96</v>
      </c>
      <c r="B69" s="117"/>
      <c r="C69" s="151"/>
      <c r="D69" s="111"/>
      <c r="E69" s="111" t="s">
        <v>17</v>
      </c>
      <c r="F69" s="117"/>
      <c r="G69" s="115"/>
      <c r="J69" s="164"/>
      <c r="K69" s="117"/>
    </row>
    <row r="70" spans="1:11" x14ac:dyDescent="0.25">
      <c r="A70" s="11" t="s">
        <v>96</v>
      </c>
      <c r="B70" s="117">
        <v>0.1847</v>
      </c>
      <c r="C70" s="164"/>
      <c r="D70" s="111"/>
      <c r="E70" s="111" t="s">
        <v>97</v>
      </c>
      <c r="F70" s="117">
        <v>593</v>
      </c>
      <c r="G70" s="115">
        <v>4.3E-3</v>
      </c>
      <c r="J70" s="164"/>
      <c r="K70" s="114"/>
    </row>
    <row r="71" spans="1:11" x14ac:dyDescent="0.25">
      <c r="A71" s="11" t="s">
        <v>96</v>
      </c>
      <c r="B71" s="117">
        <v>0.189</v>
      </c>
      <c r="C71" s="164"/>
      <c r="D71" s="111"/>
      <c r="E71" s="111" t="s">
        <v>81</v>
      </c>
      <c r="F71" s="117">
        <v>600</v>
      </c>
      <c r="G71" s="115">
        <v>4.3E-3</v>
      </c>
      <c r="J71" s="164"/>
      <c r="K71" s="114"/>
    </row>
    <row r="72" spans="1:11" x14ac:dyDescent="0.25">
      <c r="A72" s="11" t="s">
        <v>96</v>
      </c>
      <c r="B72" s="117">
        <v>0.75609999999999999</v>
      </c>
      <c r="C72" s="164"/>
      <c r="D72" s="111"/>
      <c r="E72" s="111" t="s">
        <v>5</v>
      </c>
      <c r="F72" s="125">
        <v>1200</v>
      </c>
      <c r="G72" s="115">
        <v>8.6999999999999994E-3</v>
      </c>
      <c r="J72" s="164"/>
      <c r="K72" s="114"/>
    </row>
    <row r="73" spans="1:11" x14ac:dyDescent="0.25">
      <c r="A73" s="11" t="s">
        <v>96</v>
      </c>
      <c r="B73" s="117">
        <v>8.4000000000000005E-2</v>
      </c>
      <c r="C73" s="164"/>
      <c r="D73" s="111"/>
      <c r="E73" s="111" t="s">
        <v>131</v>
      </c>
      <c r="F73" s="117">
        <v>400</v>
      </c>
      <c r="G73" s="115">
        <v>2.8999999999999998E-3</v>
      </c>
      <c r="J73" s="164"/>
      <c r="K73" s="114"/>
    </row>
    <row r="74" spans="1:11" x14ac:dyDescent="0.25">
      <c r="A74" s="11" t="s">
        <v>96</v>
      </c>
      <c r="B74" s="117">
        <v>7.5800000000000006E-2</v>
      </c>
      <c r="C74" s="164"/>
      <c r="D74" s="111"/>
      <c r="E74" s="111" t="s">
        <v>98</v>
      </c>
      <c r="F74" s="117">
        <v>380</v>
      </c>
      <c r="G74" s="115">
        <v>2.8E-3</v>
      </c>
      <c r="J74" s="164"/>
      <c r="K74" s="114"/>
    </row>
    <row r="75" spans="1:11" x14ac:dyDescent="0.25">
      <c r="A75" s="11" t="s">
        <v>96</v>
      </c>
      <c r="B75" s="117">
        <v>0.25729999999999997</v>
      </c>
      <c r="C75" s="164"/>
      <c r="D75" s="111"/>
      <c r="E75" s="111" t="s">
        <v>132</v>
      </c>
      <c r="F75" s="117">
        <v>700</v>
      </c>
      <c r="G75" s="115">
        <v>5.1000000000000004E-3</v>
      </c>
      <c r="J75" s="164"/>
      <c r="K75" s="114"/>
    </row>
    <row r="76" spans="1:11" x14ac:dyDescent="0.25">
      <c r="A76" s="11" t="s">
        <v>96</v>
      </c>
      <c r="B76" s="117">
        <v>0.45150000000000001</v>
      </c>
      <c r="C76" s="164"/>
      <c r="D76" s="111"/>
      <c r="E76" s="111" t="s">
        <v>99</v>
      </c>
      <c r="F76" s="117">
        <v>927</v>
      </c>
      <c r="G76" s="115">
        <v>6.7000000000000002E-3</v>
      </c>
      <c r="J76" s="164"/>
      <c r="K76" s="114"/>
    </row>
    <row r="77" spans="1:11" x14ac:dyDescent="0.25">
      <c r="A77" s="11" t="s">
        <v>96</v>
      </c>
      <c r="B77" s="117">
        <v>0.36170000000000002</v>
      </c>
      <c r="C77" s="164"/>
      <c r="D77" s="111"/>
      <c r="E77" s="111" t="s">
        <v>100</v>
      </c>
      <c r="F77" s="117">
        <v>830</v>
      </c>
      <c r="G77" s="115">
        <v>6.0000000000000001E-3</v>
      </c>
      <c r="J77" s="164"/>
      <c r="K77" s="114"/>
    </row>
    <row r="78" spans="1:11" x14ac:dyDescent="0.25">
      <c r="A78" s="11" t="s">
        <v>96</v>
      </c>
      <c r="B78" s="117"/>
      <c r="C78" s="164"/>
      <c r="D78" s="111"/>
      <c r="E78" s="111" t="s">
        <v>39</v>
      </c>
      <c r="F78" s="117"/>
      <c r="G78" s="115"/>
      <c r="J78" s="164"/>
      <c r="K78" s="114"/>
    </row>
    <row r="79" spans="1:11" x14ac:dyDescent="0.25">
      <c r="A79" s="11" t="s">
        <v>96</v>
      </c>
      <c r="B79" s="117">
        <v>0.47389999999999999</v>
      </c>
      <c r="C79" s="164"/>
      <c r="D79" s="111"/>
      <c r="E79" s="111" t="s">
        <v>6</v>
      </c>
      <c r="F79" s="117">
        <v>950</v>
      </c>
      <c r="G79" s="115">
        <v>6.8999999999999999E-3</v>
      </c>
      <c r="J79" s="164"/>
      <c r="K79" s="114"/>
    </row>
    <row r="80" spans="1:11" x14ac:dyDescent="0.25">
      <c r="A80" s="11" t="s">
        <v>96</v>
      </c>
      <c r="B80" s="117">
        <v>7.5800000000000006E-2</v>
      </c>
      <c r="C80" s="164"/>
      <c r="D80" s="111"/>
      <c r="E80" s="111" t="s">
        <v>101</v>
      </c>
      <c r="F80" s="117">
        <v>380</v>
      </c>
      <c r="G80" s="115">
        <v>2.8E-3</v>
      </c>
      <c r="J80" s="164"/>
      <c r="K80" s="114"/>
    </row>
    <row r="81" spans="1:11" x14ac:dyDescent="0.25">
      <c r="A81" s="11" t="s">
        <v>96</v>
      </c>
      <c r="B81" s="117"/>
      <c r="C81" s="164"/>
      <c r="D81" s="111"/>
      <c r="E81" s="111" t="s">
        <v>102</v>
      </c>
      <c r="F81" s="117"/>
      <c r="G81" s="115"/>
      <c r="J81" s="164"/>
      <c r="K81" s="114"/>
    </row>
    <row r="82" spans="1:11" x14ac:dyDescent="0.25">
      <c r="A82" s="11" t="s">
        <v>96</v>
      </c>
      <c r="B82" s="117">
        <v>8.1762999999999995</v>
      </c>
      <c r="C82" s="164"/>
      <c r="D82" s="111"/>
      <c r="E82" s="111" t="s">
        <v>82</v>
      </c>
      <c r="F82" s="125">
        <v>3946</v>
      </c>
      <c r="G82" s="115">
        <v>2.86E-2</v>
      </c>
      <c r="J82" s="164"/>
      <c r="K82" s="114"/>
    </row>
    <row r="83" spans="1:11" x14ac:dyDescent="0.25">
      <c r="A83" s="11" t="s">
        <v>96</v>
      </c>
      <c r="B83" s="117">
        <v>982.2319</v>
      </c>
      <c r="C83" s="164"/>
      <c r="D83" s="111"/>
      <c r="E83" s="111" t="s">
        <v>15</v>
      </c>
      <c r="F83" s="125">
        <v>43250</v>
      </c>
      <c r="G83" s="115">
        <v>0.31340000000000001</v>
      </c>
      <c r="J83" s="164"/>
      <c r="K83" s="114"/>
    </row>
    <row r="84" spans="1:11" x14ac:dyDescent="0.25">
      <c r="A84" s="11" t="s">
        <v>96</v>
      </c>
      <c r="B84" s="117"/>
      <c r="C84" s="164"/>
      <c r="D84" s="111"/>
      <c r="E84" s="111" t="s">
        <v>103</v>
      </c>
      <c r="F84" s="125"/>
      <c r="G84" s="115"/>
      <c r="J84" s="164"/>
      <c r="K84" s="114"/>
    </row>
    <row r="85" spans="1:11" x14ac:dyDescent="0.25">
      <c r="A85" s="11" t="s">
        <v>96</v>
      </c>
      <c r="B85" s="117">
        <v>7.1099999999999997E-2</v>
      </c>
      <c r="C85" s="164"/>
      <c r="D85" s="111"/>
      <c r="E85" s="111" t="s">
        <v>33</v>
      </c>
      <c r="F85" s="117">
        <v>368</v>
      </c>
      <c r="G85" s="115">
        <v>2.7000000000000001E-3</v>
      </c>
      <c r="J85" s="164"/>
      <c r="K85" s="114"/>
    </row>
    <row r="86" spans="1:11" x14ac:dyDescent="0.25">
      <c r="A86" s="11" t="s">
        <v>96</v>
      </c>
      <c r="B86" s="117">
        <v>1.1000000000000001E-3</v>
      </c>
      <c r="C86" s="164"/>
      <c r="D86" s="111"/>
      <c r="E86" s="111" t="s">
        <v>142</v>
      </c>
      <c r="F86" s="117">
        <v>45</v>
      </c>
      <c r="G86" s="115">
        <v>2.9999999999999997E-4</v>
      </c>
      <c r="J86" s="164"/>
      <c r="K86" s="114"/>
    </row>
    <row r="87" spans="1:11" x14ac:dyDescent="0.25">
      <c r="A87" s="11" t="s">
        <v>96</v>
      </c>
      <c r="B87" s="117">
        <v>6.0000000000000001E-3</v>
      </c>
      <c r="C87" s="164"/>
      <c r="D87" s="111"/>
      <c r="E87" s="111" t="s">
        <v>105</v>
      </c>
      <c r="F87" s="117">
        <v>107</v>
      </c>
      <c r="G87" s="115">
        <v>8.0000000000000004E-4</v>
      </c>
      <c r="J87" s="164"/>
      <c r="K87" s="114"/>
    </row>
    <row r="88" spans="1:11" x14ac:dyDescent="0.25">
      <c r="A88" s="11" t="s">
        <v>96</v>
      </c>
      <c r="B88" s="117"/>
      <c r="C88" s="164"/>
      <c r="D88" s="111"/>
      <c r="E88" s="111" t="s">
        <v>133</v>
      </c>
      <c r="F88" s="117"/>
      <c r="G88" s="115"/>
      <c r="J88" s="164"/>
      <c r="K88" s="114"/>
    </row>
    <row r="89" spans="1:11" x14ac:dyDescent="0.25">
      <c r="A89" s="11" t="s">
        <v>96</v>
      </c>
      <c r="B89" s="117">
        <v>6.4325000000000001</v>
      </c>
      <c r="C89" s="164"/>
      <c r="D89" s="111"/>
      <c r="E89" s="111" t="s">
        <v>106</v>
      </c>
      <c r="F89" s="125">
        <v>3500</v>
      </c>
      <c r="G89" s="115">
        <v>2.5399999999999999E-2</v>
      </c>
      <c r="J89" s="164"/>
      <c r="K89" s="114"/>
    </row>
    <row r="90" spans="1:11" x14ac:dyDescent="0.25">
      <c r="A90" s="11" t="s">
        <v>96</v>
      </c>
      <c r="B90" s="117"/>
      <c r="C90" s="164"/>
      <c r="D90" s="111"/>
      <c r="E90" s="111" t="s">
        <v>107</v>
      </c>
      <c r="F90" s="125"/>
      <c r="G90" s="115"/>
      <c r="J90" s="164"/>
      <c r="K90" s="114"/>
    </row>
    <row r="91" spans="1:11" x14ac:dyDescent="0.25">
      <c r="A91" s="11" t="s">
        <v>96</v>
      </c>
      <c r="B91" s="117">
        <v>2.7000000000000001E-3</v>
      </c>
      <c r="C91" s="164"/>
      <c r="D91" s="111"/>
      <c r="E91" s="111" t="s">
        <v>134</v>
      </c>
      <c r="F91" s="117">
        <v>72</v>
      </c>
      <c r="G91" s="115">
        <v>5.0000000000000001E-4</v>
      </c>
      <c r="J91" s="164"/>
      <c r="K91" s="114"/>
    </row>
    <row r="92" spans="1:11" x14ac:dyDescent="0.25">
      <c r="A92" s="11" t="s">
        <v>96</v>
      </c>
      <c r="B92" s="117">
        <v>6.4325000000000001</v>
      </c>
      <c r="C92" s="164"/>
      <c r="D92" s="111"/>
      <c r="E92" s="111" t="s">
        <v>19</v>
      </c>
      <c r="F92" s="125">
        <v>3500</v>
      </c>
      <c r="G92" s="115">
        <v>2.5399999999999999E-2</v>
      </c>
      <c r="J92" s="164"/>
      <c r="K92" s="114"/>
    </row>
    <row r="93" spans="1:11" x14ac:dyDescent="0.25">
      <c r="A93" s="11" t="s">
        <v>96</v>
      </c>
      <c r="B93" s="117">
        <v>1.0999999999999999E-2</v>
      </c>
      <c r="C93" s="164"/>
      <c r="D93" s="111"/>
      <c r="E93" s="111" t="s">
        <v>108</v>
      </c>
      <c r="F93" s="117">
        <v>145</v>
      </c>
      <c r="G93" s="115">
        <v>1.1000000000000001E-3</v>
      </c>
      <c r="J93" s="164"/>
      <c r="K93" s="114"/>
    </row>
    <row r="94" spans="1:11" x14ac:dyDescent="0.25">
      <c r="A94" s="11" t="s">
        <v>96</v>
      </c>
      <c r="B94" s="117">
        <v>4.1778000000000004</v>
      </c>
      <c r="C94" s="164"/>
      <c r="D94" s="111"/>
      <c r="E94" s="111" t="s">
        <v>94</v>
      </c>
      <c r="F94" s="125">
        <v>2821</v>
      </c>
      <c r="G94" s="115">
        <v>2.0400000000000001E-2</v>
      </c>
      <c r="J94" s="164"/>
      <c r="K94" s="114"/>
    </row>
    <row r="95" spans="1:11" x14ac:dyDescent="0.25">
      <c r="A95" s="11" t="s">
        <v>96</v>
      </c>
      <c r="B95" s="117">
        <v>8.8999999999999999E-3</v>
      </c>
      <c r="C95" s="164"/>
      <c r="D95" s="111"/>
      <c r="E95" s="111" t="s">
        <v>21</v>
      </c>
      <c r="F95" s="117">
        <v>130</v>
      </c>
      <c r="G95" s="115">
        <v>8.9999999999999998E-4</v>
      </c>
      <c r="J95" s="164"/>
      <c r="K95" s="114"/>
    </row>
    <row r="96" spans="1:11" x14ac:dyDescent="0.25">
      <c r="A96" s="11" t="s">
        <v>96</v>
      </c>
      <c r="B96" s="117">
        <v>4.7300000000000002E-2</v>
      </c>
      <c r="C96" s="164"/>
      <c r="D96" s="111"/>
      <c r="E96" s="111" t="s">
        <v>22</v>
      </c>
      <c r="F96" s="117">
        <v>300</v>
      </c>
      <c r="G96" s="115">
        <v>2.2000000000000001E-3</v>
      </c>
      <c r="J96" s="164"/>
      <c r="K96" s="114"/>
    </row>
    <row r="97" spans="1:11" x14ac:dyDescent="0.25">
      <c r="A97" s="11" t="s">
        <v>96</v>
      </c>
      <c r="B97" s="117"/>
      <c r="C97" s="164"/>
      <c r="D97" s="111"/>
      <c r="E97" s="111" t="s">
        <v>109</v>
      </c>
      <c r="F97" s="117"/>
      <c r="G97" s="115"/>
      <c r="J97" s="164"/>
      <c r="K97" s="114"/>
    </row>
    <row r="98" spans="1:11" x14ac:dyDescent="0.25">
      <c r="A98" s="11" t="s">
        <v>96</v>
      </c>
      <c r="B98" s="117">
        <v>57.892200000000003</v>
      </c>
      <c r="C98" s="164"/>
      <c r="D98" s="111"/>
      <c r="E98" s="111" t="s">
        <v>9</v>
      </c>
      <c r="F98" s="125">
        <v>10500</v>
      </c>
      <c r="G98" s="115">
        <v>7.6100000000000001E-2</v>
      </c>
      <c r="J98" s="164"/>
      <c r="K98" s="114"/>
    </row>
    <row r="99" spans="1:11" x14ac:dyDescent="0.25">
      <c r="A99" s="11" t="s">
        <v>96</v>
      </c>
      <c r="B99" s="117">
        <v>13.1275</v>
      </c>
      <c r="C99" s="164"/>
      <c r="D99" s="111"/>
      <c r="E99" s="111" t="s">
        <v>23</v>
      </c>
      <c r="F99" s="125">
        <v>5000</v>
      </c>
      <c r="G99" s="115">
        <v>3.6200000000000003E-2</v>
      </c>
      <c r="J99" s="164"/>
      <c r="K99" s="114"/>
    </row>
    <row r="100" spans="1:11" x14ac:dyDescent="0.25">
      <c r="A100" s="11" t="s">
        <v>96</v>
      </c>
      <c r="B100" s="117">
        <v>3.2818999999999998</v>
      </c>
      <c r="C100" s="164"/>
      <c r="D100" s="111"/>
      <c r="E100" s="111" t="s">
        <v>24</v>
      </c>
      <c r="F100" s="125">
        <v>2500</v>
      </c>
      <c r="G100" s="115">
        <v>1.8100000000000002E-2</v>
      </c>
      <c r="J100" s="164"/>
      <c r="K100" s="114"/>
    </row>
    <row r="101" spans="1:11" x14ac:dyDescent="0.25">
      <c r="A101" s="11" t="s">
        <v>96</v>
      </c>
      <c r="B101" s="117">
        <v>1.0699999999999999E-2</v>
      </c>
      <c r="C101" s="164"/>
      <c r="D101" s="111"/>
      <c r="E101" s="111" t="s">
        <v>135</v>
      </c>
      <c r="F101" s="117">
        <v>143</v>
      </c>
      <c r="G101" s="115">
        <v>1E-3</v>
      </c>
      <c r="J101" s="164"/>
      <c r="K101" s="114"/>
    </row>
    <row r="102" spans="1:11" x14ac:dyDescent="0.25">
      <c r="A102" s="11" t="s">
        <v>96</v>
      </c>
      <c r="B102" s="117"/>
      <c r="C102" s="164"/>
      <c r="D102" s="111"/>
      <c r="E102" s="111" t="s">
        <v>110</v>
      </c>
      <c r="F102" s="117"/>
      <c r="G102" s="115"/>
      <c r="J102" s="164"/>
      <c r="K102" s="114"/>
    </row>
    <row r="103" spans="1:11" x14ac:dyDescent="0.25">
      <c r="A103" s="11" t="s">
        <v>96</v>
      </c>
      <c r="B103" s="117"/>
      <c r="C103" s="164"/>
      <c r="D103" s="111"/>
      <c r="E103" s="111" t="s">
        <v>136</v>
      </c>
      <c r="F103" s="117"/>
      <c r="G103" s="115"/>
      <c r="J103" s="164"/>
      <c r="K103" s="114"/>
    </row>
    <row r="104" spans="1:11" x14ac:dyDescent="0.25">
      <c r="A104" s="11" t="s">
        <v>96</v>
      </c>
      <c r="B104" s="117">
        <v>0.1111</v>
      </c>
      <c r="C104" s="164"/>
      <c r="D104" s="111"/>
      <c r="E104" s="111" t="s">
        <v>25</v>
      </c>
      <c r="F104" s="117">
        <v>460</v>
      </c>
      <c r="G104" s="115">
        <v>3.3E-3</v>
      </c>
      <c r="J104" s="164"/>
      <c r="K104" s="114"/>
    </row>
    <row r="105" spans="1:11" x14ac:dyDescent="0.25">
      <c r="A105" s="11" t="s">
        <v>96</v>
      </c>
      <c r="B105" s="117">
        <v>0.51990000000000003</v>
      </c>
      <c r="C105" s="164"/>
      <c r="D105" s="111"/>
      <c r="E105" s="111" t="s">
        <v>111</v>
      </c>
      <c r="F105" s="117">
        <v>995</v>
      </c>
      <c r="G105" s="115">
        <v>7.1999999999999998E-3</v>
      </c>
      <c r="J105" s="164"/>
      <c r="K105" s="114"/>
    </row>
    <row r="106" spans="1:11" x14ac:dyDescent="0.25">
      <c r="A106" s="11" t="s">
        <v>96</v>
      </c>
      <c r="B106" s="117">
        <v>2.47E-2</v>
      </c>
      <c r="C106" s="164"/>
      <c r="D106" s="111"/>
      <c r="E106" s="111" t="s">
        <v>137</v>
      </c>
      <c r="F106" s="117">
        <v>217</v>
      </c>
      <c r="G106" s="115">
        <v>1.6000000000000001E-3</v>
      </c>
      <c r="J106" s="164"/>
      <c r="K106" s="114"/>
    </row>
    <row r="107" spans="1:11" x14ac:dyDescent="0.25">
      <c r="A107" s="11" t="s">
        <v>96</v>
      </c>
      <c r="B107" s="117"/>
      <c r="C107" s="164"/>
      <c r="D107" s="111"/>
      <c r="E107" s="111" t="s">
        <v>112</v>
      </c>
      <c r="F107" s="117"/>
      <c r="G107" s="115"/>
      <c r="J107" s="164"/>
      <c r="K107" s="114"/>
    </row>
    <row r="108" spans="1:11" x14ac:dyDescent="0.25">
      <c r="A108" s="11" t="s">
        <v>96</v>
      </c>
      <c r="B108" s="117">
        <v>0.14249999999999999</v>
      </c>
      <c r="C108" s="164"/>
      <c r="D108" s="111"/>
      <c r="E108" s="111" t="s">
        <v>113</v>
      </c>
      <c r="F108" s="117">
        <v>521</v>
      </c>
      <c r="G108" s="115">
        <v>3.8E-3</v>
      </c>
      <c r="J108" s="164"/>
      <c r="K108" s="114"/>
    </row>
    <row r="109" spans="1:11" x14ac:dyDescent="0.25">
      <c r="A109" s="11" t="s">
        <v>96</v>
      </c>
      <c r="B109" s="117">
        <v>2.9999999999999997E-4</v>
      </c>
      <c r="C109" s="164"/>
      <c r="D109" s="111"/>
      <c r="E109" s="111" t="s">
        <v>114</v>
      </c>
      <c r="F109" s="117">
        <v>22</v>
      </c>
      <c r="G109" s="115">
        <v>2.0000000000000001E-4</v>
      </c>
      <c r="J109" s="164"/>
      <c r="K109" s="114"/>
    </row>
    <row r="110" spans="1:11" x14ac:dyDescent="0.25">
      <c r="A110" s="11" t="s">
        <v>96</v>
      </c>
      <c r="B110" s="117">
        <v>0.39700000000000002</v>
      </c>
      <c r="C110" s="164"/>
      <c r="D110" s="111"/>
      <c r="E110" s="111" t="s">
        <v>115</v>
      </c>
      <c r="F110" s="117">
        <v>870</v>
      </c>
      <c r="G110" s="115">
        <v>6.3E-3</v>
      </c>
      <c r="J110" s="164"/>
      <c r="K110" s="114"/>
    </row>
    <row r="111" spans="1:11" x14ac:dyDescent="0.25">
      <c r="A111" s="11" t="s">
        <v>96</v>
      </c>
      <c r="B111" s="117">
        <v>0.47389999999999999</v>
      </c>
      <c r="C111" s="164"/>
      <c r="D111" s="111"/>
      <c r="E111" s="111" t="s">
        <v>26</v>
      </c>
      <c r="F111" s="117">
        <v>950</v>
      </c>
      <c r="G111" s="115">
        <v>6.8999999999999999E-3</v>
      </c>
      <c r="J111" s="164"/>
      <c r="K111" s="114"/>
    </row>
    <row r="112" spans="1:11" x14ac:dyDescent="0.25">
      <c r="A112" s="11" t="s">
        <v>96</v>
      </c>
      <c r="B112" s="117">
        <v>0.2636</v>
      </c>
      <c r="C112" s="164"/>
      <c r="D112" s="111"/>
      <c r="E112" s="111" t="s">
        <v>56</v>
      </c>
      <c r="F112" s="117">
        <v>709</v>
      </c>
      <c r="G112" s="115">
        <v>5.1000000000000004E-3</v>
      </c>
      <c r="J112" s="164"/>
      <c r="K112" s="114"/>
    </row>
    <row r="113" spans="1:11" x14ac:dyDescent="0.25">
      <c r="A113" s="11" t="s">
        <v>96</v>
      </c>
      <c r="B113" s="117">
        <v>1.7013</v>
      </c>
      <c r="C113" s="164"/>
      <c r="D113" s="111"/>
      <c r="E113" s="111" t="s">
        <v>138</v>
      </c>
      <c r="F113" s="125">
        <v>1800</v>
      </c>
      <c r="G113" s="115">
        <v>1.2999999999999999E-2</v>
      </c>
      <c r="J113" s="164"/>
      <c r="K113" s="114"/>
    </row>
    <row r="114" spans="1:11" x14ac:dyDescent="0.25">
      <c r="A114" s="11" t="s">
        <v>96</v>
      </c>
      <c r="B114" s="117">
        <v>7.6E-3</v>
      </c>
      <c r="C114" s="164"/>
      <c r="D114" s="111"/>
      <c r="E114" s="111" t="s">
        <v>116</v>
      </c>
      <c r="F114" s="117">
        <v>120</v>
      </c>
      <c r="G114" s="115">
        <v>8.9999999999999998E-4</v>
      </c>
      <c r="J114" s="164"/>
      <c r="K114" s="114"/>
    </row>
    <row r="115" spans="1:11" x14ac:dyDescent="0.25">
      <c r="A115" s="11" t="s">
        <v>96</v>
      </c>
      <c r="B115" s="117"/>
      <c r="C115" s="164"/>
      <c r="D115" s="111"/>
      <c r="E115" s="111" t="s">
        <v>139</v>
      </c>
      <c r="F115" s="117"/>
      <c r="G115" s="115"/>
      <c r="J115" s="164"/>
      <c r="K115" s="114"/>
    </row>
    <row r="116" spans="1:11" x14ac:dyDescent="0.25">
      <c r="A116" s="11" t="s">
        <v>96</v>
      </c>
      <c r="B116" s="117">
        <v>4.7300000000000002E-2</v>
      </c>
      <c r="C116" s="164"/>
      <c r="D116" s="111"/>
      <c r="E116" s="111" t="s">
        <v>117</v>
      </c>
      <c r="F116" s="117">
        <v>300</v>
      </c>
      <c r="G116" s="115">
        <v>2.2000000000000001E-3</v>
      </c>
      <c r="J116" s="164"/>
      <c r="K116" s="114"/>
    </row>
    <row r="117" spans="1:11" x14ac:dyDescent="0.25">
      <c r="A117" s="11" t="s">
        <v>96</v>
      </c>
      <c r="B117" s="117">
        <v>1.5175000000000001</v>
      </c>
      <c r="C117" s="164"/>
      <c r="D117" s="111"/>
      <c r="E117" s="111" t="s">
        <v>147</v>
      </c>
      <c r="F117" s="125">
        <v>1700</v>
      </c>
      <c r="G117" s="115">
        <v>1.23E-2</v>
      </c>
      <c r="J117" s="164"/>
      <c r="K117" s="114"/>
    </row>
    <row r="118" spans="1:11" x14ac:dyDescent="0.25">
      <c r="A118" s="11" t="s">
        <v>96</v>
      </c>
      <c r="B118" s="117">
        <v>3.8279999999999998</v>
      </c>
      <c r="C118" s="164"/>
      <c r="D118" s="111"/>
      <c r="E118" s="111" t="s">
        <v>28</v>
      </c>
      <c r="F118" s="125">
        <v>2700</v>
      </c>
      <c r="G118" s="115">
        <v>1.9599999999999999E-2</v>
      </c>
      <c r="J118" s="164"/>
      <c r="K118" s="114"/>
    </row>
    <row r="119" spans="1:11" x14ac:dyDescent="0.25">
      <c r="A119" s="11" t="s">
        <v>96</v>
      </c>
      <c r="B119" s="117">
        <v>0</v>
      </c>
      <c r="C119" s="164"/>
      <c r="D119" s="111"/>
      <c r="E119" s="111" t="s">
        <v>92</v>
      </c>
      <c r="F119" s="117">
        <v>5</v>
      </c>
      <c r="G119" s="115">
        <v>0</v>
      </c>
      <c r="J119" s="164"/>
      <c r="K119" s="114"/>
    </row>
    <row r="120" spans="1:11" x14ac:dyDescent="0.25">
      <c r="A120" s="11" t="s">
        <v>96</v>
      </c>
      <c r="B120" s="117">
        <v>1.9317</v>
      </c>
      <c r="C120" s="164"/>
      <c r="D120" s="111"/>
      <c r="E120" s="111" t="s">
        <v>118</v>
      </c>
      <c r="F120" s="125">
        <v>1918</v>
      </c>
      <c r="G120" s="115">
        <v>1.3899999999999999E-2</v>
      </c>
      <c r="J120" s="164"/>
      <c r="K120" s="114"/>
    </row>
    <row r="121" spans="1:11" x14ac:dyDescent="0.25">
      <c r="A121" s="11" t="s">
        <v>96</v>
      </c>
      <c r="B121" s="117"/>
      <c r="C121" s="164"/>
      <c r="D121" s="111"/>
      <c r="E121" s="111" t="s">
        <v>85</v>
      </c>
      <c r="F121" s="125"/>
      <c r="G121" s="115"/>
      <c r="J121" s="164"/>
      <c r="K121" s="114"/>
    </row>
    <row r="122" spans="1:11" x14ac:dyDescent="0.25">
      <c r="A122" s="11" t="s">
        <v>96</v>
      </c>
      <c r="B122" s="117">
        <v>1.8657999999999999</v>
      </c>
      <c r="C122" s="164"/>
      <c r="D122" s="111"/>
      <c r="E122" s="111" t="s">
        <v>119</v>
      </c>
      <c r="F122" s="125">
        <v>1885</v>
      </c>
      <c r="G122" s="115">
        <v>1.37E-2</v>
      </c>
      <c r="J122" s="164"/>
      <c r="K122" s="114"/>
    </row>
    <row r="123" spans="1:11" x14ac:dyDescent="0.25">
      <c r="A123" s="11" t="s">
        <v>96</v>
      </c>
      <c r="B123" s="117">
        <v>1.34E-2</v>
      </c>
      <c r="C123" s="164"/>
      <c r="D123" s="111"/>
      <c r="E123" s="111" t="s">
        <v>29</v>
      </c>
      <c r="F123" s="117">
        <v>160</v>
      </c>
      <c r="G123" s="115">
        <v>1.1999999999999999E-3</v>
      </c>
      <c r="J123" s="164"/>
      <c r="K123" s="114"/>
    </row>
    <row r="124" spans="1:11" x14ac:dyDescent="0.25">
      <c r="A124" s="11" t="s">
        <v>96</v>
      </c>
      <c r="B124" s="117">
        <v>68.457599999999999</v>
      </c>
      <c r="C124" s="164"/>
      <c r="D124" s="111"/>
      <c r="E124" s="111" t="s">
        <v>16</v>
      </c>
      <c r="F124" s="125">
        <v>11418</v>
      </c>
      <c r="G124" s="115">
        <v>8.2699999999999996E-2</v>
      </c>
      <c r="J124" s="164"/>
      <c r="K124" s="114"/>
    </row>
    <row r="125" spans="1:11" x14ac:dyDescent="0.25">
      <c r="A125" s="11" t="s">
        <v>96</v>
      </c>
      <c r="B125" s="117">
        <v>5.0461999999999998</v>
      </c>
      <c r="C125" s="164"/>
      <c r="D125" s="111"/>
      <c r="E125" s="111" t="s">
        <v>54</v>
      </c>
      <c r="F125" s="125">
        <v>3100</v>
      </c>
      <c r="G125" s="115">
        <v>2.2499999999999999E-2</v>
      </c>
      <c r="J125" s="164"/>
      <c r="K125" s="114"/>
    </row>
    <row r="126" spans="1:11" x14ac:dyDescent="0.25">
      <c r="A126" s="11" t="s">
        <v>96</v>
      </c>
      <c r="B126" s="117">
        <v>1.3599999999999999E-2</v>
      </c>
      <c r="C126" s="164"/>
      <c r="D126" s="111"/>
      <c r="E126" s="111" t="s">
        <v>37</v>
      </c>
      <c r="F126" s="117">
        <v>161</v>
      </c>
      <c r="G126" s="115">
        <v>1.1999999999999999E-3</v>
      </c>
      <c r="J126" s="164"/>
      <c r="K126" s="114"/>
    </row>
    <row r="127" spans="1:11" x14ac:dyDescent="0.25">
      <c r="A127" s="11" t="s">
        <v>96</v>
      </c>
      <c r="B127" s="117">
        <v>0.1245</v>
      </c>
      <c r="C127" s="164"/>
      <c r="D127" s="111"/>
      <c r="E127" s="111" t="s">
        <v>120</v>
      </c>
      <c r="F127" s="117">
        <v>487</v>
      </c>
      <c r="G127" s="115">
        <v>3.5000000000000001E-3</v>
      </c>
      <c r="J127" s="164"/>
      <c r="K127" s="114"/>
    </row>
    <row r="128" spans="1:11" x14ac:dyDescent="0.25">
      <c r="A128" s="11" t="s">
        <v>96</v>
      </c>
      <c r="B128" s="117">
        <v>0.20180000000000001</v>
      </c>
      <c r="C128" s="164"/>
      <c r="D128" s="111"/>
      <c r="E128" s="111" t="s">
        <v>121</v>
      </c>
      <c r="F128" s="117">
        <v>620</v>
      </c>
      <c r="G128" s="115">
        <v>4.4999999999999997E-3</v>
      </c>
      <c r="J128" s="164"/>
      <c r="K128" s="114"/>
    </row>
    <row r="129" spans="1:11" x14ac:dyDescent="0.25">
      <c r="A129" s="11" t="s">
        <v>96</v>
      </c>
      <c r="B129" s="117">
        <v>8.4000000000000005E-2</v>
      </c>
      <c r="C129" s="164"/>
      <c r="D129" s="111"/>
      <c r="E129" s="111" t="s">
        <v>32</v>
      </c>
      <c r="F129" s="117">
        <v>400</v>
      </c>
      <c r="G129" s="115">
        <v>2.8999999999999998E-3</v>
      </c>
      <c r="J129" s="164"/>
      <c r="K129" s="114"/>
    </row>
    <row r="130" spans="1:11" x14ac:dyDescent="0.25">
      <c r="A130" s="11" t="s">
        <v>96</v>
      </c>
      <c r="B130" s="117">
        <v>5.0000000000000001E-4</v>
      </c>
      <c r="C130" s="164"/>
      <c r="D130" s="111"/>
      <c r="E130" s="111" t="s">
        <v>122</v>
      </c>
      <c r="F130" s="117">
        <v>30</v>
      </c>
      <c r="G130" s="115">
        <v>2.0000000000000001E-4</v>
      </c>
      <c r="J130" s="164"/>
      <c r="K130" s="114"/>
    </row>
    <row r="131" spans="1:11" x14ac:dyDescent="0.25">
      <c r="A131" s="11" t="s">
        <v>96</v>
      </c>
      <c r="B131" s="117">
        <v>3.8E-3</v>
      </c>
      <c r="C131" s="164"/>
      <c r="D131" s="111"/>
      <c r="E131" s="111" t="s">
        <v>123</v>
      </c>
      <c r="F131" s="117">
        <v>85</v>
      </c>
      <c r="G131" s="115">
        <v>5.9999999999999995E-4</v>
      </c>
      <c r="J131" s="164"/>
      <c r="K131" s="114"/>
    </row>
    <row r="132" spans="1:11" x14ac:dyDescent="0.25">
      <c r="A132" s="11" t="s">
        <v>96</v>
      </c>
      <c r="B132" s="117"/>
      <c r="C132" s="164"/>
      <c r="D132" s="111"/>
      <c r="E132" s="111" t="s">
        <v>124</v>
      </c>
      <c r="F132" s="117"/>
      <c r="G132" s="115"/>
      <c r="J132" s="164"/>
      <c r="K132" s="114"/>
    </row>
    <row r="133" spans="1:11" x14ac:dyDescent="0.25">
      <c r="A133" s="11" t="s">
        <v>96</v>
      </c>
      <c r="B133" s="117"/>
      <c r="C133" s="164"/>
      <c r="D133" s="111"/>
      <c r="E133" s="111" t="s">
        <v>140</v>
      </c>
      <c r="F133" s="117"/>
      <c r="G133" s="115"/>
      <c r="J133" s="164"/>
      <c r="K133" s="114"/>
    </row>
    <row r="134" spans="1:11" x14ac:dyDescent="0.25">
      <c r="A134" s="11" t="s">
        <v>96</v>
      </c>
      <c r="B134" s="117">
        <v>15.5642</v>
      </c>
      <c r="C134" s="164"/>
      <c r="D134" s="111"/>
      <c r="E134" s="111" t="s">
        <v>125</v>
      </c>
      <c r="F134" s="125">
        <v>5444</v>
      </c>
      <c r="G134" s="115">
        <v>3.95E-2</v>
      </c>
      <c r="J134" s="164"/>
      <c r="K134" s="114"/>
    </row>
    <row r="135" spans="1:11" x14ac:dyDescent="0.25">
      <c r="A135" s="11" t="s">
        <v>96</v>
      </c>
      <c r="B135" s="117">
        <v>2.1000000000000001E-2</v>
      </c>
      <c r="C135" s="164"/>
      <c r="D135" s="111"/>
      <c r="E135" s="111" t="s">
        <v>31</v>
      </c>
      <c r="F135" s="117">
        <v>200</v>
      </c>
      <c r="G135" s="115">
        <v>1.4E-3</v>
      </c>
      <c r="J135" s="164"/>
      <c r="K135" s="114"/>
    </row>
    <row r="136" spans="1:11" x14ac:dyDescent="0.25">
      <c r="A136" s="11" t="s">
        <v>96</v>
      </c>
      <c r="B136" s="117">
        <v>3.8300000000000001E-2</v>
      </c>
      <c r="C136" s="164"/>
      <c r="D136" s="111"/>
      <c r="E136" s="111" t="s">
        <v>141</v>
      </c>
      <c r="F136" s="117">
        <v>270</v>
      </c>
      <c r="G136" s="115">
        <v>2E-3</v>
      </c>
      <c r="J136" s="164"/>
      <c r="K136" s="114"/>
    </row>
    <row r="137" spans="1:11" x14ac:dyDescent="0.25">
      <c r="A137" s="11" t="s">
        <v>96</v>
      </c>
      <c r="B137" s="117">
        <v>9.7090999999999994</v>
      </c>
      <c r="C137" s="164"/>
      <c r="D137" s="111"/>
      <c r="E137" s="111" t="s">
        <v>126</v>
      </c>
      <c r="F137" s="125">
        <v>4300</v>
      </c>
      <c r="G137" s="115">
        <v>3.1199999999999999E-2</v>
      </c>
      <c r="J137" s="164"/>
      <c r="K137" s="114"/>
    </row>
    <row r="138" spans="1:11" x14ac:dyDescent="0.25">
      <c r="A138" s="11" t="s">
        <v>96</v>
      </c>
      <c r="B138" s="117">
        <v>7.8200000000000006E-2</v>
      </c>
      <c r="C138" s="164"/>
      <c r="D138" s="111"/>
      <c r="E138" s="111" t="s">
        <v>127</v>
      </c>
      <c r="F138" s="111">
        <v>386</v>
      </c>
      <c r="G138" s="115">
        <v>2.8E-3</v>
      </c>
      <c r="J138" s="164"/>
      <c r="K138" s="114"/>
    </row>
    <row r="139" spans="1:11" x14ac:dyDescent="0.25">
      <c r="A139" s="11" t="s">
        <v>96</v>
      </c>
      <c r="B139" s="117">
        <v>0.189</v>
      </c>
      <c r="C139" s="164"/>
      <c r="D139" s="111"/>
      <c r="E139" s="111" t="s">
        <v>128</v>
      </c>
      <c r="F139" s="117">
        <v>600</v>
      </c>
      <c r="G139" s="115">
        <v>4.3E-3</v>
      </c>
      <c r="J139" s="164"/>
      <c r="K139" s="114"/>
    </row>
    <row r="140" spans="1:11" x14ac:dyDescent="0.25">
      <c r="A140" s="11" t="s">
        <v>96</v>
      </c>
      <c r="B140" s="117">
        <v>45.905500000000004</v>
      </c>
      <c r="C140" s="164"/>
      <c r="D140" s="111"/>
      <c r="E140" s="111" t="s">
        <v>38</v>
      </c>
      <c r="F140" s="125">
        <v>9350</v>
      </c>
      <c r="G140" s="115">
        <v>6.7799999999999999E-2</v>
      </c>
      <c r="J140" s="164"/>
      <c r="K140" s="114"/>
    </row>
    <row r="141" spans="1:11" x14ac:dyDescent="0.25">
      <c r="A141" s="11" t="s">
        <v>96</v>
      </c>
      <c r="B141" s="117">
        <v>0.87970000000000004</v>
      </c>
      <c r="C141" s="164"/>
      <c r="D141" s="111"/>
      <c r="E141" s="111" t="s">
        <v>129</v>
      </c>
      <c r="F141" s="125">
        <v>1294</v>
      </c>
      <c r="G141" s="115">
        <v>9.4000000000000004E-3</v>
      </c>
      <c r="J141" s="164"/>
      <c r="K141" s="114"/>
    </row>
    <row r="142" spans="1:11" x14ac:dyDescent="0.25">
      <c r="A142" s="11" t="s">
        <v>96</v>
      </c>
      <c r="B142" s="117">
        <v>0.75609999999999999</v>
      </c>
      <c r="C142" s="164"/>
      <c r="D142" s="111"/>
      <c r="E142" s="111" t="s">
        <v>12</v>
      </c>
      <c r="F142" s="125">
        <v>1200</v>
      </c>
      <c r="G142" s="115">
        <v>8.6999999999999994E-3</v>
      </c>
      <c r="J142" s="164"/>
      <c r="K142" s="114"/>
    </row>
    <row r="143" spans="1:11" x14ac:dyDescent="0.25">
      <c r="A143" s="11" t="s">
        <v>96</v>
      </c>
      <c r="B143" s="117">
        <v>4.7300000000000002E-2</v>
      </c>
      <c r="C143" s="164"/>
      <c r="D143" s="111"/>
      <c r="E143" s="111" t="s">
        <v>47</v>
      </c>
      <c r="F143" s="117">
        <v>300</v>
      </c>
      <c r="G143" s="115">
        <v>2.2000000000000001E-3</v>
      </c>
      <c r="J143" s="164"/>
      <c r="K143" s="114"/>
    </row>
    <row r="144" spans="1:11" x14ac:dyDescent="0.25">
      <c r="A144" s="150" t="s">
        <v>96</v>
      </c>
      <c r="B144" s="152">
        <v>4.0000000000000002E-4</v>
      </c>
      <c r="C144" s="165"/>
      <c r="D144" s="12"/>
      <c r="E144" s="12" t="s">
        <v>86</v>
      </c>
      <c r="F144" s="152">
        <v>26</v>
      </c>
      <c r="G144" s="119">
        <v>2.0000000000000001E-4</v>
      </c>
      <c r="H144" s="12"/>
      <c r="I144" s="12"/>
      <c r="J144" s="165"/>
      <c r="K144" s="114"/>
    </row>
    <row r="145" spans="1:13" x14ac:dyDescent="0.25">
      <c r="A145" s="105" t="s">
        <v>149</v>
      </c>
      <c r="B145" s="117">
        <v>219.6688</v>
      </c>
      <c r="C145" s="151">
        <v>1686.3019999999999</v>
      </c>
      <c r="D145" s="107"/>
      <c r="E145" s="107" t="s">
        <v>99</v>
      </c>
      <c r="F145" s="118">
        <v>5306</v>
      </c>
      <c r="G145" s="115">
        <v>0.1482</v>
      </c>
      <c r="J145" s="105">
        <v>35800</v>
      </c>
    </row>
    <row r="146" spans="1:13" x14ac:dyDescent="0.25">
      <c r="A146" s="105" t="s">
        <v>149</v>
      </c>
      <c r="B146" s="117">
        <v>1.217398</v>
      </c>
      <c r="C146" s="164"/>
      <c r="D146" s="107"/>
      <c r="E146" s="107" t="s">
        <v>6</v>
      </c>
      <c r="F146" s="114">
        <v>395</v>
      </c>
      <c r="G146" s="115">
        <v>1.0999999999999999E-2</v>
      </c>
      <c r="J146" s="105"/>
    </row>
    <row r="147" spans="1:13" x14ac:dyDescent="0.25">
      <c r="A147" s="105" t="s">
        <v>149</v>
      </c>
      <c r="B147" s="117">
        <v>890.97249999999997</v>
      </c>
      <c r="C147" s="164"/>
      <c r="D147" s="107"/>
      <c r="E147" s="107" t="s">
        <v>82</v>
      </c>
      <c r="F147" s="118">
        <v>10686</v>
      </c>
      <c r="G147" s="115">
        <v>0.29849999999999999</v>
      </c>
      <c r="J147" s="105"/>
    </row>
    <row r="148" spans="1:13" x14ac:dyDescent="0.25">
      <c r="A148" s="105" t="s">
        <v>149</v>
      </c>
      <c r="B148" s="117">
        <v>5.4064300000000003</v>
      </c>
      <c r="C148" s="164"/>
      <c r="D148" s="107"/>
      <c r="E148" s="107" t="s">
        <v>151</v>
      </c>
      <c r="F148" s="114">
        <v>832</v>
      </c>
      <c r="G148" s="115">
        <v>2.3300000000000001E-2</v>
      </c>
      <c r="J148" s="105"/>
    </row>
    <row r="149" spans="1:13" x14ac:dyDescent="0.25">
      <c r="A149" s="105" t="s">
        <v>149</v>
      </c>
      <c r="B149" s="117">
        <v>112.6681</v>
      </c>
      <c r="C149" s="164"/>
      <c r="D149" s="107"/>
      <c r="E149" s="107" t="s">
        <v>15</v>
      </c>
      <c r="F149" s="118">
        <v>3800</v>
      </c>
      <c r="G149" s="115">
        <v>0.1061</v>
      </c>
      <c r="J149" s="105"/>
    </row>
    <row r="150" spans="1:13" x14ac:dyDescent="0.25">
      <c r="A150" s="105" t="s">
        <v>149</v>
      </c>
      <c r="B150" s="117"/>
      <c r="C150" s="164"/>
      <c r="D150" s="107"/>
      <c r="E150" s="107" t="s">
        <v>152</v>
      </c>
      <c r="F150" s="118"/>
      <c r="G150" s="115"/>
      <c r="J150" s="105"/>
    </row>
    <row r="151" spans="1:13" x14ac:dyDescent="0.25">
      <c r="A151" s="105" t="s">
        <v>149</v>
      </c>
      <c r="B151" s="117">
        <v>80.633179999999996</v>
      </c>
      <c r="C151" s="164"/>
      <c r="D151" s="107"/>
      <c r="E151" s="107" t="s">
        <v>94</v>
      </c>
      <c r="F151" s="118">
        <v>3215</v>
      </c>
      <c r="G151" s="115">
        <v>8.9800000000000005E-2</v>
      </c>
      <c r="J151" s="105"/>
    </row>
    <row r="152" spans="1:13" x14ac:dyDescent="0.25">
      <c r="A152" s="105" t="s">
        <v>149</v>
      </c>
      <c r="B152" s="117">
        <v>20.224869999999999</v>
      </c>
      <c r="C152" s="164"/>
      <c r="D152" s="107"/>
      <c r="E152" s="107" t="s">
        <v>136</v>
      </c>
      <c r="F152" s="118">
        <v>1610</v>
      </c>
      <c r="G152" s="115">
        <v>4.4999999999999998E-2</v>
      </c>
      <c r="J152" s="105"/>
    </row>
    <row r="153" spans="1:13" x14ac:dyDescent="0.25">
      <c r="A153" s="105" t="s">
        <v>149</v>
      </c>
      <c r="B153" s="117">
        <v>14.32559</v>
      </c>
      <c r="C153" s="164"/>
      <c r="D153" s="107"/>
      <c r="E153" s="107" t="s">
        <v>153</v>
      </c>
      <c r="F153" s="118">
        <v>1355</v>
      </c>
      <c r="G153" s="115">
        <v>3.78E-2</v>
      </c>
      <c r="J153" s="105"/>
      <c r="M153" s="127"/>
    </row>
    <row r="154" spans="1:13" x14ac:dyDescent="0.25">
      <c r="A154" s="105" t="s">
        <v>149</v>
      </c>
      <c r="B154" s="117">
        <v>329.4529</v>
      </c>
      <c r="C154" s="164"/>
      <c r="D154" s="107"/>
      <c r="E154" s="107" t="s">
        <v>16</v>
      </c>
      <c r="F154" s="118">
        <v>6498</v>
      </c>
      <c r="G154" s="115">
        <v>0.18149999999999999</v>
      </c>
      <c r="J154" s="105"/>
    </row>
    <row r="155" spans="1:13" x14ac:dyDescent="0.25">
      <c r="A155" s="105" t="s">
        <v>149</v>
      </c>
      <c r="B155" s="117">
        <v>2.114303</v>
      </c>
      <c r="C155" s="164"/>
      <c r="D155" s="107"/>
      <c r="E155" s="107" t="s">
        <v>32</v>
      </c>
      <c r="F155" s="114">
        <v>521</v>
      </c>
      <c r="G155" s="115">
        <v>1.4500000000000001E-2</v>
      </c>
      <c r="J155" s="105"/>
    </row>
    <row r="156" spans="1:13" x14ac:dyDescent="0.25">
      <c r="A156" s="105" t="s">
        <v>149</v>
      </c>
      <c r="B156" s="117"/>
      <c r="C156" s="164"/>
      <c r="D156" s="107"/>
      <c r="E156" s="107" t="s">
        <v>126</v>
      </c>
      <c r="F156" s="114"/>
      <c r="G156" s="115"/>
      <c r="J156" s="105"/>
    </row>
    <row r="157" spans="1:13" x14ac:dyDescent="0.25">
      <c r="A157" s="105" t="s">
        <v>149</v>
      </c>
      <c r="B157" s="117">
        <v>1.721373</v>
      </c>
      <c r="C157" s="164"/>
      <c r="D157" s="107"/>
      <c r="E157" s="107" t="s">
        <v>128</v>
      </c>
      <c r="F157" s="114">
        <v>470</v>
      </c>
      <c r="G157" s="115">
        <v>1.3100000000000001E-2</v>
      </c>
      <c r="J157" s="105"/>
    </row>
    <row r="158" spans="1:13" s="127" customFormat="1" x14ac:dyDescent="0.25">
      <c r="A158" s="105" t="s">
        <v>149</v>
      </c>
      <c r="B158" s="117">
        <v>7.8025029999999997</v>
      </c>
      <c r="C158" s="164"/>
      <c r="D158" s="107"/>
      <c r="E158" s="107" t="s">
        <v>38</v>
      </c>
      <c r="F158" s="118">
        <v>1000</v>
      </c>
      <c r="G158" s="115">
        <v>2.7900000000000001E-2</v>
      </c>
      <c r="J158" s="105"/>
    </row>
    <row r="159" spans="1:13" x14ac:dyDescent="0.25">
      <c r="A159" s="150" t="s">
        <v>149</v>
      </c>
      <c r="B159" s="152">
        <v>9.4409999999999994E-2</v>
      </c>
      <c r="C159" s="165"/>
      <c r="D159" s="12"/>
      <c r="E159" s="12" t="s">
        <v>129</v>
      </c>
      <c r="F159" s="153">
        <v>110</v>
      </c>
      <c r="G159" s="119">
        <v>3.0999999999999999E-3</v>
      </c>
      <c r="H159" s="12"/>
      <c r="I159" s="12"/>
      <c r="J159" s="150"/>
    </row>
    <row r="160" spans="1:13" s="127" customFormat="1" x14ac:dyDescent="0.25">
      <c r="A160" s="11" t="s">
        <v>155</v>
      </c>
      <c r="B160" s="146">
        <f>POWER((F160/$J$160)*100, 2)</f>
        <v>0</v>
      </c>
      <c r="C160" s="11">
        <f>SUM(B160:B205)</f>
        <v>2025.0885705332539</v>
      </c>
      <c r="D160" s="197"/>
      <c r="E160" s="146" t="s">
        <v>17</v>
      </c>
      <c r="F160" s="198"/>
      <c r="G160" s="21"/>
      <c r="H160" s="146"/>
      <c r="I160" s="146"/>
      <c r="J160" s="11">
        <v>61200</v>
      </c>
    </row>
    <row r="161" spans="1:10" ht="14.25" customHeight="1" x14ac:dyDescent="0.25">
      <c r="A161" s="11" t="s">
        <v>155</v>
      </c>
      <c r="B161" s="146">
        <f t="shared" ref="B161:B205" si="10">POWER((F161/$J$160)*100, 2)</f>
        <v>0.39780639924815242</v>
      </c>
      <c r="D161" s="197"/>
      <c r="E161" s="146" t="s">
        <v>97</v>
      </c>
      <c r="F161" s="198">
        <v>386</v>
      </c>
      <c r="G161" s="21">
        <f>F161/$J$160</f>
        <v>6.3071895424836599E-3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1.7087444999786408</v>
      </c>
      <c r="D162" s="197"/>
      <c r="E162" s="146" t="s">
        <v>5</v>
      </c>
      <c r="F162" s="198">
        <v>800</v>
      </c>
      <c r="G162" s="21">
        <f t="shared" ref="G162:G201" si="11">F162/$J$160</f>
        <v>1.3071895424836602E-2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15.047300183690034</v>
      </c>
      <c r="D163" s="197"/>
      <c r="E163" s="146" t="s">
        <v>6</v>
      </c>
      <c r="F163" s="198">
        <v>2374</v>
      </c>
      <c r="G163" s="21">
        <f t="shared" si="11"/>
        <v>3.8790849673202614E-2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0</v>
      </c>
      <c r="D164" s="197"/>
      <c r="E164" s="146" t="s">
        <v>168</v>
      </c>
      <c r="F164" s="198"/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0.28200959032850614</v>
      </c>
      <c r="D165" s="197"/>
      <c r="E165" s="146" t="s">
        <v>82</v>
      </c>
      <c r="F165" s="198">
        <v>325</v>
      </c>
      <c r="G165" s="21">
        <f t="shared" si="11"/>
        <v>5.3104575163398695E-3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5.1924740484429077E-5</v>
      </c>
      <c r="D166" s="197"/>
      <c r="E166" s="146" t="s">
        <v>83</v>
      </c>
      <c r="F166" s="198">
        <v>4.41</v>
      </c>
      <c r="G166" s="21">
        <f t="shared" si="11"/>
        <v>7.2058823529411772E-5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1537.8700499807769</v>
      </c>
      <c r="D167" s="197"/>
      <c r="E167" s="146" t="s">
        <v>15</v>
      </c>
      <c r="F167" s="198">
        <v>24000</v>
      </c>
      <c r="G167" s="21">
        <f t="shared" si="11"/>
        <v>0.39215686274509803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0</v>
      </c>
      <c r="D168" s="197"/>
      <c r="E168" s="146" t="s">
        <v>156</v>
      </c>
      <c r="F168" s="198"/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2.1626297577854667E-4</v>
      </c>
      <c r="D169" s="197"/>
      <c r="E169" s="146" t="s">
        <v>103</v>
      </c>
      <c r="F169" s="198">
        <v>9</v>
      </c>
      <c r="G169" s="21">
        <f t="shared" si="11"/>
        <v>1.4705882352941175E-4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5.2330300311845868</v>
      </c>
      <c r="D170" s="197"/>
      <c r="E170" s="146" t="s">
        <v>106</v>
      </c>
      <c r="F170" s="198">
        <v>1400</v>
      </c>
      <c r="G170" s="21">
        <f t="shared" si="11"/>
        <v>2.2875816993464051E-2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0.26999231064975004</v>
      </c>
      <c r="D171" s="197"/>
      <c r="E171" s="146" t="s">
        <v>164</v>
      </c>
      <c r="F171" s="198">
        <v>318</v>
      </c>
      <c r="G171" s="21">
        <f t="shared" si="11"/>
        <v>5.1960784313725486E-3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0.58978384382075255</v>
      </c>
      <c r="D172" s="197"/>
      <c r="E172" s="146" t="s">
        <v>9</v>
      </c>
      <c r="F172" s="198">
        <v>470</v>
      </c>
      <c r="G172" s="21">
        <f t="shared" si="11"/>
        <v>7.6797385620915029E-3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0</v>
      </c>
      <c r="D173" s="197"/>
      <c r="E173" s="146" t="s">
        <v>23</v>
      </c>
      <c r="F173" s="198"/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3.2305950702721173E-2</v>
      </c>
      <c r="D174" s="197"/>
      <c r="E174" s="146" t="s">
        <v>24</v>
      </c>
      <c r="F174" s="198">
        <v>110</v>
      </c>
      <c r="G174" s="21">
        <f t="shared" si="11"/>
        <v>1.7973856209150326E-3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8.3728480498953383E-3</v>
      </c>
      <c r="D175" s="197"/>
      <c r="E175" s="146" t="s">
        <v>135</v>
      </c>
      <c r="F175" s="198">
        <v>56</v>
      </c>
      <c r="G175" s="21">
        <f t="shared" si="11"/>
        <v>9.1503267973856207E-4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2.4605920799692425</v>
      </c>
      <c r="D176" s="197"/>
      <c r="E176" s="146" t="s">
        <v>136</v>
      </c>
      <c r="F176" s="198">
        <v>960</v>
      </c>
      <c r="G176" s="21">
        <f t="shared" si="11"/>
        <v>1.5686274509803921E-2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15.765570934256052</v>
      </c>
      <c r="D177" s="197"/>
      <c r="E177" s="146" t="s">
        <v>153</v>
      </c>
      <c r="F177" s="198">
        <v>2430</v>
      </c>
      <c r="G177" s="21">
        <f t="shared" si="11"/>
        <v>3.9705882352941174E-2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0.42718612499466019</v>
      </c>
      <c r="D178" s="197"/>
      <c r="E178" s="146" t="s">
        <v>36</v>
      </c>
      <c r="F178" s="198">
        <v>400</v>
      </c>
      <c r="G178" s="21">
        <f t="shared" si="11"/>
        <v>6.5359477124183009E-3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2.1626297577854673E-2</v>
      </c>
      <c r="D179" s="197"/>
      <c r="E179" s="146" t="s">
        <v>137</v>
      </c>
      <c r="F179" s="198">
        <v>90</v>
      </c>
      <c r="G179" s="21">
        <f t="shared" si="11"/>
        <v>1.4705882352941176E-3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0.59986543637062673</v>
      </c>
      <c r="D180" s="197"/>
      <c r="E180" s="146" t="s">
        <v>56</v>
      </c>
      <c r="F180" s="198">
        <v>474</v>
      </c>
      <c r="G180" s="21">
        <f t="shared" si="11"/>
        <v>7.745098039215686E-3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215.1590440642488</v>
      </c>
      <c r="D181" s="197"/>
      <c r="E181" s="146" t="s">
        <v>165</v>
      </c>
      <c r="F181" s="198">
        <v>8977</v>
      </c>
      <c r="G181" s="21">
        <f t="shared" si="11"/>
        <v>0.14668300653594771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0</v>
      </c>
      <c r="D182" s="197"/>
      <c r="E182" s="146" t="s">
        <v>157</v>
      </c>
      <c r="F182" s="198"/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8.2744588085778987E-5</v>
      </c>
      <c r="D183" s="197"/>
      <c r="E183" s="146" t="s">
        <v>28</v>
      </c>
      <c r="F183" s="198">
        <v>5.5670000000000002</v>
      </c>
      <c r="G183" s="21">
        <f t="shared" si="11"/>
        <v>9.09640522875817E-5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1.5994809688581313</v>
      </c>
      <c r="D184" s="197"/>
      <c r="E184" s="146" t="s">
        <v>92</v>
      </c>
      <c r="F184" s="198">
        <v>774</v>
      </c>
      <c r="G184" s="21">
        <f t="shared" si="11"/>
        <v>1.2647058823529412E-2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2.3818777777777789E-6</v>
      </c>
      <c r="D185" s="197"/>
      <c r="E185" s="146" t="s">
        <v>158</v>
      </c>
      <c r="F185" s="198">
        <v>0.94452000000000014</v>
      </c>
      <c r="G185" s="21">
        <f t="shared" si="11"/>
        <v>1.5433333333333337E-5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40.609381007304876</v>
      </c>
      <c r="D186" s="197"/>
      <c r="E186" s="146" t="s">
        <v>16</v>
      </c>
      <c r="F186" s="198">
        <v>3900</v>
      </c>
      <c r="G186" s="21">
        <f t="shared" si="11"/>
        <v>6.3725490196078427E-2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0.29075355632449057</v>
      </c>
      <c r="D187" s="197"/>
      <c r="E187" s="146" t="s">
        <v>54</v>
      </c>
      <c r="F187" s="198">
        <v>330</v>
      </c>
      <c r="G187" s="21">
        <f t="shared" si="11"/>
        <v>5.392156862745098E-3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0.56005168952112439</v>
      </c>
      <c r="D188" s="197"/>
      <c r="E188" s="146" t="s">
        <v>159</v>
      </c>
      <c r="F188" s="198">
        <v>458</v>
      </c>
      <c r="G188" s="21">
        <f t="shared" si="11"/>
        <v>7.4836601307189544E-3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2.470855226622239</v>
      </c>
      <c r="D189" s="197"/>
      <c r="E189" s="146" t="s">
        <v>121</v>
      </c>
      <c r="F189" s="198">
        <v>962</v>
      </c>
      <c r="G189" s="21">
        <f t="shared" si="11"/>
        <v>1.5718954248366012E-2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8.6505190311418666E-4</v>
      </c>
      <c r="D190" s="197"/>
      <c r="E190" s="146" t="s">
        <v>160</v>
      </c>
      <c r="F190" s="198">
        <v>18</v>
      </c>
      <c r="G190" s="21">
        <f t="shared" si="11"/>
        <v>2.941176470588235E-4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3.0112456747404845</v>
      </c>
      <c r="D191" s="197"/>
      <c r="E191" s="146" t="s">
        <v>123</v>
      </c>
      <c r="F191" s="198">
        <v>1062</v>
      </c>
      <c r="G191" s="21">
        <f t="shared" si="11"/>
        <v>1.7352941176470588E-2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7.7854671280276811E-5</v>
      </c>
      <c r="D192" s="197"/>
      <c r="E192" s="146" t="s">
        <v>46</v>
      </c>
      <c r="F192" s="198">
        <v>5.4</v>
      </c>
      <c r="G192" s="21">
        <f t="shared" si="11"/>
        <v>8.8235294117647065E-5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2.6167820069204146E-6</v>
      </c>
      <c r="D193" s="197"/>
      <c r="E193" s="146" t="s">
        <v>161</v>
      </c>
      <c r="F193" s="198">
        <v>0.99</v>
      </c>
      <c r="G193" s="21">
        <f t="shared" si="11"/>
        <v>1.6176470588235293E-5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0.25657866632491777</v>
      </c>
      <c r="D194" s="197"/>
      <c r="E194" s="146" t="s">
        <v>162</v>
      </c>
      <c r="F194" s="198">
        <v>310</v>
      </c>
      <c r="G194" s="21">
        <f t="shared" si="11"/>
        <v>5.0653594771241832E-3</v>
      </c>
      <c r="H194" s="146"/>
      <c r="I194" s="146"/>
      <c r="J194" s="76"/>
    </row>
    <row r="195" spans="1:10" x14ac:dyDescent="0.25">
      <c r="A195" s="11" t="s">
        <v>155</v>
      </c>
      <c r="B195" s="146">
        <f>POWER((F195/$J$160)*100, 2)</f>
        <v>1.3802410397710283</v>
      </c>
      <c r="D195" s="197"/>
      <c r="E195" s="146" t="s">
        <v>166</v>
      </c>
      <c r="F195" s="198">
        <v>719</v>
      </c>
      <c r="G195" s="21">
        <f t="shared" si="11"/>
        <v>1.1748366013071896E-2</v>
      </c>
      <c r="H195" s="146"/>
      <c r="I195" s="146"/>
      <c r="J195" s="76"/>
    </row>
    <row r="196" spans="1:10" s="146" customFormat="1" x14ac:dyDescent="0.25">
      <c r="A196" s="11" t="s">
        <v>155</v>
      </c>
      <c r="B196" s="146">
        <f>POWER((F196/$J$160)*100, 2)</f>
        <v>0</v>
      </c>
      <c r="C196" s="11"/>
      <c r="D196" s="197"/>
      <c r="E196" s="146" t="s">
        <v>31</v>
      </c>
      <c r="F196" s="198"/>
      <c r="G196" s="21"/>
      <c r="J196" s="76"/>
    </row>
    <row r="197" spans="1:10" x14ac:dyDescent="0.25">
      <c r="A197" s="11" t="s">
        <v>155</v>
      </c>
      <c r="B197" s="146">
        <f t="shared" si="10"/>
        <v>177.7777777777778</v>
      </c>
      <c r="D197" s="197"/>
      <c r="E197" s="146" t="s">
        <v>38</v>
      </c>
      <c r="F197" s="198">
        <v>8160</v>
      </c>
      <c r="G197" s="21">
        <f t="shared" si="11"/>
        <v>0.13333333333333333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5.2330300311845879E-2</v>
      </c>
      <c r="D198" s="197"/>
      <c r="E198" s="146" t="s">
        <v>129</v>
      </c>
      <c r="F198" s="198">
        <v>140</v>
      </c>
      <c r="G198" s="21">
        <f t="shared" si="11"/>
        <v>2.2875816993464053E-3</v>
      </c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5.4789023452518262E-3</v>
      </c>
      <c r="D199" s="197"/>
      <c r="E199" s="146" t="s">
        <v>12</v>
      </c>
      <c r="F199" s="198">
        <v>45.3</v>
      </c>
      <c r="G199" s="21">
        <f t="shared" si="11"/>
        <v>7.4019607843137255E-4</v>
      </c>
      <c r="H199" s="146"/>
      <c r="I199" s="146"/>
      <c r="J199" s="76"/>
    </row>
    <row r="200" spans="1:10" x14ac:dyDescent="0.25">
      <c r="A200" s="11" t="s">
        <v>155</v>
      </c>
      <c r="B200" s="146">
        <f t="shared" si="10"/>
        <v>1.1985240719381431</v>
      </c>
      <c r="D200" s="197"/>
      <c r="E200" s="146" t="s">
        <v>47</v>
      </c>
      <c r="F200" s="198">
        <v>670</v>
      </c>
      <c r="G200" s="21">
        <f t="shared" si="11"/>
        <v>1.0947712418300653E-2</v>
      </c>
      <c r="H200" s="146"/>
      <c r="I200" s="146"/>
      <c r="J200" s="76"/>
    </row>
    <row r="201" spans="1:10" x14ac:dyDescent="0.25">
      <c r="A201" s="11" t="s">
        <v>155</v>
      </c>
      <c r="B201" s="146">
        <f t="shared" si="10"/>
        <v>1.2922380281088469E-3</v>
      </c>
      <c r="D201" s="197"/>
      <c r="E201" s="146" t="s">
        <v>86</v>
      </c>
      <c r="F201" s="198">
        <v>22</v>
      </c>
      <c r="G201" s="21">
        <f t="shared" si="11"/>
        <v>3.5947712418300652E-4</v>
      </c>
      <c r="H201" s="146"/>
      <c r="I201" s="146"/>
      <c r="J201" s="76"/>
    </row>
    <row r="202" spans="1:10" x14ac:dyDescent="0.25">
      <c r="A202" s="11" t="s">
        <v>155</v>
      </c>
      <c r="B202" s="146">
        <f t="shared" si="10"/>
        <v>0</v>
      </c>
      <c r="D202" s="197"/>
      <c r="E202" s="146" t="s">
        <v>81</v>
      </c>
      <c r="F202" s="199"/>
      <c r="H202" s="146"/>
      <c r="I202" s="146"/>
      <c r="J202" s="76"/>
    </row>
    <row r="203" spans="1:10" x14ac:dyDescent="0.25">
      <c r="A203" s="11" t="s">
        <v>155</v>
      </c>
      <c r="B203" s="146">
        <f t="shared" si="10"/>
        <v>0</v>
      </c>
      <c r="D203" s="197"/>
      <c r="E203" s="146" t="s">
        <v>19</v>
      </c>
      <c r="F203" s="198"/>
      <c r="H203" s="146"/>
      <c r="I203" s="146"/>
      <c r="J203" s="76"/>
    </row>
    <row r="204" spans="1:10" x14ac:dyDescent="0.25">
      <c r="A204" s="11" t="s">
        <v>155</v>
      </c>
      <c r="B204" s="146">
        <f t="shared" si="10"/>
        <v>0</v>
      </c>
      <c r="D204" s="197"/>
      <c r="E204" s="146" t="s">
        <v>94</v>
      </c>
      <c r="F204" s="198"/>
      <c r="H204" s="146"/>
      <c r="I204" s="146"/>
      <c r="J204" s="76"/>
    </row>
    <row r="205" spans="1:10" x14ac:dyDescent="0.25">
      <c r="A205" s="150" t="s">
        <v>155</v>
      </c>
      <c r="B205" s="12">
        <f t="shared" si="10"/>
        <v>0</v>
      </c>
      <c r="C205" s="150"/>
      <c r="D205" s="131"/>
      <c r="E205" s="12" t="s">
        <v>163</v>
      </c>
      <c r="F205" s="205"/>
      <c r="G205" s="27"/>
      <c r="H205" s="12"/>
      <c r="I205" s="12"/>
      <c r="J205" s="147"/>
    </row>
    <row r="206" spans="1:10" x14ac:dyDescent="0.25">
      <c r="A206" s="11" t="s">
        <v>169</v>
      </c>
      <c r="B206" s="117">
        <v>1.51</v>
      </c>
      <c r="C206" s="151">
        <v>752.57</v>
      </c>
      <c r="D206" s="206"/>
      <c r="E206" s="114" t="s">
        <v>5</v>
      </c>
      <c r="F206" s="114">
        <v>860</v>
      </c>
      <c r="G206" s="115">
        <v>1.23E-2</v>
      </c>
      <c r="J206" s="170">
        <v>69900</v>
      </c>
    </row>
    <row r="207" spans="1:10" x14ac:dyDescent="0.25">
      <c r="A207" s="11" t="s">
        <v>169</v>
      </c>
      <c r="B207" s="117">
        <v>0.33</v>
      </c>
      <c r="C207" s="164"/>
      <c r="D207" s="206"/>
      <c r="E207" s="114" t="s">
        <v>100</v>
      </c>
      <c r="F207" s="114">
        <v>400</v>
      </c>
      <c r="G207" s="115">
        <v>5.7000000000000002E-3</v>
      </c>
      <c r="J207" s="164"/>
    </row>
    <row r="208" spans="1:10" x14ac:dyDescent="0.25">
      <c r="A208" s="11" t="s">
        <v>169</v>
      </c>
      <c r="B208" s="117">
        <v>0.5</v>
      </c>
      <c r="C208" s="164"/>
      <c r="D208" s="206"/>
      <c r="E208" s="114" t="s">
        <v>6</v>
      </c>
      <c r="F208" s="114">
        <v>492</v>
      </c>
      <c r="G208" s="115">
        <v>7.0000000000000001E-3</v>
      </c>
      <c r="J208" s="164"/>
    </row>
    <row r="209" spans="1:10" x14ac:dyDescent="0.25">
      <c r="A209" s="11" t="s">
        <v>169</v>
      </c>
      <c r="B209" s="117">
        <v>87.08</v>
      </c>
      <c r="C209" s="164"/>
      <c r="D209" s="206"/>
      <c r="E209" s="114" t="s">
        <v>82</v>
      </c>
      <c r="F209" s="118">
        <v>6523</v>
      </c>
      <c r="G209" s="115">
        <v>9.3299999999999994E-2</v>
      </c>
      <c r="J209" s="164"/>
    </row>
    <row r="210" spans="1:10" x14ac:dyDescent="0.25">
      <c r="A210" s="11" t="s">
        <v>169</v>
      </c>
      <c r="B210" s="117">
        <v>6.08</v>
      </c>
      <c r="C210" s="164"/>
      <c r="D210" s="206"/>
      <c r="E210" s="114" t="s">
        <v>83</v>
      </c>
      <c r="F210" s="118">
        <v>1723</v>
      </c>
      <c r="G210" s="115">
        <v>2.46E-2</v>
      </c>
      <c r="J210" s="164"/>
    </row>
    <row r="211" spans="1:10" x14ac:dyDescent="0.25">
      <c r="A211" s="11" t="s">
        <v>169</v>
      </c>
      <c r="B211" s="117">
        <v>192.57</v>
      </c>
      <c r="C211" s="164"/>
      <c r="D211" s="206"/>
      <c r="E211" s="114" t="s">
        <v>15</v>
      </c>
      <c r="F211" s="118">
        <v>9700</v>
      </c>
      <c r="G211" s="115">
        <v>0.13880000000000001</v>
      </c>
      <c r="J211" s="164"/>
    </row>
    <row r="212" spans="1:10" x14ac:dyDescent="0.25">
      <c r="A212" s="11" t="s">
        <v>169</v>
      </c>
      <c r="B212" s="117">
        <v>1.1499999999999999</v>
      </c>
      <c r="C212" s="164"/>
      <c r="D212" s="206"/>
      <c r="E212" s="114" t="s">
        <v>134</v>
      </c>
      <c r="F212" s="114">
        <v>751</v>
      </c>
      <c r="G212" s="115">
        <v>1.0699999999999999E-2</v>
      </c>
      <c r="J212" s="164"/>
    </row>
    <row r="213" spans="1:10" x14ac:dyDescent="0.25">
      <c r="A213" s="11" t="s">
        <v>169</v>
      </c>
      <c r="B213" s="117">
        <v>0.86</v>
      </c>
      <c r="C213" s="164"/>
      <c r="D213" s="206"/>
      <c r="E213" s="114" t="s">
        <v>19</v>
      </c>
      <c r="F213" s="117">
        <v>650</v>
      </c>
      <c r="G213" s="115">
        <v>9.2999999999999992E-3</v>
      </c>
      <c r="J213" s="164"/>
    </row>
    <row r="214" spans="1:10" x14ac:dyDescent="0.25">
      <c r="A214" s="11" t="s">
        <v>169</v>
      </c>
      <c r="B214" s="117">
        <v>31.26</v>
      </c>
      <c r="C214" s="164"/>
      <c r="D214" s="206"/>
      <c r="E214" s="114" t="s">
        <v>94</v>
      </c>
      <c r="F214" s="118">
        <v>3908</v>
      </c>
      <c r="G214" s="115">
        <v>5.5899999999999998E-2</v>
      </c>
      <c r="J214" s="164"/>
    </row>
    <row r="215" spans="1:10" x14ac:dyDescent="0.25">
      <c r="A215" s="11" t="s">
        <v>169</v>
      </c>
      <c r="B215" s="117">
        <v>14.16</v>
      </c>
      <c r="C215" s="164"/>
      <c r="D215" s="206"/>
      <c r="E215" s="114" t="s">
        <v>9</v>
      </c>
      <c r="F215" s="118">
        <v>2630</v>
      </c>
      <c r="G215" s="115">
        <v>3.7600000000000001E-2</v>
      </c>
      <c r="J215" s="164"/>
    </row>
    <row r="216" spans="1:10" x14ac:dyDescent="0.25">
      <c r="A216" s="11" t="s">
        <v>169</v>
      </c>
      <c r="B216" s="117">
        <v>5.57</v>
      </c>
      <c r="C216" s="164"/>
      <c r="D216" s="206"/>
      <c r="E216" s="114" t="s">
        <v>24</v>
      </c>
      <c r="F216" s="118">
        <v>1650</v>
      </c>
      <c r="G216" s="115">
        <v>2.3599999999999999E-2</v>
      </c>
      <c r="J216" s="164"/>
    </row>
    <row r="217" spans="1:10" x14ac:dyDescent="0.25">
      <c r="A217" s="11" t="s">
        <v>169</v>
      </c>
      <c r="B217" s="117">
        <v>1.1200000000000001</v>
      </c>
      <c r="C217" s="164"/>
      <c r="D217" s="206"/>
      <c r="E217" s="114" t="s">
        <v>25</v>
      </c>
      <c r="F217" s="114">
        <v>740</v>
      </c>
      <c r="G217" s="115">
        <v>1.06E-2</v>
      </c>
      <c r="J217" s="164"/>
    </row>
    <row r="218" spans="1:10" x14ac:dyDescent="0.25">
      <c r="A218" s="11" t="s">
        <v>169</v>
      </c>
      <c r="B218" s="117">
        <v>21.02</v>
      </c>
      <c r="C218" s="164"/>
      <c r="D218" s="206"/>
      <c r="E218" s="114" t="s">
        <v>111</v>
      </c>
      <c r="F218" s="118">
        <v>3205</v>
      </c>
      <c r="G218" s="115">
        <v>4.5900000000000003E-2</v>
      </c>
      <c r="J218" s="164"/>
    </row>
    <row r="219" spans="1:10" x14ac:dyDescent="0.25">
      <c r="A219" s="11" t="s">
        <v>169</v>
      </c>
      <c r="B219" s="117">
        <v>14.92</v>
      </c>
      <c r="C219" s="164"/>
      <c r="D219" s="206"/>
      <c r="E219" s="114" t="s">
        <v>36</v>
      </c>
      <c r="F219" s="118">
        <v>2700</v>
      </c>
      <c r="G219" s="115">
        <v>3.8600000000000002E-2</v>
      </c>
      <c r="J219" s="164"/>
    </row>
    <row r="220" spans="1:10" x14ac:dyDescent="0.25">
      <c r="A220" s="11" t="s">
        <v>169</v>
      </c>
      <c r="B220" s="117">
        <v>2.95</v>
      </c>
      <c r="C220" s="164"/>
      <c r="D220" s="206"/>
      <c r="E220" s="114" t="s">
        <v>170</v>
      </c>
      <c r="F220" s="118">
        <v>1200</v>
      </c>
      <c r="G220" s="115">
        <v>1.72E-2</v>
      </c>
      <c r="J220" s="164"/>
    </row>
    <row r="221" spans="1:10" x14ac:dyDescent="0.25">
      <c r="A221" s="11" t="s">
        <v>169</v>
      </c>
      <c r="B221" s="117">
        <v>1.39</v>
      </c>
      <c r="C221" s="164"/>
      <c r="D221" s="206"/>
      <c r="E221" s="114" t="s">
        <v>113</v>
      </c>
      <c r="F221" s="114">
        <v>825</v>
      </c>
      <c r="G221" s="115">
        <v>1.18E-2</v>
      </c>
      <c r="J221" s="164"/>
    </row>
    <row r="222" spans="1:10" x14ac:dyDescent="0.25">
      <c r="A222" s="11" t="s">
        <v>169</v>
      </c>
      <c r="B222" s="117">
        <v>4.24</v>
      </c>
      <c r="C222" s="164"/>
      <c r="D222" s="206"/>
      <c r="E222" s="114" t="s">
        <v>56</v>
      </c>
      <c r="F222" s="118">
        <v>1440</v>
      </c>
      <c r="G222" s="115">
        <v>2.06E-2</v>
      </c>
      <c r="J222" s="164"/>
    </row>
    <row r="223" spans="1:10" x14ac:dyDescent="0.25">
      <c r="A223" s="11" t="s">
        <v>169</v>
      </c>
      <c r="B223" s="117">
        <v>0.54</v>
      </c>
      <c r="C223" s="164"/>
      <c r="D223" s="206"/>
      <c r="E223" s="114" t="s">
        <v>138</v>
      </c>
      <c r="F223" s="114">
        <v>515</v>
      </c>
      <c r="G223" s="115">
        <v>7.4000000000000003E-3</v>
      </c>
      <c r="J223" s="164"/>
    </row>
    <row r="224" spans="1:10" x14ac:dyDescent="0.25">
      <c r="A224" s="11" t="s">
        <v>169</v>
      </c>
      <c r="B224" s="117">
        <v>2.78</v>
      </c>
      <c r="C224" s="164"/>
      <c r="D224" s="206"/>
      <c r="E224" s="114" t="s">
        <v>118</v>
      </c>
      <c r="F224" s="118">
        <v>1166</v>
      </c>
      <c r="G224" s="115">
        <v>1.67E-2</v>
      </c>
      <c r="J224" s="164"/>
    </row>
    <row r="225" spans="1:10" x14ac:dyDescent="0.25">
      <c r="A225" s="11" t="s">
        <v>169</v>
      </c>
      <c r="B225" s="117">
        <v>1.48</v>
      </c>
      <c r="C225" s="164"/>
      <c r="D225" s="206"/>
      <c r="E225" s="114" t="s">
        <v>119</v>
      </c>
      <c r="F225" s="114">
        <v>850</v>
      </c>
      <c r="G225" s="115">
        <v>1.2200000000000001E-2</v>
      </c>
      <c r="J225" s="164"/>
    </row>
    <row r="226" spans="1:10" x14ac:dyDescent="0.25">
      <c r="A226" s="11" t="s">
        <v>169</v>
      </c>
      <c r="B226" s="117">
        <v>116.88</v>
      </c>
      <c r="C226" s="164"/>
      <c r="D226" s="206"/>
      <c r="E226" s="114" t="s">
        <v>16</v>
      </c>
      <c r="F226" s="125">
        <v>7557</v>
      </c>
      <c r="G226" s="115">
        <v>0.1081</v>
      </c>
      <c r="J226" s="164"/>
    </row>
    <row r="227" spans="1:10" x14ac:dyDescent="0.25">
      <c r="A227" s="11" t="s">
        <v>169</v>
      </c>
      <c r="B227" s="117">
        <v>42.91</v>
      </c>
      <c r="C227" s="164"/>
      <c r="D227" s="206"/>
      <c r="E227" s="114" t="s">
        <v>54</v>
      </c>
      <c r="F227" s="118">
        <v>4579</v>
      </c>
      <c r="G227" s="115">
        <v>6.5500000000000003E-2</v>
      </c>
      <c r="J227" s="164"/>
    </row>
    <row r="228" spans="1:10" x14ac:dyDescent="0.25">
      <c r="A228" s="11" t="s">
        <v>169</v>
      </c>
      <c r="B228" s="117"/>
      <c r="C228" s="164"/>
      <c r="D228" s="206"/>
      <c r="E228" s="114" t="s">
        <v>121</v>
      </c>
      <c r="F228" s="118"/>
      <c r="G228" s="115"/>
      <c r="J228" s="164"/>
    </row>
    <row r="229" spans="1:10" x14ac:dyDescent="0.25">
      <c r="A229" s="11" t="s">
        <v>169</v>
      </c>
      <c r="B229" s="117"/>
      <c r="C229" s="164"/>
      <c r="D229" s="206"/>
      <c r="E229" s="114" t="s">
        <v>32</v>
      </c>
      <c r="F229" s="118"/>
      <c r="G229" s="115"/>
      <c r="J229" s="164"/>
    </row>
    <row r="230" spans="1:10" x14ac:dyDescent="0.25">
      <c r="A230" s="11" t="s">
        <v>169</v>
      </c>
      <c r="B230" s="117">
        <v>7.27</v>
      </c>
      <c r="C230" s="164"/>
      <c r="D230" s="206"/>
      <c r="E230" s="114" t="s">
        <v>127</v>
      </c>
      <c r="F230" s="118">
        <v>1885</v>
      </c>
      <c r="G230" s="115">
        <v>2.7E-2</v>
      </c>
      <c r="J230" s="164"/>
    </row>
    <row r="231" spans="1:10" x14ac:dyDescent="0.25">
      <c r="A231" s="11" t="s">
        <v>169</v>
      </c>
      <c r="B231" s="117">
        <v>163.94</v>
      </c>
      <c r="C231" s="164"/>
      <c r="D231" s="206"/>
      <c r="E231" s="114" t="s">
        <v>38</v>
      </c>
      <c r="F231" s="118">
        <v>8950</v>
      </c>
      <c r="G231" s="115">
        <v>0.128</v>
      </c>
      <c r="J231" s="164"/>
    </row>
    <row r="232" spans="1:10" x14ac:dyDescent="0.25">
      <c r="A232" s="11" t="s">
        <v>169</v>
      </c>
      <c r="B232" s="117">
        <v>0.55000000000000004</v>
      </c>
      <c r="C232" s="164"/>
      <c r="D232" s="206"/>
      <c r="E232" s="114" t="s">
        <v>129</v>
      </c>
      <c r="F232" s="114">
        <v>520</v>
      </c>
      <c r="G232" s="115">
        <v>7.4000000000000003E-3</v>
      </c>
      <c r="J232" s="164"/>
    </row>
    <row r="233" spans="1:10" x14ac:dyDescent="0.25">
      <c r="A233" s="11" t="s">
        <v>169</v>
      </c>
      <c r="B233" s="117">
        <v>1.31</v>
      </c>
      <c r="C233" s="164"/>
      <c r="D233" s="206"/>
      <c r="E233" s="114" t="s">
        <v>12</v>
      </c>
      <c r="F233" s="114">
        <v>800</v>
      </c>
      <c r="G233" s="115">
        <v>1.14E-2</v>
      </c>
      <c r="J233" s="164"/>
    </row>
    <row r="234" spans="1:10" x14ac:dyDescent="0.25">
      <c r="A234" s="150" t="s">
        <v>169</v>
      </c>
      <c r="B234" s="152">
        <v>28.17</v>
      </c>
      <c r="C234" s="165"/>
      <c r="D234" s="131"/>
      <c r="E234" s="153" t="s">
        <v>171</v>
      </c>
      <c r="F234" s="196">
        <v>3710</v>
      </c>
      <c r="G234" s="119">
        <v>5.3100000000000001E-2</v>
      </c>
      <c r="H234" s="131"/>
      <c r="I234" s="131"/>
      <c r="J234" s="165"/>
    </row>
    <row r="235" spans="1:10" x14ac:dyDescent="0.25">
      <c r="A235" s="11" t="s">
        <v>172</v>
      </c>
      <c r="B235" s="206">
        <f>POWER((F235/$J$235)*100, 2)</f>
        <v>0.44444444444444453</v>
      </c>
      <c r="C235" s="11">
        <f>SUM(B235:B286)</f>
        <v>3768.3279426009908</v>
      </c>
      <c r="D235" s="206"/>
      <c r="E235" s="206" t="s">
        <v>5</v>
      </c>
      <c r="F235" s="206">
        <v>2200</v>
      </c>
      <c r="G235" s="21">
        <f>F235/$J$235</f>
        <v>6.6666666666666671E-3</v>
      </c>
      <c r="H235" s="206"/>
      <c r="I235" s="206"/>
      <c r="J235" s="76">
        <v>330000</v>
      </c>
    </row>
    <row r="236" spans="1:10" x14ac:dyDescent="0.25">
      <c r="A236" s="11" t="s">
        <v>172</v>
      </c>
      <c r="B236" s="206">
        <f t="shared" ref="B236" si="12">POWER((F236/$J$235)*100, 2)</f>
        <v>5.8892405775573919E-2</v>
      </c>
      <c r="D236" s="206"/>
      <c r="E236" s="206" t="s">
        <v>131</v>
      </c>
      <c r="F236" s="206">
        <v>800.83600000000001</v>
      </c>
      <c r="G236" s="21">
        <f t="shared" ref="G236:G286" si="13">F236/$J$235</f>
        <v>2.4267757575757577E-3</v>
      </c>
      <c r="H236" s="206"/>
      <c r="I236" s="206"/>
      <c r="J236" s="76"/>
    </row>
    <row r="237" spans="1:10" x14ac:dyDescent="0.25">
      <c r="A237" s="11" t="s">
        <v>172</v>
      </c>
      <c r="B237" s="206">
        <f t="shared" ref="B237:B268" si="14">POWER((F237/$J$235)*100, 2)</f>
        <v>5.7891276400367307E-2</v>
      </c>
      <c r="D237" s="206"/>
      <c r="E237" s="206" t="s">
        <v>99</v>
      </c>
      <c r="F237" s="206">
        <v>794</v>
      </c>
      <c r="G237" s="21">
        <f t="shared" si="13"/>
        <v>2.406060606060606E-3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4"/>
        <v>0.20918121867777772</v>
      </c>
      <c r="D238" s="206"/>
      <c r="E238" s="206" t="s">
        <v>100</v>
      </c>
      <c r="F238" s="206">
        <v>1509.299</v>
      </c>
      <c r="G238" s="21">
        <f t="shared" si="13"/>
        <v>4.5736333333333328E-3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4"/>
        <v>2.1919879240495866E-2</v>
      </c>
      <c r="D239" s="206"/>
      <c r="E239" s="206" t="s">
        <v>39</v>
      </c>
      <c r="F239" s="206">
        <v>488.577</v>
      </c>
      <c r="G239" s="21">
        <f t="shared" si="13"/>
        <v>1.4805363636363636E-3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4"/>
        <v>6.2272933884297528</v>
      </c>
      <c r="D240" s="206"/>
      <c r="E240" s="206" t="s">
        <v>6</v>
      </c>
      <c r="F240" s="206">
        <v>8235</v>
      </c>
      <c r="G240" s="21">
        <f t="shared" si="13"/>
        <v>2.4954545454545455E-2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4"/>
        <v>0.20519527295684115</v>
      </c>
      <c r="D241" s="206"/>
      <c r="E241" s="206" t="s">
        <v>101</v>
      </c>
      <c r="F241" s="206">
        <v>1494.85</v>
      </c>
      <c r="G241" s="21">
        <f t="shared" si="13"/>
        <v>4.5298484848484847E-3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4"/>
        <v>0.34453342516069796</v>
      </c>
      <c r="D242" s="206"/>
      <c r="E242" s="206" t="s">
        <v>82</v>
      </c>
      <c r="F242" s="206">
        <v>1937</v>
      </c>
      <c r="G242" s="21">
        <f t="shared" si="13"/>
        <v>5.8696969696969701E-3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4"/>
        <v>6.7915518824609736E-2</v>
      </c>
      <c r="D243" s="206"/>
      <c r="E243" s="206" t="s">
        <v>83</v>
      </c>
      <c r="F243" s="206">
        <v>860</v>
      </c>
      <c r="G243" s="21">
        <f t="shared" si="13"/>
        <v>2.6060606060606061E-3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4"/>
        <v>3673.0945821854916</v>
      </c>
      <c r="D244" s="206"/>
      <c r="E244" s="206" t="s">
        <v>15</v>
      </c>
      <c r="F244" s="206">
        <v>200000</v>
      </c>
      <c r="G244" s="21">
        <f t="shared" si="13"/>
        <v>0.60606060606060608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4"/>
        <v>0</v>
      </c>
      <c r="D245" s="206"/>
      <c r="E245" s="206" t="s">
        <v>103</v>
      </c>
      <c r="F245" s="206"/>
      <c r="H245" s="206"/>
      <c r="I245" s="206"/>
      <c r="J245" s="76"/>
    </row>
    <row r="246" spans="1:10" x14ac:dyDescent="0.25">
      <c r="A246" s="11" t="s">
        <v>172</v>
      </c>
      <c r="B246" s="206">
        <f t="shared" si="14"/>
        <v>6.743893480257117E-3</v>
      </c>
      <c r="D246" s="206"/>
      <c r="E246" s="206" t="s">
        <v>33</v>
      </c>
      <c r="F246" s="206">
        <v>271</v>
      </c>
      <c r="G246" s="21">
        <f t="shared" si="13"/>
        <v>8.2121212121212116E-4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4"/>
        <v>0.10970146923783285</v>
      </c>
      <c r="D247" s="206"/>
      <c r="E247" s="206" t="s">
        <v>105</v>
      </c>
      <c r="F247" s="206">
        <v>1093</v>
      </c>
      <c r="G247" s="21">
        <f t="shared" si="13"/>
        <v>3.312121212121212E-3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4"/>
        <v>5.1652892561983466E-2</v>
      </c>
      <c r="D248" s="206"/>
      <c r="E248" s="206" t="s">
        <v>106</v>
      </c>
      <c r="F248" s="206">
        <v>750</v>
      </c>
      <c r="G248" s="21">
        <f t="shared" si="13"/>
        <v>2.2727272727272726E-3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4"/>
        <v>1.9094214876033057E-2</v>
      </c>
      <c r="D249" s="206"/>
      <c r="E249" s="206" t="s">
        <v>134</v>
      </c>
      <c r="F249" s="206">
        <v>456</v>
      </c>
      <c r="G249" s="21">
        <f t="shared" si="13"/>
        <v>1.3818181818181818E-3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4"/>
        <v>1.3966942148760333</v>
      </c>
      <c r="D250" s="206"/>
      <c r="E250" s="206" t="s">
        <v>19</v>
      </c>
      <c r="F250" s="206">
        <v>3900</v>
      </c>
      <c r="G250" s="21">
        <f t="shared" si="13"/>
        <v>1.1818181818181818E-2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4"/>
        <v>4.6459228999273652</v>
      </c>
      <c r="D251" s="206"/>
      <c r="E251" s="206" t="s">
        <v>94</v>
      </c>
      <c r="F251" s="206">
        <v>7112.9530000000004</v>
      </c>
      <c r="G251" s="21">
        <f t="shared" si="13"/>
        <v>2.1554403030303031E-2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4"/>
        <v>5.7392102846648306E-3</v>
      </c>
      <c r="D252" s="206"/>
      <c r="E252" s="206" t="s">
        <v>22</v>
      </c>
      <c r="F252" s="206">
        <v>250</v>
      </c>
      <c r="G252" s="21">
        <f t="shared" si="13"/>
        <v>7.5757575757575758E-4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4"/>
        <v>20.661157024793393</v>
      </c>
      <c r="D253" s="206"/>
      <c r="E253" s="206" t="s">
        <v>9</v>
      </c>
      <c r="F253" s="206">
        <v>15000</v>
      </c>
      <c r="G253" s="21">
        <f t="shared" si="13"/>
        <v>4.5454545454545456E-2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4"/>
        <v>0.7199265381083565</v>
      </c>
      <c r="D254" s="206"/>
      <c r="E254" s="206" t="s">
        <v>24</v>
      </c>
      <c r="F254" s="206">
        <v>2800</v>
      </c>
      <c r="G254" s="21">
        <f t="shared" si="13"/>
        <v>8.4848484848484857E-3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4"/>
        <v>8.2644628099173556E-3</v>
      </c>
      <c r="D255" s="206"/>
      <c r="E255" s="206" t="s">
        <v>110</v>
      </c>
      <c r="F255" s="206">
        <v>300</v>
      </c>
      <c r="G255" s="21">
        <f t="shared" si="13"/>
        <v>9.0909090909090909E-4</v>
      </c>
      <c r="H255" s="206"/>
      <c r="I255" s="206"/>
      <c r="J255" s="76"/>
    </row>
    <row r="256" spans="1:10" x14ac:dyDescent="0.25">
      <c r="A256" s="11" t="s">
        <v>172</v>
      </c>
      <c r="B256" s="206">
        <f t="shared" si="14"/>
        <v>4.7008415717998166E-2</v>
      </c>
      <c r="D256" s="206"/>
      <c r="E256" s="206" t="s">
        <v>136</v>
      </c>
      <c r="F256" s="206">
        <v>715.48699999999997</v>
      </c>
      <c r="G256" s="21">
        <f t="shared" si="13"/>
        <v>2.1681424242424242E-3</v>
      </c>
      <c r="H256" s="206"/>
      <c r="I256" s="206"/>
      <c r="J256" s="76"/>
    </row>
    <row r="257" spans="1:10" x14ac:dyDescent="0.25">
      <c r="A257" s="11" t="s">
        <v>172</v>
      </c>
      <c r="B257" s="206">
        <f t="shared" si="14"/>
        <v>3.0890725436179975</v>
      </c>
      <c r="D257" s="206"/>
      <c r="E257" s="206" t="s">
        <v>25</v>
      </c>
      <c r="F257" s="206">
        <v>5800</v>
      </c>
      <c r="G257" s="21">
        <f t="shared" si="13"/>
        <v>1.7575757575757574E-2</v>
      </c>
      <c r="H257" s="206"/>
      <c r="I257" s="206"/>
      <c r="J257" s="76"/>
    </row>
    <row r="258" spans="1:10" x14ac:dyDescent="0.25">
      <c r="A258" s="11" t="s">
        <v>172</v>
      </c>
      <c r="B258" s="206">
        <f t="shared" si="14"/>
        <v>5.7672750229568407E-4</v>
      </c>
      <c r="D258" s="206"/>
      <c r="E258" s="206" t="s">
        <v>10</v>
      </c>
      <c r="F258" s="206">
        <v>79.25</v>
      </c>
      <c r="G258" s="21">
        <f t="shared" si="13"/>
        <v>2.4015151515151514E-4</v>
      </c>
      <c r="H258" s="206"/>
      <c r="I258" s="206"/>
      <c r="J258" s="76"/>
    </row>
    <row r="259" spans="1:10" x14ac:dyDescent="0.25">
      <c r="A259" s="11" t="s">
        <v>172</v>
      </c>
      <c r="B259" s="206">
        <f t="shared" si="14"/>
        <v>5.8842998163452709</v>
      </c>
      <c r="D259" s="206"/>
      <c r="E259" s="206" t="s">
        <v>111</v>
      </c>
      <c r="F259" s="206">
        <v>8005</v>
      </c>
      <c r="G259" s="21">
        <f t="shared" si="13"/>
        <v>2.4257575757575759E-2</v>
      </c>
      <c r="H259" s="206"/>
      <c r="I259" s="206"/>
      <c r="J259" s="76"/>
    </row>
    <row r="260" spans="1:10" x14ac:dyDescent="0.25">
      <c r="A260" s="11" t="s">
        <v>172</v>
      </c>
      <c r="B260" s="206">
        <f t="shared" si="14"/>
        <v>8.4597600544444443E-2</v>
      </c>
      <c r="D260" s="206"/>
      <c r="E260" s="206" t="s">
        <v>36</v>
      </c>
      <c r="F260" s="206">
        <v>959.827</v>
      </c>
      <c r="G260" s="21">
        <f t="shared" si="13"/>
        <v>2.9085666666666668E-3</v>
      </c>
      <c r="H260" s="206"/>
      <c r="I260" s="206"/>
      <c r="J260" s="76"/>
    </row>
    <row r="261" spans="1:10" x14ac:dyDescent="0.25">
      <c r="A261" s="11" t="s">
        <v>172</v>
      </c>
      <c r="B261" s="206">
        <f t="shared" si="14"/>
        <v>2.3884297520661155</v>
      </c>
      <c r="D261" s="206"/>
      <c r="E261" s="206" t="s">
        <v>170</v>
      </c>
      <c r="F261" s="206">
        <v>5100</v>
      </c>
      <c r="G261" s="21">
        <f t="shared" si="13"/>
        <v>1.5454545454545455E-2</v>
      </c>
      <c r="H261" s="206"/>
      <c r="I261" s="206"/>
    </row>
    <row r="262" spans="1:10" x14ac:dyDescent="0.25">
      <c r="A262" s="11" t="s">
        <v>172</v>
      </c>
      <c r="B262" s="206">
        <f t="shared" si="14"/>
        <v>9.1827364554637289E-2</v>
      </c>
      <c r="D262" s="206"/>
      <c r="E262" s="206" t="s">
        <v>26</v>
      </c>
      <c r="F262" s="206">
        <v>1000</v>
      </c>
      <c r="G262" s="21">
        <f t="shared" si="13"/>
        <v>3.0303030303030303E-3</v>
      </c>
      <c r="H262" s="206"/>
      <c r="I262" s="206"/>
    </row>
    <row r="263" spans="1:10" x14ac:dyDescent="0.25">
      <c r="A263" s="11" t="s">
        <v>172</v>
      </c>
      <c r="B263" s="206">
        <f t="shared" si="14"/>
        <v>0</v>
      </c>
      <c r="D263" s="206"/>
      <c r="E263" s="206" t="s">
        <v>56</v>
      </c>
      <c r="F263" s="206"/>
      <c r="H263" s="206"/>
      <c r="I263" s="206"/>
    </row>
    <row r="264" spans="1:10" x14ac:dyDescent="0.25">
      <c r="A264" s="11" t="s">
        <v>172</v>
      </c>
      <c r="B264" s="206">
        <f t="shared" si="14"/>
        <v>4.4444444444444444E-3</v>
      </c>
      <c r="D264" s="206"/>
      <c r="E264" s="206" t="s">
        <v>92</v>
      </c>
      <c r="F264" s="206">
        <v>220</v>
      </c>
      <c r="G264" s="21">
        <f t="shared" si="13"/>
        <v>6.6666666666666664E-4</v>
      </c>
      <c r="H264" s="206"/>
      <c r="I264" s="206"/>
    </row>
    <row r="265" spans="1:10" x14ac:dyDescent="0.25">
      <c r="A265" s="11" t="s">
        <v>172</v>
      </c>
      <c r="B265" s="206">
        <f t="shared" si="14"/>
        <v>0.3807637915518825</v>
      </c>
      <c r="D265" s="206"/>
      <c r="E265" s="206" t="s">
        <v>118</v>
      </c>
      <c r="F265" s="206">
        <v>2036.3</v>
      </c>
      <c r="G265" s="21">
        <f t="shared" si="13"/>
        <v>6.1706060606060605E-3</v>
      </c>
      <c r="H265" s="206"/>
      <c r="I265" s="206"/>
    </row>
    <row r="266" spans="1:10" x14ac:dyDescent="0.25">
      <c r="A266" s="11" t="s">
        <v>172</v>
      </c>
      <c r="B266" s="206">
        <f t="shared" si="14"/>
        <v>0.25896995735537187</v>
      </c>
      <c r="D266" s="206"/>
      <c r="E266" s="206" t="s">
        <v>29</v>
      </c>
      <c r="F266" s="206">
        <v>1679.34</v>
      </c>
      <c r="G266" s="21">
        <f t="shared" si="13"/>
        <v>5.088909090909091E-3</v>
      </c>
      <c r="H266" s="206"/>
      <c r="I266" s="206"/>
    </row>
    <row r="267" spans="1:10" x14ac:dyDescent="0.25">
      <c r="A267" s="11" t="s">
        <v>172</v>
      </c>
      <c r="B267" s="206">
        <f t="shared" si="14"/>
        <v>9.3673094582185481</v>
      </c>
      <c r="D267" s="206"/>
      <c r="E267" s="206" t="s">
        <v>16</v>
      </c>
      <c r="F267" s="206">
        <v>10100</v>
      </c>
      <c r="G267" s="21">
        <f t="shared" si="13"/>
        <v>3.0606060606060605E-2</v>
      </c>
      <c r="H267" s="206"/>
      <c r="I267" s="206"/>
    </row>
    <row r="268" spans="1:10" x14ac:dyDescent="0.25">
      <c r="A268" s="11" t="s">
        <v>172</v>
      </c>
      <c r="B268" s="206">
        <f t="shared" si="14"/>
        <v>0</v>
      </c>
      <c r="D268" s="206"/>
      <c r="E268" s="206" t="s">
        <v>54</v>
      </c>
      <c r="F268" s="206"/>
      <c r="H268" s="206"/>
      <c r="I268" s="206"/>
    </row>
    <row r="269" spans="1:10" x14ac:dyDescent="0.25">
      <c r="A269" s="11" t="s">
        <v>172</v>
      </c>
      <c r="B269" s="206">
        <f t="shared" ref="B269:B286" si="15">POWER((F269/$J$235)*100, 2)</f>
        <v>6.8796970821854908E-3</v>
      </c>
      <c r="D269" s="206"/>
      <c r="E269" s="206" t="s">
        <v>143</v>
      </c>
      <c r="F269" s="206">
        <v>273.71499999999997</v>
      </c>
      <c r="G269" s="21">
        <f t="shared" si="13"/>
        <v>8.2943939393939387E-4</v>
      </c>
      <c r="H269" s="206"/>
      <c r="I269" s="206"/>
    </row>
    <row r="270" spans="1:10" x14ac:dyDescent="0.25">
      <c r="A270" s="11" t="s">
        <v>172</v>
      </c>
      <c r="B270" s="206">
        <f t="shared" si="15"/>
        <v>8.6545259960422394E-2</v>
      </c>
      <c r="D270" s="206"/>
      <c r="E270" s="206" t="s">
        <v>120</v>
      </c>
      <c r="F270" s="206">
        <v>970.81299999999999</v>
      </c>
      <c r="G270" s="21">
        <f t="shared" si="13"/>
        <v>2.9418575757575757E-3</v>
      </c>
      <c r="H270" s="206"/>
      <c r="I270" s="206"/>
    </row>
    <row r="271" spans="1:10" x14ac:dyDescent="0.25">
      <c r="A271" s="11" t="s">
        <v>172</v>
      </c>
      <c r="B271" s="206">
        <f t="shared" si="15"/>
        <v>9.1827364554637292E-4</v>
      </c>
      <c r="D271" s="206"/>
      <c r="E271" s="206" t="s">
        <v>173</v>
      </c>
      <c r="F271" s="206">
        <v>100</v>
      </c>
      <c r="G271" s="21">
        <f t="shared" si="13"/>
        <v>3.0303030303030303E-4</v>
      </c>
      <c r="H271" s="206"/>
      <c r="I271" s="206"/>
    </row>
    <row r="272" spans="1:10" x14ac:dyDescent="0.25">
      <c r="A272" s="11" t="s">
        <v>172</v>
      </c>
      <c r="B272" s="206">
        <f t="shared" si="15"/>
        <v>0.2176199881876951</v>
      </c>
      <c r="D272" s="206"/>
      <c r="E272" s="206" t="s">
        <v>121</v>
      </c>
      <c r="F272" s="206">
        <v>1539.442</v>
      </c>
      <c r="G272" s="21">
        <f t="shared" si="13"/>
        <v>4.6649757575757574E-3</v>
      </c>
      <c r="H272" s="206"/>
      <c r="I272" s="206"/>
    </row>
    <row r="273" spans="1:10" x14ac:dyDescent="0.25">
      <c r="A273" s="11" t="s">
        <v>172</v>
      </c>
      <c r="B273" s="206">
        <f t="shared" si="15"/>
        <v>0.33149678604224053</v>
      </c>
      <c r="D273" s="206"/>
      <c r="E273" s="206" t="s">
        <v>32</v>
      </c>
      <c r="F273" s="206">
        <v>1900</v>
      </c>
      <c r="G273" s="21">
        <f t="shared" si="13"/>
        <v>5.7575757575757574E-3</v>
      </c>
      <c r="H273" s="206"/>
      <c r="I273" s="206"/>
    </row>
    <row r="274" spans="1:10" x14ac:dyDescent="0.25">
      <c r="A274" s="11" t="s">
        <v>172</v>
      </c>
      <c r="B274" s="206">
        <f t="shared" si="15"/>
        <v>4.4995408631772281E-2</v>
      </c>
      <c r="D274" s="206"/>
      <c r="E274" s="206" t="s">
        <v>174</v>
      </c>
      <c r="F274" s="206">
        <v>700</v>
      </c>
      <c r="G274" s="21">
        <f t="shared" si="13"/>
        <v>2.1212121212121214E-3</v>
      </c>
      <c r="H274" s="206"/>
      <c r="I274" s="206"/>
    </row>
    <row r="275" spans="1:10" x14ac:dyDescent="0.25">
      <c r="A275" s="11" t="s">
        <v>172</v>
      </c>
      <c r="B275" s="206">
        <f t="shared" si="15"/>
        <v>9.2896885303948573E-3</v>
      </c>
      <c r="D275" s="206"/>
      <c r="E275" s="206" t="s">
        <v>124</v>
      </c>
      <c r="F275" s="206">
        <v>318.06400000000002</v>
      </c>
      <c r="G275" s="21">
        <f t="shared" si="13"/>
        <v>9.6383030303030305E-4</v>
      </c>
      <c r="H275" s="206"/>
      <c r="I275" s="206"/>
    </row>
    <row r="276" spans="1:10" x14ac:dyDescent="0.25">
      <c r="A276" s="11" t="s">
        <v>172</v>
      </c>
      <c r="B276" s="206">
        <f t="shared" si="15"/>
        <v>5.8769513314967867E-2</v>
      </c>
      <c r="D276" s="206"/>
      <c r="E276" s="206" t="s">
        <v>161</v>
      </c>
      <c r="F276" s="206">
        <v>800</v>
      </c>
      <c r="G276" s="21">
        <f t="shared" si="13"/>
        <v>2.4242424242424242E-3</v>
      </c>
      <c r="H276" s="206"/>
      <c r="I276" s="206"/>
    </row>
    <row r="277" spans="1:10" x14ac:dyDescent="0.25">
      <c r="A277" s="11" t="s">
        <v>172</v>
      </c>
      <c r="B277" s="206">
        <f t="shared" si="15"/>
        <v>7.3024793388429743E-3</v>
      </c>
      <c r="D277" s="206"/>
      <c r="E277" s="206" t="s">
        <v>166</v>
      </c>
      <c r="F277" s="206">
        <v>282</v>
      </c>
      <c r="G277" s="21">
        <f t="shared" si="13"/>
        <v>8.5454545454545451E-4</v>
      </c>
      <c r="H277" s="206"/>
      <c r="I277" s="206"/>
    </row>
    <row r="278" spans="1:10" x14ac:dyDescent="0.25">
      <c r="A278" s="11" t="s">
        <v>172</v>
      </c>
      <c r="B278" s="206">
        <f t="shared" si="15"/>
        <v>1.6978879706152439</v>
      </c>
      <c r="D278" s="206"/>
      <c r="E278" s="206" t="s">
        <v>31</v>
      </c>
      <c r="F278" s="206">
        <v>4300</v>
      </c>
      <c r="G278" s="21">
        <f t="shared" si="13"/>
        <v>1.3030303030303031E-2</v>
      </c>
      <c r="H278" s="206"/>
      <c r="I278" s="206"/>
    </row>
    <row r="279" spans="1:10" x14ac:dyDescent="0.25">
      <c r="A279" s="11" t="s">
        <v>172</v>
      </c>
      <c r="B279" s="206">
        <f t="shared" si="15"/>
        <v>1.8487758494031226</v>
      </c>
      <c r="D279" s="206"/>
      <c r="E279" s="206" t="s">
        <v>126</v>
      </c>
      <c r="F279" s="206">
        <v>4487</v>
      </c>
      <c r="G279" s="21">
        <f t="shared" si="13"/>
        <v>1.3596969696969698E-2</v>
      </c>
      <c r="H279" s="206"/>
      <c r="I279" s="206"/>
    </row>
    <row r="280" spans="1:10" x14ac:dyDescent="0.25">
      <c r="A280" s="11" t="s">
        <v>172</v>
      </c>
      <c r="B280" s="206">
        <f t="shared" si="15"/>
        <v>1.0615243342516069E-2</v>
      </c>
      <c r="D280" s="206"/>
      <c r="E280" s="206" t="s">
        <v>127</v>
      </c>
      <c r="F280" s="206">
        <v>340</v>
      </c>
      <c r="G280" s="21">
        <f t="shared" si="13"/>
        <v>1.0303030303030303E-3</v>
      </c>
      <c r="H280" s="206"/>
      <c r="I280" s="206"/>
    </row>
    <row r="281" spans="1:10" x14ac:dyDescent="0.25">
      <c r="A281" s="11" t="s">
        <v>172</v>
      </c>
      <c r="B281" s="206">
        <f t="shared" si="15"/>
        <v>0.20661157024793386</v>
      </c>
      <c r="D281" s="206"/>
      <c r="E281" s="206" t="s">
        <v>128</v>
      </c>
      <c r="F281" s="206">
        <v>1500</v>
      </c>
      <c r="G281" s="21">
        <f t="shared" si="13"/>
        <v>4.5454545454545452E-3</v>
      </c>
      <c r="H281" s="206"/>
      <c r="I281" s="206"/>
    </row>
    <row r="282" spans="1:10" x14ac:dyDescent="0.25">
      <c r="A282" s="11" t="s">
        <v>172</v>
      </c>
      <c r="B282" s="206">
        <f t="shared" si="15"/>
        <v>33.499540863177231</v>
      </c>
      <c r="D282" s="206"/>
      <c r="E282" s="206" t="s">
        <v>38</v>
      </c>
      <c r="F282" s="206">
        <v>19100</v>
      </c>
      <c r="G282" s="21">
        <f t="shared" si="13"/>
        <v>5.7878787878787877E-2</v>
      </c>
      <c r="H282" s="206"/>
      <c r="I282" s="206"/>
    </row>
    <row r="283" spans="1:10" x14ac:dyDescent="0.25">
      <c r="A283" s="11" t="s">
        <v>172</v>
      </c>
      <c r="B283" s="206">
        <f t="shared" si="15"/>
        <v>1.4692378328741967E-2</v>
      </c>
      <c r="D283" s="206"/>
      <c r="E283" s="206" t="s">
        <v>12</v>
      </c>
      <c r="F283" s="206">
        <v>400</v>
      </c>
      <c r="G283" s="21">
        <f t="shared" si="13"/>
        <v>1.2121212121212121E-3</v>
      </c>
      <c r="H283" s="206"/>
      <c r="I283" s="206"/>
    </row>
    <row r="284" spans="1:10" x14ac:dyDescent="0.25">
      <c r="A284" s="11" t="s">
        <v>172</v>
      </c>
      <c r="B284" s="206">
        <f t="shared" si="15"/>
        <v>6.6345270890725436E-2</v>
      </c>
      <c r="D284" s="206"/>
      <c r="E284" s="206" t="s">
        <v>47</v>
      </c>
      <c r="F284" s="206">
        <v>850</v>
      </c>
      <c r="G284" s="21">
        <f t="shared" si="13"/>
        <v>2.5757575757575759E-3</v>
      </c>
      <c r="H284" s="206"/>
      <c r="I284" s="206"/>
    </row>
    <row r="285" spans="1:10" x14ac:dyDescent="0.25">
      <c r="A285" s="11" t="s">
        <v>172</v>
      </c>
      <c r="B285" s="206">
        <f t="shared" si="15"/>
        <v>2.2956841138659323E-4</v>
      </c>
      <c r="D285" s="206"/>
      <c r="E285" s="206" t="s">
        <v>89</v>
      </c>
      <c r="F285" s="206">
        <v>50</v>
      </c>
      <c r="G285" s="21">
        <f t="shared" si="13"/>
        <v>1.5151515151515152E-4</v>
      </c>
      <c r="H285" s="206"/>
      <c r="I285" s="206"/>
    </row>
    <row r="286" spans="1:10" x14ac:dyDescent="0.25">
      <c r="A286" s="150" t="s">
        <v>172</v>
      </c>
      <c r="B286" s="12">
        <f t="shared" si="15"/>
        <v>0.26538108356290174</v>
      </c>
      <c r="C286" s="150"/>
      <c r="D286" s="12"/>
      <c r="E286" s="12" t="s">
        <v>171</v>
      </c>
      <c r="F286" s="12">
        <v>1700</v>
      </c>
      <c r="G286" s="27">
        <f t="shared" si="13"/>
        <v>5.1515151515151517E-3</v>
      </c>
      <c r="H286" s="12"/>
      <c r="I286" s="12"/>
      <c r="J286" s="150"/>
    </row>
    <row r="287" spans="1:10" x14ac:dyDescent="0.25">
      <c r="A287" s="11" t="s">
        <v>175</v>
      </c>
      <c r="B287" s="117">
        <v>343.62439999999998</v>
      </c>
      <c r="C287" s="151">
        <v>1109.5060000000001</v>
      </c>
      <c r="D287" s="210"/>
      <c r="E287" s="210" t="s">
        <v>5</v>
      </c>
      <c r="F287" s="125">
        <v>1975000</v>
      </c>
      <c r="G287" s="115">
        <v>0.18537000000000001</v>
      </c>
      <c r="J287" s="11">
        <v>10654300</v>
      </c>
    </row>
    <row r="288" spans="1:10" x14ac:dyDescent="0.25">
      <c r="A288" s="11" t="s">
        <v>175</v>
      </c>
      <c r="B288" s="117">
        <v>2.496756</v>
      </c>
      <c r="C288" s="164"/>
      <c r="D288" s="210"/>
      <c r="E288" s="210" t="s">
        <v>6</v>
      </c>
      <c r="F288" s="125">
        <v>168350</v>
      </c>
      <c r="G288" s="115">
        <v>1.5800000000000002E-2</v>
      </c>
    </row>
    <row r="289" spans="1:7" x14ac:dyDescent="0.25">
      <c r="A289" s="11" t="s">
        <v>175</v>
      </c>
      <c r="B289" s="117">
        <v>67.910799999999995</v>
      </c>
      <c r="C289" s="164"/>
      <c r="D289" s="210"/>
      <c r="E289" s="210" t="s">
        <v>82</v>
      </c>
      <c r="F289" s="118">
        <v>878000</v>
      </c>
      <c r="G289" s="115">
        <v>8.2409999999999997E-2</v>
      </c>
    </row>
    <row r="290" spans="1:7" x14ac:dyDescent="0.25">
      <c r="A290" s="11" t="s">
        <v>175</v>
      </c>
      <c r="B290" s="117">
        <v>254.59370000000001</v>
      </c>
      <c r="C290" s="164"/>
      <c r="D290" s="210"/>
      <c r="E290" s="210" t="s">
        <v>15</v>
      </c>
      <c r="F290" s="125">
        <v>1700000</v>
      </c>
      <c r="G290" s="115">
        <v>0.15956000000000001</v>
      </c>
    </row>
    <row r="291" spans="1:7" x14ac:dyDescent="0.25">
      <c r="A291" s="11" t="s">
        <v>175</v>
      </c>
      <c r="B291" s="117"/>
      <c r="C291" s="164"/>
      <c r="D291" s="210"/>
      <c r="E291" s="210" t="s">
        <v>106</v>
      </c>
      <c r="F291" s="125"/>
      <c r="G291" s="115"/>
    </row>
    <row r="292" spans="1:7" x14ac:dyDescent="0.25">
      <c r="A292" s="11" t="s">
        <v>175</v>
      </c>
      <c r="B292" s="117">
        <v>28.501580000000001</v>
      </c>
      <c r="C292" s="164"/>
      <c r="D292" s="210"/>
      <c r="E292" s="210" t="s">
        <v>9</v>
      </c>
      <c r="F292" s="125">
        <v>568800</v>
      </c>
      <c r="G292" s="115">
        <v>5.339E-2</v>
      </c>
    </row>
    <row r="293" spans="1:7" x14ac:dyDescent="0.25">
      <c r="A293" s="11" t="s">
        <v>175</v>
      </c>
      <c r="B293" s="117">
        <v>2.8542999999999999E-2</v>
      </c>
      <c r="C293" s="164"/>
      <c r="D293" s="210"/>
      <c r="E293" s="210" t="s">
        <v>23</v>
      </c>
      <c r="F293" s="125">
        <v>18000</v>
      </c>
      <c r="G293" s="115">
        <v>1.6900000000000001E-3</v>
      </c>
    </row>
    <row r="294" spans="1:7" x14ac:dyDescent="0.25">
      <c r="A294" s="11" t="s">
        <v>175</v>
      </c>
      <c r="B294" s="117">
        <v>5.5058999999999997E-2</v>
      </c>
      <c r="C294" s="164"/>
      <c r="D294" s="210"/>
      <c r="E294" s="210" t="s">
        <v>36</v>
      </c>
      <c r="F294" s="125">
        <v>25000</v>
      </c>
      <c r="G294" s="115">
        <v>2.3500000000000001E-3</v>
      </c>
    </row>
    <row r="295" spans="1:7" x14ac:dyDescent="0.25">
      <c r="A295" s="11" t="s">
        <v>175</v>
      </c>
      <c r="B295" s="117">
        <v>19.734349999999999</v>
      </c>
      <c r="C295" s="164"/>
      <c r="D295" s="210"/>
      <c r="E295" s="210" t="s">
        <v>90</v>
      </c>
      <c r="F295" s="118">
        <v>473300</v>
      </c>
      <c r="G295" s="115">
        <v>4.4420000000000001E-2</v>
      </c>
    </row>
    <row r="296" spans="1:7" x14ac:dyDescent="0.25">
      <c r="A296" s="11" t="s">
        <v>175</v>
      </c>
      <c r="B296" s="117">
        <v>0.13809099999999999</v>
      </c>
      <c r="C296" s="164"/>
      <c r="D296" s="210"/>
      <c r="E296" s="210" t="s">
        <v>26</v>
      </c>
      <c r="F296" s="125">
        <v>39592</v>
      </c>
      <c r="G296" s="115">
        <v>3.7200000000000002E-3</v>
      </c>
    </row>
    <row r="297" spans="1:7" x14ac:dyDescent="0.25">
      <c r="A297" s="11" t="s">
        <v>175</v>
      </c>
      <c r="B297" s="117">
        <v>36.451560000000001</v>
      </c>
      <c r="C297" s="164"/>
      <c r="D297" s="210"/>
      <c r="E297" s="210" t="s">
        <v>27</v>
      </c>
      <c r="F297" s="125">
        <v>643255</v>
      </c>
      <c r="G297" s="115">
        <v>6.0380000000000003E-2</v>
      </c>
    </row>
    <row r="298" spans="1:7" x14ac:dyDescent="0.25">
      <c r="A298" s="11" t="s">
        <v>175</v>
      </c>
      <c r="B298" s="117">
        <v>66.678889999999996</v>
      </c>
      <c r="C298" s="164"/>
      <c r="D298" s="210"/>
      <c r="E298" s="210" t="s">
        <v>117</v>
      </c>
      <c r="F298" s="125">
        <v>870000</v>
      </c>
      <c r="G298" s="115">
        <v>8.1659999999999996E-2</v>
      </c>
    </row>
    <row r="299" spans="1:7" x14ac:dyDescent="0.25">
      <c r="A299" s="11" t="s">
        <v>175</v>
      </c>
      <c r="B299" s="117">
        <v>0.35510799999999998</v>
      </c>
      <c r="C299" s="164"/>
      <c r="D299" s="210"/>
      <c r="E299" s="210" t="s">
        <v>16</v>
      </c>
      <c r="F299" s="118">
        <v>63490</v>
      </c>
      <c r="G299" s="115">
        <v>5.96E-3</v>
      </c>
    </row>
    <row r="300" spans="1:7" x14ac:dyDescent="0.25">
      <c r="A300" s="11" t="s">
        <v>175</v>
      </c>
      <c r="B300" s="117">
        <v>0.619556</v>
      </c>
      <c r="C300" s="164"/>
      <c r="D300" s="210"/>
      <c r="E300" s="210" t="s">
        <v>30</v>
      </c>
      <c r="F300" s="125">
        <v>83862</v>
      </c>
      <c r="G300" s="115">
        <v>7.8700000000000003E-3</v>
      </c>
    </row>
    <row r="301" spans="1:7" x14ac:dyDescent="0.25">
      <c r="A301" s="11" t="s">
        <v>175</v>
      </c>
      <c r="B301" s="117">
        <v>0.43234299999999998</v>
      </c>
      <c r="C301" s="164"/>
      <c r="D301" s="210"/>
      <c r="E301" s="210" t="s">
        <v>121</v>
      </c>
      <c r="F301" s="125">
        <v>70055</v>
      </c>
      <c r="G301" s="115">
        <v>6.5799999999999999E-3</v>
      </c>
    </row>
    <row r="302" spans="1:7" x14ac:dyDescent="0.25">
      <c r="A302" s="11" t="s">
        <v>175</v>
      </c>
      <c r="B302" s="117">
        <v>202.46420000000001</v>
      </c>
      <c r="C302" s="164"/>
      <c r="D302" s="210"/>
      <c r="E302" s="210" t="s">
        <v>160</v>
      </c>
      <c r="F302" s="118">
        <v>1516000</v>
      </c>
      <c r="G302" s="115">
        <v>0.14229</v>
      </c>
    </row>
    <row r="303" spans="1:7" x14ac:dyDescent="0.25">
      <c r="A303" s="11" t="s">
        <v>175</v>
      </c>
      <c r="B303" s="117">
        <v>9.0773670000000006</v>
      </c>
      <c r="C303" s="164"/>
      <c r="D303" s="210"/>
      <c r="E303" s="210" t="s">
        <v>126</v>
      </c>
      <c r="F303" s="125">
        <v>321000</v>
      </c>
      <c r="G303" s="115">
        <v>3.0130000000000001E-2</v>
      </c>
    </row>
    <row r="304" spans="1:7" x14ac:dyDescent="0.25">
      <c r="A304" s="11" t="s">
        <v>175</v>
      </c>
      <c r="B304" s="117">
        <v>14.09515</v>
      </c>
      <c r="C304" s="164"/>
      <c r="D304" s="210"/>
      <c r="E304" s="210" t="s">
        <v>38</v>
      </c>
      <c r="F304" s="125">
        <v>400000</v>
      </c>
      <c r="G304" s="115">
        <v>3.7539999999999997E-2</v>
      </c>
    </row>
    <row r="305" spans="1:10" x14ac:dyDescent="0.25">
      <c r="A305" s="150" t="s">
        <v>175</v>
      </c>
      <c r="B305" s="152">
        <v>62.248460000000001</v>
      </c>
      <c r="C305" s="165"/>
      <c r="D305" s="12"/>
      <c r="E305" s="12" t="s">
        <v>47</v>
      </c>
      <c r="F305" s="222">
        <v>840600</v>
      </c>
      <c r="G305" s="119">
        <v>7.8899999999999998E-2</v>
      </c>
      <c r="H305" s="12"/>
      <c r="I305" s="12"/>
      <c r="J305" s="150"/>
    </row>
    <row r="306" spans="1:10" x14ac:dyDescent="0.25">
      <c r="A306" s="11" t="s">
        <v>177</v>
      </c>
      <c r="B306" s="226">
        <v>0</v>
      </c>
      <c r="C306" s="11">
        <v>3832.944</v>
      </c>
      <c r="D306" s="218"/>
      <c r="E306" s="14" t="s">
        <v>5</v>
      </c>
      <c r="F306" s="218"/>
      <c r="H306" s="218"/>
      <c r="I306" s="218"/>
      <c r="J306" s="11">
        <v>71500</v>
      </c>
    </row>
    <row r="307" spans="1:10" x14ac:dyDescent="0.25">
      <c r="A307" s="11" t="s">
        <v>177</v>
      </c>
      <c r="B307" s="185">
        <v>2591.735537</v>
      </c>
      <c r="D307" s="218"/>
      <c r="E307" s="79" t="s">
        <v>15</v>
      </c>
      <c r="F307" s="183">
        <v>36400</v>
      </c>
      <c r="G307" s="184">
        <v>0.5091</v>
      </c>
      <c r="I307" s="218"/>
    </row>
    <row r="308" spans="1:10" x14ac:dyDescent="0.25">
      <c r="A308" s="11" t="s">
        <v>177</v>
      </c>
      <c r="B308" s="185">
        <v>0</v>
      </c>
      <c r="D308" s="218"/>
      <c r="E308" s="79" t="s">
        <v>22</v>
      </c>
      <c r="F308" s="183"/>
      <c r="G308" s="184"/>
      <c r="I308" s="218"/>
    </row>
    <row r="309" spans="1:10" x14ac:dyDescent="0.25">
      <c r="A309" s="11" t="s">
        <v>177</v>
      </c>
      <c r="B309" s="185">
        <v>0</v>
      </c>
      <c r="D309" s="218"/>
      <c r="E309" s="79" t="s">
        <v>36</v>
      </c>
      <c r="F309" s="183"/>
      <c r="G309" s="184"/>
      <c r="I309" s="218"/>
    </row>
    <row r="310" spans="1:10" x14ac:dyDescent="0.25">
      <c r="A310" s="11" t="s">
        <v>177</v>
      </c>
      <c r="B310" s="185">
        <v>323.4966991</v>
      </c>
      <c r="D310" s="218"/>
      <c r="E310" s="79" t="s">
        <v>16</v>
      </c>
      <c r="F310" s="183">
        <v>12860</v>
      </c>
      <c r="G310" s="184">
        <v>0.1799</v>
      </c>
      <c r="I310" s="218"/>
    </row>
    <row r="311" spans="1:10" x14ac:dyDescent="0.25">
      <c r="A311" s="11" t="s">
        <v>177</v>
      </c>
      <c r="B311" s="185">
        <v>917.03086510000003</v>
      </c>
      <c r="D311" s="218"/>
      <c r="E311" s="79" t="s">
        <v>121</v>
      </c>
      <c r="F311" s="183">
        <v>21652</v>
      </c>
      <c r="G311" s="184">
        <v>0.30280000000000001</v>
      </c>
      <c r="I311" s="218"/>
    </row>
    <row r="312" spans="1:10" x14ac:dyDescent="0.25">
      <c r="A312" s="11" t="s">
        <v>177</v>
      </c>
      <c r="B312" s="185">
        <v>0</v>
      </c>
      <c r="D312" s="218"/>
      <c r="E312" s="79" t="s">
        <v>111</v>
      </c>
      <c r="F312" s="183"/>
      <c r="G312" s="184"/>
      <c r="I312" s="218"/>
    </row>
    <row r="313" spans="1:10" x14ac:dyDescent="0.25">
      <c r="A313" s="150" t="s">
        <v>177</v>
      </c>
      <c r="B313" s="201">
        <v>0.68091349199999995</v>
      </c>
      <c r="C313" s="150"/>
      <c r="D313" s="12"/>
      <c r="E313" s="128" t="s">
        <v>38</v>
      </c>
      <c r="F313" s="201">
        <v>590</v>
      </c>
      <c r="G313" s="195">
        <v>8.3000000000000001E-3</v>
      </c>
      <c r="H313" s="12"/>
      <c r="I313" s="12"/>
      <c r="J313" s="150"/>
    </row>
    <row r="314" spans="1:10" x14ac:dyDescent="0.25">
      <c r="A314" s="11" t="s">
        <v>179</v>
      </c>
      <c r="B314" s="235">
        <f>POWER((F314/$J$314)*100, 2)</f>
        <v>5.3208254446455972E-4</v>
      </c>
      <c r="C314" s="11">
        <f>SUM(B314:B340)</f>
        <v>2334.3981990219449</v>
      </c>
      <c r="D314" s="235"/>
      <c r="E314" s="235" t="s">
        <v>130</v>
      </c>
      <c r="F314" s="234">
        <v>6205</v>
      </c>
      <c r="G314" s="21">
        <f>F314/$J$314</f>
        <v>2.3066914498141264E-4</v>
      </c>
      <c r="H314" s="235"/>
      <c r="I314" s="235"/>
      <c r="J314" s="11">
        <v>26900000</v>
      </c>
    </row>
    <row r="315" spans="1:10" x14ac:dyDescent="0.25">
      <c r="A315" s="11" t="s">
        <v>179</v>
      </c>
      <c r="B315" s="235">
        <f t="shared" ref="B315:B330" si="16">POWER((F315/$J$314)*100, 2)</f>
        <v>0.35821782451873252</v>
      </c>
      <c r="D315" s="235"/>
      <c r="E315" s="235" t="s">
        <v>17</v>
      </c>
      <c r="F315" s="235">
        <v>161000</v>
      </c>
      <c r="G315" s="21">
        <f t="shared" ref="G315:G340" si="17">F315/$J$314</f>
        <v>5.985130111524164E-3</v>
      </c>
      <c r="H315" s="235"/>
      <c r="I315" s="235"/>
      <c r="J315" s="76"/>
    </row>
    <row r="316" spans="1:10" x14ac:dyDescent="0.25">
      <c r="A316" s="11" t="s">
        <v>179</v>
      </c>
      <c r="B316" s="235">
        <f t="shared" si="16"/>
        <v>0.66573466723787666</v>
      </c>
      <c r="D316" s="235"/>
      <c r="E316" s="235" t="s">
        <v>5</v>
      </c>
      <c r="F316" s="235">
        <v>219484</v>
      </c>
      <c r="G316" s="21">
        <f t="shared" si="17"/>
        <v>8.1592565055762078E-3</v>
      </c>
      <c r="H316" s="235"/>
      <c r="I316" s="235"/>
      <c r="J316" s="76"/>
    </row>
    <row r="317" spans="1:10" x14ac:dyDescent="0.25">
      <c r="A317" s="11" t="s">
        <v>179</v>
      </c>
      <c r="B317" s="235">
        <f t="shared" si="16"/>
        <v>3.3674569370793659</v>
      </c>
      <c r="D317" s="235"/>
      <c r="E317" s="235" t="s">
        <v>6</v>
      </c>
      <c r="F317" s="235">
        <v>493632</v>
      </c>
      <c r="G317" s="21">
        <f t="shared" si="17"/>
        <v>1.8350631970260222E-2</v>
      </c>
      <c r="H317" s="235"/>
      <c r="I317" s="235"/>
      <c r="J317" s="76"/>
    </row>
    <row r="318" spans="1:10" x14ac:dyDescent="0.25">
      <c r="A318" s="11" t="s">
        <v>179</v>
      </c>
      <c r="B318" s="235">
        <f t="shared" si="16"/>
        <v>0</v>
      </c>
      <c r="D318" s="235"/>
      <c r="E318" s="235" t="s">
        <v>102</v>
      </c>
      <c r="F318" s="235"/>
      <c r="H318" s="235"/>
      <c r="I318" s="235"/>
      <c r="J318" s="76"/>
    </row>
    <row r="319" spans="1:10" x14ac:dyDescent="0.25">
      <c r="A319" s="11" t="s">
        <v>179</v>
      </c>
      <c r="B319" s="235">
        <f t="shared" si="16"/>
        <v>0.61526236508616527</v>
      </c>
      <c r="D319" s="235"/>
      <c r="E319" s="235" t="s">
        <v>15</v>
      </c>
      <c r="F319" s="235">
        <v>211000</v>
      </c>
      <c r="G319" s="21">
        <f t="shared" si="17"/>
        <v>7.8438661710037178E-3</v>
      </c>
      <c r="H319" s="235"/>
      <c r="I319" s="235"/>
      <c r="J319" s="76"/>
    </row>
    <row r="320" spans="1:10" x14ac:dyDescent="0.25">
      <c r="A320" s="11" t="s">
        <v>179</v>
      </c>
      <c r="B320" s="235">
        <f t="shared" si="16"/>
        <v>0</v>
      </c>
      <c r="D320" s="235"/>
      <c r="E320" s="235" t="s">
        <v>142</v>
      </c>
      <c r="F320" s="235"/>
      <c r="H320" s="235"/>
      <c r="I320" s="235"/>
      <c r="J320" s="76"/>
    </row>
    <row r="321" spans="1:10" x14ac:dyDescent="0.25">
      <c r="A321" s="11" t="s">
        <v>179</v>
      </c>
      <c r="B321" s="235">
        <f t="shared" si="16"/>
        <v>6.6277918454554241</v>
      </c>
      <c r="D321" s="235"/>
      <c r="E321" s="235" t="s">
        <v>134</v>
      </c>
      <c r="F321" s="235">
        <v>692527</v>
      </c>
      <c r="G321" s="21">
        <f t="shared" si="17"/>
        <v>2.5744498141263939E-2</v>
      </c>
      <c r="H321" s="235"/>
      <c r="I321" s="235"/>
      <c r="J321" s="76"/>
    </row>
    <row r="322" spans="1:10" x14ac:dyDescent="0.25">
      <c r="A322" s="11" t="s">
        <v>179</v>
      </c>
      <c r="B322" s="235">
        <f t="shared" si="16"/>
        <v>2.3175812937908543E-5</v>
      </c>
      <c r="D322" s="235"/>
      <c r="E322" s="235" t="s">
        <v>21</v>
      </c>
      <c r="F322" s="235">
        <v>1295</v>
      </c>
      <c r="G322" s="21">
        <f t="shared" si="17"/>
        <v>4.8141263940520446E-5</v>
      </c>
      <c r="H322" s="235"/>
      <c r="I322" s="235"/>
      <c r="J322" s="76"/>
    </row>
    <row r="323" spans="1:10" x14ac:dyDescent="0.25">
      <c r="A323" s="11" t="s">
        <v>179</v>
      </c>
      <c r="B323" s="235">
        <f t="shared" si="16"/>
        <v>258.58780059149268</v>
      </c>
      <c r="D323" s="235"/>
      <c r="E323" s="235" t="s">
        <v>9</v>
      </c>
      <c r="F323" s="235">
        <v>4325699</v>
      </c>
      <c r="G323" s="21">
        <f t="shared" si="17"/>
        <v>0.16080665427509294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6"/>
        <v>1.9900222495543179E-3</v>
      </c>
      <c r="D324" s="235"/>
      <c r="E324" s="235" t="s">
        <v>23</v>
      </c>
      <c r="F324" s="235">
        <v>12000</v>
      </c>
      <c r="G324" s="21">
        <f t="shared" si="17"/>
        <v>4.4609665427509292E-4</v>
      </c>
      <c r="H324" s="235"/>
      <c r="I324" s="235"/>
      <c r="J324" s="76"/>
    </row>
    <row r="325" spans="1:10" x14ac:dyDescent="0.25">
      <c r="A325" s="11" t="s">
        <v>179</v>
      </c>
      <c r="B325" s="235">
        <f t="shared" si="16"/>
        <v>2.409465636406352</v>
      </c>
      <c r="D325" s="235"/>
      <c r="E325" s="235" t="s">
        <v>24</v>
      </c>
      <c r="F325" s="235">
        <v>417554</v>
      </c>
      <c r="G325" s="21">
        <f t="shared" si="17"/>
        <v>1.5522453531598514E-2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6"/>
        <v>353.69164328851167</v>
      </c>
      <c r="D326" s="235"/>
      <c r="E326" s="235" t="s">
        <v>36</v>
      </c>
      <c r="F326" s="235">
        <v>5059000</v>
      </c>
      <c r="G326" s="21">
        <f t="shared" si="17"/>
        <v>0.18806691449814125</v>
      </c>
      <c r="H326" s="235"/>
      <c r="I326" s="235"/>
      <c r="J326" s="76"/>
    </row>
    <row r="327" spans="1:10" x14ac:dyDescent="0.25">
      <c r="A327" s="11" t="s">
        <v>179</v>
      </c>
      <c r="B327" s="235">
        <f t="shared" si="16"/>
        <v>0</v>
      </c>
      <c r="D327" s="235"/>
      <c r="E327" s="235" t="s">
        <v>183</v>
      </c>
      <c r="F327" s="234"/>
      <c r="H327" s="235"/>
      <c r="I327" s="235"/>
      <c r="J327" s="76"/>
    </row>
    <row r="328" spans="1:10" x14ac:dyDescent="0.25">
      <c r="A328" s="11" t="s">
        <v>179</v>
      </c>
      <c r="B328" s="235">
        <f t="shared" si="16"/>
        <v>0</v>
      </c>
      <c r="D328" s="235"/>
      <c r="E328" s="235" t="s">
        <v>181</v>
      </c>
      <c r="F328" s="234"/>
      <c r="H328" s="235"/>
      <c r="I328" s="235"/>
      <c r="J328" s="76"/>
    </row>
    <row r="329" spans="1:10" x14ac:dyDescent="0.25">
      <c r="A329" s="11" t="s">
        <v>179</v>
      </c>
      <c r="B329" s="235">
        <f t="shared" si="16"/>
        <v>6.1481875595970202E-2</v>
      </c>
      <c r="D329" s="235"/>
      <c r="E329" s="235" t="s">
        <v>90</v>
      </c>
      <c r="F329" s="234">
        <v>66700</v>
      </c>
      <c r="G329" s="21">
        <f t="shared" si="17"/>
        <v>2.4795539033457248E-3</v>
      </c>
      <c r="H329" s="235"/>
      <c r="I329" s="235"/>
      <c r="J329" s="76"/>
    </row>
    <row r="330" spans="1:10" x14ac:dyDescent="0.25">
      <c r="A330" s="11" t="s">
        <v>179</v>
      </c>
      <c r="B330" s="235">
        <f t="shared" si="16"/>
        <v>5.560725025303686</v>
      </c>
      <c r="D330" s="235"/>
      <c r="E330" s="235" t="s">
        <v>147</v>
      </c>
      <c r="F330" s="235">
        <v>634334</v>
      </c>
      <c r="G330" s="21">
        <f t="shared" si="17"/>
        <v>2.3581189591078067E-2</v>
      </c>
      <c r="H330" s="235"/>
      <c r="I330" s="235"/>
      <c r="J330" s="76"/>
    </row>
    <row r="331" spans="1:10" x14ac:dyDescent="0.25">
      <c r="A331" s="11" t="s">
        <v>179</v>
      </c>
      <c r="B331" s="235">
        <f t="shared" ref="B331:B338" si="18">POWER((F331/$J$314)*100, 2)</f>
        <v>0.30270449551554013</v>
      </c>
      <c r="D331" s="235"/>
      <c r="E331" s="235" t="s">
        <v>28</v>
      </c>
      <c r="F331" s="235">
        <v>148000</v>
      </c>
      <c r="G331" s="21">
        <f t="shared" si="17"/>
        <v>5.50185873605948E-3</v>
      </c>
      <c r="H331" s="235"/>
      <c r="I331" s="235"/>
      <c r="J331" s="76"/>
    </row>
    <row r="332" spans="1:10" x14ac:dyDescent="0.25">
      <c r="A332" s="11" t="s">
        <v>179</v>
      </c>
      <c r="B332" s="235">
        <f t="shared" si="18"/>
        <v>0</v>
      </c>
      <c r="D332" s="235"/>
      <c r="E332" s="235" t="s">
        <v>184</v>
      </c>
      <c r="F332" s="234"/>
      <c r="G332" s="21">
        <f t="shared" si="17"/>
        <v>0</v>
      </c>
      <c r="H332" s="235"/>
      <c r="I332" s="235"/>
      <c r="J332" s="76"/>
    </row>
    <row r="333" spans="1:10" x14ac:dyDescent="0.25">
      <c r="A333" s="11" t="s">
        <v>179</v>
      </c>
      <c r="B333" s="235">
        <f t="shared" si="18"/>
        <v>8.9742166222136245E-3</v>
      </c>
      <c r="D333" s="235"/>
      <c r="E333" s="235" t="s">
        <v>158</v>
      </c>
      <c r="F333" s="235">
        <v>25483</v>
      </c>
      <c r="G333" s="21">
        <f t="shared" si="17"/>
        <v>9.4732342007434946E-4</v>
      </c>
      <c r="H333" s="235"/>
      <c r="I333" s="235"/>
      <c r="J333" s="76"/>
    </row>
    <row r="334" spans="1:10" x14ac:dyDescent="0.25">
      <c r="A334" s="11" t="s">
        <v>179</v>
      </c>
      <c r="B334" s="235">
        <f t="shared" si="18"/>
        <v>6.0563563245394629</v>
      </c>
      <c r="D334" s="235"/>
      <c r="E334" s="235" t="s">
        <v>16</v>
      </c>
      <c r="F334" s="234">
        <v>662000</v>
      </c>
      <c r="G334" s="21">
        <f t="shared" si="17"/>
        <v>2.4609665427509295E-2</v>
      </c>
      <c r="H334" s="235"/>
      <c r="I334" s="235"/>
      <c r="J334" s="76"/>
    </row>
    <row r="335" spans="1:10" x14ac:dyDescent="0.25">
      <c r="A335" s="11" t="s">
        <v>179</v>
      </c>
      <c r="B335" s="235">
        <f t="shared" si="18"/>
        <v>1619.0900623263913</v>
      </c>
      <c r="D335" s="235"/>
      <c r="E335" s="235" t="s">
        <v>121</v>
      </c>
      <c r="F335" s="235">
        <v>10824000</v>
      </c>
      <c r="G335" s="21">
        <f t="shared" si="17"/>
        <v>0.40237918215613383</v>
      </c>
      <c r="H335" s="235"/>
      <c r="I335" s="235"/>
      <c r="J335" s="76"/>
    </row>
    <row r="336" spans="1:10" x14ac:dyDescent="0.25">
      <c r="A336" s="11" t="s">
        <v>179</v>
      </c>
      <c r="B336" s="235">
        <f t="shared" si="18"/>
        <v>5.6835268998493664E-2</v>
      </c>
      <c r="D336" s="235"/>
      <c r="E336" s="235" t="s">
        <v>182</v>
      </c>
      <c r="F336" s="235">
        <v>64130</v>
      </c>
      <c r="G336" s="21">
        <f t="shared" si="17"/>
        <v>2.3840148698884758E-3</v>
      </c>
      <c r="H336" s="235"/>
      <c r="I336" s="235"/>
      <c r="J336" s="76"/>
    </row>
    <row r="337" spans="1:10" x14ac:dyDescent="0.25">
      <c r="A337" s="11" t="s">
        <v>179</v>
      </c>
      <c r="B337" s="235">
        <f t="shared" si="18"/>
        <v>71.964694854424337</v>
      </c>
      <c r="D337" s="235"/>
      <c r="E337" s="235" t="s">
        <v>31</v>
      </c>
      <c r="F337" s="235">
        <v>2281981</v>
      </c>
      <c r="G337" s="21">
        <f t="shared" si="17"/>
        <v>8.4832007434944234E-2</v>
      </c>
      <c r="H337" s="235"/>
      <c r="I337" s="235"/>
      <c r="J337" s="76"/>
    </row>
    <row r="338" spans="1:10" x14ac:dyDescent="0.25">
      <c r="A338" s="11" t="s">
        <v>179</v>
      </c>
      <c r="B338" s="235">
        <f t="shared" si="18"/>
        <v>1.8762745677920424E-3</v>
      </c>
      <c r="D338" s="235"/>
      <c r="E338" s="235" t="s">
        <v>127</v>
      </c>
      <c r="F338" s="234">
        <v>11652</v>
      </c>
      <c r="G338" s="21">
        <f t="shared" si="17"/>
        <v>4.3315985130111523E-4</v>
      </c>
      <c r="H338" s="235"/>
      <c r="I338" s="235"/>
      <c r="J338" s="76"/>
    </row>
    <row r="339" spans="1:10" x14ac:dyDescent="0.25">
      <c r="A339" s="11" t="s">
        <v>179</v>
      </c>
      <c r="B339" s="235">
        <f t="shared" ref="B339:B340" si="19">POWER((F339/$J$314)*100, 2)</f>
        <v>8.7759981205345425E-3</v>
      </c>
      <c r="E339" s="235" t="s">
        <v>47</v>
      </c>
      <c r="F339" s="234">
        <v>25200</v>
      </c>
      <c r="G339" s="21">
        <f t="shared" si="17"/>
        <v>9.3680297397769519E-4</v>
      </c>
    </row>
    <row r="340" spans="1:10" x14ac:dyDescent="0.25">
      <c r="A340" s="150" t="s">
        <v>179</v>
      </c>
      <c r="B340" s="12">
        <f t="shared" si="19"/>
        <v>4.9597939254709029</v>
      </c>
      <c r="C340" s="150"/>
      <c r="D340" s="12"/>
      <c r="E340" s="12" t="s">
        <v>86</v>
      </c>
      <c r="F340" s="12">
        <v>599079</v>
      </c>
      <c r="G340" s="27">
        <f t="shared" si="17"/>
        <v>2.2270594795539035E-2</v>
      </c>
      <c r="H340" s="12"/>
      <c r="I340" s="12"/>
      <c r="J340" s="150"/>
    </row>
    <row r="341" spans="1:10" x14ac:dyDescent="0.25">
      <c r="A341" s="11" t="s">
        <v>185</v>
      </c>
      <c r="B341" s="178">
        <f>POWER((F341/$J$341)*100, 2)</f>
        <v>344.89795918367355</v>
      </c>
      <c r="C341" s="11">
        <f>SUM(B341:B354)</f>
        <v>1434.6222172064856</v>
      </c>
      <c r="D341" s="235"/>
      <c r="E341" s="235" t="s">
        <v>5</v>
      </c>
      <c r="F341" s="235">
        <v>2860</v>
      </c>
      <c r="G341" s="21">
        <f>F341/$J$341</f>
        <v>0.18571428571428572</v>
      </c>
      <c r="H341" s="235"/>
      <c r="I341" s="235"/>
      <c r="J341" s="76">
        <v>15400</v>
      </c>
    </row>
    <row r="342" spans="1:10" x14ac:dyDescent="0.25">
      <c r="A342" s="11" t="s">
        <v>185</v>
      </c>
      <c r="B342" s="178">
        <f t="shared" ref="B342:B354" si="20">POWER((F342/$J$341)*100, 2)</f>
        <v>54.702352841963233</v>
      </c>
      <c r="D342" s="235"/>
      <c r="E342" s="235" t="s">
        <v>6</v>
      </c>
      <c r="F342" s="235">
        <v>1139</v>
      </c>
      <c r="G342" s="21">
        <f t="shared" ref="G342:G354" si="21">F342/$J$341</f>
        <v>7.3961038961038963E-2</v>
      </c>
      <c r="H342" s="235"/>
      <c r="I342" s="235"/>
      <c r="J342" s="76"/>
    </row>
    <row r="343" spans="1:10" x14ac:dyDescent="0.25">
      <c r="A343" s="11" t="s">
        <v>185</v>
      </c>
      <c r="B343" s="178">
        <f t="shared" si="20"/>
        <v>2.316721200877045</v>
      </c>
      <c r="D343" s="235"/>
      <c r="E343" s="235" t="s">
        <v>102</v>
      </c>
      <c r="F343" s="235">
        <v>234.4</v>
      </c>
      <c r="G343" s="21">
        <f t="shared" si="21"/>
        <v>1.5220779220779222E-2</v>
      </c>
      <c r="H343" s="235"/>
      <c r="I343" s="235"/>
      <c r="J343" s="76"/>
    </row>
    <row r="344" spans="1:10" x14ac:dyDescent="0.25">
      <c r="A344" s="11" t="s">
        <v>185</v>
      </c>
      <c r="B344" s="178">
        <f t="shared" si="20"/>
        <v>330.57851239669429</v>
      </c>
      <c r="D344" s="235"/>
      <c r="E344" s="235" t="s">
        <v>15</v>
      </c>
      <c r="F344" s="235">
        <v>2800</v>
      </c>
      <c r="G344" s="21">
        <f t="shared" si="21"/>
        <v>0.18181818181818182</v>
      </c>
      <c r="H344" s="235"/>
      <c r="I344" s="235"/>
      <c r="J344" s="76"/>
    </row>
    <row r="345" spans="1:10" x14ac:dyDescent="0.25">
      <c r="A345" s="11" t="s">
        <v>185</v>
      </c>
      <c r="B345" s="178">
        <f t="shared" si="20"/>
        <v>145.48432492831847</v>
      </c>
      <c r="D345" s="235"/>
      <c r="E345" s="235" t="s">
        <v>187</v>
      </c>
      <c r="F345" s="235">
        <v>1857.5</v>
      </c>
      <c r="G345" s="21">
        <f t="shared" si="21"/>
        <v>0.12061688311688312</v>
      </c>
      <c r="H345" s="235"/>
      <c r="I345" s="235"/>
      <c r="J345" s="76"/>
    </row>
    <row r="346" spans="1:10" x14ac:dyDescent="0.25">
      <c r="A346" s="11" t="s">
        <v>185</v>
      </c>
      <c r="B346" s="178">
        <f t="shared" si="20"/>
        <v>0.56738067127677516</v>
      </c>
      <c r="D346" s="235"/>
      <c r="E346" s="235" t="s">
        <v>108</v>
      </c>
      <c r="F346" s="235">
        <v>116</v>
      </c>
      <c r="G346" s="21">
        <f t="shared" si="21"/>
        <v>7.5324675324675329E-3</v>
      </c>
      <c r="H346" s="235"/>
      <c r="I346" s="235"/>
      <c r="J346" s="76"/>
    </row>
    <row r="347" spans="1:10" x14ac:dyDescent="0.25">
      <c r="A347" s="11" t="s">
        <v>185</v>
      </c>
      <c r="B347" s="178">
        <f t="shared" si="20"/>
        <v>9.8775510204081662</v>
      </c>
      <c r="D347" s="235"/>
      <c r="E347" s="235" t="s">
        <v>20</v>
      </c>
      <c r="F347" s="235">
        <v>484</v>
      </c>
      <c r="G347" s="21">
        <f t="shared" si="21"/>
        <v>3.1428571428571431E-2</v>
      </c>
      <c r="H347" s="235"/>
      <c r="I347" s="235"/>
      <c r="J347" s="76"/>
    </row>
    <row r="348" spans="1:10" x14ac:dyDescent="0.25">
      <c r="A348" s="11" t="s">
        <v>185</v>
      </c>
      <c r="B348" s="178">
        <f t="shared" si="20"/>
        <v>33.805918367346933</v>
      </c>
      <c r="D348" s="235"/>
      <c r="E348" s="235" t="s">
        <v>9</v>
      </c>
      <c r="F348" s="235">
        <v>895.4</v>
      </c>
      <c r="G348" s="21">
        <f t="shared" si="21"/>
        <v>5.8142857142857142E-2</v>
      </c>
      <c r="H348" s="235"/>
      <c r="I348" s="235"/>
      <c r="J348" s="76"/>
    </row>
    <row r="349" spans="1:10" x14ac:dyDescent="0.25">
      <c r="A349" s="11" t="s">
        <v>185</v>
      </c>
      <c r="B349" s="178">
        <f t="shared" si="20"/>
        <v>6.4133918030021944</v>
      </c>
      <c r="D349" s="235"/>
      <c r="E349" s="235" t="s">
        <v>186</v>
      </c>
      <c r="F349" s="235">
        <v>390</v>
      </c>
      <c r="G349" s="21">
        <f t="shared" si="21"/>
        <v>2.5324675324675326E-2</v>
      </c>
      <c r="H349" s="235"/>
      <c r="I349" s="235"/>
      <c r="J349" s="76"/>
    </row>
    <row r="350" spans="1:10" x14ac:dyDescent="0.25">
      <c r="A350" s="11" t="s">
        <v>185</v>
      </c>
      <c r="B350" s="178">
        <f t="shared" si="20"/>
        <v>2.2891297014673642</v>
      </c>
      <c r="D350" s="235"/>
      <c r="E350" s="235" t="s">
        <v>26</v>
      </c>
      <c r="F350" s="235">
        <v>233</v>
      </c>
      <c r="G350" s="21">
        <f t="shared" si="21"/>
        <v>1.512987012987013E-2</v>
      </c>
      <c r="H350" s="235"/>
      <c r="I350" s="235"/>
      <c r="J350" s="76"/>
    </row>
    <row r="351" spans="1:10" x14ac:dyDescent="0.25">
      <c r="A351" s="11" t="s">
        <v>185</v>
      </c>
      <c r="B351" s="178">
        <f t="shared" si="20"/>
        <v>1.2320279231320628</v>
      </c>
      <c r="D351" s="235"/>
      <c r="E351" s="235" t="s">
        <v>56</v>
      </c>
      <c r="F351" s="235">
        <v>170.935</v>
      </c>
      <c r="G351" s="21">
        <f t="shared" si="21"/>
        <v>1.1099675324675325E-2</v>
      </c>
      <c r="H351" s="235"/>
      <c r="I351" s="235"/>
      <c r="J351" s="76"/>
    </row>
    <row r="352" spans="1:10" x14ac:dyDescent="0.25">
      <c r="A352" s="11" t="s">
        <v>185</v>
      </c>
      <c r="B352" s="178">
        <f t="shared" si="20"/>
        <v>487.43464327879917</v>
      </c>
      <c r="D352" s="235"/>
      <c r="E352" s="235" t="s">
        <v>121</v>
      </c>
      <c r="F352" s="235">
        <v>3400</v>
      </c>
      <c r="G352" s="21">
        <f t="shared" si="21"/>
        <v>0.22077922077922077</v>
      </c>
      <c r="H352" s="235"/>
      <c r="I352" s="235"/>
    </row>
    <row r="353" spans="1:10" x14ac:dyDescent="0.25">
      <c r="A353" s="11" t="s">
        <v>185</v>
      </c>
      <c r="B353" s="178">
        <f t="shared" si="20"/>
        <v>4.5918367346938771</v>
      </c>
      <c r="D353" s="235"/>
      <c r="E353" s="235" t="s">
        <v>126</v>
      </c>
      <c r="F353" s="235">
        <v>330</v>
      </c>
      <c r="G353" s="21">
        <f t="shared" si="21"/>
        <v>2.1428571428571429E-2</v>
      </c>
      <c r="H353" s="235"/>
      <c r="I353" s="235"/>
    </row>
    <row r="354" spans="1:10" x14ac:dyDescent="0.25">
      <c r="A354" s="150" t="s">
        <v>185</v>
      </c>
      <c r="B354" s="131">
        <f t="shared" si="20"/>
        <v>10.430467154832181</v>
      </c>
      <c r="C354" s="150"/>
      <c r="D354" s="12"/>
      <c r="E354" s="12" t="s">
        <v>171</v>
      </c>
      <c r="F354" s="12">
        <v>497.36200000000002</v>
      </c>
      <c r="G354" s="27">
        <f t="shared" si="21"/>
        <v>3.2296233766233765E-2</v>
      </c>
      <c r="H354" s="12"/>
      <c r="I354" s="12"/>
      <c r="J354" s="131"/>
    </row>
    <row r="355" spans="1:10" x14ac:dyDescent="0.25">
      <c r="A355" s="11" t="s">
        <v>188</v>
      </c>
      <c r="B355" s="178">
        <f t="shared" ref="B355:B386" si="22">POWER((F355/$J$355)*100, 2)</f>
        <v>3.1233675858480746E-3</v>
      </c>
      <c r="C355" s="11">
        <f>SUM(B355:B413)</f>
        <v>1578.5160388948436</v>
      </c>
      <c r="D355" s="236"/>
      <c r="E355" s="236" t="s">
        <v>97</v>
      </c>
      <c r="F355" s="236">
        <v>693</v>
      </c>
      <c r="G355" s="238">
        <f t="shared" ref="G355:G360" si="23">F355/$J$355</f>
        <v>5.5887096774193546E-4</v>
      </c>
      <c r="H355" s="236"/>
      <c r="I355" s="236"/>
      <c r="J355" s="76">
        <v>1240000</v>
      </c>
    </row>
    <row r="356" spans="1:10" x14ac:dyDescent="0.25">
      <c r="A356" s="11" t="s">
        <v>188</v>
      </c>
      <c r="B356" s="178">
        <f t="shared" si="22"/>
        <v>499.01795005202916</v>
      </c>
      <c r="D356" s="236"/>
      <c r="E356" s="236" t="s">
        <v>5</v>
      </c>
      <c r="F356" s="236">
        <v>277000</v>
      </c>
      <c r="G356" s="238">
        <f t="shared" si="23"/>
        <v>0.22338709677419355</v>
      </c>
      <c r="H356" s="236"/>
      <c r="I356" s="236"/>
      <c r="J356" s="76"/>
    </row>
    <row r="357" spans="1:10" x14ac:dyDescent="0.25">
      <c r="A357" s="11" t="s">
        <v>188</v>
      </c>
      <c r="B357" s="178">
        <f t="shared" si="22"/>
        <v>1.2367592351716961E-2</v>
      </c>
      <c r="D357" s="236"/>
      <c r="E357" s="236" t="s">
        <v>131</v>
      </c>
      <c r="F357" s="236">
        <v>1379</v>
      </c>
      <c r="G357" s="238">
        <f t="shared" si="23"/>
        <v>1.1120967741935484E-3</v>
      </c>
      <c r="H357" s="236"/>
      <c r="I357" s="236"/>
      <c r="J357" s="76"/>
    </row>
    <row r="358" spans="1:10" x14ac:dyDescent="0.25">
      <c r="A358" s="11" t="s">
        <v>188</v>
      </c>
      <c r="B358" s="178">
        <f t="shared" si="22"/>
        <v>1.1677939646201875E-4</v>
      </c>
      <c r="D358" s="236"/>
      <c r="E358" s="236" t="s">
        <v>192</v>
      </c>
      <c r="F358" s="236">
        <v>134</v>
      </c>
      <c r="G358" s="238">
        <f t="shared" si="23"/>
        <v>1.0806451612903225E-4</v>
      </c>
      <c r="H358" s="236"/>
      <c r="I358" s="236"/>
      <c r="J358" s="76"/>
    </row>
    <row r="359" spans="1:10" x14ac:dyDescent="0.25">
      <c r="A359" s="11" t="s">
        <v>188</v>
      </c>
      <c r="B359" s="178">
        <f t="shared" si="22"/>
        <v>9.0556711758584801E-3</v>
      </c>
      <c r="D359" s="236"/>
      <c r="E359" s="236" t="s">
        <v>39</v>
      </c>
      <c r="F359" s="236">
        <v>1180</v>
      </c>
      <c r="G359" s="238">
        <f t="shared" si="23"/>
        <v>9.5161290322580644E-4</v>
      </c>
      <c r="H359" s="236"/>
      <c r="I359" s="236"/>
      <c r="J359" s="76"/>
    </row>
    <row r="360" spans="1:10" x14ac:dyDescent="0.25">
      <c r="A360" s="11" t="s">
        <v>188</v>
      </c>
      <c r="B360" s="178">
        <f t="shared" si="22"/>
        <v>456.71826222684706</v>
      </c>
      <c r="D360" s="236"/>
      <c r="E360" s="236" t="s">
        <v>6</v>
      </c>
      <c r="F360" s="236">
        <v>265000</v>
      </c>
      <c r="G360" s="238">
        <f t="shared" si="23"/>
        <v>0.21370967741935484</v>
      </c>
      <c r="H360" s="236"/>
      <c r="I360" s="236"/>
      <c r="J360" s="76"/>
    </row>
    <row r="361" spans="1:10" x14ac:dyDescent="0.25">
      <c r="A361" s="11" t="s">
        <v>188</v>
      </c>
      <c r="B361" s="178">
        <f t="shared" si="22"/>
        <v>0</v>
      </c>
      <c r="D361" s="236"/>
      <c r="E361" s="236" t="s">
        <v>101</v>
      </c>
      <c r="F361" s="236"/>
      <c r="G361" s="238"/>
      <c r="H361" s="236"/>
      <c r="I361" s="236"/>
      <c r="J361" s="76"/>
    </row>
    <row r="362" spans="1:10" x14ac:dyDescent="0.25">
      <c r="A362" s="11" t="s">
        <v>188</v>
      </c>
      <c r="B362" s="178">
        <f t="shared" si="22"/>
        <v>2.8681061394380865</v>
      </c>
      <c r="D362" s="236"/>
      <c r="E362" s="236" t="s">
        <v>82</v>
      </c>
      <c r="F362" s="236">
        <v>21000</v>
      </c>
      <c r="G362" s="238">
        <f>F362/$J$355</f>
        <v>1.6935483870967744E-2</v>
      </c>
      <c r="H362" s="236"/>
      <c r="I362" s="236"/>
      <c r="J362" s="76"/>
    </row>
    <row r="363" spans="1:10" x14ac:dyDescent="0.25">
      <c r="A363" s="11" t="s">
        <v>188</v>
      </c>
      <c r="B363" s="178">
        <f t="shared" si="22"/>
        <v>0.390625</v>
      </c>
      <c r="D363" s="236"/>
      <c r="E363" s="236" t="s">
        <v>83</v>
      </c>
      <c r="F363" s="236">
        <v>7750</v>
      </c>
      <c r="G363" s="238">
        <f>F363/$J$355</f>
        <v>6.2500000000000003E-3</v>
      </c>
      <c r="H363" s="236"/>
      <c r="I363" s="236"/>
      <c r="J363" s="76"/>
    </row>
    <row r="364" spans="1:10" x14ac:dyDescent="0.25">
      <c r="A364" s="11" t="s">
        <v>188</v>
      </c>
      <c r="B364" s="178">
        <f t="shared" si="22"/>
        <v>488.267429760666</v>
      </c>
      <c r="D364" s="236"/>
      <c r="E364" s="236" t="s">
        <v>15</v>
      </c>
      <c r="F364" s="236">
        <v>274000</v>
      </c>
      <c r="G364" s="238">
        <f>F364/$J$355</f>
        <v>0.22096774193548388</v>
      </c>
      <c r="H364" s="236"/>
      <c r="I364" s="236"/>
      <c r="J364" s="76"/>
    </row>
    <row r="365" spans="1:10" x14ac:dyDescent="0.25">
      <c r="A365" s="11" t="s">
        <v>188</v>
      </c>
      <c r="B365" s="178">
        <f t="shared" si="22"/>
        <v>7.7269771071800182E-5</v>
      </c>
      <c r="D365" s="236"/>
      <c r="E365" s="236" t="s">
        <v>103</v>
      </c>
      <c r="F365" s="236">
        <v>109</v>
      </c>
      <c r="G365" s="238">
        <f>F365/$J$355</f>
        <v>8.790322580645161E-5</v>
      </c>
      <c r="H365" s="236"/>
      <c r="I365" s="236"/>
      <c r="J365" s="76"/>
    </row>
    <row r="366" spans="1:10" x14ac:dyDescent="0.25">
      <c r="A366" s="11" t="s">
        <v>188</v>
      </c>
      <c r="B366" s="178">
        <f t="shared" si="22"/>
        <v>0</v>
      </c>
      <c r="D366" s="236"/>
      <c r="E366" s="236" t="s">
        <v>142</v>
      </c>
      <c r="F366" s="236"/>
      <c r="G366" s="238"/>
      <c r="H366" s="236"/>
      <c r="I366" s="236"/>
      <c r="J366" s="76"/>
    </row>
    <row r="367" spans="1:10" x14ac:dyDescent="0.25">
      <c r="A367" s="11" t="s">
        <v>188</v>
      </c>
      <c r="B367" s="178">
        <f t="shared" si="22"/>
        <v>2.4984391259105093E-2</v>
      </c>
      <c r="D367" s="236"/>
      <c r="E367" s="236" t="s">
        <v>106</v>
      </c>
      <c r="F367" s="236">
        <v>1960</v>
      </c>
      <c r="G367" s="238">
        <f>F367/$J$355</f>
        <v>1.5806451612903226E-3</v>
      </c>
      <c r="H367" s="236"/>
      <c r="I367" s="236"/>
      <c r="J367" s="76"/>
    </row>
    <row r="368" spans="1:10" x14ac:dyDescent="0.25">
      <c r="A368" s="11" t="s">
        <v>188</v>
      </c>
      <c r="B368" s="178">
        <f t="shared" si="22"/>
        <v>0</v>
      </c>
      <c r="D368" s="236"/>
      <c r="E368" s="236" t="s">
        <v>19</v>
      </c>
      <c r="F368" s="236"/>
      <c r="G368" s="238"/>
      <c r="H368" s="236"/>
      <c r="I368" s="236"/>
      <c r="J368" s="76"/>
    </row>
    <row r="369" spans="1:10" x14ac:dyDescent="0.25">
      <c r="A369" s="11" t="s">
        <v>188</v>
      </c>
      <c r="B369" s="178">
        <f t="shared" si="22"/>
        <v>0</v>
      </c>
      <c r="D369" s="236"/>
      <c r="E369" s="236" t="s">
        <v>94</v>
      </c>
      <c r="F369" s="236"/>
      <c r="G369" s="238"/>
      <c r="H369" s="236"/>
      <c r="I369" s="236"/>
      <c r="J369" s="76"/>
    </row>
    <row r="370" spans="1:10" x14ac:dyDescent="0.25">
      <c r="A370" s="11" t="s">
        <v>188</v>
      </c>
      <c r="B370" s="178">
        <f t="shared" si="22"/>
        <v>7.3074921956295521E-3</v>
      </c>
      <c r="D370" s="236"/>
      <c r="E370" s="236" t="s">
        <v>21</v>
      </c>
      <c r="F370" s="236">
        <v>1060</v>
      </c>
      <c r="G370" s="238">
        <f>F370/$J$355</f>
        <v>8.5483870967741939E-4</v>
      </c>
      <c r="H370" s="236"/>
      <c r="I370" s="236"/>
      <c r="J370" s="76"/>
    </row>
    <row r="371" spans="1:10" x14ac:dyDescent="0.25">
      <c r="A371" s="11" t="s">
        <v>188</v>
      </c>
      <c r="B371" s="178">
        <f t="shared" si="22"/>
        <v>0</v>
      </c>
      <c r="D371" s="236"/>
      <c r="E371" s="236" t="s">
        <v>190</v>
      </c>
      <c r="F371" s="236"/>
      <c r="G371" s="238"/>
      <c r="H371" s="236"/>
      <c r="I371" s="236"/>
      <c r="J371" s="76"/>
    </row>
    <row r="372" spans="1:10" x14ac:dyDescent="0.25">
      <c r="A372" s="11" t="s">
        <v>188</v>
      </c>
      <c r="B372" s="178">
        <f t="shared" si="22"/>
        <v>70.343392299687849</v>
      </c>
      <c r="D372" s="236"/>
      <c r="E372" s="236" t="s">
        <v>9</v>
      </c>
      <c r="F372" s="236">
        <v>104000</v>
      </c>
      <c r="G372" s="238">
        <f>F372/$J$355</f>
        <v>8.387096774193549E-2</v>
      </c>
      <c r="H372" s="236"/>
      <c r="I372" s="236"/>
      <c r="J372" s="76"/>
    </row>
    <row r="373" spans="1:10" x14ac:dyDescent="0.25">
      <c r="A373" s="11" t="s">
        <v>188</v>
      </c>
      <c r="B373" s="178">
        <f t="shared" si="22"/>
        <v>4.9183792924037462E-2</v>
      </c>
      <c r="D373" s="236"/>
      <c r="E373" s="236" t="s">
        <v>23</v>
      </c>
      <c r="F373" s="236">
        <v>2750</v>
      </c>
      <c r="G373" s="238">
        <f>F373/$J$355</f>
        <v>2.217741935483871E-3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2"/>
        <v>2.8408558792924032</v>
      </c>
      <c r="D374" s="236"/>
      <c r="E374" s="236" t="s">
        <v>24</v>
      </c>
      <c r="F374" s="236">
        <v>20900</v>
      </c>
      <c r="G374" s="238">
        <f>F374/$J$355</f>
        <v>1.6854838709677418E-2</v>
      </c>
      <c r="H374" s="236"/>
      <c r="I374" s="236"/>
      <c r="J374" s="76"/>
    </row>
    <row r="375" spans="1:10" x14ac:dyDescent="0.25">
      <c r="A375" s="11" t="s">
        <v>188</v>
      </c>
      <c r="B375" s="178">
        <f t="shared" si="22"/>
        <v>0</v>
      </c>
      <c r="D375" s="236"/>
      <c r="E375" s="236" t="s">
        <v>111</v>
      </c>
      <c r="F375" s="236"/>
      <c r="G375" s="238"/>
      <c r="H375" s="236"/>
      <c r="I375" s="236"/>
      <c r="J375" s="76"/>
    </row>
    <row r="376" spans="1:10" x14ac:dyDescent="0.25">
      <c r="A376" s="11" t="s">
        <v>188</v>
      </c>
      <c r="B376" s="178">
        <f t="shared" si="22"/>
        <v>1.2929890738813739</v>
      </c>
      <c r="D376" s="236"/>
      <c r="E376" s="236" t="s">
        <v>36</v>
      </c>
      <c r="F376" s="236">
        <v>14100</v>
      </c>
      <c r="G376" s="238">
        <f>F376/$J$355</f>
        <v>1.1370967741935484E-2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2"/>
        <v>1.3863163371488036E-2</v>
      </c>
      <c r="D377" s="236"/>
      <c r="E377" s="236" t="s">
        <v>176</v>
      </c>
      <c r="F377" s="236">
        <v>1460</v>
      </c>
      <c r="G377" s="238">
        <f>F377/$J$355</f>
        <v>1.1774193548387097E-3</v>
      </c>
      <c r="H377" s="236"/>
      <c r="I377" s="236"/>
      <c r="J377" s="76"/>
    </row>
    <row r="378" spans="1:10" x14ac:dyDescent="0.25">
      <c r="A378" s="11" t="s">
        <v>188</v>
      </c>
      <c r="B378" s="178">
        <f t="shared" si="22"/>
        <v>5.9709287200832451E-4</v>
      </c>
      <c r="D378" s="236"/>
      <c r="E378" s="236" t="s">
        <v>137</v>
      </c>
      <c r="F378" s="236">
        <v>303</v>
      </c>
      <c r="G378" s="238">
        <f>F378/$J$355</f>
        <v>2.443548387096774E-4</v>
      </c>
      <c r="H378" s="236"/>
      <c r="I378" s="236"/>
      <c r="J378" s="76"/>
    </row>
    <row r="379" spans="1:10" x14ac:dyDescent="0.25">
      <c r="A379" s="11" t="s">
        <v>188</v>
      </c>
      <c r="B379" s="178">
        <f t="shared" si="22"/>
        <v>4.3964620187304882E-6</v>
      </c>
      <c r="D379" s="236"/>
      <c r="E379" s="236" t="s">
        <v>112</v>
      </c>
      <c r="F379" s="236">
        <v>26</v>
      </c>
      <c r="G379" s="238">
        <f>F379/$J$355</f>
        <v>2.0967741935483869E-5</v>
      </c>
      <c r="H379" s="236"/>
      <c r="I379" s="236"/>
      <c r="J379" s="76"/>
    </row>
    <row r="380" spans="1:10" x14ac:dyDescent="0.25">
      <c r="A380" s="11" t="s">
        <v>188</v>
      </c>
      <c r="B380" s="178">
        <f t="shared" si="22"/>
        <v>3.9568158168574391E-3</v>
      </c>
      <c r="D380" s="236"/>
      <c r="E380" s="236" t="s">
        <v>195</v>
      </c>
      <c r="F380" s="236">
        <v>780</v>
      </c>
      <c r="G380" s="238">
        <f>F380/$J$355</f>
        <v>6.2903225806451612E-4</v>
      </c>
      <c r="H380" s="236"/>
      <c r="I380" s="236"/>
      <c r="J380" s="76"/>
    </row>
    <row r="381" spans="1:10" x14ac:dyDescent="0.25">
      <c r="A381" s="11" t="s">
        <v>188</v>
      </c>
      <c r="B381" s="178">
        <f t="shared" si="22"/>
        <v>0</v>
      </c>
      <c r="D381" s="236"/>
      <c r="E381" s="236" t="s">
        <v>181</v>
      </c>
      <c r="F381" s="236"/>
      <c r="G381" s="238"/>
      <c r="H381" s="236"/>
      <c r="I381" s="236"/>
      <c r="J381" s="76"/>
    </row>
    <row r="382" spans="1:10" x14ac:dyDescent="0.25">
      <c r="A382" s="11" t="s">
        <v>188</v>
      </c>
      <c r="B382" s="178">
        <f t="shared" si="22"/>
        <v>0.16585913111342349</v>
      </c>
      <c r="D382" s="236"/>
      <c r="E382" s="236" t="s">
        <v>26</v>
      </c>
      <c r="F382" s="236">
        <v>5050</v>
      </c>
      <c r="G382" s="238">
        <f t="shared" ref="G382:G387" si="24">F382/$J$355</f>
        <v>4.07258064516129E-3</v>
      </c>
      <c r="H382" s="236"/>
      <c r="I382" s="236"/>
      <c r="J382" s="76"/>
    </row>
    <row r="383" spans="1:10" x14ac:dyDescent="0.25">
      <c r="A383" s="11" t="s">
        <v>188</v>
      </c>
      <c r="B383" s="178">
        <f t="shared" si="22"/>
        <v>0.33062499999999995</v>
      </c>
      <c r="D383" s="236"/>
      <c r="E383" s="236" t="s">
        <v>191</v>
      </c>
      <c r="F383" s="236">
        <v>7130</v>
      </c>
      <c r="G383" s="238">
        <f t="shared" si="24"/>
        <v>5.7499999999999999E-3</v>
      </c>
      <c r="H383" s="236"/>
      <c r="I383" s="236"/>
      <c r="J383" s="76"/>
    </row>
    <row r="384" spans="1:10" x14ac:dyDescent="0.25">
      <c r="A384" s="11" t="s">
        <v>188</v>
      </c>
      <c r="B384" s="178">
        <f t="shared" si="22"/>
        <v>0.41623309053069718</v>
      </c>
      <c r="D384" s="236"/>
      <c r="E384" s="236" t="s">
        <v>56</v>
      </c>
      <c r="F384" s="236">
        <v>8000</v>
      </c>
      <c r="G384" s="238">
        <f t="shared" si="24"/>
        <v>6.4516129032258064E-3</v>
      </c>
      <c r="H384" s="236"/>
      <c r="I384" s="236"/>
      <c r="J384" s="76"/>
    </row>
    <row r="385" spans="1:10" x14ac:dyDescent="0.25">
      <c r="A385" s="11" t="s">
        <v>188</v>
      </c>
      <c r="B385" s="178">
        <f t="shared" si="22"/>
        <v>8.5697840790842861E-2</v>
      </c>
      <c r="D385" s="236"/>
      <c r="E385" s="236" t="s">
        <v>194</v>
      </c>
      <c r="F385" s="236">
        <v>3630</v>
      </c>
      <c r="G385" s="238">
        <f t="shared" si="24"/>
        <v>2.9274193548387097E-3</v>
      </c>
      <c r="H385" s="236"/>
      <c r="I385" s="236"/>
      <c r="J385" s="76"/>
    </row>
    <row r="386" spans="1:10" x14ac:dyDescent="0.25">
      <c r="A386" s="11" t="s">
        <v>188</v>
      </c>
      <c r="B386" s="178">
        <f t="shared" si="22"/>
        <v>1.2025234131113422E-5</v>
      </c>
      <c r="D386" s="236"/>
      <c r="E386" s="236" t="s">
        <v>165</v>
      </c>
      <c r="F386" s="236">
        <v>43</v>
      </c>
      <c r="G386" s="238">
        <f t="shared" si="24"/>
        <v>3.467741935483871E-5</v>
      </c>
      <c r="H386" s="236"/>
      <c r="I386" s="236"/>
      <c r="J386" s="76"/>
    </row>
    <row r="387" spans="1:10" x14ac:dyDescent="0.25">
      <c r="A387" s="11" t="s">
        <v>188</v>
      </c>
      <c r="B387" s="178">
        <f t="shared" ref="B387:B413" si="25">POWER((F387/$J$355)*100, 2)</f>
        <v>1.3299297606659731E-2</v>
      </c>
      <c r="D387" s="236"/>
      <c r="E387" s="236" t="s">
        <v>116</v>
      </c>
      <c r="F387" s="236">
        <v>1430</v>
      </c>
      <c r="G387" s="238">
        <f t="shared" si="24"/>
        <v>1.1532258064516129E-3</v>
      </c>
      <c r="H387" s="236"/>
      <c r="I387" s="236"/>
      <c r="J387" s="76"/>
    </row>
    <row r="388" spans="1:10" x14ac:dyDescent="0.25">
      <c r="A388" s="11" t="s">
        <v>188</v>
      </c>
      <c r="B388" s="178">
        <f t="shared" si="25"/>
        <v>0</v>
      </c>
      <c r="D388" s="236"/>
      <c r="E388" s="236" t="s">
        <v>139</v>
      </c>
      <c r="F388" s="236"/>
      <c r="G388" s="238"/>
      <c r="H388" s="236"/>
      <c r="I388" s="236"/>
      <c r="J388" s="76"/>
    </row>
    <row r="389" spans="1:10" x14ac:dyDescent="0.25">
      <c r="A389" s="11" t="s">
        <v>188</v>
      </c>
      <c r="B389" s="178">
        <f t="shared" si="25"/>
        <v>0.11472424557752339</v>
      </c>
      <c r="D389" s="236"/>
      <c r="E389" s="236" t="s">
        <v>117</v>
      </c>
      <c r="F389" s="236">
        <v>4200</v>
      </c>
      <c r="G389" s="238">
        <f>F389/$J$355</f>
        <v>3.3870967741935483E-3</v>
      </c>
      <c r="H389" s="236"/>
      <c r="I389" s="236"/>
      <c r="J389" s="76"/>
    </row>
    <row r="390" spans="1:10" x14ac:dyDescent="0.25">
      <c r="A390" s="11" t="s">
        <v>188</v>
      </c>
      <c r="B390" s="178">
        <f t="shared" si="25"/>
        <v>4.3964620187304896E-4</v>
      </c>
      <c r="D390" s="236"/>
      <c r="E390" s="236" t="s">
        <v>28</v>
      </c>
      <c r="F390" s="236">
        <v>260</v>
      </c>
      <c r="G390" s="238">
        <f>F390/$J$355</f>
        <v>2.0967741935483871E-4</v>
      </c>
      <c r="H390" s="236"/>
      <c r="I390" s="236"/>
      <c r="J390" s="76"/>
    </row>
    <row r="391" spans="1:10" x14ac:dyDescent="0.25">
      <c r="A391" s="11" t="s">
        <v>188</v>
      </c>
      <c r="B391" s="178">
        <f t="shared" si="25"/>
        <v>0.32997612513007285</v>
      </c>
      <c r="D391" s="236"/>
      <c r="E391" s="236" t="s">
        <v>92</v>
      </c>
      <c r="F391" s="236">
        <v>7123</v>
      </c>
      <c r="G391" s="238">
        <f>F391/$J$355</f>
        <v>5.7443548387096774E-3</v>
      </c>
      <c r="H391" s="236"/>
      <c r="I391" s="236"/>
      <c r="J391" s="76"/>
    </row>
    <row r="392" spans="1:10" x14ac:dyDescent="0.25">
      <c r="A392" s="11" t="s">
        <v>188</v>
      </c>
      <c r="B392" s="178">
        <f t="shared" si="25"/>
        <v>5.5833116545265344E-4</v>
      </c>
      <c r="D392" s="236"/>
      <c r="E392" s="236" t="s">
        <v>158</v>
      </c>
      <c r="F392" s="236">
        <v>293</v>
      </c>
      <c r="G392" s="238">
        <f>F392/$J$355</f>
        <v>2.3629032258064517E-4</v>
      </c>
      <c r="H392" s="236"/>
      <c r="I392" s="236"/>
      <c r="J392" s="76"/>
    </row>
    <row r="393" spans="1:10" x14ac:dyDescent="0.25">
      <c r="A393" s="11" t="s">
        <v>188</v>
      </c>
      <c r="B393" s="178">
        <f t="shared" si="25"/>
        <v>0</v>
      </c>
      <c r="D393" s="236"/>
      <c r="E393" s="236" t="s">
        <v>85</v>
      </c>
      <c r="F393" s="236"/>
      <c r="G393" s="238"/>
      <c r="H393" s="236"/>
      <c r="I393" s="236"/>
      <c r="J393" s="76"/>
    </row>
    <row r="394" spans="1:10" x14ac:dyDescent="0.25">
      <c r="A394" s="11" t="s">
        <v>188</v>
      </c>
      <c r="B394" s="178">
        <f t="shared" si="25"/>
        <v>0</v>
      </c>
      <c r="D394" s="236"/>
      <c r="E394" s="236" t="s">
        <v>29</v>
      </c>
      <c r="F394" s="236"/>
      <c r="G394" s="238"/>
      <c r="H394" s="236"/>
      <c r="I394" s="236"/>
      <c r="J394" s="76"/>
    </row>
    <row r="395" spans="1:10" x14ac:dyDescent="0.25">
      <c r="A395" s="11" t="s">
        <v>188</v>
      </c>
      <c r="B395" s="178">
        <f t="shared" si="25"/>
        <v>25.567702913631635</v>
      </c>
      <c r="D395" s="236"/>
      <c r="E395" s="236" t="s">
        <v>16</v>
      </c>
      <c r="F395" s="236">
        <v>62700</v>
      </c>
      <c r="G395" s="238">
        <f>F395/$J$355</f>
        <v>5.0564516129032261E-2</v>
      </c>
      <c r="H395" s="236"/>
      <c r="I395" s="236"/>
      <c r="J395" s="76"/>
    </row>
    <row r="396" spans="1:10" x14ac:dyDescent="0.25">
      <c r="A396" s="11" t="s">
        <v>188</v>
      </c>
      <c r="B396" s="178">
        <f t="shared" si="25"/>
        <v>0</v>
      </c>
      <c r="D396" s="236"/>
      <c r="E396" s="236" t="s">
        <v>37</v>
      </c>
      <c r="F396" s="236"/>
      <c r="G396" s="238"/>
      <c r="H396" s="236"/>
      <c r="I396" s="236"/>
      <c r="J396" s="76"/>
    </row>
    <row r="397" spans="1:10" x14ac:dyDescent="0.25">
      <c r="A397" s="11" t="s">
        <v>188</v>
      </c>
      <c r="B397" s="178">
        <f t="shared" si="25"/>
        <v>0</v>
      </c>
      <c r="D397" s="236"/>
      <c r="E397" s="236" t="s">
        <v>120</v>
      </c>
      <c r="F397" s="236"/>
      <c r="G397" s="238"/>
      <c r="H397" s="236"/>
      <c r="I397" s="236"/>
      <c r="J397" s="76"/>
    </row>
    <row r="398" spans="1:10" x14ac:dyDescent="0.25">
      <c r="A398" s="11" t="s">
        <v>188</v>
      </c>
      <c r="B398" s="178">
        <f t="shared" si="25"/>
        <v>2.4730098855358995E-4</v>
      </c>
      <c r="D398" s="236"/>
      <c r="E398" s="236" t="s">
        <v>30</v>
      </c>
      <c r="F398" s="236">
        <v>195</v>
      </c>
      <c r="G398" s="238">
        <f>F398/$J$355</f>
        <v>1.5725806451612903E-4</v>
      </c>
      <c r="H398" s="236"/>
      <c r="I398" s="236"/>
      <c r="J398" s="76"/>
    </row>
    <row r="399" spans="1:10" x14ac:dyDescent="0.25">
      <c r="A399" s="11" t="s">
        <v>188</v>
      </c>
      <c r="B399" s="178">
        <f t="shared" si="25"/>
        <v>8.6644771071800193</v>
      </c>
      <c r="D399" s="236"/>
      <c r="E399" s="236" t="s">
        <v>121</v>
      </c>
      <c r="F399" s="236">
        <v>36500</v>
      </c>
      <c r="G399" s="238">
        <f>F399/$J$355</f>
        <v>2.9435483870967741E-2</v>
      </c>
      <c r="H399" s="236"/>
      <c r="I399" s="236"/>
      <c r="J399" s="76"/>
    </row>
    <row r="400" spans="1:10" s="236" customFormat="1" x14ac:dyDescent="0.25">
      <c r="A400" s="11" t="s">
        <v>188</v>
      </c>
      <c r="B400" s="178">
        <f t="shared" si="25"/>
        <v>1.6077917211177315E-5</v>
      </c>
      <c r="C400" s="11"/>
      <c r="E400" s="236" t="s">
        <v>196</v>
      </c>
      <c r="F400" s="236">
        <v>49.720624999999998</v>
      </c>
      <c r="G400" s="238">
        <f>F400/$J$355</f>
        <v>4.0097278225806447E-5</v>
      </c>
      <c r="J400" s="76"/>
    </row>
    <row r="401" spans="1:10" x14ac:dyDescent="0.25">
      <c r="A401" s="11" t="s">
        <v>188</v>
      </c>
      <c r="B401" s="178">
        <f t="shared" si="25"/>
        <v>1.727952653485952</v>
      </c>
      <c r="D401" s="236"/>
      <c r="E401" s="236" t="s">
        <v>174</v>
      </c>
      <c r="F401" s="236">
        <v>16300</v>
      </c>
      <c r="G401" s="238">
        <f>F401/$J$355</f>
        <v>1.3145161290322581E-2</v>
      </c>
      <c r="H401" s="236"/>
      <c r="I401" s="236"/>
      <c r="J401" s="76"/>
    </row>
    <row r="402" spans="1:10" x14ac:dyDescent="0.25">
      <c r="A402" s="11" t="s">
        <v>188</v>
      </c>
      <c r="B402" s="178">
        <f t="shared" si="25"/>
        <v>6.074833547411552E-4</v>
      </c>
      <c r="D402" s="236"/>
      <c r="E402" s="236" t="s">
        <v>161</v>
      </c>
      <c r="F402" s="236">
        <v>305.625</v>
      </c>
      <c r="G402" s="238">
        <f>F402/$J$355</f>
        <v>2.4647177419354841E-4</v>
      </c>
      <c r="H402" s="236"/>
      <c r="I402" s="236"/>
      <c r="J402" s="76"/>
    </row>
    <row r="403" spans="1:10" x14ac:dyDescent="0.25">
      <c r="A403" s="11" t="s">
        <v>188</v>
      </c>
      <c r="B403" s="178">
        <f t="shared" si="25"/>
        <v>0</v>
      </c>
      <c r="D403" s="236"/>
      <c r="E403" s="236" t="s">
        <v>162</v>
      </c>
      <c r="F403" s="236"/>
      <c r="G403" s="238"/>
      <c r="H403" s="236"/>
      <c r="I403" s="236"/>
      <c r="J403" s="76"/>
    </row>
    <row r="404" spans="1:10" x14ac:dyDescent="0.25">
      <c r="A404" s="11" t="s">
        <v>188</v>
      </c>
      <c r="B404" s="178">
        <f t="shared" si="25"/>
        <v>6.8997138397502609E-5</v>
      </c>
      <c r="D404" s="236"/>
      <c r="E404" s="236" t="s">
        <v>166</v>
      </c>
      <c r="F404" s="236">
        <v>103</v>
      </c>
      <c r="G404" s="238">
        <f>F404/$J$355</f>
        <v>8.3064516129032257E-5</v>
      </c>
      <c r="H404" s="236"/>
      <c r="I404" s="236"/>
      <c r="J404" s="76"/>
    </row>
    <row r="405" spans="1:10" x14ac:dyDescent="0.25">
      <c r="A405" s="11" t="s">
        <v>188</v>
      </c>
      <c r="B405" s="178">
        <f t="shared" si="25"/>
        <v>0.10562500000000001</v>
      </c>
      <c r="D405" s="236"/>
      <c r="E405" s="236" t="s">
        <v>31</v>
      </c>
      <c r="F405" s="236">
        <v>4030</v>
      </c>
      <c r="G405" s="238">
        <f>F405/$J$355</f>
        <v>3.2499999999999999E-3</v>
      </c>
      <c r="H405" s="236"/>
      <c r="I405" s="236"/>
      <c r="J405" s="76"/>
    </row>
    <row r="406" spans="1:10" x14ac:dyDescent="0.25">
      <c r="A406" s="11" t="s">
        <v>188</v>
      </c>
      <c r="B406" s="178">
        <f t="shared" si="25"/>
        <v>0</v>
      </c>
      <c r="D406" s="236"/>
      <c r="E406" s="236" t="s">
        <v>193</v>
      </c>
      <c r="F406" s="236"/>
      <c r="G406" s="238"/>
      <c r="H406" s="236"/>
      <c r="I406" s="236"/>
      <c r="J406" s="76"/>
    </row>
    <row r="407" spans="1:10" x14ac:dyDescent="0.25">
      <c r="A407" s="11" t="s">
        <v>188</v>
      </c>
      <c r="B407" s="178">
        <f t="shared" si="25"/>
        <v>10.302029136316335</v>
      </c>
      <c r="D407" s="236"/>
      <c r="E407" s="236" t="s">
        <v>126</v>
      </c>
      <c r="F407" s="236">
        <v>39800</v>
      </c>
      <c r="G407" s="238">
        <f>F407/$J$355</f>
        <v>3.2096774193548387E-2</v>
      </c>
      <c r="H407" s="236"/>
      <c r="I407" s="236"/>
      <c r="J407" s="76"/>
    </row>
    <row r="408" spans="1:10" x14ac:dyDescent="0.25">
      <c r="A408" s="11" t="s">
        <v>188</v>
      </c>
      <c r="B408" s="178">
        <f t="shared" si="25"/>
        <v>0</v>
      </c>
      <c r="D408" s="236"/>
      <c r="E408" s="236" t="s">
        <v>128</v>
      </c>
      <c r="F408" s="236"/>
      <c r="G408" s="238"/>
      <c r="H408" s="236"/>
      <c r="I408" s="236"/>
      <c r="J408" s="76"/>
    </row>
    <row r="409" spans="1:10" x14ac:dyDescent="0.25">
      <c r="A409" s="11" t="s">
        <v>188</v>
      </c>
      <c r="B409" s="178">
        <f t="shared" si="25"/>
        <v>8.0582726326742993</v>
      </c>
      <c r="D409" s="236"/>
      <c r="E409" s="236" t="s">
        <v>38</v>
      </c>
      <c r="F409" s="236">
        <v>35200</v>
      </c>
      <c r="G409" s="238">
        <f>F409/$J$355</f>
        <v>2.838709677419355E-2</v>
      </c>
      <c r="H409" s="236"/>
      <c r="I409" s="236"/>
      <c r="J409" s="76"/>
    </row>
    <row r="410" spans="1:10" x14ac:dyDescent="0.25">
      <c r="A410" s="11" t="s">
        <v>188</v>
      </c>
      <c r="B410" s="178">
        <f t="shared" si="25"/>
        <v>0.73074921956295524</v>
      </c>
      <c r="D410" s="236"/>
      <c r="E410" s="236" t="s">
        <v>12</v>
      </c>
      <c r="F410" s="236">
        <v>10600</v>
      </c>
      <c r="G410" s="238">
        <f>F410/$J$355</f>
        <v>8.5483870967741939E-3</v>
      </c>
      <c r="H410" s="236"/>
      <c r="I410" s="236"/>
      <c r="J410" s="76"/>
    </row>
    <row r="411" spans="1:10" x14ac:dyDescent="0.25">
      <c r="A411" s="11" t="s">
        <v>188</v>
      </c>
      <c r="B411" s="178">
        <f t="shared" si="25"/>
        <v>3.6570393405306975E-2</v>
      </c>
      <c r="D411" s="236"/>
      <c r="E411" s="236" t="s">
        <v>47</v>
      </c>
      <c r="F411" s="236">
        <v>2371.3000000000002</v>
      </c>
      <c r="G411" s="238">
        <f>F411/$J$355</f>
        <v>1.9123387096774194E-3</v>
      </c>
      <c r="H411" s="236"/>
      <c r="I411" s="236"/>
    </row>
    <row r="412" spans="1:10" x14ac:dyDescent="0.25">
      <c r="A412" s="11" t="s">
        <v>188</v>
      </c>
      <c r="B412" s="178">
        <f t="shared" si="25"/>
        <v>0</v>
      </c>
      <c r="D412" s="236"/>
      <c r="E412" s="236" t="s">
        <v>86</v>
      </c>
      <c r="F412" s="236"/>
      <c r="G412" s="238"/>
      <c r="H412" s="236"/>
      <c r="I412" s="236"/>
    </row>
    <row r="413" spans="1:10" x14ac:dyDescent="0.25">
      <c r="A413" s="150" t="s">
        <v>188</v>
      </c>
      <c r="B413" s="131">
        <f t="shared" si="25"/>
        <v>4.6988813735691993E-5</v>
      </c>
      <c r="C413" s="150"/>
      <c r="D413" s="12"/>
      <c r="E413" s="12" t="s">
        <v>171</v>
      </c>
      <c r="F413" s="12">
        <v>85</v>
      </c>
      <c r="G413" s="237">
        <f>F413/$J$355</f>
        <v>6.8548387096774199E-5</v>
      </c>
      <c r="H413" s="12"/>
      <c r="I413" s="12"/>
      <c r="J413" s="131"/>
    </row>
    <row r="414" spans="1:10" x14ac:dyDescent="0.25">
      <c r="A414" s="11" t="s">
        <v>197</v>
      </c>
      <c r="B414" s="178">
        <f>POWER((F414/$J$414)*100, 2)</f>
        <v>12.017777777777775</v>
      </c>
      <c r="C414" s="11">
        <f>SUM(B414:B435)</f>
        <v>3042.2798555312079</v>
      </c>
      <c r="D414" s="236"/>
      <c r="E414" s="236" t="s">
        <v>5</v>
      </c>
      <c r="F414" s="236">
        <v>3848</v>
      </c>
      <c r="G414" s="238">
        <f>F414/$J$414</f>
        <v>3.4666666666666665E-2</v>
      </c>
      <c r="H414" s="236"/>
      <c r="I414" s="236"/>
      <c r="J414" s="76">
        <v>111000</v>
      </c>
    </row>
    <row r="415" spans="1:10" x14ac:dyDescent="0.25">
      <c r="A415" s="11" t="s">
        <v>197</v>
      </c>
      <c r="B415" s="178">
        <f t="shared" ref="B415:B434" si="26">POWER((F415/$J$414)*100, 2)</f>
        <v>1.8018829640451258E-2</v>
      </c>
      <c r="D415" s="236"/>
      <c r="E415" s="236" t="s">
        <v>202</v>
      </c>
      <c r="F415" s="236">
        <v>149</v>
      </c>
      <c r="G415" s="238">
        <f t="shared" ref="G415:G435" si="27">F415/$J$414</f>
        <v>1.3423423423423422E-3</v>
      </c>
      <c r="H415" s="236"/>
      <c r="I415" s="236"/>
      <c r="J415" s="76"/>
    </row>
    <row r="416" spans="1:10" x14ac:dyDescent="0.25">
      <c r="A416" s="11" t="s">
        <v>197</v>
      </c>
      <c r="B416" s="178">
        <f t="shared" si="26"/>
        <v>10.653460758055351</v>
      </c>
      <c r="D416" s="236"/>
      <c r="E416" s="236" t="s">
        <v>6</v>
      </c>
      <c r="F416" s="236">
        <v>3623</v>
      </c>
      <c r="G416" s="238">
        <f t="shared" si="27"/>
        <v>3.2639639639639638E-2</v>
      </c>
      <c r="H416" s="236"/>
      <c r="I416" s="236"/>
      <c r="J416" s="76"/>
    </row>
    <row r="417" spans="1:10" x14ac:dyDescent="0.25">
      <c r="A417" s="11" t="s">
        <v>197</v>
      </c>
      <c r="B417" s="178">
        <f t="shared" si="26"/>
        <v>37.927843519194873</v>
      </c>
      <c r="D417" s="236"/>
      <c r="E417" s="236" t="s">
        <v>82</v>
      </c>
      <c r="F417" s="236">
        <v>6836</v>
      </c>
      <c r="G417" s="238">
        <f t="shared" si="27"/>
        <v>6.1585585585585585E-2</v>
      </c>
      <c r="H417" s="236"/>
      <c r="I417" s="236"/>
      <c r="J417" s="76"/>
    </row>
    <row r="418" spans="1:10" x14ac:dyDescent="0.25">
      <c r="A418" s="11" t="s">
        <v>197</v>
      </c>
      <c r="B418" s="178">
        <f t="shared" si="26"/>
        <v>37.529421313205091</v>
      </c>
      <c r="D418" s="236"/>
      <c r="E418" s="236" t="s">
        <v>15</v>
      </c>
      <c r="F418" s="236">
        <v>6800</v>
      </c>
      <c r="G418" s="238">
        <f t="shared" si="27"/>
        <v>6.126126126126126E-2</v>
      </c>
      <c r="H418" s="236"/>
      <c r="I418" s="236"/>
      <c r="J418" s="76"/>
    </row>
    <row r="419" spans="1:10" x14ac:dyDescent="0.25">
      <c r="A419" s="11" t="s">
        <v>197</v>
      </c>
      <c r="B419" s="178">
        <f t="shared" si="26"/>
        <v>2825.2576901225552</v>
      </c>
      <c r="D419" s="236"/>
      <c r="E419" s="236" t="s">
        <v>204</v>
      </c>
      <c r="F419" s="236">
        <v>59000</v>
      </c>
      <c r="G419" s="238">
        <f t="shared" si="27"/>
        <v>0.53153153153153154</v>
      </c>
      <c r="H419" s="236"/>
      <c r="I419" s="236"/>
      <c r="J419" s="76"/>
    </row>
    <row r="420" spans="1:10" x14ac:dyDescent="0.25">
      <c r="A420" s="11" t="s">
        <v>197</v>
      </c>
      <c r="B420" s="178">
        <f t="shared" si="26"/>
        <v>21.110299488677867</v>
      </c>
      <c r="D420" s="236"/>
      <c r="E420" s="236" t="s">
        <v>142</v>
      </c>
      <c r="F420" s="236">
        <v>5100</v>
      </c>
      <c r="G420" s="238">
        <f t="shared" si="27"/>
        <v>4.5945945945945948E-2</v>
      </c>
      <c r="H420" s="236"/>
      <c r="I420" s="236"/>
      <c r="J420" s="76"/>
    </row>
    <row r="421" spans="1:10" x14ac:dyDescent="0.25">
      <c r="A421" s="11" t="s">
        <v>197</v>
      </c>
      <c r="B421" s="178">
        <f t="shared" si="26"/>
        <v>0.20290560831101373</v>
      </c>
      <c r="D421" s="236"/>
      <c r="E421" s="236" t="s">
        <v>134</v>
      </c>
      <c r="F421" s="236">
        <v>500</v>
      </c>
      <c r="G421" s="238">
        <f t="shared" si="27"/>
        <v>4.5045045045045045E-3</v>
      </c>
      <c r="H421" s="236"/>
      <c r="I421" s="236"/>
      <c r="J421" s="76"/>
    </row>
    <row r="422" spans="1:10" x14ac:dyDescent="0.25">
      <c r="A422" s="11" t="s">
        <v>197</v>
      </c>
      <c r="B422" s="178">
        <f t="shared" si="26"/>
        <v>2.0777534291047801</v>
      </c>
      <c r="D422" s="236"/>
      <c r="E422" s="236" t="s">
        <v>23</v>
      </c>
      <c r="F422" s="236">
        <v>1600</v>
      </c>
      <c r="G422" s="238">
        <f t="shared" si="27"/>
        <v>1.4414414414414415E-2</v>
      </c>
      <c r="H422" s="236"/>
      <c r="I422" s="236"/>
      <c r="J422" s="76"/>
    </row>
    <row r="423" spans="1:10" x14ac:dyDescent="0.25">
      <c r="A423" s="11" t="s">
        <v>197</v>
      </c>
      <c r="B423" s="178">
        <f t="shared" si="26"/>
        <v>0</v>
      </c>
      <c r="D423" s="236"/>
      <c r="E423" s="236" t="s">
        <v>36</v>
      </c>
      <c r="F423" s="236"/>
      <c r="G423" s="238"/>
      <c r="H423" s="236"/>
      <c r="I423" s="236"/>
      <c r="J423" s="76"/>
    </row>
    <row r="424" spans="1:10" x14ac:dyDescent="0.25">
      <c r="A424" s="11" t="s">
        <v>197</v>
      </c>
      <c r="B424" s="178">
        <f t="shared" si="26"/>
        <v>0.20290560831101373</v>
      </c>
      <c r="D424" s="236"/>
      <c r="E424" s="236" t="s">
        <v>90</v>
      </c>
      <c r="F424" s="234">
        <v>500</v>
      </c>
      <c r="G424" s="238">
        <f t="shared" si="27"/>
        <v>4.5045045045045045E-3</v>
      </c>
      <c r="H424" s="236"/>
      <c r="I424" s="236"/>
      <c r="J424" s="76"/>
    </row>
    <row r="425" spans="1:10" x14ac:dyDescent="0.25">
      <c r="A425" s="11" t="s">
        <v>197</v>
      </c>
      <c r="B425" s="178">
        <f t="shared" si="26"/>
        <v>3.7867056245434618</v>
      </c>
      <c r="D425" s="236"/>
      <c r="E425" s="236" t="s">
        <v>165</v>
      </c>
      <c r="F425" s="236">
        <v>2160</v>
      </c>
      <c r="G425" s="238">
        <f t="shared" si="27"/>
        <v>1.9459459459459458E-2</v>
      </c>
      <c r="H425" s="236"/>
      <c r="I425" s="236"/>
      <c r="J425" s="76"/>
    </row>
    <row r="426" spans="1:10" x14ac:dyDescent="0.25">
      <c r="A426" s="11" t="s">
        <v>197</v>
      </c>
      <c r="B426" s="178">
        <f t="shared" si="26"/>
        <v>7.7996915834753668</v>
      </c>
      <c r="D426" s="236"/>
      <c r="E426" s="236" t="s">
        <v>203</v>
      </c>
      <c r="F426" s="236">
        <v>3100</v>
      </c>
      <c r="G426" s="238">
        <f t="shared" si="27"/>
        <v>2.7927927927927927E-2</v>
      </c>
      <c r="H426" s="236"/>
      <c r="I426" s="236"/>
      <c r="J426" s="76"/>
    </row>
    <row r="427" spans="1:10" x14ac:dyDescent="0.25">
      <c r="A427" s="11" t="s">
        <v>197</v>
      </c>
      <c r="B427" s="178">
        <f t="shared" si="26"/>
        <v>0</v>
      </c>
      <c r="D427" s="236"/>
      <c r="E427" s="236" t="s">
        <v>117</v>
      </c>
      <c r="F427" s="236"/>
      <c r="G427" s="238"/>
      <c r="H427" s="236"/>
      <c r="I427" s="236"/>
      <c r="J427" s="76"/>
    </row>
    <row r="428" spans="1:10" x14ac:dyDescent="0.25">
      <c r="A428" s="11" t="s">
        <v>197</v>
      </c>
      <c r="B428" s="178">
        <f t="shared" si="26"/>
        <v>0</v>
      </c>
      <c r="D428" s="236"/>
      <c r="E428" s="236" t="s">
        <v>184</v>
      </c>
      <c r="F428" s="234"/>
      <c r="G428" s="238"/>
      <c r="H428" s="236"/>
      <c r="I428" s="236"/>
      <c r="J428" s="76"/>
    </row>
    <row r="429" spans="1:10" x14ac:dyDescent="0.25">
      <c r="A429" s="11" t="s">
        <v>197</v>
      </c>
      <c r="B429" s="178">
        <f t="shared" si="26"/>
        <v>3.2464897329762197</v>
      </c>
      <c r="D429" s="236"/>
      <c r="E429" s="236" t="s">
        <v>158</v>
      </c>
      <c r="F429" s="236">
        <v>2000</v>
      </c>
      <c r="G429" s="238">
        <f t="shared" si="27"/>
        <v>1.8018018018018018E-2</v>
      </c>
      <c r="H429" s="236"/>
      <c r="I429" s="236"/>
      <c r="J429" s="76"/>
    </row>
    <row r="430" spans="1:10" x14ac:dyDescent="0.25">
      <c r="A430" s="11" t="s">
        <v>197</v>
      </c>
      <c r="B430" s="178">
        <f t="shared" si="26"/>
        <v>30.20047074101128</v>
      </c>
      <c r="D430" s="236"/>
      <c r="E430" s="236" t="s">
        <v>16</v>
      </c>
      <c r="F430" s="236">
        <v>6100</v>
      </c>
      <c r="G430" s="238">
        <f t="shared" si="27"/>
        <v>5.4954954954954956E-2</v>
      </c>
      <c r="H430" s="236"/>
      <c r="I430" s="236"/>
      <c r="J430" s="76"/>
    </row>
    <row r="431" spans="1:10" x14ac:dyDescent="0.25">
      <c r="A431" s="11" t="s">
        <v>197</v>
      </c>
      <c r="B431" s="178">
        <f t="shared" si="26"/>
        <v>2.0777534291047801</v>
      </c>
      <c r="D431" s="236"/>
      <c r="E431" s="236" t="s">
        <v>121</v>
      </c>
      <c r="F431" s="236">
        <v>1600</v>
      </c>
      <c r="G431" s="238">
        <f t="shared" si="27"/>
        <v>1.4414414414414415E-2</v>
      </c>
      <c r="H431" s="236"/>
      <c r="I431" s="236"/>
      <c r="J431" s="76"/>
    </row>
    <row r="432" spans="1:10" x14ac:dyDescent="0.25">
      <c r="A432" s="11" t="s">
        <v>197</v>
      </c>
      <c r="B432" s="178">
        <f t="shared" si="26"/>
        <v>0</v>
      </c>
      <c r="D432" s="236"/>
      <c r="E432" s="236" t="s">
        <v>38</v>
      </c>
      <c r="F432" s="234"/>
      <c r="G432" s="238"/>
      <c r="H432" s="236"/>
      <c r="I432" s="236"/>
      <c r="J432" s="76"/>
    </row>
    <row r="433" spans="1:10" x14ac:dyDescent="0.25">
      <c r="A433" s="11" t="s">
        <v>197</v>
      </c>
      <c r="B433" s="178">
        <f t="shared" si="26"/>
        <v>0</v>
      </c>
      <c r="D433" s="236"/>
      <c r="E433" s="236" t="s">
        <v>47</v>
      </c>
      <c r="F433" s="234"/>
      <c r="G433" s="238"/>
      <c r="H433" s="236"/>
      <c r="I433" s="236"/>
      <c r="J433" s="76"/>
    </row>
    <row r="434" spans="1:10" x14ac:dyDescent="0.25">
      <c r="A434" s="11" t="s">
        <v>197</v>
      </c>
      <c r="B434" s="178">
        <f t="shared" si="26"/>
        <v>48.14609528447366</v>
      </c>
      <c r="D434" s="236"/>
      <c r="E434" s="236" t="s">
        <v>89</v>
      </c>
      <c r="F434" s="236">
        <v>7702</v>
      </c>
      <c r="G434" s="238">
        <f t="shared" si="27"/>
        <v>6.9387387387387381E-2</v>
      </c>
      <c r="H434" s="236"/>
      <c r="I434" s="236"/>
      <c r="J434" s="76"/>
    </row>
    <row r="435" spans="1:10" x14ac:dyDescent="0.25">
      <c r="A435" s="150" t="s">
        <v>197</v>
      </c>
      <c r="B435" s="131">
        <f>POWER((F435/$J$414)*100, 2)</f>
        <v>2.4572680788897006E-2</v>
      </c>
      <c r="C435" s="150"/>
      <c r="D435" s="12"/>
      <c r="E435" s="12" t="s">
        <v>86</v>
      </c>
      <c r="F435" s="140">
        <v>174</v>
      </c>
      <c r="G435" s="237">
        <f t="shared" si="27"/>
        <v>1.5675675675675676E-3</v>
      </c>
      <c r="H435" s="12"/>
      <c r="I435" s="12"/>
      <c r="J435" s="150"/>
    </row>
    <row r="436" spans="1:10" x14ac:dyDescent="0.25">
      <c r="A436" s="11" t="s">
        <v>206</v>
      </c>
      <c r="B436" s="178">
        <f>POWER((F436/$J$436)*100,2)</f>
        <v>1.8937799848497604E-2</v>
      </c>
      <c r="C436" s="11">
        <f>SUM(B436:B469)</f>
        <v>1247.879508273714</v>
      </c>
      <c r="D436" s="242"/>
      <c r="E436" s="14" t="s">
        <v>17</v>
      </c>
      <c r="F436" s="242">
        <v>3000</v>
      </c>
      <c r="G436" s="238">
        <f>F436/$J$436</f>
        <v>1.3761467889908258E-3</v>
      </c>
      <c r="H436" s="232"/>
      <c r="I436" s="232"/>
      <c r="J436" s="105">
        <v>2180000</v>
      </c>
    </row>
    <row r="437" spans="1:10" x14ac:dyDescent="0.25">
      <c r="A437" s="11" t="s">
        <v>206</v>
      </c>
      <c r="B437" s="178">
        <f t="shared" ref="B437:B469" si="28">POWER((F437/$J$436)*100,2)</f>
        <v>97.266644221866855</v>
      </c>
      <c r="D437" s="242"/>
      <c r="E437" s="242" t="s">
        <v>5</v>
      </c>
      <c r="F437" s="242">
        <v>215000</v>
      </c>
      <c r="G437" s="238">
        <f t="shared" ref="G437:G469" si="29">F437/$J$436</f>
        <v>9.862385321100918E-2</v>
      </c>
      <c r="H437" s="242"/>
      <c r="I437" s="242"/>
      <c r="J437" s="76"/>
    </row>
    <row r="438" spans="1:10" x14ac:dyDescent="0.25">
      <c r="A438" s="11" t="s">
        <v>206</v>
      </c>
      <c r="B438" s="178">
        <f t="shared" si="28"/>
        <v>0.51701377198888987</v>
      </c>
      <c r="D438" s="242"/>
      <c r="E438" s="242" t="s">
        <v>202</v>
      </c>
      <c r="F438" s="242">
        <v>15675</v>
      </c>
      <c r="G438" s="238">
        <f t="shared" si="29"/>
        <v>7.1903669724770643E-3</v>
      </c>
      <c r="H438" s="242"/>
      <c r="I438" s="242"/>
      <c r="J438" s="76"/>
    </row>
    <row r="439" spans="1:10" x14ac:dyDescent="0.25">
      <c r="A439" s="11" t="s">
        <v>206</v>
      </c>
      <c r="B439" s="178">
        <f t="shared" si="28"/>
        <v>36.482154130544565</v>
      </c>
      <c r="D439" s="242"/>
      <c r="E439" s="242" t="s">
        <v>6</v>
      </c>
      <c r="F439" s="242">
        <v>131673</v>
      </c>
      <c r="G439" s="238">
        <f t="shared" si="29"/>
        <v>6.0400458715596329E-2</v>
      </c>
      <c r="H439" s="242"/>
      <c r="I439" s="242"/>
      <c r="J439" s="76"/>
    </row>
    <row r="440" spans="1:10" x14ac:dyDescent="0.25">
      <c r="A440" s="11" t="s">
        <v>206</v>
      </c>
      <c r="B440" s="178">
        <f t="shared" si="28"/>
        <v>1.3466879892264961E-3</v>
      </c>
      <c r="D440" s="242"/>
      <c r="E440" s="242" t="s">
        <v>102</v>
      </c>
      <c r="F440" s="234">
        <v>800</v>
      </c>
      <c r="G440" s="238">
        <f t="shared" si="29"/>
        <v>3.6697247706422018E-4</v>
      </c>
      <c r="H440" s="242"/>
      <c r="I440" s="242"/>
      <c r="J440" s="76"/>
    </row>
    <row r="441" spans="1:10" x14ac:dyDescent="0.25">
      <c r="A441" s="11" t="s">
        <v>206</v>
      </c>
      <c r="B441" s="178">
        <f t="shared" si="28"/>
        <v>100.94257769758437</v>
      </c>
      <c r="D441" s="242"/>
      <c r="E441" s="242" t="s">
        <v>82</v>
      </c>
      <c r="F441" s="242">
        <v>219025</v>
      </c>
      <c r="G441" s="238">
        <f t="shared" si="29"/>
        <v>0.10047018348623853</v>
      </c>
      <c r="H441" s="242"/>
      <c r="I441" s="242"/>
      <c r="J441" s="76"/>
    </row>
    <row r="442" spans="1:10" x14ac:dyDescent="0.25">
      <c r="A442" s="11" t="s">
        <v>206</v>
      </c>
      <c r="B442" s="178">
        <f t="shared" si="28"/>
        <v>18.791031899671751</v>
      </c>
      <c r="D442" s="242"/>
      <c r="E442" s="242" t="s">
        <v>15</v>
      </c>
      <c r="F442" s="242">
        <v>94500</v>
      </c>
      <c r="G442" s="238">
        <f t="shared" si="29"/>
        <v>4.3348623853211012E-2</v>
      </c>
      <c r="H442" s="242"/>
      <c r="I442" s="242"/>
      <c r="J442" s="76"/>
    </row>
    <row r="443" spans="1:10" x14ac:dyDescent="0.25">
      <c r="A443" s="11" t="s">
        <v>206</v>
      </c>
      <c r="B443" s="178">
        <f t="shared" si="28"/>
        <v>12.153859102769131</v>
      </c>
      <c r="D443" s="242"/>
      <c r="E443" s="242" t="s">
        <v>103</v>
      </c>
      <c r="F443" s="242">
        <v>76000</v>
      </c>
      <c r="G443" s="238">
        <f t="shared" si="29"/>
        <v>3.4862385321100919E-2</v>
      </c>
      <c r="H443" s="242"/>
      <c r="I443" s="242"/>
      <c r="J443" s="76"/>
    </row>
    <row r="444" spans="1:10" x14ac:dyDescent="0.25">
      <c r="A444" s="11" t="s">
        <v>206</v>
      </c>
      <c r="B444" s="178">
        <f t="shared" si="28"/>
        <v>11.060201161518393</v>
      </c>
      <c r="D444" s="242"/>
      <c r="E444" s="242" t="s">
        <v>142</v>
      </c>
      <c r="F444" s="234">
        <v>72500</v>
      </c>
      <c r="G444" s="238">
        <f t="shared" si="29"/>
        <v>3.3256880733944956E-2</v>
      </c>
      <c r="H444" s="242"/>
      <c r="I444" s="242"/>
      <c r="J444" s="76"/>
    </row>
    <row r="445" spans="1:10" x14ac:dyDescent="0.25">
      <c r="A445" s="11" t="s">
        <v>206</v>
      </c>
      <c r="B445" s="178">
        <f t="shared" si="28"/>
        <v>0.99020757722413921</v>
      </c>
      <c r="D445" s="242"/>
      <c r="E445" s="242" t="s">
        <v>18</v>
      </c>
      <c r="F445" s="234">
        <v>21693</v>
      </c>
      <c r="G445" s="238">
        <f t="shared" si="29"/>
        <v>9.9509174311926598E-3</v>
      </c>
      <c r="H445" s="242"/>
      <c r="I445" s="244"/>
      <c r="J445" s="76"/>
    </row>
    <row r="446" spans="1:10" x14ac:dyDescent="0.25">
      <c r="A446" s="11" t="s">
        <v>206</v>
      </c>
      <c r="B446" s="178">
        <f t="shared" si="28"/>
        <v>0.7437084420503326</v>
      </c>
      <c r="D446" s="242"/>
      <c r="E446" s="242" t="s">
        <v>134</v>
      </c>
      <c r="F446" s="242">
        <v>18800</v>
      </c>
      <c r="G446" s="238">
        <f t="shared" si="29"/>
        <v>8.6238532110091744E-3</v>
      </c>
      <c r="H446" s="242"/>
      <c r="I446" s="242"/>
      <c r="J446" s="76"/>
    </row>
    <row r="447" spans="1:10" x14ac:dyDescent="0.25">
      <c r="A447" s="11" t="s">
        <v>206</v>
      </c>
      <c r="B447" s="178">
        <f t="shared" si="28"/>
        <v>0.99176016328591876</v>
      </c>
      <c r="D447" s="242"/>
      <c r="E447" s="242" t="s">
        <v>21</v>
      </c>
      <c r="F447" s="242">
        <v>21710</v>
      </c>
      <c r="G447" s="238">
        <f t="shared" si="29"/>
        <v>9.958715596330275E-3</v>
      </c>
      <c r="H447" s="242"/>
      <c r="I447" s="242"/>
      <c r="J447" s="76"/>
    </row>
    <row r="448" spans="1:10" x14ac:dyDescent="0.25">
      <c r="A448" s="11" t="s">
        <v>206</v>
      </c>
      <c r="B448" s="178">
        <f t="shared" si="28"/>
        <v>0</v>
      </c>
      <c r="D448" s="242"/>
      <c r="E448" s="242" t="s">
        <v>190</v>
      </c>
      <c r="F448" s="234"/>
      <c r="G448" s="238"/>
      <c r="H448" s="242"/>
      <c r="I448" s="242"/>
      <c r="J448" s="76"/>
    </row>
    <row r="449" spans="1:10" x14ac:dyDescent="0.25">
      <c r="A449" s="11" t="s">
        <v>206</v>
      </c>
      <c r="B449" s="178">
        <f t="shared" si="28"/>
        <v>670.28734954970116</v>
      </c>
      <c r="D449" s="242"/>
      <c r="E449" s="242" t="s">
        <v>23</v>
      </c>
      <c r="F449" s="242">
        <v>564400</v>
      </c>
      <c r="G449" s="238">
        <f t="shared" si="29"/>
        <v>0.25889908256880734</v>
      </c>
      <c r="H449" s="242"/>
      <c r="I449" s="242"/>
      <c r="J449" s="76"/>
    </row>
    <row r="450" spans="1:10" x14ac:dyDescent="0.25">
      <c r="A450" s="11" t="s">
        <v>206</v>
      </c>
      <c r="B450" s="178">
        <f t="shared" si="28"/>
        <v>5.2604999579160012E-4</v>
      </c>
      <c r="D450" s="242"/>
      <c r="E450" s="242" t="s">
        <v>36</v>
      </c>
      <c r="F450" s="242">
        <v>500</v>
      </c>
      <c r="G450" s="238">
        <f t="shared" si="29"/>
        <v>2.2935779816513763E-4</v>
      </c>
      <c r="H450" s="242"/>
      <c r="I450" s="242"/>
      <c r="J450" s="76"/>
    </row>
    <row r="451" spans="1:10" x14ac:dyDescent="0.25">
      <c r="A451" s="11" t="s">
        <v>206</v>
      </c>
      <c r="B451" s="178">
        <f t="shared" si="28"/>
        <v>0.12566699772746404</v>
      </c>
      <c r="D451" s="242"/>
      <c r="E451" s="242" t="s">
        <v>183</v>
      </c>
      <c r="F451" s="234">
        <v>7728</v>
      </c>
      <c r="G451" s="238">
        <f t="shared" si="29"/>
        <v>3.5449541284403672E-3</v>
      </c>
      <c r="H451" s="242"/>
      <c r="I451" s="242"/>
      <c r="J451" s="76"/>
    </row>
    <row r="452" spans="1:10" x14ac:dyDescent="0.25">
      <c r="A452" s="11" t="s">
        <v>206</v>
      </c>
      <c r="B452" s="178">
        <f t="shared" si="28"/>
        <v>0.91913559464691508</v>
      </c>
      <c r="D452" s="242"/>
      <c r="E452" s="242" t="s">
        <v>181</v>
      </c>
      <c r="F452" s="234">
        <v>20900</v>
      </c>
      <c r="G452" s="238">
        <f t="shared" si="29"/>
        <v>9.5871559633027518E-3</v>
      </c>
      <c r="H452" s="242"/>
      <c r="I452" s="242"/>
      <c r="J452" s="76"/>
    </row>
    <row r="453" spans="1:10" x14ac:dyDescent="0.25">
      <c r="A453" s="11" t="s">
        <v>206</v>
      </c>
      <c r="B453" s="178">
        <f t="shared" si="28"/>
        <v>0</v>
      </c>
      <c r="D453" s="242"/>
      <c r="E453" s="242" t="s">
        <v>90</v>
      </c>
      <c r="F453" s="234"/>
      <c r="G453" s="238"/>
      <c r="H453" s="242"/>
      <c r="I453" s="242"/>
      <c r="J453" s="76"/>
    </row>
    <row r="454" spans="1:10" x14ac:dyDescent="0.25">
      <c r="A454" s="11" t="s">
        <v>206</v>
      </c>
      <c r="B454" s="178">
        <f t="shared" si="28"/>
        <v>9.9084673007322603E-5</v>
      </c>
      <c r="D454" s="242"/>
      <c r="E454" s="242" t="s">
        <v>165</v>
      </c>
      <c r="F454" s="234">
        <v>217</v>
      </c>
      <c r="G454" s="238">
        <f t="shared" si="29"/>
        <v>9.9541284403669724E-5</v>
      </c>
      <c r="H454" s="242"/>
      <c r="I454" s="242"/>
      <c r="J454" s="76"/>
    </row>
    <row r="455" spans="1:10" x14ac:dyDescent="0.25">
      <c r="A455" s="11" t="s">
        <v>206</v>
      </c>
      <c r="B455" s="178">
        <f t="shared" si="28"/>
        <v>34.870650248295604</v>
      </c>
      <c r="D455" s="242"/>
      <c r="E455" s="242" t="s">
        <v>203</v>
      </c>
      <c r="F455" s="242">
        <v>128732</v>
      </c>
      <c r="G455" s="238">
        <f t="shared" si="29"/>
        <v>5.9051376146788993E-2</v>
      </c>
      <c r="H455" s="242"/>
      <c r="I455" s="242"/>
      <c r="J455" s="76"/>
    </row>
    <row r="456" spans="1:10" x14ac:dyDescent="0.25">
      <c r="A456" s="11" t="s">
        <v>206</v>
      </c>
      <c r="B456" s="178">
        <f t="shared" si="28"/>
        <v>2.4181676626546588E-4</v>
      </c>
      <c r="D456" s="242"/>
      <c r="E456" s="242" t="s">
        <v>117</v>
      </c>
      <c r="F456" s="234">
        <v>339</v>
      </c>
      <c r="G456" s="238">
        <f t="shared" si="29"/>
        <v>1.555045871559633E-4</v>
      </c>
      <c r="H456" s="242"/>
      <c r="I456" s="242"/>
      <c r="J456" s="76"/>
    </row>
    <row r="457" spans="1:10" x14ac:dyDescent="0.25">
      <c r="A457" s="11" t="s">
        <v>206</v>
      </c>
      <c r="B457" s="178">
        <f t="shared" si="28"/>
        <v>0</v>
      </c>
      <c r="D457" s="242"/>
      <c r="E457" s="242" t="s">
        <v>184</v>
      </c>
      <c r="F457" s="234"/>
      <c r="G457" s="238"/>
      <c r="H457" s="242"/>
      <c r="I457" s="242"/>
      <c r="J457" s="76"/>
    </row>
    <row r="458" spans="1:10" x14ac:dyDescent="0.25">
      <c r="A458" s="11" t="s">
        <v>206</v>
      </c>
      <c r="B458" s="178">
        <f t="shared" si="28"/>
        <v>106.33015410318998</v>
      </c>
      <c r="D458" s="242"/>
      <c r="E458" s="242" t="s">
        <v>158</v>
      </c>
      <c r="F458" s="234">
        <v>224794</v>
      </c>
      <c r="G458" s="238">
        <f t="shared" si="29"/>
        <v>0.1031165137614679</v>
      </c>
      <c r="H458" s="242"/>
      <c r="I458" s="242"/>
      <c r="J458" s="76"/>
    </row>
    <row r="459" spans="1:10" x14ac:dyDescent="0.25">
      <c r="A459" s="11" t="s">
        <v>206</v>
      </c>
      <c r="B459" s="178">
        <f t="shared" si="28"/>
        <v>150.44822920839997</v>
      </c>
      <c r="D459" s="242"/>
      <c r="E459" s="242" t="s">
        <v>16</v>
      </c>
      <c r="F459" s="234">
        <v>267393</v>
      </c>
      <c r="G459" s="238">
        <f t="shared" si="29"/>
        <v>0.12265733944954128</v>
      </c>
      <c r="H459" s="242"/>
      <c r="I459" s="242"/>
      <c r="J459" s="76"/>
    </row>
    <row r="460" spans="1:10" x14ac:dyDescent="0.25">
      <c r="A460" s="11" t="s">
        <v>206</v>
      </c>
      <c r="B460" s="178">
        <f t="shared" si="28"/>
        <v>0</v>
      </c>
      <c r="D460" s="242"/>
      <c r="E460" s="242" t="s">
        <v>37</v>
      </c>
      <c r="F460" s="242"/>
      <c r="G460" s="238"/>
      <c r="H460" s="242"/>
      <c r="I460" s="242"/>
      <c r="J460" s="76"/>
    </row>
    <row r="461" spans="1:10" x14ac:dyDescent="0.25">
      <c r="A461" s="11" t="s">
        <v>206</v>
      </c>
      <c r="B461" s="178">
        <f t="shared" si="28"/>
        <v>3.9489711324804313</v>
      </c>
      <c r="D461" s="242"/>
      <c r="E461" s="242" t="s">
        <v>121</v>
      </c>
      <c r="F461" s="242">
        <v>43321</v>
      </c>
      <c r="G461" s="238">
        <f t="shared" si="29"/>
        <v>1.9872018348623854E-2</v>
      </c>
      <c r="H461" s="242"/>
      <c r="I461" s="242"/>
      <c r="J461" s="76"/>
    </row>
    <row r="462" spans="1:10" x14ac:dyDescent="0.25">
      <c r="A462" s="11" t="s">
        <v>206</v>
      </c>
      <c r="B462" s="178">
        <f t="shared" si="28"/>
        <v>0</v>
      </c>
      <c r="D462" s="242"/>
      <c r="E462" s="242" t="s">
        <v>32</v>
      </c>
      <c r="F462" s="234"/>
      <c r="G462" s="238"/>
      <c r="H462" s="242"/>
      <c r="I462" s="242"/>
      <c r="J462" s="76"/>
    </row>
    <row r="463" spans="1:10" x14ac:dyDescent="0.25">
      <c r="A463" s="11" t="s">
        <v>206</v>
      </c>
      <c r="B463" s="178">
        <f t="shared" si="28"/>
        <v>3.8906657688746744E-2</v>
      </c>
      <c r="D463" s="242"/>
      <c r="E463" s="242" t="s">
        <v>31</v>
      </c>
      <c r="F463" s="234">
        <v>4300</v>
      </c>
      <c r="G463" s="238">
        <f t="shared" si="29"/>
        <v>1.9724770642201837E-3</v>
      </c>
      <c r="H463" s="242"/>
      <c r="I463" s="242"/>
      <c r="J463" s="76"/>
    </row>
    <row r="464" spans="1:10" x14ac:dyDescent="0.25">
      <c r="A464" s="11" t="s">
        <v>206</v>
      </c>
      <c r="B464" s="178">
        <f t="shared" si="28"/>
        <v>0</v>
      </c>
      <c r="D464" s="242"/>
      <c r="E464" s="242" t="s">
        <v>126</v>
      </c>
      <c r="F464" s="234"/>
      <c r="G464" s="238"/>
      <c r="H464" s="242"/>
      <c r="I464" s="242"/>
      <c r="J464" s="76"/>
    </row>
    <row r="465" spans="1:10" x14ac:dyDescent="0.25">
      <c r="A465" s="11" t="s">
        <v>206</v>
      </c>
      <c r="B465" s="178">
        <f t="shared" si="28"/>
        <v>0</v>
      </c>
      <c r="D465" s="242"/>
      <c r="E465" s="242" t="s">
        <v>38</v>
      </c>
      <c r="F465" s="234"/>
      <c r="G465" s="238"/>
      <c r="H465" s="242"/>
      <c r="I465" s="242"/>
      <c r="J465" s="76"/>
    </row>
    <row r="466" spans="1:10" x14ac:dyDescent="0.25">
      <c r="A466" s="11" t="s">
        <v>206</v>
      </c>
      <c r="B466" s="178">
        <f t="shared" si="28"/>
        <v>0.80012204359902384</v>
      </c>
      <c r="D466" s="242"/>
      <c r="E466" s="242" t="s">
        <v>12</v>
      </c>
      <c r="F466" s="242">
        <v>19500</v>
      </c>
      <c r="G466" s="238">
        <f t="shared" si="29"/>
        <v>8.9449541284403675E-3</v>
      </c>
      <c r="H466" s="242"/>
      <c r="I466" s="242"/>
      <c r="J466" s="76"/>
    </row>
    <row r="467" spans="1:10" x14ac:dyDescent="0.25">
      <c r="A467" s="11" t="s">
        <v>206</v>
      </c>
      <c r="B467" s="178">
        <f t="shared" si="28"/>
        <v>0</v>
      </c>
      <c r="D467" s="242"/>
      <c r="E467" s="242" t="s">
        <v>47</v>
      </c>
      <c r="F467" s="234"/>
      <c r="G467" s="238"/>
      <c r="H467" s="242"/>
      <c r="I467" s="242"/>
      <c r="J467" s="76"/>
    </row>
    <row r="468" spans="1:10" x14ac:dyDescent="0.25">
      <c r="A468" s="11" t="s">
        <v>206</v>
      </c>
      <c r="B468" s="178">
        <f t="shared" si="28"/>
        <v>1.5613534214291727E-2</v>
      </c>
      <c r="D468" s="242"/>
      <c r="E468" s="242" t="s">
        <v>89</v>
      </c>
      <c r="F468" s="242">
        <v>2724</v>
      </c>
      <c r="G468" s="238">
        <f t="shared" si="29"/>
        <v>1.2495412844036697E-3</v>
      </c>
      <c r="H468" s="242"/>
      <c r="I468" s="242"/>
    </row>
    <row r="469" spans="1:10" x14ac:dyDescent="0.25">
      <c r="A469" s="150" t="s">
        <v>206</v>
      </c>
      <c r="B469" s="131">
        <f t="shared" si="28"/>
        <v>0.13439959599360324</v>
      </c>
      <c r="C469" s="150"/>
      <c r="D469" s="12"/>
      <c r="E469" s="12" t="s">
        <v>86</v>
      </c>
      <c r="F469" s="12">
        <v>7992</v>
      </c>
      <c r="G469" s="237">
        <f t="shared" si="29"/>
        <v>3.6660550458715597E-3</v>
      </c>
      <c r="H469" s="12"/>
      <c r="I469" s="12"/>
      <c r="J469" s="150"/>
    </row>
    <row r="470" spans="1:10" x14ac:dyDescent="0.25">
      <c r="A470" s="11" t="s">
        <v>208</v>
      </c>
      <c r="B470" s="178">
        <f>POWER((F470/$J$470)*100, 2)</f>
        <v>9.1121484510628457E-4</v>
      </c>
      <c r="C470" s="11">
        <f>SUM(B470:B529)</f>
        <v>1377.7975046039128</v>
      </c>
      <c r="D470" s="248"/>
      <c r="E470" s="248" t="s">
        <v>17</v>
      </c>
      <c r="F470" s="248">
        <v>4860</v>
      </c>
      <c r="G470" s="238">
        <f>F470/$J$470</f>
        <v>3.0186335403726709E-4</v>
      </c>
      <c r="H470" s="248"/>
      <c r="I470" s="248"/>
      <c r="J470" s="76">
        <v>16100000</v>
      </c>
    </row>
    <row r="471" spans="1:10" x14ac:dyDescent="0.25">
      <c r="A471" s="11" t="s">
        <v>208</v>
      </c>
      <c r="B471" s="178">
        <f t="shared" ref="B471:B529" si="30">POWER((F471/$J$470)*100, 2)</f>
        <v>0.52539986883222101</v>
      </c>
      <c r="D471" s="248"/>
      <c r="E471" s="248" t="s">
        <v>209</v>
      </c>
      <c r="F471" s="248">
        <v>116700</v>
      </c>
      <c r="G471" s="238">
        <f t="shared" ref="G471:G529" si="31">F471/$J$470</f>
        <v>7.2484472049689445E-3</v>
      </c>
      <c r="H471" s="248"/>
      <c r="I471" s="248"/>
      <c r="J471" s="76"/>
    </row>
    <row r="472" spans="1:10" x14ac:dyDescent="0.25">
      <c r="A472" s="11" t="s">
        <v>208</v>
      </c>
      <c r="B472" s="178">
        <f t="shared" si="30"/>
        <v>4.3546098105782957E-2</v>
      </c>
      <c r="D472" s="248"/>
      <c r="E472" s="248" t="s">
        <v>210</v>
      </c>
      <c r="F472" s="248">
        <v>33597</v>
      </c>
      <c r="G472" s="238">
        <f t="shared" si="31"/>
        <v>2.0867701863354036E-3</v>
      </c>
      <c r="H472" s="248"/>
      <c r="I472" s="248"/>
      <c r="J472" s="76"/>
    </row>
    <row r="473" spans="1:10" x14ac:dyDescent="0.25">
      <c r="A473" s="11" t="s">
        <v>208</v>
      </c>
      <c r="B473" s="178">
        <f t="shared" si="30"/>
        <v>35.40619574862081</v>
      </c>
      <c r="D473" s="248"/>
      <c r="E473" s="248" t="s">
        <v>5</v>
      </c>
      <c r="F473" s="248">
        <v>958000</v>
      </c>
      <c r="G473" s="238">
        <f t="shared" si="31"/>
        <v>5.9503105590062111E-2</v>
      </c>
      <c r="H473" s="248"/>
      <c r="I473" s="248"/>
      <c r="J473" s="76"/>
    </row>
    <row r="474" spans="1:10" x14ac:dyDescent="0.25">
      <c r="A474" s="11" t="s">
        <v>208</v>
      </c>
      <c r="B474" s="178">
        <f t="shared" si="30"/>
        <v>1.4402260715250184E-5</v>
      </c>
      <c r="D474" s="248"/>
      <c r="E474" s="248" t="s">
        <v>192</v>
      </c>
      <c r="F474" s="248">
        <v>611</v>
      </c>
      <c r="G474" s="238">
        <f t="shared" si="31"/>
        <v>3.7950310559006213E-5</v>
      </c>
      <c r="H474" s="248"/>
      <c r="I474" s="248"/>
      <c r="J474" s="76"/>
    </row>
    <row r="475" spans="1:10" x14ac:dyDescent="0.25">
      <c r="A475" s="11" t="s">
        <v>208</v>
      </c>
      <c r="B475" s="178">
        <f t="shared" si="30"/>
        <v>3.2444735928397817E-4</v>
      </c>
      <c r="D475" s="248"/>
      <c r="E475" s="248" t="s">
        <v>93</v>
      </c>
      <c r="F475" s="248">
        <v>2900</v>
      </c>
      <c r="G475" s="238">
        <f t="shared" si="31"/>
        <v>1.8012422360248447E-4</v>
      </c>
      <c r="H475" s="248"/>
      <c r="I475" s="248"/>
      <c r="J475" s="76"/>
    </row>
    <row r="476" spans="1:10" x14ac:dyDescent="0.25">
      <c r="A476" s="11" t="s">
        <v>208</v>
      </c>
      <c r="B476" s="178">
        <f t="shared" si="30"/>
        <v>3.9258130473361366E-2</v>
      </c>
      <c r="D476" s="248"/>
      <c r="E476" s="248" t="s">
        <v>202</v>
      </c>
      <c r="F476" s="248">
        <v>31900</v>
      </c>
      <c r="G476" s="238">
        <f t="shared" si="31"/>
        <v>1.9813664596273293E-3</v>
      </c>
      <c r="H476" s="248"/>
      <c r="I476" s="248"/>
      <c r="J476" s="76"/>
    </row>
    <row r="477" spans="1:10" x14ac:dyDescent="0.25">
      <c r="A477" s="11" t="s">
        <v>208</v>
      </c>
      <c r="B477" s="178">
        <f t="shared" si="30"/>
        <v>1.8386349330658536</v>
      </c>
      <c r="D477" s="248"/>
      <c r="E477" s="248" t="s">
        <v>211</v>
      </c>
      <c r="F477" s="248">
        <v>218310</v>
      </c>
      <c r="G477" s="238">
        <f t="shared" si="31"/>
        <v>1.3559627329192546E-2</v>
      </c>
      <c r="H477" s="248"/>
      <c r="I477" s="248"/>
      <c r="J477" s="76"/>
    </row>
    <row r="478" spans="1:10" x14ac:dyDescent="0.25">
      <c r="A478" s="11" t="s">
        <v>208</v>
      </c>
      <c r="B478" s="178">
        <f t="shared" si="30"/>
        <v>0.27873153041935111</v>
      </c>
      <c r="D478" s="248"/>
      <c r="E478" s="248" t="s">
        <v>101</v>
      </c>
      <c r="F478" s="248">
        <v>85000</v>
      </c>
      <c r="G478" s="238">
        <f t="shared" si="31"/>
        <v>5.2795031055900624E-3</v>
      </c>
      <c r="H478" s="248"/>
      <c r="I478" s="248"/>
      <c r="J478" s="76"/>
    </row>
    <row r="479" spans="1:10" x14ac:dyDescent="0.25">
      <c r="A479" s="11" t="s">
        <v>208</v>
      </c>
      <c r="B479" s="178">
        <f t="shared" si="30"/>
        <v>3.1248794413795758E-3</v>
      </c>
      <c r="D479" s="248"/>
      <c r="E479" s="248" t="s">
        <v>102</v>
      </c>
      <c r="F479" s="248">
        <v>9000</v>
      </c>
      <c r="G479" s="238">
        <f t="shared" si="31"/>
        <v>5.5900621118012419E-4</v>
      </c>
      <c r="H479" s="248"/>
      <c r="I479" s="248"/>
      <c r="J479" s="76"/>
    </row>
    <row r="480" spans="1:10" x14ac:dyDescent="0.25">
      <c r="A480" s="11" t="s">
        <v>208</v>
      </c>
      <c r="B480" s="178">
        <f t="shared" si="30"/>
        <v>12.525444234404537</v>
      </c>
      <c r="D480" s="248"/>
      <c r="E480" s="248" t="s">
        <v>82</v>
      </c>
      <c r="F480" s="248">
        <v>569800</v>
      </c>
      <c r="G480" s="238">
        <f t="shared" si="31"/>
        <v>3.5391304347826086E-2</v>
      </c>
      <c r="H480" s="248"/>
      <c r="I480" s="248"/>
      <c r="J480" s="76"/>
    </row>
    <row r="481" spans="1:10" x14ac:dyDescent="0.25">
      <c r="A481" s="11" t="s">
        <v>208</v>
      </c>
      <c r="B481" s="178">
        <f t="shared" si="30"/>
        <v>1068.5183380270826</v>
      </c>
      <c r="D481" s="248"/>
      <c r="E481" s="248" t="s">
        <v>83</v>
      </c>
      <c r="F481" s="248">
        <v>5262800</v>
      </c>
      <c r="G481" s="238">
        <f t="shared" si="31"/>
        <v>0.32688198757763975</v>
      </c>
      <c r="H481" s="248"/>
      <c r="I481" s="248"/>
      <c r="J481" s="76"/>
    </row>
    <row r="482" spans="1:10" x14ac:dyDescent="0.25">
      <c r="A482" s="11" t="s">
        <v>208</v>
      </c>
      <c r="B482" s="178">
        <f t="shared" si="30"/>
        <v>66.205007522857912</v>
      </c>
      <c r="D482" s="248"/>
      <c r="E482" s="248" t="s">
        <v>15</v>
      </c>
      <c r="F482" s="248">
        <v>1310000</v>
      </c>
      <c r="G482" s="238">
        <f t="shared" si="31"/>
        <v>8.1366459627329191E-2</v>
      </c>
      <c r="H482" s="248"/>
      <c r="I482" s="248"/>
      <c r="J482" s="76"/>
    </row>
    <row r="483" spans="1:10" x14ac:dyDescent="0.25">
      <c r="A483" s="11" t="s">
        <v>208</v>
      </c>
      <c r="B483" s="178">
        <f t="shared" si="30"/>
        <v>3.0558234636009421E-5</v>
      </c>
      <c r="D483" s="248"/>
      <c r="E483" s="248" t="s">
        <v>212</v>
      </c>
      <c r="F483" s="249">
        <v>890</v>
      </c>
      <c r="G483" s="238">
        <f t="shared" si="31"/>
        <v>5.5279503105590063E-5</v>
      </c>
      <c r="H483" s="248"/>
      <c r="I483" s="248"/>
      <c r="J483" s="76"/>
    </row>
    <row r="484" spans="1:10" x14ac:dyDescent="0.25">
      <c r="A484" s="11" t="s">
        <v>208</v>
      </c>
      <c r="B484" s="178">
        <f t="shared" si="30"/>
        <v>10.836773272636085</v>
      </c>
      <c r="D484" s="248"/>
      <c r="E484" s="248" t="s">
        <v>213</v>
      </c>
      <c r="F484" s="248">
        <v>530000</v>
      </c>
      <c r="G484" s="238">
        <f t="shared" si="31"/>
        <v>3.2919254658385091E-2</v>
      </c>
      <c r="H484" s="248"/>
      <c r="I484" s="248"/>
      <c r="J484" s="76"/>
    </row>
    <row r="485" spans="1:10" x14ac:dyDescent="0.25">
      <c r="A485" s="11" t="s">
        <v>208</v>
      </c>
      <c r="B485" s="178">
        <f t="shared" si="30"/>
        <v>0</v>
      </c>
      <c r="D485" s="248"/>
      <c r="E485" s="248" t="s">
        <v>214</v>
      </c>
      <c r="F485" s="248"/>
      <c r="G485" s="238"/>
      <c r="H485" s="248"/>
      <c r="I485" s="248"/>
      <c r="J485" s="76"/>
    </row>
    <row r="486" spans="1:10" x14ac:dyDescent="0.25">
      <c r="A486" s="11" t="s">
        <v>208</v>
      </c>
      <c r="B486" s="178">
        <f t="shared" si="30"/>
        <v>5.1678561783881794E-4</v>
      </c>
      <c r="D486" s="248"/>
      <c r="E486" s="248" t="s">
        <v>221</v>
      </c>
      <c r="F486" s="248">
        <v>3660</v>
      </c>
      <c r="G486" s="238">
        <f t="shared" si="31"/>
        <v>2.2732919254658384E-4</v>
      </c>
      <c r="H486" s="248"/>
      <c r="I486" s="248"/>
      <c r="J486" s="76"/>
    </row>
    <row r="487" spans="1:10" x14ac:dyDescent="0.25">
      <c r="A487" s="11" t="s">
        <v>208</v>
      </c>
      <c r="B487" s="178">
        <f t="shared" si="30"/>
        <v>5.3507861965201957E-3</v>
      </c>
      <c r="D487" s="248"/>
      <c r="E487" s="248" t="s">
        <v>18</v>
      </c>
      <c r="F487" s="248">
        <v>11777</v>
      </c>
      <c r="G487" s="238">
        <f t="shared" si="31"/>
        <v>7.3149068322981366E-4</v>
      </c>
      <c r="H487" s="248"/>
      <c r="I487" s="248"/>
      <c r="J487" s="76"/>
    </row>
    <row r="488" spans="1:10" x14ac:dyDescent="0.25">
      <c r="A488" s="11" t="s">
        <v>208</v>
      </c>
      <c r="B488" s="178">
        <f t="shared" si="30"/>
        <v>0</v>
      </c>
      <c r="D488" s="248"/>
      <c r="E488" s="248" t="s">
        <v>222</v>
      </c>
      <c r="F488" s="248"/>
      <c r="G488" s="238"/>
      <c r="H488" s="248"/>
      <c r="I488" s="248"/>
      <c r="J488" s="76"/>
    </row>
    <row r="489" spans="1:10" x14ac:dyDescent="0.25">
      <c r="A489" s="11" t="s">
        <v>208</v>
      </c>
      <c r="B489" s="178">
        <f t="shared" si="30"/>
        <v>7.5614366729678632E-3</v>
      </c>
      <c r="D489" s="248"/>
      <c r="E489" s="248" t="s">
        <v>134</v>
      </c>
      <c r="F489" s="248">
        <v>14000</v>
      </c>
      <c r="G489" s="238">
        <f t="shared" si="31"/>
        <v>8.6956521739130438E-4</v>
      </c>
      <c r="H489" s="248"/>
      <c r="I489" s="248"/>
      <c r="J489" s="76"/>
    </row>
    <row r="490" spans="1:10" x14ac:dyDescent="0.25">
      <c r="A490" s="11" t="s">
        <v>208</v>
      </c>
      <c r="B490" s="178">
        <f t="shared" si="30"/>
        <v>1.5311909262759927E-3</v>
      </c>
      <c r="D490" s="248"/>
      <c r="E490" s="248" t="s">
        <v>108</v>
      </c>
      <c r="F490" s="248">
        <v>6300</v>
      </c>
      <c r="G490" s="238">
        <f t="shared" si="31"/>
        <v>3.9130434782608698E-4</v>
      </c>
      <c r="H490" s="248"/>
      <c r="I490" s="248"/>
      <c r="J490" s="76"/>
    </row>
    <row r="491" spans="1:10" x14ac:dyDescent="0.25">
      <c r="A491" s="11" t="s">
        <v>208</v>
      </c>
      <c r="B491" s="178">
        <f t="shared" si="30"/>
        <v>0</v>
      </c>
      <c r="D491" s="248"/>
      <c r="E491" s="248" t="s">
        <v>215</v>
      </c>
      <c r="F491" s="248"/>
      <c r="G491" s="238"/>
      <c r="H491" s="248"/>
      <c r="I491" s="248"/>
      <c r="J491" s="76"/>
    </row>
    <row r="492" spans="1:10" x14ac:dyDescent="0.25">
      <c r="A492" s="11" t="s">
        <v>208</v>
      </c>
      <c r="B492" s="178">
        <f t="shared" si="30"/>
        <v>5.4831603718992317E-2</v>
      </c>
      <c r="D492" s="248"/>
      <c r="E492" s="248" t="s">
        <v>216</v>
      </c>
      <c r="F492" s="248">
        <v>37700</v>
      </c>
      <c r="G492" s="238">
        <f t="shared" si="31"/>
        <v>2.3416149068322982E-3</v>
      </c>
      <c r="H492" s="248"/>
      <c r="I492" s="248"/>
      <c r="J492" s="76"/>
    </row>
    <row r="493" spans="1:10" x14ac:dyDescent="0.25">
      <c r="A493" s="11" t="s">
        <v>208</v>
      </c>
      <c r="B493" s="178">
        <f t="shared" si="30"/>
        <v>11.04220516183789</v>
      </c>
      <c r="D493" s="248"/>
      <c r="E493" s="248" t="s">
        <v>23</v>
      </c>
      <c r="F493" s="248">
        <v>535000</v>
      </c>
      <c r="G493" s="238">
        <f t="shared" si="31"/>
        <v>3.3229813664596271E-2</v>
      </c>
      <c r="H493" s="248"/>
      <c r="I493" s="248"/>
      <c r="J493" s="76"/>
    </row>
    <row r="494" spans="1:10" x14ac:dyDescent="0.25">
      <c r="A494" s="11" t="s">
        <v>208</v>
      </c>
      <c r="B494" s="178">
        <f t="shared" si="30"/>
        <v>2.5879017013232515</v>
      </c>
      <c r="D494" s="248"/>
      <c r="E494" s="248" t="s">
        <v>24</v>
      </c>
      <c r="F494" s="248">
        <v>259000</v>
      </c>
      <c r="G494" s="238">
        <f t="shared" si="31"/>
        <v>1.6086956521739131E-2</v>
      </c>
      <c r="H494" s="248"/>
      <c r="I494" s="248"/>
      <c r="J494" s="76"/>
    </row>
    <row r="495" spans="1:10" x14ac:dyDescent="0.25">
      <c r="A495" s="11" t="s">
        <v>208</v>
      </c>
      <c r="B495" s="178">
        <f t="shared" si="30"/>
        <v>0</v>
      </c>
      <c r="D495" s="248"/>
      <c r="E495" s="248" t="s">
        <v>111</v>
      </c>
      <c r="F495" s="248"/>
      <c r="G495" s="238">
        <f t="shared" si="31"/>
        <v>0</v>
      </c>
      <c r="H495" s="248"/>
      <c r="I495" s="248"/>
      <c r="J495" s="76"/>
    </row>
    <row r="496" spans="1:10" x14ac:dyDescent="0.25">
      <c r="A496" s="11" t="s">
        <v>208</v>
      </c>
      <c r="B496" s="178">
        <f t="shared" si="30"/>
        <v>6.337258979206049</v>
      </c>
      <c r="D496" s="248"/>
      <c r="E496" s="248" t="s">
        <v>41</v>
      </c>
      <c r="F496" s="248">
        <v>405300</v>
      </c>
      <c r="G496" s="238">
        <f t="shared" si="31"/>
        <v>2.5173913043478262E-2</v>
      </c>
      <c r="H496" s="248"/>
      <c r="I496" s="248"/>
      <c r="J496" s="76"/>
    </row>
    <row r="497" spans="1:10" x14ac:dyDescent="0.25">
      <c r="A497" s="11" t="s">
        <v>208</v>
      </c>
      <c r="B497" s="178">
        <f t="shared" si="30"/>
        <v>5.5553412291192471E-3</v>
      </c>
      <c r="D497" s="248"/>
      <c r="E497" s="248" t="s">
        <v>220</v>
      </c>
      <c r="F497" s="248">
        <v>12000</v>
      </c>
      <c r="G497" s="238">
        <f t="shared" si="31"/>
        <v>7.4534161490683233E-4</v>
      </c>
      <c r="H497" s="248"/>
      <c r="I497" s="248"/>
      <c r="J497" s="76"/>
    </row>
    <row r="498" spans="1:10" x14ac:dyDescent="0.25">
      <c r="A498" s="11" t="s">
        <v>208</v>
      </c>
      <c r="B498" s="178">
        <f t="shared" si="30"/>
        <v>0</v>
      </c>
      <c r="D498" s="248"/>
      <c r="E498" s="248" t="s">
        <v>170</v>
      </c>
      <c r="F498" s="248"/>
      <c r="G498" s="238"/>
      <c r="H498" s="248"/>
      <c r="I498" s="248"/>
      <c r="J498" s="76"/>
    </row>
    <row r="499" spans="1:10" x14ac:dyDescent="0.25">
      <c r="A499" s="11" t="s">
        <v>208</v>
      </c>
      <c r="B499" s="178">
        <f t="shared" si="30"/>
        <v>0.74277632224837009</v>
      </c>
      <c r="D499" s="248"/>
      <c r="E499" s="248" t="s">
        <v>154</v>
      </c>
      <c r="F499" s="248">
        <v>138757</v>
      </c>
      <c r="G499" s="238">
        <f t="shared" si="31"/>
        <v>8.6184472049689442E-3</v>
      </c>
      <c r="H499" s="248"/>
      <c r="I499" s="248"/>
      <c r="J499" s="76"/>
    </row>
    <row r="500" spans="1:10" x14ac:dyDescent="0.25">
      <c r="A500" s="11" t="s">
        <v>208</v>
      </c>
      <c r="B500" s="178">
        <f t="shared" si="30"/>
        <v>1.9999228424829284E-3</v>
      </c>
      <c r="D500" s="248"/>
      <c r="E500" s="248" t="s">
        <v>181</v>
      </c>
      <c r="F500" s="248">
        <v>7200</v>
      </c>
      <c r="G500" s="238">
        <f t="shared" si="31"/>
        <v>4.4720496894409936E-4</v>
      </c>
      <c r="H500" s="248"/>
      <c r="I500" s="248"/>
      <c r="J500" s="76"/>
    </row>
    <row r="501" spans="1:10" x14ac:dyDescent="0.25">
      <c r="A501" s="11" t="s">
        <v>208</v>
      </c>
      <c r="B501" s="178">
        <f t="shared" si="30"/>
        <v>0</v>
      </c>
      <c r="D501" s="248"/>
      <c r="E501" s="248" t="s">
        <v>26</v>
      </c>
      <c r="F501" s="248"/>
      <c r="G501" s="238"/>
      <c r="H501" s="248"/>
      <c r="I501" s="248"/>
      <c r="J501" s="76"/>
    </row>
    <row r="502" spans="1:10" x14ac:dyDescent="0.25">
      <c r="A502" s="11" t="s">
        <v>208</v>
      </c>
      <c r="B502" s="178">
        <f t="shared" si="30"/>
        <v>4.802086960379616E-2</v>
      </c>
      <c r="D502" s="248"/>
      <c r="E502" s="248" t="s">
        <v>191</v>
      </c>
      <c r="F502" s="249">
        <v>35281</v>
      </c>
      <c r="G502" s="238">
        <f t="shared" si="31"/>
        <v>2.1913664596273294E-3</v>
      </c>
      <c r="H502" s="248"/>
      <c r="I502" s="248"/>
      <c r="J502" s="76"/>
    </row>
    <row r="503" spans="1:10" x14ac:dyDescent="0.25">
      <c r="A503" s="11" t="s">
        <v>208</v>
      </c>
      <c r="B503" s="178">
        <f t="shared" si="30"/>
        <v>7.6052621426642508</v>
      </c>
      <c r="D503" s="248"/>
      <c r="E503" s="248" t="s">
        <v>217</v>
      </c>
      <c r="F503" s="248">
        <v>444000</v>
      </c>
      <c r="G503" s="238">
        <f t="shared" si="31"/>
        <v>2.7577639751552797E-2</v>
      </c>
      <c r="H503" s="248"/>
      <c r="I503" s="248"/>
      <c r="J503" s="76"/>
    </row>
    <row r="504" spans="1:10" x14ac:dyDescent="0.25">
      <c r="A504" s="11" t="s">
        <v>208</v>
      </c>
      <c r="B504" s="178">
        <f t="shared" si="30"/>
        <v>0.59318699124262186</v>
      </c>
      <c r="D504" s="248"/>
      <c r="E504" s="248" t="s">
        <v>194</v>
      </c>
      <c r="F504" s="248">
        <v>124000</v>
      </c>
      <c r="G504" s="238">
        <f t="shared" si="31"/>
        <v>7.7018633540372671E-3</v>
      </c>
      <c r="H504" s="248"/>
      <c r="I504" s="248"/>
      <c r="J504" s="76"/>
    </row>
    <row r="505" spans="1:10" x14ac:dyDescent="0.25">
      <c r="A505" s="11" t="s">
        <v>208</v>
      </c>
      <c r="B505" s="178">
        <f t="shared" si="30"/>
        <v>3.4088191042012271E-3</v>
      </c>
      <c r="D505" s="248"/>
      <c r="E505" s="248" t="s">
        <v>165</v>
      </c>
      <c r="F505" s="248">
        <v>9400</v>
      </c>
      <c r="G505" s="238">
        <f t="shared" si="31"/>
        <v>5.8385093167701864E-4</v>
      </c>
      <c r="H505" s="248"/>
      <c r="I505" s="248"/>
      <c r="J505" s="76"/>
    </row>
    <row r="506" spans="1:10" x14ac:dyDescent="0.25">
      <c r="A506" s="11" t="s">
        <v>208</v>
      </c>
      <c r="B506" s="178">
        <f t="shared" si="30"/>
        <v>4.3813510281239155E-4</v>
      </c>
      <c r="D506" s="248"/>
      <c r="E506" s="248" t="s">
        <v>84</v>
      </c>
      <c r="F506" s="248">
        <v>3370</v>
      </c>
      <c r="G506" s="238">
        <f t="shared" si="31"/>
        <v>2.0931677018633542E-4</v>
      </c>
      <c r="H506" s="248"/>
      <c r="I506" s="248"/>
      <c r="J506" s="76"/>
    </row>
    <row r="507" spans="1:10" x14ac:dyDescent="0.25">
      <c r="A507" s="11" t="s">
        <v>208</v>
      </c>
      <c r="B507" s="178">
        <f t="shared" si="30"/>
        <v>0</v>
      </c>
      <c r="D507" s="248"/>
      <c r="E507" s="248" t="s">
        <v>117</v>
      </c>
      <c r="F507" s="248"/>
      <c r="G507" s="238"/>
      <c r="H507" s="248"/>
      <c r="I507" s="248"/>
      <c r="J507" s="76"/>
    </row>
    <row r="508" spans="1:10" x14ac:dyDescent="0.25">
      <c r="A508" s="11" t="s">
        <v>208</v>
      </c>
      <c r="B508" s="178">
        <f t="shared" si="30"/>
        <v>1.8672119131206352E-2</v>
      </c>
      <c r="D508" s="248"/>
      <c r="E508" s="248" t="s">
        <v>147</v>
      </c>
      <c r="F508" s="248">
        <v>22000</v>
      </c>
      <c r="G508" s="238">
        <f t="shared" si="31"/>
        <v>1.3664596273291925E-3</v>
      </c>
      <c r="H508" s="248"/>
      <c r="I508" s="248"/>
      <c r="J508" s="76"/>
    </row>
    <row r="509" spans="1:10" x14ac:dyDescent="0.25">
      <c r="A509" s="11" t="s">
        <v>208</v>
      </c>
      <c r="B509" s="178">
        <f t="shared" si="30"/>
        <v>1.3635276416804908E-2</v>
      </c>
      <c r="D509" s="248"/>
      <c r="E509" s="248" t="s">
        <v>28</v>
      </c>
      <c r="F509" s="249">
        <v>18800</v>
      </c>
      <c r="G509" s="238">
        <f t="shared" si="31"/>
        <v>1.1677018633540373E-3</v>
      </c>
      <c r="H509" s="248"/>
      <c r="I509" s="248"/>
      <c r="J509" s="76"/>
    </row>
    <row r="510" spans="1:10" x14ac:dyDescent="0.25">
      <c r="A510" s="11" t="s">
        <v>208</v>
      </c>
      <c r="B510" s="178">
        <f t="shared" si="30"/>
        <v>0.65700590255005598</v>
      </c>
      <c r="D510" s="248"/>
      <c r="E510" s="248" t="s">
        <v>184</v>
      </c>
      <c r="F510" s="248">
        <v>130500</v>
      </c>
      <c r="G510" s="238">
        <f t="shared" si="31"/>
        <v>8.1055900621118011E-3</v>
      </c>
      <c r="H510" s="248"/>
      <c r="I510" s="248"/>
      <c r="J510" s="76"/>
    </row>
    <row r="511" spans="1:10" x14ac:dyDescent="0.25">
      <c r="A511" s="11" t="s">
        <v>208</v>
      </c>
      <c r="B511" s="178">
        <f t="shared" si="30"/>
        <v>58.871021077273269</v>
      </c>
      <c r="D511" s="248"/>
      <c r="E511" s="248" t="s">
        <v>92</v>
      </c>
      <c r="F511" s="248">
        <v>1235312</v>
      </c>
      <c r="G511" s="238">
        <f t="shared" si="31"/>
        <v>7.6727453416149075E-2</v>
      </c>
      <c r="H511" s="248"/>
      <c r="I511" s="248"/>
      <c r="J511" s="76"/>
    </row>
    <row r="512" spans="1:10" x14ac:dyDescent="0.25">
      <c r="A512" s="11" t="s">
        <v>208</v>
      </c>
      <c r="B512" s="178">
        <f t="shared" si="30"/>
        <v>0.15720486188804442</v>
      </c>
      <c r="D512" s="248"/>
      <c r="E512" s="248" t="s">
        <v>158</v>
      </c>
      <c r="F512" s="248">
        <v>63835</v>
      </c>
      <c r="G512" s="238">
        <f t="shared" si="31"/>
        <v>3.9649068322981365E-3</v>
      </c>
      <c r="H512" s="248"/>
      <c r="I512" s="248"/>
      <c r="J512" s="76"/>
    </row>
    <row r="513" spans="1:10" x14ac:dyDescent="0.25">
      <c r="A513" s="11" t="s">
        <v>208</v>
      </c>
      <c r="B513" s="178">
        <f t="shared" si="30"/>
        <v>7.0241460591798157</v>
      </c>
      <c r="D513" s="248"/>
      <c r="E513" s="248" t="s">
        <v>118</v>
      </c>
      <c r="F513" s="248">
        <v>426700</v>
      </c>
      <c r="G513" s="238">
        <f t="shared" si="31"/>
        <v>2.6503105590062113E-2</v>
      </c>
      <c r="H513" s="248"/>
      <c r="I513" s="248"/>
      <c r="J513" s="76"/>
    </row>
    <row r="514" spans="1:10" x14ac:dyDescent="0.25">
      <c r="A514" s="11" t="s">
        <v>208</v>
      </c>
      <c r="B514" s="178">
        <f t="shared" si="30"/>
        <v>0.24496966150997257</v>
      </c>
      <c r="D514" s="248"/>
      <c r="E514" s="248" t="s">
        <v>218</v>
      </c>
      <c r="F514" s="249">
        <v>79686</v>
      </c>
      <c r="G514" s="238">
        <f t="shared" si="31"/>
        <v>4.9494409937888197E-3</v>
      </c>
      <c r="H514" s="248"/>
      <c r="I514" s="248"/>
      <c r="J514" s="76"/>
    </row>
    <row r="515" spans="1:10" x14ac:dyDescent="0.25">
      <c r="A515" s="11" t="s">
        <v>208</v>
      </c>
      <c r="B515" s="178">
        <f t="shared" si="30"/>
        <v>1.5801859496161414E-3</v>
      </c>
      <c r="D515" s="248"/>
      <c r="E515" s="248" t="s">
        <v>29</v>
      </c>
      <c r="F515" s="249">
        <v>6400</v>
      </c>
      <c r="G515" s="238">
        <f t="shared" si="31"/>
        <v>3.9751552795031056E-4</v>
      </c>
      <c r="H515" s="248"/>
      <c r="I515" s="248"/>
      <c r="J515" s="76"/>
    </row>
    <row r="516" spans="1:10" x14ac:dyDescent="0.25">
      <c r="A516" s="11" t="s">
        <v>208</v>
      </c>
      <c r="B516" s="178">
        <f t="shared" si="30"/>
        <v>19.612244897959179</v>
      </c>
      <c r="D516" s="248"/>
      <c r="E516" s="248" t="s">
        <v>16</v>
      </c>
      <c r="F516" s="248">
        <v>713000</v>
      </c>
      <c r="G516" s="238">
        <f t="shared" si="31"/>
        <v>4.4285714285714282E-2</v>
      </c>
      <c r="H516" s="248"/>
      <c r="I516" s="248"/>
      <c r="J516" s="76"/>
    </row>
    <row r="517" spans="1:10" x14ac:dyDescent="0.25">
      <c r="A517" s="11" t="s">
        <v>208</v>
      </c>
      <c r="B517" s="178">
        <f t="shared" si="30"/>
        <v>1.0124609390069828E-4</v>
      </c>
      <c r="D517" s="248"/>
      <c r="E517" s="248" t="s">
        <v>219</v>
      </c>
      <c r="F517" s="248">
        <v>1620</v>
      </c>
      <c r="G517" s="238">
        <f t="shared" si="31"/>
        <v>1.0062111801242236E-4</v>
      </c>
      <c r="H517" s="248"/>
      <c r="I517" s="248"/>
      <c r="J517" s="76"/>
    </row>
    <row r="518" spans="1:10" x14ac:dyDescent="0.25">
      <c r="A518" s="11" t="s">
        <v>208</v>
      </c>
      <c r="B518" s="178">
        <f t="shared" si="30"/>
        <v>3.0245746691871453E-2</v>
      </c>
      <c r="D518" s="248"/>
      <c r="E518" s="248" t="s">
        <v>37</v>
      </c>
      <c r="F518" s="248">
        <v>28000</v>
      </c>
      <c r="G518" s="238">
        <f t="shared" si="31"/>
        <v>1.7391304347826088E-3</v>
      </c>
      <c r="H518" s="248"/>
      <c r="I518" s="248"/>
      <c r="J518" s="76"/>
    </row>
    <row r="519" spans="1:10" x14ac:dyDescent="0.25">
      <c r="A519" s="11" t="s">
        <v>208</v>
      </c>
      <c r="B519" s="178">
        <f t="shared" si="30"/>
        <v>0</v>
      </c>
      <c r="D519" s="248"/>
      <c r="E519" s="248" t="s">
        <v>120</v>
      </c>
      <c r="F519" s="248"/>
      <c r="G519" s="238"/>
      <c r="H519" s="248"/>
      <c r="I519" s="248"/>
      <c r="J519" s="76"/>
    </row>
    <row r="520" spans="1:10" x14ac:dyDescent="0.25">
      <c r="A520" s="11" t="s">
        <v>208</v>
      </c>
      <c r="B520" s="178">
        <f t="shared" si="30"/>
        <v>0.36</v>
      </c>
      <c r="D520" s="248"/>
      <c r="E520" s="248" t="s">
        <v>121</v>
      </c>
      <c r="F520" s="248">
        <v>96600</v>
      </c>
      <c r="G520" s="238">
        <f t="shared" si="31"/>
        <v>6.0000000000000001E-3</v>
      </c>
      <c r="H520" s="248"/>
      <c r="I520" s="248"/>
      <c r="J520" s="76"/>
    </row>
    <row r="521" spans="1:10" x14ac:dyDescent="0.25">
      <c r="A521" s="11" t="s">
        <v>208</v>
      </c>
      <c r="B521" s="178">
        <f t="shared" si="30"/>
        <v>0.21758458392808919</v>
      </c>
      <c r="D521" s="248"/>
      <c r="E521" s="248" t="s">
        <v>32</v>
      </c>
      <c r="F521" s="248">
        <v>75100</v>
      </c>
      <c r="G521" s="238">
        <f t="shared" si="31"/>
        <v>4.6645962732919256E-3</v>
      </c>
      <c r="H521" s="248"/>
      <c r="I521" s="248"/>
      <c r="J521" s="76"/>
    </row>
    <row r="522" spans="1:10" x14ac:dyDescent="0.25">
      <c r="A522" s="11" t="s">
        <v>208</v>
      </c>
      <c r="B522" s="178">
        <f t="shared" si="30"/>
        <v>0.26067049882334786</v>
      </c>
      <c r="D522" s="248"/>
      <c r="E522" s="248" t="s">
        <v>174</v>
      </c>
      <c r="F522" s="248">
        <v>82200</v>
      </c>
      <c r="G522" s="238">
        <f t="shared" si="31"/>
        <v>5.1055900621118011E-3</v>
      </c>
      <c r="H522" s="248"/>
      <c r="I522" s="248"/>
      <c r="J522" s="76"/>
    </row>
    <row r="523" spans="1:10" x14ac:dyDescent="0.25">
      <c r="A523" s="11" t="s">
        <v>208</v>
      </c>
      <c r="B523" s="178">
        <f t="shared" si="30"/>
        <v>1.7567032136105863E-3</v>
      </c>
      <c r="D523" s="248"/>
      <c r="E523" s="248" t="s">
        <v>46</v>
      </c>
      <c r="F523" s="248">
        <v>6748</v>
      </c>
      <c r="G523" s="238">
        <f t="shared" si="31"/>
        <v>4.1913043478260871E-4</v>
      </c>
      <c r="H523" s="248"/>
      <c r="I523" s="248"/>
      <c r="J523" s="76"/>
    </row>
    <row r="524" spans="1:10" x14ac:dyDescent="0.25">
      <c r="A524" s="11" t="s">
        <v>208</v>
      </c>
      <c r="B524" s="178">
        <f t="shared" si="30"/>
        <v>0.24690405462752207</v>
      </c>
      <c r="D524" s="248"/>
      <c r="E524" s="248" t="s">
        <v>31</v>
      </c>
      <c r="F524" s="248">
        <v>80000</v>
      </c>
      <c r="G524" s="238">
        <f t="shared" si="31"/>
        <v>4.9689440993788822E-3</v>
      </c>
      <c r="H524" s="248"/>
      <c r="I524" s="248"/>
      <c r="J524" s="76"/>
    </row>
    <row r="525" spans="1:10" x14ac:dyDescent="0.25">
      <c r="A525" s="11" t="s">
        <v>208</v>
      </c>
      <c r="B525" s="178">
        <f t="shared" si="30"/>
        <v>47.532888391651554</v>
      </c>
      <c r="D525" s="248"/>
      <c r="E525" s="248" t="s">
        <v>38</v>
      </c>
      <c r="F525" s="248">
        <v>1110000</v>
      </c>
      <c r="G525" s="238">
        <f t="shared" si="31"/>
        <v>6.894409937888199E-2</v>
      </c>
      <c r="H525" s="248"/>
      <c r="I525" s="248"/>
      <c r="J525" s="76"/>
    </row>
    <row r="526" spans="1:10" x14ac:dyDescent="0.25">
      <c r="A526" s="11" t="s">
        <v>208</v>
      </c>
      <c r="B526" s="178">
        <f t="shared" si="30"/>
        <v>0.32299101114926126</v>
      </c>
      <c r="D526" s="248"/>
      <c r="E526" s="248" t="s">
        <v>129</v>
      </c>
      <c r="F526" s="248">
        <v>91500</v>
      </c>
      <c r="G526" s="238">
        <f t="shared" si="31"/>
        <v>5.6832298136645963E-3</v>
      </c>
      <c r="H526" s="248"/>
      <c r="I526" s="248"/>
      <c r="J526" s="76"/>
    </row>
    <row r="527" spans="1:10" x14ac:dyDescent="0.25">
      <c r="A527" s="11" t="s">
        <v>208</v>
      </c>
      <c r="B527" s="178">
        <f t="shared" si="30"/>
        <v>4.9261216774044211E-3</v>
      </c>
      <c r="D527" s="248"/>
      <c r="E527" s="248" t="s">
        <v>47</v>
      </c>
      <c r="F527" s="248">
        <v>11300</v>
      </c>
      <c r="G527" s="238">
        <f t="shared" si="31"/>
        <v>7.0186335403726711E-4</v>
      </c>
      <c r="H527" s="248"/>
      <c r="I527" s="248"/>
      <c r="J527" s="76"/>
    </row>
    <row r="528" spans="1:10" x14ac:dyDescent="0.25">
      <c r="A528" s="11" t="s">
        <v>208</v>
      </c>
      <c r="B528" s="178">
        <f t="shared" si="30"/>
        <v>16.958026310713322</v>
      </c>
      <c r="D528" s="248"/>
      <c r="E528" s="248" t="s">
        <v>89</v>
      </c>
      <c r="F528" s="248">
        <v>663000</v>
      </c>
      <c r="G528" s="238">
        <f t="shared" si="31"/>
        <v>4.1180124223602482E-2</v>
      </c>
      <c r="H528" s="248"/>
      <c r="I528" s="248"/>
      <c r="J528" s="76"/>
    </row>
    <row r="529" spans="1:10" x14ac:dyDescent="0.25">
      <c r="A529" s="150" t="s">
        <v>208</v>
      </c>
      <c r="B529" s="131">
        <f t="shared" si="30"/>
        <v>1.3888353072798118E-3</v>
      </c>
      <c r="C529" s="150"/>
      <c r="D529" s="12"/>
      <c r="E529" s="12" t="s">
        <v>86</v>
      </c>
      <c r="F529" s="12">
        <v>6000</v>
      </c>
      <c r="G529" s="237">
        <f t="shared" si="31"/>
        <v>3.7267080745341616E-4</v>
      </c>
      <c r="H529" s="12"/>
      <c r="I529" s="12"/>
      <c r="J529" s="147"/>
    </row>
    <row r="530" spans="1:10" x14ac:dyDescent="0.25">
      <c r="A530" s="11" t="s">
        <v>224</v>
      </c>
      <c r="B530" s="178">
        <f>POWER((F530/$J$530)*100, 2)</f>
        <v>0</v>
      </c>
      <c r="C530" s="11">
        <f>SUM(B530:B585)</f>
        <v>1468.4599547440009</v>
      </c>
      <c r="D530" s="250"/>
      <c r="E530" s="250" t="s">
        <v>225</v>
      </c>
      <c r="F530" s="251"/>
      <c r="G530" s="238"/>
      <c r="H530" s="250"/>
      <c r="I530" s="250"/>
      <c r="J530" s="76">
        <v>12500000</v>
      </c>
    </row>
    <row r="531" spans="1:10" x14ac:dyDescent="0.25">
      <c r="A531" s="11" t="s">
        <v>224</v>
      </c>
      <c r="B531" s="178">
        <f t="shared" ref="B531:B585" si="32">POWER((F531/$J$530)*100, 2)</f>
        <v>7.3875239999999995E-2</v>
      </c>
      <c r="D531" s="250"/>
      <c r="E531" s="250" t="s">
        <v>81</v>
      </c>
      <c r="F531" s="250">
        <v>33975</v>
      </c>
      <c r="G531" s="238">
        <f>F531/$J$530</f>
        <v>2.7179999999999999E-3</v>
      </c>
      <c r="H531" s="250"/>
      <c r="I531" s="250"/>
      <c r="J531" s="76"/>
    </row>
    <row r="532" spans="1:10" x14ac:dyDescent="0.25">
      <c r="A532" s="11" t="s">
        <v>224</v>
      </c>
      <c r="B532" s="178">
        <f t="shared" si="32"/>
        <v>4.1990399999999994E-3</v>
      </c>
      <c r="D532" s="250"/>
      <c r="E532" s="250" t="s">
        <v>210</v>
      </c>
      <c r="F532" s="250">
        <v>8100</v>
      </c>
      <c r="G532" s="238">
        <f t="shared" ref="G532:G585" si="33">F532/$J$530</f>
        <v>6.4800000000000003E-4</v>
      </c>
      <c r="H532" s="250"/>
      <c r="I532" s="250"/>
      <c r="J532" s="76"/>
    </row>
    <row r="533" spans="1:10" x14ac:dyDescent="0.25">
      <c r="A533" s="11" t="s">
        <v>224</v>
      </c>
      <c r="B533" s="178">
        <f t="shared" si="32"/>
        <v>146.89440000000002</v>
      </c>
      <c r="D533" s="250"/>
      <c r="E533" s="250" t="s">
        <v>5</v>
      </c>
      <c r="F533" s="250">
        <v>1515000</v>
      </c>
      <c r="G533" s="238">
        <f t="shared" si="33"/>
        <v>0.1212</v>
      </c>
      <c r="H533" s="250"/>
      <c r="I533" s="250"/>
      <c r="J533" s="76"/>
    </row>
    <row r="534" spans="1:10" x14ac:dyDescent="0.25">
      <c r="A534" s="11" t="s">
        <v>224</v>
      </c>
      <c r="B534" s="178">
        <f t="shared" si="32"/>
        <v>11.676107689023999</v>
      </c>
      <c r="D534" s="250"/>
      <c r="E534" s="250" t="s">
        <v>93</v>
      </c>
      <c r="F534" s="250">
        <v>427129</v>
      </c>
      <c r="G534" s="238">
        <f t="shared" si="33"/>
        <v>3.4170319999999997E-2</v>
      </c>
      <c r="H534" s="250"/>
      <c r="I534" s="250"/>
      <c r="J534" s="76"/>
    </row>
    <row r="535" spans="1:10" x14ac:dyDescent="0.25">
      <c r="A535" s="11" t="s">
        <v>224</v>
      </c>
      <c r="B535" s="178">
        <f t="shared" si="32"/>
        <v>3.04704E-3</v>
      </c>
      <c r="D535" s="250"/>
      <c r="E535" s="250" t="s">
        <v>39</v>
      </c>
      <c r="F535" s="250">
        <v>6900</v>
      </c>
      <c r="G535" s="238">
        <f t="shared" si="33"/>
        <v>5.5199999999999997E-4</v>
      </c>
      <c r="H535" s="250"/>
      <c r="I535" s="250"/>
      <c r="J535" s="76"/>
    </row>
    <row r="536" spans="1:10" x14ac:dyDescent="0.25">
      <c r="A536" s="11" t="s">
        <v>224</v>
      </c>
      <c r="B536" s="178">
        <f t="shared" si="32"/>
        <v>2.5050025983999995</v>
      </c>
      <c r="D536" s="250"/>
      <c r="E536" s="250" t="s">
        <v>6</v>
      </c>
      <c r="F536" s="250">
        <v>197840</v>
      </c>
      <c r="G536" s="238">
        <f t="shared" si="33"/>
        <v>1.58272E-2</v>
      </c>
      <c r="H536" s="250"/>
      <c r="I536" s="250"/>
      <c r="J536" s="76"/>
    </row>
    <row r="537" spans="1:10" x14ac:dyDescent="0.25">
      <c r="A537" s="11" t="s">
        <v>224</v>
      </c>
      <c r="B537" s="178">
        <f t="shared" si="32"/>
        <v>4.7378442239999988E-3</v>
      </c>
      <c r="D537" s="250"/>
      <c r="E537" s="250" t="s">
        <v>101</v>
      </c>
      <c r="F537" s="251">
        <v>8604</v>
      </c>
      <c r="G537" s="238">
        <f t="shared" si="33"/>
        <v>6.8831999999999997E-4</v>
      </c>
      <c r="H537" s="250"/>
      <c r="I537" s="250"/>
      <c r="J537" s="76"/>
    </row>
    <row r="538" spans="1:10" x14ac:dyDescent="0.25">
      <c r="A538" s="11" t="s">
        <v>224</v>
      </c>
      <c r="B538" s="178">
        <f t="shared" si="32"/>
        <v>0</v>
      </c>
      <c r="D538" s="250"/>
      <c r="E538" s="250" t="s">
        <v>168</v>
      </c>
      <c r="F538" s="251"/>
      <c r="G538" s="238"/>
      <c r="H538" s="250"/>
      <c r="I538" s="250"/>
      <c r="J538" s="76"/>
    </row>
    <row r="539" spans="1:10" x14ac:dyDescent="0.25">
      <c r="A539" s="11" t="s">
        <v>224</v>
      </c>
      <c r="B539" s="178">
        <f t="shared" si="32"/>
        <v>5.5353599999999987E-3</v>
      </c>
      <c r="D539" s="250"/>
      <c r="E539" s="250" t="s">
        <v>102</v>
      </c>
      <c r="F539" s="251">
        <v>9300</v>
      </c>
      <c r="G539" s="238">
        <f t="shared" si="33"/>
        <v>7.4399999999999998E-4</v>
      </c>
      <c r="H539" s="250"/>
      <c r="I539" s="250"/>
      <c r="J539" s="76"/>
    </row>
    <row r="540" spans="1:10" x14ac:dyDescent="0.25">
      <c r="A540" s="11" t="s">
        <v>224</v>
      </c>
      <c r="B540" s="178">
        <f t="shared" si="32"/>
        <v>24.808368639999994</v>
      </c>
      <c r="D540" s="250"/>
      <c r="E540" s="250" t="s">
        <v>82</v>
      </c>
      <c r="F540" s="250">
        <v>622600</v>
      </c>
      <c r="G540" s="238">
        <f t="shared" si="33"/>
        <v>4.9807999999999998E-2</v>
      </c>
      <c r="H540" s="250"/>
      <c r="I540" s="250"/>
      <c r="J540" s="76"/>
    </row>
    <row r="541" spans="1:10" x14ac:dyDescent="0.25">
      <c r="A541" s="11" t="s">
        <v>224</v>
      </c>
      <c r="B541" s="178">
        <f t="shared" si="32"/>
        <v>8.5741209856000006E-2</v>
      </c>
      <c r="D541" s="250"/>
      <c r="E541" s="250" t="s">
        <v>151</v>
      </c>
      <c r="F541" s="250">
        <v>36602</v>
      </c>
      <c r="G541" s="238">
        <f t="shared" si="33"/>
        <v>2.92816E-3</v>
      </c>
      <c r="H541" s="250"/>
      <c r="I541" s="250"/>
      <c r="J541" s="76"/>
    </row>
    <row r="542" spans="1:10" x14ac:dyDescent="0.25">
      <c r="A542" s="11" t="s">
        <v>224</v>
      </c>
      <c r="B542" s="178">
        <f t="shared" si="32"/>
        <v>1049.76</v>
      </c>
      <c r="D542" s="250"/>
      <c r="E542" s="250" t="s">
        <v>226</v>
      </c>
      <c r="F542" s="250">
        <v>4050000</v>
      </c>
      <c r="G542" s="238">
        <f t="shared" si="33"/>
        <v>0.32400000000000001</v>
      </c>
      <c r="H542" s="250"/>
      <c r="I542" s="250"/>
      <c r="J542" s="76"/>
    </row>
    <row r="543" spans="1:10" x14ac:dyDescent="0.25">
      <c r="A543" s="11" t="s">
        <v>224</v>
      </c>
      <c r="B543" s="178">
        <f t="shared" si="32"/>
        <v>1.4292680704000001E-2</v>
      </c>
      <c r="D543" s="250"/>
      <c r="E543" s="250" t="s">
        <v>213</v>
      </c>
      <c r="F543" s="250">
        <v>14944</v>
      </c>
      <c r="G543" s="238">
        <f t="shared" si="33"/>
        <v>1.19552E-3</v>
      </c>
      <c r="H543" s="250"/>
      <c r="I543" s="250"/>
      <c r="J543" s="76"/>
    </row>
    <row r="544" spans="1:10" x14ac:dyDescent="0.25">
      <c r="A544" s="11" t="s">
        <v>224</v>
      </c>
      <c r="B544" s="178">
        <f t="shared" si="32"/>
        <v>0</v>
      </c>
      <c r="D544" s="250"/>
      <c r="E544" s="250" t="s">
        <v>222</v>
      </c>
      <c r="F544" s="250"/>
      <c r="G544" s="238"/>
      <c r="H544" s="250"/>
      <c r="I544" s="250"/>
      <c r="J544" s="76"/>
    </row>
    <row r="545" spans="1:10" x14ac:dyDescent="0.25">
      <c r="A545" s="11" t="s">
        <v>224</v>
      </c>
      <c r="B545" s="178">
        <f t="shared" si="32"/>
        <v>0.26308692640000003</v>
      </c>
      <c r="D545" s="250"/>
      <c r="E545" s="250" t="s">
        <v>134</v>
      </c>
      <c r="F545" s="250">
        <v>64115</v>
      </c>
      <c r="G545" s="238">
        <f t="shared" si="33"/>
        <v>5.1292000000000004E-3</v>
      </c>
      <c r="H545" s="250"/>
      <c r="I545" s="250"/>
      <c r="J545" s="76"/>
    </row>
    <row r="546" spans="1:10" x14ac:dyDescent="0.25">
      <c r="A546" s="11" t="s">
        <v>224</v>
      </c>
      <c r="B546" s="178">
        <f t="shared" si="32"/>
        <v>0</v>
      </c>
      <c r="D546" s="250"/>
      <c r="E546" s="250" t="s">
        <v>108</v>
      </c>
      <c r="F546" s="250"/>
      <c r="G546" s="238"/>
      <c r="H546" s="250"/>
      <c r="I546" s="250"/>
      <c r="J546" s="76"/>
    </row>
    <row r="547" spans="1:10" x14ac:dyDescent="0.25">
      <c r="A547" s="11" t="s">
        <v>224</v>
      </c>
      <c r="B547" s="178">
        <f t="shared" si="32"/>
        <v>2.4496006143999997E-2</v>
      </c>
      <c r="D547" s="250"/>
      <c r="E547" s="250" t="s">
        <v>21</v>
      </c>
      <c r="F547" s="250">
        <v>19564</v>
      </c>
      <c r="G547" s="238">
        <f t="shared" si="33"/>
        <v>1.5651199999999999E-3</v>
      </c>
      <c r="H547" s="250"/>
      <c r="I547" s="250"/>
      <c r="J547" s="76"/>
    </row>
    <row r="548" spans="1:10" x14ac:dyDescent="0.25">
      <c r="A548" s="11" t="s">
        <v>224</v>
      </c>
      <c r="B548" s="178">
        <f t="shared" si="32"/>
        <v>0</v>
      </c>
      <c r="D548" s="250"/>
      <c r="E548" s="250" t="s">
        <v>190</v>
      </c>
      <c r="F548" s="251"/>
      <c r="G548" s="238"/>
      <c r="H548" s="250"/>
      <c r="I548" s="250"/>
      <c r="J548" s="76"/>
    </row>
    <row r="549" spans="1:10" x14ac:dyDescent="0.25">
      <c r="A549" s="11" t="s">
        <v>224</v>
      </c>
      <c r="B549" s="178">
        <f t="shared" si="32"/>
        <v>4.3081153599999998E-2</v>
      </c>
      <c r="D549" s="250"/>
      <c r="E549" s="250" t="s">
        <v>227</v>
      </c>
      <c r="F549" s="250">
        <v>25945</v>
      </c>
      <c r="G549" s="238">
        <f t="shared" si="33"/>
        <v>2.0755999999999999E-3</v>
      </c>
      <c r="H549" s="250"/>
      <c r="I549" s="250"/>
      <c r="J549" s="76"/>
    </row>
    <row r="550" spans="1:10" x14ac:dyDescent="0.25">
      <c r="A550" s="11" t="s">
        <v>224</v>
      </c>
      <c r="B550" s="178">
        <f t="shared" si="32"/>
        <v>40.551424000000004</v>
      </c>
      <c r="D550" s="250"/>
      <c r="E550" s="250" t="s">
        <v>9</v>
      </c>
      <c r="F550" s="250">
        <v>796000</v>
      </c>
      <c r="G550" s="238">
        <f t="shared" si="33"/>
        <v>6.368E-2</v>
      </c>
      <c r="H550" s="250"/>
      <c r="I550" s="250"/>
      <c r="J550" s="76"/>
    </row>
    <row r="551" spans="1:10" x14ac:dyDescent="0.25">
      <c r="A551" s="11" t="s">
        <v>224</v>
      </c>
      <c r="B551" s="178">
        <f t="shared" si="32"/>
        <v>1.2543999999999997</v>
      </c>
      <c r="D551" s="250"/>
      <c r="E551" s="250" t="s">
        <v>24</v>
      </c>
      <c r="F551" s="250">
        <v>140000</v>
      </c>
      <c r="G551" s="238">
        <f t="shared" si="33"/>
        <v>1.12E-2</v>
      </c>
      <c r="H551" s="250"/>
      <c r="I551" s="250"/>
      <c r="J551" s="76"/>
    </row>
    <row r="552" spans="1:10" x14ac:dyDescent="0.25">
      <c r="A552" s="11" t="s">
        <v>224</v>
      </c>
      <c r="B552" s="178">
        <f t="shared" si="32"/>
        <v>7.5735039999999989</v>
      </c>
      <c r="D552" s="250"/>
      <c r="E552" s="250" t="s">
        <v>110</v>
      </c>
      <c r="F552" s="250">
        <v>344000</v>
      </c>
      <c r="G552" s="238">
        <f t="shared" si="33"/>
        <v>2.7519999999999999E-2</v>
      </c>
      <c r="H552" s="250"/>
      <c r="I552" s="250"/>
      <c r="J552" s="76"/>
    </row>
    <row r="553" spans="1:10" x14ac:dyDescent="0.25">
      <c r="A553" s="11" t="s">
        <v>224</v>
      </c>
      <c r="B553" s="178">
        <f t="shared" si="32"/>
        <v>0</v>
      </c>
      <c r="D553" s="250"/>
      <c r="E553" s="250" t="s">
        <v>25</v>
      </c>
      <c r="F553" s="250"/>
      <c r="G553" s="238"/>
      <c r="H553" s="250"/>
      <c r="I553" s="250"/>
      <c r="J553" s="76"/>
    </row>
    <row r="554" spans="1:10" x14ac:dyDescent="0.25">
      <c r="A554" s="11" t="s">
        <v>224</v>
      </c>
      <c r="B554" s="178">
        <f t="shared" si="32"/>
        <v>0</v>
      </c>
      <c r="D554" s="250"/>
      <c r="E554" s="250" t="s">
        <v>111</v>
      </c>
      <c r="F554" s="250"/>
      <c r="G554" s="238"/>
      <c r="H554" s="250"/>
      <c r="I554" s="250"/>
      <c r="J554" s="76"/>
    </row>
    <row r="555" spans="1:10" x14ac:dyDescent="0.25">
      <c r="A555" s="11" t="s">
        <v>224</v>
      </c>
      <c r="B555" s="178">
        <f t="shared" si="32"/>
        <v>9.0817849599999985</v>
      </c>
      <c r="D555" s="250"/>
      <c r="E555" s="250" t="s">
        <v>228</v>
      </c>
      <c r="F555" s="250">
        <v>376700</v>
      </c>
      <c r="G555" s="238">
        <f t="shared" si="33"/>
        <v>3.0136E-2</v>
      </c>
      <c r="H555" s="250"/>
      <c r="I555" s="250"/>
      <c r="J555" s="76"/>
    </row>
    <row r="556" spans="1:10" x14ac:dyDescent="0.25">
      <c r="A556" s="11" t="s">
        <v>224</v>
      </c>
      <c r="B556" s="178">
        <f t="shared" si="32"/>
        <v>7.3984000000000008E-2</v>
      </c>
      <c r="D556" s="250"/>
      <c r="E556" s="250" t="s">
        <v>220</v>
      </c>
      <c r="F556" s="250">
        <v>34000</v>
      </c>
      <c r="G556" s="238">
        <f t="shared" si="33"/>
        <v>2.7200000000000002E-3</v>
      </c>
      <c r="H556" s="250"/>
      <c r="I556" s="250"/>
      <c r="J556" s="76"/>
    </row>
    <row r="557" spans="1:10" x14ac:dyDescent="0.25">
      <c r="A557" s="11" t="s">
        <v>224</v>
      </c>
      <c r="B557" s="178">
        <f t="shared" si="32"/>
        <v>3.5046399999999997E-5</v>
      </c>
      <c r="D557" s="250"/>
      <c r="E557" s="250" t="s">
        <v>170</v>
      </c>
      <c r="F557" s="250">
        <v>740</v>
      </c>
      <c r="G557" s="238">
        <f t="shared" si="33"/>
        <v>5.9200000000000002E-5</v>
      </c>
      <c r="H557" s="250"/>
      <c r="I557" s="250"/>
      <c r="J557" s="76"/>
    </row>
    <row r="558" spans="1:10" x14ac:dyDescent="0.25">
      <c r="A558" s="11" t="s">
        <v>224</v>
      </c>
      <c r="B558" s="178">
        <f t="shared" si="32"/>
        <v>5.7600000000000001E-4</v>
      </c>
      <c r="D558" s="250"/>
      <c r="E558" s="250" t="s">
        <v>183</v>
      </c>
      <c r="F558" s="250">
        <v>3000</v>
      </c>
      <c r="G558" s="238">
        <f t="shared" si="33"/>
        <v>2.4000000000000001E-4</v>
      </c>
      <c r="H558" s="250"/>
      <c r="I558" s="250"/>
      <c r="J558" s="76"/>
    </row>
    <row r="559" spans="1:10" x14ac:dyDescent="0.25">
      <c r="A559" s="11" t="s">
        <v>224</v>
      </c>
      <c r="B559" s="178">
        <f t="shared" si="32"/>
        <v>1.6383999999999998E-4</v>
      </c>
      <c r="D559" s="250"/>
      <c r="E559" s="250" t="s">
        <v>154</v>
      </c>
      <c r="F559" s="250">
        <v>1600</v>
      </c>
      <c r="G559" s="238">
        <f t="shared" si="33"/>
        <v>1.2799999999999999E-4</v>
      </c>
      <c r="H559" s="250"/>
      <c r="I559" s="250"/>
      <c r="J559" s="76"/>
    </row>
    <row r="560" spans="1:10" x14ac:dyDescent="0.25">
      <c r="A560" s="11" t="s">
        <v>224</v>
      </c>
      <c r="B560" s="178">
        <f t="shared" si="32"/>
        <v>5.0175999999999991E-2</v>
      </c>
      <c r="D560" s="250"/>
      <c r="E560" s="250" t="s">
        <v>229</v>
      </c>
      <c r="F560" s="250">
        <v>28000</v>
      </c>
      <c r="G560" s="238">
        <f t="shared" si="33"/>
        <v>2.2399999999999998E-3</v>
      </c>
      <c r="H560" s="250"/>
      <c r="I560" s="250"/>
      <c r="J560" s="76"/>
    </row>
    <row r="561" spans="1:10" x14ac:dyDescent="0.25">
      <c r="A561" s="11" t="s">
        <v>224</v>
      </c>
      <c r="B561" s="178">
        <f t="shared" si="32"/>
        <v>25.551730936383997</v>
      </c>
      <c r="D561" s="250"/>
      <c r="E561" s="250" t="s">
        <v>56</v>
      </c>
      <c r="F561" s="250">
        <v>631859</v>
      </c>
      <c r="G561" s="238">
        <f t="shared" si="33"/>
        <v>5.0548719999999998E-2</v>
      </c>
      <c r="H561" s="250"/>
      <c r="I561" s="250"/>
      <c r="J561" s="76"/>
    </row>
    <row r="562" spans="1:10" x14ac:dyDescent="0.25">
      <c r="A562" s="11" t="s">
        <v>224</v>
      </c>
      <c r="B562" s="178">
        <f t="shared" si="32"/>
        <v>0.17572864000000002</v>
      </c>
      <c r="D562" s="250"/>
      <c r="E562" s="250" t="s">
        <v>194</v>
      </c>
      <c r="F562" s="250">
        <v>52400</v>
      </c>
      <c r="G562" s="238">
        <f t="shared" si="33"/>
        <v>4.1920000000000004E-3</v>
      </c>
      <c r="H562" s="250"/>
      <c r="I562" s="250"/>
      <c r="J562" s="76"/>
    </row>
    <row r="563" spans="1:10" x14ac:dyDescent="0.25">
      <c r="A563" s="11" t="s">
        <v>224</v>
      </c>
      <c r="B563" s="178">
        <f t="shared" si="32"/>
        <v>1.6000000000000001E-3</v>
      </c>
      <c r="D563" s="250"/>
      <c r="E563" s="250" t="s">
        <v>45</v>
      </c>
      <c r="F563" s="250">
        <v>5000</v>
      </c>
      <c r="G563" s="238">
        <f t="shared" si="33"/>
        <v>4.0000000000000002E-4</v>
      </c>
      <c r="H563" s="250"/>
      <c r="I563" s="250"/>
      <c r="J563" s="76"/>
    </row>
    <row r="564" spans="1:10" x14ac:dyDescent="0.25">
      <c r="A564" s="11" t="s">
        <v>224</v>
      </c>
      <c r="B564" s="178">
        <f t="shared" si="32"/>
        <v>0.12988816</v>
      </c>
      <c r="D564" s="250"/>
      <c r="E564" s="250" t="s">
        <v>165</v>
      </c>
      <c r="F564" s="250">
        <v>45050</v>
      </c>
      <c r="G564" s="238">
        <f t="shared" si="33"/>
        <v>3.604E-3</v>
      </c>
      <c r="H564" s="250"/>
      <c r="I564" s="250"/>
      <c r="J564" s="76"/>
    </row>
    <row r="565" spans="1:10" x14ac:dyDescent="0.25">
      <c r="A565" s="11" t="s">
        <v>224</v>
      </c>
      <c r="B565" s="178">
        <f t="shared" si="32"/>
        <v>2.3635495634559995</v>
      </c>
      <c r="D565" s="250"/>
      <c r="E565" s="250" t="s">
        <v>84</v>
      </c>
      <c r="F565" s="250">
        <v>192173</v>
      </c>
      <c r="G565" s="238">
        <f t="shared" si="33"/>
        <v>1.537384E-2</v>
      </c>
      <c r="H565" s="250"/>
      <c r="I565" s="250"/>
      <c r="J565" s="76"/>
    </row>
    <row r="566" spans="1:10" x14ac:dyDescent="0.25">
      <c r="A566" s="11" t="s">
        <v>224</v>
      </c>
      <c r="B566" s="178">
        <f t="shared" si="32"/>
        <v>6.1504000000000018E-4</v>
      </c>
      <c r="D566" s="250"/>
      <c r="E566" s="250" t="s">
        <v>139</v>
      </c>
      <c r="F566" s="250">
        <v>3100</v>
      </c>
      <c r="G566" s="238">
        <f t="shared" si="33"/>
        <v>2.4800000000000001E-4</v>
      </c>
      <c r="H566" s="250"/>
      <c r="I566" s="250"/>
      <c r="J566" s="76"/>
    </row>
    <row r="567" spans="1:10" x14ac:dyDescent="0.25">
      <c r="A567" s="11" t="s">
        <v>224</v>
      </c>
      <c r="B567" s="178">
        <f t="shared" si="32"/>
        <v>1.44E-2</v>
      </c>
      <c r="D567" s="250"/>
      <c r="E567" s="250" t="s">
        <v>28</v>
      </c>
      <c r="F567" s="250">
        <v>15000</v>
      </c>
      <c r="G567" s="238">
        <f t="shared" si="33"/>
        <v>1.1999999999999999E-3</v>
      </c>
      <c r="H567" s="250"/>
      <c r="I567" s="250"/>
      <c r="J567" s="76"/>
    </row>
    <row r="568" spans="1:10" x14ac:dyDescent="0.25">
      <c r="A568" s="11" t="s">
        <v>224</v>
      </c>
      <c r="B568" s="178">
        <f t="shared" si="32"/>
        <v>101.023887532096</v>
      </c>
      <c r="D568" s="250"/>
      <c r="E568" s="250" t="s">
        <v>92</v>
      </c>
      <c r="F568" s="251">
        <v>1256383</v>
      </c>
      <c r="G568" s="238">
        <f t="shared" si="33"/>
        <v>0.10051064</v>
      </c>
      <c r="H568" s="250"/>
      <c r="I568" s="250"/>
      <c r="J568" s="76"/>
    </row>
    <row r="569" spans="1:10" x14ac:dyDescent="0.25">
      <c r="A569" s="11" t="s">
        <v>224</v>
      </c>
      <c r="B569" s="178">
        <f t="shared" si="32"/>
        <v>2.1129529599999995E-2</v>
      </c>
      <c r="D569" s="250"/>
      <c r="E569" s="250" t="s">
        <v>158</v>
      </c>
      <c r="F569" s="251">
        <v>18170</v>
      </c>
      <c r="G569" s="238">
        <f t="shared" si="33"/>
        <v>1.4536E-3</v>
      </c>
      <c r="H569" s="250"/>
      <c r="I569" s="250"/>
      <c r="J569" s="76"/>
    </row>
    <row r="570" spans="1:10" x14ac:dyDescent="0.25">
      <c r="A570" s="11" t="s">
        <v>224</v>
      </c>
      <c r="B570" s="178">
        <f t="shared" si="32"/>
        <v>0.27206656000000007</v>
      </c>
      <c r="D570" s="250"/>
      <c r="E570" s="250" t="s">
        <v>118</v>
      </c>
      <c r="F570" s="250">
        <v>65200</v>
      </c>
      <c r="G570" s="238">
        <f t="shared" si="33"/>
        <v>5.2160000000000002E-3</v>
      </c>
      <c r="H570" s="250"/>
      <c r="I570" s="250"/>
      <c r="J570" s="76"/>
    </row>
    <row r="571" spans="1:10" x14ac:dyDescent="0.25">
      <c r="A571" s="11" t="s">
        <v>224</v>
      </c>
      <c r="B571" s="178">
        <f t="shared" si="32"/>
        <v>1.1435218559999998E-3</v>
      </c>
      <c r="D571" s="250"/>
      <c r="E571" s="250" t="s">
        <v>85</v>
      </c>
      <c r="F571" s="250">
        <v>4227</v>
      </c>
      <c r="G571" s="238">
        <f t="shared" si="33"/>
        <v>3.3816E-4</v>
      </c>
      <c r="H571" s="250"/>
      <c r="I571" s="250"/>
      <c r="J571" s="76"/>
    </row>
    <row r="572" spans="1:10" x14ac:dyDescent="0.25">
      <c r="A572" s="11" t="s">
        <v>224</v>
      </c>
      <c r="B572" s="178">
        <f t="shared" si="32"/>
        <v>0</v>
      </c>
      <c r="D572" s="250"/>
      <c r="E572" s="250" t="s">
        <v>29</v>
      </c>
      <c r="F572" s="250"/>
      <c r="G572" s="238"/>
      <c r="H572" s="250"/>
      <c r="I572" s="250"/>
      <c r="J572" s="76"/>
    </row>
    <row r="573" spans="1:10" x14ac:dyDescent="0.25">
      <c r="A573" s="11" t="s">
        <v>224</v>
      </c>
      <c r="B573" s="178">
        <f t="shared" si="32"/>
        <v>1.9892281600000004</v>
      </c>
      <c r="D573" s="250"/>
      <c r="E573" s="250" t="s">
        <v>230</v>
      </c>
      <c r="F573" s="250">
        <v>176300</v>
      </c>
      <c r="G573" s="238">
        <f t="shared" si="33"/>
        <v>1.4104E-2</v>
      </c>
      <c r="H573" s="250"/>
      <c r="I573" s="250"/>
      <c r="J573" s="76"/>
    </row>
    <row r="574" spans="1:10" x14ac:dyDescent="0.25">
      <c r="A574" s="11" t="s">
        <v>224</v>
      </c>
      <c r="B574" s="178">
        <f t="shared" si="32"/>
        <v>2.3104000000000004E-6</v>
      </c>
      <c r="D574" s="250"/>
      <c r="E574" s="250" t="s">
        <v>231</v>
      </c>
      <c r="F574" s="250">
        <v>190</v>
      </c>
      <c r="G574" s="238">
        <f t="shared" si="33"/>
        <v>1.52E-5</v>
      </c>
      <c r="H574" s="250"/>
      <c r="I574" s="250"/>
      <c r="J574" s="76"/>
    </row>
    <row r="575" spans="1:10" x14ac:dyDescent="0.25">
      <c r="A575" s="11" t="s">
        <v>224</v>
      </c>
      <c r="B575" s="178">
        <f t="shared" si="32"/>
        <v>1.6000000000000001E-3</v>
      </c>
      <c r="D575" s="250"/>
      <c r="E575" s="250" t="s">
        <v>233</v>
      </c>
      <c r="F575" s="250">
        <v>5000</v>
      </c>
      <c r="G575" s="238">
        <f t="shared" si="33"/>
        <v>4.0000000000000002E-4</v>
      </c>
      <c r="H575" s="250"/>
      <c r="I575" s="250"/>
      <c r="J575" s="76"/>
    </row>
    <row r="576" spans="1:10" x14ac:dyDescent="0.25">
      <c r="A576" s="11" t="s">
        <v>224</v>
      </c>
      <c r="B576" s="178">
        <f t="shared" si="32"/>
        <v>8.5867753024000015E-2</v>
      </c>
      <c r="D576" s="250"/>
      <c r="E576" s="250" t="s">
        <v>121</v>
      </c>
      <c r="F576" s="250">
        <v>36629</v>
      </c>
      <c r="G576" s="238">
        <f t="shared" si="33"/>
        <v>2.9303200000000001E-3</v>
      </c>
      <c r="H576" s="250"/>
      <c r="I576" s="250"/>
      <c r="J576" s="76"/>
    </row>
    <row r="577" spans="1:10" x14ac:dyDescent="0.25">
      <c r="A577" s="11" t="s">
        <v>224</v>
      </c>
      <c r="B577" s="178">
        <f t="shared" si="32"/>
        <v>7.0539110463999993E-2</v>
      </c>
      <c r="D577" s="250"/>
      <c r="E577" s="250" t="s">
        <v>32</v>
      </c>
      <c r="F577" s="250">
        <v>33199</v>
      </c>
      <c r="G577" s="238">
        <f t="shared" si="33"/>
        <v>2.65592E-3</v>
      </c>
      <c r="H577" s="250"/>
      <c r="I577" s="250"/>
      <c r="J577" s="76"/>
    </row>
    <row r="578" spans="1:10" x14ac:dyDescent="0.25">
      <c r="A578" s="11" t="s">
        <v>224</v>
      </c>
      <c r="B578" s="178">
        <f t="shared" si="32"/>
        <v>2.4193687066239997</v>
      </c>
      <c r="D578" s="250"/>
      <c r="E578" s="250" t="s">
        <v>174</v>
      </c>
      <c r="F578" s="250">
        <v>194429</v>
      </c>
      <c r="G578" s="238">
        <f t="shared" si="33"/>
        <v>1.555432E-2</v>
      </c>
      <c r="H578" s="250"/>
      <c r="I578" s="250"/>
      <c r="J578" s="76"/>
    </row>
    <row r="579" spans="1:10" x14ac:dyDescent="0.25">
      <c r="A579" s="11" t="s">
        <v>224</v>
      </c>
      <c r="B579" s="178">
        <f t="shared" si="32"/>
        <v>6.4000000000000003E-3</v>
      </c>
      <c r="D579" s="250"/>
      <c r="E579" s="250" t="s">
        <v>140</v>
      </c>
      <c r="F579" s="250">
        <v>10000</v>
      </c>
      <c r="G579" s="238">
        <f t="shared" si="33"/>
        <v>8.0000000000000004E-4</v>
      </c>
      <c r="H579" s="250"/>
      <c r="I579" s="250"/>
      <c r="J579" s="76"/>
    </row>
    <row r="580" spans="1:10" x14ac:dyDescent="0.25">
      <c r="A580" s="11" t="s">
        <v>224</v>
      </c>
      <c r="B580" s="178">
        <f t="shared" si="32"/>
        <v>5.6316985343999995E-2</v>
      </c>
      <c r="D580" s="250"/>
      <c r="E580" s="250" t="s">
        <v>232</v>
      </c>
      <c r="F580" s="250">
        <v>29664</v>
      </c>
      <c r="G580" s="238">
        <f t="shared" si="33"/>
        <v>2.3731199999999998E-3</v>
      </c>
      <c r="H580" s="250"/>
      <c r="I580" s="250"/>
      <c r="J580" s="76"/>
    </row>
    <row r="581" spans="1:10" x14ac:dyDescent="0.25">
      <c r="A581" s="11" t="s">
        <v>224</v>
      </c>
      <c r="B581" s="178">
        <f t="shared" si="32"/>
        <v>0</v>
      </c>
      <c r="D581" s="250"/>
      <c r="E581" s="250" t="s">
        <v>166</v>
      </c>
      <c r="F581" s="250"/>
      <c r="G581" s="238"/>
      <c r="H581" s="250"/>
      <c r="I581" s="250"/>
      <c r="J581" s="76"/>
    </row>
    <row r="582" spans="1:10" x14ac:dyDescent="0.25">
      <c r="A582" s="11" t="s">
        <v>224</v>
      </c>
      <c r="B582" s="178">
        <f t="shared" si="32"/>
        <v>1.60376896</v>
      </c>
      <c r="D582" s="250"/>
      <c r="E582" s="250" t="s">
        <v>31</v>
      </c>
      <c r="F582" s="250">
        <v>158300</v>
      </c>
      <c r="G582" s="238">
        <f t="shared" si="33"/>
        <v>1.2664E-2</v>
      </c>
      <c r="H582" s="250"/>
      <c r="I582" s="250"/>
      <c r="J582" s="76"/>
    </row>
    <row r="583" spans="1:10" x14ac:dyDescent="0.25">
      <c r="A583" s="11" t="s">
        <v>224</v>
      </c>
      <c r="B583" s="178">
        <f t="shared" si="32"/>
        <v>37.847104000000002</v>
      </c>
      <c r="D583" s="250"/>
      <c r="E583" s="250" t="s">
        <v>38</v>
      </c>
      <c r="F583" s="250">
        <v>769000</v>
      </c>
      <c r="G583" s="238">
        <f t="shared" si="33"/>
        <v>6.1519999999999998E-2</v>
      </c>
      <c r="H583" s="250"/>
      <c r="I583" s="250"/>
      <c r="J583" s="76"/>
    </row>
    <row r="584" spans="1:10" x14ac:dyDescent="0.25">
      <c r="A584" s="11" t="s">
        <v>224</v>
      </c>
      <c r="B584" s="178">
        <f t="shared" si="32"/>
        <v>1.44E-2</v>
      </c>
      <c r="D584" s="250"/>
      <c r="E584" s="250" t="s">
        <v>129</v>
      </c>
      <c r="F584" s="250">
        <v>15000</v>
      </c>
      <c r="G584" s="238">
        <f t="shared" si="33"/>
        <v>1.1999999999999999E-3</v>
      </c>
      <c r="H584" s="250"/>
      <c r="I584" s="250"/>
      <c r="J584" s="76"/>
    </row>
    <row r="585" spans="1:10" x14ac:dyDescent="0.25">
      <c r="A585" s="150" t="s">
        <v>224</v>
      </c>
      <c r="B585" s="131">
        <f t="shared" si="32"/>
        <v>5.7599999999999998E-2</v>
      </c>
      <c r="C585" s="150"/>
      <c r="D585" s="12"/>
      <c r="E585" s="12" t="s">
        <v>47</v>
      </c>
      <c r="F585" s="12">
        <v>30000</v>
      </c>
      <c r="G585" s="237">
        <f t="shared" si="33"/>
        <v>2.3999999999999998E-3</v>
      </c>
      <c r="H585" s="12"/>
      <c r="I585" s="12"/>
      <c r="J585" s="147"/>
    </row>
    <row r="586" spans="1:10" x14ac:dyDescent="0.25">
      <c r="A586" s="11" t="s">
        <v>235</v>
      </c>
      <c r="B586" s="178">
        <f>POWER((F586/$J$586)*100, 2)</f>
        <v>0</v>
      </c>
      <c r="C586" s="11">
        <f>SUM(B586:B595)</f>
        <v>4985.4180962650726</v>
      </c>
      <c r="D586" s="252"/>
      <c r="E586" s="252" t="s">
        <v>5</v>
      </c>
      <c r="F586" s="252"/>
      <c r="G586" s="238"/>
      <c r="H586" s="252"/>
      <c r="I586" s="252"/>
      <c r="J586" s="76">
        <v>404</v>
      </c>
    </row>
    <row r="587" spans="1:10" x14ac:dyDescent="0.25">
      <c r="A587" s="11" t="s">
        <v>235</v>
      </c>
      <c r="B587" s="178">
        <f t="shared" ref="B587:B595" si="34">POWER((F587/$J$586)*100, 2)</f>
        <v>4803.4506420939124</v>
      </c>
      <c r="D587" s="252"/>
      <c r="E587" s="252" t="s">
        <v>15</v>
      </c>
      <c r="F587" s="252">
        <v>280</v>
      </c>
      <c r="G587" s="238">
        <f>F587/$J$586</f>
        <v>0.69306930693069302</v>
      </c>
      <c r="H587" s="252"/>
      <c r="I587" s="252"/>
      <c r="J587" s="76"/>
    </row>
    <row r="588" spans="1:10" x14ac:dyDescent="0.25">
      <c r="A588" s="11" t="s">
        <v>235</v>
      </c>
      <c r="B588" s="178">
        <f t="shared" si="34"/>
        <v>98.029604940692082</v>
      </c>
      <c r="D588" s="252"/>
      <c r="E588" s="252" t="s">
        <v>94</v>
      </c>
      <c r="F588" s="252">
        <v>40</v>
      </c>
      <c r="G588" s="238">
        <f t="shared" ref="G588:G595" si="35">F588/$J$586</f>
        <v>9.9009900990099015E-2</v>
      </c>
      <c r="H588" s="252"/>
      <c r="I588" s="252"/>
      <c r="J588" s="76"/>
    </row>
    <row r="589" spans="1:10" x14ac:dyDescent="0.25">
      <c r="A589" s="11" t="s">
        <v>235</v>
      </c>
      <c r="B589" s="178">
        <f t="shared" si="34"/>
        <v>3.9211841976276833</v>
      </c>
      <c r="D589" s="252"/>
      <c r="E589" s="252" t="s">
        <v>22</v>
      </c>
      <c r="F589" s="252">
        <v>8</v>
      </c>
      <c r="G589" s="238">
        <f t="shared" si="35"/>
        <v>1.9801980198019802E-2</v>
      </c>
      <c r="H589" s="252"/>
      <c r="I589" s="252"/>
      <c r="J589" s="76"/>
    </row>
    <row r="590" spans="1:10" x14ac:dyDescent="0.25">
      <c r="A590" s="11" t="s">
        <v>235</v>
      </c>
      <c r="B590" s="178">
        <f t="shared" si="34"/>
        <v>6.1268503087932551</v>
      </c>
      <c r="D590" s="252"/>
      <c r="E590" s="252" t="s">
        <v>111</v>
      </c>
      <c r="F590" s="252">
        <v>10</v>
      </c>
      <c r="G590" s="238">
        <f t="shared" si="35"/>
        <v>2.4752475247524754E-2</v>
      </c>
      <c r="H590" s="252"/>
      <c r="I590" s="252"/>
      <c r="J590" s="76"/>
    </row>
    <row r="591" spans="1:10" x14ac:dyDescent="0.25">
      <c r="A591" s="11" t="s">
        <v>235</v>
      </c>
      <c r="B591" s="178">
        <f t="shared" si="34"/>
        <v>38.292814429957851</v>
      </c>
      <c r="D591" s="252"/>
      <c r="E591" s="252" t="s">
        <v>36</v>
      </c>
      <c r="F591" s="252">
        <v>25</v>
      </c>
      <c r="G591" s="238">
        <f t="shared" si="35"/>
        <v>6.1881188118811881E-2</v>
      </c>
      <c r="H591" s="252"/>
      <c r="I591" s="252"/>
      <c r="J591" s="76"/>
    </row>
    <row r="592" spans="1:10" s="252" customFormat="1" x14ac:dyDescent="0.25">
      <c r="A592" s="11" t="s">
        <v>235</v>
      </c>
      <c r="B592" s="178">
        <f t="shared" si="34"/>
        <v>15.684736790510733</v>
      </c>
      <c r="C592" s="11"/>
      <c r="E592" s="252" t="s">
        <v>170</v>
      </c>
      <c r="F592" s="252">
        <v>16</v>
      </c>
      <c r="G592" s="238">
        <f t="shared" si="35"/>
        <v>3.9603960396039604E-2</v>
      </c>
      <c r="J592" s="76"/>
    </row>
    <row r="593" spans="1:10" x14ac:dyDescent="0.25">
      <c r="A593" s="11" t="s">
        <v>235</v>
      </c>
      <c r="B593" s="178">
        <f t="shared" si="34"/>
        <v>6.1268503087932551</v>
      </c>
      <c r="D593" s="252"/>
      <c r="E593" s="252" t="s">
        <v>16</v>
      </c>
      <c r="F593" s="252">
        <v>10</v>
      </c>
      <c r="G593" s="238">
        <f t="shared" si="35"/>
        <v>2.4752475247524754E-2</v>
      </c>
      <c r="H593" s="252"/>
      <c r="I593" s="252"/>
      <c r="J593" s="76"/>
    </row>
    <row r="594" spans="1:10" x14ac:dyDescent="0.25">
      <c r="A594" s="11" t="s">
        <v>235</v>
      </c>
      <c r="B594" s="178">
        <f t="shared" si="34"/>
        <v>0</v>
      </c>
      <c r="D594" s="252"/>
      <c r="E594" s="252" t="s">
        <v>120</v>
      </c>
      <c r="F594" s="252"/>
      <c r="G594" s="238"/>
      <c r="H594" s="252"/>
      <c r="I594" s="252"/>
      <c r="J594" s="76"/>
    </row>
    <row r="595" spans="1:10" x14ac:dyDescent="0.25">
      <c r="A595" s="150" t="s">
        <v>235</v>
      </c>
      <c r="B595" s="131">
        <f t="shared" si="34"/>
        <v>13.785413194784823</v>
      </c>
      <c r="C595" s="150"/>
      <c r="D595" s="12"/>
      <c r="E595" s="12" t="s">
        <v>126</v>
      </c>
      <c r="F595" s="12">
        <v>15</v>
      </c>
      <c r="G595" s="237">
        <f t="shared" si="35"/>
        <v>3.7128712871287127E-2</v>
      </c>
      <c r="H595" s="12"/>
      <c r="I595" s="12"/>
      <c r="J595" s="147"/>
    </row>
    <row r="596" spans="1:10" x14ac:dyDescent="0.25">
      <c r="A596" s="11" t="s">
        <v>239</v>
      </c>
      <c r="B596" s="178">
        <f>POWER((F596/$J$596)*100, 2)</f>
        <v>7.0733363512901759</v>
      </c>
      <c r="C596" s="11">
        <f>SUM(B596:B613)</f>
        <v>4935.8608745473057</v>
      </c>
      <c r="D596" s="257"/>
      <c r="E596" s="257" t="s">
        <v>244</v>
      </c>
      <c r="F596" s="257">
        <v>1000</v>
      </c>
      <c r="G596" s="238">
        <f>F596/$J$596</f>
        <v>2.6595744680851064E-2</v>
      </c>
      <c r="H596" s="257"/>
      <c r="I596" s="257"/>
      <c r="J596" s="76">
        <v>37600</v>
      </c>
    </row>
    <row r="597" spans="1:10" x14ac:dyDescent="0.25">
      <c r="A597" s="11" t="s">
        <v>239</v>
      </c>
      <c r="B597" s="178">
        <f t="shared" ref="B597:B613" si="36">POWER((F597/$J$596)*100, 2)</f>
        <v>6.9325769578995014E-2</v>
      </c>
      <c r="D597" s="257"/>
      <c r="E597" s="257" t="s">
        <v>93</v>
      </c>
      <c r="F597" s="257">
        <v>99</v>
      </c>
      <c r="G597" s="238">
        <f t="shared" ref="G597:G613" si="37">F597/$J$596</f>
        <v>2.6329787234042551E-3</v>
      </c>
      <c r="H597" s="257"/>
      <c r="I597" s="257"/>
      <c r="J597" s="76"/>
    </row>
    <row r="598" spans="1:10" x14ac:dyDescent="0.25">
      <c r="A598" s="11" t="s">
        <v>239</v>
      </c>
      <c r="B598" s="178">
        <f t="shared" si="36"/>
        <v>0</v>
      </c>
      <c r="D598" s="257"/>
      <c r="E598" s="257" t="s">
        <v>245</v>
      </c>
      <c r="F598" s="257"/>
      <c r="G598" s="238"/>
      <c r="H598" s="244"/>
      <c r="I598" s="257"/>
      <c r="J598" s="76"/>
    </row>
    <row r="599" spans="1:10" x14ac:dyDescent="0.25">
      <c r="A599" s="11" t="s">
        <v>239</v>
      </c>
      <c r="B599" s="178">
        <f t="shared" si="36"/>
        <v>0</v>
      </c>
      <c r="D599" s="257"/>
      <c r="E599" s="257" t="s">
        <v>246</v>
      </c>
      <c r="F599" s="257"/>
      <c r="G599" s="238"/>
      <c r="H599" s="257"/>
      <c r="I599" s="257"/>
      <c r="J599" s="76"/>
    </row>
    <row r="600" spans="1:10" x14ac:dyDescent="0.25">
      <c r="A600" s="11" t="s">
        <v>239</v>
      </c>
      <c r="B600" s="178">
        <f t="shared" si="36"/>
        <v>4420.8352195563593</v>
      </c>
      <c r="D600" s="257"/>
      <c r="E600" s="257" t="s">
        <v>247</v>
      </c>
      <c r="F600" s="257">
        <v>25000</v>
      </c>
      <c r="G600" s="238">
        <f t="shared" si="37"/>
        <v>0.66489361702127658</v>
      </c>
      <c r="H600" s="257"/>
      <c r="I600" s="257"/>
      <c r="J600" s="76"/>
    </row>
    <row r="601" spans="1:10" x14ac:dyDescent="0.25">
      <c r="A601" s="11" t="s">
        <v>239</v>
      </c>
      <c r="B601" s="178">
        <f t="shared" si="36"/>
        <v>0</v>
      </c>
      <c r="D601" s="257"/>
      <c r="E601" s="257" t="s">
        <v>19</v>
      </c>
      <c r="F601" s="257"/>
      <c r="G601" s="238"/>
      <c r="H601" s="257"/>
      <c r="I601" s="257"/>
      <c r="J601" s="76"/>
    </row>
    <row r="602" spans="1:10" x14ac:dyDescent="0.25">
      <c r="A602" s="11" t="s">
        <v>239</v>
      </c>
      <c r="B602" s="178">
        <f t="shared" si="36"/>
        <v>0</v>
      </c>
      <c r="D602" s="257"/>
      <c r="E602" s="257" t="s">
        <v>248</v>
      </c>
      <c r="F602" s="257"/>
      <c r="G602" s="238"/>
      <c r="H602" s="257"/>
      <c r="I602" s="257"/>
      <c r="J602" s="76"/>
    </row>
    <row r="603" spans="1:10" x14ac:dyDescent="0.25">
      <c r="A603" s="11" t="s">
        <v>239</v>
      </c>
      <c r="B603" s="178">
        <f t="shared" si="36"/>
        <v>0</v>
      </c>
      <c r="D603" s="257"/>
      <c r="E603" s="257" t="s">
        <v>249</v>
      </c>
      <c r="F603" s="257"/>
      <c r="G603" s="238"/>
      <c r="H603" s="257"/>
      <c r="I603" s="257"/>
      <c r="J603" s="76"/>
    </row>
    <row r="604" spans="1:10" x14ac:dyDescent="0.25">
      <c r="A604" s="11" t="s">
        <v>239</v>
      </c>
      <c r="B604" s="178">
        <f t="shared" si="36"/>
        <v>0</v>
      </c>
      <c r="D604" s="257"/>
      <c r="E604" s="257" t="s">
        <v>20</v>
      </c>
      <c r="F604" s="257"/>
      <c r="G604" s="238"/>
      <c r="H604" s="257"/>
      <c r="I604" s="257"/>
      <c r="J604" s="76"/>
    </row>
    <row r="605" spans="1:10" x14ac:dyDescent="0.25">
      <c r="A605" s="11" t="s">
        <v>239</v>
      </c>
      <c r="B605" s="178">
        <f t="shared" si="36"/>
        <v>0</v>
      </c>
      <c r="D605" s="257"/>
      <c r="E605" s="257" t="s">
        <v>250</v>
      </c>
      <c r="F605" s="257"/>
      <c r="G605" s="238"/>
      <c r="H605" s="257"/>
      <c r="I605" s="257"/>
      <c r="J605" s="76"/>
    </row>
    <row r="606" spans="1:10" x14ac:dyDescent="0.25">
      <c r="A606" s="11" t="s">
        <v>239</v>
      </c>
      <c r="B606" s="178">
        <f t="shared" si="36"/>
        <v>1.4323506111362606E-2</v>
      </c>
      <c r="D606" s="257"/>
      <c r="E606" s="257" t="s">
        <v>251</v>
      </c>
      <c r="F606" s="257">
        <v>45</v>
      </c>
      <c r="G606" s="238">
        <f t="shared" si="37"/>
        <v>1.1968085106382979E-3</v>
      </c>
      <c r="H606" s="257"/>
      <c r="I606" s="257"/>
      <c r="J606" s="76"/>
    </row>
    <row r="607" spans="1:10" x14ac:dyDescent="0.25">
      <c r="A607" s="11" t="s">
        <v>239</v>
      </c>
      <c r="B607" s="178">
        <f t="shared" si="36"/>
        <v>0</v>
      </c>
      <c r="D607" s="257"/>
      <c r="E607" s="257" t="s">
        <v>228</v>
      </c>
      <c r="F607" s="257"/>
      <c r="G607" s="238"/>
      <c r="H607" s="257"/>
      <c r="I607" s="257"/>
      <c r="J607" s="76"/>
    </row>
    <row r="608" spans="1:10" x14ac:dyDescent="0.25">
      <c r="A608" s="11" t="s">
        <v>239</v>
      </c>
      <c r="B608" s="178">
        <f t="shared" si="36"/>
        <v>0</v>
      </c>
      <c r="D608" s="257"/>
      <c r="E608" s="257" t="s">
        <v>56</v>
      </c>
      <c r="F608" s="257"/>
      <c r="G608" s="238"/>
      <c r="H608" s="257"/>
      <c r="I608" s="257"/>
      <c r="J608" s="76"/>
    </row>
    <row r="609" spans="1:10" x14ac:dyDescent="0.25">
      <c r="A609" s="11" t="s">
        <v>239</v>
      </c>
      <c r="B609" s="178">
        <f t="shared" si="36"/>
        <v>470.28997849705752</v>
      </c>
      <c r="D609" s="257"/>
      <c r="E609" s="257" t="s">
        <v>165</v>
      </c>
      <c r="F609" s="257">
        <v>8154</v>
      </c>
      <c r="G609" s="238">
        <f t="shared" si="37"/>
        <v>0.21686170212765957</v>
      </c>
      <c r="H609" s="257"/>
      <c r="I609" s="257"/>
      <c r="J609" s="76"/>
    </row>
    <row r="610" spans="1:10" x14ac:dyDescent="0.25">
      <c r="A610" s="11" t="s">
        <v>239</v>
      </c>
      <c r="B610" s="178">
        <f t="shared" si="36"/>
        <v>21.662092575826161</v>
      </c>
      <c r="D610" s="257"/>
      <c r="E610" s="257" t="s">
        <v>252</v>
      </c>
      <c r="F610" s="257">
        <v>1750</v>
      </c>
      <c r="G610" s="238">
        <f t="shared" si="37"/>
        <v>4.6542553191489359E-2</v>
      </c>
      <c r="H610" s="257"/>
      <c r="I610" s="257"/>
      <c r="J610" s="76"/>
    </row>
    <row r="611" spans="1:10" x14ac:dyDescent="0.25">
      <c r="A611" s="11" t="s">
        <v>239</v>
      </c>
      <c r="B611" s="178">
        <f t="shared" si="36"/>
        <v>0</v>
      </c>
      <c r="D611" s="257"/>
      <c r="E611" s="257" t="s">
        <v>92</v>
      </c>
      <c r="F611" s="257"/>
      <c r="G611" s="238"/>
      <c r="H611" s="257"/>
      <c r="I611" s="257"/>
      <c r="J611" s="76"/>
    </row>
    <row r="612" spans="1:10" x14ac:dyDescent="0.25">
      <c r="A612" s="11" t="s">
        <v>239</v>
      </c>
      <c r="B612" s="178">
        <f t="shared" si="36"/>
        <v>1.5915006790402893E-3</v>
      </c>
      <c r="D612" s="257"/>
      <c r="E612" s="257" t="s">
        <v>218</v>
      </c>
      <c r="F612" s="257">
        <v>15</v>
      </c>
      <c r="G612" s="238">
        <f t="shared" si="37"/>
        <v>3.9893617021276594E-4</v>
      </c>
      <c r="H612" s="257"/>
      <c r="I612" s="257"/>
      <c r="J612" s="76"/>
    </row>
    <row r="613" spans="1:10" x14ac:dyDescent="0.25">
      <c r="A613" s="150" t="s">
        <v>239</v>
      </c>
      <c r="B613" s="131">
        <f t="shared" si="36"/>
        <v>15.915006790402899</v>
      </c>
      <c r="C613" s="150"/>
      <c r="D613" s="12"/>
      <c r="E613" s="12" t="s">
        <v>230</v>
      </c>
      <c r="F613" s="12">
        <v>1500</v>
      </c>
      <c r="G613" s="237">
        <f t="shared" si="37"/>
        <v>3.9893617021276598E-2</v>
      </c>
      <c r="H613" s="12"/>
      <c r="I613" s="12"/>
      <c r="J613" s="147"/>
    </row>
    <row r="614" spans="1:10" x14ac:dyDescent="0.25">
      <c r="A614" s="11" t="s">
        <v>253</v>
      </c>
      <c r="B614" s="178">
        <f>POWER((F614/$J$614)*100, 2)</f>
        <v>84.167999326656002</v>
      </c>
      <c r="C614" s="11">
        <f>SUM(B614:B628)</f>
        <v>2394.1961416926192</v>
      </c>
      <c r="D614" s="260"/>
      <c r="E614" s="260" t="s">
        <v>100</v>
      </c>
      <c r="F614" s="260">
        <v>200000</v>
      </c>
      <c r="G614" s="238">
        <f>F614/$J$614</f>
        <v>9.1743119266055051E-2</v>
      </c>
      <c r="H614" s="260"/>
      <c r="I614" s="260"/>
      <c r="J614" s="76">
        <v>2180000</v>
      </c>
    </row>
    <row r="615" spans="1:10" x14ac:dyDescent="0.25">
      <c r="A615" s="11" t="s">
        <v>253</v>
      </c>
      <c r="B615" s="178">
        <f t="shared" ref="B615:B628" si="38">POWER((F615/$J$614)*100, 2)</f>
        <v>2.5776449793788405</v>
      </c>
      <c r="D615" s="260"/>
      <c r="E615" s="260" t="s">
        <v>82</v>
      </c>
      <c r="F615" s="260">
        <v>35000</v>
      </c>
      <c r="G615" s="238">
        <f t="shared" ref="G615:G625" si="39">F615/$J$614</f>
        <v>1.6055045871559634E-2</v>
      </c>
      <c r="H615" s="260"/>
      <c r="I615" s="260"/>
      <c r="J615" s="76"/>
    </row>
    <row r="616" spans="1:10" x14ac:dyDescent="0.25">
      <c r="A616" s="11" t="s">
        <v>253</v>
      </c>
      <c r="B616" s="178">
        <f t="shared" si="38"/>
        <v>11.836124905311001</v>
      </c>
      <c r="D616" s="260"/>
      <c r="E616" s="260" t="s">
        <v>83</v>
      </c>
      <c r="F616" s="253">
        <v>75000</v>
      </c>
      <c r="G616" s="238">
        <f t="shared" si="39"/>
        <v>3.4403669724770644E-2</v>
      </c>
      <c r="H616" s="260"/>
      <c r="I616" s="260"/>
      <c r="J616" s="76"/>
    </row>
    <row r="617" spans="1:10" x14ac:dyDescent="0.25">
      <c r="A617" s="11" t="s">
        <v>253</v>
      </c>
      <c r="B617" s="178">
        <f t="shared" si="38"/>
        <v>15.440934199562328</v>
      </c>
      <c r="D617" s="260"/>
      <c r="E617" s="260" t="s">
        <v>134</v>
      </c>
      <c r="F617" s="260">
        <v>85663</v>
      </c>
      <c r="G617" s="238">
        <f t="shared" si="39"/>
        <v>3.9294954128440369E-2</v>
      </c>
      <c r="H617" s="260"/>
      <c r="I617" s="260"/>
      <c r="J617" s="76"/>
    </row>
    <row r="618" spans="1:10" x14ac:dyDescent="0.25">
      <c r="A618" s="11" t="s">
        <v>253</v>
      </c>
      <c r="B618" s="178">
        <f t="shared" si="38"/>
        <v>1031.0579917515363</v>
      </c>
      <c r="D618" s="260"/>
      <c r="E618" s="260" t="s">
        <v>94</v>
      </c>
      <c r="F618" s="260">
        <v>700000</v>
      </c>
      <c r="G618" s="238">
        <f t="shared" si="39"/>
        <v>0.32110091743119268</v>
      </c>
      <c r="H618" s="260"/>
      <c r="I618" s="260"/>
      <c r="J618" s="76"/>
    </row>
    <row r="619" spans="1:10" x14ac:dyDescent="0.25">
      <c r="A619" s="11" t="s">
        <v>253</v>
      </c>
      <c r="B619" s="178">
        <f t="shared" si="38"/>
        <v>0.53867519569059852</v>
      </c>
      <c r="D619" s="260"/>
      <c r="E619" s="260" t="s">
        <v>9</v>
      </c>
      <c r="F619" s="253">
        <v>16000</v>
      </c>
      <c r="G619" s="238">
        <f t="shared" si="39"/>
        <v>7.3394495412844041E-3</v>
      </c>
      <c r="H619" s="260"/>
      <c r="I619" s="260"/>
      <c r="J619" s="76"/>
    </row>
    <row r="620" spans="1:10" x14ac:dyDescent="0.25">
      <c r="A620" s="11" t="s">
        <v>253</v>
      </c>
      <c r="B620" s="178">
        <f t="shared" si="38"/>
        <v>1183.6124905311003</v>
      </c>
      <c r="D620" s="260"/>
      <c r="E620" s="260" t="s">
        <v>111</v>
      </c>
      <c r="F620" s="260">
        <v>750000</v>
      </c>
      <c r="G620" s="238">
        <f t="shared" si="39"/>
        <v>0.34403669724770641</v>
      </c>
      <c r="H620" s="260"/>
      <c r="I620" s="260"/>
      <c r="J620" s="76"/>
    </row>
    <row r="621" spans="1:10" x14ac:dyDescent="0.25">
      <c r="A621" s="11" t="s">
        <v>253</v>
      </c>
      <c r="B621" s="178">
        <f t="shared" si="38"/>
        <v>7.3247201414022385</v>
      </c>
      <c r="D621" s="260"/>
      <c r="E621" s="260" t="s">
        <v>92</v>
      </c>
      <c r="F621" s="260">
        <v>59000</v>
      </c>
      <c r="G621" s="238">
        <f t="shared" si="39"/>
        <v>2.706422018348624E-2</v>
      </c>
      <c r="H621" s="260"/>
      <c r="I621" s="260"/>
      <c r="J621" s="76"/>
    </row>
    <row r="622" spans="1:10" x14ac:dyDescent="0.25">
      <c r="A622" s="11" t="s">
        <v>253</v>
      </c>
      <c r="B622" s="178">
        <f t="shared" si="38"/>
        <v>15.202844878377244</v>
      </c>
      <c r="D622" s="260"/>
      <c r="E622" s="260" t="s">
        <v>158</v>
      </c>
      <c r="F622" s="260">
        <v>85000</v>
      </c>
      <c r="G622" s="238">
        <f t="shared" si="39"/>
        <v>3.8990825688073397E-2</v>
      </c>
      <c r="H622" s="260"/>
      <c r="I622" s="260"/>
      <c r="J622" s="76"/>
    </row>
    <row r="623" spans="1:10" x14ac:dyDescent="0.25">
      <c r="A623" s="11" t="s">
        <v>253</v>
      </c>
      <c r="B623" s="178">
        <f t="shared" si="38"/>
        <v>41.242319670061448</v>
      </c>
      <c r="D623" s="260"/>
      <c r="E623" s="260" t="s">
        <v>16</v>
      </c>
      <c r="F623" s="260">
        <v>140000</v>
      </c>
      <c r="G623" s="238">
        <f t="shared" si="39"/>
        <v>6.4220183486238536E-2</v>
      </c>
      <c r="H623" s="260"/>
      <c r="I623" s="260"/>
      <c r="J623" s="76"/>
    </row>
    <row r="624" spans="1:10" x14ac:dyDescent="0.25">
      <c r="A624" s="11" t="s">
        <v>253</v>
      </c>
      <c r="B624" s="178">
        <f t="shared" si="38"/>
        <v>0.35271612027607097</v>
      </c>
      <c r="D624" s="260"/>
      <c r="E624" s="260" t="s">
        <v>37</v>
      </c>
      <c r="F624" s="260">
        <v>12947</v>
      </c>
      <c r="G624" s="238">
        <f t="shared" si="39"/>
        <v>5.9389908256880734E-3</v>
      </c>
      <c r="H624" s="260"/>
      <c r="I624" s="260"/>
      <c r="J624" s="76"/>
    </row>
    <row r="625" spans="1:10" x14ac:dyDescent="0.25">
      <c r="A625" s="11" t="s">
        <v>253</v>
      </c>
      <c r="B625" s="178">
        <f t="shared" si="38"/>
        <v>0.84167999326656018</v>
      </c>
      <c r="D625" s="260"/>
      <c r="E625" s="260" t="s">
        <v>174</v>
      </c>
      <c r="F625" s="253">
        <v>20000</v>
      </c>
      <c r="G625" s="238">
        <f t="shared" si="39"/>
        <v>9.1743119266055051E-3</v>
      </c>
      <c r="H625" s="260"/>
      <c r="I625" s="260"/>
      <c r="J625" s="76"/>
    </row>
    <row r="626" spans="1:10" x14ac:dyDescent="0.25">
      <c r="A626" s="11" t="s">
        <v>253</v>
      </c>
      <c r="B626" s="178">
        <f t="shared" si="38"/>
        <v>0</v>
      </c>
      <c r="D626" s="260"/>
      <c r="E626" s="260" t="s">
        <v>38</v>
      </c>
      <c r="F626" s="253"/>
      <c r="G626" s="238"/>
      <c r="H626" s="260"/>
      <c r="I626" s="260"/>
      <c r="J626" s="76"/>
    </row>
    <row r="627" spans="1:10" x14ac:dyDescent="0.25">
      <c r="A627" s="11" t="s">
        <v>253</v>
      </c>
      <c r="B627" s="178">
        <f t="shared" si="38"/>
        <v>0</v>
      </c>
      <c r="D627" s="260"/>
      <c r="E627" s="260" t="s">
        <v>89</v>
      </c>
      <c r="F627" s="253"/>
      <c r="G627" s="238"/>
      <c r="H627" s="260"/>
      <c r="I627" s="260"/>
      <c r="J627" s="76"/>
    </row>
    <row r="628" spans="1:10" x14ac:dyDescent="0.25">
      <c r="A628" s="150" t="s">
        <v>253</v>
      </c>
      <c r="B628" s="131">
        <f t="shared" si="38"/>
        <v>0</v>
      </c>
      <c r="C628" s="150"/>
      <c r="D628" s="12"/>
      <c r="E628" s="12" t="s">
        <v>86</v>
      </c>
      <c r="F628" s="140"/>
      <c r="G628" s="237"/>
      <c r="H628" s="12"/>
      <c r="I628" s="12"/>
      <c r="J628" s="147"/>
    </row>
    <row r="629" spans="1:10" x14ac:dyDescent="0.25">
      <c r="A629" s="11" t="s">
        <v>257</v>
      </c>
      <c r="B629" s="178">
        <f>POWER((F629/$J$629)*100, 2)</f>
        <v>0</v>
      </c>
      <c r="C629" s="11">
        <f>SUM(B629:B642)</f>
        <v>3729.4107734764543</v>
      </c>
      <c r="D629" s="260"/>
      <c r="E629" s="260" t="s">
        <v>192</v>
      </c>
      <c r="F629" s="199"/>
      <c r="G629" s="238"/>
      <c r="H629" s="260"/>
      <c r="I629" s="260"/>
      <c r="J629" s="76">
        <v>380000</v>
      </c>
    </row>
    <row r="630" spans="1:10" x14ac:dyDescent="0.25">
      <c r="A630" s="11" t="s">
        <v>257</v>
      </c>
      <c r="B630" s="178">
        <f t="shared" ref="B630:B642" si="40">POWER((F630/$J$629)*100, 2)</f>
        <v>692.52077562326861</v>
      </c>
      <c r="D630" s="260"/>
      <c r="E630" s="260" t="s">
        <v>15</v>
      </c>
      <c r="F630" s="199">
        <v>100000</v>
      </c>
      <c r="G630" s="238">
        <f t="shared" ref="G630:G640" si="41">F630/$J$629</f>
        <v>0.26315789473684209</v>
      </c>
      <c r="H630" s="260"/>
      <c r="I630" s="260"/>
      <c r="J630" s="76"/>
    </row>
    <row r="631" spans="1:10" x14ac:dyDescent="0.25">
      <c r="A631" s="11" t="s">
        <v>257</v>
      </c>
      <c r="B631" s="178">
        <f t="shared" si="40"/>
        <v>0</v>
      </c>
      <c r="D631" s="260"/>
      <c r="E631" s="260" t="s">
        <v>19</v>
      </c>
      <c r="F631" s="199"/>
      <c r="G631" s="238"/>
      <c r="H631" s="260"/>
      <c r="I631" s="260"/>
      <c r="J631" s="76"/>
    </row>
    <row r="632" spans="1:10" x14ac:dyDescent="0.25">
      <c r="A632" s="11" t="s">
        <v>257</v>
      </c>
      <c r="B632" s="178">
        <f t="shared" si="40"/>
        <v>0.17728531855955676</v>
      </c>
      <c r="D632" s="260"/>
      <c r="E632" s="260" t="s">
        <v>94</v>
      </c>
      <c r="F632" s="199">
        <v>1600</v>
      </c>
      <c r="G632" s="238">
        <f t="shared" si="41"/>
        <v>4.2105263157894736E-3</v>
      </c>
      <c r="H632" s="260"/>
      <c r="I632" s="260"/>
      <c r="J632" s="76"/>
    </row>
    <row r="633" spans="1:10" x14ac:dyDescent="0.25">
      <c r="A633" s="11" t="s">
        <v>257</v>
      </c>
      <c r="B633" s="178">
        <f t="shared" si="40"/>
        <v>0.17728531855955676</v>
      </c>
      <c r="D633" s="260"/>
      <c r="E633" s="260" t="s">
        <v>9</v>
      </c>
      <c r="F633" s="199">
        <v>1600</v>
      </c>
      <c r="G633" s="238">
        <f t="shared" si="41"/>
        <v>4.2105263157894736E-3</v>
      </c>
      <c r="H633" s="260"/>
      <c r="I633" s="260"/>
      <c r="J633" s="76"/>
    </row>
    <row r="634" spans="1:10" x14ac:dyDescent="0.25">
      <c r="A634" s="11" t="s">
        <v>257</v>
      </c>
      <c r="B634" s="178">
        <f t="shared" si="40"/>
        <v>2834.5256211218839</v>
      </c>
      <c r="D634" s="260"/>
      <c r="E634" s="260" t="s">
        <v>136</v>
      </c>
      <c r="F634" s="199">
        <v>202313</v>
      </c>
      <c r="G634" s="238">
        <f t="shared" si="41"/>
        <v>0.53240263157894741</v>
      </c>
      <c r="H634" s="260"/>
      <c r="I634" s="260"/>
      <c r="J634" s="76"/>
    </row>
    <row r="635" spans="1:10" x14ac:dyDescent="0.25">
      <c r="A635" s="11" t="s">
        <v>257</v>
      </c>
      <c r="B635" s="178">
        <f t="shared" si="40"/>
        <v>0</v>
      </c>
      <c r="D635" s="260"/>
      <c r="E635" s="260" t="s">
        <v>25</v>
      </c>
      <c r="F635" s="199"/>
      <c r="G635" s="238"/>
      <c r="H635" s="260"/>
      <c r="I635" s="260"/>
      <c r="J635" s="76"/>
    </row>
    <row r="636" spans="1:10" x14ac:dyDescent="0.25">
      <c r="A636" s="11" t="s">
        <v>257</v>
      </c>
      <c r="B636" s="178">
        <f t="shared" si="40"/>
        <v>27.700831024930743</v>
      </c>
      <c r="D636" s="260"/>
      <c r="E636" s="260" t="s">
        <v>111</v>
      </c>
      <c r="F636" s="199">
        <v>20000</v>
      </c>
      <c r="G636" s="238">
        <f t="shared" si="41"/>
        <v>5.2631578947368418E-2</v>
      </c>
      <c r="H636" s="260"/>
      <c r="I636" s="260"/>
      <c r="J636" s="76"/>
    </row>
    <row r="637" spans="1:10" x14ac:dyDescent="0.25">
      <c r="A637" s="11" t="s">
        <v>257</v>
      </c>
      <c r="B637" s="178">
        <f t="shared" si="40"/>
        <v>173.13019390581715</v>
      </c>
      <c r="D637" s="260"/>
      <c r="E637" s="260" t="s">
        <v>153</v>
      </c>
      <c r="F637" s="199">
        <v>50000</v>
      </c>
      <c r="G637" s="238">
        <f t="shared" si="41"/>
        <v>0.13157894736842105</v>
      </c>
      <c r="H637" s="260"/>
      <c r="I637" s="260"/>
      <c r="J637" s="76"/>
    </row>
    <row r="638" spans="1:10" x14ac:dyDescent="0.25">
      <c r="A638" s="11" t="s">
        <v>257</v>
      </c>
      <c r="B638" s="178">
        <f t="shared" si="40"/>
        <v>0</v>
      </c>
      <c r="D638" s="260"/>
      <c r="E638" s="260" t="s">
        <v>32</v>
      </c>
      <c r="F638" s="199"/>
      <c r="G638" s="238"/>
      <c r="H638" s="260"/>
      <c r="I638" s="260"/>
      <c r="J638" s="76"/>
    </row>
    <row r="639" spans="1:10" x14ac:dyDescent="0.25">
      <c r="A639" s="11" t="s">
        <v>257</v>
      </c>
      <c r="B639" s="178">
        <f t="shared" si="40"/>
        <v>1.4653739612188367E-2</v>
      </c>
      <c r="D639" s="260"/>
      <c r="E639" s="260" t="s">
        <v>141</v>
      </c>
      <c r="F639" s="199">
        <v>460</v>
      </c>
      <c r="G639" s="238">
        <f t="shared" si="41"/>
        <v>1.2105263157894737E-3</v>
      </c>
      <c r="H639" s="260"/>
      <c r="I639" s="260"/>
      <c r="J639" s="76"/>
    </row>
    <row r="640" spans="1:10" x14ac:dyDescent="0.25">
      <c r="A640" s="11" t="s">
        <v>257</v>
      </c>
      <c r="B640" s="178">
        <f t="shared" si="40"/>
        <v>1.1641274238227148</v>
      </c>
      <c r="D640" s="260"/>
      <c r="E640" s="260" t="s">
        <v>126</v>
      </c>
      <c r="F640" s="199">
        <v>4100</v>
      </c>
      <c r="G640" s="238">
        <f t="shared" si="41"/>
        <v>1.0789473684210526E-2</v>
      </c>
      <c r="H640" s="260"/>
      <c r="I640" s="260"/>
      <c r="J640" s="76"/>
    </row>
    <row r="641" spans="1:10" x14ac:dyDescent="0.25">
      <c r="A641" s="11" t="s">
        <v>257</v>
      </c>
      <c r="B641" s="178">
        <f t="shared" si="40"/>
        <v>0</v>
      </c>
      <c r="D641" s="260"/>
      <c r="E641" s="260" t="s">
        <v>128</v>
      </c>
      <c r="F641" s="199"/>
      <c r="G641" s="238"/>
      <c r="H641" s="260"/>
      <c r="I641" s="260"/>
      <c r="J641" s="76"/>
    </row>
    <row r="642" spans="1:10" x14ac:dyDescent="0.25">
      <c r="A642" s="150" t="s">
        <v>257</v>
      </c>
      <c r="B642" s="131">
        <f t="shared" si="40"/>
        <v>0</v>
      </c>
      <c r="C642" s="150"/>
      <c r="D642" s="12"/>
      <c r="E642" s="12" t="s">
        <v>38</v>
      </c>
      <c r="F642" s="216"/>
      <c r="G642" s="237"/>
      <c r="H642" s="12"/>
      <c r="I642" s="12"/>
      <c r="J642" s="147"/>
    </row>
    <row r="643" spans="1:10" x14ac:dyDescent="0.25">
      <c r="A643" s="11" t="s">
        <v>260</v>
      </c>
      <c r="B643" s="178">
        <f>POWER((F643/$J$643)*100, 2)</f>
        <v>7.7633544740011537E-2</v>
      </c>
      <c r="C643" s="11">
        <f>SUM(B643:B650)</f>
        <v>3667.746750649188</v>
      </c>
      <c r="D643" s="261"/>
      <c r="E643" s="261" t="s">
        <v>81</v>
      </c>
      <c r="F643" s="261">
        <v>1056</v>
      </c>
      <c r="G643" s="238">
        <f>F643/$J$643</f>
        <v>2.7862796833773087E-3</v>
      </c>
      <c r="H643" s="261"/>
      <c r="I643" s="261"/>
      <c r="J643" s="76">
        <v>379000</v>
      </c>
    </row>
    <row r="644" spans="1:10" x14ac:dyDescent="0.25">
      <c r="A644" s="11" t="s">
        <v>260</v>
      </c>
      <c r="B644" s="178">
        <f t="shared" ref="B644:B650" si="42">POWER((F644/$J$643)*100, 2)</f>
        <v>2784.7202400428851</v>
      </c>
      <c r="D644" s="261"/>
      <c r="E644" s="261" t="s">
        <v>15</v>
      </c>
      <c r="F644" s="261">
        <v>200000</v>
      </c>
      <c r="G644" s="238">
        <f t="shared" ref="G644:G649" si="43">F644/$J$643</f>
        <v>0.52770448548812665</v>
      </c>
      <c r="H644" s="261"/>
      <c r="I644" s="261"/>
      <c r="J644" s="76"/>
    </row>
    <row r="645" spans="1:10" x14ac:dyDescent="0.25">
      <c r="A645" s="11" t="s">
        <v>260</v>
      </c>
      <c r="B645" s="178">
        <f t="shared" si="42"/>
        <v>111.38880960171538</v>
      </c>
      <c r="D645" s="261"/>
      <c r="E645" s="261" t="s">
        <v>24</v>
      </c>
      <c r="F645" s="261">
        <v>40000</v>
      </c>
      <c r="G645" s="238">
        <f t="shared" si="43"/>
        <v>0.10554089709762533</v>
      </c>
      <c r="H645" s="261"/>
      <c r="I645" s="261"/>
      <c r="J645" s="76"/>
    </row>
    <row r="646" spans="1:10" x14ac:dyDescent="0.25">
      <c r="A646" s="11" t="s">
        <v>260</v>
      </c>
      <c r="B646" s="178">
        <f t="shared" si="42"/>
        <v>115.1459235872766</v>
      </c>
      <c r="D646" s="261"/>
      <c r="E646" s="261" t="s">
        <v>56</v>
      </c>
      <c r="F646" s="261">
        <v>40669</v>
      </c>
      <c r="G646" s="238">
        <f t="shared" si="43"/>
        <v>0.10730606860158311</v>
      </c>
      <c r="H646" s="261"/>
      <c r="I646" s="261"/>
      <c r="J646" s="76"/>
    </row>
    <row r="647" spans="1:10" x14ac:dyDescent="0.25">
      <c r="A647" s="11" t="s">
        <v>260</v>
      </c>
      <c r="B647" s="178">
        <f t="shared" si="42"/>
        <v>0</v>
      </c>
      <c r="D647" s="261"/>
      <c r="E647" s="261" t="s">
        <v>165</v>
      </c>
      <c r="F647" s="261"/>
      <c r="G647" s="238"/>
      <c r="H647" s="261"/>
      <c r="I647" s="261"/>
      <c r="J647" s="76"/>
    </row>
    <row r="648" spans="1:10" x14ac:dyDescent="0.25">
      <c r="A648" s="11" t="s">
        <v>260</v>
      </c>
      <c r="B648" s="178">
        <f t="shared" si="42"/>
        <v>0</v>
      </c>
      <c r="D648" s="261"/>
      <c r="E648" s="261" t="s">
        <v>262</v>
      </c>
      <c r="F648" s="261"/>
      <c r="G648" s="238"/>
      <c r="H648" s="261"/>
      <c r="I648" s="261"/>
      <c r="J648" s="76"/>
    </row>
    <row r="649" spans="1:10" x14ac:dyDescent="0.25">
      <c r="A649" s="11" t="s">
        <v>260</v>
      </c>
      <c r="B649" s="178">
        <f t="shared" si="42"/>
        <v>656.414143872571</v>
      </c>
      <c r="D649" s="261"/>
      <c r="E649" s="261" t="s">
        <v>32</v>
      </c>
      <c r="F649" s="261">
        <v>97102</v>
      </c>
      <c r="G649" s="238">
        <f t="shared" si="43"/>
        <v>0.25620580474934035</v>
      </c>
      <c r="H649" s="261"/>
      <c r="I649" s="261"/>
      <c r="J649" s="76"/>
    </row>
    <row r="650" spans="1:10" x14ac:dyDescent="0.25">
      <c r="A650" s="150" t="s">
        <v>260</v>
      </c>
      <c r="B650" s="131">
        <f t="shared" si="42"/>
        <v>0</v>
      </c>
      <c r="C650" s="150"/>
      <c r="D650" s="131"/>
      <c r="E650" s="131" t="s">
        <v>31</v>
      </c>
      <c r="F650" s="131"/>
      <c r="G650" s="237"/>
      <c r="H650" s="131"/>
      <c r="I650" s="131"/>
      <c r="J650" s="147"/>
    </row>
    <row r="651" spans="1:10" x14ac:dyDescent="0.25">
      <c r="A651" s="11" t="s">
        <v>263</v>
      </c>
      <c r="B651" s="178">
        <f>POWER((F651/$J$651)*100, 2)</f>
        <v>4.4261686390532544</v>
      </c>
      <c r="C651" s="105">
        <f>SUM(B651:B663)</f>
        <v>8156.624485946747</v>
      </c>
      <c r="D651" s="232"/>
      <c r="E651" s="14" t="s">
        <v>5</v>
      </c>
      <c r="F651" s="263">
        <v>2188</v>
      </c>
      <c r="G651" s="238">
        <f>F651/$J$651</f>
        <v>2.1038461538461537E-2</v>
      </c>
      <c r="H651" s="232"/>
      <c r="I651" s="232"/>
      <c r="J651" s="167">
        <v>104000</v>
      </c>
    </row>
    <row r="652" spans="1:10" x14ac:dyDescent="0.25">
      <c r="A652" s="11" t="s">
        <v>263</v>
      </c>
      <c r="B652" s="178">
        <f t="shared" ref="B652:B663" si="44">POWER((F652/$J$651)*100, 2)</f>
        <v>1.8121301775147928E-2</v>
      </c>
      <c r="C652" s="105"/>
      <c r="D652" s="232"/>
      <c r="E652" s="14" t="s">
        <v>6</v>
      </c>
      <c r="F652" s="263">
        <v>140</v>
      </c>
      <c r="G652" s="238">
        <f t="shared" ref="G652:G663" si="45">F652/$J$651</f>
        <v>1.3461538461538461E-3</v>
      </c>
      <c r="H652" s="232"/>
      <c r="I652" s="232"/>
      <c r="J652" s="167"/>
    </row>
    <row r="653" spans="1:10" x14ac:dyDescent="0.25">
      <c r="A653" s="11" t="s">
        <v>263</v>
      </c>
      <c r="B653" s="178">
        <f t="shared" si="44"/>
        <v>8134.6523668639056</v>
      </c>
      <c r="D653" s="263"/>
      <c r="E653" s="263" t="s">
        <v>15</v>
      </c>
      <c r="F653" s="263">
        <v>93800</v>
      </c>
      <c r="G653" s="238">
        <f t="shared" si="45"/>
        <v>0.90192307692307694</v>
      </c>
      <c r="H653" s="263"/>
      <c r="I653" s="263"/>
      <c r="J653" s="76"/>
    </row>
    <row r="654" spans="1:10" x14ac:dyDescent="0.25">
      <c r="A654" s="11" t="s">
        <v>263</v>
      </c>
      <c r="B654" s="178">
        <f t="shared" si="44"/>
        <v>0</v>
      </c>
      <c r="D654" s="263"/>
      <c r="E654" s="263" t="s">
        <v>265</v>
      </c>
      <c r="F654" s="263"/>
      <c r="G654" s="238"/>
      <c r="H654" s="263"/>
      <c r="I654" s="263"/>
      <c r="J654" s="76"/>
    </row>
    <row r="655" spans="1:10" x14ac:dyDescent="0.25">
      <c r="A655" s="11" t="s">
        <v>263</v>
      </c>
      <c r="B655" s="178">
        <f t="shared" si="44"/>
        <v>2.6719674556213024</v>
      </c>
      <c r="D655" s="263"/>
      <c r="E655" s="263" t="s">
        <v>9</v>
      </c>
      <c r="F655" s="263">
        <v>1700</v>
      </c>
      <c r="G655" s="238">
        <f t="shared" si="45"/>
        <v>1.6346153846153847E-2</v>
      </c>
      <c r="H655" s="263"/>
      <c r="I655" s="263"/>
      <c r="J655" s="76"/>
    </row>
    <row r="656" spans="1:10" x14ac:dyDescent="0.25">
      <c r="A656" s="11" t="s">
        <v>263</v>
      </c>
      <c r="B656" s="178">
        <f t="shared" si="44"/>
        <v>0</v>
      </c>
      <c r="D656" s="263"/>
      <c r="E656" s="263" t="s">
        <v>36</v>
      </c>
      <c r="F656" s="263"/>
      <c r="G656" s="238"/>
      <c r="H656" s="263"/>
      <c r="I656" s="263"/>
      <c r="J656" s="76"/>
    </row>
    <row r="657" spans="1:10" x14ac:dyDescent="0.25">
      <c r="A657" s="11" t="s">
        <v>263</v>
      </c>
      <c r="B657" s="178">
        <f t="shared" si="44"/>
        <v>0</v>
      </c>
      <c r="D657" s="263"/>
      <c r="E657" s="263" t="s">
        <v>266</v>
      </c>
      <c r="F657" s="263"/>
      <c r="G657" s="238"/>
      <c r="H657" s="263"/>
      <c r="I657" s="263"/>
      <c r="J657" s="76"/>
    </row>
    <row r="658" spans="1:10" x14ac:dyDescent="0.25">
      <c r="A658" s="11" t="s">
        <v>263</v>
      </c>
      <c r="B658" s="178">
        <f t="shared" si="44"/>
        <v>0.15541789940828402</v>
      </c>
      <c r="D658" s="263"/>
      <c r="E658" s="263" t="s">
        <v>26</v>
      </c>
      <c r="F658" s="263">
        <v>410</v>
      </c>
      <c r="G658" s="238">
        <f t="shared" si="45"/>
        <v>3.942307692307692E-3</v>
      </c>
      <c r="H658" s="263"/>
      <c r="I658" s="263"/>
      <c r="J658" s="76"/>
    </row>
    <row r="659" spans="1:10" x14ac:dyDescent="0.25">
      <c r="A659" s="11" t="s">
        <v>263</v>
      </c>
      <c r="B659" s="178">
        <f t="shared" si="44"/>
        <v>5.778476331360948</v>
      </c>
      <c r="D659" s="263"/>
      <c r="E659" s="263" t="s">
        <v>16</v>
      </c>
      <c r="F659" s="263">
        <v>2500</v>
      </c>
      <c r="G659" s="238">
        <f t="shared" si="45"/>
        <v>2.403846153846154E-2</v>
      </c>
      <c r="H659" s="263"/>
      <c r="I659" s="263"/>
      <c r="J659" s="76"/>
    </row>
    <row r="660" spans="1:10" x14ac:dyDescent="0.25">
      <c r="A660" s="11" t="s">
        <v>263</v>
      </c>
      <c r="B660" s="178">
        <f t="shared" si="44"/>
        <v>0</v>
      </c>
      <c r="D660" s="263"/>
      <c r="E660" s="263" t="s">
        <v>160</v>
      </c>
      <c r="F660" s="263"/>
      <c r="G660" s="238"/>
      <c r="H660" s="263"/>
      <c r="I660" s="263"/>
      <c r="J660" s="76"/>
    </row>
    <row r="661" spans="1:10" x14ac:dyDescent="0.25">
      <c r="A661" s="11" t="s">
        <v>263</v>
      </c>
      <c r="B661" s="178">
        <f t="shared" si="44"/>
        <v>8.8849852071005913</v>
      </c>
      <c r="D661" s="263"/>
      <c r="E661" s="263" t="s">
        <v>161</v>
      </c>
      <c r="F661" s="263">
        <v>3100</v>
      </c>
      <c r="G661" s="238">
        <f t="shared" si="45"/>
        <v>2.9807692307692309E-2</v>
      </c>
      <c r="H661" s="263"/>
      <c r="I661" s="263"/>
      <c r="J661" s="76"/>
    </row>
    <row r="662" spans="1:10" x14ac:dyDescent="0.25">
      <c r="A662" s="11" t="s">
        <v>263</v>
      </c>
      <c r="B662" s="178">
        <f t="shared" si="44"/>
        <v>0</v>
      </c>
      <c r="D662" s="263"/>
      <c r="E662" s="263" t="s">
        <v>38</v>
      </c>
      <c r="F662" s="253"/>
      <c r="G662" s="238"/>
      <c r="H662" s="263"/>
      <c r="I662" s="263"/>
      <c r="J662" s="76"/>
    </row>
    <row r="663" spans="1:10" x14ac:dyDescent="0.25">
      <c r="A663" s="150" t="s">
        <v>263</v>
      </c>
      <c r="B663" s="131">
        <f t="shared" si="44"/>
        <v>3.6982248520710061E-2</v>
      </c>
      <c r="C663" s="12"/>
      <c r="D663" s="12"/>
      <c r="E663" s="12" t="s">
        <v>47</v>
      </c>
      <c r="F663" s="140">
        <v>200</v>
      </c>
      <c r="G663" s="237">
        <f t="shared" si="45"/>
        <v>1.9230769230769232E-3</v>
      </c>
      <c r="H663" s="12"/>
      <c r="I663" s="12"/>
      <c r="J663" s="12"/>
    </row>
    <row r="664" spans="1:10" x14ac:dyDescent="0.25">
      <c r="A664" s="11" t="s">
        <v>267</v>
      </c>
      <c r="B664" s="178">
        <f>POWER((F664/$J$664)*100, 2)</f>
        <v>2107.1418202932209</v>
      </c>
      <c r="C664" s="11">
        <f>SUM(B664:B681)</f>
        <v>2947.5810991979961</v>
      </c>
      <c r="D664" s="264"/>
      <c r="E664" s="264" t="s">
        <v>5</v>
      </c>
      <c r="F664" s="264">
        <v>762000</v>
      </c>
      <c r="G664" s="238">
        <f>F664/$J$664</f>
        <v>0.45903614457831327</v>
      </c>
      <c r="H664" s="264"/>
      <c r="I664" s="264"/>
      <c r="J664" s="76">
        <v>1660000</v>
      </c>
    </row>
    <row r="665" spans="1:10" x14ac:dyDescent="0.25">
      <c r="A665" s="11" t="s">
        <v>267</v>
      </c>
      <c r="B665" s="178">
        <f t="shared" ref="B665:B681" si="46">POWER((F665/$J$664)*100, 2)</f>
        <v>1.9672597220206125</v>
      </c>
      <c r="D665" s="264"/>
      <c r="E665" s="264" t="s">
        <v>6</v>
      </c>
      <c r="F665" s="264">
        <v>23283</v>
      </c>
      <c r="G665" s="238">
        <f t="shared" ref="G665:G681" si="47">F665/$J$664</f>
        <v>1.4025903614457831E-2</v>
      </c>
      <c r="H665" s="264"/>
      <c r="I665" s="264"/>
      <c r="J665" s="76"/>
    </row>
    <row r="666" spans="1:10" x14ac:dyDescent="0.25">
      <c r="A666" s="11" t="s">
        <v>267</v>
      </c>
      <c r="B666" s="178">
        <f t="shared" si="46"/>
        <v>81.651908840179999</v>
      </c>
      <c r="D666" s="264"/>
      <c r="E666" s="264" t="s">
        <v>15</v>
      </c>
      <c r="F666" s="253">
        <v>150000</v>
      </c>
      <c r="G666" s="238">
        <f t="shared" si="47"/>
        <v>9.036144578313253E-2</v>
      </c>
      <c r="H666" s="264"/>
      <c r="I666" s="264"/>
      <c r="J666" s="76"/>
    </row>
    <row r="667" spans="1:10" x14ac:dyDescent="0.25">
      <c r="A667" s="11" t="s">
        <v>267</v>
      </c>
      <c r="B667" s="178">
        <f t="shared" si="46"/>
        <v>5.5196690375961674</v>
      </c>
      <c r="D667" s="264"/>
      <c r="E667" s="264" t="s">
        <v>9</v>
      </c>
      <c r="F667" s="264">
        <v>39000</v>
      </c>
      <c r="G667" s="238">
        <f t="shared" si="47"/>
        <v>2.3493975903614458E-2</v>
      </c>
      <c r="H667" s="264"/>
      <c r="I667" s="264"/>
      <c r="J667" s="76"/>
    </row>
    <row r="668" spans="1:10" x14ac:dyDescent="0.25">
      <c r="A668" s="11" t="s">
        <v>267</v>
      </c>
      <c r="B668" s="178">
        <f t="shared" si="46"/>
        <v>61.329655973290762</v>
      </c>
      <c r="D668" s="264"/>
      <c r="E668" s="264" t="s">
        <v>268</v>
      </c>
      <c r="F668" s="264">
        <v>130000</v>
      </c>
      <c r="G668" s="238">
        <f t="shared" si="47"/>
        <v>7.8313253012048195E-2</v>
      </c>
      <c r="H668" s="264"/>
      <c r="I668" s="264"/>
      <c r="J668" s="76"/>
    </row>
    <row r="669" spans="1:10" x14ac:dyDescent="0.25">
      <c r="A669" s="11" t="s">
        <v>267</v>
      </c>
      <c r="B669" s="178">
        <f t="shared" si="46"/>
        <v>0</v>
      </c>
      <c r="D669" s="264"/>
      <c r="E669" s="264" t="s">
        <v>176</v>
      </c>
      <c r="F669" s="253"/>
      <c r="G669" s="238"/>
      <c r="H669" s="264"/>
      <c r="I669" s="264"/>
      <c r="J669" s="76"/>
    </row>
    <row r="670" spans="1:10" x14ac:dyDescent="0.25">
      <c r="A670" s="11" t="s">
        <v>267</v>
      </c>
      <c r="B670" s="178">
        <f t="shared" si="46"/>
        <v>1.2076156336188129</v>
      </c>
      <c r="D670" s="264"/>
      <c r="E670" s="264" t="s">
        <v>90</v>
      </c>
      <c r="F670" s="264">
        <v>18242</v>
      </c>
      <c r="G670" s="238">
        <f t="shared" si="47"/>
        <v>1.0989156626506024E-2</v>
      </c>
      <c r="H670" s="264"/>
      <c r="I670" s="264"/>
      <c r="J670" s="76"/>
    </row>
    <row r="671" spans="1:10" x14ac:dyDescent="0.25">
      <c r="A671" s="11" t="s">
        <v>267</v>
      </c>
      <c r="B671" s="178">
        <f t="shared" si="46"/>
        <v>1.0303472927856001E-2</v>
      </c>
      <c r="D671" s="264"/>
      <c r="E671" s="264" t="s">
        <v>26</v>
      </c>
      <c r="F671" s="264">
        <v>1685</v>
      </c>
      <c r="G671" s="238">
        <f t="shared" si="47"/>
        <v>1.0150602409638553E-3</v>
      </c>
      <c r="H671" s="264"/>
      <c r="I671" s="264"/>
      <c r="J671" s="76"/>
    </row>
    <row r="672" spans="1:10" x14ac:dyDescent="0.25">
      <c r="A672" s="11" t="s">
        <v>267</v>
      </c>
      <c r="B672" s="178">
        <f t="shared" si="46"/>
        <v>6.8985338946146042</v>
      </c>
      <c r="D672" s="264"/>
      <c r="E672" s="264" t="s">
        <v>27</v>
      </c>
      <c r="F672" s="264">
        <v>43600</v>
      </c>
      <c r="G672" s="238">
        <f t="shared" si="47"/>
        <v>2.6265060240963856E-2</v>
      </c>
      <c r="H672" s="264"/>
      <c r="I672" s="264"/>
      <c r="J672" s="76"/>
    </row>
    <row r="673" spans="1:10" x14ac:dyDescent="0.25">
      <c r="A673" s="11" t="s">
        <v>267</v>
      </c>
      <c r="B673" s="178">
        <f t="shared" si="46"/>
        <v>0.28835606038612283</v>
      </c>
      <c r="D673" s="264"/>
      <c r="E673" s="264" t="s">
        <v>16</v>
      </c>
      <c r="F673" s="264">
        <v>8914</v>
      </c>
      <c r="G673" s="238">
        <f t="shared" si="47"/>
        <v>5.3698795180722892E-3</v>
      </c>
      <c r="H673" s="264"/>
      <c r="I673" s="264"/>
      <c r="J673" s="76"/>
    </row>
    <row r="674" spans="1:10" x14ac:dyDescent="0.25">
      <c r="A674" s="11" t="s">
        <v>267</v>
      </c>
      <c r="B674" s="178">
        <f t="shared" si="46"/>
        <v>0</v>
      </c>
      <c r="D674" s="264"/>
      <c r="E674" s="264" t="s">
        <v>159</v>
      </c>
      <c r="F674" s="253"/>
      <c r="G674" s="238"/>
      <c r="H674" s="264"/>
      <c r="I674" s="264"/>
      <c r="J674" s="76"/>
    </row>
    <row r="675" spans="1:10" x14ac:dyDescent="0.25">
      <c r="A675" s="11" t="s">
        <v>267</v>
      </c>
      <c r="B675" s="178">
        <f t="shared" si="46"/>
        <v>0.26194663957032954</v>
      </c>
      <c r="D675" s="264"/>
      <c r="E675" s="264" t="s">
        <v>30</v>
      </c>
      <c r="F675" s="264">
        <v>8496</v>
      </c>
      <c r="G675" s="238">
        <f t="shared" si="47"/>
        <v>5.1180722891566261E-3</v>
      </c>
      <c r="H675" s="264"/>
      <c r="I675" s="264"/>
      <c r="J675" s="76"/>
    </row>
    <row r="676" spans="1:10" x14ac:dyDescent="0.25">
      <c r="A676" s="11" t="s">
        <v>267</v>
      </c>
      <c r="B676" s="178">
        <f t="shared" si="46"/>
        <v>678.138073464944</v>
      </c>
      <c r="D676" s="264"/>
      <c r="E676" s="264" t="s">
        <v>121</v>
      </c>
      <c r="F676" s="264">
        <v>432282</v>
      </c>
      <c r="G676" s="238">
        <f t="shared" si="47"/>
        <v>0.26041084337349396</v>
      </c>
      <c r="H676" s="264"/>
      <c r="I676" s="264"/>
      <c r="J676" s="76"/>
    </row>
    <row r="677" spans="1:10" x14ac:dyDescent="0.25">
      <c r="A677" s="11" t="s">
        <v>267</v>
      </c>
      <c r="B677" s="178">
        <f t="shared" si="46"/>
        <v>1.4910763536072002E-3</v>
      </c>
      <c r="D677" s="264"/>
      <c r="E677" s="264" t="s">
        <v>160</v>
      </c>
      <c r="F677" s="264">
        <v>641</v>
      </c>
      <c r="G677" s="238">
        <f t="shared" si="47"/>
        <v>3.8614457831325302E-4</v>
      </c>
      <c r="H677" s="264"/>
      <c r="I677" s="264"/>
      <c r="J677" s="76"/>
    </row>
    <row r="678" spans="1:10" x14ac:dyDescent="0.25">
      <c r="A678" s="11" t="s">
        <v>267</v>
      </c>
      <c r="B678" s="178">
        <f t="shared" si="46"/>
        <v>0</v>
      </c>
      <c r="D678" s="264"/>
      <c r="E678" s="264" t="s">
        <v>161</v>
      </c>
      <c r="F678" s="264"/>
      <c r="G678" s="238"/>
      <c r="H678" s="264"/>
      <c r="I678" s="264"/>
      <c r="J678" s="76"/>
    </row>
    <row r="679" spans="1:10" x14ac:dyDescent="0.25">
      <c r="A679" s="11" t="s">
        <v>267</v>
      </c>
      <c r="B679" s="178">
        <f t="shared" si="46"/>
        <v>2.4531862389316306</v>
      </c>
      <c r="D679" s="264"/>
      <c r="E679" s="264" t="s">
        <v>126</v>
      </c>
      <c r="F679" s="264">
        <v>26000</v>
      </c>
      <c r="G679" s="238">
        <f t="shared" si="47"/>
        <v>1.566265060240964E-2</v>
      </c>
      <c r="H679" s="264"/>
      <c r="I679" s="264"/>
      <c r="J679" s="76"/>
    </row>
    <row r="680" spans="1:10" x14ac:dyDescent="0.25">
      <c r="A680" s="11" t="s">
        <v>267</v>
      </c>
      <c r="B680" s="178">
        <f t="shared" si="46"/>
        <v>0</v>
      </c>
      <c r="D680" s="264"/>
      <c r="E680" s="264" t="s">
        <v>38</v>
      </c>
      <c r="F680" s="253"/>
      <c r="G680" s="238"/>
      <c r="H680" s="264"/>
      <c r="I680" s="264"/>
      <c r="J680" s="76"/>
    </row>
    <row r="681" spans="1:10" x14ac:dyDescent="0.25">
      <c r="A681" s="150" t="s">
        <v>267</v>
      </c>
      <c r="B681" s="131">
        <f t="shared" si="46"/>
        <v>0.71127885034112359</v>
      </c>
      <c r="C681" s="12"/>
      <c r="D681" s="12"/>
      <c r="E681" s="12" t="s">
        <v>47</v>
      </c>
      <c r="F681" s="12">
        <v>14000</v>
      </c>
      <c r="G681" s="237">
        <f t="shared" si="47"/>
        <v>8.4337349397590362E-3</v>
      </c>
      <c r="H681" s="12"/>
      <c r="I681" s="12"/>
      <c r="J681" s="12"/>
    </row>
    <row r="682" spans="1:10" x14ac:dyDescent="0.25">
      <c r="A682" s="11" t="s">
        <v>269</v>
      </c>
      <c r="B682" s="178">
        <f>POWER((F682/$J$682)*100, 2)</f>
        <v>0</v>
      </c>
      <c r="C682" s="11">
        <f>SUM(B682:B698)</f>
        <v>8188.9084566716947</v>
      </c>
      <c r="D682" s="269"/>
      <c r="E682" s="269" t="s">
        <v>5</v>
      </c>
      <c r="F682" s="268"/>
      <c r="G682" s="238"/>
      <c r="H682" s="269"/>
      <c r="I682" s="269"/>
      <c r="J682" s="76">
        <v>50200</v>
      </c>
    </row>
    <row r="683" spans="1:10" x14ac:dyDescent="0.25">
      <c r="A683" s="11" t="s">
        <v>269</v>
      </c>
      <c r="B683" s="178">
        <f t="shared" ref="B683:B698" si="48">POWER((F683/$J$682)*100, 2)</f>
        <v>0</v>
      </c>
      <c r="D683" s="269"/>
      <c r="E683" s="269" t="s">
        <v>93</v>
      </c>
      <c r="F683" s="269"/>
      <c r="G683" s="238"/>
      <c r="H683" s="269"/>
      <c r="I683" s="269"/>
      <c r="J683" s="76"/>
    </row>
    <row r="684" spans="1:10" x14ac:dyDescent="0.25">
      <c r="A684" s="11" t="s">
        <v>269</v>
      </c>
      <c r="B684" s="178">
        <f t="shared" si="48"/>
        <v>8106.4554689608094</v>
      </c>
      <c r="D684" s="269"/>
      <c r="E684" s="269" t="s">
        <v>6</v>
      </c>
      <c r="F684" s="269">
        <v>45198</v>
      </c>
      <c r="G684" s="238">
        <f>F684/$J$682</f>
        <v>0.90035856573705175</v>
      </c>
      <c r="H684" s="269"/>
      <c r="I684" s="269"/>
      <c r="J684" s="76"/>
    </row>
    <row r="685" spans="1:10" x14ac:dyDescent="0.25">
      <c r="A685" s="11" t="s">
        <v>269</v>
      </c>
      <c r="B685" s="178">
        <f t="shared" si="48"/>
        <v>3.813431532832813E-3</v>
      </c>
      <c r="D685" s="269"/>
      <c r="E685" s="269" t="s">
        <v>271</v>
      </c>
      <c r="F685" s="269">
        <v>31</v>
      </c>
      <c r="G685" s="238">
        <f t="shared" ref="G685:G695" si="49">F685/$J$682</f>
        <v>6.175298804780877E-4</v>
      </c>
      <c r="H685" s="269"/>
      <c r="I685" s="269"/>
      <c r="J685" s="76"/>
    </row>
    <row r="686" spans="1:10" x14ac:dyDescent="0.25">
      <c r="A686" s="11" t="s">
        <v>269</v>
      </c>
      <c r="B686" s="178">
        <f t="shared" si="48"/>
        <v>82.187588292249316</v>
      </c>
      <c r="D686" s="269"/>
      <c r="E686" s="269" t="s">
        <v>82</v>
      </c>
      <c r="F686" s="269">
        <v>4551</v>
      </c>
      <c r="G686" s="238">
        <f t="shared" si="49"/>
        <v>9.0657370517928285E-2</v>
      </c>
      <c r="H686" s="269"/>
      <c r="I686" s="269"/>
      <c r="J686" s="76"/>
    </row>
    <row r="687" spans="1:10" x14ac:dyDescent="0.25">
      <c r="A687" s="11" t="s">
        <v>269</v>
      </c>
      <c r="B687" s="178">
        <f t="shared" si="48"/>
        <v>7.7564282397337163E-4</v>
      </c>
      <c r="D687" s="269"/>
      <c r="E687" s="269" t="s">
        <v>15</v>
      </c>
      <c r="F687" s="269">
        <v>13.980883169978409</v>
      </c>
      <c r="G687" s="238">
        <f t="shared" si="49"/>
        <v>2.7850364880435078E-4</v>
      </c>
      <c r="H687" s="269"/>
      <c r="I687" s="269"/>
      <c r="J687" s="76"/>
    </row>
    <row r="688" spans="1:10" x14ac:dyDescent="0.25">
      <c r="A688" s="11" t="s">
        <v>269</v>
      </c>
      <c r="B688" s="178">
        <f t="shared" si="48"/>
        <v>0.12856938778749544</v>
      </c>
      <c r="D688" s="269"/>
      <c r="E688" s="269" t="s">
        <v>213</v>
      </c>
      <c r="F688" s="269">
        <v>180</v>
      </c>
      <c r="G688" s="238">
        <f t="shared" si="49"/>
        <v>3.5856573705179283E-3</v>
      </c>
      <c r="H688" s="269"/>
      <c r="I688" s="269"/>
      <c r="J688" s="76"/>
    </row>
    <row r="689" spans="1:10" x14ac:dyDescent="0.25">
      <c r="A689" s="11" t="s">
        <v>269</v>
      </c>
      <c r="B689" s="178">
        <f t="shared" si="48"/>
        <v>2.3819066364025965E-3</v>
      </c>
      <c r="D689" s="269"/>
      <c r="E689" s="269" t="s">
        <v>273</v>
      </c>
      <c r="F689" s="269">
        <v>24.5</v>
      </c>
      <c r="G689" s="238">
        <f t="shared" si="49"/>
        <v>4.8804780876494024E-4</v>
      </c>
      <c r="H689" s="269"/>
      <c r="I689" s="269"/>
      <c r="J689" s="76"/>
    </row>
    <row r="690" spans="1:10" x14ac:dyDescent="0.25">
      <c r="A690" s="11" t="s">
        <v>269</v>
      </c>
      <c r="B690" s="178">
        <f t="shared" si="48"/>
        <v>0</v>
      </c>
      <c r="D690" s="269"/>
      <c r="E690" s="269" t="s">
        <v>275</v>
      </c>
      <c r="F690" s="269"/>
      <c r="G690" s="238"/>
      <c r="H690" s="269"/>
      <c r="I690" s="269"/>
      <c r="J690" s="76"/>
    </row>
    <row r="691" spans="1:10" x14ac:dyDescent="0.25">
      <c r="A691" s="11" t="s">
        <v>269</v>
      </c>
      <c r="B691" s="178">
        <f t="shared" si="48"/>
        <v>0</v>
      </c>
      <c r="D691" s="269"/>
      <c r="E691" s="269" t="s">
        <v>36</v>
      </c>
      <c r="F691" s="269"/>
      <c r="G691" s="238"/>
      <c r="H691" s="269"/>
      <c r="I691" s="269"/>
      <c r="J691" s="76"/>
    </row>
    <row r="692" spans="1:10" x14ac:dyDescent="0.25">
      <c r="A692" s="11" t="s">
        <v>269</v>
      </c>
      <c r="B692" s="178">
        <f t="shared" si="48"/>
        <v>3.9681909810955382E-4</v>
      </c>
      <c r="D692" s="269"/>
      <c r="E692" s="269" t="s">
        <v>27</v>
      </c>
      <c r="F692" s="269">
        <v>10</v>
      </c>
      <c r="G692" s="238">
        <f t="shared" si="49"/>
        <v>1.9920318725099602E-4</v>
      </c>
      <c r="H692" s="269"/>
      <c r="I692" s="269"/>
      <c r="J692" s="76"/>
    </row>
    <row r="693" spans="1:10" x14ac:dyDescent="0.25">
      <c r="A693" s="11" t="s">
        <v>269</v>
      </c>
      <c r="B693" s="178">
        <f t="shared" si="48"/>
        <v>0</v>
      </c>
      <c r="D693" s="269"/>
      <c r="E693" s="269" t="s">
        <v>84</v>
      </c>
      <c r="F693" s="269"/>
      <c r="G693" s="238"/>
      <c r="H693" s="269"/>
      <c r="I693" s="269"/>
      <c r="J693" s="76"/>
    </row>
    <row r="694" spans="1:10" x14ac:dyDescent="0.25">
      <c r="A694" s="11" t="s">
        <v>269</v>
      </c>
      <c r="B694" s="178">
        <f t="shared" si="48"/>
        <v>8.9284297074649591E-4</v>
      </c>
      <c r="D694" s="269"/>
      <c r="E694" s="269" t="s">
        <v>139</v>
      </c>
      <c r="F694" s="269">
        <v>15</v>
      </c>
      <c r="G694" s="238">
        <f t="shared" si="49"/>
        <v>2.9880478087649401E-4</v>
      </c>
      <c r="H694" s="269"/>
      <c r="I694" s="269"/>
      <c r="J694" s="76"/>
    </row>
    <row r="695" spans="1:10" x14ac:dyDescent="0.25">
      <c r="A695" s="11" t="s">
        <v>269</v>
      </c>
      <c r="B695" s="178">
        <f t="shared" si="48"/>
        <v>0.12856938778749544</v>
      </c>
      <c r="D695" s="269"/>
      <c r="E695" s="269" t="s">
        <v>272</v>
      </c>
      <c r="F695" s="269">
        <v>180</v>
      </c>
      <c r="G695" s="238">
        <f t="shared" si="49"/>
        <v>3.5856573705179283E-3</v>
      </c>
      <c r="H695" s="269"/>
      <c r="I695" s="269"/>
      <c r="J695" s="76"/>
    </row>
    <row r="696" spans="1:10" x14ac:dyDescent="0.25">
      <c r="A696" s="11" t="s">
        <v>269</v>
      </c>
      <c r="B696" s="178">
        <f t="shared" si="48"/>
        <v>0</v>
      </c>
      <c r="D696" s="269"/>
      <c r="E696" s="269" t="s">
        <v>274</v>
      </c>
      <c r="F696" s="269"/>
      <c r="G696" s="238"/>
      <c r="H696" s="269"/>
      <c r="I696" s="269"/>
      <c r="J696" s="76"/>
    </row>
    <row r="697" spans="1:10" x14ac:dyDescent="0.25">
      <c r="A697" s="11" t="s">
        <v>269</v>
      </c>
      <c r="B697" s="178">
        <f t="shared" si="48"/>
        <v>0</v>
      </c>
      <c r="D697" s="269"/>
      <c r="E697" s="269" t="s">
        <v>193</v>
      </c>
      <c r="F697" s="269"/>
      <c r="G697" s="238"/>
      <c r="H697" s="269"/>
      <c r="I697" s="269"/>
      <c r="J697" s="76"/>
    </row>
    <row r="698" spans="1:10" x14ac:dyDescent="0.25">
      <c r="A698" s="150" t="s">
        <v>269</v>
      </c>
      <c r="B698" s="131">
        <f t="shared" si="48"/>
        <v>0</v>
      </c>
      <c r="C698" s="150"/>
      <c r="D698" s="12"/>
      <c r="E698" s="12" t="s">
        <v>86</v>
      </c>
      <c r="F698" s="140"/>
      <c r="G698" s="27"/>
      <c r="H698" s="12"/>
      <c r="I698" s="12"/>
      <c r="J698" s="147"/>
    </row>
    <row r="699" spans="1:10" x14ac:dyDescent="0.25">
      <c r="A699" s="11" t="s">
        <v>276</v>
      </c>
      <c r="B699" s="178">
        <f>POWER((F699/$J$699)*100, 2)</f>
        <v>4.7355694731404965</v>
      </c>
      <c r="C699" s="11">
        <f>SUM(B699:B712)</f>
        <v>2436.169753644399</v>
      </c>
      <c r="D699" s="271"/>
      <c r="E699" s="271" t="s">
        <v>210</v>
      </c>
      <c r="F699" s="271">
        <v>5745</v>
      </c>
      <c r="G699" s="238">
        <f>F699/$J$699</f>
        <v>2.1761363636363638E-2</v>
      </c>
      <c r="H699" s="271"/>
      <c r="I699" s="271"/>
      <c r="J699" s="76">
        <v>264000</v>
      </c>
    </row>
    <row r="700" spans="1:10" x14ac:dyDescent="0.25">
      <c r="A700" s="11" t="s">
        <v>276</v>
      </c>
      <c r="B700" s="178">
        <f t="shared" ref="B700:B712" si="50">POWER((F700/$J$699)*100, 2)</f>
        <v>10.471597939623507</v>
      </c>
      <c r="D700" s="271"/>
      <c r="E700" s="271" t="s">
        <v>82</v>
      </c>
      <c r="F700" s="271">
        <v>8543</v>
      </c>
      <c r="G700" s="238">
        <f t="shared" ref="G700:G712" si="51">F700/$J$699</f>
        <v>3.2359848484848484E-2</v>
      </c>
      <c r="H700" s="271"/>
      <c r="I700" s="271"/>
      <c r="J700" s="76"/>
    </row>
    <row r="701" spans="1:10" x14ac:dyDescent="0.25">
      <c r="A701" s="11" t="s">
        <v>276</v>
      </c>
      <c r="B701" s="178">
        <f t="shared" si="50"/>
        <v>239.88612273301189</v>
      </c>
      <c r="D701" s="271"/>
      <c r="E701" s="271" t="s">
        <v>83</v>
      </c>
      <c r="F701" s="271">
        <v>40889</v>
      </c>
      <c r="G701" s="238">
        <f t="shared" si="51"/>
        <v>0.15488257575757575</v>
      </c>
      <c r="H701" s="271"/>
      <c r="I701" s="271"/>
      <c r="J701" s="76"/>
    </row>
    <row r="702" spans="1:10" x14ac:dyDescent="0.25">
      <c r="A702" s="11" t="s">
        <v>276</v>
      </c>
      <c r="B702" s="178">
        <f t="shared" si="50"/>
        <v>1522.1820477502297</v>
      </c>
      <c r="D702" s="271"/>
      <c r="E702" s="271" t="s">
        <v>15</v>
      </c>
      <c r="F702" s="271">
        <v>103000</v>
      </c>
      <c r="G702" s="238">
        <f t="shared" si="51"/>
        <v>0.39015151515151514</v>
      </c>
      <c r="H702" s="271"/>
      <c r="I702" s="271"/>
      <c r="J702" s="76"/>
    </row>
    <row r="703" spans="1:10" x14ac:dyDescent="0.25">
      <c r="A703" s="11" t="s">
        <v>276</v>
      </c>
      <c r="B703" s="178">
        <f t="shared" si="50"/>
        <v>1.624659234389348</v>
      </c>
      <c r="D703" s="271"/>
      <c r="E703" s="271" t="s">
        <v>24</v>
      </c>
      <c r="F703" s="271">
        <v>3365</v>
      </c>
      <c r="G703" s="238">
        <f t="shared" si="51"/>
        <v>1.2746212121212122E-2</v>
      </c>
      <c r="H703" s="271"/>
      <c r="I703" s="271"/>
      <c r="J703" s="76"/>
    </row>
    <row r="704" spans="1:10" x14ac:dyDescent="0.25">
      <c r="A704" s="11" t="s">
        <v>276</v>
      </c>
      <c r="B704" s="178">
        <f t="shared" si="50"/>
        <v>0</v>
      </c>
      <c r="D704" s="271"/>
      <c r="E704" s="271" t="s">
        <v>228</v>
      </c>
      <c r="F704" s="271"/>
      <c r="G704" s="238"/>
      <c r="H704" s="271"/>
      <c r="I704" s="271"/>
      <c r="J704" s="76"/>
    </row>
    <row r="705" spans="1:10" x14ac:dyDescent="0.25">
      <c r="A705" s="11" t="s">
        <v>276</v>
      </c>
      <c r="B705" s="178">
        <f t="shared" si="50"/>
        <v>0</v>
      </c>
      <c r="D705" s="271"/>
      <c r="E705" s="271" t="s">
        <v>266</v>
      </c>
      <c r="F705" s="271"/>
      <c r="G705" s="238"/>
      <c r="H705" s="271"/>
      <c r="I705" s="271"/>
      <c r="J705" s="76"/>
    </row>
    <row r="706" spans="1:10" x14ac:dyDescent="0.25">
      <c r="A706" s="11" t="s">
        <v>276</v>
      </c>
      <c r="B706" s="178">
        <f t="shared" si="50"/>
        <v>16.695272182047749</v>
      </c>
      <c r="D706" s="271"/>
      <c r="E706" s="271" t="s">
        <v>56</v>
      </c>
      <c r="F706" s="271">
        <v>10787</v>
      </c>
      <c r="G706" s="238">
        <f t="shared" si="51"/>
        <v>4.0859848484848485E-2</v>
      </c>
      <c r="H706" s="271"/>
      <c r="I706" s="271"/>
      <c r="J706" s="76"/>
    </row>
    <row r="707" spans="1:10" x14ac:dyDescent="0.25">
      <c r="A707" s="11" t="s">
        <v>276</v>
      </c>
      <c r="B707" s="178">
        <f t="shared" si="50"/>
        <v>0.55119375573921026</v>
      </c>
      <c r="D707" s="271"/>
      <c r="E707" s="271" t="s">
        <v>278</v>
      </c>
      <c r="F707" s="271">
        <v>1960</v>
      </c>
      <c r="G707" s="238">
        <f t="shared" si="51"/>
        <v>7.4242424242424243E-3</v>
      </c>
      <c r="H707" s="271"/>
      <c r="I707" s="271"/>
      <c r="J707" s="76"/>
    </row>
    <row r="708" spans="1:10" x14ac:dyDescent="0.25">
      <c r="A708" s="11" t="s">
        <v>276</v>
      </c>
      <c r="B708" s="178">
        <f t="shared" si="50"/>
        <v>52.567992567722676</v>
      </c>
      <c r="D708" s="271"/>
      <c r="E708" s="271" t="s">
        <v>92</v>
      </c>
      <c r="F708" s="271">
        <v>19141</v>
      </c>
      <c r="G708" s="238">
        <f t="shared" si="51"/>
        <v>7.2503787878787876E-2</v>
      </c>
      <c r="H708" s="271"/>
      <c r="I708" s="271"/>
      <c r="J708" s="76"/>
    </row>
    <row r="709" spans="1:10" x14ac:dyDescent="0.25">
      <c r="A709" s="11" t="s">
        <v>276</v>
      </c>
      <c r="B709" s="178">
        <f t="shared" si="50"/>
        <v>5.1894220615243336</v>
      </c>
      <c r="D709" s="271"/>
      <c r="E709" s="271" t="s">
        <v>16</v>
      </c>
      <c r="F709" s="271">
        <v>6014</v>
      </c>
      <c r="G709" s="238">
        <f t="shared" si="51"/>
        <v>2.2780303030303029E-2</v>
      </c>
      <c r="H709" s="271"/>
      <c r="I709" s="271"/>
      <c r="J709" s="76"/>
    </row>
    <row r="710" spans="1:10" x14ac:dyDescent="0.25">
      <c r="A710" s="11" t="s">
        <v>276</v>
      </c>
      <c r="B710" s="178">
        <f t="shared" si="50"/>
        <v>2.2956841138659322E-2</v>
      </c>
      <c r="D710" s="271"/>
      <c r="E710" s="271" t="s">
        <v>31</v>
      </c>
      <c r="F710" s="270">
        <v>400</v>
      </c>
      <c r="G710" s="238">
        <f t="shared" si="51"/>
        <v>1.5151515151515152E-3</v>
      </c>
      <c r="H710" s="271"/>
      <c r="I710" s="271"/>
      <c r="J710" s="76"/>
    </row>
    <row r="711" spans="1:10" x14ac:dyDescent="0.25">
      <c r="A711" s="11" t="s">
        <v>276</v>
      </c>
      <c r="B711" s="178">
        <f t="shared" si="50"/>
        <v>582.19840449954086</v>
      </c>
      <c r="D711" s="271"/>
      <c r="E711" s="271" t="s">
        <v>38</v>
      </c>
      <c r="F711" s="271">
        <v>63700</v>
      </c>
      <c r="G711" s="238">
        <f t="shared" si="51"/>
        <v>0.2412878787878788</v>
      </c>
      <c r="H711" s="271"/>
      <c r="I711" s="271"/>
      <c r="J711" s="76"/>
    </row>
    <row r="712" spans="1:10" x14ac:dyDescent="0.25">
      <c r="A712" s="150" t="s">
        <v>276</v>
      </c>
      <c r="B712" s="131">
        <f t="shared" si="50"/>
        <v>4.4514606290174466E-2</v>
      </c>
      <c r="C712" s="150"/>
      <c r="D712" s="12"/>
      <c r="E712" s="12" t="s">
        <v>129</v>
      </c>
      <c r="F712" s="12">
        <v>557</v>
      </c>
      <c r="G712" s="237">
        <f t="shared" si="51"/>
        <v>2.1098484848484848E-3</v>
      </c>
      <c r="H712" s="12"/>
      <c r="I712" s="12"/>
      <c r="J712" s="147"/>
    </row>
    <row r="713" spans="1:10" x14ac:dyDescent="0.25">
      <c r="A713" s="81" t="s">
        <v>279</v>
      </c>
      <c r="B713" s="178">
        <f>POWER((F713/$J$713)*100, 2)</f>
        <v>1.2109080107241039</v>
      </c>
      <c r="C713" s="11">
        <f>SUM(B713:B716)</f>
        <v>6669.1529149772286</v>
      </c>
      <c r="D713" s="272"/>
      <c r="E713" s="272" t="s">
        <v>82</v>
      </c>
      <c r="F713" s="272">
        <v>800</v>
      </c>
      <c r="G713" s="238">
        <f>F713/$J$713</f>
        <v>1.1004126547455296E-2</v>
      </c>
      <c r="H713" s="272"/>
      <c r="I713" s="272"/>
      <c r="J713" s="76">
        <v>72700</v>
      </c>
    </row>
    <row r="714" spans="1:10" x14ac:dyDescent="0.25">
      <c r="A714" s="81" t="s">
        <v>279</v>
      </c>
      <c r="B714" s="178">
        <f t="shared" ref="B714:B716" si="52">POWER((F714/$J$713)*100, 2)</f>
        <v>272.45430241292337</v>
      </c>
      <c r="D714" s="272"/>
      <c r="E714" s="272" t="s">
        <v>16</v>
      </c>
      <c r="F714" s="270">
        <v>12000</v>
      </c>
      <c r="G714" s="238">
        <f t="shared" ref="G714:G716" si="53">F714/$J$713</f>
        <v>0.16506189821182943</v>
      </c>
      <c r="H714" s="272"/>
      <c r="I714" s="272"/>
      <c r="J714" s="76"/>
    </row>
    <row r="715" spans="1:10" x14ac:dyDescent="0.25">
      <c r="A715" s="81" t="s">
        <v>279</v>
      </c>
      <c r="B715" s="178">
        <f t="shared" si="52"/>
        <v>6389.2204987805771</v>
      </c>
      <c r="D715" s="272"/>
      <c r="E715" s="272" t="s">
        <v>314</v>
      </c>
      <c r="F715" s="272">
        <v>58111</v>
      </c>
      <c r="G715" s="238">
        <f t="shared" si="53"/>
        <v>0.79932599724896836</v>
      </c>
      <c r="H715" s="272"/>
      <c r="I715" s="272"/>
      <c r="J715" s="76"/>
    </row>
    <row r="716" spans="1:10" x14ac:dyDescent="0.25">
      <c r="A716" s="156" t="s">
        <v>279</v>
      </c>
      <c r="B716" s="131">
        <f t="shared" si="52"/>
        <v>6.2672057730039405</v>
      </c>
      <c r="C716" s="150"/>
      <c r="D716" s="12"/>
      <c r="E716" s="12" t="s">
        <v>86</v>
      </c>
      <c r="F716" s="12">
        <v>1820</v>
      </c>
      <c r="G716" s="237">
        <f t="shared" si="53"/>
        <v>2.5034387895460797E-2</v>
      </c>
      <c r="H716" s="12"/>
      <c r="I716" s="12"/>
      <c r="J716" s="147"/>
    </row>
    <row r="717" spans="1:10" x14ac:dyDescent="0.25">
      <c r="A717" s="11" t="s">
        <v>280</v>
      </c>
      <c r="B717" s="178">
        <f>POWER((F717/$J$717)*100, 2)</f>
        <v>2.625600137174211E-2</v>
      </c>
      <c r="C717" s="11">
        <f>SUM(B717:B727)</f>
        <v>3108.7403127143343</v>
      </c>
      <c r="D717" s="274"/>
      <c r="E717" s="274" t="s">
        <v>5</v>
      </c>
      <c r="F717" s="274">
        <v>350</v>
      </c>
      <c r="G717" s="238">
        <f>F717/$J$717</f>
        <v>1.6203703703703703E-3</v>
      </c>
      <c r="H717" s="274"/>
      <c r="I717" s="274"/>
      <c r="J717" s="76">
        <v>216000</v>
      </c>
    </row>
    <row r="718" spans="1:10" x14ac:dyDescent="0.25">
      <c r="A718" s="11" t="s">
        <v>280</v>
      </c>
      <c r="B718" s="178">
        <f t="shared" ref="B718:B727" si="54">POWER((F718/$J$717)*100, 2)</f>
        <v>0.95876736111111127</v>
      </c>
      <c r="D718" s="274"/>
      <c r="E718" s="274" t="s">
        <v>202</v>
      </c>
      <c r="F718" s="274">
        <v>2115</v>
      </c>
      <c r="G718" s="238">
        <f t="shared" ref="G718:G727" si="55">F718/$J$717</f>
        <v>9.7916666666666673E-3</v>
      </c>
      <c r="H718" s="274"/>
      <c r="I718" s="274"/>
      <c r="J718" s="76"/>
    </row>
    <row r="719" spans="1:10" x14ac:dyDescent="0.25">
      <c r="A719" s="11" t="s">
        <v>280</v>
      </c>
      <c r="B719" s="178">
        <f t="shared" si="54"/>
        <v>64.891975308641975</v>
      </c>
      <c r="D719" s="274"/>
      <c r="E719" s="274" t="s">
        <v>315</v>
      </c>
      <c r="F719" s="274">
        <v>17400</v>
      </c>
      <c r="G719" s="238">
        <f t="shared" si="55"/>
        <v>8.0555555555555561E-2</v>
      </c>
      <c r="H719" s="274"/>
      <c r="I719" s="274"/>
      <c r="J719" s="76"/>
    </row>
    <row r="720" spans="1:10" x14ac:dyDescent="0.25">
      <c r="A720" s="11" t="s">
        <v>280</v>
      </c>
      <c r="B720" s="178">
        <f t="shared" si="54"/>
        <v>0.23991855281207133</v>
      </c>
      <c r="D720" s="274"/>
      <c r="E720" s="274" t="s">
        <v>134</v>
      </c>
      <c r="F720" s="274">
        <v>1058</v>
      </c>
      <c r="G720" s="238">
        <f t="shared" si="55"/>
        <v>4.898148148148148E-3</v>
      </c>
      <c r="H720" s="274"/>
      <c r="I720" s="274"/>
      <c r="J720" s="76"/>
    </row>
    <row r="721" spans="1:10" x14ac:dyDescent="0.25">
      <c r="A721" s="11" t="s">
        <v>280</v>
      </c>
      <c r="B721" s="178">
        <f t="shared" si="54"/>
        <v>12.16588563100137</v>
      </c>
      <c r="D721" s="274"/>
      <c r="E721" s="274" t="s">
        <v>111</v>
      </c>
      <c r="F721" s="274">
        <v>7534</v>
      </c>
      <c r="G721" s="238">
        <f t="shared" si="55"/>
        <v>3.4879629629629628E-2</v>
      </c>
      <c r="H721" s="274"/>
      <c r="I721" s="274"/>
      <c r="J721" s="76"/>
    </row>
    <row r="722" spans="1:10" x14ac:dyDescent="0.25">
      <c r="A722" s="11" t="s">
        <v>280</v>
      </c>
      <c r="B722" s="178">
        <f t="shared" si="54"/>
        <v>2.143347050754458E-5</v>
      </c>
      <c r="D722" s="274"/>
      <c r="E722" s="274" t="s">
        <v>118</v>
      </c>
      <c r="F722" s="274">
        <v>10</v>
      </c>
      <c r="G722" s="238">
        <f t="shared" si="55"/>
        <v>4.6296296296296294E-5</v>
      </c>
      <c r="H722" s="274"/>
      <c r="I722" s="274"/>
      <c r="J722" s="76"/>
    </row>
    <row r="723" spans="1:10" x14ac:dyDescent="0.25">
      <c r="A723" s="11" t="s">
        <v>280</v>
      </c>
      <c r="B723" s="178">
        <f t="shared" si="54"/>
        <v>1515.9486454046637</v>
      </c>
      <c r="D723" s="274"/>
      <c r="E723" s="274" t="s">
        <v>16</v>
      </c>
      <c r="F723" s="270">
        <v>84100</v>
      </c>
      <c r="G723" s="238">
        <f t="shared" si="55"/>
        <v>0.38935185185185184</v>
      </c>
      <c r="H723" s="274"/>
      <c r="I723" s="274"/>
      <c r="J723" s="76"/>
    </row>
    <row r="724" spans="1:10" x14ac:dyDescent="0.25">
      <c r="A724" s="11" t="s">
        <v>280</v>
      </c>
      <c r="B724" s="178">
        <f t="shared" si="54"/>
        <v>3.4293552812071335E-6</v>
      </c>
      <c r="D724" s="274"/>
      <c r="E724" s="274" t="s">
        <v>37</v>
      </c>
      <c r="F724" s="270">
        <v>4</v>
      </c>
      <c r="G724" s="238">
        <f t="shared" si="55"/>
        <v>1.8518518518518518E-5</v>
      </c>
      <c r="H724" s="274"/>
      <c r="I724" s="274"/>
      <c r="J724" s="76"/>
    </row>
    <row r="725" spans="1:10" x14ac:dyDescent="0.25">
      <c r="A725" s="11" t="s">
        <v>280</v>
      </c>
      <c r="B725" s="178">
        <f t="shared" si="54"/>
        <v>1466.9963908179011</v>
      </c>
      <c r="D725" s="274"/>
      <c r="E725" s="274" t="s">
        <v>316</v>
      </c>
      <c r="F725" s="274">
        <v>82731</v>
      </c>
      <c r="G725" s="238">
        <f t="shared" si="55"/>
        <v>0.38301388888888888</v>
      </c>
      <c r="H725" s="274"/>
      <c r="I725" s="274"/>
      <c r="J725" s="76"/>
    </row>
    <row r="726" spans="1:10" x14ac:dyDescent="0.25">
      <c r="A726" s="11" t="s">
        <v>280</v>
      </c>
      <c r="B726" s="178">
        <f t="shared" si="54"/>
        <v>32.956104252400543</v>
      </c>
      <c r="D726" s="274"/>
      <c r="E726" s="274" t="s">
        <v>38</v>
      </c>
      <c r="F726" s="274">
        <v>12400</v>
      </c>
      <c r="G726" s="238">
        <f t="shared" si="55"/>
        <v>5.7407407407407407E-2</v>
      </c>
      <c r="H726" s="274"/>
      <c r="I726" s="274"/>
      <c r="J726" s="76"/>
    </row>
    <row r="727" spans="1:10" x14ac:dyDescent="0.25">
      <c r="A727" s="150" t="s">
        <v>280</v>
      </c>
      <c r="B727" s="131">
        <f t="shared" si="54"/>
        <v>14.556344521604938</v>
      </c>
      <c r="C727" s="150"/>
      <c r="D727" s="12"/>
      <c r="E727" s="12" t="s">
        <v>317</v>
      </c>
      <c r="F727" s="12">
        <v>8241</v>
      </c>
      <c r="G727" s="237">
        <f t="shared" si="55"/>
        <v>3.8152777777777779E-2</v>
      </c>
      <c r="H727" s="12"/>
      <c r="I727" s="12"/>
      <c r="J727" s="147"/>
    </row>
    <row r="728" spans="1:10" x14ac:dyDescent="0.25">
      <c r="A728" s="11" t="s">
        <v>285</v>
      </c>
      <c r="B728" s="277">
        <f>POWER((F728/$J$728)*100, 2)</f>
        <v>0</v>
      </c>
      <c r="C728" s="11">
        <f>SUM(B728:B808)</f>
        <v>1013.4096650141014</v>
      </c>
      <c r="D728" s="277"/>
      <c r="E728" s="277" t="s">
        <v>97</v>
      </c>
      <c r="F728" s="276"/>
      <c r="G728" s="238"/>
      <c r="H728" s="277"/>
      <c r="I728" s="277"/>
      <c r="J728" s="76">
        <v>23200</v>
      </c>
    </row>
    <row r="729" spans="1:10" x14ac:dyDescent="0.25">
      <c r="A729" s="11" t="s">
        <v>285</v>
      </c>
      <c r="B729" s="277">
        <f t="shared" ref="B729:B792" si="56">POWER((F729/$J$728)*100, 2)</f>
        <v>10.3797563837879</v>
      </c>
      <c r="D729" s="277"/>
      <c r="E729" s="277" t="s">
        <v>81</v>
      </c>
      <c r="F729" s="277">
        <v>747.44899999999996</v>
      </c>
      <c r="G729" s="238">
        <f>F729/$J$728</f>
        <v>3.2217629310344824E-2</v>
      </c>
      <c r="H729" s="277"/>
      <c r="I729" s="277"/>
      <c r="J729" s="76"/>
    </row>
    <row r="730" spans="1:10" x14ac:dyDescent="0.25">
      <c r="A730" s="11" t="s">
        <v>285</v>
      </c>
      <c r="B730" s="277">
        <f t="shared" si="56"/>
        <v>1.1870666041171223E-2</v>
      </c>
      <c r="D730" s="277"/>
      <c r="E730" s="277" t="s">
        <v>210</v>
      </c>
      <c r="F730" s="277">
        <v>25.277000000000001</v>
      </c>
      <c r="G730" s="238">
        <f t="shared" ref="G730:G793" si="57">F730/$J$728</f>
        <v>1.0895258620689655E-3</v>
      </c>
      <c r="H730" s="277"/>
      <c r="I730" s="277"/>
      <c r="J730" s="76"/>
    </row>
    <row r="731" spans="1:10" x14ac:dyDescent="0.25">
      <c r="A731" s="11" t="s">
        <v>285</v>
      </c>
      <c r="B731" s="277">
        <f t="shared" si="56"/>
        <v>55.284352705112966</v>
      </c>
      <c r="D731" s="277"/>
      <c r="E731" s="277" t="s">
        <v>5</v>
      </c>
      <c r="F731" s="277">
        <v>1725</v>
      </c>
      <c r="G731" s="238">
        <f t="shared" si="57"/>
        <v>7.4353448275862072E-2</v>
      </c>
      <c r="H731" s="277"/>
      <c r="I731" s="277"/>
      <c r="J731" s="76"/>
    </row>
    <row r="732" spans="1:10" x14ac:dyDescent="0.25">
      <c r="A732" s="11" t="s">
        <v>285</v>
      </c>
      <c r="B732" s="277">
        <f t="shared" si="56"/>
        <v>2.7517259958382882E-5</v>
      </c>
      <c r="D732" s="277"/>
      <c r="E732" s="277" t="s">
        <v>192</v>
      </c>
      <c r="F732" s="277">
        <v>1.2170000000000001</v>
      </c>
      <c r="G732" s="238">
        <f t="shared" si="57"/>
        <v>5.2456896551724144E-5</v>
      </c>
      <c r="H732" s="277"/>
      <c r="I732" s="277"/>
      <c r="J732" s="76"/>
    </row>
    <row r="733" spans="1:10" x14ac:dyDescent="0.25">
      <c r="A733" s="11" t="s">
        <v>285</v>
      </c>
      <c r="B733" s="277">
        <f t="shared" si="56"/>
        <v>27.363090431703327</v>
      </c>
      <c r="D733" s="277"/>
      <c r="E733" s="277" t="s">
        <v>93</v>
      </c>
      <c r="F733" s="277">
        <v>1213.586</v>
      </c>
      <c r="G733" s="238">
        <f t="shared" si="57"/>
        <v>5.2309741379310347E-2</v>
      </c>
      <c r="H733" s="277"/>
      <c r="I733" s="277"/>
      <c r="J733" s="76"/>
    </row>
    <row r="734" spans="1:10" x14ac:dyDescent="0.25">
      <c r="A734" s="11" t="s">
        <v>285</v>
      </c>
      <c r="B734" s="277">
        <f t="shared" si="56"/>
        <v>0</v>
      </c>
      <c r="D734" s="277"/>
      <c r="E734" s="277" t="s">
        <v>202</v>
      </c>
      <c r="F734" s="276"/>
      <c r="G734" s="238"/>
      <c r="H734" s="277"/>
      <c r="I734" s="277"/>
      <c r="J734" s="76"/>
    </row>
    <row r="735" spans="1:10" x14ac:dyDescent="0.25">
      <c r="A735" s="11" t="s">
        <v>285</v>
      </c>
      <c r="B735" s="277">
        <f t="shared" si="56"/>
        <v>9.5246730083234213E-2</v>
      </c>
      <c r="D735" s="277"/>
      <c r="E735" s="277" t="s">
        <v>6</v>
      </c>
      <c r="F735" s="277">
        <v>71.599999999999994</v>
      </c>
      <c r="G735" s="238">
        <f t="shared" si="57"/>
        <v>3.0862068965517237E-3</v>
      </c>
      <c r="H735" s="277"/>
      <c r="I735" s="277"/>
      <c r="J735" s="76"/>
    </row>
    <row r="736" spans="1:10" x14ac:dyDescent="0.25">
      <c r="A736" s="11" t="s">
        <v>285</v>
      </c>
      <c r="B736" s="277">
        <f t="shared" si="56"/>
        <v>1.9196580261593342E-2</v>
      </c>
      <c r="D736" s="277"/>
      <c r="E736" s="277" t="s">
        <v>101</v>
      </c>
      <c r="F736" s="277">
        <v>32.143999999999998</v>
      </c>
      <c r="G736" s="238">
        <f t="shared" si="57"/>
        <v>1.3855172413793104E-3</v>
      </c>
      <c r="H736" s="277"/>
      <c r="I736" s="277"/>
      <c r="J736" s="76"/>
    </row>
    <row r="737" spans="1:10" x14ac:dyDescent="0.25">
      <c r="A737" s="11" t="s">
        <v>285</v>
      </c>
      <c r="B737" s="277">
        <f t="shared" si="56"/>
        <v>0</v>
      </c>
      <c r="D737" s="277"/>
      <c r="E737" s="277" t="s">
        <v>102</v>
      </c>
      <c r="F737" s="276"/>
      <c r="G737" s="238"/>
      <c r="H737" s="277"/>
      <c r="I737" s="277"/>
      <c r="J737" s="76"/>
    </row>
    <row r="738" spans="1:10" x14ac:dyDescent="0.25">
      <c r="A738" s="11" t="s">
        <v>285</v>
      </c>
      <c r="B738" s="277">
        <f t="shared" si="56"/>
        <v>0</v>
      </c>
      <c r="D738" s="277"/>
      <c r="E738" s="277" t="s">
        <v>168</v>
      </c>
      <c r="F738" s="276"/>
      <c r="G738" s="238"/>
      <c r="H738" s="277"/>
      <c r="I738" s="277"/>
      <c r="J738" s="76"/>
    </row>
    <row r="739" spans="1:10" x14ac:dyDescent="0.25">
      <c r="A739" s="11" t="s">
        <v>285</v>
      </c>
      <c r="B739" s="277">
        <f t="shared" si="56"/>
        <v>8.1197730737403404</v>
      </c>
      <c r="D739" s="277"/>
      <c r="E739" s="277" t="s">
        <v>245</v>
      </c>
      <c r="F739" s="277">
        <v>661.08900000000006</v>
      </c>
      <c r="G739" s="238">
        <f t="shared" si="57"/>
        <v>2.8495215517241382E-2</v>
      </c>
      <c r="H739" s="277"/>
      <c r="I739" s="277"/>
      <c r="J739" s="76"/>
    </row>
    <row r="740" spans="1:10" x14ac:dyDescent="0.25">
      <c r="A740" s="11" t="s">
        <v>285</v>
      </c>
      <c r="B740" s="277">
        <f t="shared" si="56"/>
        <v>30.978436719381691</v>
      </c>
      <c r="D740" s="277"/>
      <c r="E740" s="277" t="s">
        <v>83</v>
      </c>
      <c r="F740" s="277">
        <v>1291.2719999999999</v>
      </c>
      <c r="G740" s="238">
        <f t="shared" si="57"/>
        <v>5.5658275862068965E-2</v>
      </c>
      <c r="H740" s="277"/>
      <c r="I740" s="277"/>
      <c r="J740" s="76"/>
    </row>
    <row r="741" spans="1:10" x14ac:dyDescent="0.25">
      <c r="A741" s="11" t="s">
        <v>285</v>
      </c>
      <c r="B741" s="277">
        <f t="shared" si="56"/>
        <v>254.34750297265163</v>
      </c>
      <c r="D741" s="277"/>
      <c r="E741" s="277" t="s">
        <v>15</v>
      </c>
      <c r="F741" s="277">
        <v>3700</v>
      </c>
      <c r="G741" s="238">
        <f t="shared" si="57"/>
        <v>0.15948275862068967</v>
      </c>
      <c r="H741" s="277"/>
      <c r="I741" s="277"/>
      <c r="J741" s="76"/>
    </row>
    <row r="742" spans="1:10" x14ac:dyDescent="0.25">
      <c r="A742" s="11" t="s">
        <v>285</v>
      </c>
      <c r="B742" s="277">
        <f t="shared" si="56"/>
        <v>1.0741714198127229E-2</v>
      </c>
      <c r="D742" s="277"/>
      <c r="E742" s="277" t="s">
        <v>319</v>
      </c>
      <c r="F742" s="277">
        <v>24.045000000000002</v>
      </c>
      <c r="G742" s="238">
        <f t="shared" si="57"/>
        <v>1.0364224137931035E-3</v>
      </c>
      <c r="H742" s="277"/>
      <c r="I742" s="277"/>
      <c r="J742" s="76"/>
    </row>
    <row r="743" spans="1:10" x14ac:dyDescent="0.25">
      <c r="A743" s="11" t="s">
        <v>285</v>
      </c>
      <c r="B743" s="277">
        <f t="shared" si="56"/>
        <v>1.8877526753864448E-3</v>
      </c>
      <c r="D743" s="277"/>
      <c r="E743" s="277" t="s">
        <v>213</v>
      </c>
      <c r="F743" s="277">
        <v>10.08</v>
      </c>
      <c r="G743" s="238">
        <f t="shared" si="57"/>
        <v>4.3448275862068968E-4</v>
      </c>
      <c r="H743" s="277"/>
      <c r="I743" s="277"/>
      <c r="J743" s="76"/>
    </row>
    <row r="744" spans="1:10" x14ac:dyDescent="0.25">
      <c r="A744" s="11" t="s">
        <v>285</v>
      </c>
      <c r="B744" s="277">
        <f t="shared" si="56"/>
        <v>0</v>
      </c>
      <c r="D744" s="277"/>
      <c r="E744" s="277" t="s">
        <v>332</v>
      </c>
      <c r="F744" s="277"/>
      <c r="G744" s="238"/>
      <c r="H744" s="277"/>
      <c r="I744" s="277"/>
      <c r="J744" s="76"/>
    </row>
    <row r="745" spans="1:10" x14ac:dyDescent="0.25">
      <c r="A745" s="11" t="s">
        <v>285</v>
      </c>
      <c r="B745" s="277">
        <f t="shared" si="56"/>
        <v>0</v>
      </c>
      <c r="D745" s="277"/>
      <c r="E745" s="277" t="s">
        <v>340</v>
      </c>
      <c r="F745" s="276"/>
      <c r="G745" s="238"/>
      <c r="H745" s="277"/>
      <c r="I745" s="277"/>
      <c r="J745" s="277"/>
    </row>
    <row r="746" spans="1:10" x14ac:dyDescent="0.25">
      <c r="A746" s="11" t="s">
        <v>285</v>
      </c>
      <c r="B746" s="277">
        <f t="shared" si="56"/>
        <v>6.1331852147740781E-3</v>
      </c>
      <c r="D746" s="277"/>
      <c r="E746" s="277" t="s">
        <v>18</v>
      </c>
      <c r="F746" s="277">
        <v>18.169</v>
      </c>
      <c r="G746" s="238">
        <f t="shared" si="57"/>
        <v>7.8314655172413792E-4</v>
      </c>
      <c r="H746" s="277"/>
      <c r="I746" s="277"/>
      <c r="J746" s="76"/>
    </row>
    <row r="747" spans="1:10" x14ac:dyDescent="0.25">
      <c r="A747" s="11" t="s">
        <v>285</v>
      </c>
      <c r="B747" s="277">
        <f t="shared" si="56"/>
        <v>3.6311013674197386E-5</v>
      </c>
      <c r="D747" s="277"/>
      <c r="E747" s="277" t="s">
        <v>222</v>
      </c>
      <c r="F747" s="277">
        <v>1.3979999999999999</v>
      </c>
      <c r="G747" s="238">
        <f t="shared" si="57"/>
        <v>6.0258620689655168E-5</v>
      </c>
      <c r="H747" s="277"/>
      <c r="I747" s="277"/>
      <c r="J747" s="76"/>
    </row>
    <row r="748" spans="1:10" x14ac:dyDescent="0.25">
      <c r="A748" s="11" t="s">
        <v>285</v>
      </c>
      <c r="B748" s="277">
        <f t="shared" si="56"/>
        <v>0</v>
      </c>
      <c r="D748" s="277"/>
      <c r="E748" s="277" t="s">
        <v>320</v>
      </c>
      <c r="F748" s="277"/>
      <c r="G748" s="238"/>
      <c r="H748" s="277"/>
      <c r="I748" s="277"/>
      <c r="J748" s="76"/>
    </row>
    <row r="749" spans="1:10" x14ac:dyDescent="0.25">
      <c r="A749" s="11" t="s">
        <v>285</v>
      </c>
      <c r="B749" s="277">
        <f t="shared" si="56"/>
        <v>3.5969084423305599E-4</v>
      </c>
      <c r="D749" s="277"/>
      <c r="E749" s="277" t="s">
        <v>342</v>
      </c>
      <c r="F749" s="277">
        <v>4.4000000000000004</v>
      </c>
      <c r="G749" s="238"/>
      <c r="H749" s="277"/>
      <c r="I749" s="277"/>
      <c r="J749" s="76"/>
    </row>
    <row r="750" spans="1:10" x14ac:dyDescent="0.25">
      <c r="A750" s="11" t="s">
        <v>285</v>
      </c>
      <c r="B750" s="277">
        <f t="shared" si="56"/>
        <v>1.0701545778834721E-4</v>
      </c>
      <c r="D750" s="277"/>
      <c r="E750" s="277" t="s">
        <v>273</v>
      </c>
      <c r="F750" s="277">
        <v>2.4</v>
      </c>
      <c r="G750" s="238">
        <f t="shared" si="57"/>
        <v>1.0344827586206896E-4</v>
      </c>
      <c r="H750" s="277"/>
      <c r="I750" s="277"/>
      <c r="J750" s="76"/>
    </row>
    <row r="751" spans="1:10" x14ac:dyDescent="0.25">
      <c r="A751" s="11" t="s">
        <v>285</v>
      </c>
      <c r="B751" s="277">
        <f t="shared" si="56"/>
        <v>0</v>
      </c>
      <c r="D751" s="277"/>
      <c r="E751" s="277" t="s">
        <v>52</v>
      </c>
      <c r="F751" s="276"/>
      <c r="G751" s="238"/>
      <c r="H751" s="277"/>
      <c r="I751" s="277"/>
      <c r="J751" s="76"/>
    </row>
    <row r="752" spans="1:10" ht="17.25" x14ac:dyDescent="0.25">
      <c r="A752" s="11" t="s">
        <v>285</v>
      </c>
      <c r="B752" s="277">
        <f t="shared" si="56"/>
        <v>2.3139417360285375E-3</v>
      </c>
      <c r="D752" s="277"/>
      <c r="E752" s="277" t="s">
        <v>331</v>
      </c>
      <c r="F752" s="277">
        <v>11.16</v>
      </c>
      <c r="G752" s="238">
        <f t="shared" si="57"/>
        <v>4.8103448275862071E-4</v>
      </c>
      <c r="H752" s="277"/>
      <c r="I752" s="277"/>
      <c r="J752" s="76"/>
    </row>
    <row r="753" spans="1:10" x14ac:dyDescent="0.25">
      <c r="A753" s="11" t="s">
        <v>285</v>
      </c>
      <c r="B753" s="277">
        <f t="shared" si="56"/>
        <v>5.3693519619500608E-5</v>
      </c>
      <c r="D753" s="277"/>
      <c r="E753" s="277" t="s">
        <v>19</v>
      </c>
      <c r="F753" s="277">
        <v>1.7</v>
      </c>
      <c r="G753" s="238">
        <f t="shared" si="57"/>
        <v>7.3275862068965521E-5</v>
      </c>
      <c r="H753" s="277"/>
      <c r="I753" s="277"/>
      <c r="J753" s="76"/>
    </row>
    <row r="754" spans="1:10" x14ac:dyDescent="0.25">
      <c r="A754" s="11" t="s">
        <v>285</v>
      </c>
      <c r="B754" s="277">
        <f t="shared" si="56"/>
        <v>1.7716527942925091E-4</v>
      </c>
      <c r="D754" s="277"/>
      <c r="E754" s="277" t="s">
        <v>321</v>
      </c>
      <c r="F754" s="277">
        <v>3.0880000000000001</v>
      </c>
      <c r="G754" s="238">
        <f t="shared" si="57"/>
        <v>1.3310344827586207E-4</v>
      </c>
      <c r="H754" s="277"/>
      <c r="I754" s="277"/>
      <c r="J754" s="76"/>
    </row>
    <row r="755" spans="1:10" x14ac:dyDescent="0.25">
      <c r="A755" s="11" t="s">
        <v>285</v>
      </c>
      <c r="B755" s="277">
        <f t="shared" si="56"/>
        <v>2.0621950356718197E-2</v>
      </c>
      <c r="D755" s="277"/>
      <c r="E755" s="277" t="s">
        <v>21</v>
      </c>
      <c r="F755" s="277">
        <v>33.316000000000003</v>
      </c>
      <c r="G755" s="238">
        <f t="shared" si="57"/>
        <v>1.4360344827586207E-3</v>
      </c>
      <c r="H755" s="277"/>
      <c r="I755" s="277"/>
      <c r="J755" s="76"/>
    </row>
    <row r="756" spans="1:10" x14ac:dyDescent="0.25">
      <c r="A756" s="11" t="s">
        <v>285</v>
      </c>
      <c r="B756" s="277">
        <f t="shared" si="56"/>
        <v>1.3823576553396257</v>
      </c>
      <c r="D756" s="277"/>
      <c r="E756" s="277" t="s">
        <v>190</v>
      </c>
      <c r="F756" s="277">
        <v>272.77100000000002</v>
      </c>
      <c r="G756" s="238">
        <f t="shared" si="57"/>
        <v>1.1757370689655173E-2</v>
      </c>
      <c r="H756" s="277"/>
      <c r="I756" s="277"/>
      <c r="J756" s="76"/>
    </row>
    <row r="757" spans="1:10" x14ac:dyDescent="0.25">
      <c r="A757" s="11" t="s">
        <v>285</v>
      </c>
      <c r="B757" s="277">
        <f t="shared" si="56"/>
        <v>5.2518019638079658E-2</v>
      </c>
      <c r="D757" s="277"/>
      <c r="E757" s="277" t="s">
        <v>227</v>
      </c>
      <c r="F757" s="277">
        <v>53.167000000000002</v>
      </c>
      <c r="G757" s="238">
        <f t="shared" si="57"/>
        <v>2.2916810344827585E-3</v>
      </c>
      <c r="H757" s="277"/>
      <c r="I757" s="277"/>
      <c r="J757" s="76"/>
    </row>
    <row r="758" spans="1:10" x14ac:dyDescent="0.25">
      <c r="A758" s="11" t="s">
        <v>285</v>
      </c>
      <c r="B758" s="277">
        <f t="shared" si="56"/>
        <v>0.68799874323721766</v>
      </c>
      <c r="D758" s="277"/>
      <c r="E758" s="277" t="s">
        <v>9</v>
      </c>
      <c r="F758" s="277">
        <v>192.434</v>
      </c>
      <c r="G758" s="238">
        <f t="shared" si="57"/>
        <v>8.2945689655172412E-3</v>
      </c>
      <c r="H758" s="277"/>
      <c r="I758" s="277"/>
      <c r="J758" s="76"/>
    </row>
    <row r="759" spans="1:10" x14ac:dyDescent="0.25">
      <c r="A759" s="11" t="s">
        <v>285</v>
      </c>
      <c r="B759" s="277">
        <f t="shared" si="56"/>
        <v>0.95882082210538044</v>
      </c>
      <c r="D759" s="277"/>
      <c r="E759" s="277" t="s">
        <v>23</v>
      </c>
      <c r="F759" s="277">
        <v>227.173</v>
      </c>
      <c r="G759" s="238">
        <f t="shared" si="57"/>
        <v>9.7919396551724141E-3</v>
      </c>
      <c r="H759" s="277"/>
      <c r="I759" s="277"/>
      <c r="J759" s="76"/>
    </row>
    <row r="760" spans="1:10" x14ac:dyDescent="0.25">
      <c r="A760" s="11" t="s">
        <v>285</v>
      </c>
      <c r="B760" s="277">
        <f t="shared" si="56"/>
        <v>0</v>
      </c>
      <c r="D760" s="277"/>
      <c r="E760" s="277" t="s">
        <v>24</v>
      </c>
      <c r="F760" s="277"/>
      <c r="G760" s="238"/>
      <c r="H760" s="277"/>
      <c r="I760" s="277"/>
      <c r="J760" s="76"/>
    </row>
    <row r="761" spans="1:10" x14ac:dyDescent="0.25">
      <c r="A761" s="11" t="s">
        <v>285</v>
      </c>
      <c r="B761" s="277">
        <f t="shared" si="56"/>
        <v>6.9132728894173592E-4</v>
      </c>
      <c r="D761" s="277"/>
      <c r="E761" s="277" t="s">
        <v>322</v>
      </c>
      <c r="F761" s="277">
        <v>6.1</v>
      </c>
      <c r="G761" s="238">
        <f t="shared" si="57"/>
        <v>2.629310344827586E-4</v>
      </c>
      <c r="H761" s="277"/>
      <c r="I761" s="277"/>
      <c r="J761" s="76"/>
    </row>
    <row r="762" spans="1:10" x14ac:dyDescent="0.25">
      <c r="A762" s="11" t="s">
        <v>285</v>
      </c>
      <c r="B762" s="277">
        <f t="shared" si="56"/>
        <v>0</v>
      </c>
      <c r="D762" s="277"/>
      <c r="E762" s="277" t="s">
        <v>25</v>
      </c>
      <c r="F762" s="277"/>
      <c r="G762" s="238"/>
      <c r="H762" s="277"/>
      <c r="I762" s="277"/>
      <c r="J762" s="76"/>
    </row>
    <row r="763" spans="1:10" x14ac:dyDescent="0.25">
      <c r="A763" s="11" t="s">
        <v>285</v>
      </c>
      <c r="B763" s="277">
        <f t="shared" si="56"/>
        <v>0</v>
      </c>
      <c r="D763" s="277"/>
      <c r="E763" s="277" t="s">
        <v>10</v>
      </c>
      <c r="F763" s="277"/>
      <c r="G763" s="238"/>
      <c r="H763" s="277"/>
      <c r="I763" s="277"/>
      <c r="J763" s="76"/>
    </row>
    <row r="764" spans="1:10" x14ac:dyDescent="0.25">
      <c r="A764" s="11" t="s">
        <v>285</v>
      </c>
      <c r="B764" s="277">
        <f t="shared" si="56"/>
        <v>3.7388889714625443E-4</v>
      </c>
      <c r="D764" s="277"/>
      <c r="E764" s="277" t="s">
        <v>111</v>
      </c>
      <c r="F764" s="277">
        <v>4.4859999999999998</v>
      </c>
      <c r="G764" s="238">
        <f t="shared" si="57"/>
        <v>1.9336206896551723E-4</v>
      </c>
      <c r="H764" s="277"/>
      <c r="I764" s="277"/>
      <c r="J764" s="76"/>
    </row>
    <row r="765" spans="1:10" x14ac:dyDescent="0.25">
      <c r="A765" s="11" t="s">
        <v>285</v>
      </c>
      <c r="B765" s="277">
        <f t="shared" si="56"/>
        <v>7.8653411340851678</v>
      </c>
      <c r="D765" s="277"/>
      <c r="E765" s="277" t="s">
        <v>228</v>
      </c>
      <c r="F765" s="277">
        <v>650.649</v>
      </c>
      <c r="G765" s="238">
        <f t="shared" si="57"/>
        <v>2.804521551724138E-2</v>
      </c>
      <c r="H765" s="277"/>
      <c r="I765" s="277"/>
      <c r="J765" s="76"/>
    </row>
    <row r="766" spans="1:10" x14ac:dyDescent="0.25">
      <c r="A766" s="11" t="s">
        <v>285</v>
      </c>
      <c r="B766" s="277">
        <f t="shared" si="56"/>
        <v>1.4565992865636149E-2</v>
      </c>
      <c r="D766" s="277"/>
      <c r="E766" s="277" t="s">
        <v>220</v>
      </c>
      <c r="F766" s="277">
        <v>28</v>
      </c>
      <c r="G766" s="238">
        <f t="shared" si="57"/>
        <v>1.206896551724138E-3</v>
      </c>
      <c r="H766" s="277"/>
      <c r="I766" s="277"/>
      <c r="J766" s="76"/>
    </row>
    <row r="767" spans="1:10" x14ac:dyDescent="0.25">
      <c r="A767" s="11" t="s">
        <v>285</v>
      </c>
      <c r="B767" s="277">
        <f t="shared" si="56"/>
        <v>1.3037308635552913E-4</v>
      </c>
      <c r="D767" s="277"/>
      <c r="E767" s="277" t="s">
        <v>170</v>
      </c>
      <c r="F767" s="277">
        <v>2.649</v>
      </c>
      <c r="G767" s="238">
        <f t="shared" si="57"/>
        <v>1.1418103448275862E-4</v>
      </c>
      <c r="H767" s="277"/>
      <c r="I767" s="277"/>
      <c r="J767" s="76"/>
    </row>
    <row r="768" spans="1:10" x14ac:dyDescent="0.25">
      <c r="A768" s="11" t="s">
        <v>285</v>
      </c>
      <c r="B768" s="277">
        <f t="shared" si="56"/>
        <v>5.2051249256837104E-3</v>
      </c>
      <c r="D768" s="277"/>
      <c r="E768" s="277" t="s">
        <v>154</v>
      </c>
      <c r="F768" s="277">
        <v>16.738</v>
      </c>
      <c r="G768" s="238">
        <f t="shared" si="57"/>
        <v>7.214655172413793E-4</v>
      </c>
      <c r="H768" s="277"/>
      <c r="I768" s="277"/>
      <c r="J768" s="76"/>
    </row>
    <row r="769" spans="1:10" x14ac:dyDescent="0.25">
      <c r="A769" s="11" t="s">
        <v>285</v>
      </c>
      <c r="B769" s="277">
        <f t="shared" si="56"/>
        <v>0</v>
      </c>
      <c r="D769" s="277"/>
      <c r="E769" s="277" t="s">
        <v>181</v>
      </c>
      <c r="F769" s="277"/>
      <c r="G769" s="238"/>
      <c r="H769" s="277"/>
      <c r="I769" s="277"/>
      <c r="J769" s="76"/>
    </row>
    <row r="770" spans="1:10" x14ac:dyDescent="0.25">
      <c r="A770" s="11" t="s">
        <v>285</v>
      </c>
      <c r="B770" s="277">
        <f t="shared" si="56"/>
        <v>0</v>
      </c>
      <c r="D770" s="277"/>
      <c r="E770" s="277" t="s">
        <v>323</v>
      </c>
      <c r="F770" s="276"/>
      <c r="G770" s="238"/>
      <c r="H770" s="277"/>
      <c r="I770" s="277"/>
      <c r="J770" s="76"/>
    </row>
    <row r="771" spans="1:10" x14ac:dyDescent="0.25">
      <c r="A771" s="11" t="s">
        <v>285</v>
      </c>
      <c r="B771" s="277">
        <f t="shared" si="56"/>
        <v>0</v>
      </c>
      <c r="D771" s="277"/>
      <c r="E771" s="277" t="s">
        <v>333</v>
      </c>
      <c r="F771" s="276"/>
      <c r="G771" s="238"/>
      <c r="H771" s="277"/>
      <c r="I771" s="277"/>
      <c r="J771" s="76"/>
    </row>
    <row r="772" spans="1:10" x14ac:dyDescent="0.25">
      <c r="A772" s="11" t="s">
        <v>285</v>
      </c>
      <c r="B772" s="277">
        <f t="shared" si="56"/>
        <v>320.03158851830034</v>
      </c>
      <c r="D772" s="277"/>
      <c r="E772" s="277" t="s">
        <v>56</v>
      </c>
      <c r="F772" s="277">
        <v>4150.3469999999998</v>
      </c>
      <c r="G772" s="238">
        <f t="shared" si="57"/>
        <v>0.1788942672413793</v>
      </c>
      <c r="H772" s="277"/>
      <c r="I772" s="277"/>
      <c r="J772" s="76"/>
    </row>
    <row r="773" spans="1:10" x14ac:dyDescent="0.25">
      <c r="A773" s="11" t="s">
        <v>285</v>
      </c>
      <c r="B773" s="277">
        <f t="shared" si="56"/>
        <v>1.4831460240784777E-2</v>
      </c>
      <c r="D773" s="277"/>
      <c r="E773" s="277" t="s">
        <v>194</v>
      </c>
      <c r="F773" s="277">
        <v>28.254000000000001</v>
      </c>
      <c r="G773" s="238">
        <f t="shared" si="57"/>
        <v>1.2178448275862069E-3</v>
      </c>
      <c r="H773" s="277"/>
      <c r="I773" s="277"/>
      <c r="J773" s="76"/>
    </row>
    <row r="774" spans="1:10" x14ac:dyDescent="0.25">
      <c r="A774" s="11" t="s">
        <v>285</v>
      </c>
      <c r="B774" s="277">
        <f t="shared" si="56"/>
        <v>0.64338377118014267</v>
      </c>
      <c r="D774" s="277"/>
      <c r="E774" s="277" t="s">
        <v>165</v>
      </c>
      <c r="F774" s="277">
        <v>186.09</v>
      </c>
      <c r="G774" s="238">
        <f t="shared" si="57"/>
        <v>8.0211206896551729E-3</v>
      </c>
      <c r="H774" s="277"/>
      <c r="I774" s="277"/>
      <c r="J774" s="76"/>
    </row>
    <row r="775" spans="1:10" x14ac:dyDescent="0.25">
      <c r="A775" s="11" t="s">
        <v>285</v>
      </c>
      <c r="B775" s="277">
        <f t="shared" si="56"/>
        <v>1.0790911117717003E-2</v>
      </c>
      <c r="D775" s="277"/>
      <c r="E775" s="277" t="s">
        <v>84</v>
      </c>
      <c r="F775" s="277">
        <v>24.1</v>
      </c>
      <c r="G775" s="238">
        <f t="shared" si="57"/>
        <v>1.0387931034482759E-3</v>
      </c>
      <c r="H775" s="277"/>
      <c r="I775" s="277"/>
      <c r="J775" s="76"/>
    </row>
    <row r="776" spans="1:10" x14ac:dyDescent="0.25">
      <c r="A776" s="11" t="s">
        <v>285</v>
      </c>
      <c r="B776" s="277">
        <f t="shared" si="56"/>
        <v>3.811997919143877E-3</v>
      </c>
      <c r="D776" s="277"/>
      <c r="E776" s="277" t="s">
        <v>116</v>
      </c>
      <c r="F776" s="277">
        <v>14.324</v>
      </c>
      <c r="G776" s="238">
        <f t="shared" si="57"/>
        <v>6.1741379310344829E-4</v>
      </c>
      <c r="H776" s="277"/>
      <c r="I776" s="277"/>
      <c r="J776" s="76"/>
    </row>
    <row r="777" spans="1:10" x14ac:dyDescent="0.25">
      <c r="A777" s="11" t="s">
        <v>285</v>
      </c>
      <c r="B777" s="277">
        <f t="shared" si="56"/>
        <v>1.1674592932520806E-3</v>
      </c>
      <c r="D777" s="277"/>
      <c r="E777" s="277" t="s">
        <v>324</v>
      </c>
      <c r="F777" s="277">
        <v>7.9269999999999996</v>
      </c>
      <c r="G777" s="238">
        <f t="shared" si="57"/>
        <v>3.4168103448275859E-4</v>
      </c>
      <c r="H777" s="277"/>
      <c r="I777" s="277"/>
      <c r="J777" s="76"/>
    </row>
    <row r="778" spans="1:10" x14ac:dyDescent="0.25">
      <c r="A778" s="11" t="s">
        <v>285</v>
      </c>
      <c r="B778" s="277">
        <f t="shared" si="56"/>
        <v>0</v>
      </c>
      <c r="D778" s="277"/>
      <c r="E778" s="277" t="s">
        <v>343</v>
      </c>
      <c r="F778" s="276"/>
      <c r="G778" s="238"/>
      <c r="H778" s="277"/>
      <c r="I778" s="277"/>
      <c r="J778" s="76"/>
    </row>
    <row r="779" spans="1:10" x14ac:dyDescent="0.25">
      <c r="A779" s="11" t="s">
        <v>285</v>
      </c>
      <c r="B779" s="277">
        <f t="shared" si="56"/>
        <v>0</v>
      </c>
      <c r="D779" s="277"/>
      <c r="E779" s="277" t="s">
        <v>325</v>
      </c>
      <c r="F779" s="276"/>
      <c r="G779" s="238"/>
      <c r="H779" s="277"/>
      <c r="I779" s="277"/>
      <c r="J779" s="76"/>
    </row>
    <row r="780" spans="1:10" x14ac:dyDescent="0.25">
      <c r="A780" s="11" t="s">
        <v>285</v>
      </c>
      <c r="B780" s="277">
        <f t="shared" si="56"/>
        <v>1.2559453032104636E-4</v>
      </c>
      <c r="D780" s="277"/>
      <c r="E780" s="277" t="s">
        <v>28</v>
      </c>
      <c r="F780" s="277">
        <v>2.6</v>
      </c>
      <c r="G780" s="238">
        <f t="shared" si="57"/>
        <v>1.1206896551724138E-4</v>
      </c>
      <c r="H780" s="277"/>
      <c r="I780" s="277"/>
      <c r="J780" s="76"/>
    </row>
    <row r="781" spans="1:10" x14ac:dyDescent="0.25">
      <c r="A781" s="11" t="s">
        <v>285</v>
      </c>
      <c r="B781" s="277">
        <f t="shared" si="56"/>
        <v>7.4316290130796664E-5</v>
      </c>
      <c r="D781" s="277"/>
      <c r="E781" s="277" t="s">
        <v>334</v>
      </c>
      <c r="F781" s="277">
        <v>2</v>
      </c>
      <c r="G781" s="238">
        <f t="shared" si="57"/>
        <v>8.6206896551724131E-5</v>
      </c>
      <c r="H781" s="277"/>
      <c r="I781" s="277"/>
      <c r="J781" s="76"/>
    </row>
    <row r="782" spans="1:10" x14ac:dyDescent="0.25">
      <c r="A782" s="11" t="s">
        <v>285</v>
      </c>
      <c r="B782" s="277">
        <f t="shared" si="56"/>
        <v>0.15284055439952435</v>
      </c>
      <c r="D782" s="277"/>
      <c r="E782" s="277" t="s">
        <v>184</v>
      </c>
      <c r="F782" s="277">
        <v>90.7</v>
      </c>
      <c r="G782" s="238">
        <f t="shared" si="57"/>
        <v>3.9094827586206894E-3</v>
      </c>
      <c r="H782" s="277"/>
      <c r="I782" s="277"/>
      <c r="J782" s="76"/>
    </row>
    <row r="783" spans="1:10" x14ac:dyDescent="0.25">
      <c r="A783" s="11" t="s">
        <v>285</v>
      </c>
      <c r="B783" s="277">
        <f t="shared" si="56"/>
        <v>217.16367001791025</v>
      </c>
      <c r="D783" s="277"/>
      <c r="E783" s="277" t="s">
        <v>326</v>
      </c>
      <c r="F783" s="277">
        <v>3418.8620000000001</v>
      </c>
      <c r="G783" s="238">
        <f t="shared" si="57"/>
        <v>0.14736474137931035</v>
      </c>
      <c r="H783" s="277"/>
      <c r="I783" s="277"/>
      <c r="J783" s="76"/>
    </row>
    <row r="784" spans="1:10" x14ac:dyDescent="0.25">
      <c r="A784" s="11" t="s">
        <v>285</v>
      </c>
      <c r="B784" s="277">
        <f t="shared" si="56"/>
        <v>3.8514062499999994E-2</v>
      </c>
      <c r="D784" s="277"/>
      <c r="E784" s="277" t="s">
        <v>158</v>
      </c>
      <c r="F784" s="277">
        <v>45.53</v>
      </c>
      <c r="G784" s="238">
        <f t="shared" si="57"/>
        <v>1.9624999999999998E-3</v>
      </c>
      <c r="H784" s="277"/>
      <c r="I784" s="277"/>
      <c r="J784" s="76"/>
    </row>
    <row r="785" spans="1:10" x14ac:dyDescent="0.25">
      <c r="A785" s="11" t="s">
        <v>285</v>
      </c>
      <c r="B785" s="277">
        <f t="shared" si="56"/>
        <v>25.302634512485135</v>
      </c>
      <c r="D785" s="277"/>
      <c r="E785" s="277" t="s">
        <v>118</v>
      </c>
      <c r="F785" s="277">
        <v>1167</v>
      </c>
      <c r="G785" s="238">
        <f t="shared" si="57"/>
        <v>5.0301724137931034E-2</v>
      </c>
      <c r="H785" s="277"/>
      <c r="I785" s="277"/>
      <c r="J785" s="76"/>
    </row>
    <row r="786" spans="1:10" x14ac:dyDescent="0.25">
      <c r="A786" s="11" t="s">
        <v>285</v>
      </c>
      <c r="B786" s="277">
        <f t="shared" si="56"/>
        <v>1.4964038347205706E-2</v>
      </c>
      <c r="D786" s="277"/>
      <c r="E786" s="277" t="s">
        <v>85</v>
      </c>
      <c r="F786" s="277">
        <v>28.38</v>
      </c>
      <c r="G786" s="238">
        <f t="shared" si="57"/>
        <v>1.2232758620689655E-3</v>
      </c>
      <c r="H786" s="277"/>
      <c r="I786" s="277"/>
      <c r="J786" s="76"/>
    </row>
    <row r="787" spans="1:10" x14ac:dyDescent="0.25">
      <c r="A787" s="11" t="s">
        <v>285</v>
      </c>
      <c r="B787" s="277">
        <f t="shared" si="56"/>
        <v>0</v>
      </c>
      <c r="D787" s="277"/>
      <c r="E787" s="277" t="s">
        <v>29</v>
      </c>
      <c r="F787" s="277"/>
      <c r="G787" s="238"/>
      <c r="H787" s="277"/>
      <c r="I787" s="277"/>
      <c r="J787" s="76"/>
    </row>
    <row r="788" spans="1:10" ht="17.25" x14ac:dyDescent="0.25">
      <c r="A788" s="11" t="s">
        <v>285</v>
      </c>
      <c r="B788" s="277">
        <f t="shared" si="56"/>
        <v>26.753864447086801</v>
      </c>
      <c r="D788" s="277"/>
      <c r="E788" s="277" t="s">
        <v>335</v>
      </c>
      <c r="F788" s="277">
        <v>1200</v>
      </c>
      <c r="G788" s="238">
        <f t="shared" si="57"/>
        <v>5.1724137931034482E-2</v>
      </c>
      <c r="H788" s="277"/>
      <c r="I788" s="277"/>
      <c r="J788" s="76"/>
    </row>
    <row r="789" spans="1:10" x14ac:dyDescent="0.25">
      <c r="A789" s="11" t="s">
        <v>285</v>
      </c>
      <c r="B789" s="277">
        <f t="shared" si="56"/>
        <v>1.159519916765755E-3</v>
      </c>
      <c r="D789" s="277"/>
      <c r="E789" s="277" t="s">
        <v>54</v>
      </c>
      <c r="F789" s="277">
        <v>7.9</v>
      </c>
      <c r="G789" s="238">
        <f t="shared" si="57"/>
        <v>3.4051724137931034E-4</v>
      </c>
      <c r="H789" s="277"/>
      <c r="I789" s="277"/>
      <c r="J789" s="76"/>
    </row>
    <row r="790" spans="1:10" x14ac:dyDescent="0.25">
      <c r="A790" s="11" t="s">
        <v>285</v>
      </c>
      <c r="B790" s="277">
        <f t="shared" si="56"/>
        <v>4.1919032401902494E-4</v>
      </c>
      <c r="D790" s="277"/>
      <c r="E790" s="277" t="s">
        <v>327</v>
      </c>
      <c r="F790" s="277">
        <v>4.75</v>
      </c>
      <c r="G790" s="238">
        <f t="shared" si="57"/>
        <v>2.0474137931034484E-4</v>
      </c>
      <c r="H790" s="277"/>
      <c r="I790" s="277"/>
      <c r="J790" s="76"/>
    </row>
    <row r="791" spans="1:10" x14ac:dyDescent="0.25">
      <c r="A791" s="11" t="s">
        <v>285</v>
      </c>
      <c r="B791" s="277">
        <f t="shared" si="56"/>
        <v>0</v>
      </c>
      <c r="D791" s="277"/>
      <c r="E791" s="277" t="s">
        <v>120</v>
      </c>
      <c r="F791" s="276"/>
      <c r="G791" s="238"/>
      <c r="H791" s="277"/>
      <c r="I791" s="277"/>
      <c r="J791" s="76"/>
    </row>
    <row r="792" spans="1:10" x14ac:dyDescent="0.25">
      <c r="A792" s="11" t="s">
        <v>285</v>
      </c>
      <c r="B792" s="277">
        <f t="shared" si="56"/>
        <v>6.9586801426872751E-6</v>
      </c>
      <c r="D792" s="277"/>
      <c r="E792" s="277" t="s">
        <v>328</v>
      </c>
      <c r="F792" s="277">
        <v>0.61199999999999999</v>
      </c>
      <c r="G792" s="238"/>
      <c r="H792" s="277"/>
      <c r="I792" s="277"/>
      <c r="J792" s="76"/>
    </row>
    <row r="793" spans="1:10" x14ac:dyDescent="0.25">
      <c r="A793" s="11" t="s">
        <v>285</v>
      </c>
      <c r="B793" s="277">
        <f t="shared" ref="B793:B808" si="58">POWER((F793/$J$728)*100, 2)</f>
        <v>9.9496737514863293E-2</v>
      </c>
      <c r="D793" s="277"/>
      <c r="E793" s="277" t="s">
        <v>121</v>
      </c>
      <c r="F793" s="277">
        <v>73.180000000000007</v>
      </c>
      <c r="G793" s="238">
        <f t="shared" si="57"/>
        <v>3.1543103448275866E-3</v>
      </c>
      <c r="H793" s="277"/>
      <c r="I793" s="277"/>
      <c r="J793" s="76"/>
    </row>
    <row r="794" spans="1:10" x14ac:dyDescent="0.25">
      <c r="A794" s="11" t="s">
        <v>285</v>
      </c>
      <c r="B794" s="277">
        <f t="shared" si="58"/>
        <v>1.5657030321046374E-3</v>
      </c>
      <c r="D794" s="277"/>
      <c r="E794" s="277" t="s">
        <v>32</v>
      </c>
      <c r="F794" s="277">
        <v>9.18</v>
      </c>
      <c r="G794" s="238"/>
      <c r="H794" s="277"/>
      <c r="I794" s="277"/>
      <c r="J794" s="76"/>
    </row>
    <row r="795" spans="1:10" x14ac:dyDescent="0.25">
      <c r="A795" s="11" t="s">
        <v>285</v>
      </c>
      <c r="B795" s="277">
        <f t="shared" si="58"/>
        <v>6.036340665873959E-6</v>
      </c>
      <c r="D795" s="277"/>
      <c r="E795" s="277" t="s">
        <v>182</v>
      </c>
      <c r="F795" s="277">
        <v>0.56999999999999995</v>
      </c>
      <c r="G795" s="238">
        <f t="shared" ref="G795:G808" si="59">F795/$J$728</f>
        <v>2.4568965517241376E-5</v>
      </c>
      <c r="H795" s="277"/>
      <c r="I795" s="277"/>
      <c r="J795" s="76"/>
    </row>
    <row r="796" spans="1:10" x14ac:dyDescent="0.25">
      <c r="A796" s="11" t="s">
        <v>285</v>
      </c>
      <c r="B796" s="277">
        <f t="shared" si="58"/>
        <v>1.0526583104191438</v>
      </c>
      <c r="D796" s="277"/>
      <c r="E796" s="277" t="s">
        <v>174</v>
      </c>
      <c r="F796" s="277">
        <v>238.03</v>
      </c>
      <c r="G796" s="238">
        <f t="shared" si="59"/>
        <v>1.0259913793103448E-2</v>
      </c>
      <c r="H796" s="277"/>
      <c r="I796" s="277"/>
      <c r="J796" s="76"/>
    </row>
    <row r="797" spans="1:10" x14ac:dyDescent="0.25">
      <c r="A797" s="11" t="s">
        <v>285</v>
      </c>
      <c r="B797" s="277">
        <f t="shared" si="58"/>
        <v>5.3567256242568373E-5</v>
      </c>
      <c r="D797" s="277"/>
      <c r="E797" s="277" t="s">
        <v>122</v>
      </c>
      <c r="F797" s="277">
        <v>1.698</v>
      </c>
      <c r="G797" s="238">
        <f t="shared" si="59"/>
        <v>7.3189655172413792E-5</v>
      </c>
      <c r="H797" s="277"/>
      <c r="I797" s="277"/>
      <c r="J797" s="76"/>
    </row>
    <row r="798" spans="1:10" x14ac:dyDescent="0.25">
      <c r="A798" s="11" t="s">
        <v>285</v>
      </c>
      <c r="B798" s="277">
        <f t="shared" si="58"/>
        <v>5.7812425683709868E-5</v>
      </c>
      <c r="D798" s="277"/>
      <c r="E798" s="277" t="s">
        <v>140</v>
      </c>
      <c r="F798" s="277">
        <v>1.764</v>
      </c>
      <c r="G798" s="238">
        <f t="shared" si="59"/>
        <v>7.6034482758620688E-5</v>
      </c>
      <c r="H798" s="277"/>
      <c r="I798" s="277"/>
      <c r="J798" s="76"/>
    </row>
    <row r="799" spans="1:10" x14ac:dyDescent="0.25">
      <c r="A799" s="11" t="s">
        <v>285</v>
      </c>
      <c r="B799" s="277">
        <f t="shared" si="58"/>
        <v>2.0091260590071338E-3</v>
      </c>
      <c r="D799" s="277"/>
      <c r="E799" s="277" t="s">
        <v>46</v>
      </c>
      <c r="F799" s="277">
        <v>10.398999999999999</v>
      </c>
      <c r="G799" s="238">
        <f t="shared" si="59"/>
        <v>4.4823275862068961E-4</v>
      </c>
      <c r="H799" s="277"/>
      <c r="I799" s="277"/>
      <c r="J799" s="76"/>
    </row>
    <row r="800" spans="1:10" x14ac:dyDescent="0.25">
      <c r="A800" s="11" t="s">
        <v>285</v>
      </c>
      <c r="B800" s="277">
        <f t="shared" si="58"/>
        <v>7.0328466111771685E-3</v>
      </c>
      <c r="D800" s="277"/>
      <c r="E800" s="277" t="s">
        <v>161</v>
      </c>
      <c r="F800" s="277">
        <v>19.456</v>
      </c>
      <c r="G800" s="238">
        <f t="shared" si="59"/>
        <v>8.3862068965517237E-4</v>
      </c>
      <c r="H800" s="277"/>
      <c r="I800" s="277"/>
      <c r="J800" s="76"/>
    </row>
    <row r="801" spans="1:10" x14ac:dyDescent="0.25">
      <c r="A801" s="11" t="s">
        <v>285</v>
      </c>
      <c r="B801" s="277">
        <f t="shared" si="58"/>
        <v>0</v>
      </c>
      <c r="D801" s="277"/>
      <c r="E801" s="277" t="s">
        <v>329</v>
      </c>
      <c r="F801" s="277"/>
      <c r="G801" s="238"/>
      <c r="H801" s="277"/>
      <c r="I801" s="277"/>
      <c r="J801" s="76"/>
    </row>
    <row r="802" spans="1:10" x14ac:dyDescent="0.25">
      <c r="A802" s="11" t="s">
        <v>285</v>
      </c>
      <c r="B802" s="277">
        <f t="shared" si="58"/>
        <v>1.12890625</v>
      </c>
      <c r="D802" s="277"/>
      <c r="E802" s="277" t="s">
        <v>31</v>
      </c>
      <c r="F802" s="277">
        <v>246.5</v>
      </c>
      <c r="G802" s="238">
        <f t="shared" si="59"/>
        <v>1.0625000000000001E-2</v>
      </c>
      <c r="H802" s="277"/>
      <c r="I802" s="277"/>
      <c r="J802" s="76"/>
    </row>
    <row r="803" spans="1:10" x14ac:dyDescent="0.25">
      <c r="A803" s="11" t="s">
        <v>285</v>
      </c>
      <c r="B803" s="277">
        <f t="shared" si="58"/>
        <v>5.2385738703923901E-6</v>
      </c>
      <c r="D803" s="277"/>
      <c r="E803" s="277" t="s">
        <v>128</v>
      </c>
      <c r="F803" s="277">
        <v>0.53100000000000003</v>
      </c>
      <c r="G803" s="238">
        <f t="shared" si="59"/>
        <v>2.2887931034482758E-5</v>
      </c>
      <c r="H803" s="277"/>
      <c r="I803" s="277"/>
      <c r="J803" s="76"/>
    </row>
    <row r="804" spans="1:10" x14ac:dyDescent="0.25">
      <c r="A804" s="11" t="s">
        <v>285</v>
      </c>
      <c r="B804" s="277">
        <f t="shared" si="58"/>
        <v>23.305588585017833</v>
      </c>
      <c r="D804" s="277"/>
      <c r="E804" s="277" t="s">
        <v>38</v>
      </c>
      <c r="F804" s="277">
        <v>1120</v>
      </c>
      <c r="G804" s="238">
        <f t="shared" si="59"/>
        <v>4.8275862068965517E-2</v>
      </c>
      <c r="H804" s="277"/>
      <c r="I804" s="277"/>
      <c r="J804" s="76"/>
    </row>
    <row r="805" spans="1:10" x14ac:dyDescent="0.25">
      <c r="A805" s="11" t="s">
        <v>285</v>
      </c>
      <c r="B805" s="277">
        <f t="shared" si="58"/>
        <v>0</v>
      </c>
      <c r="D805" s="277"/>
      <c r="E805" s="277" t="s">
        <v>341</v>
      </c>
      <c r="F805" s="277"/>
      <c r="G805" s="238"/>
      <c r="H805" s="277"/>
      <c r="I805" s="277"/>
      <c r="J805" s="76"/>
    </row>
    <row r="806" spans="1:10" x14ac:dyDescent="0.25">
      <c r="A806" s="11" t="s">
        <v>285</v>
      </c>
      <c r="B806" s="277">
        <f t="shared" si="58"/>
        <v>6.6884661117717015E-2</v>
      </c>
      <c r="D806" s="277"/>
      <c r="E806" s="277" t="s">
        <v>330</v>
      </c>
      <c r="F806" s="277">
        <v>60</v>
      </c>
      <c r="G806" s="238">
        <f t="shared" si="59"/>
        <v>2.5862068965517241E-3</v>
      </c>
      <c r="H806" s="277"/>
      <c r="I806" s="277"/>
      <c r="J806" s="76"/>
    </row>
    <row r="807" spans="1:10" x14ac:dyDescent="0.25">
      <c r="A807" s="11" t="s">
        <v>285</v>
      </c>
      <c r="B807" s="277">
        <f t="shared" si="58"/>
        <v>1.857907253269917E-3</v>
      </c>
      <c r="D807" s="277"/>
      <c r="E807" s="277" t="s">
        <v>89</v>
      </c>
      <c r="F807" s="277">
        <v>10</v>
      </c>
      <c r="G807" s="238">
        <f t="shared" si="59"/>
        <v>4.3103448275862068E-4</v>
      </c>
      <c r="H807" s="277"/>
      <c r="I807" s="277"/>
      <c r="J807" s="76"/>
    </row>
    <row r="808" spans="1:10" x14ac:dyDescent="0.25">
      <c r="A808" s="150" t="s">
        <v>285</v>
      </c>
      <c r="B808" s="12">
        <f t="shared" si="58"/>
        <v>5.6201694411414998E-6</v>
      </c>
      <c r="C808" s="150"/>
      <c r="D808" s="12"/>
      <c r="E808" s="12" t="s">
        <v>86</v>
      </c>
      <c r="F808" s="12">
        <v>0.55000000000000004</v>
      </c>
      <c r="G808" s="237">
        <f t="shared" si="59"/>
        <v>2.370689655172414E-5</v>
      </c>
      <c r="H808" s="12"/>
      <c r="I808" s="12"/>
      <c r="J808" s="147"/>
    </row>
    <row r="809" spans="1:10" x14ac:dyDescent="0.25">
      <c r="A809" s="11" t="s">
        <v>286</v>
      </c>
      <c r="B809" s="178">
        <f>POWER((F809/$J$809)*100, 2)</f>
        <v>0</v>
      </c>
      <c r="C809" s="11">
        <f>SUM(B809:B840)</f>
        <v>1485.307832258934</v>
      </c>
      <c r="D809" s="277"/>
      <c r="E809" s="277" t="s">
        <v>97</v>
      </c>
      <c r="F809" s="277"/>
      <c r="G809" s="238"/>
      <c r="H809" s="277"/>
      <c r="I809" s="277"/>
      <c r="J809" s="76">
        <v>21100</v>
      </c>
    </row>
    <row r="810" spans="1:10" x14ac:dyDescent="0.25">
      <c r="A810" s="11" t="s">
        <v>286</v>
      </c>
      <c r="B810" s="178">
        <f t="shared" ref="B810:B840" si="60">POWER((F810/$J$809)*100, 2)</f>
        <v>2.158531928752723E-2</v>
      </c>
      <c r="D810" s="277"/>
      <c r="E810" s="277" t="s">
        <v>81</v>
      </c>
      <c r="F810" s="277">
        <v>31</v>
      </c>
      <c r="G810" s="238">
        <f>F810/$J$809</f>
        <v>1.4691943127962085E-3</v>
      </c>
      <c r="H810" s="277"/>
      <c r="I810" s="277"/>
      <c r="J810" s="76"/>
    </row>
    <row r="811" spans="1:10" x14ac:dyDescent="0.25">
      <c r="A811" s="11" t="s">
        <v>286</v>
      </c>
      <c r="B811" s="178">
        <f t="shared" si="60"/>
        <v>3.4163653107522292</v>
      </c>
      <c r="D811" s="277"/>
      <c r="E811" s="277" t="s">
        <v>5</v>
      </c>
      <c r="F811" s="277">
        <v>390</v>
      </c>
      <c r="G811" s="238">
        <f t="shared" ref="G811:G840" si="61">F811/$J$809</f>
        <v>1.8483412322274882E-2</v>
      </c>
      <c r="H811" s="277"/>
      <c r="I811" s="277"/>
      <c r="J811" s="76"/>
    </row>
    <row r="812" spans="1:10" x14ac:dyDescent="0.25">
      <c r="A812" s="11" t="s">
        <v>286</v>
      </c>
      <c r="B812" s="178">
        <f t="shared" si="60"/>
        <v>0</v>
      </c>
      <c r="D812" s="277"/>
      <c r="E812" s="277" t="s">
        <v>100</v>
      </c>
      <c r="F812" s="277"/>
      <c r="G812" s="238"/>
      <c r="H812" s="277"/>
      <c r="I812" s="277"/>
      <c r="J812" s="76"/>
    </row>
    <row r="813" spans="1:10" x14ac:dyDescent="0.25">
      <c r="A813" s="11" t="s">
        <v>286</v>
      </c>
      <c r="B813" s="178">
        <f t="shared" si="60"/>
        <v>0.89845241571393275</v>
      </c>
      <c r="D813" s="277"/>
      <c r="E813" s="277" t="s">
        <v>6</v>
      </c>
      <c r="F813" s="276">
        <v>200</v>
      </c>
      <c r="G813" s="238">
        <f t="shared" si="61"/>
        <v>9.4786729857819912E-3</v>
      </c>
      <c r="H813" s="277"/>
      <c r="I813" s="277"/>
      <c r="J813" s="76"/>
    </row>
    <row r="814" spans="1:10" x14ac:dyDescent="0.25">
      <c r="A814" s="11" t="s">
        <v>286</v>
      </c>
      <c r="B814" s="178">
        <f t="shared" si="60"/>
        <v>4.095348262617641</v>
      </c>
      <c r="D814" s="277"/>
      <c r="E814" s="277" t="s">
        <v>101</v>
      </c>
      <c r="F814" s="277">
        <v>427</v>
      </c>
      <c r="G814" s="238">
        <f t="shared" si="61"/>
        <v>2.0236966824644549E-2</v>
      </c>
      <c r="H814" s="277"/>
      <c r="I814" s="277"/>
      <c r="J814" s="76"/>
    </row>
    <row r="815" spans="1:10" x14ac:dyDescent="0.25">
      <c r="A815" s="11" t="s">
        <v>286</v>
      </c>
      <c r="B815" s="178">
        <f t="shared" si="60"/>
        <v>34.536510860043578</v>
      </c>
      <c r="D815" s="277"/>
      <c r="E815" s="277" t="s">
        <v>82</v>
      </c>
      <c r="F815" s="277">
        <v>1240</v>
      </c>
      <c r="G815" s="238">
        <f t="shared" si="61"/>
        <v>5.8767772511848344E-2</v>
      </c>
      <c r="H815" s="277"/>
      <c r="I815" s="277"/>
      <c r="J815" s="76"/>
    </row>
    <row r="816" spans="1:10" x14ac:dyDescent="0.25">
      <c r="A816" s="11" t="s">
        <v>286</v>
      </c>
      <c r="B816" s="178">
        <f t="shared" si="60"/>
        <v>999.87834954291247</v>
      </c>
      <c r="D816" s="277"/>
      <c r="E816" s="277" t="s">
        <v>15</v>
      </c>
      <c r="F816" s="277">
        <v>6672</v>
      </c>
      <c r="G816" s="238">
        <f t="shared" si="61"/>
        <v>0.31620853080568723</v>
      </c>
      <c r="H816" s="277"/>
      <c r="I816" s="277"/>
      <c r="J816" s="76"/>
    </row>
    <row r="817" spans="1:10" x14ac:dyDescent="0.25">
      <c r="A817" s="11" t="s">
        <v>286</v>
      </c>
      <c r="B817" s="178">
        <f t="shared" si="60"/>
        <v>0</v>
      </c>
      <c r="D817" s="277"/>
      <c r="E817" s="277" t="s">
        <v>134</v>
      </c>
      <c r="F817" s="277"/>
      <c r="G817" s="238"/>
      <c r="H817" s="277"/>
      <c r="I817" s="277"/>
      <c r="J817" s="76"/>
    </row>
    <row r="818" spans="1:10" x14ac:dyDescent="0.25">
      <c r="A818" s="11" t="s">
        <v>286</v>
      </c>
      <c r="B818" s="178">
        <f t="shared" si="60"/>
        <v>0</v>
      </c>
      <c r="D818" s="277"/>
      <c r="E818" s="277" t="s">
        <v>19</v>
      </c>
      <c r="F818" s="277"/>
      <c r="G818" s="238"/>
      <c r="H818" s="277"/>
      <c r="I818" s="277"/>
      <c r="J818" s="76"/>
    </row>
    <row r="819" spans="1:10" x14ac:dyDescent="0.25">
      <c r="A819" s="11" t="s">
        <v>286</v>
      </c>
      <c r="B819" s="178">
        <f t="shared" si="60"/>
        <v>3.593809662855731</v>
      </c>
      <c r="D819" s="277"/>
      <c r="E819" s="277" t="s">
        <v>94</v>
      </c>
      <c r="F819" s="277">
        <v>400</v>
      </c>
      <c r="G819" s="238">
        <f t="shared" si="61"/>
        <v>1.8957345971563982E-2</v>
      </c>
      <c r="H819" s="277"/>
      <c r="I819" s="277"/>
      <c r="J819" s="76"/>
    </row>
    <row r="820" spans="1:10" x14ac:dyDescent="0.25">
      <c r="A820" s="11" t="s">
        <v>286</v>
      </c>
      <c r="B820" s="178">
        <f t="shared" si="60"/>
        <v>4.9617034657801939</v>
      </c>
      <c r="D820" s="277"/>
      <c r="E820" s="277" t="s">
        <v>9</v>
      </c>
      <c r="F820" s="277">
        <v>470</v>
      </c>
      <c r="G820" s="238">
        <f t="shared" si="61"/>
        <v>2.2274881516587679E-2</v>
      </c>
      <c r="H820" s="277"/>
      <c r="I820" s="277"/>
      <c r="J820" s="76"/>
    </row>
    <row r="821" spans="1:10" x14ac:dyDescent="0.25">
      <c r="A821" s="11" t="s">
        <v>286</v>
      </c>
      <c r="B821" s="178">
        <f t="shared" si="60"/>
        <v>0</v>
      </c>
      <c r="D821" s="277"/>
      <c r="E821" s="277" t="s">
        <v>25</v>
      </c>
      <c r="F821" s="277"/>
      <c r="G821" s="238"/>
      <c r="H821" s="277"/>
      <c r="I821" s="277"/>
      <c r="J821" s="76"/>
    </row>
    <row r="822" spans="1:10" x14ac:dyDescent="0.25">
      <c r="A822" s="11" t="s">
        <v>286</v>
      </c>
      <c r="B822" s="178">
        <f t="shared" si="60"/>
        <v>69.18139754273264</v>
      </c>
      <c r="D822" s="277"/>
      <c r="E822" s="277" t="s">
        <v>111</v>
      </c>
      <c r="F822" s="277">
        <v>1755</v>
      </c>
      <c r="G822" s="238">
        <f t="shared" si="61"/>
        <v>8.3175355450236965E-2</v>
      </c>
      <c r="H822" s="277"/>
      <c r="I822" s="277"/>
      <c r="J822" s="76"/>
    </row>
    <row r="823" spans="1:10" x14ac:dyDescent="0.25">
      <c r="A823" s="11" t="s">
        <v>286</v>
      </c>
      <c r="B823" s="178">
        <f t="shared" si="60"/>
        <v>36.800610947642689</v>
      </c>
      <c r="D823" s="277"/>
      <c r="E823" s="277" t="s">
        <v>36</v>
      </c>
      <c r="F823" s="277">
        <v>1280</v>
      </c>
      <c r="G823" s="238">
        <f t="shared" si="61"/>
        <v>6.0663507109004741E-2</v>
      </c>
      <c r="H823" s="277"/>
      <c r="I823" s="277"/>
      <c r="J823" s="76"/>
    </row>
    <row r="824" spans="1:10" x14ac:dyDescent="0.25">
      <c r="A824" s="11" t="s">
        <v>286</v>
      </c>
      <c r="B824" s="178">
        <f t="shared" si="60"/>
        <v>0</v>
      </c>
      <c r="D824" s="277"/>
      <c r="E824" s="277" t="s">
        <v>220</v>
      </c>
      <c r="F824" s="277"/>
      <c r="G824" s="238">
        <f t="shared" si="61"/>
        <v>0</v>
      </c>
      <c r="H824" s="277"/>
      <c r="I824" s="277"/>
      <c r="J824" s="76"/>
    </row>
    <row r="825" spans="1:10" x14ac:dyDescent="0.25">
      <c r="A825" s="11" t="s">
        <v>286</v>
      </c>
      <c r="B825" s="178">
        <f t="shared" si="60"/>
        <v>202.82619438018011</v>
      </c>
      <c r="D825" s="277"/>
      <c r="E825" s="277" t="s">
        <v>170</v>
      </c>
      <c r="F825" s="277">
        <v>3005</v>
      </c>
      <c r="G825" s="238">
        <f t="shared" si="61"/>
        <v>0.14241706161137441</v>
      </c>
      <c r="H825" s="277"/>
      <c r="I825" s="277"/>
      <c r="J825" s="76"/>
    </row>
    <row r="826" spans="1:10" x14ac:dyDescent="0.25">
      <c r="A826" s="11" t="s">
        <v>286</v>
      </c>
      <c r="B826" s="178">
        <f t="shared" si="60"/>
        <v>0</v>
      </c>
      <c r="D826" s="277"/>
      <c r="E826" s="277" t="s">
        <v>181</v>
      </c>
      <c r="F826" s="277"/>
      <c r="G826" s="238"/>
      <c r="H826" s="277"/>
      <c r="I826" s="277"/>
      <c r="J826" s="76"/>
    </row>
    <row r="827" spans="1:10" x14ac:dyDescent="0.25">
      <c r="A827" s="11" t="s">
        <v>286</v>
      </c>
      <c r="B827" s="178">
        <f t="shared" si="60"/>
        <v>49.532243211068938</v>
      </c>
      <c r="D827" s="277"/>
      <c r="E827" s="277" t="s">
        <v>56</v>
      </c>
      <c r="F827" s="277">
        <v>1485</v>
      </c>
      <c r="G827" s="238">
        <f t="shared" si="61"/>
        <v>7.0379146919431285E-2</v>
      </c>
      <c r="H827" s="277"/>
      <c r="I827" s="277"/>
      <c r="J827" s="76"/>
    </row>
    <row r="828" spans="1:10" x14ac:dyDescent="0.25">
      <c r="A828" s="11" t="s">
        <v>286</v>
      </c>
      <c r="B828" s="178">
        <f t="shared" si="60"/>
        <v>7.2976797466364198</v>
      </c>
      <c r="D828" s="277"/>
      <c r="E828" s="277" t="s">
        <v>138</v>
      </c>
      <c r="F828" s="277">
        <v>570</v>
      </c>
      <c r="G828" s="238">
        <f t="shared" si="61"/>
        <v>2.7014218009478674E-2</v>
      </c>
      <c r="H828" s="277"/>
      <c r="I828" s="277"/>
      <c r="J828" s="76"/>
    </row>
    <row r="829" spans="1:10" x14ac:dyDescent="0.25">
      <c r="A829" s="11" t="s">
        <v>286</v>
      </c>
      <c r="B829" s="178">
        <f t="shared" si="60"/>
        <v>2.1446283776195503</v>
      </c>
      <c r="D829" s="277"/>
      <c r="E829" s="277" t="s">
        <v>117</v>
      </c>
      <c r="F829" s="277">
        <v>309</v>
      </c>
      <c r="G829" s="238">
        <f t="shared" si="61"/>
        <v>1.4644549763033175E-2</v>
      </c>
      <c r="H829" s="277"/>
      <c r="I829" s="277"/>
      <c r="J829" s="76"/>
    </row>
    <row r="830" spans="1:10" x14ac:dyDescent="0.25">
      <c r="A830" s="11" t="s">
        <v>286</v>
      </c>
      <c r="B830" s="178">
        <f t="shared" si="60"/>
        <v>7.3489813795736847</v>
      </c>
      <c r="D830" s="277"/>
      <c r="E830" s="277" t="s">
        <v>92</v>
      </c>
      <c r="F830" s="277">
        <v>572</v>
      </c>
      <c r="G830" s="238">
        <f t="shared" si="61"/>
        <v>2.7109004739336494E-2</v>
      </c>
      <c r="H830" s="277"/>
      <c r="I830" s="277"/>
      <c r="J830" s="76"/>
    </row>
    <row r="831" spans="1:10" x14ac:dyDescent="0.25">
      <c r="A831" s="11" t="s">
        <v>286</v>
      </c>
      <c r="B831" s="178">
        <f t="shared" si="60"/>
        <v>6.2145055142517025</v>
      </c>
      <c r="D831" s="277"/>
      <c r="E831" s="277" t="s">
        <v>118</v>
      </c>
      <c r="F831" s="277">
        <v>526</v>
      </c>
      <c r="G831" s="238">
        <f t="shared" si="61"/>
        <v>2.4928909952606635E-2</v>
      </c>
      <c r="H831" s="277"/>
      <c r="I831" s="277"/>
      <c r="J831" s="76"/>
    </row>
    <row r="832" spans="1:10" x14ac:dyDescent="0.25">
      <c r="A832" s="11" t="s">
        <v>286</v>
      </c>
      <c r="B832" s="178">
        <f t="shared" si="60"/>
        <v>50.53794838390872</v>
      </c>
      <c r="D832" s="277"/>
      <c r="E832" s="277" t="s">
        <v>344</v>
      </c>
      <c r="F832" s="277">
        <v>1500</v>
      </c>
      <c r="G832" s="238">
        <f t="shared" si="61"/>
        <v>7.1090047393364927E-2</v>
      </c>
      <c r="H832" s="277"/>
      <c r="I832" s="277"/>
      <c r="J832" s="76"/>
    </row>
    <row r="833" spans="1:10" x14ac:dyDescent="0.25">
      <c r="A833" s="11" t="s">
        <v>286</v>
      </c>
      <c r="B833" s="178">
        <f t="shared" si="60"/>
        <v>0</v>
      </c>
      <c r="D833" s="277"/>
      <c r="E833" s="277" t="s">
        <v>37</v>
      </c>
      <c r="F833" s="277"/>
      <c r="G833" s="238"/>
      <c r="H833" s="277"/>
      <c r="I833" s="277"/>
      <c r="J833" s="76"/>
    </row>
    <row r="834" spans="1:10" x14ac:dyDescent="0.25">
      <c r="A834" s="11" t="s">
        <v>286</v>
      </c>
      <c r="B834" s="178">
        <f t="shared" si="60"/>
        <v>0</v>
      </c>
      <c r="D834" s="277"/>
      <c r="E834" s="277" t="s">
        <v>32</v>
      </c>
      <c r="F834" s="277"/>
      <c r="G834" s="238"/>
      <c r="H834" s="277"/>
      <c r="I834" s="277"/>
      <c r="J834" s="76"/>
    </row>
    <row r="835" spans="1:10" x14ac:dyDescent="0.25">
      <c r="A835" s="11" t="s">
        <v>286</v>
      </c>
      <c r="B835" s="178">
        <f t="shared" si="60"/>
        <v>0</v>
      </c>
      <c r="D835" s="277"/>
      <c r="E835" s="277" t="s">
        <v>161</v>
      </c>
      <c r="F835" s="277"/>
      <c r="G835" s="238"/>
      <c r="H835" s="277"/>
      <c r="I835" s="277"/>
      <c r="J835" s="76"/>
    </row>
    <row r="836" spans="1:10" x14ac:dyDescent="0.25">
      <c r="A836" s="11" t="s">
        <v>286</v>
      </c>
      <c r="B836" s="178">
        <f t="shared" si="60"/>
        <v>0</v>
      </c>
      <c r="D836" s="277"/>
      <c r="E836" s="277" t="s">
        <v>31</v>
      </c>
      <c r="F836" s="277"/>
      <c r="G836" s="238"/>
      <c r="H836" s="277"/>
      <c r="I836" s="277"/>
      <c r="J836" s="76"/>
    </row>
    <row r="837" spans="1:10" x14ac:dyDescent="0.25">
      <c r="A837" s="11" t="s">
        <v>286</v>
      </c>
      <c r="B837" s="178">
        <f t="shared" si="60"/>
        <v>0</v>
      </c>
      <c r="D837" s="277"/>
      <c r="E837" s="277" t="s">
        <v>126</v>
      </c>
      <c r="F837" s="277"/>
      <c r="G837" s="238"/>
      <c r="H837" s="277"/>
      <c r="I837" s="277"/>
      <c r="J837" s="76"/>
    </row>
    <row r="838" spans="1:10" x14ac:dyDescent="0.25">
      <c r="A838" s="11" t="s">
        <v>286</v>
      </c>
      <c r="B838" s="178">
        <f t="shared" si="60"/>
        <v>0</v>
      </c>
      <c r="D838" s="277"/>
      <c r="E838" s="277" t="s">
        <v>128</v>
      </c>
      <c r="F838" s="277"/>
      <c r="G838" s="238"/>
      <c r="H838" s="277"/>
      <c r="I838" s="277"/>
      <c r="J838" s="76"/>
    </row>
    <row r="839" spans="1:10" x14ac:dyDescent="0.25">
      <c r="A839" s="11" t="s">
        <v>286</v>
      </c>
      <c r="B839" s="178">
        <f t="shared" si="60"/>
        <v>0</v>
      </c>
      <c r="D839" s="277"/>
      <c r="E839" s="277" t="s">
        <v>38</v>
      </c>
      <c r="F839" s="277"/>
      <c r="G839" s="238"/>
      <c r="H839" s="277"/>
      <c r="I839" s="277"/>
      <c r="J839" s="76"/>
    </row>
    <row r="840" spans="1:10" x14ac:dyDescent="0.25">
      <c r="A840" s="150" t="s">
        <v>286</v>
      </c>
      <c r="B840" s="131">
        <f t="shared" si="60"/>
        <v>2.0215179353563486</v>
      </c>
      <c r="C840" s="150"/>
      <c r="D840" s="12"/>
      <c r="E840" s="12" t="s">
        <v>129</v>
      </c>
      <c r="F840" s="12">
        <v>300</v>
      </c>
      <c r="G840" s="237">
        <f t="shared" si="61"/>
        <v>1.4218009478672985E-2</v>
      </c>
      <c r="H840" s="12"/>
      <c r="I840" s="12"/>
      <c r="J840" s="131"/>
    </row>
    <row r="841" spans="1:10" x14ac:dyDescent="0.25">
      <c r="A841" s="11" t="s">
        <v>288</v>
      </c>
      <c r="B841" s="178">
        <f>POWER((F841/$J$841)*100, 2)</f>
        <v>19.792612345679011</v>
      </c>
      <c r="C841" s="11">
        <f>SUM(B841:B866)</f>
        <v>2439.0485337364566</v>
      </c>
      <c r="D841" s="280"/>
      <c r="E841" s="280" t="s">
        <v>5</v>
      </c>
      <c r="F841" s="280">
        <v>14014</v>
      </c>
      <c r="G841" s="238">
        <f>F841/$J$841</f>
        <v>4.448888888888889E-2</v>
      </c>
      <c r="H841" s="280"/>
      <c r="I841" s="280"/>
      <c r="J841" s="76">
        <v>315000</v>
      </c>
    </row>
    <row r="842" spans="1:10" x14ac:dyDescent="0.25">
      <c r="A842" s="11" t="s">
        <v>288</v>
      </c>
      <c r="B842" s="178">
        <f t="shared" ref="B842:B866" si="62">POWER((F842/$J$841)*100, 2)</f>
        <v>41.830096145124713</v>
      </c>
      <c r="D842" s="280"/>
      <c r="E842" s="280" t="s">
        <v>93</v>
      </c>
      <c r="F842" s="280">
        <v>20373</v>
      </c>
      <c r="G842" s="238">
        <f t="shared" ref="G842:G865" si="63">F842/$J$841</f>
        <v>6.467619047619047E-2</v>
      </c>
      <c r="H842" s="280"/>
      <c r="I842" s="280"/>
      <c r="J842" s="76"/>
    </row>
    <row r="843" spans="1:10" x14ac:dyDescent="0.25">
      <c r="A843" s="11" t="s">
        <v>288</v>
      </c>
      <c r="B843" s="178">
        <f t="shared" si="62"/>
        <v>11.592403628117916</v>
      </c>
      <c r="D843" s="280"/>
      <c r="E843" s="280" t="s">
        <v>6</v>
      </c>
      <c r="F843" s="280">
        <v>10725</v>
      </c>
      <c r="G843" s="238">
        <f t="shared" si="63"/>
        <v>3.4047619047619049E-2</v>
      </c>
      <c r="H843" s="280"/>
      <c r="I843" s="280"/>
      <c r="J843" s="76"/>
    </row>
    <row r="844" spans="1:10" x14ac:dyDescent="0.25">
      <c r="A844" s="11" t="s">
        <v>288</v>
      </c>
      <c r="B844" s="178">
        <f t="shared" si="62"/>
        <v>12.194507432602672</v>
      </c>
      <c r="D844" s="280"/>
      <c r="E844" s="280" t="s">
        <v>102</v>
      </c>
      <c r="F844" s="280">
        <v>11000</v>
      </c>
      <c r="G844" s="238">
        <f t="shared" si="63"/>
        <v>3.4920634920634921E-2</v>
      </c>
      <c r="H844" s="280"/>
      <c r="I844" s="280"/>
      <c r="J844" s="76"/>
    </row>
    <row r="845" spans="1:10" x14ac:dyDescent="0.25">
      <c r="A845" s="11" t="s">
        <v>288</v>
      </c>
      <c r="B845" s="178">
        <f t="shared" si="62"/>
        <v>4.8778029730410672E-5</v>
      </c>
      <c r="D845" s="280"/>
      <c r="E845" s="280" t="s">
        <v>271</v>
      </c>
      <c r="F845" s="280">
        <v>22</v>
      </c>
      <c r="G845" s="238">
        <f t="shared" si="63"/>
        <v>6.9841269841269837E-5</v>
      </c>
      <c r="H845" s="280"/>
      <c r="I845" s="280"/>
      <c r="J845" s="76"/>
    </row>
    <row r="846" spans="1:10" x14ac:dyDescent="0.25">
      <c r="A846" s="11" t="s">
        <v>288</v>
      </c>
      <c r="B846" s="178">
        <f t="shared" si="62"/>
        <v>1451.2471655328798</v>
      </c>
      <c r="D846" s="280"/>
      <c r="E846" s="280" t="s">
        <v>15</v>
      </c>
      <c r="F846" s="280">
        <v>120000</v>
      </c>
      <c r="G846" s="238">
        <f t="shared" si="63"/>
        <v>0.38095238095238093</v>
      </c>
      <c r="H846" s="280"/>
      <c r="I846" s="280"/>
      <c r="J846" s="76"/>
    </row>
    <row r="847" spans="1:10" x14ac:dyDescent="0.25">
      <c r="A847" s="11" t="s">
        <v>288</v>
      </c>
      <c r="B847" s="178">
        <f t="shared" si="62"/>
        <v>3.1604938271604937</v>
      </c>
      <c r="D847" s="280"/>
      <c r="E847" s="280" t="s">
        <v>213</v>
      </c>
      <c r="F847" s="280">
        <v>5600</v>
      </c>
      <c r="G847" s="238">
        <f t="shared" si="63"/>
        <v>1.7777777777777778E-2</v>
      </c>
      <c r="H847" s="280"/>
      <c r="I847" s="280"/>
      <c r="J847" s="76"/>
    </row>
    <row r="848" spans="1:10" x14ac:dyDescent="0.25">
      <c r="A848" s="11" t="s">
        <v>288</v>
      </c>
      <c r="B848" s="178">
        <f t="shared" si="62"/>
        <v>809.08641975308637</v>
      </c>
      <c r="D848" s="280"/>
      <c r="E848" s="280" t="s">
        <v>268</v>
      </c>
      <c r="F848" s="280">
        <v>89600</v>
      </c>
      <c r="G848" s="238">
        <f t="shared" si="63"/>
        <v>0.28444444444444444</v>
      </c>
      <c r="H848" s="280"/>
      <c r="I848" s="280"/>
      <c r="J848" s="76"/>
    </row>
    <row r="849" spans="1:10" x14ac:dyDescent="0.25">
      <c r="A849" s="11" t="s">
        <v>288</v>
      </c>
      <c r="B849" s="178">
        <f t="shared" si="62"/>
        <v>0</v>
      </c>
      <c r="D849" s="280"/>
      <c r="E849" s="280" t="s">
        <v>266</v>
      </c>
      <c r="F849" s="280"/>
      <c r="G849" s="238"/>
      <c r="H849" s="280"/>
      <c r="I849" s="280"/>
      <c r="J849" s="76"/>
    </row>
    <row r="850" spans="1:10" x14ac:dyDescent="0.25">
      <c r="A850" s="11" t="s">
        <v>288</v>
      </c>
      <c r="B850" s="178">
        <f t="shared" si="62"/>
        <v>4.578241370622322E-2</v>
      </c>
      <c r="D850" s="280"/>
      <c r="E850" s="280" t="s">
        <v>345</v>
      </c>
      <c r="F850" s="280">
        <v>674</v>
      </c>
      <c r="G850" s="238">
        <f t="shared" si="63"/>
        <v>2.1396825396825395E-3</v>
      </c>
      <c r="H850" s="280"/>
      <c r="I850" s="280"/>
      <c r="J850" s="76"/>
    </row>
    <row r="851" spans="1:10" x14ac:dyDescent="0.25">
      <c r="A851" s="11" t="s">
        <v>288</v>
      </c>
      <c r="B851" s="178">
        <f t="shared" si="62"/>
        <v>1.1242731166540691</v>
      </c>
      <c r="D851" s="280"/>
      <c r="E851" s="280" t="s">
        <v>26</v>
      </c>
      <c r="F851" s="280">
        <v>3340</v>
      </c>
      <c r="G851" s="238">
        <f t="shared" si="63"/>
        <v>1.0603174603174604E-2</v>
      </c>
      <c r="H851" s="280"/>
      <c r="I851" s="280"/>
      <c r="J851" s="76"/>
    </row>
    <row r="852" spans="1:10" x14ac:dyDescent="0.25">
      <c r="A852" s="11" t="s">
        <v>288</v>
      </c>
      <c r="B852" s="178">
        <f t="shared" si="62"/>
        <v>0</v>
      </c>
      <c r="D852" s="280"/>
      <c r="E852" s="280" t="s">
        <v>346</v>
      </c>
      <c r="F852" s="280"/>
      <c r="G852" s="238"/>
      <c r="H852" s="280"/>
      <c r="I852" s="280"/>
      <c r="J852" s="76"/>
    </row>
    <row r="853" spans="1:10" x14ac:dyDescent="0.25">
      <c r="A853" s="11" t="s">
        <v>288</v>
      </c>
      <c r="B853" s="178">
        <f t="shared" si="62"/>
        <v>0</v>
      </c>
      <c r="D853" s="280"/>
      <c r="E853" s="280" t="s">
        <v>278</v>
      </c>
      <c r="F853" s="280"/>
      <c r="G853" s="238"/>
      <c r="H853" s="280"/>
      <c r="I853" s="280"/>
      <c r="J853" s="76"/>
    </row>
    <row r="854" spans="1:10" x14ac:dyDescent="0.25">
      <c r="A854" s="11" t="s">
        <v>288</v>
      </c>
      <c r="B854" s="178">
        <f t="shared" si="62"/>
        <v>0</v>
      </c>
      <c r="D854" s="280"/>
      <c r="E854" s="280" t="s">
        <v>84</v>
      </c>
      <c r="F854" s="280"/>
      <c r="G854" s="238"/>
      <c r="H854" s="280"/>
      <c r="I854" s="280"/>
      <c r="J854" s="76"/>
    </row>
    <row r="855" spans="1:10" x14ac:dyDescent="0.25">
      <c r="A855" s="11" t="s">
        <v>288</v>
      </c>
      <c r="B855" s="178">
        <f t="shared" si="62"/>
        <v>0</v>
      </c>
      <c r="D855" s="280"/>
      <c r="E855" s="280" t="s">
        <v>343</v>
      </c>
      <c r="F855" s="280"/>
      <c r="G855" s="238"/>
      <c r="H855" s="280"/>
      <c r="I855" s="280"/>
      <c r="J855" s="76"/>
    </row>
    <row r="856" spans="1:10" x14ac:dyDescent="0.25">
      <c r="A856" s="11" t="s">
        <v>288</v>
      </c>
      <c r="B856" s="178">
        <f t="shared" si="62"/>
        <v>7.3469387755102046E-3</v>
      </c>
      <c r="D856" s="280"/>
      <c r="E856" s="280" t="s">
        <v>139</v>
      </c>
      <c r="F856" s="280">
        <v>270</v>
      </c>
      <c r="G856" s="238">
        <f t="shared" si="63"/>
        <v>8.571428571428571E-4</v>
      </c>
      <c r="H856" s="280"/>
      <c r="I856" s="280"/>
      <c r="J856" s="76"/>
    </row>
    <row r="857" spans="1:10" x14ac:dyDescent="0.25">
      <c r="A857" s="11" t="s">
        <v>288</v>
      </c>
      <c r="B857" s="178">
        <f t="shared" si="62"/>
        <v>84.068523456790118</v>
      </c>
      <c r="D857" s="280"/>
      <c r="E857" s="280" t="s">
        <v>92</v>
      </c>
      <c r="F857" s="280">
        <v>28882</v>
      </c>
      <c r="G857" s="238">
        <f t="shared" si="63"/>
        <v>9.1688888888888889E-2</v>
      </c>
      <c r="H857" s="280"/>
      <c r="I857" s="280"/>
      <c r="J857" s="76"/>
    </row>
    <row r="858" spans="1:10" x14ac:dyDescent="0.25">
      <c r="A858" s="11" t="s">
        <v>288</v>
      </c>
      <c r="B858" s="178">
        <f t="shared" si="62"/>
        <v>1.5328798185941045E-4</v>
      </c>
      <c r="D858" s="280"/>
      <c r="E858" s="280" t="s">
        <v>218</v>
      </c>
      <c r="F858" s="280">
        <v>39</v>
      </c>
      <c r="G858" s="238">
        <f t="shared" si="63"/>
        <v>1.2380952380952381E-4</v>
      </c>
      <c r="H858" s="280"/>
      <c r="I858" s="280"/>
      <c r="J858" s="76"/>
    </row>
    <row r="859" spans="1:10" x14ac:dyDescent="0.25">
      <c r="A859" s="11" t="s">
        <v>288</v>
      </c>
      <c r="B859" s="178">
        <f t="shared" si="62"/>
        <v>5.6689342403628109E-4</v>
      </c>
      <c r="D859" s="280"/>
      <c r="E859" s="280" t="s">
        <v>16</v>
      </c>
      <c r="F859" s="280">
        <v>75</v>
      </c>
      <c r="G859" s="238">
        <f t="shared" si="63"/>
        <v>2.380952380952381E-4</v>
      </c>
      <c r="H859" s="280"/>
      <c r="I859" s="280"/>
      <c r="J859" s="76"/>
    </row>
    <row r="860" spans="1:10" x14ac:dyDescent="0.25">
      <c r="A860" s="11" t="s">
        <v>288</v>
      </c>
      <c r="B860" s="178">
        <f t="shared" si="62"/>
        <v>1.9511211892164271</v>
      </c>
      <c r="D860" s="280"/>
      <c r="E860" s="280" t="s">
        <v>272</v>
      </c>
      <c r="F860" s="280">
        <v>4400</v>
      </c>
      <c r="G860" s="238">
        <f t="shared" si="63"/>
        <v>1.3968253968253968E-2</v>
      </c>
      <c r="H860" s="280"/>
      <c r="I860" s="280"/>
      <c r="J860" s="76"/>
    </row>
    <row r="861" spans="1:10" x14ac:dyDescent="0.25">
      <c r="A861" s="11" t="s">
        <v>288</v>
      </c>
      <c r="B861" s="178">
        <f t="shared" si="62"/>
        <v>0</v>
      </c>
      <c r="D861" s="280"/>
      <c r="E861" s="280" t="s">
        <v>32</v>
      </c>
      <c r="F861" s="280"/>
      <c r="G861" s="238"/>
      <c r="H861" s="280"/>
      <c r="I861" s="280"/>
      <c r="J861" s="76"/>
    </row>
    <row r="862" spans="1:10" x14ac:dyDescent="0.25">
      <c r="A862" s="11" t="s">
        <v>288</v>
      </c>
      <c r="B862" s="178">
        <f t="shared" si="62"/>
        <v>8.2434870244394061E-3</v>
      </c>
      <c r="D862" s="280"/>
      <c r="E862" s="280" t="s">
        <v>161</v>
      </c>
      <c r="F862" s="280">
        <v>286</v>
      </c>
      <c r="G862" s="238">
        <f t="shared" si="63"/>
        <v>9.0793650793650799E-4</v>
      </c>
      <c r="H862" s="280"/>
      <c r="I862" s="280"/>
      <c r="J862" s="76"/>
    </row>
    <row r="863" spans="1:10" x14ac:dyDescent="0.25">
      <c r="A863" s="11" t="s">
        <v>288</v>
      </c>
      <c r="B863" s="178">
        <f t="shared" si="62"/>
        <v>0</v>
      </c>
      <c r="D863" s="280"/>
      <c r="E863" s="280" t="s">
        <v>193</v>
      </c>
      <c r="F863" s="276"/>
      <c r="G863" s="238"/>
      <c r="H863" s="280"/>
      <c r="I863" s="280"/>
      <c r="J863" s="76"/>
    </row>
    <row r="864" spans="1:10" x14ac:dyDescent="0.25">
      <c r="A864" s="11" t="s">
        <v>288</v>
      </c>
      <c r="B864" s="178">
        <f t="shared" si="62"/>
        <v>0</v>
      </c>
      <c r="D864" s="280"/>
      <c r="E864" s="280" t="s">
        <v>128</v>
      </c>
      <c r="F864" s="276"/>
      <c r="G864" s="238"/>
      <c r="H864" s="280"/>
      <c r="I864" s="280"/>
      <c r="J864" s="76"/>
    </row>
    <row r="865" spans="1:10" x14ac:dyDescent="0.25">
      <c r="A865" s="11" t="s">
        <v>288</v>
      </c>
      <c r="B865" s="178">
        <f t="shared" si="62"/>
        <v>2.9387755102040822</v>
      </c>
      <c r="D865" s="280"/>
      <c r="E865" s="280" t="s">
        <v>47</v>
      </c>
      <c r="F865" s="280">
        <v>5400</v>
      </c>
      <c r="G865" s="238">
        <f t="shared" si="63"/>
        <v>1.7142857142857144E-2</v>
      </c>
      <c r="H865" s="280"/>
      <c r="I865" s="280"/>
      <c r="J865" s="76"/>
    </row>
    <row r="866" spans="1:10" x14ac:dyDescent="0.25">
      <c r="A866" s="150" t="s">
        <v>288</v>
      </c>
      <c r="B866" s="131">
        <f t="shared" si="62"/>
        <v>0</v>
      </c>
      <c r="C866" s="150"/>
      <c r="D866" s="12"/>
      <c r="E866" s="12" t="s">
        <v>86</v>
      </c>
      <c r="F866" s="12"/>
      <c r="G866" s="237"/>
      <c r="H866" s="12"/>
      <c r="I866" s="12"/>
      <c r="J866" s="147"/>
    </row>
    <row r="867" spans="1:10" x14ac:dyDescent="0.25">
      <c r="A867" s="11" t="s">
        <v>289</v>
      </c>
      <c r="B867" s="178">
        <f>POWER((F867/$J$867)*100, 2)</f>
        <v>0.71118104606937582</v>
      </c>
      <c r="C867" s="11">
        <f>SUM(B867:B883)</f>
        <v>6484.7826941004896</v>
      </c>
      <c r="D867" s="281"/>
      <c r="E867" s="281" t="s">
        <v>5</v>
      </c>
      <c r="F867" s="281">
        <v>1577</v>
      </c>
      <c r="G867" s="238">
        <f>F867/$J$867</f>
        <v>8.4331550802139044E-3</v>
      </c>
      <c r="H867" s="281"/>
      <c r="I867" s="281"/>
      <c r="J867" s="76">
        <v>187000</v>
      </c>
    </row>
    <row r="868" spans="1:10" x14ac:dyDescent="0.25">
      <c r="A868" s="11" t="s">
        <v>289</v>
      </c>
      <c r="B868" s="178">
        <f t="shared" ref="B868:B883" si="64">POWER((F868/$J$867)*100, 2)</f>
        <v>4.4550341731247682</v>
      </c>
      <c r="D868" s="281"/>
      <c r="E868" s="281" t="s">
        <v>93</v>
      </c>
      <c r="F868" s="281">
        <v>3947</v>
      </c>
      <c r="G868" s="238">
        <f t="shared" ref="G868:G883" si="65">F868/$J$867</f>
        <v>2.1106951871657755E-2</v>
      </c>
      <c r="H868" s="281"/>
      <c r="I868" s="281"/>
      <c r="J868" s="76"/>
    </row>
    <row r="869" spans="1:10" x14ac:dyDescent="0.25">
      <c r="A869" s="11" t="s">
        <v>289</v>
      </c>
      <c r="B869" s="178">
        <f t="shared" si="64"/>
        <v>8.9679430352598022</v>
      </c>
      <c r="D869" s="281"/>
      <c r="E869" s="281" t="s">
        <v>102</v>
      </c>
      <c r="F869" s="281">
        <v>5600</v>
      </c>
      <c r="G869" s="238">
        <f t="shared" si="65"/>
        <v>2.9946524064171122E-2</v>
      </c>
      <c r="H869" s="281"/>
      <c r="I869" s="281"/>
      <c r="J869" s="76"/>
    </row>
    <row r="870" spans="1:10" x14ac:dyDescent="0.25">
      <c r="A870" s="11" t="s">
        <v>289</v>
      </c>
      <c r="B870" s="178">
        <f t="shared" si="64"/>
        <v>9.619949097772313</v>
      </c>
      <c r="D870" s="281"/>
      <c r="E870" s="281" t="s">
        <v>82</v>
      </c>
      <c r="F870" s="281">
        <v>5800</v>
      </c>
      <c r="G870" s="238">
        <f t="shared" si="65"/>
        <v>3.1016042780748664E-2</v>
      </c>
      <c r="H870" s="281"/>
      <c r="I870" s="281"/>
      <c r="J870" s="76"/>
    </row>
    <row r="871" spans="1:10" x14ac:dyDescent="0.25">
      <c r="A871" s="11" t="s">
        <v>289</v>
      </c>
      <c r="B871" s="178">
        <f t="shared" si="64"/>
        <v>6434.2703537418865</v>
      </c>
      <c r="D871" s="281"/>
      <c r="E871" s="281" t="s">
        <v>15</v>
      </c>
      <c r="F871" s="281">
        <v>150000</v>
      </c>
      <c r="G871" s="238">
        <f t="shared" si="65"/>
        <v>0.80213903743315507</v>
      </c>
      <c r="H871" s="281"/>
      <c r="I871" s="281"/>
      <c r="J871" s="76"/>
    </row>
    <row r="872" spans="1:10" x14ac:dyDescent="0.25">
      <c r="A872" s="11" t="s">
        <v>289</v>
      </c>
      <c r="B872" s="178">
        <f t="shared" si="64"/>
        <v>0</v>
      </c>
      <c r="D872" s="281"/>
      <c r="E872" s="281" t="s">
        <v>348</v>
      </c>
      <c r="F872" s="281"/>
      <c r="G872" s="238"/>
      <c r="H872" s="281"/>
      <c r="I872" s="281"/>
      <c r="J872" s="76"/>
    </row>
    <row r="873" spans="1:10" x14ac:dyDescent="0.25">
      <c r="A873" s="11" t="s">
        <v>289</v>
      </c>
      <c r="B873" s="178">
        <f t="shared" si="64"/>
        <v>0.64342703537418877</v>
      </c>
      <c r="D873" s="281"/>
      <c r="E873" s="281" t="s">
        <v>266</v>
      </c>
      <c r="F873" s="281">
        <v>1500</v>
      </c>
      <c r="G873" s="238">
        <f t="shared" si="65"/>
        <v>8.0213903743315516E-3</v>
      </c>
      <c r="H873" s="281"/>
      <c r="I873" s="281"/>
      <c r="J873" s="76"/>
    </row>
    <row r="874" spans="1:10" x14ac:dyDescent="0.25">
      <c r="A874" s="11" t="s">
        <v>289</v>
      </c>
      <c r="B874" s="178">
        <f t="shared" si="64"/>
        <v>2.8596757127741712E-3</v>
      </c>
      <c r="D874" s="281"/>
      <c r="E874" s="281" t="s">
        <v>56</v>
      </c>
      <c r="F874" s="281">
        <v>100</v>
      </c>
      <c r="G874" s="238">
        <f t="shared" si="65"/>
        <v>5.3475935828877007E-4</v>
      </c>
      <c r="H874" s="281"/>
      <c r="I874" s="281"/>
      <c r="J874" s="76"/>
    </row>
    <row r="875" spans="1:10" x14ac:dyDescent="0.25">
      <c r="A875" s="11" t="s">
        <v>289</v>
      </c>
      <c r="B875" s="178">
        <f t="shared" si="64"/>
        <v>0</v>
      </c>
      <c r="D875" s="281"/>
      <c r="E875" s="281" t="s">
        <v>165</v>
      </c>
      <c r="F875" s="281"/>
      <c r="G875" s="238"/>
      <c r="H875" s="281"/>
      <c r="I875" s="281"/>
      <c r="J875" s="76"/>
    </row>
    <row r="876" spans="1:10" x14ac:dyDescent="0.25">
      <c r="A876" s="11" t="s">
        <v>289</v>
      </c>
      <c r="B876" s="178">
        <f t="shared" si="64"/>
        <v>0</v>
      </c>
      <c r="D876" s="281"/>
      <c r="E876" s="281" t="s">
        <v>92</v>
      </c>
      <c r="F876" s="281"/>
      <c r="G876" s="238"/>
      <c r="H876" s="281"/>
      <c r="I876" s="281"/>
      <c r="J876" s="76"/>
    </row>
    <row r="877" spans="1:10" x14ac:dyDescent="0.25">
      <c r="A877" s="11" t="s">
        <v>289</v>
      </c>
      <c r="B877" s="178">
        <f t="shared" si="64"/>
        <v>11.523664960393493</v>
      </c>
      <c r="D877" s="281"/>
      <c r="E877" s="281" t="s">
        <v>16</v>
      </c>
      <c r="F877" s="281">
        <v>6348</v>
      </c>
      <c r="G877" s="238">
        <f t="shared" si="65"/>
        <v>3.3946524064171126E-2</v>
      </c>
      <c r="H877" s="281"/>
      <c r="I877" s="281"/>
      <c r="J877" s="76"/>
    </row>
    <row r="878" spans="1:10" x14ac:dyDescent="0.25">
      <c r="A878" s="11" t="s">
        <v>289</v>
      </c>
      <c r="B878" s="178">
        <f t="shared" si="64"/>
        <v>2.8827318482084134</v>
      </c>
      <c r="D878" s="281"/>
      <c r="E878" s="281" t="s">
        <v>121</v>
      </c>
      <c r="F878" s="281">
        <v>3175</v>
      </c>
      <c r="G878" s="238">
        <f t="shared" si="65"/>
        <v>1.697860962566845E-2</v>
      </c>
      <c r="H878" s="281"/>
      <c r="I878" s="281"/>
      <c r="J878" s="76"/>
    </row>
    <row r="879" spans="1:10" x14ac:dyDescent="0.25">
      <c r="A879" s="11" t="s">
        <v>289</v>
      </c>
      <c r="B879" s="178">
        <f t="shared" si="64"/>
        <v>10.29483256598702</v>
      </c>
      <c r="D879" s="281"/>
      <c r="E879" s="281" t="s">
        <v>140</v>
      </c>
      <c r="F879" s="281">
        <v>6000</v>
      </c>
      <c r="G879" s="238">
        <f t="shared" si="65"/>
        <v>3.2085561497326207E-2</v>
      </c>
      <c r="H879" s="281"/>
      <c r="I879" s="281"/>
      <c r="J879" s="76"/>
    </row>
    <row r="880" spans="1:10" x14ac:dyDescent="0.25">
      <c r="A880" s="11" t="s">
        <v>289</v>
      </c>
      <c r="B880" s="178">
        <f t="shared" si="64"/>
        <v>8.9679430352598009E-4</v>
      </c>
      <c r="D880" s="281"/>
      <c r="E880" s="281" t="s">
        <v>161</v>
      </c>
      <c r="F880" s="281">
        <v>56</v>
      </c>
      <c r="G880" s="238">
        <f t="shared" si="65"/>
        <v>2.9946524064171121E-4</v>
      </c>
      <c r="H880" s="281"/>
      <c r="I880" s="281"/>
      <c r="J880" s="76"/>
    </row>
    <row r="881" spans="1:10" x14ac:dyDescent="0.25">
      <c r="A881" s="11" t="s">
        <v>289</v>
      </c>
      <c r="B881" s="178">
        <f t="shared" si="64"/>
        <v>1.3840830449826991</v>
      </c>
      <c r="D881" s="281"/>
      <c r="E881" s="281" t="s">
        <v>31</v>
      </c>
      <c r="F881" s="281">
        <v>2200</v>
      </c>
      <c r="G881" s="238">
        <f t="shared" si="65"/>
        <v>1.1764705882352941E-2</v>
      </c>
      <c r="H881" s="281"/>
      <c r="I881" s="281"/>
      <c r="J881" s="76"/>
    </row>
    <row r="882" spans="1:10" x14ac:dyDescent="0.25">
      <c r="A882" s="11" t="s">
        <v>289</v>
      </c>
      <c r="B882" s="178">
        <f t="shared" si="64"/>
        <v>0</v>
      </c>
      <c r="D882" s="281"/>
      <c r="E882" s="281" t="s">
        <v>38</v>
      </c>
      <c r="F882" s="281"/>
      <c r="G882" s="238"/>
      <c r="H882" s="281"/>
      <c r="I882" s="281"/>
      <c r="J882" s="76"/>
    </row>
    <row r="883" spans="1:10" x14ac:dyDescent="0.25">
      <c r="A883" s="150" t="s">
        <v>289</v>
      </c>
      <c r="B883" s="131">
        <f t="shared" si="64"/>
        <v>2.5737081414967545E-2</v>
      </c>
      <c r="C883" s="150"/>
      <c r="D883" s="12"/>
      <c r="E883" s="12" t="s">
        <v>47</v>
      </c>
      <c r="F883" s="140">
        <v>300</v>
      </c>
      <c r="G883" s="237">
        <f t="shared" si="65"/>
        <v>1.6042780748663102E-3</v>
      </c>
      <c r="H883" s="12"/>
      <c r="I883" s="12"/>
      <c r="J883" s="131"/>
    </row>
    <row r="884" spans="1:10" x14ac:dyDescent="0.25">
      <c r="A884" s="11" t="s">
        <v>290</v>
      </c>
      <c r="B884" s="178">
        <f>POWER((F884/$J$884)*100, 2)</f>
        <v>52.257221657715185</v>
      </c>
      <c r="C884" s="11">
        <f>SUM(B884:B889)</f>
        <v>4565.2489475976199</v>
      </c>
      <c r="D884" s="282"/>
      <c r="E884" s="282" t="s">
        <v>82</v>
      </c>
      <c r="F884" s="276">
        <v>6000</v>
      </c>
      <c r="G884" s="238">
        <f>F884/$J$884</f>
        <v>7.2289156626506021E-2</v>
      </c>
      <c r="H884" s="282"/>
      <c r="I884" s="282"/>
      <c r="J884" s="76">
        <v>83000</v>
      </c>
    </row>
    <row r="885" spans="1:10" x14ac:dyDescent="0.25">
      <c r="A885" s="11" t="s">
        <v>290</v>
      </c>
      <c r="B885" s="178">
        <f t="shared" ref="B885:B889" si="66">POWER((F885/$J$884)*100, 2)</f>
        <v>3206.5611844970249</v>
      </c>
      <c r="D885" s="282"/>
      <c r="E885" s="282" t="s">
        <v>111</v>
      </c>
      <c r="F885" s="276">
        <v>47000</v>
      </c>
      <c r="G885" s="238">
        <f t="shared" ref="G885:G887" si="67">F885/$J$884</f>
        <v>0.5662650602409639</v>
      </c>
      <c r="H885" s="282"/>
      <c r="I885" s="282"/>
      <c r="J885" s="76"/>
    </row>
    <row r="886" spans="1:10" x14ac:dyDescent="0.25">
      <c r="A886" s="11" t="s">
        <v>290</v>
      </c>
      <c r="B886" s="178">
        <f t="shared" si="66"/>
        <v>0</v>
      </c>
      <c r="D886" s="282"/>
      <c r="E886" s="282" t="s">
        <v>92</v>
      </c>
      <c r="F886" s="276"/>
      <c r="G886" s="238"/>
      <c r="H886" s="282"/>
      <c r="I886" s="282"/>
      <c r="J886" s="76"/>
    </row>
    <row r="887" spans="1:10" x14ac:dyDescent="0.25">
      <c r="A887" s="11" t="s">
        <v>290</v>
      </c>
      <c r="B887" s="178">
        <f t="shared" si="66"/>
        <v>1306.43054144288</v>
      </c>
      <c r="D887" s="282"/>
      <c r="E887" s="282" t="s">
        <v>16</v>
      </c>
      <c r="F887" s="276">
        <v>30000</v>
      </c>
      <c r="G887" s="238">
        <f t="shared" si="67"/>
        <v>0.36144578313253012</v>
      </c>
      <c r="H887" s="282"/>
      <c r="I887" s="282"/>
      <c r="J887" s="76"/>
    </row>
    <row r="888" spans="1:10" s="282" customFormat="1" x14ac:dyDescent="0.25">
      <c r="A888" s="11" t="s">
        <v>290</v>
      </c>
      <c r="B888" s="178">
        <f t="shared" si="66"/>
        <v>0</v>
      </c>
      <c r="C888" s="11"/>
      <c r="E888" s="282" t="s">
        <v>174</v>
      </c>
      <c r="F888" s="276"/>
      <c r="G888" s="238"/>
      <c r="J888" s="76"/>
    </row>
    <row r="889" spans="1:10" x14ac:dyDescent="0.25">
      <c r="A889" s="150" t="s">
        <v>290</v>
      </c>
      <c r="B889" s="131">
        <f t="shared" si="66"/>
        <v>0</v>
      </c>
      <c r="C889" s="150"/>
      <c r="D889" s="12"/>
      <c r="E889" s="12" t="s">
        <v>38</v>
      </c>
      <c r="F889" s="12"/>
      <c r="G889" s="237"/>
      <c r="H889" s="12"/>
      <c r="I889" s="12"/>
      <c r="J889" s="147"/>
    </row>
    <row r="890" spans="1:10" x14ac:dyDescent="0.25">
      <c r="A890" s="11" t="s">
        <v>291</v>
      </c>
      <c r="B890" s="178">
        <f>POWER((F890/$J$890)*100, 2)</f>
        <v>0.77064273643727055</v>
      </c>
      <c r="C890" s="11">
        <f>SUM(B890:B898)</f>
        <v>4987.8263213099472</v>
      </c>
      <c r="D890" s="283"/>
      <c r="E890" s="283" t="s">
        <v>192</v>
      </c>
      <c r="F890" s="283">
        <v>230</v>
      </c>
      <c r="G890" s="238">
        <f>F890/$J$890</f>
        <v>8.7786259541984737E-3</v>
      </c>
      <c r="H890" s="283"/>
      <c r="I890" s="283"/>
      <c r="J890" s="76">
        <v>26200</v>
      </c>
    </row>
    <row r="891" spans="1:10" x14ac:dyDescent="0.25">
      <c r="A891" s="11" t="s">
        <v>291</v>
      </c>
      <c r="B891" s="178">
        <f t="shared" ref="B891:B898" si="68">POWER((F891/$J$890)*100, 2)</f>
        <v>3729.3863993939749</v>
      </c>
      <c r="D891" s="283"/>
      <c r="E891" s="283" t="s">
        <v>83</v>
      </c>
      <c r="F891" s="283">
        <v>16000</v>
      </c>
      <c r="G891" s="238">
        <f t="shared" ref="G891:G896" si="69">F891/$J$890</f>
        <v>0.61068702290076338</v>
      </c>
      <c r="H891" s="283"/>
      <c r="I891" s="283"/>
      <c r="J891" s="76"/>
    </row>
    <row r="892" spans="1:10" x14ac:dyDescent="0.25">
      <c r="A892" s="11" t="s">
        <v>291</v>
      </c>
      <c r="B892" s="178">
        <f t="shared" si="68"/>
        <v>0</v>
      </c>
      <c r="D892" s="283"/>
      <c r="E892" s="283" t="s">
        <v>15</v>
      </c>
      <c r="F892" s="283"/>
      <c r="G892" s="238"/>
      <c r="H892" s="283"/>
      <c r="I892" s="283"/>
      <c r="J892" s="76"/>
    </row>
    <row r="893" spans="1:10" x14ac:dyDescent="0.25">
      <c r="A893" s="11" t="s">
        <v>291</v>
      </c>
      <c r="B893" s="178">
        <f t="shared" si="68"/>
        <v>5.4207214031816324E-2</v>
      </c>
      <c r="D893" s="283"/>
      <c r="E893" s="283" t="s">
        <v>349</v>
      </c>
      <c r="F893" s="283">
        <v>61</v>
      </c>
      <c r="G893" s="238">
        <f t="shared" si="69"/>
        <v>2.3282442748091604E-3</v>
      </c>
      <c r="H893" s="283"/>
      <c r="I893" s="283"/>
      <c r="J893" s="76"/>
    </row>
    <row r="894" spans="1:10" x14ac:dyDescent="0.25">
      <c r="A894" s="11" t="s">
        <v>291</v>
      </c>
      <c r="B894" s="178">
        <f t="shared" si="68"/>
        <v>1253.7545743255055</v>
      </c>
      <c r="D894" s="283"/>
      <c r="E894" s="283" t="s">
        <v>111</v>
      </c>
      <c r="F894" s="283">
        <v>9277</v>
      </c>
      <c r="G894" s="238">
        <f t="shared" si="69"/>
        <v>0.35408396946564885</v>
      </c>
      <c r="H894" s="283"/>
      <c r="I894" s="283"/>
      <c r="J894" s="76"/>
    </row>
    <row r="895" spans="1:10" x14ac:dyDescent="0.25">
      <c r="A895" s="11" t="s">
        <v>291</v>
      </c>
      <c r="B895" s="178">
        <f t="shared" si="68"/>
        <v>0.64244507895810266</v>
      </c>
      <c r="D895" s="283"/>
      <c r="E895" s="283" t="s">
        <v>16</v>
      </c>
      <c r="F895" s="283">
        <v>210</v>
      </c>
      <c r="G895" s="238">
        <f t="shared" si="69"/>
        <v>8.0152671755725196E-3</v>
      </c>
      <c r="H895" s="283"/>
      <c r="I895" s="283"/>
      <c r="J895" s="76"/>
    </row>
    <row r="896" spans="1:10" x14ac:dyDescent="0.25">
      <c r="A896" s="11" t="s">
        <v>291</v>
      </c>
      <c r="B896" s="178">
        <f t="shared" si="68"/>
        <v>3.2180525610395665</v>
      </c>
      <c r="D896" s="283"/>
      <c r="E896" s="283" t="s">
        <v>141</v>
      </c>
      <c r="F896" s="283">
        <v>470</v>
      </c>
      <c r="G896" s="238">
        <f t="shared" si="69"/>
        <v>1.7938931297709924E-2</v>
      </c>
      <c r="H896" s="283"/>
      <c r="I896" s="283"/>
      <c r="J896" s="76"/>
    </row>
    <row r="897" spans="1:10" x14ac:dyDescent="0.25">
      <c r="A897" s="11" t="s">
        <v>291</v>
      </c>
      <c r="B897" s="178">
        <f t="shared" si="68"/>
        <v>0</v>
      </c>
      <c r="D897" s="283"/>
      <c r="E897" s="283" t="s">
        <v>38</v>
      </c>
      <c r="F897" s="283"/>
      <c r="G897" s="238"/>
      <c r="H897" s="283"/>
      <c r="I897" s="283"/>
      <c r="J897" s="76"/>
    </row>
    <row r="898" spans="1:10" x14ac:dyDescent="0.25">
      <c r="A898" s="150" t="s">
        <v>291</v>
      </c>
      <c r="B898" s="131">
        <f t="shared" si="68"/>
        <v>0</v>
      </c>
      <c r="C898" s="150"/>
      <c r="D898" s="12"/>
      <c r="E898" s="12" t="s">
        <v>129</v>
      </c>
      <c r="F898" s="12"/>
      <c r="G898" s="237"/>
      <c r="H898" s="150"/>
      <c r="I898" s="12"/>
      <c r="J898" s="147"/>
    </row>
    <row r="899" spans="1:10" x14ac:dyDescent="0.25">
      <c r="A899" s="11" t="s">
        <v>293</v>
      </c>
      <c r="B899" s="178">
        <f>POWER((F899/$J$899)*100, 2)</f>
        <v>0</v>
      </c>
      <c r="C899" s="11">
        <f>SUM(B899:B949)</f>
        <v>2847.9366711575872</v>
      </c>
      <c r="D899" s="283"/>
      <c r="E899" s="283" t="s">
        <v>130</v>
      </c>
      <c r="F899" s="276"/>
      <c r="G899" s="238"/>
      <c r="H899" s="283"/>
      <c r="I899" s="283"/>
      <c r="J899" s="76">
        <v>8370000</v>
      </c>
    </row>
    <row r="900" spans="1:10" x14ac:dyDescent="0.25">
      <c r="A900" s="11" t="s">
        <v>293</v>
      </c>
      <c r="B900" s="178">
        <f t="shared" ref="B900:B949" si="70">POWER((F900/$J$899)*100, 2)</f>
        <v>0.22838578355593811</v>
      </c>
      <c r="D900" s="283"/>
      <c r="E900" s="283" t="s">
        <v>97</v>
      </c>
      <c r="F900" s="283">
        <v>40000</v>
      </c>
      <c r="G900" s="238">
        <f t="shared" ref="G900:G949" si="71">F900/$J$899</f>
        <v>4.7789725209080045E-3</v>
      </c>
      <c r="H900" s="283"/>
      <c r="I900" s="283"/>
      <c r="J900" s="76"/>
    </row>
    <row r="901" spans="1:10" x14ac:dyDescent="0.25">
      <c r="A901" s="11" t="s">
        <v>293</v>
      </c>
      <c r="B901" s="178">
        <f t="shared" si="70"/>
        <v>4.3619948927229157E-3</v>
      </c>
      <c r="D901" s="283"/>
      <c r="E901" s="283" t="s">
        <v>81</v>
      </c>
      <c r="F901" s="283">
        <v>5528</v>
      </c>
      <c r="G901" s="238">
        <f t="shared" si="71"/>
        <v>6.6045400238948628E-4</v>
      </c>
      <c r="H901" s="283"/>
      <c r="I901" s="283"/>
      <c r="J901" s="76"/>
    </row>
    <row r="902" spans="1:10" x14ac:dyDescent="0.25">
      <c r="A902" s="11" t="s">
        <v>293</v>
      </c>
      <c r="B902" s="178">
        <f t="shared" si="70"/>
        <v>0</v>
      </c>
      <c r="D902" s="283"/>
      <c r="E902" s="283" t="s">
        <v>210</v>
      </c>
      <c r="F902" s="283"/>
      <c r="G902" s="238"/>
      <c r="H902" s="283"/>
      <c r="I902" s="283"/>
      <c r="J902" s="76"/>
    </row>
    <row r="903" spans="1:10" x14ac:dyDescent="0.25">
      <c r="A903" s="11" t="s">
        <v>293</v>
      </c>
      <c r="B903" s="178">
        <f t="shared" si="70"/>
        <v>1.5944719363831399E-2</v>
      </c>
      <c r="D903" s="283"/>
      <c r="E903" s="283" t="s">
        <v>5</v>
      </c>
      <c r="F903" s="276">
        <v>10569</v>
      </c>
      <c r="G903" s="238">
        <f t="shared" si="71"/>
        <v>1.2627240143369175E-3</v>
      </c>
      <c r="H903" s="283"/>
      <c r="I903" s="283"/>
      <c r="J903" s="76"/>
    </row>
    <row r="904" spans="1:10" x14ac:dyDescent="0.25">
      <c r="A904" s="11" t="s">
        <v>293</v>
      </c>
      <c r="B904" s="178">
        <f t="shared" si="70"/>
        <v>0</v>
      </c>
      <c r="D904" s="283"/>
      <c r="E904" s="283" t="s">
        <v>100</v>
      </c>
      <c r="F904" s="276"/>
      <c r="G904" s="238"/>
      <c r="H904" s="283"/>
      <c r="I904" s="283"/>
      <c r="J904" s="76"/>
    </row>
    <row r="905" spans="1:10" x14ac:dyDescent="0.25">
      <c r="A905" s="11" t="s">
        <v>293</v>
      </c>
      <c r="B905" s="178">
        <f t="shared" si="70"/>
        <v>6.9086699525671286E-2</v>
      </c>
      <c r="D905" s="283"/>
      <c r="E905" s="283" t="s">
        <v>93</v>
      </c>
      <c r="F905" s="283">
        <v>22000</v>
      </c>
      <c r="G905" s="238">
        <f t="shared" si="71"/>
        <v>2.6284348864994028E-3</v>
      </c>
      <c r="H905" s="283"/>
      <c r="I905" s="283"/>
      <c r="J905" s="76"/>
    </row>
    <row r="906" spans="1:10" x14ac:dyDescent="0.25">
      <c r="A906" s="11" t="s">
        <v>293</v>
      </c>
      <c r="B906" s="178">
        <f t="shared" si="70"/>
        <v>0</v>
      </c>
      <c r="D906" s="283"/>
      <c r="E906" s="283" t="s">
        <v>39</v>
      </c>
      <c r="F906" s="283"/>
      <c r="G906" s="238"/>
      <c r="H906" s="283"/>
      <c r="I906" s="283"/>
      <c r="J906" s="76"/>
    </row>
    <row r="907" spans="1:10" x14ac:dyDescent="0.25">
      <c r="A907" s="11" t="s">
        <v>293</v>
      </c>
      <c r="B907" s="178">
        <f t="shared" si="70"/>
        <v>7.0724683792745616E-3</v>
      </c>
      <c r="D907" s="283"/>
      <c r="E907" s="283" t="s">
        <v>6</v>
      </c>
      <c r="F907" s="283">
        <v>7039</v>
      </c>
      <c r="G907" s="238">
        <f t="shared" si="71"/>
        <v>8.4097968936678615E-4</v>
      </c>
      <c r="H907" s="283"/>
      <c r="I907" s="283"/>
      <c r="J907" s="76"/>
    </row>
    <row r="908" spans="1:10" x14ac:dyDescent="0.25">
      <c r="A908" s="11" t="s">
        <v>293</v>
      </c>
      <c r="B908" s="178">
        <f t="shared" si="70"/>
        <v>2.0554720520034431E-6</v>
      </c>
      <c r="D908" s="283"/>
      <c r="E908" s="283" t="s">
        <v>101</v>
      </c>
      <c r="F908" s="283">
        <v>120</v>
      </c>
      <c r="G908" s="238">
        <f t="shared" si="71"/>
        <v>1.4336917562724014E-5</v>
      </c>
      <c r="H908" s="283"/>
      <c r="I908" s="283"/>
      <c r="J908" s="76"/>
    </row>
    <row r="909" spans="1:10" x14ac:dyDescent="0.25">
      <c r="A909" s="11" t="s">
        <v>293</v>
      </c>
      <c r="B909" s="178">
        <f t="shared" si="70"/>
        <v>0.12846700325021518</v>
      </c>
      <c r="D909" s="283"/>
      <c r="E909" s="283" t="s">
        <v>102</v>
      </c>
      <c r="F909" s="283">
        <v>30000</v>
      </c>
      <c r="G909" s="238">
        <f t="shared" si="71"/>
        <v>3.5842293906810036E-3</v>
      </c>
      <c r="H909" s="283"/>
      <c r="I909" s="283"/>
      <c r="J909" s="76"/>
    </row>
    <row r="910" spans="1:10" x14ac:dyDescent="0.25">
      <c r="A910" s="11" t="s">
        <v>293</v>
      </c>
      <c r="B910" s="178">
        <f t="shared" si="70"/>
        <v>6.9086699525671286E-2</v>
      </c>
      <c r="D910" s="283"/>
      <c r="E910" s="283" t="s">
        <v>82</v>
      </c>
      <c r="F910" s="283">
        <v>22000</v>
      </c>
      <c r="G910" s="238">
        <f t="shared" si="71"/>
        <v>2.6284348864994028E-3</v>
      </c>
      <c r="H910" s="283"/>
      <c r="I910" s="283"/>
      <c r="J910" s="76"/>
    </row>
    <row r="911" spans="1:10" x14ac:dyDescent="0.25">
      <c r="A911" s="11" t="s">
        <v>293</v>
      </c>
      <c r="B911" s="178">
        <f t="shared" si="70"/>
        <v>0</v>
      </c>
      <c r="D911" s="283"/>
      <c r="E911" s="283" t="s">
        <v>83</v>
      </c>
      <c r="F911" s="283"/>
      <c r="G911" s="238"/>
      <c r="H911" s="283"/>
      <c r="I911" s="283"/>
      <c r="J911" s="76"/>
    </row>
    <row r="912" spans="1:10" x14ac:dyDescent="0.25">
      <c r="A912" s="11" t="s">
        <v>293</v>
      </c>
      <c r="B912" s="178">
        <f t="shared" si="70"/>
        <v>2399.4781384845746</v>
      </c>
      <c r="D912" s="283"/>
      <c r="E912" s="283" t="s">
        <v>15</v>
      </c>
      <c r="F912" s="283">
        <v>4100000</v>
      </c>
      <c r="G912" s="238">
        <f t="shared" si="71"/>
        <v>0.48984468339307047</v>
      </c>
      <c r="H912" s="283"/>
      <c r="I912" s="283"/>
      <c r="J912" s="76"/>
    </row>
    <row r="913" spans="1:10" x14ac:dyDescent="0.25">
      <c r="A913" s="11" t="s">
        <v>293</v>
      </c>
      <c r="B913" s="178">
        <f t="shared" si="70"/>
        <v>0</v>
      </c>
      <c r="D913" s="283"/>
      <c r="E913" s="283" t="s">
        <v>103</v>
      </c>
      <c r="F913" s="283"/>
      <c r="G913" s="238"/>
      <c r="H913" s="283"/>
      <c r="I913" s="283"/>
      <c r="J913" s="76"/>
    </row>
    <row r="914" spans="1:10" x14ac:dyDescent="0.25">
      <c r="A914" s="11" t="s">
        <v>293</v>
      </c>
      <c r="B914" s="178">
        <f t="shared" si="70"/>
        <v>0</v>
      </c>
      <c r="D914" s="283"/>
      <c r="E914" s="283" t="s">
        <v>222</v>
      </c>
      <c r="F914" s="283"/>
      <c r="G914" s="238"/>
      <c r="H914" s="283"/>
      <c r="I914" s="283"/>
      <c r="J914" s="76"/>
    </row>
    <row r="915" spans="1:10" x14ac:dyDescent="0.25">
      <c r="A915" s="11" t="s">
        <v>293</v>
      </c>
      <c r="B915" s="178">
        <f t="shared" si="70"/>
        <v>0</v>
      </c>
      <c r="D915" s="283"/>
      <c r="E915" s="283" t="s">
        <v>106</v>
      </c>
      <c r="F915" s="283"/>
      <c r="G915" s="238"/>
      <c r="H915" s="283"/>
      <c r="I915" s="283"/>
      <c r="J915" s="76"/>
    </row>
    <row r="916" spans="1:10" x14ac:dyDescent="0.25">
      <c r="A916" s="11" t="s">
        <v>293</v>
      </c>
      <c r="B916" s="178">
        <f t="shared" si="70"/>
        <v>0</v>
      </c>
      <c r="D916" s="283"/>
      <c r="E916" s="283" t="s">
        <v>152</v>
      </c>
      <c r="F916" s="283"/>
      <c r="G916" s="238"/>
      <c r="H916" s="283"/>
      <c r="I916" s="283"/>
      <c r="J916" s="76"/>
    </row>
    <row r="917" spans="1:10" x14ac:dyDescent="0.25">
      <c r="A917" s="11" t="s">
        <v>293</v>
      </c>
      <c r="B917" s="178">
        <f t="shared" si="70"/>
        <v>0</v>
      </c>
      <c r="D917" s="283"/>
      <c r="E917" s="283" t="s">
        <v>108</v>
      </c>
      <c r="F917" s="283"/>
      <c r="G917" s="238"/>
      <c r="H917" s="283"/>
      <c r="I917" s="283"/>
      <c r="J917" s="76"/>
    </row>
    <row r="918" spans="1:10" x14ac:dyDescent="0.25">
      <c r="A918" s="11" t="s">
        <v>293</v>
      </c>
      <c r="B918" s="178">
        <f t="shared" si="70"/>
        <v>0.43717848834304684</v>
      </c>
      <c r="D918" s="283"/>
      <c r="E918" s="283" t="s">
        <v>94</v>
      </c>
      <c r="F918" s="283">
        <v>55342</v>
      </c>
      <c r="G918" s="238">
        <f t="shared" si="71"/>
        <v>6.6119474313022699E-3</v>
      </c>
      <c r="H918" s="283"/>
      <c r="I918" s="283"/>
      <c r="J918" s="76"/>
    </row>
    <row r="919" spans="1:10" x14ac:dyDescent="0.25">
      <c r="A919" s="11" t="s">
        <v>293</v>
      </c>
      <c r="B919" s="178">
        <f t="shared" si="70"/>
        <v>0</v>
      </c>
      <c r="D919" s="283"/>
      <c r="E919" s="283" t="s">
        <v>21</v>
      </c>
      <c r="F919" s="283"/>
      <c r="G919" s="238"/>
      <c r="H919" s="283"/>
      <c r="I919" s="283"/>
      <c r="J919" s="76"/>
    </row>
    <row r="920" spans="1:10" x14ac:dyDescent="0.25">
      <c r="A920" s="11" t="s">
        <v>293</v>
      </c>
      <c r="B920" s="178">
        <f t="shared" si="70"/>
        <v>0</v>
      </c>
      <c r="D920" s="283"/>
      <c r="E920" s="283" t="s">
        <v>190</v>
      </c>
      <c r="F920" s="283"/>
      <c r="G920" s="238"/>
      <c r="H920" s="283"/>
      <c r="I920" s="283"/>
      <c r="J920" s="76"/>
    </row>
    <row r="921" spans="1:10" x14ac:dyDescent="0.25">
      <c r="A921" s="11" t="s">
        <v>293</v>
      </c>
      <c r="B921" s="178">
        <f t="shared" si="70"/>
        <v>260.14568158168572</v>
      </c>
      <c r="D921" s="283"/>
      <c r="E921" s="283" t="s">
        <v>9</v>
      </c>
      <c r="F921" s="283">
        <v>1350000</v>
      </c>
      <c r="G921" s="238">
        <f t="shared" si="71"/>
        <v>0.16129032258064516</v>
      </c>
      <c r="H921" s="283"/>
      <c r="I921" s="283"/>
      <c r="J921" s="76"/>
    </row>
    <row r="922" spans="1:10" x14ac:dyDescent="0.25">
      <c r="A922" s="11" t="s">
        <v>293</v>
      </c>
      <c r="B922" s="178">
        <f t="shared" si="70"/>
        <v>12.846700325021516</v>
      </c>
      <c r="D922" s="283"/>
      <c r="E922" s="283" t="s">
        <v>24</v>
      </c>
      <c r="F922" s="283">
        <v>300000</v>
      </c>
      <c r="G922" s="238">
        <f t="shared" si="71"/>
        <v>3.5842293906810034E-2</v>
      </c>
      <c r="H922" s="283"/>
      <c r="I922" s="283"/>
      <c r="J922" s="76"/>
    </row>
    <row r="923" spans="1:10" x14ac:dyDescent="0.25">
      <c r="A923" s="11" t="s">
        <v>293</v>
      </c>
      <c r="B923" s="178">
        <f t="shared" si="70"/>
        <v>0</v>
      </c>
      <c r="D923" s="283"/>
      <c r="E923" s="283" t="s">
        <v>25</v>
      </c>
      <c r="F923" s="283"/>
      <c r="G923" s="238"/>
      <c r="H923" s="283"/>
      <c r="I923" s="283"/>
      <c r="J923" s="76"/>
    </row>
    <row r="924" spans="1:10" x14ac:dyDescent="0.25">
      <c r="A924" s="11" t="s">
        <v>293</v>
      </c>
      <c r="B924" s="178">
        <f t="shared" si="70"/>
        <v>5.7096445888984535</v>
      </c>
      <c r="D924" s="283"/>
      <c r="E924" s="283" t="s">
        <v>36</v>
      </c>
      <c r="F924" s="283">
        <v>200000</v>
      </c>
      <c r="G924" s="238">
        <f t="shared" si="71"/>
        <v>2.3894862604540025E-2</v>
      </c>
      <c r="H924" s="283"/>
      <c r="I924" s="283"/>
      <c r="J924" s="76"/>
    </row>
    <row r="925" spans="1:10" x14ac:dyDescent="0.25">
      <c r="A925" s="11" t="s">
        <v>293</v>
      </c>
      <c r="B925" s="178">
        <f t="shared" si="70"/>
        <v>0</v>
      </c>
      <c r="D925" s="283"/>
      <c r="E925" s="283" t="s">
        <v>176</v>
      </c>
      <c r="F925" s="283"/>
      <c r="G925" s="238"/>
      <c r="H925" s="283"/>
      <c r="I925" s="283"/>
      <c r="J925" s="76"/>
    </row>
    <row r="926" spans="1:10" x14ac:dyDescent="0.25">
      <c r="A926" s="11" t="s">
        <v>293</v>
      </c>
      <c r="B926" s="178">
        <f t="shared" si="70"/>
        <v>0</v>
      </c>
      <c r="D926" s="283"/>
      <c r="E926" s="283" t="s">
        <v>220</v>
      </c>
      <c r="F926" s="283"/>
      <c r="G926" s="238"/>
      <c r="H926" s="283"/>
      <c r="I926" s="283"/>
      <c r="J926" s="76"/>
    </row>
    <row r="927" spans="1:10" x14ac:dyDescent="0.25">
      <c r="A927" s="11" t="s">
        <v>293</v>
      </c>
      <c r="B927" s="178">
        <f t="shared" si="70"/>
        <v>0</v>
      </c>
      <c r="D927" s="283"/>
      <c r="E927" s="283" t="s">
        <v>170</v>
      </c>
      <c r="F927" s="283"/>
      <c r="G927" s="238"/>
      <c r="H927" s="283"/>
      <c r="I927" s="283"/>
      <c r="J927" s="76"/>
    </row>
    <row r="928" spans="1:10" x14ac:dyDescent="0.25">
      <c r="A928" s="11" t="s">
        <v>293</v>
      </c>
      <c r="B928" s="178">
        <f t="shared" si="70"/>
        <v>8.9213196701538324E-4</v>
      </c>
      <c r="D928" s="283"/>
      <c r="E928" s="283" t="s">
        <v>154</v>
      </c>
      <c r="F928" s="283">
        <v>2500</v>
      </c>
      <c r="G928" s="238">
        <f t="shared" si="71"/>
        <v>2.9868578255675028E-4</v>
      </c>
      <c r="H928" s="283"/>
      <c r="I928" s="283"/>
      <c r="J928" s="76"/>
    </row>
    <row r="929" spans="1:10" x14ac:dyDescent="0.25">
      <c r="A929" s="11" t="s">
        <v>293</v>
      </c>
      <c r="B929" s="178">
        <f t="shared" si="70"/>
        <v>0</v>
      </c>
      <c r="D929" s="283"/>
      <c r="E929" s="283" t="s">
        <v>195</v>
      </c>
      <c r="F929" s="276"/>
      <c r="G929" s="238"/>
      <c r="H929" s="283"/>
      <c r="I929" s="283"/>
      <c r="J929" s="76"/>
    </row>
    <row r="930" spans="1:10" x14ac:dyDescent="0.25">
      <c r="A930" s="11" t="s">
        <v>293</v>
      </c>
      <c r="B930" s="178">
        <f t="shared" si="70"/>
        <v>0</v>
      </c>
      <c r="D930" s="283"/>
      <c r="E930" s="283" t="s">
        <v>26</v>
      </c>
      <c r="F930" s="276"/>
      <c r="G930" s="238"/>
      <c r="H930" s="283"/>
      <c r="I930" s="283"/>
      <c r="J930" s="76"/>
    </row>
    <row r="931" spans="1:10" x14ac:dyDescent="0.25">
      <c r="A931" s="11" t="s">
        <v>293</v>
      </c>
      <c r="B931" s="178">
        <f t="shared" si="70"/>
        <v>2.5909460066032035</v>
      </c>
      <c r="D931" s="283"/>
      <c r="E931" s="283" t="s">
        <v>56</v>
      </c>
      <c r="F931" s="283">
        <v>134727</v>
      </c>
      <c r="G931" s="238">
        <f t="shared" si="71"/>
        <v>1.6096415770609319E-2</v>
      </c>
      <c r="H931" s="283"/>
      <c r="I931" s="283"/>
      <c r="J931" s="76"/>
    </row>
    <row r="932" spans="1:10" x14ac:dyDescent="0.25">
      <c r="A932" s="11" t="s">
        <v>293</v>
      </c>
      <c r="B932" s="178">
        <f t="shared" si="70"/>
        <v>84.5222106624758</v>
      </c>
      <c r="D932" s="283"/>
      <c r="E932" s="283" t="s">
        <v>165</v>
      </c>
      <c r="F932" s="283">
        <v>769504</v>
      </c>
      <c r="G932" s="238">
        <f t="shared" si="71"/>
        <v>9.1935961768219832E-2</v>
      </c>
      <c r="H932" s="283"/>
      <c r="I932" s="283"/>
      <c r="J932" s="76"/>
    </row>
    <row r="933" spans="1:10" x14ac:dyDescent="0.25">
      <c r="A933" s="11" t="s">
        <v>293</v>
      </c>
      <c r="B933" s="178">
        <f t="shared" si="70"/>
        <v>0</v>
      </c>
      <c r="D933" s="283"/>
      <c r="E933" s="283" t="s">
        <v>139</v>
      </c>
      <c r="F933" s="283"/>
      <c r="G933" s="238">
        <f t="shared" si="71"/>
        <v>0</v>
      </c>
      <c r="H933" s="283"/>
      <c r="I933" s="283"/>
      <c r="J933" s="76"/>
    </row>
    <row r="934" spans="1:10" x14ac:dyDescent="0.25">
      <c r="A934" s="11" t="s">
        <v>293</v>
      </c>
      <c r="B934" s="178">
        <f t="shared" si="70"/>
        <v>0.18457135285746301</v>
      </c>
      <c r="D934" s="283"/>
      <c r="E934" s="283" t="s">
        <v>28</v>
      </c>
      <c r="F934" s="283">
        <v>35959</v>
      </c>
      <c r="G934" s="238">
        <f t="shared" si="71"/>
        <v>4.2961768219832736E-3</v>
      </c>
      <c r="H934" s="283"/>
      <c r="I934" s="283"/>
      <c r="J934" s="76"/>
    </row>
    <row r="935" spans="1:10" x14ac:dyDescent="0.25">
      <c r="A935" s="11" t="s">
        <v>293</v>
      </c>
      <c r="B935" s="178">
        <f t="shared" si="70"/>
        <v>1.1015718800003997</v>
      </c>
      <c r="D935" s="283"/>
      <c r="E935" s="283" t="s">
        <v>92</v>
      </c>
      <c r="F935" s="283">
        <v>87848</v>
      </c>
      <c r="G935" s="238">
        <f t="shared" si="71"/>
        <v>1.0495579450418161E-2</v>
      </c>
      <c r="H935" s="283"/>
      <c r="I935" s="283"/>
      <c r="J935" s="76"/>
    </row>
    <row r="936" spans="1:10" x14ac:dyDescent="0.25">
      <c r="A936" s="11" t="s">
        <v>293</v>
      </c>
      <c r="B936" s="178">
        <f t="shared" si="70"/>
        <v>0</v>
      </c>
      <c r="D936" s="283"/>
      <c r="E936" s="283" t="s">
        <v>118</v>
      </c>
      <c r="F936" s="283"/>
      <c r="G936" s="238"/>
      <c r="H936" s="283"/>
      <c r="I936" s="283"/>
      <c r="J936" s="76"/>
    </row>
    <row r="937" spans="1:10" x14ac:dyDescent="0.25">
      <c r="A937" s="11" t="s">
        <v>293</v>
      </c>
      <c r="B937" s="178">
        <f t="shared" si="70"/>
        <v>0</v>
      </c>
      <c r="D937" s="283"/>
      <c r="E937" s="283" t="s">
        <v>29</v>
      </c>
      <c r="F937" s="283"/>
      <c r="G937" s="238"/>
      <c r="H937" s="283"/>
      <c r="I937" s="283"/>
      <c r="J937" s="76"/>
    </row>
    <row r="938" spans="1:10" x14ac:dyDescent="0.25">
      <c r="A938" s="11" t="s">
        <v>293</v>
      </c>
      <c r="B938" s="178">
        <f t="shared" si="70"/>
        <v>0.64076486398912891</v>
      </c>
      <c r="D938" s="283"/>
      <c r="E938" s="283" t="s">
        <v>16</v>
      </c>
      <c r="F938" s="276">
        <v>67000</v>
      </c>
      <c r="G938" s="238">
        <f t="shared" si="71"/>
        <v>8.0047789725209081E-3</v>
      </c>
      <c r="H938" s="283"/>
      <c r="I938" s="283"/>
      <c r="J938" s="76"/>
    </row>
    <row r="939" spans="1:10" x14ac:dyDescent="0.25">
      <c r="A939" s="11" t="s">
        <v>293</v>
      </c>
      <c r="B939" s="178">
        <f t="shared" si="70"/>
        <v>0</v>
      </c>
      <c r="D939" s="283"/>
      <c r="E939" s="283" t="s">
        <v>54</v>
      </c>
      <c r="F939" s="276"/>
      <c r="G939" s="238"/>
      <c r="H939" s="283"/>
      <c r="I939" s="283"/>
      <c r="J939" s="76"/>
    </row>
    <row r="940" spans="1:10" x14ac:dyDescent="0.25">
      <c r="A940" s="11" t="s">
        <v>293</v>
      </c>
      <c r="B940" s="178">
        <f t="shared" si="70"/>
        <v>9.1354313422375225E-3</v>
      </c>
      <c r="D940" s="283"/>
      <c r="E940" s="283" t="s">
        <v>120</v>
      </c>
      <c r="F940" s="283">
        <v>8000</v>
      </c>
      <c r="G940" s="238">
        <f t="shared" si="71"/>
        <v>9.5579450418160092E-4</v>
      </c>
      <c r="H940" s="283"/>
      <c r="I940" s="283"/>
      <c r="J940" s="76"/>
    </row>
    <row r="941" spans="1:10" x14ac:dyDescent="0.25">
      <c r="A941" s="11" t="s">
        <v>293</v>
      </c>
      <c r="B941" s="178">
        <f t="shared" si="70"/>
        <v>0</v>
      </c>
      <c r="D941" s="283"/>
      <c r="E941" s="283" t="s">
        <v>121</v>
      </c>
      <c r="F941" s="283"/>
      <c r="G941" s="238"/>
      <c r="H941" s="283"/>
      <c r="I941" s="283"/>
      <c r="J941" s="76"/>
    </row>
    <row r="942" spans="1:10" x14ac:dyDescent="0.25">
      <c r="A942" s="11" t="s">
        <v>293</v>
      </c>
      <c r="B942" s="178">
        <f t="shared" si="70"/>
        <v>0</v>
      </c>
      <c r="D942" s="283"/>
      <c r="E942" s="283" t="s">
        <v>32</v>
      </c>
      <c r="F942" s="283"/>
      <c r="G942" s="238"/>
      <c r="H942" s="283"/>
      <c r="I942" s="283"/>
      <c r="J942" s="76"/>
    </row>
    <row r="943" spans="1:10" x14ac:dyDescent="0.25">
      <c r="A943" s="11" t="s">
        <v>293</v>
      </c>
      <c r="B943" s="178">
        <f t="shared" si="70"/>
        <v>0.65428190642177997</v>
      </c>
      <c r="D943" s="283"/>
      <c r="E943" s="283" t="s">
        <v>161</v>
      </c>
      <c r="F943" s="283">
        <v>67703</v>
      </c>
      <c r="G943" s="238">
        <f t="shared" si="71"/>
        <v>8.0887694145758658E-3</v>
      </c>
      <c r="H943" s="283"/>
      <c r="I943" s="283"/>
      <c r="J943" s="76"/>
    </row>
    <row r="944" spans="1:10" x14ac:dyDescent="0.25">
      <c r="A944" s="11" t="s">
        <v>293</v>
      </c>
      <c r="B944" s="178">
        <f t="shared" si="70"/>
        <v>0</v>
      </c>
      <c r="D944" s="283"/>
      <c r="E944" s="283" t="s">
        <v>166</v>
      </c>
      <c r="F944" s="283"/>
      <c r="G944" s="238"/>
      <c r="H944" s="283"/>
      <c r="I944" s="283"/>
      <c r="J944" s="76"/>
    </row>
    <row r="945" spans="1:10" x14ac:dyDescent="0.25">
      <c r="A945" s="11" t="s">
        <v>293</v>
      </c>
      <c r="B945" s="178">
        <f t="shared" si="70"/>
        <v>4.3980654330979547</v>
      </c>
      <c r="D945" s="283"/>
      <c r="E945" s="283" t="s">
        <v>31</v>
      </c>
      <c r="F945" s="283">
        <v>175532</v>
      </c>
      <c r="G945" s="238">
        <f t="shared" si="71"/>
        <v>2.0971565113500599E-2</v>
      </c>
      <c r="H945" s="283"/>
      <c r="I945" s="283"/>
      <c r="J945" s="76"/>
    </row>
    <row r="946" spans="1:10" x14ac:dyDescent="0.25">
      <c r="A946" s="11" t="s">
        <v>293</v>
      </c>
      <c r="B946" s="178">
        <f t="shared" si="70"/>
        <v>0.13717421124828535</v>
      </c>
      <c r="D946" s="283"/>
      <c r="E946" s="283" t="s">
        <v>128</v>
      </c>
      <c r="F946" s="283">
        <v>31000</v>
      </c>
      <c r="G946" s="238">
        <f t="shared" si="71"/>
        <v>3.7037037037037038E-3</v>
      </c>
      <c r="H946" s="283"/>
      <c r="I946" s="283"/>
      <c r="J946" s="76"/>
    </row>
    <row r="947" spans="1:10" x14ac:dyDescent="0.25">
      <c r="A947" s="11" t="s">
        <v>293</v>
      </c>
      <c r="B947" s="178">
        <f t="shared" si="70"/>
        <v>71.955795931592746</v>
      </c>
      <c r="D947" s="283"/>
      <c r="E947" s="283" t="s">
        <v>38</v>
      </c>
      <c r="F947" s="283">
        <v>710000</v>
      </c>
      <c r="G947" s="238">
        <f t="shared" si="71"/>
        <v>8.4826762246117085E-2</v>
      </c>
      <c r="H947" s="283"/>
      <c r="I947" s="283"/>
      <c r="J947" s="76"/>
    </row>
    <row r="948" spans="1:10" x14ac:dyDescent="0.25">
      <c r="A948" s="11" t="s">
        <v>293</v>
      </c>
      <c r="B948" s="178">
        <f t="shared" si="70"/>
        <v>2.6014568158168569</v>
      </c>
      <c r="D948" s="283"/>
      <c r="E948" s="283" t="s">
        <v>47</v>
      </c>
      <c r="F948" s="283">
        <v>135000</v>
      </c>
      <c r="G948" s="238">
        <f t="shared" si="71"/>
        <v>1.6129032258064516E-2</v>
      </c>
      <c r="H948" s="283"/>
      <c r="I948" s="283"/>
    </row>
    <row r="949" spans="1:10" x14ac:dyDescent="0.25">
      <c r="A949" s="150" t="s">
        <v>293</v>
      </c>
      <c r="B949" s="131">
        <f t="shared" si="70"/>
        <v>5.3637685938144577E-5</v>
      </c>
      <c r="C949" s="150"/>
      <c r="D949" s="12"/>
      <c r="E949" s="12" t="s">
        <v>171</v>
      </c>
      <c r="F949" s="12">
        <v>613</v>
      </c>
      <c r="G949" s="237">
        <f t="shared" si="71"/>
        <v>7.3237753882915177E-5</v>
      </c>
      <c r="H949" s="12"/>
      <c r="I949" s="12"/>
      <c r="J949" s="150"/>
    </row>
    <row r="950" spans="1:10" x14ac:dyDescent="0.25">
      <c r="A950" s="11" t="s">
        <v>296</v>
      </c>
      <c r="B950" s="178">
        <f>POWER((F950/$J$950)*100, 2)</f>
        <v>0</v>
      </c>
      <c r="C950" s="11">
        <f>SUM(B950:B966)</f>
        <v>2135.1329497196848</v>
      </c>
      <c r="D950" s="286"/>
      <c r="E950" s="286" t="s">
        <v>5</v>
      </c>
      <c r="F950" s="287"/>
      <c r="G950" s="238"/>
      <c r="H950" s="286"/>
      <c r="I950" s="286"/>
      <c r="J950" s="76">
        <v>916</v>
      </c>
    </row>
    <row r="951" spans="1:10" x14ac:dyDescent="0.25">
      <c r="A951" s="11" t="s">
        <v>296</v>
      </c>
      <c r="B951" s="178">
        <f t="shared" ref="B951:B966" si="72">POWER((F951/$J$950)*100, 2)</f>
        <v>0.21883193732003581</v>
      </c>
      <c r="D951" s="286"/>
      <c r="E951" s="286" t="s">
        <v>93</v>
      </c>
      <c r="F951" s="286">
        <v>4.2850000000000001</v>
      </c>
      <c r="G951" s="238">
        <f t="shared" ref="G951:G965" si="73">F951/$J$950</f>
        <v>4.6779475982532751E-3</v>
      </c>
      <c r="H951" s="286"/>
      <c r="I951" s="286"/>
      <c r="J951" s="76"/>
    </row>
    <row r="952" spans="1:10" x14ac:dyDescent="0.25">
      <c r="A952" s="11" t="s">
        <v>296</v>
      </c>
      <c r="B952" s="178">
        <f t="shared" si="72"/>
        <v>146.84359565988447</v>
      </c>
      <c r="D952" s="286"/>
      <c r="E952" s="286" t="s">
        <v>6</v>
      </c>
      <c r="F952" s="286">
        <v>111</v>
      </c>
      <c r="G952" s="238">
        <f t="shared" si="73"/>
        <v>0.12117903930131005</v>
      </c>
      <c r="H952" s="286"/>
      <c r="I952" s="286"/>
      <c r="J952" s="76"/>
    </row>
    <row r="953" spans="1:10" x14ac:dyDescent="0.25">
      <c r="A953" s="11" t="s">
        <v>296</v>
      </c>
      <c r="B953" s="178">
        <f t="shared" si="72"/>
        <v>11.453347571556609</v>
      </c>
      <c r="D953" s="286"/>
      <c r="E953" s="286" t="s">
        <v>271</v>
      </c>
      <c r="F953" s="286">
        <v>31</v>
      </c>
      <c r="G953" s="238">
        <f t="shared" si="73"/>
        <v>3.384279475982533E-2</v>
      </c>
      <c r="H953" s="286"/>
      <c r="I953" s="286"/>
      <c r="J953" s="76"/>
    </row>
    <row r="954" spans="1:10" x14ac:dyDescent="0.25">
      <c r="A954" s="11" t="s">
        <v>296</v>
      </c>
      <c r="B954" s="178">
        <f t="shared" si="72"/>
        <v>0</v>
      </c>
      <c r="D954" s="286"/>
      <c r="E954" s="286" t="s">
        <v>82</v>
      </c>
      <c r="F954" s="287"/>
      <c r="G954" s="238"/>
      <c r="H954" s="286"/>
      <c r="I954" s="286"/>
      <c r="J954" s="76"/>
    </row>
    <row r="955" spans="1:10" x14ac:dyDescent="0.25">
      <c r="A955" s="11" t="s">
        <v>296</v>
      </c>
      <c r="B955" s="178">
        <f t="shared" si="72"/>
        <v>22.036669781278007</v>
      </c>
      <c r="D955" s="286"/>
      <c r="E955" s="286" t="s">
        <v>15</v>
      </c>
      <c r="F955" s="287">
        <v>43</v>
      </c>
      <c r="G955" s="238">
        <f t="shared" si="73"/>
        <v>4.6943231441048033E-2</v>
      </c>
      <c r="H955" s="286"/>
      <c r="I955" s="286"/>
      <c r="J955" s="76"/>
    </row>
    <row r="956" spans="1:10" x14ac:dyDescent="0.25">
      <c r="A956" s="11" t="s">
        <v>296</v>
      </c>
      <c r="B956" s="178">
        <f t="shared" si="72"/>
        <v>805.66732137068311</v>
      </c>
      <c r="D956" s="286"/>
      <c r="E956" s="286" t="s">
        <v>213</v>
      </c>
      <c r="F956" s="286">
        <v>260</v>
      </c>
      <c r="G956" s="238">
        <f t="shared" si="73"/>
        <v>0.28384279475982532</v>
      </c>
      <c r="H956" s="286"/>
      <c r="I956" s="286"/>
      <c r="J956" s="76"/>
    </row>
    <row r="957" spans="1:10" x14ac:dyDescent="0.25">
      <c r="A957" s="11" t="s">
        <v>296</v>
      </c>
      <c r="B957" s="178">
        <f t="shared" si="72"/>
        <v>106.43210941820332</v>
      </c>
      <c r="D957" s="286"/>
      <c r="E957" s="286" t="s">
        <v>273</v>
      </c>
      <c r="F957" s="286">
        <v>94.5</v>
      </c>
      <c r="G957" s="238">
        <f t="shared" si="73"/>
        <v>0.10316593886462883</v>
      </c>
      <c r="H957" s="286"/>
      <c r="I957" s="286"/>
      <c r="J957" s="76"/>
    </row>
    <row r="958" spans="1:10" x14ac:dyDescent="0.25">
      <c r="A958" s="11" t="s">
        <v>296</v>
      </c>
      <c r="B958" s="178">
        <f t="shared" si="72"/>
        <v>0</v>
      </c>
      <c r="D958" s="286"/>
      <c r="E958" s="286" t="s">
        <v>275</v>
      </c>
      <c r="F958" s="286"/>
      <c r="G958" s="238"/>
      <c r="H958" s="286"/>
      <c r="I958" s="286"/>
      <c r="J958" s="76"/>
    </row>
    <row r="959" spans="1:10" x14ac:dyDescent="0.25">
      <c r="A959" s="11" t="s">
        <v>296</v>
      </c>
      <c r="B959" s="178">
        <f t="shared" si="72"/>
        <v>0</v>
      </c>
      <c r="D959" s="286"/>
      <c r="E959" s="286" t="s">
        <v>36</v>
      </c>
      <c r="F959" s="286"/>
      <c r="G959" s="238"/>
      <c r="H959" s="286"/>
      <c r="I959" s="286"/>
      <c r="J959" s="76"/>
    </row>
    <row r="960" spans="1:10" x14ac:dyDescent="0.25">
      <c r="A960" s="11" t="s">
        <v>296</v>
      </c>
      <c r="B960" s="178">
        <f t="shared" si="72"/>
        <v>18.127514730840375</v>
      </c>
      <c r="D960" s="286"/>
      <c r="E960" s="286" t="s">
        <v>27</v>
      </c>
      <c r="F960" s="286">
        <v>39</v>
      </c>
      <c r="G960" s="238">
        <f t="shared" si="73"/>
        <v>4.2576419213973801E-2</v>
      </c>
      <c r="H960" s="286"/>
      <c r="I960" s="286"/>
      <c r="J960" s="76"/>
    </row>
    <row r="961" spans="1:10" x14ac:dyDescent="0.25">
      <c r="A961" s="11" t="s">
        <v>296</v>
      </c>
      <c r="B961" s="178">
        <f t="shared" si="72"/>
        <v>0</v>
      </c>
      <c r="D961" s="286"/>
      <c r="E961" s="286" t="s">
        <v>84</v>
      </c>
      <c r="F961" s="286"/>
      <c r="G961" s="238"/>
      <c r="H961" s="286"/>
      <c r="I961" s="286"/>
      <c r="J961" s="76"/>
    </row>
    <row r="962" spans="1:10" x14ac:dyDescent="0.25">
      <c r="A962" s="11" t="s">
        <v>296</v>
      </c>
      <c r="B962" s="178">
        <f t="shared" si="72"/>
        <v>22.036669781278007</v>
      </c>
      <c r="D962" s="286"/>
      <c r="E962" s="286" t="s">
        <v>139</v>
      </c>
      <c r="F962" s="286">
        <v>43</v>
      </c>
      <c r="G962" s="238">
        <f t="shared" si="73"/>
        <v>4.6943231441048033E-2</v>
      </c>
      <c r="H962" s="286"/>
      <c r="I962" s="286"/>
      <c r="J962" s="76"/>
    </row>
    <row r="963" spans="1:10" x14ac:dyDescent="0.25">
      <c r="A963" s="11" t="s">
        <v>296</v>
      </c>
      <c r="B963" s="178">
        <f t="shared" si="72"/>
        <v>1002.3168894567228</v>
      </c>
      <c r="D963" s="286"/>
      <c r="E963" s="286" t="s">
        <v>272</v>
      </c>
      <c r="F963" s="286">
        <v>290</v>
      </c>
      <c r="G963" s="238">
        <f t="shared" si="73"/>
        <v>0.31659388646288211</v>
      </c>
      <c r="H963" s="286"/>
      <c r="I963" s="286"/>
      <c r="J963" s="76"/>
    </row>
    <row r="964" spans="1:10" x14ac:dyDescent="0.25">
      <c r="A964" s="11" t="s">
        <v>296</v>
      </c>
      <c r="B964" s="178">
        <f t="shared" si="72"/>
        <v>0</v>
      </c>
      <c r="D964" s="286"/>
      <c r="E964" s="286" t="s">
        <v>274</v>
      </c>
      <c r="F964" s="286"/>
      <c r="G964" s="238"/>
      <c r="H964" s="286"/>
      <c r="I964" s="286"/>
      <c r="J964" s="76"/>
    </row>
    <row r="965" spans="1:10" x14ac:dyDescent="0.25">
      <c r="A965" s="11" t="s">
        <v>296</v>
      </c>
      <c r="B965" s="178">
        <f t="shared" si="72"/>
        <v>1.1918155641578152E-8</v>
      </c>
      <c r="C965" s="105"/>
      <c r="D965" s="232"/>
      <c r="E965" s="232" t="s">
        <v>193</v>
      </c>
      <c r="F965" s="102">
        <v>1E-3</v>
      </c>
      <c r="G965" s="238">
        <f t="shared" si="73"/>
        <v>1.0917030567685589E-6</v>
      </c>
      <c r="H965" s="232"/>
      <c r="I965" s="232"/>
      <c r="J965" s="167"/>
    </row>
    <row r="966" spans="1:10" x14ac:dyDescent="0.25">
      <c r="A966" s="150" t="s">
        <v>296</v>
      </c>
      <c r="B966" s="131">
        <f t="shared" si="72"/>
        <v>0</v>
      </c>
      <c r="C966" s="150"/>
      <c r="D966" s="12"/>
      <c r="E966" s="12" t="s">
        <v>86</v>
      </c>
      <c r="F966" s="12"/>
      <c r="G966" s="237"/>
      <c r="H966" s="12"/>
      <c r="I966" s="12"/>
      <c r="J966" s="147"/>
    </row>
    <row r="967" spans="1:10" x14ac:dyDescent="0.25">
      <c r="A967" s="11" t="s">
        <v>352</v>
      </c>
      <c r="B967" s="178">
        <f>POWER((F967/$J$967)*100, 2)</f>
        <v>4.1199660881013537E-4</v>
      </c>
      <c r="C967" s="11">
        <f>SUM(B967:B988)</f>
        <v>7027.0000878926103</v>
      </c>
      <c r="D967" s="232"/>
      <c r="E967" s="14" t="s">
        <v>5</v>
      </c>
      <c r="F967" s="289">
        <v>15</v>
      </c>
      <c r="G967" s="238">
        <f>F967/$J$967</f>
        <v>2.0297699594046007E-4</v>
      </c>
      <c r="H967" s="232"/>
      <c r="I967" s="232"/>
      <c r="J967" s="167">
        <v>73900</v>
      </c>
    </row>
    <row r="968" spans="1:10" x14ac:dyDescent="0.25">
      <c r="A968" s="11" t="s">
        <v>352</v>
      </c>
      <c r="B968" s="178">
        <f t="shared" ref="B968:B990" si="74">POWER((F968/$J$967)*100, 2)</f>
        <v>1.357429946843282</v>
      </c>
      <c r="C968" s="289"/>
      <c r="D968" s="289"/>
      <c r="E968" s="289" t="s">
        <v>131</v>
      </c>
      <c r="F968" s="289">
        <v>861</v>
      </c>
      <c r="G968" s="238">
        <f t="shared" ref="G968:G989" si="75">F968/$J$967</f>
        <v>1.1650879566982408E-2</v>
      </c>
      <c r="H968" s="289"/>
      <c r="I968" s="289"/>
      <c r="J968" s="76"/>
    </row>
    <row r="969" spans="1:10" x14ac:dyDescent="0.25">
      <c r="A969" s="11" t="s">
        <v>352</v>
      </c>
      <c r="B969" s="178">
        <f t="shared" si="74"/>
        <v>2.31336278956495</v>
      </c>
      <c r="D969" s="289"/>
      <c r="E969" s="289" t="s">
        <v>93</v>
      </c>
      <c r="F969" s="289">
        <v>1124</v>
      </c>
      <c r="G969" s="238">
        <f t="shared" si="75"/>
        <v>1.5209742895805142E-2</v>
      </c>
      <c r="H969" s="289"/>
      <c r="I969" s="289"/>
      <c r="J969" s="76"/>
    </row>
    <row r="970" spans="1:10" x14ac:dyDescent="0.25">
      <c r="A970" s="11" t="s">
        <v>352</v>
      </c>
      <c r="B970" s="178">
        <f t="shared" si="74"/>
        <v>0.109016133787201</v>
      </c>
      <c r="D970" s="289"/>
      <c r="E970" s="289" t="s">
        <v>6</v>
      </c>
      <c r="F970" s="289">
        <v>244</v>
      </c>
      <c r="G970" s="238">
        <f t="shared" si="75"/>
        <v>3.3017591339648171E-3</v>
      </c>
      <c r="H970" s="289"/>
      <c r="I970" s="289"/>
      <c r="J970" s="76"/>
    </row>
    <row r="971" spans="1:10" x14ac:dyDescent="0.25">
      <c r="A971" s="11" t="s">
        <v>352</v>
      </c>
      <c r="B971" s="178">
        <f t="shared" si="74"/>
        <v>3.5889482367460687E-2</v>
      </c>
      <c r="D971" s="289"/>
      <c r="E971" s="289" t="s">
        <v>102</v>
      </c>
      <c r="F971" s="289">
        <v>140</v>
      </c>
      <c r="G971" s="238">
        <f t="shared" si="75"/>
        <v>1.8944519621109607E-3</v>
      </c>
      <c r="H971" s="289"/>
      <c r="I971" s="289"/>
      <c r="J971" s="76"/>
    </row>
    <row r="972" spans="1:10" x14ac:dyDescent="0.25">
      <c r="A972" s="11" t="s">
        <v>352</v>
      </c>
      <c r="B972" s="178">
        <f t="shared" si="74"/>
        <v>7.3243841566246304E-2</v>
      </c>
      <c r="D972" s="289"/>
      <c r="E972" s="289" t="s">
        <v>271</v>
      </c>
      <c r="F972" s="289">
        <v>200</v>
      </c>
      <c r="G972" s="238">
        <f t="shared" si="75"/>
        <v>2.7063599458728013E-3</v>
      </c>
      <c r="H972" s="289"/>
      <c r="I972" s="289"/>
      <c r="J972" s="76"/>
    </row>
    <row r="973" spans="1:10" x14ac:dyDescent="0.25">
      <c r="A973" s="11" t="s">
        <v>352</v>
      </c>
      <c r="B973" s="178">
        <f t="shared" si="74"/>
        <v>7.0774718423206568</v>
      </c>
      <c r="D973" s="289"/>
      <c r="E973" s="289" t="s">
        <v>82</v>
      </c>
      <c r="F973" s="289">
        <v>1966</v>
      </c>
      <c r="G973" s="238">
        <f t="shared" si="75"/>
        <v>2.6603518267929633E-2</v>
      </c>
      <c r="H973" s="289"/>
      <c r="I973" s="289"/>
      <c r="J973" s="76"/>
    </row>
    <row r="974" spans="1:10" x14ac:dyDescent="0.25">
      <c r="A974" s="11" t="s">
        <v>352</v>
      </c>
      <c r="B974" s="178">
        <f t="shared" si="74"/>
        <v>6993.3952365867644</v>
      </c>
      <c r="D974" s="289"/>
      <c r="E974" s="289" t="s">
        <v>15</v>
      </c>
      <c r="F974" s="289">
        <v>61800</v>
      </c>
      <c r="G974" s="238">
        <f t="shared" si="75"/>
        <v>0.83626522327469555</v>
      </c>
      <c r="H974" s="289"/>
      <c r="I974" s="289"/>
      <c r="J974" s="76"/>
    </row>
    <row r="975" spans="1:10" x14ac:dyDescent="0.25">
      <c r="A975" s="11" t="s">
        <v>352</v>
      </c>
      <c r="B975" s="178">
        <f t="shared" si="74"/>
        <v>3.0780724418215011E-3</v>
      </c>
      <c r="D975" s="289"/>
      <c r="E975" s="289" t="s">
        <v>213</v>
      </c>
      <c r="F975" s="289">
        <v>41</v>
      </c>
      <c r="G975" s="238">
        <f t="shared" si="75"/>
        <v>5.5480378890392426E-4</v>
      </c>
      <c r="H975" s="289"/>
      <c r="I975" s="289"/>
      <c r="J975" s="76"/>
    </row>
    <row r="976" spans="1:10" x14ac:dyDescent="0.25">
      <c r="A976" s="11" t="s">
        <v>352</v>
      </c>
      <c r="B976" s="178">
        <f t="shared" si="74"/>
        <v>2.2156262073789505E-2</v>
      </c>
      <c r="D976" s="289"/>
      <c r="E976" s="289" t="s">
        <v>220</v>
      </c>
      <c r="F976" s="289">
        <v>110</v>
      </c>
      <c r="G976" s="238">
        <f t="shared" si="75"/>
        <v>1.4884979702300405E-3</v>
      </c>
      <c r="H976" s="289"/>
      <c r="I976" s="289"/>
      <c r="J976" s="76"/>
    </row>
    <row r="977" spans="1:10" x14ac:dyDescent="0.25">
      <c r="A977" s="11" t="s">
        <v>352</v>
      </c>
      <c r="B977" s="178">
        <f t="shared" si="74"/>
        <v>0</v>
      </c>
      <c r="D977" s="289"/>
      <c r="E977" s="289" t="s">
        <v>56</v>
      </c>
      <c r="F977" s="289"/>
      <c r="G977" s="238"/>
      <c r="H977" s="289"/>
      <c r="I977" s="289"/>
      <c r="J977" s="76"/>
    </row>
    <row r="978" spans="1:10" x14ac:dyDescent="0.25">
      <c r="A978" s="11" t="s">
        <v>352</v>
      </c>
      <c r="B978" s="178">
        <f t="shared" si="74"/>
        <v>3.0945523061739067E-4</v>
      </c>
      <c r="D978" s="289"/>
      <c r="E978" s="289" t="s">
        <v>194</v>
      </c>
      <c r="F978" s="289">
        <v>13</v>
      </c>
      <c r="G978" s="238">
        <f t="shared" si="75"/>
        <v>1.7591339648173208E-4</v>
      </c>
      <c r="H978" s="289"/>
      <c r="I978" s="289"/>
      <c r="J978" s="76"/>
    </row>
    <row r="979" spans="1:10" x14ac:dyDescent="0.25">
      <c r="A979" s="11" t="s">
        <v>352</v>
      </c>
      <c r="B979" s="178">
        <f t="shared" si="74"/>
        <v>0.35289065976221395</v>
      </c>
      <c r="D979" s="289"/>
      <c r="E979" s="289" t="s">
        <v>92</v>
      </c>
      <c r="F979" s="289">
        <v>439</v>
      </c>
      <c r="G979" s="238">
        <f t="shared" si="75"/>
        <v>5.9404600811907987E-3</v>
      </c>
      <c r="H979" s="289"/>
      <c r="I979" s="289"/>
      <c r="J979" s="76"/>
    </row>
    <row r="980" spans="1:10" x14ac:dyDescent="0.25">
      <c r="A980" s="11" t="s">
        <v>352</v>
      </c>
      <c r="B980" s="178">
        <f t="shared" si="74"/>
        <v>1.2282278103204234</v>
      </c>
      <c r="D980" s="289"/>
      <c r="E980" s="289" t="s">
        <v>85</v>
      </c>
      <c r="F980" s="289">
        <v>819</v>
      </c>
      <c r="G980" s="238">
        <f t="shared" si="75"/>
        <v>1.1082543978349121E-2</v>
      </c>
      <c r="H980" s="289"/>
      <c r="I980" s="289"/>
      <c r="J980" s="76"/>
    </row>
    <row r="981" spans="1:10" x14ac:dyDescent="0.25">
      <c r="A981" s="11" t="s">
        <v>352</v>
      </c>
      <c r="B981" s="178">
        <f t="shared" si="74"/>
        <v>20.110188035252257</v>
      </c>
      <c r="D981" s="289"/>
      <c r="E981" s="289" t="s">
        <v>16</v>
      </c>
      <c r="F981" s="289">
        <v>3314</v>
      </c>
      <c r="G981" s="238">
        <f t="shared" si="75"/>
        <v>4.4844384303112314E-2</v>
      </c>
      <c r="H981" s="289"/>
      <c r="I981" s="289"/>
      <c r="J981" s="76"/>
    </row>
    <row r="982" spans="1:10" x14ac:dyDescent="0.25">
      <c r="A982" s="11" t="s">
        <v>352</v>
      </c>
      <c r="B982" s="178">
        <f t="shared" si="74"/>
        <v>0.42188452742157861</v>
      </c>
      <c r="D982" s="289"/>
      <c r="E982" s="289" t="s">
        <v>272</v>
      </c>
      <c r="F982" s="289">
        <v>480</v>
      </c>
      <c r="G982" s="238">
        <f t="shared" si="75"/>
        <v>6.4952638700947222E-3</v>
      </c>
      <c r="H982" s="289"/>
      <c r="I982" s="289"/>
      <c r="J982" s="76"/>
    </row>
    <row r="983" spans="1:10" x14ac:dyDescent="0.25">
      <c r="A983" s="11" t="s">
        <v>352</v>
      </c>
      <c r="B983" s="178">
        <f t="shared" si="74"/>
        <v>0.4522972015359234</v>
      </c>
      <c r="D983" s="289"/>
      <c r="E983" s="289" t="s">
        <v>32</v>
      </c>
      <c r="F983" s="289">
        <v>497</v>
      </c>
      <c r="G983" s="238">
        <f t="shared" si="75"/>
        <v>6.7253044654939104E-3</v>
      </c>
      <c r="H983" s="289"/>
      <c r="I983" s="289"/>
      <c r="J983" s="76"/>
    </row>
    <row r="984" spans="1:10" x14ac:dyDescent="0.25">
      <c r="A984" s="11" t="s">
        <v>352</v>
      </c>
      <c r="B984" s="178">
        <f t="shared" si="74"/>
        <v>4.6876058602397651E-2</v>
      </c>
      <c r="D984" s="289"/>
      <c r="E984" s="289" t="s">
        <v>161</v>
      </c>
      <c r="F984" s="289">
        <v>160</v>
      </c>
      <c r="G984" s="238">
        <f t="shared" si="75"/>
        <v>2.165087956698241E-3</v>
      </c>
      <c r="H984" s="289"/>
      <c r="I984" s="289"/>
      <c r="J984" s="76"/>
    </row>
    <row r="985" spans="1:10" x14ac:dyDescent="0.25">
      <c r="A985" s="11" t="s">
        <v>352</v>
      </c>
      <c r="B985" s="178">
        <f t="shared" si="74"/>
        <v>1.1719014650599407E-4</v>
      </c>
      <c r="D985" s="289"/>
      <c r="E985" s="289" t="s">
        <v>193</v>
      </c>
      <c r="F985" s="289">
        <v>8</v>
      </c>
      <c r="G985" s="238">
        <f t="shared" si="75"/>
        <v>1.0825439783491204E-4</v>
      </c>
      <c r="H985" s="289"/>
      <c r="I985" s="289"/>
      <c r="J985" s="76"/>
    </row>
    <row r="986" spans="1:10" s="289" customFormat="1" x14ac:dyDescent="0.25">
      <c r="A986" s="11" t="s">
        <v>352</v>
      </c>
      <c r="B986" s="178">
        <f t="shared" si="74"/>
        <v>0</v>
      </c>
      <c r="C986" s="11"/>
      <c r="E986" s="289" t="s">
        <v>128</v>
      </c>
      <c r="G986" s="238"/>
      <c r="J986" s="76"/>
    </row>
    <row r="987" spans="1:10" x14ac:dyDescent="0.25">
      <c r="A987" s="11" t="s">
        <v>352</v>
      </c>
      <c r="B987" s="178">
        <f t="shared" si="74"/>
        <v>0</v>
      </c>
      <c r="D987" s="289"/>
      <c r="E987" s="289" t="s">
        <v>38</v>
      </c>
      <c r="F987" s="289"/>
      <c r="G987" s="238"/>
      <c r="H987" s="289"/>
      <c r="I987" s="289"/>
      <c r="J987" s="76"/>
    </row>
    <row r="988" spans="1:10" x14ac:dyDescent="0.25">
      <c r="A988" s="11" t="s">
        <v>352</v>
      </c>
      <c r="B988" s="178">
        <f t="shared" si="74"/>
        <v>0</v>
      </c>
      <c r="D988" s="289"/>
      <c r="E988" s="289" t="s">
        <v>129</v>
      </c>
      <c r="F988" s="289"/>
      <c r="G988" s="238"/>
      <c r="H988" s="289"/>
      <c r="I988" s="289"/>
      <c r="J988" s="76"/>
    </row>
    <row r="989" spans="1:10" x14ac:dyDescent="0.25">
      <c r="A989" s="11" t="s">
        <v>352</v>
      </c>
      <c r="B989" s="178">
        <f t="shared" si="74"/>
        <v>4.8949317092732194</v>
      </c>
      <c r="C989" s="289"/>
      <c r="D989" s="289"/>
      <c r="E989" s="289" t="s">
        <v>47</v>
      </c>
      <c r="F989" s="289">
        <v>1635</v>
      </c>
      <c r="G989" s="238">
        <f t="shared" si="75"/>
        <v>2.2124492557510148E-2</v>
      </c>
      <c r="H989" s="289"/>
      <c r="I989" s="289"/>
      <c r="J989" s="289"/>
    </row>
    <row r="990" spans="1:10" x14ac:dyDescent="0.25">
      <c r="A990" s="150" t="s">
        <v>352</v>
      </c>
      <c r="B990" s="131">
        <f t="shared" si="74"/>
        <v>0</v>
      </c>
      <c r="C990" s="150"/>
      <c r="D990" s="12"/>
      <c r="E990" s="12" t="s">
        <v>86</v>
      </c>
      <c r="F990" s="12"/>
      <c r="G990" s="27"/>
      <c r="H990" s="12"/>
      <c r="I990" s="12"/>
      <c r="J990" s="150"/>
    </row>
    <row r="991" spans="1:10" x14ac:dyDescent="0.25">
      <c r="A991" s="11" t="s">
        <v>297</v>
      </c>
      <c r="B991" s="178">
        <f>POWER((F991/$J$991)*100, 2)</f>
        <v>0.29582418187070414</v>
      </c>
      <c r="C991" s="11">
        <f>SUM(B991:B1002)</f>
        <v>3224.8147132592649</v>
      </c>
      <c r="D991" s="289"/>
      <c r="E991" s="289" t="s">
        <v>210</v>
      </c>
      <c r="F991" s="289">
        <v>254</v>
      </c>
      <c r="G991" s="238">
        <f>F991/$J$991</f>
        <v>5.4389721627408991E-3</v>
      </c>
      <c r="H991" s="289"/>
      <c r="I991" s="289"/>
      <c r="J991" s="76">
        <v>46700</v>
      </c>
    </row>
    <row r="992" spans="1:10" x14ac:dyDescent="0.25">
      <c r="A992" s="11" t="s">
        <v>297</v>
      </c>
      <c r="B992" s="178">
        <f t="shared" ref="B992:B1002" si="76">POWER((F992/$J$991)*100, 2)</f>
        <v>0</v>
      </c>
      <c r="D992" s="289"/>
      <c r="E992" s="289" t="s">
        <v>82</v>
      </c>
      <c r="F992" s="289"/>
      <c r="G992" s="238"/>
      <c r="H992" s="289"/>
      <c r="I992" s="289"/>
      <c r="J992" s="76"/>
    </row>
    <row r="993" spans="1:10" x14ac:dyDescent="0.25">
      <c r="A993" s="11" t="s">
        <v>297</v>
      </c>
      <c r="B993" s="178">
        <f t="shared" si="76"/>
        <v>2641.1235779888025</v>
      </c>
      <c r="D993" s="289"/>
      <c r="E993" s="289" t="s">
        <v>83</v>
      </c>
      <c r="F993" s="289">
        <v>24000</v>
      </c>
      <c r="G993" s="238">
        <f t="shared" ref="G993:G1002" si="77">F993/$J$991</f>
        <v>0.51391862955032119</v>
      </c>
      <c r="H993" s="289"/>
      <c r="I993" s="289"/>
      <c r="J993" s="76"/>
    </row>
    <row r="994" spans="1:10" x14ac:dyDescent="0.25">
      <c r="A994" s="11" t="s">
        <v>297</v>
      </c>
      <c r="B994" s="178">
        <f t="shared" si="76"/>
        <v>20.221102393976771</v>
      </c>
      <c r="D994" s="289"/>
      <c r="E994" s="289" t="s">
        <v>15</v>
      </c>
      <c r="F994" s="289">
        <v>2100</v>
      </c>
      <c r="G994" s="238">
        <f t="shared" si="77"/>
        <v>4.4967880085653104E-2</v>
      </c>
      <c r="H994" s="289"/>
      <c r="I994" s="289"/>
      <c r="J994" s="76"/>
    </row>
    <row r="995" spans="1:10" x14ac:dyDescent="0.25">
      <c r="A995" s="11" t="s">
        <v>297</v>
      </c>
      <c r="B995" s="178">
        <f t="shared" si="76"/>
        <v>41.267555906075039</v>
      </c>
      <c r="D995" s="289"/>
      <c r="E995" s="289" t="s">
        <v>36</v>
      </c>
      <c r="F995" s="289">
        <v>3000</v>
      </c>
      <c r="G995" s="238">
        <f t="shared" si="77"/>
        <v>6.4239828693790149E-2</v>
      </c>
      <c r="H995" s="289"/>
      <c r="I995" s="289"/>
      <c r="J995" s="76"/>
    </row>
    <row r="996" spans="1:10" x14ac:dyDescent="0.25">
      <c r="A996" s="11" t="s">
        <v>297</v>
      </c>
      <c r="B996" s="178">
        <f t="shared" si="76"/>
        <v>0</v>
      </c>
      <c r="D996" s="289"/>
      <c r="E996" s="289" t="s">
        <v>170</v>
      </c>
      <c r="F996" s="289"/>
      <c r="G996" s="238"/>
      <c r="H996" s="289"/>
      <c r="I996" s="289"/>
      <c r="J996" s="76"/>
    </row>
    <row r="997" spans="1:10" x14ac:dyDescent="0.25">
      <c r="A997" s="11" t="s">
        <v>297</v>
      </c>
      <c r="B997" s="178">
        <f t="shared" si="76"/>
        <v>0</v>
      </c>
      <c r="D997" s="289"/>
      <c r="E997" s="289" t="s">
        <v>92</v>
      </c>
      <c r="F997" s="289"/>
      <c r="G997" s="238"/>
      <c r="H997" s="289"/>
      <c r="I997" s="289"/>
      <c r="J997" s="76"/>
    </row>
    <row r="998" spans="1:10" x14ac:dyDescent="0.25">
      <c r="A998" s="11" t="s">
        <v>297</v>
      </c>
      <c r="B998" s="178">
        <f t="shared" si="76"/>
        <v>165.07022362430016</v>
      </c>
      <c r="D998" s="289"/>
      <c r="E998" s="289" t="s">
        <v>118</v>
      </c>
      <c r="F998" s="289">
        <v>6000</v>
      </c>
      <c r="G998" s="238">
        <f t="shared" si="77"/>
        <v>0.1284796573875803</v>
      </c>
      <c r="H998" s="289"/>
      <c r="I998" s="289"/>
      <c r="J998" s="76"/>
    </row>
    <row r="999" spans="1:10" x14ac:dyDescent="0.25">
      <c r="A999" s="11" t="s">
        <v>297</v>
      </c>
      <c r="B999" s="178">
        <f t="shared" si="76"/>
        <v>0</v>
      </c>
      <c r="D999" s="289"/>
      <c r="E999" s="289" t="s">
        <v>16</v>
      </c>
      <c r="F999" s="289"/>
      <c r="G999" s="238"/>
      <c r="H999" s="289"/>
      <c r="I999" s="289"/>
      <c r="J999" s="76"/>
    </row>
    <row r="1000" spans="1:10" x14ac:dyDescent="0.25">
      <c r="A1000" s="11" t="s">
        <v>297</v>
      </c>
      <c r="B1000" s="178">
        <f t="shared" si="76"/>
        <v>339.91673124274956</v>
      </c>
      <c r="D1000" s="289"/>
      <c r="E1000" s="289" t="s">
        <v>38</v>
      </c>
      <c r="F1000" s="289">
        <v>8610</v>
      </c>
      <c r="G1000" s="238">
        <f t="shared" si="77"/>
        <v>0.18436830835117773</v>
      </c>
      <c r="H1000" s="289"/>
      <c r="I1000" s="289"/>
      <c r="J1000" s="76"/>
    </row>
    <row r="1001" spans="1:10" x14ac:dyDescent="0.25">
      <c r="A1001" s="11" t="s">
        <v>297</v>
      </c>
      <c r="B1001" s="178">
        <f t="shared" si="76"/>
        <v>6.602808944972006</v>
      </c>
      <c r="D1001" s="289"/>
      <c r="E1001" s="289" t="s">
        <v>129</v>
      </c>
      <c r="F1001" s="289">
        <v>1200</v>
      </c>
      <c r="G1001" s="238">
        <f t="shared" si="77"/>
        <v>2.569593147751606E-2</v>
      </c>
      <c r="H1001" s="289"/>
      <c r="I1001" s="289"/>
      <c r="J1001" s="76"/>
    </row>
    <row r="1002" spans="1:10" x14ac:dyDescent="0.25">
      <c r="A1002" s="150" t="s">
        <v>297</v>
      </c>
      <c r="B1002" s="131">
        <f t="shared" si="76"/>
        <v>10.31688897651876</v>
      </c>
      <c r="C1002" s="150"/>
      <c r="D1002" s="12"/>
      <c r="E1002" s="12" t="s">
        <v>171</v>
      </c>
      <c r="F1002" s="12">
        <v>1500</v>
      </c>
      <c r="G1002" s="237">
        <f t="shared" si="77"/>
        <v>3.2119914346895075E-2</v>
      </c>
      <c r="H1002" s="12"/>
      <c r="I1002" s="12"/>
      <c r="J1002" s="147"/>
    </row>
    <row r="1003" spans="1:10" x14ac:dyDescent="0.25">
      <c r="A1003" s="11" t="s">
        <v>299</v>
      </c>
      <c r="B1003" s="178">
        <f>POWER((F1003/$J$1003)*100, 2)</f>
        <v>2.2117929614743652E-3</v>
      </c>
      <c r="C1003" s="11">
        <f>SUM(B1003:B1015)</f>
        <v>5600.4382933045772</v>
      </c>
      <c r="D1003" s="291"/>
      <c r="E1003" s="291" t="s">
        <v>5</v>
      </c>
      <c r="F1003" s="291">
        <v>95</v>
      </c>
      <c r="G1003" s="238">
        <f>F1003/$J$1003</f>
        <v>4.7029702970297028E-4</v>
      </c>
      <c r="H1003" s="291"/>
      <c r="I1003" s="291"/>
      <c r="J1003" s="76">
        <v>202000</v>
      </c>
    </row>
    <row r="1004" spans="1:10" x14ac:dyDescent="0.25">
      <c r="A1004" s="11" t="s">
        <v>299</v>
      </c>
      <c r="B1004" s="178">
        <f t="shared" ref="B1004:B1015" si="78">POWER((F1004/$J$1003)*100, 2)</f>
        <v>3.4096902264483871E-2</v>
      </c>
      <c r="D1004" s="291"/>
      <c r="E1004" s="291" t="s">
        <v>202</v>
      </c>
      <c r="F1004" s="291">
        <v>373</v>
      </c>
      <c r="G1004" s="238">
        <f t="shared" ref="G1004:G1015" si="79">F1004/$J$1003</f>
        <v>1.8465346534653464E-3</v>
      </c>
      <c r="H1004" s="291"/>
      <c r="I1004" s="291"/>
      <c r="J1004" s="76"/>
    </row>
    <row r="1005" spans="1:10" x14ac:dyDescent="0.25">
      <c r="A1005" s="11" t="s">
        <v>299</v>
      </c>
      <c r="B1005" s="178">
        <f t="shared" si="78"/>
        <v>15.684736790510733</v>
      </c>
      <c r="D1005" s="291"/>
      <c r="E1005" s="291" t="s">
        <v>315</v>
      </c>
      <c r="F1005" s="291">
        <v>8000</v>
      </c>
      <c r="G1005" s="238">
        <f t="shared" si="79"/>
        <v>3.9603960396039604E-2</v>
      </c>
      <c r="H1005" s="291"/>
      <c r="I1005" s="291"/>
      <c r="J1005" s="76"/>
    </row>
    <row r="1006" spans="1:10" x14ac:dyDescent="0.25">
      <c r="A1006" s="11" t="s">
        <v>299</v>
      </c>
      <c r="B1006" s="178">
        <f t="shared" si="78"/>
        <v>0.37137560043133022</v>
      </c>
      <c r="D1006" s="291"/>
      <c r="E1006" s="291" t="s">
        <v>103</v>
      </c>
      <c r="F1006" s="291">
        <v>1231</v>
      </c>
      <c r="G1006" s="238">
        <f t="shared" si="79"/>
        <v>6.0940594059405943E-3</v>
      </c>
      <c r="H1006" s="291"/>
      <c r="I1006" s="291"/>
      <c r="J1006" s="76"/>
    </row>
    <row r="1007" spans="1:10" x14ac:dyDescent="0.25">
      <c r="A1007" s="11" t="s">
        <v>299</v>
      </c>
      <c r="B1007" s="178">
        <f t="shared" si="78"/>
        <v>0</v>
      </c>
      <c r="D1007" s="291"/>
      <c r="E1007" s="291" t="s">
        <v>273</v>
      </c>
      <c r="F1007" s="291"/>
      <c r="G1007" s="238"/>
      <c r="H1007" s="291"/>
      <c r="I1007" s="291"/>
      <c r="J1007" s="76"/>
    </row>
    <row r="1008" spans="1:10" x14ac:dyDescent="0.25">
      <c r="A1008" s="11" t="s">
        <v>299</v>
      </c>
      <c r="B1008" s="178">
        <f t="shared" si="78"/>
        <v>0.17128124693657487</v>
      </c>
      <c r="D1008" s="291"/>
      <c r="E1008" s="291" t="s">
        <v>134</v>
      </c>
      <c r="F1008" s="291">
        <v>836</v>
      </c>
      <c r="G1008" s="238">
        <f t="shared" si="79"/>
        <v>4.1386138613861388E-3</v>
      </c>
      <c r="H1008" s="291"/>
      <c r="I1008" s="291"/>
      <c r="J1008" s="76"/>
    </row>
    <row r="1009" spans="1:10" x14ac:dyDescent="0.25">
      <c r="A1009" s="11" t="s">
        <v>299</v>
      </c>
      <c r="B1009" s="178">
        <f t="shared" si="78"/>
        <v>0.763460690128419</v>
      </c>
      <c r="D1009" s="291"/>
      <c r="E1009" s="291" t="s">
        <v>111</v>
      </c>
      <c r="F1009" s="291">
        <v>1765</v>
      </c>
      <c r="G1009" s="238">
        <f t="shared" si="79"/>
        <v>8.7376237623762384E-3</v>
      </c>
      <c r="H1009" s="291"/>
      <c r="I1009" s="291"/>
      <c r="J1009" s="76"/>
    </row>
    <row r="1010" spans="1:10" x14ac:dyDescent="0.25">
      <c r="A1010" s="11" t="s">
        <v>299</v>
      </c>
      <c r="B1010" s="178">
        <f t="shared" si="78"/>
        <v>9.8029604940692096E-5</v>
      </c>
      <c r="D1010" s="291"/>
      <c r="E1010" s="291" t="s">
        <v>118</v>
      </c>
      <c r="F1010" s="291">
        <v>20</v>
      </c>
      <c r="G1010" s="238">
        <f t="shared" si="79"/>
        <v>9.9009900990099017E-5</v>
      </c>
      <c r="H1010" s="291"/>
      <c r="I1010" s="291"/>
      <c r="J1010" s="76"/>
    </row>
    <row r="1011" spans="1:10" x14ac:dyDescent="0.25">
      <c r="A1011" s="11" t="s">
        <v>299</v>
      </c>
      <c r="B1011" s="178">
        <f t="shared" si="78"/>
        <v>182.65121066562102</v>
      </c>
      <c r="D1011" s="291"/>
      <c r="E1011" s="291" t="s">
        <v>16</v>
      </c>
      <c r="F1011" s="290">
        <v>27300</v>
      </c>
      <c r="G1011" s="238">
        <f t="shared" si="79"/>
        <v>0.13514851485148516</v>
      </c>
      <c r="H1011" s="291"/>
      <c r="I1011" s="291"/>
      <c r="J1011" s="76"/>
    </row>
    <row r="1012" spans="1:10" x14ac:dyDescent="0.25">
      <c r="A1012" s="11" t="s">
        <v>299</v>
      </c>
      <c r="B1012" s="178">
        <f t="shared" si="78"/>
        <v>8.8226644446622879E-6</v>
      </c>
      <c r="D1012" s="291"/>
      <c r="E1012" s="291" t="s">
        <v>37</v>
      </c>
      <c r="F1012" s="290">
        <v>6</v>
      </c>
      <c r="G1012" s="238">
        <f t="shared" si="79"/>
        <v>2.9702970297029702E-5</v>
      </c>
      <c r="H1012" s="291"/>
      <c r="I1012" s="291"/>
      <c r="J1012" s="76"/>
    </row>
    <row r="1013" spans="1:10" x14ac:dyDescent="0.25">
      <c r="A1013" s="11" t="s">
        <v>299</v>
      </c>
      <c r="B1013" s="178">
        <f t="shared" si="78"/>
        <v>5368.6815174982839</v>
      </c>
      <c r="D1013" s="291"/>
      <c r="E1013" s="291" t="s">
        <v>316</v>
      </c>
      <c r="F1013" s="291">
        <v>148008</v>
      </c>
      <c r="G1013" s="238">
        <f t="shared" si="79"/>
        <v>0.7327128712871287</v>
      </c>
      <c r="H1013" s="291"/>
      <c r="I1013" s="291"/>
      <c r="J1013" s="76"/>
    </row>
    <row r="1014" spans="1:10" x14ac:dyDescent="0.25">
      <c r="A1014" s="11" t="s">
        <v>299</v>
      </c>
      <c r="B1014" s="178">
        <f t="shared" si="78"/>
        <v>3.3550632290951863</v>
      </c>
      <c r="D1014" s="291"/>
      <c r="E1014" s="291" t="s">
        <v>38</v>
      </c>
      <c r="F1014" s="291">
        <v>3700</v>
      </c>
      <c r="G1014" s="238">
        <f t="shared" si="79"/>
        <v>1.8316831683168316E-2</v>
      </c>
      <c r="H1014" s="291"/>
      <c r="I1014" s="291"/>
      <c r="J1014" s="76"/>
    </row>
    <row r="1015" spans="1:10" x14ac:dyDescent="0.25">
      <c r="A1015" s="150" t="s">
        <v>299</v>
      </c>
      <c r="B1015" s="131">
        <f t="shared" si="78"/>
        <v>28.723232036074894</v>
      </c>
      <c r="C1015" s="150"/>
      <c r="D1015" s="12"/>
      <c r="E1015" s="12" t="s">
        <v>353</v>
      </c>
      <c r="F1015" s="12">
        <v>10826</v>
      </c>
      <c r="G1015" s="237">
        <f t="shared" si="79"/>
        <v>5.3594059405940593E-2</v>
      </c>
      <c r="H1015" s="12"/>
      <c r="I1015" s="12"/>
      <c r="J1015" s="147"/>
    </row>
    <row r="1016" spans="1:10" x14ac:dyDescent="0.25">
      <c r="A1016" s="11" t="s">
        <v>298</v>
      </c>
      <c r="B1016" s="178">
        <f>POWER((F1016/$J$1016)*100, 2)</f>
        <v>0</v>
      </c>
      <c r="C1016" s="11">
        <f>SUM(B1016:B1122)</f>
        <v>586.06953350969013</v>
      </c>
      <c r="D1016" s="298"/>
      <c r="E1016" s="14" t="s">
        <v>130</v>
      </c>
      <c r="F1016" s="298"/>
      <c r="G1016" s="238"/>
      <c r="H1016" s="232"/>
      <c r="I1016" s="232"/>
      <c r="J1016" s="167">
        <v>2680000</v>
      </c>
    </row>
    <row r="1017" spans="1:10" x14ac:dyDescent="0.25">
      <c r="A1017" s="11" t="s">
        <v>298</v>
      </c>
      <c r="B1017" s="178">
        <f t="shared" ref="B1017:B1080" si="80">POWER((F1017/$J$1016)*100, 2)</f>
        <v>2.8068751392292272E-4</v>
      </c>
      <c r="D1017" s="298"/>
      <c r="E1017" s="298" t="s">
        <v>97</v>
      </c>
      <c r="F1017" s="298">
        <v>449</v>
      </c>
      <c r="G1017" s="238">
        <f>F1017/$J$1016</f>
        <v>1.6753731343283583E-4</v>
      </c>
      <c r="H1017" s="298"/>
      <c r="I1017" s="298"/>
      <c r="J1017" s="76"/>
    </row>
    <row r="1018" spans="1:10" x14ac:dyDescent="0.25">
      <c r="A1018" s="11" t="s">
        <v>298</v>
      </c>
      <c r="B1018" s="178">
        <f t="shared" si="80"/>
        <v>4.8695973490755176</v>
      </c>
      <c r="D1018" s="298"/>
      <c r="E1018" s="298" t="s">
        <v>81</v>
      </c>
      <c r="F1018" s="298">
        <v>59140</v>
      </c>
      <c r="G1018" s="238">
        <f t="shared" ref="G1018:G1081" si="81">F1018/$J$1016</f>
        <v>2.2067164179104478E-2</v>
      </c>
      <c r="H1018" s="298"/>
      <c r="I1018" s="298"/>
      <c r="J1018" s="76"/>
    </row>
    <row r="1019" spans="1:10" x14ac:dyDescent="0.25">
      <c r="A1019" s="11" t="s">
        <v>298</v>
      </c>
      <c r="B1019" s="178">
        <f t="shared" si="80"/>
        <v>1.0422276676319892E-2</v>
      </c>
      <c r="D1019" s="298"/>
      <c r="E1019" s="298" t="s">
        <v>210</v>
      </c>
      <c r="F1019" s="298">
        <v>2736</v>
      </c>
      <c r="G1019" s="238">
        <f t="shared" si="81"/>
        <v>1.0208955223880596E-3</v>
      </c>
      <c r="H1019" s="298"/>
      <c r="I1019" s="298"/>
      <c r="J1019" s="76"/>
    </row>
    <row r="1020" spans="1:10" x14ac:dyDescent="0.25">
      <c r="A1020" s="11" t="s">
        <v>298</v>
      </c>
      <c r="B1020" s="178">
        <f t="shared" si="80"/>
        <v>94.118957451548226</v>
      </c>
      <c r="D1020" s="298"/>
      <c r="E1020" s="298" t="s">
        <v>5</v>
      </c>
      <c r="F1020" s="298">
        <v>260000</v>
      </c>
      <c r="G1020" s="238">
        <f t="shared" si="81"/>
        <v>9.7014925373134331E-2</v>
      </c>
      <c r="H1020" s="298"/>
      <c r="I1020" s="298"/>
      <c r="J1020" s="76"/>
    </row>
    <row r="1021" spans="1:10" x14ac:dyDescent="0.25">
      <c r="A1021" s="11" t="s">
        <v>298</v>
      </c>
      <c r="B1021" s="178">
        <f t="shared" si="80"/>
        <v>4.3865908331476942E-3</v>
      </c>
      <c r="D1021" s="298"/>
      <c r="E1021" s="298" t="s">
        <v>192</v>
      </c>
      <c r="F1021" s="298">
        <v>1775</v>
      </c>
      <c r="G1021" s="238">
        <f t="shared" si="81"/>
        <v>6.6231343283582088E-4</v>
      </c>
      <c r="H1021" s="298"/>
      <c r="I1021" s="298"/>
      <c r="J1021" s="76"/>
    </row>
    <row r="1022" spans="1:10" x14ac:dyDescent="0.25">
      <c r="A1022" s="11" t="s">
        <v>298</v>
      </c>
      <c r="B1022" s="178">
        <f t="shared" si="80"/>
        <v>0</v>
      </c>
      <c r="D1022" s="298"/>
      <c r="E1022" s="298" t="s">
        <v>365</v>
      </c>
      <c r="F1022" s="298"/>
      <c r="G1022" s="238"/>
      <c r="H1022" s="298"/>
      <c r="I1022" s="298"/>
      <c r="J1022" s="76"/>
    </row>
    <row r="1023" spans="1:10" x14ac:dyDescent="0.25">
      <c r="A1023" s="11" t="s">
        <v>298</v>
      </c>
      <c r="B1023" s="178">
        <f t="shared" si="80"/>
        <v>0</v>
      </c>
      <c r="D1023" s="298"/>
      <c r="E1023" s="298" t="s">
        <v>366</v>
      </c>
      <c r="F1023" s="298"/>
      <c r="G1023" s="238"/>
      <c r="H1023" s="298"/>
      <c r="I1023" s="298"/>
      <c r="J1023" s="76"/>
    </row>
    <row r="1024" spans="1:10" x14ac:dyDescent="0.25">
      <c r="A1024" s="11" t="s">
        <v>298</v>
      </c>
      <c r="B1024" s="178">
        <f t="shared" si="80"/>
        <v>5.9059881098240147E-2</v>
      </c>
      <c r="D1024" s="298"/>
      <c r="E1024" s="298" t="s">
        <v>93</v>
      </c>
      <c r="F1024" s="298">
        <v>6513</v>
      </c>
      <c r="G1024" s="238">
        <f t="shared" si="81"/>
        <v>2.430223880597015E-3</v>
      </c>
      <c r="H1024" s="298"/>
      <c r="I1024" s="298"/>
      <c r="J1024" s="76"/>
    </row>
    <row r="1025" spans="1:10" x14ac:dyDescent="0.25">
      <c r="A1025" s="11" t="s">
        <v>298</v>
      </c>
      <c r="B1025" s="178">
        <f t="shared" si="80"/>
        <v>3.3969759411895746E-3</v>
      </c>
      <c r="D1025" s="298"/>
      <c r="E1025" s="298" t="s">
        <v>202</v>
      </c>
      <c r="F1025" s="298">
        <v>1562</v>
      </c>
      <c r="G1025" s="238">
        <f t="shared" si="81"/>
        <v>5.8283582089552243E-4</v>
      </c>
      <c r="H1025" s="298"/>
      <c r="I1025" s="298"/>
      <c r="J1025" s="76"/>
    </row>
    <row r="1026" spans="1:10" x14ac:dyDescent="0.25">
      <c r="A1026" s="11" t="s">
        <v>298</v>
      </c>
      <c r="B1026" s="178">
        <f t="shared" si="80"/>
        <v>5.9203242384161294</v>
      </c>
      <c r="D1026" s="298"/>
      <c r="E1026" s="298" t="s">
        <v>6</v>
      </c>
      <c r="F1026" s="298">
        <v>65209</v>
      </c>
      <c r="G1026" s="238">
        <f t="shared" si="81"/>
        <v>2.4331716417910449E-2</v>
      </c>
      <c r="H1026" s="298"/>
      <c r="I1026" s="298"/>
      <c r="J1026" s="76"/>
    </row>
    <row r="1027" spans="1:10" x14ac:dyDescent="0.25">
      <c r="A1027" s="11" t="s">
        <v>298</v>
      </c>
      <c r="B1027" s="178">
        <f t="shared" si="80"/>
        <v>3.9109489864112279E-2</v>
      </c>
      <c r="D1027" s="298"/>
      <c r="E1027" s="298" t="s">
        <v>101</v>
      </c>
      <c r="F1027" s="298">
        <v>5300</v>
      </c>
      <c r="G1027" s="238">
        <f t="shared" si="81"/>
        <v>1.9776119402985077E-3</v>
      </c>
      <c r="H1027" s="298"/>
      <c r="I1027" s="298"/>
      <c r="J1027" s="76"/>
    </row>
    <row r="1028" spans="1:10" x14ac:dyDescent="0.25">
      <c r="A1028" s="11" t="s">
        <v>298</v>
      </c>
      <c r="B1028" s="178">
        <f t="shared" si="80"/>
        <v>1.4056402817999556</v>
      </c>
      <c r="D1028" s="298"/>
      <c r="E1028" s="298" t="s">
        <v>168</v>
      </c>
      <c r="F1028" s="298">
        <v>31774</v>
      </c>
      <c r="G1028" s="238">
        <f t="shared" si="81"/>
        <v>1.1855970149253731E-2</v>
      </c>
      <c r="H1028" s="298"/>
      <c r="I1028" s="298"/>
      <c r="J1028" s="76"/>
    </row>
    <row r="1029" spans="1:10" x14ac:dyDescent="0.25">
      <c r="A1029" s="11" t="s">
        <v>298</v>
      </c>
      <c r="B1029" s="178">
        <f t="shared" si="80"/>
        <v>0</v>
      </c>
      <c r="D1029" s="298"/>
      <c r="E1029" s="298" t="s">
        <v>102</v>
      </c>
      <c r="F1029" s="299"/>
      <c r="G1029" s="238"/>
      <c r="H1029" s="298"/>
      <c r="I1029" s="298"/>
      <c r="J1029" s="76"/>
    </row>
    <row r="1030" spans="1:10" x14ac:dyDescent="0.25">
      <c r="A1030" s="11" t="s">
        <v>298</v>
      </c>
      <c r="B1030" s="178">
        <f t="shared" si="80"/>
        <v>2.227667631989307E-4</v>
      </c>
      <c r="D1030" s="298"/>
      <c r="E1030" s="298" t="s">
        <v>271</v>
      </c>
      <c r="F1030" s="298">
        <v>400</v>
      </c>
      <c r="G1030" s="238">
        <f t="shared" si="81"/>
        <v>1.4925373134328358E-4</v>
      </c>
      <c r="H1030" s="298"/>
      <c r="I1030" s="298"/>
      <c r="J1030" s="76"/>
    </row>
    <row r="1031" spans="1:10" x14ac:dyDescent="0.25">
      <c r="A1031" s="11" t="s">
        <v>298</v>
      </c>
      <c r="B1031" s="178">
        <f t="shared" si="80"/>
        <v>3.5642682111828913E-3</v>
      </c>
      <c r="D1031" s="298"/>
      <c r="E1031" s="298" t="s">
        <v>367</v>
      </c>
      <c r="F1031" s="298">
        <v>1600</v>
      </c>
      <c r="G1031" s="238">
        <f t="shared" si="81"/>
        <v>5.9701492537313433E-4</v>
      </c>
      <c r="H1031" s="298"/>
      <c r="I1031" s="298"/>
      <c r="J1031" s="76"/>
    </row>
    <row r="1032" spans="1:10" x14ac:dyDescent="0.25">
      <c r="A1032" s="11" t="s">
        <v>298</v>
      </c>
      <c r="B1032" s="178">
        <f t="shared" si="80"/>
        <v>14.663184139006461</v>
      </c>
      <c r="D1032" s="298"/>
      <c r="E1032" s="298" t="s">
        <v>82</v>
      </c>
      <c r="F1032" s="298">
        <v>102624</v>
      </c>
      <c r="G1032" s="238">
        <f t="shared" si="81"/>
        <v>3.8292537313432837E-2</v>
      </c>
      <c r="H1032" s="298"/>
      <c r="I1032" s="298"/>
      <c r="J1032" s="76"/>
    </row>
    <row r="1033" spans="1:10" x14ac:dyDescent="0.25">
      <c r="A1033" s="11" t="s">
        <v>298</v>
      </c>
      <c r="B1033" s="178">
        <f t="shared" si="80"/>
        <v>3.9109489864112266E-6</v>
      </c>
      <c r="D1033" s="298"/>
      <c r="E1033" s="298" t="s">
        <v>368</v>
      </c>
      <c r="F1033" s="298">
        <v>53</v>
      </c>
      <c r="G1033" s="238">
        <f t="shared" si="81"/>
        <v>1.9776119402985073E-5</v>
      </c>
      <c r="H1033" s="298"/>
      <c r="I1033" s="298"/>
      <c r="J1033" s="76"/>
    </row>
    <row r="1034" spans="1:10" x14ac:dyDescent="0.25">
      <c r="A1034" s="11" t="s">
        <v>298</v>
      </c>
      <c r="B1034" s="178">
        <f t="shared" si="80"/>
        <v>0</v>
      </c>
      <c r="D1034" s="298"/>
      <c r="E1034" s="298" t="s">
        <v>370</v>
      </c>
      <c r="F1034" s="298"/>
      <c r="G1034" s="238"/>
      <c r="H1034" s="298"/>
      <c r="I1034" s="298"/>
      <c r="J1034" s="76"/>
    </row>
    <row r="1035" spans="1:10" x14ac:dyDescent="0.25">
      <c r="A1035" s="11" t="s">
        <v>298</v>
      </c>
      <c r="B1035" s="178">
        <f t="shared" si="80"/>
        <v>2.8365849423590999</v>
      </c>
      <c r="D1035" s="298"/>
      <c r="E1035" s="298" t="s">
        <v>83</v>
      </c>
      <c r="F1035" s="298">
        <v>45137</v>
      </c>
      <c r="G1035" s="238">
        <f t="shared" si="81"/>
        <v>1.6842164179104478E-2</v>
      </c>
      <c r="H1035" s="298"/>
      <c r="I1035" s="298"/>
      <c r="J1035" s="76"/>
    </row>
    <row r="1036" spans="1:10" x14ac:dyDescent="0.25">
      <c r="A1036" s="11" t="s">
        <v>298</v>
      </c>
      <c r="B1036" s="178">
        <f t="shared" si="80"/>
        <v>182.45154822900423</v>
      </c>
      <c r="D1036" s="298"/>
      <c r="E1036" s="298" t="s">
        <v>15</v>
      </c>
      <c r="F1036" s="298">
        <v>362000</v>
      </c>
      <c r="G1036" s="238">
        <f t="shared" si="81"/>
        <v>0.13507462686567165</v>
      </c>
      <c r="H1036" s="298"/>
      <c r="I1036" s="298"/>
      <c r="J1036" s="76"/>
    </row>
    <row r="1037" spans="1:10" x14ac:dyDescent="0.25">
      <c r="A1037" s="11" t="s">
        <v>298</v>
      </c>
      <c r="B1037" s="178">
        <f t="shared" si="80"/>
        <v>4.3518941635108046</v>
      </c>
      <c r="D1037" s="298"/>
      <c r="E1037" s="298" t="s">
        <v>103</v>
      </c>
      <c r="F1037" s="298">
        <v>55908</v>
      </c>
      <c r="G1037" s="238">
        <f t="shared" si="81"/>
        <v>2.0861194029850746E-2</v>
      </c>
      <c r="H1037" s="298"/>
      <c r="I1037" s="298"/>
      <c r="J1037" s="76"/>
    </row>
    <row r="1038" spans="1:10" x14ac:dyDescent="0.25">
      <c r="A1038" s="11" t="s">
        <v>298</v>
      </c>
      <c r="B1038" s="178">
        <f t="shared" si="80"/>
        <v>0.20553366562708839</v>
      </c>
      <c r="D1038" s="298"/>
      <c r="E1038" s="298" t="s">
        <v>213</v>
      </c>
      <c r="F1038" s="298">
        <f>12000+150</f>
        <v>12150</v>
      </c>
      <c r="G1038" s="238">
        <f t="shared" si="81"/>
        <v>4.5335820895522384E-3</v>
      </c>
      <c r="H1038" s="298"/>
      <c r="I1038" s="298"/>
      <c r="J1038" s="76"/>
    </row>
    <row r="1039" spans="1:10" x14ac:dyDescent="0.25">
      <c r="A1039" s="11" t="s">
        <v>298</v>
      </c>
      <c r="B1039" s="178">
        <f t="shared" si="80"/>
        <v>3.4807306749832931E-4</v>
      </c>
      <c r="D1039" s="298"/>
      <c r="E1039" s="298" t="s">
        <v>332</v>
      </c>
      <c r="F1039" s="298">
        <v>500</v>
      </c>
      <c r="G1039" s="238">
        <f t="shared" si="81"/>
        <v>1.8656716417910448E-4</v>
      </c>
      <c r="H1039" s="298"/>
      <c r="I1039" s="298"/>
      <c r="J1039" s="76"/>
    </row>
    <row r="1040" spans="1:10" x14ac:dyDescent="0.25">
      <c r="A1040" s="11" t="s">
        <v>298</v>
      </c>
      <c r="B1040" s="178">
        <f t="shared" si="80"/>
        <v>0.16874315131432391</v>
      </c>
      <c r="D1040" s="298"/>
      <c r="E1040" s="298" t="s">
        <v>340</v>
      </c>
      <c r="F1040" s="298">
        <v>11009</v>
      </c>
      <c r="G1040" s="238">
        <f t="shared" si="81"/>
        <v>4.1078358208955223E-3</v>
      </c>
      <c r="H1040" s="298"/>
      <c r="I1040" s="298"/>
      <c r="J1040" s="76"/>
    </row>
    <row r="1041" spans="1:10" x14ac:dyDescent="0.25">
      <c r="A1041" s="11" t="s">
        <v>298</v>
      </c>
      <c r="B1041" s="178">
        <f t="shared" si="80"/>
        <v>0</v>
      </c>
      <c r="D1041" s="298"/>
      <c r="E1041" s="298" t="s">
        <v>142</v>
      </c>
      <c r="F1041" s="298"/>
      <c r="G1041" s="238"/>
      <c r="H1041" s="298"/>
      <c r="I1041" s="298"/>
      <c r="J1041" s="76"/>
    </row>
    <row r="1042" spans="1:10" x14ac:dyDescent="0.25">
      <c r="A1042" s="11" t="s">
        <v>298</v>
      </c>
      <c r="B1042" s="178">
        <f t="shared" si="80"/>
        <v>1.4770828692359099E-5</v>
      </c>
      <c r="D1042" s="298"/>
      <c r="E1042" s="298" t="s">
        <v>133</v>
      </c>
      <c r="F1042" s="298">
        <v>103</v>
      </c>
      <c r="G1042" s="238">
        <f t="shared" si="81"/>
        <v>3.8432835820895521E-5</v>
      </c>
      <c r="H1042" s="298"/>
      <c r="I1042" s="298"/>
      <c r="J1042" s="76"/>
    </row>
    <row r="1043" spans="1:10" x14ac:dyDescent="0.25">
      <c r="A1043" s="11" t="s">
        <v>298</v>
      </c>
      <c r="B1043" s="178">
        <f t="shared" si="80"/>
        <v>3.411464134551125E-4</v>
      </c>
      <c r="D1043" s="298"/>
      <c r="E1043" s="298" t="s">
        <v>18</v>
      </c>
      <c r="F1043" s="298">
        <v>495</v>
      </c>
      <c r="G1043" s="238">
        <f t="shared" si="81"/>
        <v>1.8470149253731343E-4</v>
      </c>
      <c r="H1043" s="298"/>
      <c r="I1043" s="298"/>
      <c r="J1043" s="76"/>
    </row>
    <row r="1044" spans="1:10" x14ac:dyDescent="0.25">
      <c r="A1044" s="11" t="s">
        <v>298</v>
      </c>
      <c r="B1044" s="178">
        <f t="shared" si="80"/>
        <v>3.3743496602806858E-2</v>
      </c>
      <c r="D1044" s="298"/>
      <c r="E1044" s="298" t="s">
        <v>222</v>
      </c>
      <c r="F1044" s="298">
        <v>4923</v>
      </c>
      <c r="G1044" s="238">
        <f t="shared" si="81"/>
        <v>1.8369402985074627E-3</v>
      </c>
      <c r="H1044" s="298"/>
      <c r="I1044" s="298"/>
      <c r="J1044" s="76"/>
    </row>
    <row r="1045" spans="1:10" x14ac:dyDescent="0.25">
      <c r="A1045" s="11" t="s">
        <v>298</v>
      </c>
      <c r="B1045" s="178">
        <f t="shared" si="80"/>
        <v>5.5330274003118726E-2</v>
      </c>
      <c r="D1045" s="298"/>
      <c r="E1045" s="298" t="s">
        <v>106</v>
      </c>
      <c r="F1045" s="298">
        <v>6304</v>
      </c>
      <c r="G1045" s="238">
        <f t="shared" si="81"/>
        <v>2.3522388059701491E-3</v>
      </c>
      <c r="H1045" s="298"/>
      <c r="I1045" s="298"/>
      <c r="J1045" s="76"/>
    </row>
    <row r="1046" spans="1:10" x14ac:dyDescent="0.25">
      <c r="A1046" s="11" t="s">
        <v>298</v>
      </c>
      <c r="B1046" s="178">
        <f t="shared" si="80"/>
        <v>0</v>
      </c>
      <c r="D1046" s="298"/>
      <c r="E1046" s="298" t="s">
        <v>320</v>
      </c>
      <c r="F1046" s="298"/>
      <c r="G1046" s="238"/>
      <c r="H1046" s="298"/>
      <c r="I1046" s="298"/>
      <c r="J1046" s="76"/>
    </row>
    <row r="1047" spans="1:10" x14ac:dyDescent="0.25">
      <c r="A1047" s="11" t="s">
        <v>298</v>
      </c>
      <c r="B1047" s="178">
        <f t="shared" si="80"/>
        <v>0</v>
      </c>
      <c r="D1047" s="298"/>
      <c r="E1047" s="298" t="s">
        <v>369</v>
      </c>
      <c r="F1047" s="298"/>
      <c r="G1047" s="238"/>
      <c r="H1047" s="298"/>
      <c r="I1047" s="298"/>
      <c r="J1047" s="76"/>
    </row>
    <row r="1048" spans="1:10" x14ac:dyDescent="0.25">
      <c r="A1048" s="11" t="s">
        <v>298</v>
      </c>
      <c r="B1048" s="178">
        <f t="shared" si="80"/>
        <v>0.19346867899309422</v>
      </c>
      <c r="D1048" s="298"/>
      <c r="E1048" s="298" t="s">
        <v>342</v>
      </c>
      <c r="F1048" s="298">
        <v>11788</v>
      </c>
      <c r="G1048" s="238">
        <f t="shared" si="81"/>
        <v>4.3985074626865673E-3</v>
      </c>
      <c r="H1048" s="298"/>
      <c r="I1048" s="298"/>
      <c r="J1048" s="76"/>
    </row>
    <row r="1049" spans="1:10" x14ac:dyDescent="0.25">
      <c r="A1049" s="11" t="s">
        <v>298</v>
      </c>
      <c r="B1049" s="178">
        <f t="shared" si="80"/>
        <v>0.16514518963020716</v>
      </c>
      <c r="D1049" s="298"/>
      <c r="E1049" s="298" t="s">
        <v>273</v>
      </c>
      <c r="F1049" s="298">
        <v>10891</v>
      </c>
      <c r="G1049" s="238">
        <f t="shared" si="81"/>
        <v>4.0638059701492537E-3</v>
      </c>
      <c r="H1049" s="298"/>
      <c r="I1049" s="298"/>
      <c r="J1049" s="76"/>
    </row>
    <row r="1050" spans="1:10" x14ac:dyDescent="0.25">
      <c r="A1050" s="11" t="s">
        <v>298</v>
      </c>
      <c r="B1050" s="178">
        <f t="shared" si="80"/>
        <v>3.6629594564490976E-3</v>
      </c>
      <c r="D1050" s="298"/>
      <c r="E1050" s="298" t="s">
        <v>52</v>
      </c>
      <c r="F1050" s="298">
        <v>1622</v>
      </c>
      <c r="G1050" s="238">
        <f t="shared" si="81"/>
        <v>6.0522388059701491E-4</v>
      </c>
      <c r="H1050" s="298"/>
      <c r="I1050" s="298"/>
      <c r="J1050" s="76"/>
    </row>
    <row r="1051" spans="1:10" x14ac:dyDescent="0.25">
      <c r="A1051" s="11" t="s">
        <v>298</v>
      </c>
      <c r="B1051" s="178">
        <f t="shared" si="80"/>
        <v>9.9672144408554236E-2</v>
      </c>
      <c r="D1051" s="298"/>
      <c r="E1051" s="298" t="s">
        <v>134</v>
      </c>
      <c r="F1051" s="298">
        <v>8461</v>
      </c>
      <c r="G1051" s="238">
        <f t="shared" si="81"/>
        <v>3.157089552238806E-3</v>
      </c>
      <c r="H1051" s="298"/>
      <c r="I1051" s="298"/>
      <c r="J1051" s="76"/>
    </row>
    <row r="1052" spans="1:10" x14ac:dyDescent="0.25">
      <c r="A1052" s="11" t="s">
        <v>298</v>
      </c>
      <c r="B1052" s="178">
        <f t="shared" si="80"/>
        <v>0</v>
      </c>
      <c r="D1052" s="298"/>
      <c r="E1052" s="298" t="s">
        <v>19</v>
      </c>
      <c r="F1052" s="298"/>
      <c r="G1052" s="238"/>
      <c r="H1052" s="298"/>
      <c r="I1052" s="298"/>
      <c r="J1052" s="76"/>
    </row>
    <row r="1053" spans="1:10" x14ac:dyDescent="0.25">
      <c r="A1053" s="11" t="s">
        <v>298</v>
      </c>
      <c r="B1053" s="178">
        <f t="shared" si="80"/>
        <v>1.7778179995544662E-3</v>
      </c>
      <c r="D1053" s="298"/>
      <c r="E1053" s="298" t="s">
        <v>275</v>
      </c>
      <c r="F1053" s="298">
        <v>1130</v>
      </c>
      <c r="G1053" s="238">
        <f t="shared" si="81"/>
        <v>4.2164179104477612E-4</v>
      </c>
      <c r="H1053" s="298"/>
      <c r="I1053" s="298"/>
      <c r="J1053" s="76"/>
    </row>
    <row r="1054" spans="1:10" x14ac:dyDescent="0.25">
      <c r="A1054" s="11" t="s">
        <v>298</v>
      </c>
      <c r="B1054" s="178">
        <f t="shared" si="80"/>
        <v>0</v>
      </c>
      <c r="D1054" s="298"/>
      <c r="E1054" s="298" t="s">
        <v>187</v>
      </c>
      <c r="F1054" s="299"/>
      <c r="G1054" s="238"/>
      <c r="H1054" s="298"/>
      <c r="I1054" s="298"/>
      <c r="J1054" s="76"/>
    </row>
    <row r="1055" spans="1:10" x14ac:dyDescent="0.25">
      <c r="A1055" s="11" t="s">
        <v>298</v>
      </c>
      <c r="B1055" s="178">
        <f t="shared" si="80"/>
        <v>6.8222321229672547E-2</v>
      </c>
      <c r="D1055" s="298"/>
      <c r="E1055" s="298" t="s">
        <v>108</v>
      </c>
      <c r="F1055" s="298">
        <v>7000</v>
      </c>
      <c r="G1055" s="238">
        <f t="shared" si="81"/>
        <v>2.6119402985074628E-3</v>
      </c>
      <c r="H1055" s="298"/>
      <c r="I1055" s="298"/>
      <c r="J1055" s="76"/>
    </row>
    <row r="1056" spans="1:10" x14ac:dyDescent="0.25">
      <c r="A1056" s="11" t="s">
        <v>298</v>
      </c>
      <c r="B1056" s="178">
        <f t="shared" si="80"/>
        <v>9.4988160002227655</v>
      </c>
      <c r="D1056" s="298"/>
      <c r="E1056" s="298" t="s">
        <v>20</v>
      </c>
      <c r="F1056" s="298">
        <v>82598</v>
      </c>
      <c r="G1056" s="238">
        <f t="shared" si="81"/>
        <v>3.0820149253731343E-2</v>
      </c>
      <c r="H1056" s="298"/>
      <c r="I1056" s="298"/>
      <c r="J1056" s="76"/>
    </row>
    <row r="1057" spans="1:10" x14ac:dyDescent="0.25">
      <c r="A1057" s="11" t="s">
        <v>298</v>
      </c>
      <c r="B1057" s="178">
        <f t="shared" si="80"/>
        <v>3.4807306749832931E-4</v>
      </c>
      <c r="D1057" s="298"/>
      <c r="E1057" s="298" t="s">
        <v>21</v>
      </c>
      <c r="F1057" s="298">
        <v>500</v>
      </c>
      <c r="G1057" s="238">
        <f t="shared" si="81"/>
        <v>1.8656716417910448E-4</v>
      </c>
      <c r="H1057" s="298"/>
      <c r="I1057" s="298"/>
      <c r="J1057" s="76"/>
    </row>
    <row r="1058" spans="1:10" x14ac:dyDescent="0.25">
      <c r="A1058" s="11" t="s">
        <v>298</v>
      </c>
      <c r="B1058" s="178">
        <f t="shared" si="80"/>
        <v>0.19709624081087099</v>
      </c>
      <c r="D1058" s="298"/>
      <c r="E1058" s="298" t="s">
        <v>190</v>
      </c>
      <c r="F1058" s="298">
        <v>11898</v>
      </c>
      <c r="G1058" s="238">
        <f t="shared" si="81"/>
        <v>4.43955223880597E-3</v>
      </c>
      <c r="H1058" s="298"/>
      <c r="I1058" s="298"/>
      <c r="J1058" s="76"/>
    </row>
    <row r="1059" spans="1:10" x14ac:dyDescent="0.25">
      <c r="A1059" s="11" t="s">
        <v>298</v>
      </c>
      <c r="B1059" s="178">
        <f t="shared" si="80"/>
        <v>0.34296756655157051</v>
      </c>
      <c r="D1059" s="298"/>
      <c r="E1059" s="298" t="s">
        <v>356</v>
      </c>
      <c r="F1059" s="298">
        <v>15695</v>
      </c>
      <c r="G1059" s="238">
        <f t="shared" si="81"/>
        <v>5.8563432835820892E-3</v>
      </c>
      <c r="H1059" s="298"/>
      <c r="I1059" s="298"/>
      <c r="J1059" s="76"/>
    </row>
    <row r="1060" spans="1:10" x14ac:dyDescent="0.25">
      <c r="A1060" s="11" t="s">
        <v>298</v>
      </c>
      <c r="B1060" s="178">
        <f t="shared" si="80"/>
        <v>0.17756160754065492</v>
      </c>
      <c r="D1060" s="298"/>
      <c r="E1060" s="298" t="s">
        <v>357</v>
      </c>
      <c r="F1060" s="298">
        <v>11293</v>
      </c>
      <c r="G1060" s="238">
        <f t="shared" si="81"/>
        <v>4.2138059701492536E-3</v>
      </c>
      <c r="H1060" s="298"/>
      <c r="I1060" s="298"/>
      <c r="J1060" s="76"/>
    </row>
    <row r="1061" spans="1:10" x14ac:dyDescent="0.25">
      <c r="A1061" s="11" t="s">
        <v>298</v>
      </c>
      <c r="B1061" s="178">
        <f t="shared" si="80"/>
        <v>4.9892083426152827E-3</v>
      </c>
      <c r="D1061" s="298"/>
      <c r="E1061" s="298" t="s">
        <v>227</v>
      </c>
      <c r="F1061" s="298">
        <v>1893</v>
      </c>
      <c r="G1061" s="238">
        <f t="shared" si="81"/>
        <v>7.0634328358208957E-4</v>
      </c>
      <c r="H1061" s="298"/>
      <c r="I1061" s="298"/>
      <c r="J1061" s="76"/>
    </row>
    <row r="1062" spans="1:10" x14ac:dyDescent="0.25">
      <c r="A1062" s="11" t="s">
        <v>298</v>
      </c>
      <c r="B1062" s="178">
        <f t="shared" si="80"/>
        <v>7.0171878480730695E-3</v>
      </c>
      <c r="D1062" s="298"/>
      <c r="E1062" s="298" t="s">
        <v>9</v>
      </c>
      <c r="F1062" s="298">
        <v>2245</v>
      </c>
      <c r="G1062" s="238">
        <f t="shared" si="81"/>
        <v>8.3768656716417915E-4</v>
      </c>
      <c r="H1062" s="298"/>
      <c r="I1062" s="298"/>
      <c r="J1062" s="76"/>
    </row>
    <row r="1063" spans="1:10" x14ac:dyDescent="0.25">
      <c r="A1063" s="11" t="s">
        <v>298</v>
      </c>
      <c r="B1063" s="178">
        <f t="shared" si="80"/>
        <v>8.4104328413900635</v>
      </c>
      <c r="D1063" s="298"/>
      <c r="E1063" s="298" t="s">
        <v>23</v>
      </c>
      <c r="F1063" s="298">
        <v>77722</v>
      </c>
      <c r="G1063" s="238">
        <f t="shared" si="81"/>
        <v>2.9000746268656716E-2</v>
      </c>
      <c r="H1063" s="298"/>
      <c r="I1063" s="298"/>
      <c r="J1063" s="76"/>
    </row>
    <row r="1064" spans="1:10" x14ac:dyDescent="0.25">
      <c r="A1064" s="11" t="s">
        <v>298</v>
      </c>
      <c r="B1064" s="178">
        <f t="shared" si="80"/>
        <v>5.569169079973269E-3</v>
      </c>
      <c r="D1064" s="298"/>
      <c r="E1064" s="298" t="s">
        <v>250</v>
      </c>
      <c r="F1064" s="298">
        <v>2000</v>
      </c>
      <c r="G1064" s="238">
        <f t="shared" si="81"/>
        <v>7.4626865671641792E-4</v>
      </c>
      <c r="H1064" s="298"/>
      <c r="I1064" s="298"/>
      <c r="J1064" s="76"/>
    </row>
    <row r="1065" spans="1:10" x14ac:dyDescent="0.25">
      <c r="A1065" s="11" t="s">
        <v>298</v>
      </c>
      <c r="B1065" s="178">
        <f t="shared" si="80"/>
        <v>2.8193918467364669E-4</v>
      </c>
      <c r="D1065" s="298"/>
      <c r="E1065" s="298" t="s">
        <v>25</v>
      </c>
      <c r="F1065" s="298">
        <v>450</v>
      </c>
      <c r="G1065" s="238">
        <f t="shared" si="81"/>
        <v>1.6791044776119402E-4</v>
      </c>
      <c r="H1065" s="298"/>
      <c r="I1065" s="298"/>
      <c r="J1065" s="76"/>
    </row>
    <row r="1066" spans="1:10" x14ac:dyDescent="0.25">
      <c r="A1066" s="11" t="s">
        <v>298</v>
      </c>
      <c r="B1066" s="178">
        <f t="shared" si="80"/>
        <v>0</v>
      </c>
      <c r="D1066" s="298"/>
      <c r="E1066" s="298" t="s">
        <v>10</v>
      </c>
      <c r="F1066" s="298"/>
      <c r="G1066" s="238"/>
      <c r="H1066" s="298"/>
      <c r="I1066" s="298"/>
      <c r="J1066" s="76"/>
    </row>
    <row r="1067" spans="1:10" x14ac:dyDescent="0.25">
      <c r="A1067" s="11" t="s">
        <v>298</v>
      </c>
      <c r="B1067" s="178">
        <f t="shared" si="80"/>
        <v>0.10516468172198705</v>
      </c>
      <c r="D1067" s="298"/>
      <c r="E1067" s="298" t="s">
        <v>111</v>
      </c>
      <c r="F1067" s="298">
        <v>8691</v>
      </c>
      <c r="G1067" s="238">
        <f t="shared" si="81"/>
        <v>3.2429104477611939E-3</v>
      </c>
      <c r="H1067" s="298"/>
      <c r="I1067" s="298"/>
      <c r="J1067" s="76"/>
    </row>
    <row r="1068" spans="1:10" x14ac:dyDescent="0.25">
      <c r="A1068" s="11" t="s">
        <v>298</v>
      </c>
      <c r="B1068" s="178">
        <f t="shared" si="80"/>
        <v>1.8902145745154824</v>
      </c>
      <c r="D1068" s="298"/>
      <c r="E1068" s="298" t="s">
        <v>41</v>
      </c>
      <c r="F1068" s="298">
        <v>36846</v>
      </c>
      <c r="G1068" s="238">
        <f t="shared" si="81"/>
        <v>1.3748507462686568E-2</v>
      </c>
      <c r="H1068" s="298"/>
      <c r="I1068" s="298"/>
      <c r="J1068" s="76"/>
    </row>
    <row r="1069" spans="1:10" x14ac:dyDescent="0.25">
      <c r="A1069" s="11" t="s">
        <v>298</v>
      </c>
      <c r="B1069" s="178">
        <f t="shared" si="80"/>
        <v>3.7264646914680335E-3</v>
      </c>
      <c r="D1069" s="298"/>
      <c r="E1069" s="298" t="s">
        <v>176</v>
      </c>
      <c r="F1069" s="298">
        <v>1636</v>
      </c>
      <c r="G1069" s="238">
        <f t="shared" si="81"/>
        <v>6.1044776119402986E-4</v>
      </c>
      <c r="H1069" s="298"/>
      <c r="I1069" s="298"/>
      <c r="J1069" s="76"/>
    </row>
    <row r="1070" spans="1:10" x14ac:dyDescent="0.25">
      <c r="A1070" s="11" t="s">
        <v>298</v>
      </c>
      <c r="B1070" s="178">
        <f t="shared" si="80"/>
        <v>0</v>
      </c>
      <c r="D1070" s="298"/>
      <c r="E1070" s="298" t="s">
        <v>220</v>
      </c>
      <c r="F1070" s="298"/>
      <c r="G1070" s="238"/>
      <c r="H1070" s="298"/>
      <c r="I1070" s="298"/>
      <c r="J1070" s="76"/>
    </row>
    <row r="1071" spans="1:10" x14ac:dyDescent="0.25">
      <c r="A1071" s="11" t="s">
        <v>298</v>
      </c>
      <c r="B1071" s="178">
        <f t="shared" si="80"/>
        <v>6.0816718645578086E-5</v>
      </c>
      <c r="D1071" s="298"/>
      <c r="E1071" s="298" t="s">
        <v>170</v>
      </c>
      <c r="F1071" s="298">
        <v>209</v>
      </c>
      <c r="G1071" s="238">
        <f t="shared" si="81"/>
        <v>7.7985074626865674E-5</v>
      </c>
      <c r="H1071" s="298"/>
      <c r="I1071" s="298"/>
      <c r="J1071" s="76"/>
    </row>
    <row r="1072" spans="1:10" x14ac:dyDescent="0.25">
      <c r="A1072" s="11" t="s">
        <v>298</v>
      </c>
      <c r="B1072" s="178">
        <f t="shared" si="80"/>
        <v>0.4841147931053687</v>
      </c>
      <c r="D1072" s="298"/>
      <c r="E1072" s="298" t="s">
        <v>266</v>
      </c>
      <c r="F1072" s="298">
        <v>18647</v>
      </c>
      <c r="G1072" s="238">
        <f t="shared" si="81"/>
        <v>6.9578358208955225E-3</v>
      </c>
      <c r="H1072" s="298"/>
      <c r="I1072" s="298"/>
      <c r="J1072" s="76"/>
    </row>
    <row r="1073" spans="1:10" x14ac:dyDescent="0.25">
      <c r="A1073" s="11" t="s">
        <v>298</v>
      </c>
      <c r="B1073" s="178">
        <f t="shared" si="80"/>
        <v>2.2098819336155047E-2</v>
      </c>
      <c r="D1073" s="298"/>
      <c r="E1073" s="298" t="s">
        <v>154</v>
      </c>
      <c r="F1073" s="298">
        <v>3984</v>
      </c>
      <c r="G1073" s="238">
        <f t="shared" si="81"/>
        <v>1.4865671641791044E-3</v>
      </c>
      <c r="H1073" s="298"/>
      <c r="I1073" s="298"/>
      <c r="J1073" s="76"/>
    </row>
    <row r="1074" spans="1:10" x14ac:dyDescent="0.25">
      <c r="A1074" s="11" t="s">
        <v>298</v>
      </c>
      <c r="B1074" s="178">
        <f t="shared" si="80"/>
        <v>2.7943862775673875E-4</v>
      </c>
      <c r="D1074" s="298"/>
      <c r="E1074" s="298" t="s">
        <v>195</v>
      </c>
      <c r="F1074" s="298">
        <v>448</v>
      </c>
      <c r="G1074" s="238">
        <f t="shared" si="81"/>
        <v>1.6716417910447761E-4</v>
      </c>
      <c r="H1074" s="298"/>
      <c r="I1074" s="298"/>
      <c r="J1074" s="76"/>
    </row>
    <row r="1075" spans="1:10" x14ac:dyDescent="0.25">
      <c r="A1075" s="11" t="s">
        <v>298</v>
      </c>
      <c r="B1075" s="178">
        <f t="shared" si="80"/>
        <v>1.3922922699933169E-9</v>
      </c>
      <c r="D1075" s="298"/>
      <c r="E1075" s="298" t="s">
        <v>358</v>
      </c>
      <c r="F1075" s="299">
        <v>1</v>
      </c>
      <c r="G1075" s="238">
        <f t="shared" si="81"/>
        <v>3.7313432835820895E-7</v>
      </c>
      <c r="H1075" s="298"/>
      <c r="I1075" s="298"/>
      <c r="J1075" s="76"/>
    </row>
    <row r="1076" spans="1:10" x14ac:dyDescent="0.25">
      <c r="A1076" s="11" t="s">
        <v>298</v>
      </c>
      <c r="B1076" s="178">
        <f t="shared" si="80"/>
        <v>2.4782748106482514E-2</v>
      </c>
      <c r="D1076" s="298"/>
      <c r="E1076" s="298" t="s">
        <v>26</v>
      </c>
      <c r="F1076" s="298">
        <v>4219</v>
      </c>
      <c r="G1076" s="238">
        <f t="shared" si="81"/>
        <v>1.5742537313432835E-3</v>
      </c>
      <c r="H1076" s="298"/>
      <c r="I1076" s="298"/>
      <c r="J1076" s="76"/>
    </row>
    <row r="1077" spans="1:10" x14ac:dyDescent="0.25">
      <c r="A1077" s="11" t="s">
        <v>298</v>
      </c>
      <c r="B1077" s="178">
        <f t="shared" si="80"/>
        <v>1.7772471374470926</v>
      </c>
      <c r="D1077" s="298"/>
      <c r="E1077" s="298" t="s">
        <v>333</v>
      </c>
      <c r="F1077" s="298">
        <v>35728</v>
      </c>
      <c r="G1077" s="238">
        <f t="shared" si="81"/>
        <v>1.3331343283582089E-2</v>
      </c>
      <c r="H1077" s="298"/>
      <c r="I1077" s="298"/>
      <c r="J1077" s="76"/>
    </row>
    <row r="1078" spans="1:10" x14ac:dyDescent="0.25">
      <c r="A1078" s="11" t="s">
        <v>298</v>
      </c>
      <c r="B1078" s="178">
        <f t="shared" si="80"/>
        <v>9.2979483181109393E-2</v>
      </c>
      <c r="D1078" s="298"/>
      <c r="E1078" s="298" t="s">
        <v>191</v>
      </c>
      <c r="F1078" s="298">
        <v>8172</v>
      </c>
      <c r="G1078" s="238">
        <f t="shared" si="81"/>
        <v>3.0492537313432837E-3</v>
      </c>
      <c r="H1078" s="298"/>
      <c r="I1078" s="298"/>
      <c r="J1078" s="76"/>
    </row>
    <row r="1079" spans="1:10" x14ac:dyDescent="0.25">
      <c r="A1079" s="11" t="s">
        <v>298</v>
      </c>
      <c r="B1079" s="178">
        <f t="shared" si="80"/>
        <v>10.941284116729783</v>
      </c>
      <c r="D1079" s="298"/>
      <c r="E1079" s="298" t="s">
        <v>56</v>
      </c>
      <c r="F1079" s="298">
        <v>88648</v>
      </c>
      <c r="G1079" s="238">
        <f t="shared" si="81"/>
        <v>3.3077611940298506E-2</v>
      </c>
      <c r="H1079" s="298"/>
      <c r="I1079" s="298"/>
      <c r="J1079" s="76"/>
    </row>
    <row r="1080" spans="1:10" x14ac:dyDescent="0.25">
      <c r="A1080" s="11" t="s">
        <v>298</v>
      </c>
      <c r="B1080" s="178">
        <f t="shared" si="80"/>
        <v>4.5283204778347068E-2</v>
      </c>
      <c r="D1080" s="298"/>
      <c r="E1080" s="298" t="s">
        <v>194</v>
      </c>
      <c r="F1080" s="298">
        <v>5703</v>
      </c>
      <c r="G1080" s="238">
        <f t="shared" si="81"/>
        <v>2.1279850746268657E-3</v>
      </c>
      <c r="H1080" s="298"/>
      <c r="I1080" s="298"/>
      <c r="J1080" s="76"/>
    </row>
    <row r="1081" spans="1:10" x14ac:dyDescent="0.25">
      <c r="A1081" s="11" t="s">
        <v>298</v>
      </c>
      <c r="B1081" s="178">
        <f t="shared" ref="B1081:B1122" si="82">POWER((F1081/$J$1016)*100, 2)</f>
        <v>3.7647582980619286E-4</v>
      </c>
      <c r="D1081" s="298"/>
      <c r="E1081" s="298" t="s">
        <v>165</v>
      </c>
      <c r="F1081" s="298">
        <v>520</v>
      </c>
      <c r="G1081" s="238">
        <f t="shared" si="81"/>
        <v>1.9402985074626865E-4</v>
      </c>
      <c r="H1081" s="298"/>
      <c r="I1081" s="298"/>
      <c r="J1081" s="76"/>
    </row>
    <row r="1082" spans="1:10" x14ac:dyDescent="0.25">
      <c r="A1082" s="11" t="s">
        <v>298</v>
      </c>
      <c r="B1082" s="178">
        <f t="shared" si="82"/>
        <v>1.7154433058587656E-5</v>
      </c>
      <c r="D1082" s="298"/>
      <c r="E1082" s="298" t="s">
        <v>27</v>
      </c>
      <c r="F1082" s="298">
        <v>111</v>
      </c>
      <c r="G1082" s="238">
        <f t="shared" ref="G1082:G1122" si="83">F1082/$J$1016</f>
        <v>4.1417910447761195E-5</v>
      </c>
      <c r="H1082" s="298"/>
      <c r="I1082" s="298"/>
      <c r="J1082" s="76"/>
    </row>
    <row r="1083" spans="1:10" x14ac:dyDescent="0.25">
      <c r="A1083" s="11" t="s">
        <v>298</v>
      </c>
      <c r="B1083" s="178">
        <f t="shared" si="82"/>
        <v>5.8682459901982639E-3</v>
      </c>
      <c r="D1083" s="298"/>
      <c r="E1083" s="298" t="s">
        <v>84</v>
      </c>
      <c r="F1083" s="298">
        <v>2053</v>
      </c>
      <c r="G1083" s="238">
        <f t="shared" si="83"/>
        <v>7.6604477611940302E-4</v>
      </c>
      <c r="H1083" s="298"/>
      <c r="I1083" s="298"/>
      <c r="J1083" s="76"/>
    </row>
    <row r="1084" spans="1:10" x14ac:dyDescent="0.25">
      <c r="A1084" s="11" t="s">
        <v>298</v>
      </c>
      <c r="B1084" s="178">
        <f t="shared" si="82"/>
        <v>0.19258342754511024</v>
      </c>
      <c r="D1084" s="298"/>
      <c r="E1084" s="298" t="s">
        <v>116</v>
      </c>
      <c r="F1084" s="298">
        <v>11761</v>
      </c>
      <c r="G1084" s="238">
        <f t="shared" si="83"/>
        <v>4.3884328358208954E-3</v>
      </c>
      <c r="H1084" s="298"/>
      <c r="I1084" s="298"/>
      <c r="J1084" s="76"/>
    </row>
    <row r="1085" spans="1:10" x14ac:dyDescent="0.25">
      <c r="A1085" s="11" t="s">
        <v>298</v>
      </c>
      <c r="B1085" s="178">
        <f t="shared" si="82"/>
        <v>5.693921948095345E-2</v>
      </c>
      <c r="D1085" s="298"/>
      <c r="E1085" s="298" t="s">
        <v>324</v>
      </c>
      <c r="F1085" s="298">
        <v>6395</v>
      </c>
      <c r="G1085" s="238">
        <f t="shared" si="83"/>
        <v>2.3861940298507463E-3</v>
      </c>
      <c r="H1085" s="298"/>
      <c r="I1085" s="298"/>
      <c r="J1085" s="76"/>
    </row>
    <row r="1086" spans="1:10" x14ac:dyDescent="0.25">
      <c r="A1086" s="11" t="s">
        <v>298</v>
      </c>
      <c r="B1086" s="178">
        <f t="shared" si="82"/>
        <v>5.2076687458231241E-3</v>
      </c>
      <c r="D1086" s="298"/>
      <c r="E1086" s="298" t="s">
        <v>343</v>
      </c>
      <c r="F1086" s="298">
        <v>1934</v>
      </c>
      <c r="G1086" s="238">
        <f t="shared" si="83"/>
        <v>7.2164179104477609E-4</v>
      </c>
      <c r="H1086" s="298"/>
      <c r="I1086" s="298"/>
      <c r="J1086" s="76"/>
    </row>
    <row r="1087" spans="1:10" x14ac:dyDescent="0.25">
      <c r="A1087" s="11" t="s">
        <v>298</v>
      </c>
      <c r="B1087" s="178">
        <f t="shared" si="82"/>
        <v>1.0775679438627757E-2</v>
      </c>
      <c r="D1087" s="298"/>
      <c r="E1087" s="298" t="s">
        <v>139</v>
      </c>
      <c r="F1087" s="298">
        <v>2782</v>
      </c>
      <c r="G1087" s="238">
        <f t="shared" si="83"/>
        <v>1.0380597014925373E-3</v>
      </c>
      <c r="H1087" s="298"/>
      <c r="I1087" s="298"/>
      <c r="J1087" s="76"/>
    </row>
    <row r="1088" spans="1:10" x14ac:dyDescent="0.25">
      <c r="A1088" s="11" t="s">
        <v>298</v>
      </c>
      <c r="B1088" s="178">
        <f t="shared" si="82"/>
        <v>0</v>
      </c>
      <c r="D1088" s="298"/>
      <c r="E1088" s="298" t="s">
        <v>147</v>
      </c>
      <c r="F1088" s="298"/>
      <c r="G1088" s="238"/>
      <c r="H1088" s="298"/>
      <c r="I1088" s="298"/>
      <c r="J1088" s="76"/>
    </row>
    <row r="1089" spans="1:10" x14ac:dyDescent="0.25">
      <c r="A1089" s="11" t="s">
        <v>298</v>
      </c>
      <c r="B1089" s="178">
        <f t="shared" si="82"/>
        <v>3.90625E-3</v>
      </c>
      <c r="D1089" s="298"/>
      <c r="E1089" s="298" t="s">
        <v>334</v>
      </c>
      <c r="F1089" s="299">
        <v>1675</v>
      </c>
      <c r="G1089" s="238">
        <f t="shared" si="83"/>
        <v>6.2500000000000001E-4</v>
      </c>
      <c r="H1089" s="298"/>
      <c r="I1089" s="298"/>
      <c r="J1089" s="76"/>
    </row>
    <row r="1090" spans="1:10" x14ac:dyDescent="0.25">
      <c r="A1090" s="11" t="s">
        <v>298</v>
      </c>
      <c r="B1090" s="178">
        <f t="shared" si="82"/>
        <v>5.3865560258409442</v>
      </c>
      <c r="D1090" s="298"/>
      <c r="E1090" s="298" t="s">
        <v>184</v>
      </c>
      <c r="F1090" s="298">
        <v>62200</v>
      </c>
      <c r="G1090" s="238">
        <f t="shared" si="83"/>
        <v>2.3208955223880598E-2</v>
      </c>
      <c r="H1090" s="298"/>
      <c r="I1090" s="298"/>
      <c r="J1090" s="76"/>
    </row>
    <row r="1091" spans="1:10" x14ac:dyDescent="0.25">
      <c r="A1091" s="11" t="s">
        <v>298</v>
      </c>
      <c r="B1091" s="178">
        <f t="shared" si="82"/>
        <v>38.452493552294499</v>
      </c>
      <c r="D1091" s="298"/>
      <c r="E1091" s="298" t="s">
        <v>92</v>
      </c>
      <c r="F1091" s="298">
        <v>166187</v>
      </c>
      <c r="G1091" s="238">
        <f t="shared" si="83"/>
        <v>6.2010074626865669E-2</v>
      </c>
      <c r="H1091" s="298"/>
      <c r="I1091" s="298"/>
      <c r="J1091" s="76"/>
    </row>
    <row r="1092" spans="1:10" x14ac:dyDescent="0.25">
      <c r="A1092" s="11" t="s">
        <v>298</v>
      </c>
      <c r="B1092" s="178">
        <f t="shared" si="82"/>
        <v>1.3483715749610161</v>
      </c>
      <c r="D1092" s="298"/>
      <c r="E1092" s="298" t="s">
        <v>158</v>
      </c>
      <c r="F1092" s="298">
        <v>31120</v>
      </c>
      <c r="G1092" s="238">
        <f t="shared" si="83"/>
        <v>1.1611940298507463E-2</v>
      </c>
      <c r="H1092" s="298"/>
      <c r="I1092" s="298"/>
      <c r="J1092" s="76"/>
    </row>
    <row r="1093" spans="1:10" x14ac:dyDescent="0.25">
      <c r="A1093" s="11" t="s">
        <v>298</v>
      </c>
      <c r="B1093" s="178">
        <f t="shared" si="82"/>
        <v>6.9004232568500769E-4</v>
      </c>
      <c r="D1093" s="298"/>
      <c r="E1093" s="298" t="s">
        <v>118</v>
      </c>
      <c r="F1093" s="299">
        <v>704</v>
      </c>
      <c r="G1093" s="238">
        <f t="shared" si="83"/>
        <v>2.626865671641791E-4</v>
      </c>
      <c r="H1093" s="298"/>
      <c r="I1093" s="298"/>
      <c r="J1093" s="76"/>
    </row>
    <row r="1094" spans="1:10" x14ac:dyDescent="0.25">
      <c r="A1094" s="11" t="s">
        <v>298</v>
      </c>
      <c r="B1094" s="178">
        <f t="shared" si="82"/>
        <v>0</v>
      </c>
      <c r="D1094" s="298"/>
      <c r="E1094" s="298" t="s">
        <v>29</v>
      </c>
      <c r="F1094" s="299"/>
      <c r="G1094" s="238"/>
      <c r="H1094" s="298"/>
      <c r="I1094" s="298"/>
      <c r="J1094" s="76"/>
    </row>
    <row r="1095" spans="1:10" x14ac:dyDescent="0.25">
      <c r="A1095" s="11" t="s">
        <v>298</v>
      </c>
      <c r="B1095" s="178">
        <f t="shared" si="82"/>
        <v>55.492492988416132</v>
      </c>
      <c r="D1095" s="298"/>
      <c r="E1095" s="298" t="s">
        <v>16</v>
      </c>
      <c r="F1095" s="298">
        <v>199642</v>
      </c>
      <c r="G1095" s="238">
        <f t="shared" si="83"/>
        <v>7.4493283582089551E-2</v>
      </c>
      <c r="H1095" s="298"/>
      <c r="I1095" s="298"/>
      <c r="J1095" s="76"/>
    </row>
    <row r="1096" spans="1:10" x14ac:dyDescent="0.25">
      <c r="A1096" s="11" t="s">
        <v>298</v>
      </c>
      <c r="B1096" s="178">
        <f t="shared" si="82"/>
        <v>0</v>
      </c>
      <c r="D1096" s="298"/>
      <c r="E1096" s="298" t="s">
        <v>272</v>
      </c>
      <c r="F1096" s="299"/>
      <c r="G1096" s="238"/>
      <c r="H1096" s="298"/>
      <c r="I1096" s="298"/>
      <c r="J1096" s="76"/>
    </row>
    <row r="1097" spans="1:10" x14ac:dyDescent="0.25">
      <c r="A1097" s="11" t="s">
        <v>298</v>
      </c>
      <c r="B1097" s="178">
        <f t="shared" si="82"/>
        <v>2.9614813989752731E-2</v>
      </c>
      <c r="D1097" s="298"/>
      <c r="E1097" s="298" t="s">
        <v>54</v>
      </c>
      <c r="F1097" s="298">
        <v>4612</v>
      </c>
      <c r="G1097" s="238">
        <f t="shared" si="83"/>
        <v>1.7208955223880597E-3</v>
      </c>
      <c r="H1097" s="298"/>
      <c r="I1097" s="298"/>
      <c r="J1097" s="76"/>
    </row>
    <row r="1098" spans="1:10" x14ac:dyDescent="0.25">
      <c r="A1098" s="11" t="s">
        <v>298</v>
      </c>
      <c r="B1098" s="178">
        <f t="shared" si="82"/>
        <v>2.3279016763198931E-2</v>
      </c>
      <c r="D1098" s="298"/>
      <c r="E1098" s="298" t="s">
        <v>159</v>
      </c>
      <c r="F1098" s="298">
        <v>4089</v>
      </c>
      <c r="G1098" s="238">
        <f t="shared" si="83"/>
        <v>1.5257462686567164E-3</v>
      </c>
      <c r="H1098" s="298"/>
      <c r="I1098" s="298"/>
      <c r="J1098" s="76"/>
    </row>
    <row r="1099" spans="1:10" x14ac:dyDescent="0.25">
      <c r="A1099" s="11" t="s">
        <v>298</v>
      </c>
      <c r="B1099" s="178">
        <f t="shared" si="82"/>
        <v>1.4828246825573624E-3</v>
      </c>
      <c r="D1099" s="298"/>
      <c r="E1099" s="298" t="s">
        <v>359</v>
      </c>
      <c r="F1099" s="298">
        <v>1032</v>
      </c>
      <c r="G1099" s="238">
        <f t="shared" si="83"/>
        <v>3.8507462686567163E-4</v>
      </c>
      <c r="H1099" s="298"/>
      <c r="I1099" s="298"/>
      <c r="J1099" s="76"/>
    </row>
    <row r="1100" spans="1:10" x14ac:dyDescent="0.25">
      <c r="A1100" s="11" t="s">
        <v>298</v>
      </c>
      <c r="B1100" s="178">
        <f t="shared" si="82"/>
        <v>3.7447092893740256E-5</v>
      </c>
      <c r="D1100" s="298"/>
      <c r="E1100" s="298" t="s">
        <v>30</v>
      </c>
      <c r="F1100" s="298">
        <v>164</v>
      </c>
      <c r="G1100" s="238">
        <f t="shared" si="83"/>
        <v>6.1194029850746275E-5</v>
      </c>
      <c r="H1100" s="298"/>
      <c r="I1100" s="298"/>
      <c r="J1100" s="76"/>
    </row>
    <row r="1101" spans="1:10" x14ac:dyDescent="0.25">
      <c r="A1101" s="11" t="s">
        <v>298</v>
      </c>
      <c r="B1101" s="178">
        <f t="shared" si="82"/>
        <v>2.2054466473602134E-4</v>
      </c>
      <c r="D1101" s="298"/>
      <c r="E1101" s="298" t="s">
        <v>120</v>
      </c>
      <c r="F1101" s="298">
        <v>398</v>
      </c>
      <c r="G1101" s="238">
        <f t="shared" si="83"/>
        <v>1.4850746268656715E-4</v>
      </c>
      <c r="H1101" s="298"/>
      <c r="I1101" s="298"/>
      <c r="J1101" s="76"/>
    </row>
    <row r="1102" spans="1:10" x14ac:dyDescent="0.25">
      <c r="A1102" s="11" t="s">
        <v>298</v>
      </c>
      <c r="B1102" s="178">
        <f t="shared" si="82"/>
        <v>3.7492774003118736E-3</v>
      </c>
      <c r="D1102" s="298"/>
      <c r="E1102" s="298" t="s">
        <v>328</v>
      </c>
      <c r="F1102" s="298">
        <v>1641</v>
      </c>
      <c r="G1102" s="238">
        <f t="shared" si="83"/>
        <v>6.1231343283582086E-4</v>
      </c>
      <c r="H1102" s="298"/>
      <c r="I1102" s="298"/>
      <c r="J1102" s="76"/>
    </row>
    <row r="1103" spans="1:10" x14ac:dyDescent="0.25">
      <c r="A1103" s="11" t="s">
        <v>298</v>
      </c>
      <c r="B1103" s="178">
        <f t="shared" si="82"/>
        <v>45.257248063321455</v>
      </c>
      <c r="D1103" s="298"/>
      <c r="E1103" s="298" t="s">
        <v>121</v>
      </c>
      <c r="F1103" s="298">
        <v>180293</v>
      </c>
      <c r="G1103" s="238">
        <f t="shared" si="83"/>
        <v>6.7273507462686566E-2</v>
      </c>
      <c r="H1103" s="298"/>
      <c r="I1103" s="298"/>
      <c r="J1103" s="76"/>
    </row>
    <row r="1104" spans="1:10" x14ac:dyDescent="0.25">
      <c r="A1104" s="11" t="s">
        <v>298</v>
      </c>
      <c r="B1104" s="178">
        <f t="shared" si="82"/>
        <v>3.8962046112719982E-4</v>
      </c>
      <c r="D1104" s="298"/>
      <c r="E1104" s="298" t="s">
        <v>32</v>
      </c>
      <c r="F1104" s="298">
        <v>529</v>
      </c>
      <c r="G1104" s="238">
        <f t="shared" si="83"/>
        <v>1.9738805970149253E-4</v>
      </c>
      <c r="H1104" s="298"/>
      <c r="I1104" s="298"/>
      <c r="J1104" s="76"/>
    </row>
    <row r="1105" spans="1:10" x14ac:dyDescent="0.25">
      <c r="A1105" s="11" t="s">
        <v>298</v>
      </c>
      <c r="B1105" s="178">
        <f t="shared" si="82"/>
        <v>0.76099582451548253</v>
      </c>
      <c r="D1105" s="298"/>
      <c r="E1105" s="298" t="s">
        <v>360</v>
      </c>
      <c r="F1105" s="298">
        <v>23379</v>
      </c>
      <c r="G1105" s="238">
        <f t="shared" si="83"/>
        <v>8.723507462686568E-3</v>
      </c>
      <c r="H1105" s="298"/>
      <c r="I1105" s="298"/>
      <c r="J1105" s="76"/>
    </row>
    <row r="1106" spans="1:10" x14ac:dyDescent="0.25">
      <c r="A1106" s="11" t="s">
        <v>298</v>
      </c>
      <c r="B1106" s="178">
        <f t="shared" si="82"/>
        <v>1.4532842281131655</v>
      </c>
      <c r="D1106" s="298"/>
      <c r="E1106" s="298" t="s">
        <v>11</v>
      </c>
      <c r="F1106" s="298">
        <v>32308</v>
      </c>
      <c r="G1106" s="238">
        <f t="shared" si="83"/>
        <v>1.2055223880597016E-2</v>
      </c>
      <c r="H1106" s="298"/>
      <c r="I1106" s="298"/>
      <c r="J1106" s="76"/>
    </row>
    <row r="1107" spans="1:10" x14ac:dyDescent="0.25">
      <c r="A1107" s="11" t="s">
        <v>298</v>
      </c>
      <c r="B1107" s="178">
        <f t="shared" si="82"/>
        <v>4.9042416184005351E-2</v>
      </c>
      <c r="D1107" s="298"/>
      <c r="E1107" s="298" t="s">
        <v>361</v>
      </c>
      <c r="F1107" s="298">
        <v>5935</v>
      </c>
      <c r="G1107" s="238">
        <f t="shared" si="83"/>
        <v>2.2145522388059701E-3</v>
      </c>
      <c r="H1107" s="298"/>
      <c r="I1107" s="298"/>
      <c r="J1107" s="76"/>
    </row>
    <row r="1108" spans="1:10" x14ac:dyDescent="0.25">
      <c r="A1108" s="11" t="s">
        <v>298</v>
      </c>
      <c r="B1108" s="178">
        <f t="shared" si="82"/>
        <v>0</v>
      </c>
      <c r="D1108" s="298"/>
      <c r="E1108" s="298" t="s">
        <v>362</v>
      </c>
      <c r="F1108" s="298"/>
      <c r="G1108" s="238"/>
      <c r="H1108" s="298"/>
      <c r="I1108" s="298"/>
      <c r="J1108" s="76"/>
    </row>
    <row r="1109" spans="1:10" x14ac:dyDescent="0.25">
      <c r="A1109" s="11" t="s">
        <v>298</v>
      </c>
      <c r="B1109" s="178">
        <f t="shared" si="82"/>
        <v>6.9859656939184681E-3</v>
      </c>
      <c r="D1109" s="298"/>
      <c r="E1109" s="298" t="s">
        <v>140</v>
      </c>
      <c r="F1109" s="298">
        <v>2240</v>
      </c>
      <c r="G1109" s="238">
        <f t="shared" si="83"/>
        <v>8.3582089552238805E-4</v>
      </c>
      <c r="H1109" s="298"/>
      <c r="I1109" s="298"/>
      <c r="J1109" s="76"/>
    </row>
    <row r="1110" spans="1:10" x14ac:dyDescent="0.25">
      <c r="A1110" s="11" t="s">
        <v>298</v>
      </c>
      <c r="B1110" s="178">
        <f t="shared" si="82"/>
        <v>2.4912146357763416</v>
      </c>
      <c r="D1110" s="298"/>
      <c r="E1110" s="298" t="s">
        <v>363</v>
      </c>
      <c r="F1110" s="298">
        <v>42300</v>
      </c>
      <c r="G1110" s="238">
        <f t="shared" si="83"/>
        <v>1.5783582089552238E-2</v>
      </c>
      <c r="H1110" s="298"/>
      <c r="I1110" s="298"/>
      <c r="J1110" s="76"/>
    </row>
    <row r="1111" spans="1:10" x14ac:dyDescent="0.25">
      <c r="A1111" s="11" t="s">
        <v>298</v>
      </c>
      <c r="B1111" s="178">
        <f t="shared" si="82"/>
        <v>1.1388393851637334E-2</v>
      </c>
      <c r="D1111" s="298"/>
      <c r="E1111" s="298" t="s">
        <v>161</v>
      </c>
      <c r="F1111" s="298">
        <v>2860</v>
      </c>
      <c r="G1111" s="238">
        <f t="shared" si="83"/>
        <v>1.0671641791044776E-3</v>
      </c>
      <c r="H1111" s="298"/>
      <c r="I1111" s="298"/>
      <c r="J1111" s="76"/>
    </row>
    <row r="1112" spans="1:10" x14ac:dyDescent="0.25">
      <c r="A1112" s="11" t="s">
        <v>298</v>
      </c>
      <c r="B1112" s="178">
        <f t="shared" si="82"/>
        <v>0.37762859350634886</v>
      </c>
      <c r="D1112" s="298"/>
      <c r="E1112" s="298" t="s">
        <v>162</v>
      </c>
      <c r="F1112" s="298">
        <v>16469</v>
      </c>
      <c r="G1112" s="238">
        <f t="shared" si="83"/>
        <v>6.1451492537313432E-3</v>
      </c>
      <c r="H1112" s="298"/>
      <c r="I1112" s="298"/>
      <c r="J1112" s="76"/>
    </row>
    <row r="1113" spans="1:10" x14ac:dyDescent="0.25">
      <c r="A1113" s="11" t="s">
        <v>298</v>
      </c>
      <c r="B1113" s="178">
        <f t="shared" si="82"/>
        <v>0.82891512586322114</v>
      </c>
      <c r="D1113" s="298"/>
      <c r="E1113" s="298" t="s">
        <v>31</v>
      </c>
      <c r="F1113" s="298">
        <v>24400</v>
      </c>
      <c r="G1113" s="238">
        <f t="shared" si="83"/>
        <v>9.1044776119402985E-3</v>
      </c>
      <c r="H1113" s="298"/>
      <c r="I1113" s="298"/>
      <c r="J1113" s="76"/>
    </row>
    <row r="1114" spans="1:10" x14ac:dyDescent="0.25">
      <c r="A1114" s="11" t="s">
        <v>298</v>
      </c>
      <c r="B1114" s="178">
        <f t="shared" si="82"/>
        <v>1.3922922699933169E-9</v>
      </c>
      <c r="D1114" s="298"/>
      <c r="E1114" s="298" t="s">
        <v>193</v>
      </c>
      <c r="F1114" s="299">
        <v>1</v>
      </c>
      <c r="G1114" s="238">
        <f t="shared" si="83"/>
        <v>3.7313432835820895E-7</v>
      </c>
      <c r="H1114" s="298"/>
      <c r="I1114" s="298"/>
      <c r="J1114" s="76"/>
    </row>
    <row r="1115" spans="1:10" x14ac:dyDescent="0.25">
      <c r="A1115" s="11" t="s">
        <v>298</v>
      </c>
      <c r="B1115" s="178">
        <f t="shared" si="82"/>
        <v>5.6811093784807301E-5</v>
      </c>
      <c r="D1115" s="298"/>
      <c r="E1115" s="298" t="s">
        <v>128</v>
      </c>
      <c r="F1115" s="298">
        <v>202</v>
      </c>
      <c r="G1115" s="238">
        <f t="shared" si="83"/>
        <v>7.5373134328358209E-5</v>
      </c>
      <c r="H1115" s="298"/>
      <c r="I1115" s="298"/>
      <c r="J1115" s="76"/>
    </row>
    <row r="1116" spans="1:10" x14ac:dyDescent="0.25">
      <c r="A1116" s="11" t="s">
        <v>298</v>
      </c>
      <c r="B1116" s="178">
        <f t="shared" si="82"/>
        <v>76.236355535754072</v>
      </c>
      <c r="D1116" s="298"/>
      <c r="E1116" s="298" t="s">
        <v>38</v>
      </c>
      <c r="F1116" s="298">
        <v>234000</v>
      </c>
      <c r="G1116" s="238">
        <f t="shared" si="83"/>
        <v>8.7313432835820895E-2</v>
      </c>
      <c r="H1116" s="298"/>
      <c r="I1116" s="298"/>
      <c r="J1116" s="76"/>
    </row>
    <row r="1117" spans="1:10" x14ac:dyDescent="0.25">
      <c r="A1117" s="11" t="s">
        <v>298</v>
      </c>
      <c r="B1117" s="178">
        <f t="shared" si="82"/>
        <v>4.1959456449097788E-3</v>
      </c>
      <c r="D1117" s="298"/>
      <c r="E1117" s="298" t="s">
        <v>341</v>
      </c>
      <c r="F1117" s="298">
        <v>1736</v>
      </c>
      <c r="G1117" s="238">
        <f t="shared" si="83"/>
        <v>6.4776119402985073E-4</v>
      </c>
      <c r="H1117" s="298"/>
      <c r="I1117" s="298"/>
      <c r="J1117" s="76"/>
    </row>
    <row r="1118" spans="1:10" x14ac:dyDescent="0.25">
      <c r="A1118" s="11" t="s">
        <v>298</v>
      </c>
      <c r="B1118" s="178">
        <f t="shared" si="82"/>
        <v>11.529572287814654</v>
      </c>
      <c r="D1118" s="298"/>
      <c r="E1118" s="298" t="s">
        <v>364</v>
      </c>
      <c r="F1118" s="298">
        <v>91000</v>
      </c>
      <c r="G1118" s="238">
        <f t="shared" si="83"/>
        <v>3.3955223880597012E-2</v>
      </c>
      <c r="H1118" s="298"/>
      <c r="I1118" s="298"/>
      <c r="J1118" s="76"/>
    </row>
    <row r="1119" spans="1:10" x14ac:dyDescent="0.25">
      <c r="A1119" s="11" t="s">
        <v>298</v>
      </c>
      <c r="B1119" s="178">
        <f t="shared" si="82"/>
        <v>2.956346625083537E-2</v>
      </c>
      <c r="D1119" s="298"/>
      <c r="E1119" s="298" t="s">
        <v>12</v>
      </c>
      <c r="F1119" s="298">
        <v>4608</v>
      </c>
      <c r="G1119" s="238">
        <f t="shared" si="83"/>
        <v>1.7194029850746268E-3</v>
      </c>
      <c r="H1119" s="298"/>
      <c r="I1119" s="298"/>
      <c r="J1119" s="76"/>
    </row>
    <row r="1120" spans="1:10" x14ac:dyDescent="0.25">
      <c r="A1120" s="11" t="s">
        <v>298</v>
      </c>
      <c r="B1120" s="178">
        <f t="shared" si="82"/>
        <v>2.4628257963911783E-3</v>
      </c>
      <c r="D1120" s="298"/>
      <c r="E1120" s="298" t="s">
        <v>47</v>
      </c>
      <c r="F1120" s="298">
        <v>1330</v>
      </c>
      <c r="G1120" s="238">
        <f t="shared" si="83"/>
        <v>4.9626865671641791E-4</v>
      </c>
      <c r="H1120" s="298"/>
      <c r="I1120" s="298"/>
      <c r="J1120" s="76"/>
    </row>
    <row r="1121" spans="1:10" x14ac:dyDescent="0.25">
      <c r="A1121" s="11" t="s">
        <v>298</v>
      </c>
      <c r="B1121" s="178">
        <f t="shared" si="82"/>
        <v>2.0104700378703502E-2</v>
      </c>
      <c r="D1121" s="298"/>
      <c r="E1121" s="298" t="s">
        <v>89</v>
      </c>
      <c r="F1121" s="298">
        <v>3800</v>
      </c>
      <c r="G1121" s="238">
        <f t="shared" si="83"/>
        <v>1.4179104477611941E-3</v>
      </c>
      <c r="H1121" s="298"/>
      <c r="I1121" s="298"/>
      <c r="J1121" s="76"/>
    </row>
    <row r="1122" spans="1:10" x14ac:dyDescent="0.25">
      <c r="A1122" s="150" t="s">
        <v>298</v>
      </c>
      <c r="B1122" s="131">
        <f t="shared" si="82"/>
        <v>0.22896939184673648</v>
      </c>
      <c r="C1122" s="150"/>
      <c r="D1122" s="12"/>
      <c r="E1122" s="12" t="s">
        <v>86</v>
      </c>
      <c r="F1122" s="12">
        <v>12824</v>
      </c>
      <c r="G1122" s="237">
        <f t="shared" si="83"/>
        <v>4.7850746268656716E-3</v>
      </c>
      <c r="H1122" s="12"/>
      <c r="I1122" s="12"/>
      <c r="J1122" s="147"/>
    </row>
    <row r="1123" spans="1:10" x14ac:dyDescent="0.25">
      <c r="A1123" s="11" t="s">
        <v>300</v>
      </c>
      <c r="B1123" s="178">
        <f>POWER((F1123/$J$1123)*100, 2)</f>
        <v>0</v>
      </c>
      <c r="C1123" s="11">
        <f>SUM(B1123:B1139)</f>
        <v>5907.863738965535</v>
      </c>
      <c r="D1123" s="298"/>
      <c r="E1123" s="298" t="s">
        <v>97</v>
      </c>
      <c r="F1123" s="298"/>
      <c r="G1123" s="238"/>
      <c r="H1123" s="298"/>
      <c r="I1123" s="298"/>
      <c r="J1123" s="76">
        <v>1960</v>
      </c>
    </row>
    <row r="1124" spans="1:10" x14ac:dyDescent="0.25">
      <c r="A1124" s="11" t="s">
        <v>300</v>
      </c>
      <c r="B1124" s="178">
        <f t="shared" ref="B1124:B1139" si="84">POWER((F1124/$J$1123)*100, 2)</f>
        <v>2.5015618492294873</v>
      </c>
      <c r="D1124" s="298"/>
      <c r="E1124" s="298" t="s">
        <v>81</v>
      </c>
      <c r="F1124" s="298">
        <v>31</v>
      </c>
      <c r="G1124" s="238">
        <f>F1124/$J$1123</f>
        <v>1.5816326530612244E-2</v>
      </c>
      <c r="H1124" s="298"/>
      <c r="I1124" s="298"/>
      <c r="J1124" s="76"/>
    </row>
    <row r="1125" spans="1:10" x14ac:dyDescent="0.25">
      <c r="A1125" s="11" t="s">
        <v>300</v>
      </c>
      <c r="B1125" s="178">
        <f t="shared" si="84"/>
        <v>20.619012911286969</v>
      </c>
      <c r="D1125" s="298"/>
      <c r="E1125" s="298" t="s">
        <v>83</v>
      </c>
      <c r="F1125" s="298">
        <v>89</v>
      </c>
      <c r="G1125" s="238">
        <f t="shared" ref="G1125:G1137" si="85">F1125/$J$1123</f>
        <v>4.5408163265306126E-2</v>
      </c>
      <c r="H1125" s="298"/>
      <c r="I1125" s="298"/>
      <c r="J1125" s="76"/>
    </row>
    <row r="1126" spans="1:10" x14ac:dyDescent="0.25">
      <c r="A1126" s="11" t="s">
        <v>300</v>
      </c>
      <c r="B1126" s="178">
        <f t="shared" si="84"/>
        <v>5802.3974385672645</v>
      </c>
      <c r="D1126" s="298"/>
      <c r="E1126" s="298" t="s">
        <v>15</v>
      </c>
      <c r="F1126" s="298">
        <v>1493</v>
      </c>
      <c r="G1126" s="238">
        <f t="shared" si="85"/>
        <v>0.76173469387755099</v>
      </c>
      <c r="H1126" s="298"/>
      <c r="I1126" s="298"/>
      <c r="J1126" s="76"/>
    </row>
    <row r="1127" spans="1:10" x14ac:dyDescent="0.25">
      <c r="A1127" s="11" t="s">
        <v>300</v>
      </c>
      <c r="B1127" s="178">
        <f t="shared" si="84"/>
        <v>0</v>
      </c>
      <c r="D1127" s="298"/>
      <c r="E1127" s="298" t="s">
        <v>134</v>
      </c>
      <c r="F1127" s="298"/>
      <c r="G1127" s="238"/>
      <c r="H1127" s="298"/>
      <c r="I1127" s="298"/>
      <c r="J1127" s="76"/>
    </row>
    <row r="1128" spans="1:10" x14ac:dyDescent="0.25">
      <c r="A1128" s="11" t="s">
        <v>300</v>
      </c>
      <c r="B1128" s="178">
        <f t="shared" si="84"/>
        <v>33.23875468554769</v>
      </c>
      <c r="D1128" s="298"/>
      <c r="E1128" s="298" t="s">
        <v>266</v>
      </c>
      <c r="F1128" s="298">
        <v>113</v>
      </c>
      <c r="G1128" s="238">
        <f t="shared" si="85"/>
        <v>5.7653061224489793E-2</v>
      </c>
      <c r="H1128" s="298"/>
      <c r="I1128" s="298"/>
      <c r="J1128" s="76"/>
    </row>
    <row r="1129" spans="1:10" x14ac:dyDescent="0.25">
      <c r="A1129" s="11" t="s">
        <v>300</v>
      </c>
      <c r="B1129" s="178">
        <f t="shared" si="84"/>
        <v>37.484381507705116</v>
      </c>
      <c r="D1129" s="298"/>
      <c r="E1129" s="298" t="s">
        <v>56</v>
      </c>
      <c r="F1129" s="298">
        <v>120</v>
      </c>
      <c r="G1129" s="238">
        <f t="shared" si="85"/>
        <v>6.1224489795918366E-2</v>
      </c>
      <c r="H1129" s="298"/>
      <c r="I1129" s="298"/>
      <c r="J1129" s="76"/>
    </row>
    <row r="1130" spans="1:10" x14ac:dyDescent="0.25">
      <c r="A1130" s="11" t="s">
        <v>300</v>
      </c>
      <c r="B1130" s="178">
        <f t="shared" si="84"/>
        <v>0.21084964598084138</v>
      </c>
      <c r="D1130" s="298"/>
      <c r="E1130" s="298" t="s">
        <v>165</v>
      </c>
      <c r="F1130" s="298">
        <v>9</v>
      </c>
      <c r="G1130" s="238">
        <f t="shared" si="85"/>
        <v>4.591836734693878E-3</v>
      </c>
      <c r="H1130" s="298"/>
      <c r="I1130" s="298"/>
      <c r="J1130" s="76"/>
    </row>
    <row r="1131" spans="1:10" x14ac:dyDescent="0.25">
      <c r="A1131" s="11" t="s">
        <v>300</v>
      </c>
      <c r="B1131" s="178">
        <f t="shared" si="84"/>
        <v>1.626926280716368</v>
      </c>
      <c r="D1131" s="298"/>
      <c r="E1131" s="298" t="s">
        <v>117</v>
      </c>
      <c r="F1131" s="298">
        <v>25</v>
      </c>
      <c r="G1131" s="238">
        <f t="shared" si="85"/>
        <v>1.2755102040816327E-2</v>
      </c>
      <c r="H1131" s="298"/>
      <c r="I1131" s="298"/>
      <c r="J1131" s="76"/>
    </row>
    <row r="1132" spans="1:10" x14ac:dyDescent="0.25">
      <c r="A1132" s="11" t="s">
        <v>300</v>
      </c>
      <c r="B1132" s="178">
        <f t="shared" si="84"/>
        <v>7.4420396735735119</v>
      </c>
      <c r="D1132" s="298"/>
      <c r="E1132" s="298" t="s">
        <v>92</v>
      </c>
      <c r="F1132" s="298">
        <v>53.469000000000001</v>
      </c>
      <c r="G1132" s="238">
        <f t="shared" si="85"/>
        <v>2.7280102040816327E-2</v>
      </c>
      <c r="H1132" s="298"/>
      <c r="I1132" s="298"/>
      <c r="J1132" s="76"/>
    </row>
    <row r="1133" spans="1:10" x14ac:dyDescent="0.25">
      <c r="A1133" s="11" t="s">
        <v>300</v>
      </c>
      <c r="B1133" s="178">
        <f t="shared" si="84"/>
        <v>0</v>
      </c>
      <c r="D1133" s="298"/>
      <c r="E1133" s="298" t="s">
        <v>16</v>
      </c>
      <c r="F1133" s="298"/>
      <c r="G1133" s="238"/>
      <c r="H1133" s="298"/>
      <c r="I1133" s="298"/>
      <c r="J1133" s="76"/>
    </row>
    <row r="1134" spans="1:10" x14ac:dyDescent="0.25">
      <c r="A1134" s="11" t="s">
        <v>300</v>
      </c>
      <c r="B1134" s="178">
        <f t="shared" si="84"/>
        <v>0</v>
      </c>
      <c r="D1134" s="298"/>
      <c r="E1134" s="298" t="s">
        <v>120</v>
      </c>
      <c r="F1134" s="298"/>
      <c r="G1134" s="238"/>
      <c r="H1134" s="298"/>
      <c r="I1134" s="298"/>
      <c r="J1134" s="76"/>
    </row>
    <row r="1135" spans="1:10" x14ac:dyDescent="0.25">
      <c r="A1135" s="11" t="s">
        <v>300</v>
      </c>
      <c r="B1135" s="178">
        <f t="shared" si="84"/>
        <v>0</v>
      </c>
      <c r="D1135" s="298"/>
      <c r="E1135" s="298" t="s">
        <v>173</v>
      </c>
      <c r="F1135" s="298"/>
      <c r="G1135" s="238"/>
      <c r="H1135" s="298"/>
      <c r="I1135" s="298"/>
      <c r="J1135" s="76"/>
    </row>
    <row r="1136" spans="1:10" x14ac:dyDescent="0.25">
      <c r="A1136" s="11" t="s">
        <v>300</v>
      </c>
      <c r="B1136" s="178">
        <f t="shared" si="84"/>
        <v>0</v>
      </c>
      <c r="D1136" s="298"/>
      <c r="E1136" s="298" t="s">
        <v>32</v>
      </c>
      <c r="F1136" s="298"/>
      <c r="G1136" s="238"/>
      <c r="H1136" s="298"/>
      <c r="I1136" s="298"/>
      <c r="J1136" s="76"/>
    </row>
    <row r="1137" spans="1:10" x14ac:dyDescent="0.25">
      <c r="A1137" s="11" t="s">
        <v>300</v>
      </c>
      <c r="B1137" s="178">
        <f t="shared" si="84"/>
        <v>2.3427738442315698</v>
      </c>
      <c r="D1137" s="298"/>
      <c r="E1137" s="298" t="s">
        <v>140</v>
      </c>
      <c r="F1137" s="298">
        <v>30</v>
      </c>
      <c r="G1137" s="238">
        <f t="shared" si="85"/>
        <v>1.5306122448979591E-2</v>
      </c>
      <c r="H1137" s="298"/>
      <c r="I1137" s="298"/>
      <c r="J1137" s="76"/>
    </row>
    <row r="1138" spans="1:10" x14ac:dyDescent="0.25">
      <c r="A1138" s="11" t="s">
        <v>300</v>
      </c>
      <c r="B1138" s="178">
        <f t="shared" si="84"/>
        <v>0</v>
      </c>
      <c r="D1138" s="298"/>
      <c r="E1138" s="298" t="s">
        <v>126</v>
      </c>
      <c r="F1138" s="298"/>
      <c r="G1138" s="238"/>
      <c r="H1138" s="298"/>
      <c r="I1138" s="298"/>
      <c r="J1138" s="76"/>
    </row>
    <row r="1139" spans="1:10" x14ac:dyDescent="0.25">
      <c r="A1139" s="150" t="s">
        <v>300</v>
      </c>
      <c r="B1139" s="131">
        <f t="shared" si="84"/>
        <v>0</v>
      </c>
      <c r="C1139" s="150"/>
      <c r="D1139" s="12"/>
      <c r="E1139" s="12" t="s">
        <v>38</v>
      </c>
      <c r="F1139" s="12"/>
      <c r="G1139" s="237"/>
      <c r="H1139" s="12"/>
      <c r="I1139" s="12"/>
      <c r="J1139" s="147"/>
    </row>
    <row r="1140" spans="1:10" x14ac:dyDescent="0.25">
      <c r="A1140" s="11" t="s">
        <v>302</v>
      </c>
      <c r="B1140" s="178">
        <f>POWER((F1140/$J$1140)*100, 2)</f>
        <v>0</v>
      </c>
      <c r="C1140" s="11">
        <f>SUM(B1140:B1185)</f>
        <v>2845.4547389278678</v>
      </c>
      <c r="D1140" s="300"/>
      <c r="E1140" s="300" t="s">
        <v>97</v>
      </c>
      <c r="F1140" s="299"/>
      <c r="G1140" s="238"/>
      <c r="H1140" s="300"/>
      <c r="I1140" s="300"/>
      <c r="J1140" s="76">
        <v>4750000</v>
      </c>
    </row>
    <row r="1141" spans="1:10" x14ac:dyDescent="0.25">
      <c r="A1141" s="11" t="s">
        <v>302</v>
      </c>
      <c r="B1141" s="178">
        <f t="shared" ref="B1141:B1185" si="86">POWER((F1141/$J$1140)*100, 2)</f>
        <v>0.30132010016620503</v>
      </c>
      <c r="D1141" s="300"/>
      <c r="E1141" s="300" t="s">
        <v>81</v>
      </c>
      <c r="F1141" s="300">
        <v>26074</v>
      </c>
      <c r="G1141" s="238">
        <f>F1141/$J$1140</f>
        <v>5.4892631578947366E-3</v>
      </c>
      <c r="H1141" s="300"/>
      <c r="I1141" s="300"/>
      <c r="J1141" s="76"/>
    </row>
    <row r="1142" spans="1:10" x14ac:dyDescent="0.25">
      <c r="A1142" s="11" t="s">
        <v>302</v>
      </c>
      <c r="B1142" s="178">
        <f t="shared" si="86"/>
        <v>170.92121883656506</v>
      </c>
      <c r="D1142" s="300"/>
      <c r="E1142" s="300" t="s">
        <v>5</v>
      </c>
      <c r="F1142" s="300">
        <v>621000</v>
      </c>
      <c r="G1142" s="238">
        <f t="shared" ref="G1142:G1185" si="87">F1142/$J$1140</f>
        <v>0.13073684210526315</v>
      </c>
      <c r="H1142" s="300"/>
      <c r="I1142" s="300"/>
      <c r="J1142" s="76"/>
    </row>
    <row r="1143" spans="1:10" x14ac:dyDescent="0.25">
      <c r="A1143" s="11" t="s">
        <v>302</v>
      </c>
      <c r="B1143" s="178">
        <f t="shared" si="86"/>
        <v>4.4366548924099716</v>
      </c>
      <c r="D1143" s="300"/>
      <c r="E1143" s="300" t="s">
        <v>93</v>
      </c>
      <c r="F1143" s="300">
        <v>100051</v>
      </c>
      <c r="G1143" s="238">
        <f t="shared" si="87"/>
        <v>2.1063368421052633E-2</v>
      </c>
      <c r="H1143" s="300"/>
      <c r="I1143" s="300"/>
      <c r="J1143" s="76"/>
    </row>
    <row r="1144" spans="1:10" x14ac:dyDescent="0.25">
      <c r="A1144" s="11" t="s">
        <v>302</v>
      </c>
      <c r="B1144" s="178">
        <f t="shared" si="86"/>
        <v>7.0914127423822712E-3</v>
      </c>
      <c r="D1144" s="300"/>
      <c r="E1144" s="300" t="s">
        <v>372</v>
      </c>
      <c r="F1144" s="300">
        <v>4000</v>
      </c>
      <c r="G1144" s="238">
        <f t="shared" si="87"/>
        <v>8.4210526315789478E-4</v>
      </c>
      <c r="H1144" s="300"/>
      <c r="I1144" s="300"/>
      <c r="J1144" s="76"/>
    </row>
    <row r="1145" spans="1:10" x14ac:dyDescent="0.25">
      <c r="A1145" s="11" t="s">
        <v>302</v>
      </c>
      <c r="B1145" s="178">
        <f t="shared" si="86"/>
        <v>0.10105706371191134</v>
      </c>
      <c r="D1145" s="300"/>
      <c r="E1145" s="300" t="s">
        <v>6</v>
      </c>
      <c r="F1145" s="300">
        <v>15100</v>
      </c>
      <c r="G1145" s="238">
        <f t="shared" si="87"/>
        <v>3.1789473684210525E-3</v>
      </c>
      <c r="H1145" s="300"/>
      <c r="I1145" s="300"/>
      <c r="J1145" s="76"/>
    </row>
    <row r="1146" spans="1:10" x14ac:dyDescent="0.25">
      <c r="A1146" s="11" t="s">
        <v>302</v>
      </c>
      <c r="B1146" s="178">
        <f t="shared" si="86"/>
        <v>4.5400394903047085E-2</v>
      </c>
      <c r="D1146" s="300"/>
      <c r="E1146" s="300" t="s">
        <v>101</v>
      </c>
      <c r="F1146" s="300">
        <v>10121</v>
      </c>
      <c r="G1146" s="238">
        <f t="shared" si="87"/>
        <v>2.130736842105263E-3</v>
      </c>
      <c r="H1146" s="300"/>
      <c r="I1146" s="300"/>
      <c r="J1146" s="76"/>
    </row>
    <row r="1147" spans="1:10" x14ac:dyDescent="0.25">
      <c r="A1147" s="11" t="s">
        <v>302</v>
      </c>
      <c r="B1147" s="178">
        <f t="shared" si="86"/>
        <v>3.3546814404432135E-2</v>
      </c>
      <c r="D1147" s="300"/>
      <c r="E1147" s="300" t="s">
        <v>102</v>
      </c>
      <c r="F1147" s="300">
        <v>8700</v>
      </c>
      <c r="G1147" s="238">
        <f t="shared" si="87"/>
        <v>1.8315789473684211E-3</v>
      </c>
      <c r="H1147" s="300"/>
      <c r="I1147" s="300"/>
      <c r="J1147" s="76"/>
    </row>
    <row r="1148" spans="1:10" x14ac:dyDescent="0.25">
      <c r="A1148" s="11" t="s">
        <v>302</v>
      </c>
      <c r="B1148" s="178">
        <f t="shared" si="86"/>
        <v>2.0196897617728529</v>
      </c>
      <c r="D1148" s="300"/>
      <c r="E1148" s="300" t="s">
        <v>82</v>
      </c>
      <c r="F1148" s="300">
        <v>67505</v>
      </c>
      <c r="G1148" s="238">
        <f t="shared" si="87"/>
        <v>1.4211578947368421E-2</v>
      </c>
      <c r="H1148" s="300"/>
      <c r="I1148" s="300"/>
      <c r="J1148" s="76"/>
    </row>
    <row r="1149" spans="1:10" x14ac:dyDescent="0.25">
      <c r="A1149" s="11" t="s">
        <v>302</v>
      </c>
      <c r="B1149" s="178">
        <f t="shared" si="86"/>
        <v>3.1347634349030475E-4</v>
      </c>
      <c r="D1149" s="300"/>
      <c r="E1149" s="300" t="s">
        <v>83</v>
      </c>
      <c r="F1149" s="299">
        <v>841</v>
      </c>
      <c r="G1149" s="238">
        <f t="shared" si="87"/>
        <v>1.7705263157894737E-4</v>
      </c>
      <c r="H1149" s="300"/>
      <c r="I1149" s="300"/>
      <c r="J1149" s="76"/>
    </row>
    <row r="1150" spans="1:10" x14ac:dyDescent="0.25">
      <c r="A1150" s="11" t="s">
        <v>302</v>
      </c>
      <c r="B1150" s="178">
        <f t="shared" si="86"/>
        <v>2552.9085872576179</v>
      </c>
      <c r="D1150" s="300"/>
      <c r="E1150" s="300" t="s">
        <v>15</v>
      </c>
      <c r="F1150" s="300">
        <v>2400000</v>
      </c>
      <c r="G1150" s="238">
        <f t="shared" si="87"/>
        <v>0.50526315789473686</v>
      </c>
      <c r="H1150" s="300"/>
      <c r="I1150" s="300"/>
      <c r="J1150" s="76"/>
    </row>
    <row r="1151" spans="1:10" x14ac:dyDescent="0.25">
      <c r="A1151" s="11" t="s">
        <v>302</v>
      </c>
      <c r="B1151" s="178">
        <f t="shared" si="86"/>
        <v>0</v>
      </c>
      <c r="D1151" s="300"/>
      <c r="E1151" s="300" t="s">
        <v>103</v>
      </c>
      <c r="F1151" s="300"/>
      <c r="G1151" s="238"/>
      <c r="H1151" s="300"/>
      <c r="I1151" s="300"/>
      <c r="J1151" s="76"/>
    </row>
    <row r="1152" spans="1:10" x14ac:dyDescent="0.25">
      <c r="A1152" s="11" t="s">
        <v>302</v>
      </c>
      <c r="B1152" s="178">
        <f t="shared" si="86"/>
        <v>0</v>
      </c>
      <c r="D1152" s="300"/>
      <c r="E1152" s="300" t="s">
        <v>222</v>
      </c>
      <c r="F1152" s="300"/>
      <c r="G1152" s="238"/>
      <c r="H1152" s="300"/>
      <c r="I1152" s="300"/>
      <c r="J1152" s="76"/>
    </row>
    <row r="1153" spans="1:10" x14ac:dyDescent="0.25">
      <c r="A1153" s="11" t="s">
        <v>302</v>
      </c>
      <c r="B1153" s="178">
        <f t="shared" si="86"/>
        <v>0</v>
      </c>
      <c r="D1153" s="300"/>
      <c r="E1153" s="300" t="s">
        <v>108</v>
      </c>
      <c r="F1153" s="300"/>
      <c r="G1153" s="238"/>
      <c r="H1153" s="300"/>
      <c r="I1153" s="300"/>
      <c r="J1153" s="76"/>
    </row>
    <row r="1154" spans="1:10" x14ac:dyDescent="0.25">
      <c r="A1154" s="11" t="s">
        <v>302</v>
      </c>
      <c r="B1154" s="178">
        <f t="shared" si="86"/>
        <v>0.1220141668698061</v>
      </c>
      <c r="D1154" s="300"/>
      <c r="E1154" s="300" t="s">
        <v>21</v>
      </c>
      <c r="F1154" s="299">
        <v>16592</v>
      </c>
      <c r="G1154" s="238">
        <f t="shared" si="87"/>
        <v>3.4930526315789475E-3</v>
      </c>
      <c r="H1154" s="300"/>
      <c r="I1154" s="300"/>
      <c r="J1154" s="76"/>
    </row>
    <row r="1155" spans="1:10" x14ac:dyDescent="0.25">
      <c r="A1155" s="11" t="s">
        <v>302</v>
      </c>
      <c r="B1155" s="178">
        <f t="shared" si="86"/>
        <v>0</v>
      </c>
      <c r="D1155" s="300"/>
      <c r="E1155" s="300" t="s">
        <v>190</v>
      </c>
      <c r="F1155" s="299"/>
      <c r="G1155" s="238"/>
      <c r="H1155" s="300"/>
      <c r="I1155" s="300"/>
      <c r="J1155" s="76"/>
    </row>
    <row r="1156" spans="1:10" x14ac:dyDescent="0.25">
      <c r="A1156" s="11" t="s">
        <v>302</v>
      </c>
      <c r="B1156" s="178">
        <f t="shared" si="86"/>
        <v>0.12739639490304711</v>
      </c>
      <c r="D1156" s="300"/>
      <c r="E1156" s="300" t="s">
        <v>227</v>
      </c>
      <c r="F1156" s="300">
        <v>16954</v>
      </c>
      <c r="G1156" s="238">
        <f t="shared" si="87"/>
        <v>3.5692631578947368E-3</v>
      </c>
      <c r="H1156" s="300"/>
      <c r="I1156" s="300"/>
      <c r="J1156" s="76"/>
    </row>
    <row r="1157" spans="1:10" x14ac:dyDescent="0.25">
      <c r="A1157" s="11" t="s">
        <v>302</v>
      </c>
      <c r="B1157" s="178">
        <f t="shared" si="86"/>
        <v>3.4322437673130199</v>
      </c>
      <c r="D1157" s="300"/>
      <c r="E1157" s="300" t="s">
        <v>9</v>
      </c>
      <c r="F1157" s="300">
        <v>88000</v>
      </c>
      <c r="G1157" s="238">
        <f t="shared" si="87"/>
        <v>1.8526315789473686E-2</v>
      </c>
      <c r="H1157" s="300"/>
      <c r="I1157" s="300"/>
      <c r="J1157" s="76"/>
    </row>
    <row r="1158" spans="1:10" x14ac:dyDescent="0.25">
      <c r="A1158" s="11" t="s">
        <v>302</v>
      </c>
      <c r="B1158" s="178">
        <f t="shared" si="86"/>
        <v>0.70914127423822704</v>
      </c>
      <c r="D1158" s="300"/>
      <c r="E1158" s="300" t="s">
        <v>24</v>
      </c>
      <c r="F1158" s="300">
        <v>40000</v>
      </c>
      <c r="G1158" s="238">
        <f t="shared" si="87"/>
        <v>8.4210526315789472E-3</v>
      </c>
      <c r="H1158" s="300"/>
      <c r="I1158" s="300"/>
      <c r="J1158" s="76"/>
    </row>
    <row r="1159" spans="1:10" x14ac:dyDescent="0.25">
      <c r="A1159" s="11" t="s">
        <v>302</v>
      </c>
      <c r="B1159" s="178">
        <f t="shared" si="86"/>
        <v>1.1392753462603877</v>
      </c>
      <c r="D1159" s="300"/>
      <c r="E1159" s="300" t="s">
        <v>110</v>
      </c>
      <c r="F1159" s="300">
        <v>50700</v>
      </c>
      <c r="G1159" s="238">
        <f t="shared" si="87"/>
        <v>1.0673684210526316E-2</v>
      </c>
      <c r="H1159" s="300"/>
      <c r="I1159" s="300"/>
      <c r="J1159" s="76"/>
    </row>
    <row r="1160" spans="1:10" x14ac:dyDescent="0.25">
      <c r="A1160" s="11" t="s">
        <v>302</v>
      </c>
      <c r="B1160" s="178">
        <f t="shared" si="86"/>
        <v>2.8365650969529083E-4</v>
      </c>
      <c r="D1160" s="300"/>
      <c r="E1160" s="300" t="s">
        <v>25</v>
      </c>
      <c r="F1160" s="300">
        <v>800</v>
      </c>
      <c r="G1160" s="238">
        <f t="shared" si="87"/>
        <v>1.6842105263157895E-4</v>
      </c>
      <c r="H1160" s="300"/>
      <c r="I1160" s="300"/>
      <c r="J1160" s="76"/>
    </row>
    <row r="1161" spans="1:10" x14ac:dyDescent="0.25">
      <c r="A1161" s="11" t="s">
        <v>302</v>
      </c>
      <c r="B1161" s="178">
        <f t="shared" si="86"/>
        <v>0</v>
      </c>
      <c r="D1161" s="300"/>
      <c r="E1161" s="300" t="s">
        <v>111</v>
      </c>
      <c r="F1161" s="300"/>
      <c r="G1161" s="238"/>
      <c r="H1161" s="300"/>
      <c r="I1161" s="300"/>
      <c r="J1161" s="76"/>
    </row>
    <row r="1162" spans="1:10" x14ac:dyDescent="0.25">
      <c r="A1162" s="11" t="s">
        <v>302</v>
      </c>
      <c r="B1162" s="178">
        <f t="shared" si="86"/>
        <v>0.66723102493074782</v>
      </c>
      <c r="D1162" s="300"/>
      <c r="E1162" s="300" t="s">
        <v>36</v>
      </c>
      <c r="F1162" s="300">
        <v>38800</v>
      </c>
      <c r="G1162" s="238">
        <f t="shared" si="87"/>
        <v>8.1684210526315783E-3</v>
      </c>
      <c r="H1162" s="300"/>
      <c r="I1162" s="300"/>
      <c r="J1162" s="76"/>
    </row>
    <row r="1163" spans="1:10" x14ac:dyDescent="0.25">
      <c r="A1163" s="11" t="s">
        <v>302</v>
      </c>
      <c r="B1163" s="178">
        <f t="shared" si="86"/>
        <v>0.45385041551246535</v>
      </c>
      <c r="D1163" s="300"/>
      <c r="E1163" s="300" t="s">
        <v>220</v>
      </c>
      <c r="F1163" s="300">
        <v>32000</v>
      </c>
      <c r="G1163" s="238">
        <f t="shared" si="87"/>
        <v>6.7368421052631583E-3</v>
      </c>
      <c r="H1163" s="300"/>
      <c r="I1163" s="300"/>
      <c r="J1163" s="76"/>
    </row>
    <row r="1164" spans="1:10" x14ac:dyDescent="0.25">
      <c r="A1164" s="11" t="s">
        <v>302</v>
      </c>
      <c r="B1164" s="178">
        <f t="shared" si="86"/>
        <v>7.364081994459833E-4</v>
      </c>
      <c r="D1164" s="300"/>
      <c r="E1164" s="300" t="s">
        <v>170</v>
      </c>
      <c r="F1164" s="299">
        <v>1289</v>
      </c>
      <c r="G1164" s="238">
        <f t="shared" si="87"/>
        <v>2.7136842105263158E-4</v>
      </c>
      <c r="H1164" s="300"/>
      <c r="I1164" s="300"/>
      <c r="J1164" s="76"/>
    </row>
    <row r="1165" spans="1:10" x14ac:dyDescent="0.25">
      <c r="A1165" s="11" t="s">
        <v>302</v>
      </c>
      <c r="B1165" s="178">
        <f t="shared" si="86"/>
        <v>0.6067590027700831</v>
      </c>
      <c r="D1165" s="300"/>
      <c r="E1165" s="300" t="s">
        <v>181</v>
      </c>
      <c r="F1165" s="299">
        <v>37000</v>
      </c>
      <c r="G1165" s="238">
        <f t="shared" si="87"/>
        <v>7.7894736842105267E-3</v>
      </c>
      <c r="H1165" s="300"/>
      <c r="I1165" s="300"/>
      <c r="J1165" s="76"/>
    </row>
    <row r="1166" spans="1:10" x14ac:dyDescent="0.25">
      <c r="A1166" s="11" t="s">
        <v>302</v>
      </c>
      <c r="B1166" s="178">
        <f t="shared" si="86"/>
        <v>22.182513502049861</v>
      </c>
      <c r="D1166" s="300"/>
      <c r="E1166" s="300" t="s">
        <v>56</v>
      </c>
      <c r="F1166" s="300">
        <v>223717</v>
      </c>
      <c r="G1166" s="238">
        <f t="shared" si="87"/>
        <v>4.7098315789473683E-2</v>
      </c>
      <c r="H1166" s="300"/>
      <c r="I1166" s="300"/>
      <c r="J1166" s="76"/>
    </row>
    <row r="1167" spans="1:10" x14ac:dyDescent="0.25">
      <c r="A1167" s="11" t="s">
        <v>302</v>
      </c>
      <c r="B1167" s="178">
        <f t="shared" si="86"/>
        <v>0.85027811634349038</v>
      </c>
      <c r="D1167" s="300"/>
      <c r="E1167" s="300" t="s">
        <v>165</v>
      </c>
      <c r="F1167" s="300">
        <v>43800</v>
      </c>
      <c r="G1167" s="238">
        <f t="shared" si="87"/>
        <v>9.2210526315789475E-3</v>
      </c>
      <c r="H1167" s="300"/>
      <c r="I1167" s="300"/>
      <c r="J1167" s="76"/>
    </row>
    <row r="1168" spans="1:10" x14ac:dyDescent="0.25">
      <c r="A1168" s="11" t="s">
        <v>302</v>
      </c>
      <c r="B1168" s="178">
        <f t="shared" si="86"/>
        <v>3.7017759999999997E-2</v>
      </c>
      <c r="D1168" s="300"/>
      <c r="E1168" s="300" t="s">
        <v>84</v>
      </c>
      <c r="F1168" s="300">
        <v>9139</v>
      </c>
      <c r="G1168" s="238">
        <f t="shared" si="87"/>
        <v>1.9239999999999999E-3</v>
      </c>
      <c r="H1168" s="300"/>
      <c r="I1168" s="300"/>
      <c r="J1168" s="76"/>
    </row>
    <row r="1169" spans="1:10" x14ac:dyDescent="0.25">
      <c r="A1169" s="11" t="s">
        <v>302</v>
      </c>
      <c r="B1169" s="178">
        <f t="shared" si="86"/>
        <v>23.486572676343489</v>
      </c>
      <c r="D1169" s="300"/>
      <c r="E1169" s="300" t="s">
        <v>92</v>
      </c>
      <c r="F1169" s="300">
        <v>230199</v>
      </c>
      <c r="G1169" s="238">
        <f t="shared" si="87"/>
        <v>4.846294736842105E-2</v>
      </c>
      <c r="H1169" s="300"/>
      <c r="I1169" s="300"/>
      <c r="J1169" s="76"/>
    </row>
    <row r="1170" spans="1:10" x14ac:dyDescent="0.25">
      <c r="A1170" s="11" t="s">
        <v>302</v>
      </c>
      <c r="B1170" s="178">
        <f t="shared" si="86"/>
        <v>1.2496886426592797</v>
      </c>
      <c r="D1170" s="300"/>
      <c r="E1170" s="300" t="s">
        <v>118</v>
      </c>
      <c r="F1170" s="300">
        <v>53100</v>
      </c>
      <c r="G1170" s="238">
        <f t="shared" si="87"/>
        <v>1.1178947368421052E-2</v>
      </c>
      <c r="H1170" s="300"/>
      <c r="I1170" s="300"/>
      <c r="J1170" s="76"/>
    </row>
    <row r="1171" spans="1:10" x14ac:dyDescent="0.25">
      <c r="A1171" s="11" t="s">
        <v>302</v>
      </c>
      <c r="B1171" s="178">
        <f t="shared" si="86"/>
        <v>0</v>
      </c>
      <c r="D1171" s="300"/>
      <c r="E1171" s="300" t="s">
        <v>29</v>
      </c>
      <c r="F1171" s="300"/>
      <c r="G1171" s="238"/>
      <c r="H1171" s="300"/>
      <c r="I1171" s="300"/>
      <c r="J1171" s="76"/>
    </row>
    <row r="1172" spans="1:10" x14ac:dyDescent="0.25">
      <c r="A1172" s="11" t="s">
        <v>302</v>
      </c>
      <c r="B1172" s="178">
        <f t="shared" si="86"/>
        <v>3.9580055401662046</v>
      </c>
      <c r="D1172" s="300"/>
      <c r="E1172" s="300" t="s">
        <v>16</v>
      </c>
      <c r="F1172" s="300">
        <v>94500</v>
      </c>
      <c r="G1172" s="238">
        <f t="shared" si="87"/>
        <v>1.9894736842105264E-2</v>
      </c>
      <c r="H1172" s="300"/>
      <c r="I1172" s="300"/>
      <c r="J1172" s="76"/>
    </row>
    <row r="1173" spans="1:10" x14ac:dyDescent="0.25">
      <c r="A1173" s="11" t="s">
        <v>302</v>
      </c>
      <c r="B1173" s="178">
        <f t="shared" si="86"/>
        <v>0</v>
      </c>
      <c r="D1173" s="300"/>
      <c r="E1173" s="300" t="s">
        <v>54</v>
      </c>
      <c r="F1173" s="300"/>
      <c r="G1173" s="238"/>
      <c r="H1173" s="300"/>
      <c r="I1173" s="300"/>
      <c r="J1173" s="76"/>
    </row>
    <row r="1174" spans="1:10" x14ac:dyDescent="0.25">
      <c r="A1174" s="11" t="s">
        <v>302</v>
      </c>
      <c r="B1174" s="178">
        <f t="shared" si="86"/>
        <v>0</v>
      </c>
      <c r="D1174" s="300"/>
      <c r="E1174" s="300" t="s">
        <v>37</v>
      </c>
      <c r="F1174" s="300"/>
      <c r="G1174" s="238"/>
      <c r="H1174" s="300"/>
      <c r="I1174" s="300"/>
      <c r="J1174" s="76"/>
    </row>
    <row r="1175" spans="1:10" x14ac:dyDescent="0.25">
      <c r="A1175" s="11" t="s">
        <v>302</v>
      </c>
      <c r="B1175" s="178">
        <f t="shared" si="86"/>
        <v>1.3145225927977837</v>
      </c>
      <c r="D1175" s="300"/>
      <c r="E1175" s="300" t="s">
        <v>121</v>
      </c>
      <c r="F1175" s="300">
        <v>54460</v>
      </c>
      <c r="G1175" s="238">
        <f t="shared" si="87"/>
        <v>1.1465263157894737E-2</v>
      </c>
      <c r="H1175" s="300"/>
      <c r="I1175" s="300"/>
      <c r="J1175" s="76"/>
    </row>
    <row r="1176" spans="1:10" x14ac:dyDescent="0.25">
      <c r="A1176" s="11" t="s">
        <v>302</v>
      </c>
      <c r="B1176" s="178">
        <f t="shared" si="86"/>
        <v>2.7055055512465374E-2</v>
      </c>
      <c r="D1176" s="300"/>
      <c r="E1176" s="300" t="s">
        <v>32</v>
      </c>
      <c r="F1176" s="300">
        <v>7813</v>
      </c>
      <c r="G1176" s="238">
        <f t="shared" si="87"/>
        <v>1.6448421052631579E-3</v>
      </c>
      <c r="H1176" s="300"/>
      <c r="I1176" s="300"/>
      <c r="J1176" s="76"/>
    </row>
    <row r="1177" spans="1:10" x14ac:dyDescent="0.25">
      <c r="A1177" s="11" t="s">
        <v>302</v>
      </c>
      <c r="B1177" s="178">
        <f t="shared" si="86"/>
        <v>1.7036569533518007</v>
      </c>
      <c r="D1177" s="300"/>
      <c r="E1177" s="300" t="s">
        <v>174</v>
      </c>
      <c r="F1177" s="300">
        <v>61999</v>
      </c>
      <c r="G1177" s="238">
        <f t="shared" si="87"/>
        <v>1.3052421052631579E-2</v>
      </c>
      <c r="H1177" s="300"/>
      <c r="I1177" s="300"/>
      <c r="J1177" s="76"/>
    </row>
    <row r="1178" spans="1:10" x14ac:dyDescent="0.25">
      <c r="A1178" s="11" t="s">
        <v>302</v>
      </c>
      <c r="B1178" s="178">
        <f t="shared" si="86"/>
        <v>4.432132963988919E-2</v>
      </c>
      <c r="D1178" s="300"/>
      <c r="E1178" s="300" t="s">
        <v>140</v>
      </c>
      <c r="F1178" s="300">
        <v>10000</v>
      </c>
      <c r="G1178" s="238">
        <f t="shared" si="87"/>
        <v>2.1052631578947368E-3</v>
      </c>
      <c r="H1178" s="300"/>
      <c r="I1178" s="300"/>
      <c r="J1178" s="76"/>
    </row>
    <row r="1179" spans="1:10" x14ac:dyDescent="0.25">
      <c r="A1179" s="11" t="s">
        <v>302</v>
      </c>
      <c r="B1179" s="178">
        <f t="shared" si="86"/>
        <v>0</v>
      </c>
      <c r="D1179" s="300"/>
      <c r="E1179" s="300" t="s">
        <v>161</v>
      </c>
      <c r="F1179" s="300"/>
      <c r="G1179" s="238"/>
      <c r="H1179" s="300"/>
      <c r="I1179" s="300"/>
      <c r="J1179" s="76"/>
    </row>
    <row r="1180" spans="1:10" x14ac:dyDescent="0.25">
      <c r="A1180" s="11" t="s">
        <v>302</v>
      </c>
      <c r="B1180" s="178">
        <f t="shared" si="86"/>
        <v>0</v>
      </c>
      <c r="D1180" s="300"/>
      <c r="E1180" s="300" t="s">
        <v>166</v>
      </c>
      <c r="F1180" s="300"/>
      <c r="G1180" s="238"/>
      <c r="H1180" s="300"/>
      <c r="I1180" s="300"/>
      <c r="J1180" s="76"/>
    </row>
    <row r="1181" spans="1:10" x14ac:dyDescent="0.25">
      <c r="A1181" s="11" t="s">
        <v>302</v>
      </c>
      <c r="B1181" s="178">
        <f t="shared" si="86"/>
        <v>0.70914127423822704</v>
      </c>
      <c r="D1181" s="300"/>
      <c r="E1181" s="300" t="s">
        <v>31</v>
      </c>
      <c r="F1181" s="300">
        <v>40000</v>
      </c>
      <c r="G1181" s="238">
        <f t="shared" si="87"/>
        <v>8.4210526315789472E-3</v>
      </c>
      <c r="H1181" s="300"/>
      <c r="I1181" s="300"/>
      <c r="J1181" s="76"/>
    </row>
    <row r="1182" spans="1:10" x14ac:dyDescent="0.25">
      <c r="A1182" s="11" t="s">
        <v>302</v>
      </c>
      <c r="B1182" s="178">
        <f t="shared" si="86"/>
        <v>0</v>
      </c>
      <c r="D1182" s="300"/>
      <c r="E1182" s="300" t="s">
        <v>128</v>
      </c>
      <c r="F1182" s="299"/>
      <c r="G1182" s="238"/>
      <c r="H1182" s="300"/>
      <c r="I1182" s="300"/>
      <c r="J1182" s="76"/>
    </row>
    <row r="1183" spans="1:10" x14ac:dyDescent="0.25">
      <c r="A1183" s="11" t="s">
        <v>302</v>
      </c>
      <c r="B1183" s="178">
        <f t="shared" si="86"/>
        <v>51.839999999999989</v>
      </c>
      <c r="D1183" s="300"/>
      <c r="E1183" s="300" t="s">
        <v>38</v>
      </c>
      <c r="F1183" s="300">
        <v>342000</v>
      </c>
      <c r="G1183" s="238">
        <f t="shared" si="87"/>
        <v>7.1999999999999995E-2</v>
      </c>
      <c r="H1183" s="300"/>
      <c r="I1183" s="300"/>
      <c r="J1183" s="76"/>
    </row>
    <row r="1184" spans="1:10" x14ac:dyDescent="0.25">
      <c r="A1184" s="11" t="s">
        <v>302</v>
      </c>
      <c r="B1184" s="178">
        <f t="shared" si="86"/>
        <v>0</v>
      </c>
      <c r="D1184" s="300"/>
      <c r="E1184" s="300" t="s">
        <v>129</v>
      </c>
      <c r="F1184" s="300"/>
      <c r="G1184" s="238"/>
      <c r="H1184" s="300"/>
      <c r="I1184" s="300"/>
      <c r="J1184" s="76"/>
    </row>
    <row r="1185" spans="1:10" x14ac:dyDescent="0.25">
      <c r="A1185" s="150" t="s">
        <v>302</v>
      </c>
      <c r="B1185" s="131">
        <f t="shared" si="86"/>
        <v>1.8154016620498613E-2</v>
      </c>
      <c r="C1185" s="150"/>
      <c r="D1185" s="12"/>
      <c r="E1185" s="12" t="s">
        <v>47</v>
      </c>
      <c r="F1185" s="12">
        <v>6400</v>
      </c>
      <c r="G1185" s="237">
        <f t="shared" si="87"/>
        <v>1.3473684210526316E-3</v>
      </c>
      <c r="H1185" s="12"/>
      <c r="I1185" s="12"/>
      <c r="J1185" s="150"/>
    </row>
    <row r="1186" spans="1:10" x14ac:dyDescent="0.25">
      <c r="A1186" s="11" t="s">
        <v>305</v>
      </c>
      <c r="B1186" s="178">
        <f>POWER((F1186/$J$1186)*100, 2)</f>
        <v>0.25</v>
      </c>
      <c r="C1186" s="11">
        <f>SUM(B1186:B1199)</f>
        <v>7420.7195121951208</v>
      </c>
      <c r="D1186" s="304"/>
      <c r="E1186" s="304" t="s">
        <v>93</v>
      </c>
      <c r="F1186" s="306">
        <v>41</v>
      </c>
      <c r="G1186" s="238">
        <f>F1186/$J$1186</f>
        <v>5.0000000000000001E-3</v>
      </c>
      <c r="H1186" s="304"/>
      <c r="I1186" s="304"/>
      <c r="J1186" s="76">
        <v>8200</v>
      </c>
    </row>
    <row r="1187" spans="1:10" x14ac:dyDescent="0.25">
      <c r="A1187" s="11" t="s">
        <v>305</v>
      </c>
      <c r="B1187" s="178">
        <f t="shared" ref="B1187:B1199" si="88">POWER((F1187/$J$1186)*100, 2)</f>
        <v>2.3795359904818562E-3</v>
      </c>
      <c r="D1187" s="304"/>
      <c r="E1187" s="304" t="s">
        <v>101</v>
      </c>
      <c r="F1187" s="307">
        <v>4</v>
      </c>
      <c r="G1187" s="238">
        <f t="shared" ref="G1187:G1195" si="89">F1187/$J$1186</f>
        <v>4.8780487804878049E-4</v>
      </c>
      <c r="H1187" s="304"/>
      <c r="I1187" s="304"/>
      <c r="J1187" s="76"/>
    </row>
    <row r="1188" spans="1:10" x14ac:dyDescent="0.25">
      <c r="A1188" s="11" t="s">
        <v>305</v>
      </c>
      <c r="B1188" s="178">
        <f t="shared" si="88"/>
        <v>2.7507436049970262</v>
      </c>
      <c r="D1188" s="304"/>
      <c r="E1188" s="304" t="s">
        <v>82</v>
      </c>
      <c r="F1188" s="306">
        <v>136</v>
      </c>
      <c r="G1188" s="238">
        <f t="shared" si="89"/>
        <v>1.6585365853658537E-2</v>
      </c>
      <c r="H1188" s="304"/>
      <c r="I1188" s="304"/>
      <c r="J1188" s="76"/>
    </row>
    <row r="1189" spans="1:10" x14ac:dyDescent="0.25">
      <c r="A1189" s="11" t="s">
        <v>305</v>
      </c>
      <c r="B1189" s="178">
        <f t="shared" si="88"/>
        <v>7287.3289708506827</v>
      </c>
      <c r="D1189" s="304"/>
      <c r="E1189" s="304" t="s">
        <v>15</v>
      </c>
      <c r="F1189" s="306">
        <v>7000</v>
      </c>
      <c r="G1189" s="238">
        <f t="shared" si="89"/>
        <v>0.85365853658536583</v>
      </c>
      <c r="H1189" s="304"/>
      <c r="I1189" s="304"/>
      <c r="J1189" s="76"/>
    </row>
    <row r="1190" spans="1:10" x14ac:dyDescent="0.25">
      <c r="A1190" s="11" t="s">
        <v>305</v>
      </c>
      <c r="B1190" s="178">
        <f t="shared" si="88"/>
        <v>0</v>
      </c>
      <c r="D1190" s="304"/>
      <c r="E1190" s="304" t="s">
        <v>111</v>
      </c>
      <c r="F1190" s="307"/>
      <c r="G1190" s="238"/>
      <c r="H1190" s="304"/>
      <c r="I1190" s="304"/>
      <c r="J1190" s="76"/>
    </row>
    <row r="1191" spans="1:10" x14ac:dyDescent="0.25">
      <c r="A1191" s="11" t="s">
        <v>305</v>
      </c>
      <c r="B1191" s="178">
        <f t="shared" si="88"/>
        <v>0</v>
      </c>
      <c r="D1191" s="304"/>
      <c r="E1191" s="304" t="s">
        <v>36</v>
      </c>
      <c r="F1191" s="307"/>
      <c r="G1191" s="238"/>
      <c r="H1191" s="304"/>
      <c r="I1191" s="304"/>
      <c r="J1191" s="76"/>
    </row>
    <row r="1192" spans="1:10" x14ac:dyDescent="0.25">
      <c r="A1192" s="11" t="s">
        <v>305</v>
      </c>
      <c r="B1192" s="178">
        <f t="shared" si="88"/>
        <v>130.01561570493755</v>
      </c>
      <c r="D1192" s="304"/>
      <c r="E1192" s="304" t="s">
        <v>56</v>
      </c>
      <c r="F1192" s="307">
        <v>935</v>
      </c>
      <c r="G1192" s="238">
        <f t="shared" si="89"/>
        <v>0.11402439024390244</v>
      </c>
      <c r="H1192" s="304"/>
      <c r="I1192" s="304"/>
      <c r="J1192" s="76"/>
    </row>
    <row r="1193" spans="1:10" x14ac:dyDescent="0.25">
      <c r="A1193" s="11" t="s">
        <v>305</v>
      </c>
      <c r="B1193" s="178">
        <f t="shared" si="88"/>
        <v>0</v>
      </c>
      <c r="D1193" s="304"/>
      <c r="E1193" s="304" t="s">
        <v>92</v>
      </c>
      <c r="F1193" s="307"/>
      <c r="G1193" s="238"/>
      <c r="H1193" s="304"/>
      <c r="I1193" s="304"/>
      <c r="J1193" s="76"/>
    </row>
    <row r="1194" spans="1:10" x14ac:dyDescent="0.25">
      <c r="A1194" s="11" t="s">
        <v>305</v>
      </c>
      <c r="B1194" s="178">
        <f t="shared" si="88"/>
        <v>0</v>
      </c>
      <c r="D1194" s="304"/>
      <c r="E1194" s="304" t="s">
        <v>29</v>
      </c>
      <c r="F1194" s="307"/>
      <c r="G1194" s="238"/>
      <c r="H1194" s="304"/>
      <c r="I1194" s="304"/>
      <c r="J1194" s="76"/>
    </row>
    <row r="1195" spans="1:10" x14ac:dyDescent="0.25">
      <c r="A1195" s="11" t="s">
        <v>305</v>
      </c>
      <c r="B1195" s="178">
        <f t="shared" si="88"/>
        <v>0.37180249851279001</v>
      </c>
      <c r="D1195" s="304"/>
      <c r="E1195" s="304" t="s">
        <v>16</v>
      </c>
      <c r="F1195" s="307">
        <v>50</v>
      </c>
      <c r="G1195" s="238">
        <f t="shared" si="89"/>
        <v>6.0975609756097563E-3</v>
      </c>
      <c r="H1195" s="304"/>
      <c r="I1195" s="304"/>
      <c r="J1195" s="76"/>
    </row>
    <row r="1196" spans="1:10" x14ac:dyDescent="0.25">
      <c r="A1196" s="11" t="s">
        <v>305</v>
      </c>
      <c r="B1196" s="178">
        <f t="shared" si="88"/>
        <v>0</v>
      </c>
      <c r="D1196" s="304"/>
      <c r="E1196" s="304" t="s">
        <v>37</v>
      </c>
      <c r="F1196" s="307"/>
      <c r="G1196" s="238"/>
      <c r="H1196" s="304"/>
      <c r="I1196" s="304"/>
      <c r="J1196" s="76"/>
    </row>
    <row r="1197" spans="1:10" x14ac:dyDescent="0.25">
      <c r="A1197" s="11" t="s">
        <v>305</v>
      </c>
      <c r="B1197" s="178">
        <f t="shared" si="88"/>
        <v>0</v>
      </c>
      <c r="D1197" s="304"/>
      <c r="E1197" s="304" t="s">
        <v>140</v>
      </c>
      <c r="F1197" s="307"/>
      <c r="G1197" s="238"/>
      <c r="H1197" s="304"/>
      <c r="I1197" s="304"/>
      <c r="J1197" s="76"/>
    </row>
    <row r="1198" spans="1:10" x14ac:dyDescent="0.25">
      <c r="A1198" s="11" t="s">
        <v>305</v>
      </c>
      <c r="B1198" s="178">
        <f t="shared" si="88"/>
        <v>0</v>
      </c>
      <c r="D1198" s="304"/>
      <c r="E1198" s="304" t="s">
        <v>38</v>
      </c>
      <c r="F1198" s="304"/>
      <c r="G1198" s="238"/>
      <c r="H1198" s="304"/>
      <c r="I1198" s="304"/>
      <c r="J1198" s="76"/>
    </row>
    <row r="1199" spans="1:10" x14ac:dyDescent="0.25">
      <c r="A1199" s="150" t="s">
        <v>305</v>
      </c>
      <c r="B1199" s="131">
        <f t="shared" si="88"/>
        <v>0</v>
      </c>
      <c r="C1199" s="150"/>
      <c r="D1199" s="12"/>
      <c r="E1199" s="12" t="s">
        <v>47</v>
      </c>
      <c r="F1199" s="12"/>
      <c r="G1199" s="27"/>
      <c r="H1199" s="12"/>
      <c r="I1199" s="12"/>
      <c r="J1199" s="150"/>
    </row>
    <row r="1200" spans="1:10" x14ac:dyDescent="0.25">
      <c r="A1200" s="11" t="s">
        <v>338</v>
      </c>
      <c r="B1200" s="178">
        <f>POWER((F1200/$J$1200)*100, 2)</f>
        <v>9.6819797749083616</v>
      </c>
      <c r="C1200" s="11">
        <f>SUM(B1200:B1205)</f>
        <v>4092.6500994676635</v>
      </c>
      <c r="D1200" s="306"/>
      <c r="E1200" s="306" t="s">
        <v>6</v>
      </c>
      <c r="F1200" s="306">
        <v>290</v>
      </c>
      <c r="G1200" s="238">
        <f>F1200/$J$1200</f>
        <v>3.1115879828326181E-2</v>
      </c>
      <c r="H1200" s="306"/>
      <c r="I1200" s="306"/>
      <c r="J1200" s="76">
        <v>9320</v>
      </c>
    </row>
    <row r="1201" spans="1:10" x14ac:dyDescent="0.25">
      <c r="A1201" s="11" t="s">
        <v>338</v>
      </c>
      <c r="B1201" s="178">
        <f t="shared" ref="B1201:B1205" si="90">POWER((F1201/$J$1200)*100, 2)</f>
        <v>1036.1214979093372</v>
      </c>
      <c r="D1201" s="306"/>
      <c r="E1201" s="306" t="s">
        <v>9</v>
      </c>
      <c r="F1201" s="306">
        <v>3000</v>
      </c>
      <c r="G1201" s="238">
        <f t="shared" ref="G1201:G1205" si="91">F1201/$J$1200</f>
        <v>0.32188841201716739</v>
      </c>
      <c r="H1201" s="306"/>
      <c r="I1201" s="306"/>
      <c r="J1201" s="76"/>
    </row>
    <row r="1202" spans="1:10" x14ac:dyDescent="0.25">
      <c r="A1202" s="11" t="s">
        <v>338</v>
      </c>
      <c r="B1202" s="178">
        <f t="shared" si="90"/>
        <v>37.535343255539793</v>
      </c>
      <c r="D1202" s="306"/>
      <c r="E1202" s="306" t="s">
        <v>26</v>
      </c>
      <c r="F1202" s="306">
        <v>571</v>
      </c>
      <c r="G1202" s="238">
        <f t="shared" si="91"/>
        <v>6.126609442060086E-2</v>
      </c>
      <c r="H1202" s="306"/>
      <c r="I1202" s="306"/>
      <c r="J1202" s="76"/>
    </row>
    <row r="1203" spans="1:10" x14ac:dyDescent="0.25">
      <c r="A1203" s="11" t="s">
        <v>338</v>
      </c>
      <c r="B1203" s="178">
        <f t="shared" si="90"/>
        <v>0</v>
      </c>
      <c r="C1203" s="105"/>
      <c r="D1203" s="232"/>
      <c r="E1203" s="232" t="s">
        <v>160</v>
      </c>
      <c r="F1203" s="306"/>
      <c r="G1203" s="238"/>
      <c r="H1203" s="232"/>
      <c r="I1203" s="232"/>
      <c r="J1203" s="167"/>
    </row>
    <row r="1204" spans="1:10" x14ac:dyDescent="0.25">
      <c r="A1204" s="11" t="s">
        <v>338</v>
      </c>
      <c r="B1204" s="178">
        <f t="shared" si="90"/>
        <v>2994.3911289579837</v>
      </c>
      <c r="C1204" s="105"/>
      <c r="D1204" s="232"/>
      <c r="E1204" s="14" t="s">
        <v>161</v>
      </c>
      <c r="F1204" s="306">
        <v>5100</v>
      </c>
      <c r="G1204" s="238">
        <f t="shared" si="91"/>
        <v>0.5472103004291845</v>
      </c>
      <c r="H1204" s="232"/>
      <c r="I1204" s="232"/>
      <c r="J1204" s="167"/>
    </row>
    <row r="1205" spans="1:10" x14ac:dyDescent="0.25">
      <c r="A1205" s="150" t="s">
        <v>338</v>
      </c>
      <c r="B1205" s="131">
        <f t="shared" si="90"/>
        <v>14.920149569894456</v>
      </c>
      <c r="C1205" s="150"/>
      <c r="D1205" s="12"/>
      <c r="E1205" s="16" t="s">
        <v>47</v>
      </c>
      <c r="F1205" s="12">
        <v>360</v>
      </c>
      <c r="G1205" s="237">
        <f t="shared" si="91"/>
        <v>3.8626609442060089E-2</v>
      </c>
      <c r="H1205" s="12"/>
      <c r="I1205" s="12"/>
      <c r="J1205" s="14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218"/>
  <sheetViews>
    <sheetView topLeftCell="A10" zoomScaleNormal="100" workbookViewId="0">
      <pane ySplit="1" topLeftCell="A1195" activePane="bottomLeft" state="frozen"/>
      <selection activeCell="A10" sqref="A10"/>
      <selection pane="bottomLeft" activeCell="C1207" sqref="C1207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13</v>
      </c>
      <c r="B2">
        <f>POWER((F2/$J$2)*100, 2)</f>
        <v>881.0040309467214</v>
      </c>
      <c r="C2" s="11">
        <f>SUM(B2:B34)</f>
        <v>3050.175246812194</v>
      </c>
      <c r="D2" s="22"/>
      <c r="E2" s="26" t="s">
        <v>5</v>
      </c>
      <c r="F2" s="61">
        <v>76282</v>
      </c>
      <c r="G2" s="21">
        <f>(F2/$J$2)</f>
        <v>0.2968171206225681</v>
      </c>
      <c r="J2" s="11">
        <v>257000</v>
      </c>
    </row>
    <row r="3" spans="1:10" x14ac:dyDescent="0.25">
      <c r="B3">
        <f>POWER((F3/$J$2)*100, 2)</f>
        <v>9.6974322072400795E-2</v>
      </c>
      <c r="D3" s="22"/>
      <c r="E3" s="26" t="s">
        <v>39</v>
      </c>
      <c r="F3" s="61">
        <v>800.31600000000003</v>
      </c>
      <c r="G3" s="21">
        <f>(F3/$J$2)</f>
        <v>3.1140700389105059E-3</v>
      </c>
    </row>
    <row r="4" spans="1:10" x14ac:dyDescent="0.25">
      <c r="B4">
        <f t="shared" ref="B4:B9" si="0">POWER((F4/$J$2)*100, 2)</f>
        <v>185.34120789111114</v>
      </c>
      <c r="D4" s="22"/>
      <c r="E4" s="26" t="s">
        <v>6</v>
      </c>
      <c r="F4" s="61">
        <v>34988</v>
      </c>
      <c r="G4" s="21">
        <f t="shared" ref="G4:G9" si="1">(F4/$J$2)</f>
        <v>0.13614007782101167</v>
      </c>
    </row>
    <row r="5" spans="1:10" x14ac:dyDescent="0.25">
      <c r="B5">
        <f t="shared" si="0"/>
        <v>334.44866689881752</v>
      </c>
      <c r="D5" s="22"/>
      <c r="E5" s="26" t="s">
        <v>15</v>
      </c>
      <c r="F5" s="61">
        <v>47000</v>
      </c>
      <c r="G5" s="21">
        <f t="shared" si="1"/>
        <v>0.1828793774319066</v>
      </c>
    </row>
    <row r="6" spans="1:10" x14ac:dyDescent="0.25">
      <c r="B6">
        <f t="shared" si="0"/>
        <v>1.6762174143438964E-5</v>
      </c>
      <c r="D6" s="22"/>
      <c r="E6" s="26" t="s">
        <v>18</v>
      </c>
      <c r="F6" s="61">
        <v>10.522</v>
      </c>
      <c r="G6" s="21">
        <f t="shared" si="1"/>
        <v>4.0941634241245135E-5</v>
      </c>
    </row>
    <row r="7" spans="1:10" x14ac:dyDescent="0.25">
      <c r="B7">
        <f t="shared" si="0"/>
        <v>1.3626247180123847E-2</v>
      </c>
      <c r="D7" s="22"/>
      <c r="E7" s="26" t="s">
        <v>52</v>
      </c>
      <c r="F7" s="61">
        <v>300</v>
      </c>
      <c r="G7" s="21">
        <f t="shared" si="1"/>
        <v>1.1673151750972762E-3</v>
      </c>
    </row>
    <row r="8" spans="1:10" x14ac:dyDescent="0.25">
      <c r="B8">
        <f t="shared" si="0"/>
        <v>7.6322124483338111E-2</v>
      </c>
      <c r="D8" s="22"/>
      <c r="E8" s="26" t="s">
        <v>20</v>
      </c>
      <c r="F8" s="61">
        <v>710</v>
      </c>
      <c r="G8" s="21">
        <f t="shared" si="1"/>
        <v>2.762645914396887E-3</v>
      </c>
    </row>
    <row r="9" spans="1:10" x14ac:dyDescent="0.25">
      <c r="B9">
        <f t="shared" si="0"/>
        <v>0.49930445578282778</v>
      </c>
      <c r="D9" s="22"/>
      <c r="E9" s="26" t="s">
        <v>21</v>
      </c>
      <c r="F9" s="61">
        <v>1816</v>
      </c>
      <c r="G9" s="21">
        <f t="shared" si="1"/>
        <v>7.0661478599221787E-3</v>
      </c>
    </row>
    <row r="10" spans="1:10" ht="18.75" x14ac:dyDescent="0.3">
      <c r="A10" s="154" t="s">
        <v>0</v>
      </c>
      <c r="B10" t="s">
        <v>76</v>
      </c>
      <c r="C10" s="11" t="s">
        <v>44</v>
      </c>
      <c r="E10" s="13" t="s">
        <v>1</v>
      </c>
      <c r="F10" s="13" t="s">
        <v>2</v>
      </c>
      <c r="G10" s="21" t="s">
        <v>35</v>
      </c>
      <c r="J10" s="11" t="s">
        <v>4</v>
      </c>
    </row>
    <row r="11" spans="1:10" x14ac:dyDescent="0.25">
      <c r="A11" s="11" t="s">
        <v>3</v>
      </c>
      <c r="B11">
        <f>POWER((F11/$J$2)*100, 2)</f>
        <v>881.0040309467214</v>
      </c>
      <c r="C11" s="11">
        <f>SUM(B11:B43)</f>
        <v>1651.1795374010237</v>
      </c>
      <c r="D11" s="22"/>
      <c r="E11" s="26" t="s">
        <v>5</v>
      </c>
      <c r="F11" s="61">
        <v>76282</v>
      </c>
      <c r="G11" s="21">
        <f>(F11/$J$2)</f>
        <v>0.2968171206225681</v>
      </c>
      <c r="J11" s="11">
        <v>257000</v>
      </c>
    </row>
    <row r="12" spans="1:10" x14ac:dyDescent="0.25">
      <c r="A12" s="11" t="s">
        <v>3</v>
      </c>
      <c r="B12">
        <f>POWER((F12/$J$2)*100, 2)</f>
        <v>9.6974322072400795E-2</v>
      </c>
      <c r="D12" s="22"/>
      <c r="E12" s="26" t="s">
        <v>39</v>
      </c>
      <c r="F12" s="61">
        <v>800.31600000000003</v>
      </c>
      <c r="G12" s="21">
        <f>(F12/$J$2)</f>
        <v>3.1140700389105059E-3</v>
      </c>
    </row>
    <row r="13" spans="1:10" x14ac:dyDescent="0.25">
      <c r="A13" s="11" t="s">
        <v>3</v>
      </c>
      <c r="B13">
        <f t="shared" ref="B13:B28" si="2">POWER((F13/$J$2)*100, 2)</f>
        <v>185.34120789111114</v>
      </c>
      <c r="D13" s="22"/>
      <c r="E13" s="26" t="s">
        <v>6</v>
      </c>
      <c r="F13" s="61">
        <v>34988</v>
      </c>
      <c r="G13" s="21">
        <f t="shared" ref="G13:G25" si="3">(F13/$J$2)</f>
        <v>0.13614007782101167</v>
      </c>
    </row>
    <row r="14" spans="1:10" x14ac:dyDescent="0.25">
      <c r="A14" s="11" t="s">
        <v>3</v>
      </c>
      <c r="B14">
        <f t="shared" si="2"/>
        <v>334.44866689881752</v>
      </c>
      <c r="D14" s="22"/>
      <c r="E14" s="26" t="s">
        <v>15</v>
      </c>
      <c r="F14" s="61">
        <v>47000</v>
      </c>
      <c r="G14" s="21">
        <f t="shared" si="3"/>
        <v>0.1828793774319066</v>
      </c>
    </row>
    <row r="15" spans="1:10" x14ac:dyDescent="0.25">
      <c r="A15" s="11" t="s">
        <v>3</v>
      </c>
      <c r="B15">
        <f t="shared" si="2"/>
        <v>1.6762174143438964E-5</v>
      </c>
      <c r="D15" s="22"/>
      <c r="E15" s="26" t="s">
        <v>18</v>
      </c>
      <c r="F15" s="61">
        <v>10.522</v>
      </c>
      <c r="G15" s="21">
        <f t="shared" si="3"/>
        <v>4.0941634241245135E-5</v>
      </c>
    </row>
    <row r="16" spans="1:10" x14ac:dyDescent="0.25">
      <c r="A16" s="11" t="s">
        <v>3</v>
      </c>
      <c r="B16">
        <f t="shared" si="2"/>
        <v>1.3626247180123847E-2</v>
      </c>
      <c r="D16" s="22"/>
      <c r="E16" s="26" t="s">
        <v>52</v>
      </c>
      <c r="F16" s="61">
        <v>300</v>
      </c>
      <c r="G16" s="21">
        <f t="shared" si="3"/>
        <v>1.1673151750972762E-3</v>
      </c>
    </row>
    <row r="17" spans="1:7" x14ac:dyDescent="0.25">
      <c r="A17" s="11" t="s">
        <v>3</v>
      </c>
      <c r="B17">
        <f t="shared" si="2"/>
        <v>7.6322124483338111E-2</v>
      </c>
      <c r="D17" s="22"/>
      <c r="E17" s="26" t="s">
        <v>20</v>
      </c>
      <c r="F17" s="61">
        <v>710</v>
      </c>
      <c r="G17" s="21">
        <f t="shared" si="3"/>
        <v>2.762645914396887E-3</v>
      </c>
    </row>
    <row r="18" spans="1:7" x14ac:dyDescent="0.25">
      <c r="A18" s="11" t="s">
        <v>3</v>
      </c>
      <c r="B18">
        <f t="shared" si="2"/>
        <v>0.49930445578282778</v>
      </c>
      <c r="D18" s="22"/>
      <c r="E18" s="26" t="s">
        <v>21</v>
      </c>
      <c r="F18" s="61">
        <v>1816</v>
      </c>
      <c r="G18" s="21">
        <f t="shared" si="3"/>
        <v>7.0661478599221787E-3</v>
      </c>
    </row>
    <row r="19" spans="1:7" x14ac:dyDescent="0.25">
      <c r="A19" s="11" t="s">
        <v>3</v>
      </c>
      <c r="B19">
        <f t="shared" si="2"/>
        <v>38.957998001483745</v>
      </c>
      <c r="D19" s="22"/>
      <c r="E19" s="26" t="s">
        <v>7</v>
      </c>
      <c r="F19" s="61">
        <v>16041</v>
      </c>
      <c r="G19" s="21">
        <f t="shared" si="3"/>
        <v>6.2416342412451364E-2</v>
      </c>
    </row>
    <row r="20" spans="1:7" x14ac:dyDescent="0.25">
      <c r="A20" s="11" t="s">
        <v>3</v>
      </c>
      <c r="B20">
        <f t="shared" si="2"/>
        <v>0.73958795335644745</v>
      </c>
      <c r="D20" s="22"/>
      <c r="E20" s="26" t="s">
        <v>8</v>
      </c>
      <c r="F20" s="61">
        <v>2210.1819999999998</v>
      </c>
      <c r="G20" s="21">
        <f t="shared" si="3"/>
        <v>8.5999299610894937E-3</v>
      </c>
    </row>
    <row r="21" spans="1:7" x14ac:dyDescent="0.25">
      <c r="A21" s="11" t="s">
        <v>3</v>
      </c>
      <c r="B21">
        <f t="shared" si="2"/>
        <v>3.1394873503005345E-3</v>
      </c>
      <c r="D21" s="22"/>
      <c r="E21" s="26" t="s">
        <v>22</v>
      </c>
      <c r="F21" s="61">
        <v>144</v>
      </c>
      <c r="G21" s="21">
        <f t="shared" si="3"/>
        <v>5.603112840466926E-4</v>
      </c>
    </row>
    <row r="22" spans="1:7" x14ac:dyDescent="0.25">
      <c r="A22" s="11" t="s">
        <v>3</v>
      </c>
      <c r="B22">
        <f t="shared" si="2"/>
        <v>35.44186891550212</v>
      </c>
      <c r="D22" s="22"/>
      <c r="E22" s="26" t="s">
        <v>9</v>
      </c>
      <c r="F22" s="61">
        <v>15300</v>
      </c>
      <c r="G22" s="21">
        <f t="shared" si="3"/>
        <v>5.9533073929961086E-2</v>
      </c>
    </row>
    <row r="23" spans="1:7" x14ac:dyDescent="0.25">
      <c r="A23" s="11" t="s">
        <v>3</v>
      </c>
      <c r="B23">
        <f t="shared" si="2"/>
        <v>149.68903615346181</v>
      </c>
      <c r="C23" s="105"/>
      <c r="D23" s="22"/>
      <c r="E23" s="26" t="s">
        <v>23</v>
      </c>
      <c r="F23" s="61">
        <v>31443.3</v>
      </c>
      <c r="G23" s="21">
        <f t="shared" si="3"/>
        <v>0.12234747081712062</v>
      </c>
    </row>
    <row r="24" spans="1:7" x14ac:dyDescent="0.25">
      <c r="A24" s="11" t="s">
        <v>3</v>
      </c>
      <c r="B24">
        <f t="shared" si="2"/>
        <v>0.12046571484806734</v>
      </c>
      <c r="D24" s="22"/>
      <c r="E24" s="26" t="s">
        <v>24</v>
      </c>
      <c r="F24" s="61">
        <v>892</v>
      </c>
      <c r="G24" s="21">
        <f t="shared" si="3"/>
        <v>3.4708171206225681E-3</v>
      </c>
    </row>
    <row r="25" spans="1:7" x14ac:dyDescent="0.25">
      <c r="A25" s="11" t="s">
        <v>3</v>
      </c>
      <c r="B25">
        <f t="shared" si="2"/>
        <v>13.205704307814047</v>
      </c>
      <c r="D25" s="22"/>
      <c r="E25" s="26" t="s">
        <v>10</v>
      </c>
      <c r="F25" s="61">
        <v>9339.2909999999993</v>
      </c>
      <c r="G25" s="21">
        <f t="shared" si="3"/>
        <v>3.6339653696498053E-2</v>
      </c>
    </row>
    <row r="26" spans="1:7" x14ac:dyDescent="0.25">
      <c r="A26" s="11" t="s">
        <v>3</v>
      </c>
      <c r="B26">
        <f t="shared" si="2"/>
        <v>4.046828869475692</v>
      </c>
      <c r="D26" s="22"/>
      <c r="E26" s="26" t="s">
        <v>36</v>
      </c>
      <c r="F26" s="61">
        <v>5170</v>
      </c>
      <c r="G26" s="21">
        <f>(F26/$J$2)</f>
        <v>2.0116731517509728E-2</v>
      </c>
    </row>
    <row r="27" spans="1:7" x14ac:dyDescent="0.25">
      <c r="A27" s="11" t="s">
        <v>3</v>
      </c>
      <c r="B27">
        <f t="shared" si="2"/>
        <v>2.2487892517676269E-3</v>
      </c>
      <c r="D27" s="22"/>
      <c r="E27" s="26" t="s">
        <v>26</v>
      </c>
      <c r="F27" s="61">
        <v>121.873</v>
      </c>
      <c r="G27" s="21">
        <f>(F27/$J$2)</f>
        <v>4.7421400778210117E-4</v>
      </c>
    </row>
    <row r="28" spans="1:7" x14ac:dyDescent="0.25">
      <c r="A28" s="11" t="s">
        <v>3</v>
      </c>
      <c r="B28">
        <f t="shared" si="2"/>
        <v>1.3953277112446819E-3</v>
      </c>
      <c r="D28" s="22"/>
      <c r="E28" s="26" t="s">
        <v>56</v>
      </c>
      <c r="F28" s="61">
        <v>96</v>
      </c>
      <c r="G28" s="21">
        <f>(F28/$J$2)</f>
        <v>3.7354085603112842E-4</v>
      </c>
    </row>
    <row r="29" spans="1:7" x14ac:dyDescent="0.25">
      <c r="A29" s="11" t="s">
        <v>3</v>
      </c>
      <c r="B29">
        <f>POWER((F29/$J$2)*100, 2)</f>
        <v>0</v>
      </c>
      <c r="D29" s="22"/>
      <c r="E29" s="26" t="s">
        <v>45</v>
      </c>
      <c r="F29" s="62"/>
      <c r="G29" s="21">
        <f>(F29/$J$2)</f>
        <v>0</v>
      </c>
    </row>
    <row r="30" spans="1:7" x14ac:dyDescent="0.25">
      <c r="A30" s="11" t="s">
        <v>3</v>
      </c>
      <c r="B30">
        <f t="shared" ref="B30:B43" si="4">POWER((F30/$J$2)*100, 2)</f>
        <v>1.0561235446410997E-5</v>
      </c>
      <c r="D30" s="22"/>
      <c r="E30" s="26" t="s">
        <v>27</v>
      </c>
      <c r="F30" s="61">
        <v>8.3520000000000003</v>
      </c>
      <c r="G30" s="21">
        <f>(F30/$J$2)</f>
        <v>3.2498054474708171E-5</v>
      </c>
    </row>
    <row r="31" spans="1:7" x14ac:dyDescent="0.25">
      <c r="A31" s="11" t="s">
        <v>3</v>
      </c>
      <c r="B31">
        <f t="shared" si="4"/>
        <v>1.3797564595981771E-4</v>
      </c>
      <c r="D31" s="22"/>
      <c r="E31" s="26" t="s">
        <v>28</v>
      </c>
      <c r="F31" s="61">
        <v>30.187999999999999</v>
      </c>
      <c r="G31" s="21">
        <f t="shared" ref="G31:G43" si="5">(F31/$J$2)</f>
        <v>1.1746303501945525E-4</v>
      </c>
    </row>
    <row r="32" spans="1:7" x14ac:dyDescent="0.25">
      <c r="A32" s="11" t="s">
        <v>3</v>
      </c>
      <c r="B32">
        <f t="shared" si="4"/>
        <v>0</v>
      </c>
      <c r="D32" s="22"/>
      <c r="E32" s="26" t="s">
        <v>29</v>
      </c>
      <c r="F32" s="61"/>
      <c r="G32" s="21">
        <f t="shared" si="5"/>
        <v>0</v>
      </c>
    </row>
    <row r="33" spans="1:11" x14ac:dyDescent="0.25">
      <c r="A33" s="11" t="s">
        <v>3</v>
      </c>
      <c r="B33">
        <f t="shared" si="4"/>
        <v>4.9190752320247091</v>
      </c>
      <c r="D33" s="22"/>
      <c r="E33" s="26" t="s">
        <v>16</v>
      </c>
      <c r="F33" s="61">
        <v>5700</v>
      </c>
      <c r="G33" s="21">
        <f t="shared" si="5"/>
        <v>2.217898832684825E-2</v>
      </c>
    </row>
    <row r="34" spans="1:11" x14ac:dyDescent="0.25">
      <c r="A34" s="11" t="s">
        <v>3</v>
      </c>
      <c r="B34">
        <f t="shared" si="4"/>
        <v>8.7450226347105933E-2</v>
      </c>
      <c r="D34" s="22"/>
      <c r="E34" s="26" t="s">
        <v>54</v>
      </c>
      <c r="F34" s="62">
        <v>760</v>
      </c>
      <c r="G34" s="21">
        <f t="shared" si="5"/>
        <v>2.9571984435797665E-3</v>
      </c>
    </row>
    <row r="35" spans="1:11" x14ac:dyDescent="0.25">
      <c r="A35" s="11" t="s">
        <v>3</v>
      </c>
      <c r="B35">
        <f t="shared" si="4"/>
        <v>0</v>
      </c>
      <c r="D35" s="22"/>
      <c r="E35" s="26" t="s">
        <v>34</v>
      </c>
      <c r="F35" s="62"/>
      <c r="G35" s="21">
        <f t="shared" si="5"/>
        <v>0</v>
      </c>
      <c r="K35" s="13"/>
    </row>
    <row r="36" spans="1:11" x14ac:dyDescent="0.25">
      <c r="A36" s="11" t="s">
        <v>3</v>
      </c>
      <c r="B36">
        <f t="shared" si="4"/>
        <v>9.1171100243758407E-2</v>
      </c>
      <c r="D36" s="22"/>
      <c r="E36" s="26" t="s">
        <v>30</v>
      </c>
      <c r="F36" s="61">
        <v>776</v>
      </c>
      <c r="G36" s="21">
        <f t="shared" si="5"/>
        <v>3.0194552529182878E-3</v>
      </c>
      <c r="K36" s="13"/>
    </row>
    <row r="37" spans="1:11" x14ac:dyDescent="0.25">
      <c r="A37" s="11" t="s">
        <v>3</v>
      </c>
      <c r="B37">
        <f t="shared" si="4"/>
        <v>0</v>
      </c>
      <c r="D37" s="22"/>
      <c r="E37" s="26" t="s">
        <v>55</v>
      </c>
      <c r="F37" s="62"/>
      <c r="G37" s="21">
        <f t="shared" si="5"/>
        <v>0</v>
      </c>
    </row>
    <row r="38" spans="1:11" x14ac:dyDescent="0.25">
      <c r="A38" s="11" t="s">
        <v>3</v>
      </c>
      <c r="B38">
        <f t="shared" si="4"/>
        <v>1.2496978001180943</v>
      </c>
      <c r="D38" s="22"/>
      <c r="E38" s="26" t="s">
        <v>11</v>
      </c>
      <c r="F38" s="65">
        <v>2873</v>
      </c>
      <c r="G38" s="21">
        <f t="shared" si="5"/>
        <v>1.1178988326848249E-2</v>
      </c>
    </row>
    <row r="39" spans="1:11" x14ac:dyDescent="0.25">
      <c r="A39" s="11" t="s">
        <v>3</v>
      </c>
      <c r="B39">
        <f t="shared" si="4"/>
        <v>5.2703296037790131E-4</v>
      </c>
      <c r="D39" s="22"/>
      <c r="E39" t="s">
        <v>46</v>
      </c>
      <c r="F39" s="61">
        <v>59</v>
      </c>
      <c r="G39" s="21">
        <f t="shared" si="5"/>
        <v>2.2957198443579767E-4</v>
      </c>
    </row>
    <row r="40" spans="1:11" x14ac:dyDescent="0.25">
      <c r="A40" s="11" t="s">
        <v>3</v>
      </c>
      <c r="B40">
        <f t="shared" si="4"/>
        <v>0.35033040962013051</v>
      </c>
      <c r="D40" s="22"/>
      <c r="E40" t="s">
        <v>31</v>
      </c>
      <c r="F40" s="61">
        <v>1521.15</v>
      </c>
      <c r="G40" s="21">
        <f t="shared" si="5"/>
        <v>5.9188715953307396E-3</v>
      </c>
    </row>
    <row r="41" spans="1:11" x14ac:dyDescent="0.25">
      <c r="A41" s="11" t="s">
        <v>3</v>
      </c>
      <c r="B41">
        <f t="shared" si="4"/>
        <v>0</v>
      </c>
      <c r="D41" s="22"/>
      <c r="E41" t="s">
        <v>38</v>
      </c>
      <c r="F41" s="62"/>
      <c r="G41" s="21">
        <f t="shared" si="5"/>
        <v>0</v>
      </c>
    </row>
    <row r="42" spans="1:11" x14ac:dyDescent="0.25">
      <c r="A42" s="11" t="s">
        <v>3</v>
      </c>
      <c r="B42">
        <f t="shared" si="4"/>
        <v>0.79119986676558307</v>
      </c>
      <c r="D42" s="22"/>
      <c r="E42" t="s">
        <v>12</v>
      </c>
      <c r="F42" s="61">
        <v>2286</v>
      </c>
      <c r="G42" s="21">
        <f t="shared" si="5"/>
        <v>8.8949416342412446E-3</v>
      </c>
    </row>
    <row r="43" spans="1:11" x14ac:dyDescent="0.25">
      <c r="A43" s="150" t="s">
        <v>3</v>
      </c>
      <c r="B43" s="12">
        <f t="shared" si="4"/>
        <v>1.5140274644582052E-3</v>
      </c>
      <c r="C43" s="150"/>
      <c r="D43" s="42"/>
      <c r="E43" s="12" t="s">
        <v>47</v>
      </c>
      <c r="F43" s="64">
        <v>100</v>
      </c>
      <c r="G43" s="27">
        <f t="shared" si="5"/>
        <v>3.8910505836575878E-4</v>
      </c>
      <c r="H43" s="12"/>
      <c r="I43" s="12"/>
      <c r="J43" s="150"/>
    </row>
    <row r="44" spans="1:11" x14ac:dyDescent="0.25">
      <c r="A44" s="11" t="s">
        <v>77</v>
      </c>
      <c r="B44" s="13">
        <f>POWER((F44/$J$44)*100, 2)</f>
        <v>5889.6700919415898</v>
      </c>
      <c r="C44" s="105">
        <f>SUM(B44:B45)</f>
        <v>6430.5029745808542</v>
      </c>
      <c r="D44" s="13"/>
      <c r="E44" s="73" t="s">
        <v>38</v>
      </c>
      <c r="F44" s="34">
        <v>132</v>
      </c>
      <c r="G44" s="28">
        <f>(F44/$J$44)</f>
        <v>0.76744186046511631</v>
      </c>
      <c r="J44" s="11">
        <v>172</v>
      </c>
    </row>
    <row r="45" spans="1:11" x14ac:dyDescent="0.25">
      <c r="A45" s="11" t="s">
        <v>77</v>
      </c>
      <c r="B45" s="13">
        <f>POWER((F45/$J$44)*100, 2)</f>
        <v>540.83288263926443</v>
      </c>
      <c r="E45" s="73" t="s">
        <v>78</v>
      </c>
      <c r="F45" s="34">
        <v>40</v>
      </c>
      <c r="G45" s="28">
        <f>(F45/$J$44)</f>
        <v>0.23255813953488372</v>
      </c>
    </row>
    <row r="46" spans="1:11" x14ac:dyDescent="0.25">
      <c r="A46" s="70" t="s">
        <v>80</v>
      </c>
      <c r="B46" s="69">
        <f>POWER((F46/$J$46)*100, 2)</f>
        <v>5.47037135992624</v>
      </c>
      <c r="C46" s="70">
        <f>SUM(B46:B56)</f>
        <v>5408.8194181912504</v>
      </c>
      <c r="D46" s="69"/>
      <c r="E46" s="89" t="s">
        <v>81</v>
      </c>
      <c r="F46" s="69">
        <f>10535+4297</f>
        <v>14832</v>
      </c>
      <c r="G46" s="80">
        <f>(F46/$J$46)</f>
        <v>2.3388825023772014E-2</v>
      </c>
      <c r="H46" s="69"/>
      <c r="I46" s="69"/>
      <c r="J46" s="148">
        <f>SUM(F46:F56)</f>
        <v>634149</v>
      </c>
      <c r="K46" s="69"/>
    </row>
    <row r="47" spans="1:11" x14ac:dyDescent="0.25">
      <c r="A47" s="11" t="s">
        <v>80</v>
      </c>
      <c r="B47" s="13">
        <f>POWER((F47/$J$46)*100, 2)</f>
        <v>5191.5807486832018</v>
      </c>
      <c r="E47" s="74" t="s">
        <v>5</v>
      </c>
      <c r="F47" s="13">
        <v>456921</v>
      </c>
      <c r="G47" s="21">
        <f>(F47/$J$46)</f>
        <v>0.72052624856303482</v>
      </c>
      <c r="I47" s="77"/>
    </row>
    <row r="48" spans="1:11" x14ac:dyDescent="0.25">
      <c r="A48" s="11" t="s">
        <v>80</v>
      </c>
      <c r="B48" s="13">
        <f t="shared" ref="B48:B56" si="6">POWER((F48/$J$46)*100, 2)</f>
        <v>1.2478847608496295</v>
      </c>
      <c r="E48" s="74" t="s">
        <v>6</v>
      </c>
      <c r="F48" s="13">
        <v>7084</v>
      </c>
      <c r="G48" s="21">
        <f t="shared" ref="G48:G56" si="7">(F48/$J$46)</f>
        <v>1.1170876245172665E-2</v>
      </c>
      <c r="I48" s="77"/>
    </row>
    <row r="49" spans="1:11" x14ac:dyDescent="0.25">
      <c r="A49" s="11" t="s">
        <v>80</v>
      </c>
      <c r="B49" s="13">
        <f t="shared" si="6"/>
        <v>0</v>
      </c>
      <c r="E49" s="74" t="s">
        <v>82</v>
      </c>
      <c r="F49" s="13"/>
      <c r="G49" s="21">
        <f t="shared" si="7"/>
        <v>0</v>
      </c>
      <c r="I49" s="77"/>
    </row>
    <row r="50" spans="1:11" x14ac:dyDescent="0.25">
      <c r="A50" s="11" t="s">
        <v>80</v>
      </c>
      <c r="B50" s="13">
        <f t="shared" si="6"/>
        <v>127.53025849073919</v>
      </c>
      <c r="E50" s="74" t="s">
        <v>83</v>
      </c>
      <c r="F50" s="13">
        <f>62022+4145+5447</f>
        <v>71614</v>
      </c>
      <c r="G50" s="21">
        <f t="shared" si="7"/>
        <v>0.11292929579641378</v>
      </c>
      <c r="I50" s="77"/>
    </row>
    <row r="51" spans="1:11" x14ac:dyDescent="0.25">
      <c r="A51" s="11" t="s">
        <v>80</v>
      </c>
      <c r="B51" s="13">
        <f t="shared" si="6"/>
        <v>2.4866655407546903</v>
      </c>
      <c r="E51" s="74" t="s">
        <v>15</v>
      </c>
      <c r="F51" s="13">
        <v>10000</v>
      </c>
      <c r="G51" s="21">
        <f t="shared" si="7"/>
        <v>1.5769164660040462E-2</v>
      </c>
      <c r="I51" s="77"/>
    </row>
    <row r="52" spans="1:11" x14ac:dyDescent="0.25">
      <c r="A52" s="11" t="s">
        <v>80</v>
      </c>
      <c r="B52" s="13">
        <f t="shared" si="6"/>
        <v>0</v>
      </c>
      <c r="E52" s="74" t="s">
        <v>84</v>
      </c>
      <c r="F52" s="13"/>
      <c r="G52" s="21">
        <f t="shared" si="7"/>
        <v>0</v>
      </c>
      <c r="I52" s="77"/>
    </row>
    <row r="53" spans="1:11" x14ac:dyDescent="0.25">
      <c r="A53" s="11" t="s">
        <v>80</v>
      </c>
      <c r="B53" s="13">
        <f t="shared" si="6"/>
        <v>10.65305431597865</v>
      </c>
      <c r="E53" s="74" t="s">
        <v>85</v>
      </c>
      <c r="F53" s="102">
        <v>20698</v>
      </c>
      <c r="G53" s="21">
        <f t="shared" si="7"/>
        <v>3.263901701335175E-2</v>
      </c>
      <c r="I53" s="77"/>
    </row>
    <row r="54" spans="1:11" x14ac:dyDescent="0.25">
      <c r="A54" s="11" t="s">
        <v>80</v>
      </c>
      <c r="B54" s="13">
        <f t="shared" si="6"/>
        <v>0</v>
      </c>
      <c r="E54" s="74" t="s">
        <v>16</v>
      </c>
      <c r="F54" s="102"/>
      <c r="G54" s="21">
        <f t="shared" si="7"/>
        <v>0</v>
      </c>
      <c r="I54" s="77"/>
    </row>
    <row r="55" spans="1:11" x14ac:dyDescent="0.25">
      <c r="A55" s="11" t="s">
        <v>80</v>
      </c>
      <c r="B55" s="13">
        <f t="shared" si="6"/>
        <v>0</v>
      </c>
      <c r="E55" s="74" t="s">
        <v>38</v>
      </c>
      <c r="F55" s="13"/>
      <c r="G55" s="21">
        <f t="shared" si="7"/>
        <v>0</v>
      </c>
      <c r="I55" s="77"/>
    </row>
    <row r="56" spans="1:11" x14ac:dyDescent="0.25">
      <c r="A56" s="150" t="s">
        <v>80</v>
      </c>
      <c r="B56" s="13">
        <f t="shared" si="6"/>
        <v>69.850435039799279</v>
      </c>
      <c r="E56" s="74" t="s">
        <v>86</v>
      </c>
      <c r="F56" s="13">
        <v>53000</v>
      </c>
      <c r="G56" s="21">
        <f t="shared" si="7"/>
        <v>8.357657269821446E-2</v>
      </c>
      <c r="I56" s="77"/>
    </row>
    <row r="57" spans="1:11" x14ac:dyDescent="0.25">
      <c r="A57" s="70" t="s">
        <v>88</v>
      </c>
      <c r="B57" s="69">
        <f>POWER((F57/$J$57)*100, 2)</f>
        <v>0</v>
      </c>
      <c r="C57" s="70">
        <f>SUM(B57:B65)</f>
        <v>7222.8572213283414</v>
      </c>
      <c r="D57" s="69"/>
      <c r="E57" s="69" t="s">
        <v>6</v>
      </c>
      <c r="F57" s="69"/>
      <c r="G57" s="80">
        <f>(F57/$J$57)</f>
        <v>0</v>
      </c>
      <c r="H57" s="69"/>
      <c r="I57" s="69"/>
      <c r="J57" s="148">
        <v>6610</v>
      </c>
      <c r="K57" s="69"/>
    </row>
    <row r="58" spans="1:11" x14ac:dyDescent="0.25">
      <c r="A58" s="105" t="s">
        <v>88</v>
      </c>
      <c r="B58" s="13">
        <f>POWER((F58/$J$57)*100, 2)</f>
        <v>57.218581848892597</v>
      </c>
      <c r="C58" s="105"/>
      <c r="D58" s="13"/>
      <c r="E58" s="108" t="s">
        <v>15</v>
      </c>
      <c r="F58">
        <v>500</v>
      </c>
      <c r="G58" s="28">
        <f>(F58/$J$57)</f>
        <v>7.564296520423601E-2</v>
      </c>
      <c r="H58" s="13"/>
      <c r="I58" s="13"/>
      <c r="J58" s="167"/>
      <c r="K58" s="13"/>
    </row>
    <row r="59" spans="1:11" x14ac:dyDescent="0.25">
      <c r="A59" s="105" t="s">
        <v>88</v>
      </c>
      <c r="B59" s="13">
        <f t="shared" ref="B59:B65" si="8">POWER((F59/$J$57)*100, 2)</f>
        <v>0</v>
      </c>
      <c r="C59" s="105"/>
      <c r="D59" s="13"/>
      <c r="E59" t="s">
        <v>36</v>
      </c>
      <c r="G59" s="28">
        <f t="shared" ref="G59:G65" si="9">(F59/$J$57)</f>
        <v>0</v>
      </c>
      <c r="J59" s="76"/>
    </row>
    <row r="60" spans="1:11" x14ac:dyDescent="0.25">
      <c r="A60" s="105" t="s">
        <v>88</v>
      </c>
      <c r="B60" s="13">
        <f t="shared" si="8"/>
        <v>5.8591827813266002E-2</v>
      </c>
      <c r="E60" t="s">
        <v>90</v>
      </c>
      <c r="F60">
        <v>16</v>
      </c>
      <c r="G60" s="28">
        <f t="shared" si="9"/>
        <v>2.420574886535552E-3</v>
      </c>
      <c r="J60" s="76"/>
    </row>
    <row r="61" spans="1:11" x14ac:dyDescent="0.25">
      <c r="A61" s="105" t="s">
        <v>88</v>
      </c>
      <c r="B61" s="13">
        <f t="shared" si="8"/>
        <v>64.77692763680389</v>
      </c>
      <c r="E61" t="s">
        <v>27</v>
      </c>
      <c r="F61">
        <v>532</v>
      </c>
      <c r="G61" s="28">
        <f>(F61/$J$57)</f>
        <v>8.0484114977307106E-2</v>
      </c>
      <c r="J61" s="76"/>
    </row>
    <row r="62" spans="1:11" x14ac:dyDescent="0.25">
      <c r="A62" s="105" t="s">
        <v>88</v>
      </c>
      <c r="B62" s="13">
        <f t="shared" si="8"/>
        <v>0</v>
      </c>
      <c r="E62" t="s">
        <v>85</v>
      </c>
      <c r="G62" s="28">
        <f t="shared" si="9"/>
        <v>0</v>
      </c>
      <c r="J62" s="76"/>
    </row>
    <row r="63" spans="1:11" x14ac:dyDescent="0.25">
      <c r="A63" s="105" t="s">
        <v>88</v>
      </c>
      <c r="B63" s="13">
        <f t="shared" si="8"/>
        <v>0</v>
      </c>
      <c r="E63" t="s">
        <v>16</v>
      </c>
      <c r="G63" s="28">
        <f t="shared" si="9"/>
        <v>0</v>
      </c>
      <c r="J63" s="76"/>
    </row>
    <row r="64" spans="1:11" x14ac:dyDescent="0.25">
      <c r="A64" s="105" t="s">
        <v>88</v>
      </c>
      <c r="B64" s="13">
        <f t="shared" si="8"/>
        <v>7100.8031200148316</v>
      </c>
      <c r="E64" t="s">
        <v>38</v>
      </c>
      <c r="F64">
        <v>5570</v>
      </c>
      <c r="G64" s="28">
        <f t="shared" si="9"/>
        <v>0.84266263237518912</v>
      </c>
      <c r="J64" s="76"/>
    </row>
    <row r="65" spans="1:11" x14ac:dyDescent="0.25">
      <c r="A65" s="150" t="s">
        <v>88</v>
      </c>
      <c r="B65" s="13">
        <f t="shared" si="8"/>
        <v>0</v>
      </c>
      <c r="E65" t="s">
        <v>89</v>
      </c>
      <c r="G65" s="28">
        <f t="shared" si="9"/>
        <v>0</v>
      </c>
      <c r="J65" s="76"/>
    </row>
    <row r="66" spans="1:11" x14ac:dyDescent="0.25">
      <c r="A66" s="70" t="s">
        <v>91</v>
      </c>
      <c r="B66" s="69">
        <f>POWER((F66/$J$66)*100, 2)</f>
        <v>65.689516463821391</v>
      </c>
      <c r="C66" s="70">
        <f>SUM(B66:B76)</f>
        <v>5263.213000420863</v>
      </c>
      <c r="D66" s="69"/>
      <c r="E66" s="69" t="s">
        <v>81</v>
      </c>
      <c r="F66" s="69">
        <v>479</v>
      </c>
      <c r="G66" s="80">
        <f>(F66/$J$66)</f>
        <v>8.1049069373942476E-2</v>
      </c>
      <c r="H66" s="69"/>
      <c r="I66" s="69"/>
      <c r="J66" s="148">
        <v>5910</v>
      </c>
      <c r="K66" s="69"/>
    </row>
    <row r="67" spans="1:11" x14ac:dyDescent="0.25">
      <c r="A67" s="11" t="s">
        <v>91</v>
      </c>
      <c r="B67" s="13">
        <f>POWER((F67/$J$66)*100, 2)</f>
        <v>4.6907790575496522</v>
      </c>
      <c r="E67" t="s">
        <v>93</v>
      </c>
      <c r="F67">
        <v>128</v>
      </c>
      <c r="G67" s="28">
        <f>(F67/$J$66)</f>
        <v>2.1658206429780034E-2</v>
      </c>
      <c r="J67" s="76"/>
    </row>
    <row r="68" spans="1:11" x14ac:dyDescent="0.25">
      <c r="A68" s="11" t="s">
        <v>91</v>
      </c>
      <c r="B68" s="13">
        <f t="shared" ref="B68:B76" si="10">POWER((F68/$J$66)*100, 2)</f>
        <v>56.440516375067645</v>
      </c>
      <c r="E68" t="s">
        <v>83</v>
      </c>
      <c r="F68">
        <v>444</v>
      </c>
      <c r="G68" s="28">
        <f t="shared" ref="G68:G76" si="11">(F68/$J$66)</f>
        <v>7.5126903553299498E-2</v>
      </c>
      <c r="J68" s="76"/>
    </row>
    <row r="69" spans="1:11" x14ac:dyDescent="0.25">
      <c r="A69" s="11" t="s">
        <v>91</v>
      </c>
      <c r="B69" s="13">
        <f t="shared" si="10"/>
        <v>7.3293422774213308</v>
      </c>
      <c r="E69" t="s">
        <v>15</v>
      </c>
      <c r="F69" s="101">
        <v>160</v>
      </c>
      <c r="G69" s="28">
        <f t="shared" si="11"/>
        <v>2.7072758037225041E-2</v>
      </c>
      <c r="J69" s="76"/>
    </row>
    <row r="70" spans="1:11" x14ac:dyDescent="0.25">
      <c r="A70" s="11" t="s">
        <v>91</v>
      </c>
      <c r="B70" s="13">
        <f t="shared" si="10"/>
        <v>0</v>
      </c>
      <c r="E70" t="s">
        <v>94</v>
      </c>
      <c r="F70" s="101"/>
      <c r="G70" s="28">
        <f t="shared" si="11"/>
        <v>0</v>
      </c>
      <c r="J70" s="76"/>
    </row>
    <row r="71" spans="1:11" x14ac:dyDescent="0.25">
      <c r="A71" s="11" t="s">
        <v>91</v>
      </c>
      <c r="B71" s="13">
        <f t="shared" si="10"/>
        <v>2.8630243271177076E-4</v>
      </c>
      <c r="E71" t="s">
        <v>24</v>
      </c>
      <c r="F71">
        <v>1</v>
      </c>
      <c r="G71" s="28">
        <f t="shared" si="11"/>
        <v>1.6920473773265651E-4</v>
      </c>
      <c r="J71" s="76"/>
    </row>
    <row r="72" spans="1:11" x14ac:dyDescent="0.25">
      <c r="A72" s="11" t="s">
        <v>91</v>
      </c>
      <c r="B72" s="13">
        <f t="shared" si="10"/>
        <v>25.767218944059369</v>
      </c>
      <c r="E72" t="s">
        <v>36</v>
      </c>
      <c r="F72">
        <v>300</v>
      </c>
      <c r="G72" s="28">
        <f t="shared" si="11"/>
        <v>5.0761421319796954E-2</v>
      </c>
      <c r="J72" s="76"/>
    </row>
    <row r="73" spans="1:11" x14ac:dyDescent="0.25">
      <c r="A73" s="11" t="s">
        <v>91</v>
      </c>
      <c r="B73" s="13">
        <f t="shared" si="10"/>
        <v>3.0966471122105119</v>
      </c>
      <c r="E73" t="s">
        <v>92</v>
      </c>
      <c r="F73">
        <v>104</v>
      </c>
      <c r="G73" s="28">
        <f t="shared" si="11"/>
        <v>1.7597292724196276E-2</v>
      </c>
      <c r="J73" s="76"/>
    </row>
    <row r="74" spans="1:11" x14ac:dyDescent="0.25">
      <c r="A74" s="11" t="s">
        <v>91</v>
      </c>
      <c r="B74" s="13">
        <f t="shared" si="10"/>
        <v>1.6104511840037106</v>
      </c>
      <c r="E74" t="s">
        <v>16</v>
      </c>
      <c r="F74" s="101">
        <v>75</v>
      </c>
      <c r="G74" s="28">
        <f t="shared" si="11"/>
        <v>1.2690355329949238E-2</v>
      </c>
      <c r="J74" s="76"/>
    </row>
    <row r="75" spans="1:11" x14ac:dyDescent="0.25">
      <c r="A75" s="11" t="s">
        <v>91</v>
      </c>
      <c r="B75" s="13">
        <f t="shared" si="10"/>
        <v>5098.588242704297</v>
      </c>
      <c r="E75" t="s">
        <v>31</v>
      </c>
      <c r="F75">
        <v>4220</v>
      </c>
      <c r="G75" s="28">
        <f t="shared" si="11"/>
        <v>0.71404399323181045</v>
      </c>
      <c r="J75" s="76"/>
    </row>
    <row r="76" spans="1:11" x14ac:dyDescent="0.25">
      <c r="A76" s="150" t="s">
        <v>91</v>
      </c>
      <c r="B76" s="12">
        <f t="shared" si="10"/>
        <v>0</v>
      </c>
      <c r="C76" s="150"/>
      <c r="D76" s="12"/>
      <c r="E76" s="12" t="s">
        <v>38</v>
      </c>
      <c r="F76" s="140"/>
      <c r="G76" s="27">
        <f t="shared" si="11"/>
        <v>0</v>
      </c>
      <c r="H76" s="12"/>
      <c r="I76" s="12"/>
      <c r="J76" s="147"/>
      <c r="K76" s="12"/>
    </row>
    <row r="77" spans="1:11" x14ac:dyDescent="0.25">
      <c r="A77" s="11" t="s">
        <v>96</v>
      </c>
      <c r="B77" s="117">
        <v>1.3129999999999999E-3</v>
      </c>
      <c r="C77" s="151">
        <v>1337.1669999999999</v>
      </c>
      <c r="D77" s="111"/>
      <c r="E77" s="111" t="s">
        <v>130</v>
      </c>
      <c r="F77" s="117">
        <v>50</v>
      </c>
      <c r="G77" s="115">
        <v>4.0000000000000002E-4</v>
      </c>
      <c r="J77" s="11">
        <v>138000</v>
      </c>
    </row>
    <row r="78" spans="1:11" x14ac:dyDescent="0.25">
      <c r="A78" s="11" t="s">
        <v>96</v>
      </c>
      <c r="B78" s="117"/>
      <c r="C78" s="151"/>
      <c r="D78" s="111"/>
      <c r="E78" s="111" t="s">
        <v>17</v>
      </c>
      <c r="F78" s="117"/>
      <c r="G78" s="115"/>
    </row>
    <row r="79" spans="1:11" x14ac:dyDescent="0.25">
      <c r="A79" s="11" t="s">
        <v>96</v>
      </c>
      <c r="B79" s="117">
        <v>0.26694400000000001</v>
      </c>
      <c r="C79" s="164"/>
      <c r="D79" s="111"/>
      <c r="E79" s="111" t="s">
        <v>97</v>
      </c>
      <c r="F79" s="117">
        <v>713</v>
      </c>
      <c r="G79" s="115">
        <v>5.1999999999999998E-3</v>
      </c>
    </row>
    <row r="80" spans="1:11" x14ac:dyDescent="0.25">
      <c r="A80" s="11" t="s">
        <v>96</v>
      </c>
      <c r="B80" s="117">
        <v>0.18903600000000001</v>
      </c>
      <c r="C80" s="164"/>
      <c r="D80" s="111"/>
      <c r="E80" s="111" t="s">
        <v>81</v>
      </c>
      <c r="F80" s="117">
        <v>600</v>
      </c>
      <c r="G80" s="115">
        <v>4.3E-3</v>
      </c>
    </row>
    <row r="81" spans="1:7" x14ac:dyDescent="0.25">
      <c r="A81" s="11" t="s">
        <v>96</v>
      </c>
      <c r="B81" s="117">
        <v>0.82046799999999998</v>
      </c>
      <c r="C81" s="164"/>
      <c r="D81" s="111"/>
      <c r="E81" s="111" t="s">
        <v>5</v>
      </c>
      <c r="F81" s="125">
        <v>1250</v>
      </c>
      <c r="G81" s="115">
        <v>9.1000000000000004E-3</v>
      </c>
    </row>
    <row r="82" spans="1:7" x14ac:dyDescent="0.25">
      <c r="A82" s="11" t="s">
        <v>96</v>
      </c>
      <c r="B82" s="117">
        <v>8.4015999999999993E-2</v>
      </c>
      <c r="C82" s="164"/>
      <c r="D82" s="111"/>
      <c r="E82" s="111" t="s">
        <v>131</v>
      </c>
      <c r="F82" s="117">
        <v>400</v>
      </c>
      <c r="G82" s="115">
        <v>2.8999999999999998E-3</v>
      </c>
    </row>
    <row r="83" spans="1:7" x14ac:dyDescent="0.25">
      <c r="A83" s="11" t="s">
        <v>96</v>
      </c>
      <c r="B83" s="117">
        <v>6.1059000000000002E-2</v>
      </c>
      <c r="C83" s="164"/>
      <c r="D83" s="111"/>
      <c r="E83" s="111" t="s">
        <v>98</v>
      </c>
      <c r="F83" s="117">
        <v>341</v>
      </c>
      <c r="G83" s="115">
        <v>2.5000000000000001E-3</v>
      </c>
    </row>
    <row r="84" spans="1:7" x14ac:dyDescent="0.25">
      <c r="A84" s="11" t="s">
        <v>96</v>
      </c>
      <c r="B84" s="117">
        <v>0.257299</v>
      </c>
      <c r="C84" s="164"/>
      <c r="D84" s="111"/>
      <c r="E84" s="111" t="s">
        <v>132</v>
      </c>
      <c r="F84" s="117">
        <v>700</v>
      </c>
      <c r="G84" s="115">
        <v>5.1000000000000004E-3</v>
      </c>
    </row>
    <row r="85" spans="1:7" x14ac:dyDescent="0.25">
      <c r="A85" s="11" t="s">
        <v>96</v>
      </c>
      <c r="B85" s="117">
        <v>0.47350399999999998</v>
      </c>
      <c r="C85" s="164"/>
      <c r="D85" s="111"/>
      <c r="E85" s="111" t="s">
        <v>99</v>
      </c>
      <c r="F85" s="117">
        <v>950</v>
      </c>
      <c r="G85" s="115">
        <v>6.8999999999999999E-3</v>
      </c>
    </row>
    <row r="86" spans="1:7" x14ac:dyDescent="0.25">
      <c r="A86" s="11" t="s">
        <v>96</v>
      </c>
      <c r="B86" s="117">
        <v>0.36174099999999998</v>
      </c>
      <c r="C86" s="164"/>
      <c r="D86" s="111"/>
      <c r="E86" s="111" t="s">
        <v>100</v>
      </c>
      <c r="F86" s="117">
        <v>830</v>
      </c>
      <c r="G86" s="115">
        <v>6.0000000000000001E-3</v>
      </c>
    </row>
    <row r="87" spans="1:7" x14ac:dyDescent="0.25">
      <c r="A87" s="11" t="s">
        <v>96</v>
      </c>
      <c r="B87" s="117"/>
      <c r="C87" s="164"/>
      <c r="D87" s="111"/>
      <c r="E87" s="111" t="s">
        <v>39</v>
      </c>
      <c r="F87" s="117"/>
      <c r="G87" s="115"/>
    </row>
    <row r="88" spans="1:7" x14ac:dyDescent="0.25">
      <c r="A88" s="11" t="s">
        <v>96</v>
      </c>
      <c r="B88" s="117">
        <v>0.47390300000000002</v>
      </c>
      <c r="C88" s="164"/>
      <c r="D88" s="111"/>
      <c r="E88" s="111" t="s">
        <v>6</v>
      </c>
      <c r="F88" s="117">
        <v>950</v>
      </c>
      <c r="G88" s="115">
        <v>6.8999999999999999E-3</v>
      </c>
    </row>
    <row r="89" spans="1:7" x14ac:dyDescent="0.25">
      <c r="A89" s="11" t="s">
        <v>96</v>
      </c>
      <c r="B89" s="117">
        <v>3.7997000000000003E-2</v>
      </c>
      <c r="C89" s="164"/>
      <c r="D89" s="111"/>
      <c r="E89" s="111" t="s">
        <v>101</v>
      </c>
      <c r="F89" s="117">
        <v>269</v>
      </c>
      <c r="G89" s="115">
        <v>1.9E-3</v>
      </c>
    </row>
    <row r="90" spans="1:7" x14ac:dyDescent="0.25">
      <c r="A90" s="11" t="s">
        <v>96</v>
      </c>
      <c r="B90" s="117"/>
      <c r="C90" s="164"/>
      <c r="D90" s="111"/>
      <c r="E90" s="111" t="s">
        <v>102</v>
      </c>
      <c r="F90" s="117"/>
      <c r="G90" s="115"/>
    </row>
    <row r="91" spans="1:7" x14ac:dyDescent="0.25">
      <c r="A91" s="11" t="s">
        <v>96</v>
      </c>
      <c r="B91" s="117">
        <v>8.1597159999999995</v>
      </c>
      <c r="C91" s="164"/>
      <c r="D91" s="111"/>
      <c r="E91" s="111" t="s">
        <v>82</v>
      </c>
      <c r="F91" s="125">
        <v>3942</v>
      </c>
      <c r="G91" s="115">
        <v>2.86E-2</v>
      </c>
    </row>
    <row r="92" spans="1:7" x14ac:dyDescent="0.25">
      <c r="A92" s="11" t="s">
        <v>96</v>
      </c>
      <c r="B92" s="117">
        <v>1088.0440000000001</v>
      </c>
      <c r="C92" s="164"/>
      <c r="D92" s="111"/>
      <c r="E92" s="111" t="s">
        <v>15</v>
      </c>
      <c r="F92" s="125">
        <v>45520</v>
      </c>
      <c r="G92" s="115">
        <v>0.32990000000000003</v>
      </c>
    </row>
    <row r="93" spans="1:7" x14ac:dyDescent="0.25">
      <c r="A93" s="11" t="s">
        <v>96</v>
      </c>
      <c r="B93" s="117"/>
      <c r="C93" s="164"/>
      <c r="D93" s="111"/>
      <c r="E93" s="111" t="s">
        <v>103</v>
      </c>
      <c r="F93" s="125"/>
      <c r="G93" s="115"/>
    </row>
    <row r="94" spans="1:7" x14ac:dyDescent="0.25">
      <c r="A94" s="11" t="s">
        <v>96</v>
      </c>
      <c r="B94" s="117">
        <v>6.1418E-2</v>
      </c>
      <c r="C94" s="164"/>
      <c r="D94" s="111"/>
      <c r="E94" s="111" t="s">
        <v>33</v>
      </c>
      <c r="F94" s="117">
        <v>342</v>
      </c>
      <c r="G94" s="115">
        <v>2.5000000000000001E-3</v>
      </c>
    </row>
    <row r="95" spans="1:7" x14ac:dyDescent="0.25">
      <c r="A95" s="11" t="s">
        <v>96</v>
      </c>
      <c r="B95" s="117">
        <v>1.8400000000000001E-3</v>
      </c>
      <c r="C95" s="164"/>
      <c r="D95" s="111"/>
      <c r="E95" s="111" t="s">
        <v>142</v>
      </c>
      <c r="F95" s="117">
        <v>59</v>
      </c>
      <c r="G95" s="115">
        <v>4.0000000000000002E-4</v>
      </c>
    </row>
    <row r="96" spans="1:7" x14ac:dyDescent="0.25">
      <c r="A96" s="11" t="s">
        <v>96</v>
      </c>
      <c r="B96" s="117">
        <v>7.0660000000000002E-3</v>
      </c>
      <c r="C96" s="164"/>
      <c r="D96" s="111"/>
      <c r="E96" s="111" t="s">
        <v>105</v>
      </c>
      <c r="F96" s="117">
        <v>116</v>
      </c>
      <c r="G96" s="115">
        <v>8.0000000000000004E-4</v>
      </c>
    </row>
    <row r="97" spans="1:7" x14ac:dyDescent="0.25">
      <c r="A97" s="11" t="s">
        <v>96</v>
      </c>
      <c r="B97" s="117"/>
      <c r="C97" s="164"/>
      <c r="D97" s="111"/>
      <c r="E97" s="111" t="s">
        <v>133</v>
      </c>
      <c r="F97" s="117"/>
      <c r="G97" s="115"/>
    </row>
    <row r="98" spans="1:7" x14ac:dyDescent="0.25">
      <c r="A98" s="11" t="s">
        <v>96</v>
      </c>
      <c r="B98" s="117">
        <v>4.4894850000000002</v>
      </c>
      <c r="C98" s="164"/>
      <c r="D98" s="111"/>
      <c r="E98" s="111" t="s">
        <v>106</v>
      </c>
      <c r="F98" s="125">
        <v>2924</v>
      </c>
      <c r="G98" s="115">
        <v>2.12E-2</v>
      </c>
    </row>
    <row r="99" spans="1:7" x14ac:dyDescent="0.25">
      <c r="A99" s="11" t="s">
        <v>96</v>
      </c>
      <c r="B99" s="117">
        <v>1.03E-4</v>
      </c>
      <c r="C99" s="164"/>
      <c r="D99" s="111"/>
      <c r="E99" s="111" t="s">
        <v>107</v>
      </c>
      <c r="F99" s="114">
        <v>14</v>
      </c>
      <c r="G99" s="115">
        <v>1E-4</v>
      </c>
    </row>
    <row r="100" spans="1:7" x14ac:dyDescent="0.25">
      <c r="A100" s="11" t="s">
        <v>96</v>
      </c>
      <c r="B100" s="117">
        <v>3.1949999999999999E-3</v>
      </c>
      <c r="C100" s="164"/>
      <c r="D100" s="111"/>
      <c r="E100" s="111" t="s">
        <v>134</v>
      </c>
      <c r="F100" s="117">
        <v>78</v>
      </c>
      <c r="G100" s="115">
        <v>5.9999999999999995E-4</v>
      </c>
    </row>
    <row r="101" spans="1:7" x14ac:dyDescent="0.25">
      <c r="A101" s="11" t="s">
        <v>96</v>
      </c>
      <c r="B101" s="117">
        <v>3.6708340000000002</v>
      </c>
      <c r="C101" s="164"/>
      <c r="D101" s="111"/>
      <c r="E101" s="111" t="s">
        <v>19</v>
      </c>
      <c r="F101" s="125">
        <v>2644</v>
      </c>
      <c r="G101" s="115">
        <v>1.9199999999999998E-2</v>
      </c>
    </row>
    <row r="102" spans="1:7" x14ac:dyDescent="0.25">
      <c r="A102" s="11" t="s">
        <v>96</v>
      </c>
      <c r="B102" s="117">
        <v>1.1815000000000001E-2</v>
      </c>
      <c r="C102" s="164"/>
      <c r="D102" s="111"/>
      <c r="E102" s="111" t="s">
        <v>108</v>
      </c>
      <c r="F102" s="117">
        <v>150</v>
      </c>
      <c r="G102" s="115">
        <v>1.1000000000000001E-3</v>
      </c>
    </row>
    <row r="103" spans="1:7" x14ac:dyDescent="0.25">
      <c r="A103" s="11" t="s">
        <v>96</v>
      </c>
      <c r="B103" s="117">
        <v>4.1859080000000004</v>
      </c>
      <c r="C103" s="164"/>
      <c r="D103" s="111"/>
      <c r="E103" s="111" t="s">
        <v>94</v>
      </c>
      <c r="F103" s="125">
        <v>2823</v>
      </c>
      <c r="G103" s="115">
        <v>2.0500000000000001E-2</v>
      </c>
    </row>
    <row r="104" spans="1:7" x14ac:dyDescent="0.25">
      <c r="A104" s="11" t="s">
        <v>96</v>
      </c>
      <c r="B104" s="117">
        <v>8.8739999999999999E-3</v>
      </c>
      <c r="C104" s="164"/>
      <c r="D104" s="111"/>
      <c r="E104" s="111" t="s">
        <v>21</v>
      </c>
      <c r="F104" s="117">
        <v>130</v>
      </c>
      <c r="G104" s="115">
        <v>8.9999999999999998E-4</v>
      </c>
    </row>
    <row r="105" spans="1:7" x14ac:dyDescent="0.25">
      <c r="A105" s="11" t="s">
        <v>96</v>
      </c>
      <c r="B105" s="117">
        <v>4.7259000000000002E-2</v>
      </c>
      <c r="C105" s="164"/>
      <c r="D105" s="111"/>
      <c r="E105" s="111" t="s">
        <v>22</v>
      </c>
      <c r="F105" s="117">
        <v>300</v>
      </c>
      <c r="G105" s="115">
        <v>2.2000000000000001E-3</v>
      </c>
    </row>
    <row r="106" spans="1:7" x14ac:dyDescent="0.25">
      <c r="A106" s="11" t="s">
        <v>96</v>
      </c>
      <c r="B106" s="117"/>
      <c r="C106" s="164"/>
      <c r="D106" s="111"/>
      <c r="E106" s="111" t="s">
        <v>109</v>
      </c>
      <c r="F106" s="117"/>
      <c r="G106" s="115"/>
    </row>
    <row r="107" spans="1:7" x14ac:dyDescent="0.25">
      <c r="A107" s="11" t="s">
        <v>96</v>
      </c>
      <c r="B107" s="117">
        <v>59.558129999999998</v>
      </c>
      <c r="C107" s="164"/>
      <c r="D107" s="111"/>
      <c r="E107" s="111" t="s">
        <v>9</v>
      </c>
      <c r="F107" s="125">
        <v>10650</v>
      </c>
      <c r="G107" s="115">
        <v>7.7200000000000005E-2</v>
      </c>
    </row>
    <row r="108" spans="1:7" x14ac:dyDescent="0.25">
      <c r="A108" s="11" t="s">
        <v>96</v>
      </c>
      <c r="B108" s="117">
        <v>13.65784</v>
      </c>
      <c r="C108" s="164"/>
      <c r="D108" s="111"/>
      <c r="E108" s="111" t="s">
        <v>23</v>
      </c>
      <c r="F108" s="125">
        <v>5100</v>
      </c>
      <c r="G108" s="115">
        <v>3.6999999999999998E-2</v>
      </c>
    </row>
    <row r="109" spans="1:7" x14ac:dyDescent="0.25">
      <c r="A109" s="11" t="s">
        <v>96</v>
      </c>
      <c r="B109" s="117">
        <v>3.2818740000000002</v>
      </c>
      <c r="C109" s="164"/>
      <c r="D109" s="111"/>
      <c r="E109" s="111" t="s">
        <v>24</v>
      </c>
      <c r="F109" s="125">
        <v>2500</v>
      </c>
      <c r="G109" s="115">
        <v>1.8100000000000002E-2</v>
      </c>
    </row>
    <row r="110" spans="1:7" x14ac:dyDescent="0.25">
      <c r="A110" s="11" t="s">
        <v>96</v>
      </c>
      <c r="B110" s="117">
        <v>1.0737999999999999E-2</v>
      </c>
      <c r="C110" s="164"/>
      <c r="D110" s="111"/>
      <c r="E110" s="111" t="s">
        <v>135</v>
      </c>
      <c r="F110" s="117">
        <v>143</v>
      </c>
      <c r="G110" s="115">
        <v>1E-3</v>
      </c>
    </row>
    <row r="111" spans="1:7" x14ac:dyDescent="0.25">
      <c r="A111" s="11" t="s">
        <v>96</v>
      </c>
      <c r="B111" s="117"/>
      <c r="C111" s="164"/>
      <c r="D111" s="111"/>
      <c r="E111" s="111" t="s">
        <v>110</v>
      </c>
      <c r="F111" s="117"/>
      <c r="G111" s="115"/>
    </row>
    <row r="112" spans="1:7" x14ac:dyDescent="0.25">
      <c r="A112" s="11" t="s">
        <v>96</v>
      </c>
      <c r="B112" s="117"/>
      <c r="C112" s="164"/>
      <c r="D112" s="111"/>
      <c r="E112" s="111" t="s">
        <v>136</v>
      </c>
      <c r="F112" s="117"/>
      <c r="G112" s="115"/>
    </row>
    <row r="113" spans="1:7" x14ac:dyDescent="0.25">
      <c r="A113" s="11" t="s">
        <v>96</v>
      </c>
      <c r="B113" s="117">
        <v>0.18278700000000001</v>
      </c>
      <c r="C113" s="164"/>
      <c r="D113" s="111"/>
      <c r="E113" s="111" t="s">
        <v>25</v>
      </c>
      <c r="F113" s="117">
        <v>590</v>
      </c>
      <c r="G113" s="115">
        <v>4.3E-3</v>
      </c>
    </row>
    <row r="114" spans="1:7" x14ac:dyDescent="0.25">
      <c r="A114" s="11" t="s">
        <v>96</v>
      </c>
      <c r="B114" s="117">
        <v>0.39471200000000001</v>
      </c>
      <c r="C114" s="164"/>
      <c r="D114" s="111"/>
      <c r="E114" s="111" t="s">
        <v>111</v>
      </c>
      <c r="F114" s="117">
        <v>867</v>
      </c>
      <c r="G114" s="115">
        <v>6.3E-3</v>
      </c>
    </row>
    <row r="115" spans="1:7" x14ac:dyDescent="0.25">
      <c r="A115" s="11" t="s">
        <v>96</v>
      </c>
      <c r="B115" s="117">
        <v>2.5184000000000002E-2</v>
      </c>
      <c r="C115" s="164"/>
      <c r="D115" s="111"/>
      <c r="E115" s="111" t="s">
        <v>137</v>
      </c>
      <c r="F115" s="117">
        <v>219</v>
      </c>
      <c r="G115" s="115">
        <v>1.6000000000000001E-3</v>
      </c>
    </row>
    <row r="116" spans="1:7" x14ac:dyDescent="0.25">
      <c r="A116" s="11" t="s">
        <v>96</v>
      </c>
      <c r="B116" s="117"/>
      <c r="C116" s="164"/>
      <c r="D116" s="111"/>
      <c r="E116" s="111" t="s">
        <v>112</v>
      </c>
      <c r="F116" s="117"/>
      <c r="G116" s="115"/>
    </row>
    <row r="117" spans="1:7" x14ac:dyDescent="0.25">
      <c r="A117" s="11" t="s">
        <v>96</v>
      </c>
      <c r="B117" s="117">
        <v>0.106806</v>
      </c>
      <c r="C117" s="164"/>
      <c r="D117" s="111"/>
      <c r="E117" s="111" t="s">
        <v>113</v>
      </c>
      <c r="F117" s="117">
        <v>451</v>
      </c>
      <c r="G117" s="115">
        <v>3.3E-3</v>
      </c>
    </row>
    <row r="118" spans="1:7" x14ac:dyDescent="0.25">
      <c r="A118" s="11" t="s">
        <v>96</v>
      </c>
      <c r="B118" s="117">
        <v>2.3570000000000002E-3</v>
      </c>
      <c r="C118" s="164"/>
      <c r="D118" s="111"/>
      <c r="E118" s="111" t="s">
        <v>114</v>
      </c>
      <c r="F118" s="117">
        <v>67</v>
      </c>
      <c r="G118" s="115">
        <v>5.0000000000000001E-4</v>
      </c>
    </row>
    <row r="119" spans="1:7" x14ac:dyDescent="0.25">
      <c r="A119" s="11" t="s">
        <v>96</v>
      </c>
      <c r="B119" s="117">
        <v>0.44290600000000002</v>
      </c>
      <c r="C119" s="164"/>
      <c r="D119" s="111"/>
      <c r="E119" s="111" t="s">
        <v>115</v>
      </c>
      <c r="F119" s="117">
        <v>918</v>
      </c>
      <c r="G119" s="115">
        <v>6.7000000000000002E-3</v>
      </c>
    </row>
    <row r="120" spans="1:7" x14ac:dyDescent="0.25">
      <c r="A120" s="11" t="s">
        <v>96</v>
      </c>
      <c r="B120" s="117">
        <v>0.52510000000000001</v>
      </c>
      <c r="C120" s="164"/>
      <c r="D120" s="111"/>
      <c r="E120" s="111" t="s">
        <v>26</v>
      </c>
      <c r="F120" s="125">
        <v>1000</v>
      </c>
      <c r="G120" s="115">
        <v>7.1999999999999998E-3</v>
      </c>
    </row>
    <row r="121" spans="1:7" x14ac:dyDescent="0.25">
      <c r="A121" s="11" t="s">
        <v>96</v>
      </c>
      <c r="B121" s="117">
        <v>0.312836</v>
      </c>
      <c r="C121" s="164"/>
      <c r="D121" s="111"/>
      <c r="E121" s="111" t="s">
        <v>56</v>
      </c>
      <c r="F121" s="117">
        <v>772</v>
      </c>
      <c r="G121" s="115">
        <v>5.5999999999999999E-3</v>
      </c>
    </row>
    <row r="122" spans="1:7" x14ac:dyDescent="0.25">
      <c r="A122" s="11" t="s">
        <v>96</v>
      </c>
      <c r="B122" s="117">
        <v>1.7013229999999999</v>
      </c>
      <c r="C122" s="164"/>
      <c r="D122" s="111"/>
      <c r="E122" s="111" t="s">
        <v>138</v>
      </c>
      <c r="F122" s="125">
        <v>1800</v>
      </c>
      <c r="G122" s="115">
        <v>1.2999999999999999E-2</v>
      </c>
    </row>
    <row r="123" spans="1:7" x14ac:dyDescent="0.25">
      <c r="A123" s="11" t="s">
        <v>96</v>
      </c>
      <c r="B123" s="117">
        <v>8.2050000000000005E-3</v>
      </c>
      <c r="C123" s="164"/>
      <c r="D123" s="111"/>
      <c r="E123" s="111" t="s">
        <v>116</v>
      </c>
      <c r="F123" s="117">
        <v>125</v>
      </c>
      <c r="G123" s="115">
        <v>8.9999999999999998E-4</v>
      </c>
    </row>
    <row r="124" spans="1:7" x14ac:dyDescent="0.25">
      <c r="A124" s="11" t="s">
        <v>96</v>
      </c>
      <c r="B124" s="117"/>
      <c r="C124" s="164"/>
      <c r="D124" s="111"/>
      <c r="E124" s="111" t="s">
        <v>139</v>
      </c>
      <c r="F124" s="117"/>
      <c r="G124" s="115"/>
    </row>
    <row r="125" spans="1:7" x14ac:dyDescent="0.25">
      <c r="A125" s="11" t="s">
        <v>96</v>
      </c>
      <c r="B125" s="117">
        <v>4.7259000000000002E-2</v>
      </c>
      <c r="C125" s="164"/>
      <c r="D125" s="111"/>
      <c r="E125" s="111" t="s">
        <v>117</v>
      </c>
      <c r="F125" s="117">
        <v>300</v>
      </c>
      <c r="G125" s="115">
        <v>2.2000000000000001E-3</v>
      </c>
    </row>
    <row r="126" spans="1:7" x14ac:dyDescent="0.25">
      <c r="A126" s="11" t="s">
        <v>96</v>
      </c>
      <c r="B126" s="117">
        <v>1.344255</v>
      </c>
      <c r="C126" s="164"/>
      <c r="D126" s="111"/>
      <c r="E126" s="111" t="s">
        <v>147</v>
      </c>
      <c r="F126" s="125">
        <v>1600</v>
      </c>
      <c r="G126" s="115">
        <v>1.1599999999999999E-2</v>
      </c>
    </row>
    <row r="127" spans="1:7" x14ac:dyDescent="0.25">
      <c r="A127" s="11" t="s">
        <v>96</v>
      </c>
      <c r="B127" s="117">
        <v>2.7777780000000001</v>
      </c>
      <c r="C127" s="164"/>
      <c r="D127" s="111"/>
      <c r="E127" s="111" t="s">
        <v>28</v>
      </c>
      <c r="F127" s="125">
        <v>2300</v>
      </c>
      <c r="G127" s="115">
        <v>1.67E-2</v>
      </c>
    </row>
    <row r="128" spans="1:7" x14ac:dyDescent="0.25">
      <c r="A128" s="11" t="s">
        <v>96</v>
      </c>
      <c r="B128" s="116">
        <v>1.31E-5</v>
      </c>
      <c r="C128" s="164"/>
      <c r="D128" s="111"/>
      <c r="E128" s="111" t="s">
        <v>92</v>
      </c>
      <c r="F128" s="117">
        <v>5</v>
      </c>
      <c r="G128" s="115">
        <v>0</v>
      </c>
    </row>
    <row r="129" spans="1:7" x14ac:dyDescent="0.25">
      <c r="A129" s="11" t="s">
        <v>96</v>
      </c>
      <c r="B129" s="117">
        <v>2.1553640000000001</v>
      </c>
      <c r="C129" s="164"/>
      <c r="D129" s="111"/>
      <c r="E129" s="111" t="s">
        <v>118</v>
      </c>
      <c r="F129" s="125">
        <v>2026</v>
      </c>
      <c r="G129" s="115">
        <v>1.47E-2</v>
      </c>
    </row>
    <row r="130" spans="1:7" x14ac:dyDescent="0.25">
      <c r="A130" s="11" t="s">
        <v>96</v>
      </c>
      <c r="B130" s="117"/>
      <c r="C130" s="164"/>
      <c r="D130" s="111"/>
      <c r="E130" s="111" t="s">
        <v>85</v>
      </c>
      <c r="F130" s="125"/>
      <c r="G130" s="115"/>
    </row>
    <row r="131" spans="1:7" x14ac:dyDescent="0.25">
      <c r="A131" s="11" t="s">
        <v>96</v>
      </c>
      <c r="B131" s="117">
        <v>3.6017440000000001</v>
      </c>
      <c r="C131" s="164"/>
      <c r="D131" s="111"/>
      <c r="E131" s="111" t="s">
        <v>119</v>
      </c>
      <c r="F131" s="125">
        <v>2619</v>
      </c>
      <c r="G131" s="115">
        <v>1.9E-2</v>
      </c>
    </row>
    <row r="132" spans="1:7" x14ac:dyDescent="0.25">
      <c r="A132" s="11" t="s">
        <v>96</v>
      </c>
      <c r="B132" s="117">
        <v>6.9439999999999997E-3</v>
      </c>
      <c r="C132" s="164"/>
      <c r="D132" s="111"/>
      <c r="E132" s="111" t="s">
        <v>29</v>
      </c>
      <c r="F132" s="117">
        <v>115</v>
      </c>
      <c r="G132" s="115">
        <v>8.0000000000000004E-4</v>
      </c>
    </row>
    <row r="133" spans="1:7" x14ac:dyDescent="0.25">
      <c r="A133" s="11" t="s">
        <v>96</v>
      </c>
      <c r="B133" s="117">
        <v>67.585080000000005</v>
      </c>
      <c r="C133" s="164"/>
      <c r="D133" s="111"/>
      <c r="E133" s="111" t="s">
        <v>16</v>
      </c>
      <c r="F133" s="125">
        <v>11345</v>
      </c>
      <c r="G133" s="115">
        <v>8.2199999999999995E-2</v>
      </c>
    </row>
    <row r="134" spans="1:7" x14ac:dyDescent="0.25">
      <c r="A134" s="11" t="s">
        <v>96</v>
      </c>
      <c r="B134" s="117">
        <v>5.5463659999999999</v>
      </c>
      <c r="C134" s="164"/>
      <c r="D134" s="111"/>
      <c r="E134" s="111" t="s">
        <v>54</v>
      </c>
      <c r="F134" s="125">
        <v>3250</v>
      </c>
      <c r="G134" s="115">
        <v>2.3599999999999999E-2</v>
      </c>
    </row>
    <row r="135" spans="1:7" x14ac:dyDescent="0.25">
      <c r="A135" s="11" t="s">
        <v>96</v>
      </c>
      <c r="B135" s="117">
        <v>1.5174999999999999E-2</v>
      </c>
      <c r="C135" s="164"/>
      <c r="D135" s="111"/>
      <c r="E135" s="111" t="s">
        <v>37</v>
      </c>
      <c r="F135" s="117">
        <v>170</v>
      </c>
      <c r="G135" s="115">
        <v>1.1999999999999999E-3</v>
      </c>
    </row>
    <row r="136" spans="1:7" x14ac:dyDescent="0.25">
      <c r="A136" s="11" t="s">
        <v>96</v>
      </c>
      <c r="B136" s="117">
        <v>0.124026</v>
      </c>
      <c r="C136" s="164"/>
      <c r="D136" s="111"/>
      <c r="E136" s="111" t="s">
        <v>120</v>
      </c>
      <c r="F136" s="117">
        <v>486</v>
      </c>
      <c r="G136" s="115">
        <v>3.5000000000000001E-3</v>
      </c>
    </row>
    <row r="137" spans="1:7" x14ac:dyDescent="0.25">
      <c r="A137" s="11" t="s">
        <v>96</v>
      </c>
      <c r="B137" s="117">
        <v>0.201848</v>
      </c>
      <c r="C137" s="164"/>
      <c r="D137" s="111"/>
      <c r="E137" s="111" t="s">
        <v>121</v>
      </c>
      <c r="F137" s="117">
        <v>620</v>
      </c>
      <c r="G137" s="115">
        <v>4.4999999999999997E-3</v>
      </c>
    </row>
    <row r="138" spans="1:7" x14ac:dyDescent="0.25">
      <c r="A138" s="11" t="s">
        <v>96</v>
      </c>
      <c r="B138" s="117">
        <v>8.4015999999999993E-2</v>
      </c>
      <c r="C138" s="164"/>
      <c r="D138" s="111"/>
      <c r="E138" s="111" t="s">
        <v>32</v>
      </c>
      <c r="F138" s="117">
        <v>400</v>
      </c>
      <c r="G138" s="115">
        <v>2.8999999999999998E-3</v>
      </c>
    </row>
    <row r="139" spans="1:7" x14ac:dyDescent="0.25">
      <c r="A139" s="11" t="s">
        <v>96</v>
      </c>
      <c r="B139" s="117">
        <v>4.73E-4</v>
      </c>
      <c r="C139" s="164"/>
      <c r="D139" s="111"/>
      <c r="E139" s="111" t="s">
        <v>122</v>
      </c>
      <c r="F139" s="117">
        <v>30</v>
      </c>
      <c r="G139" s="115">
        <v>2.0000000000000001E-4</v>
      </c>
    </row>
    <row r="140" spans="1:7" x14ac:dyDescent="0.25">
      <c r="A140" s="11" t="s">
        <v>96</v>
      </c>
      <c r="B140" s="117">
        <v>1.3129999999999999E-3</v>
      </c>
      <c r="C140" s="164"/>
      <c r="D140" s="111"/>
      <c r="E140" s="111" t="s">
        <v>123</v>
      </c>
      <c r="F140" s="117">
        <v>50</v>
      </c>
      <c r="G140" s="115">
        <v>4.0000000000000002E-4</v>
      </c>
    </row>
    <row r="141" spans="1:7" x14ac:dyDescent="0.25">
      <c r="A141" s="11" t="s">
        <v>96</v>
      </c>
      <c r="B141" s="117"/>
      <c r="C141" s="164"/>
      <c r="D141" s="111"/>
      <c r="E141" s="111" t="s">
        <v>124</v>
      </c>
      <c r="F141" s="117"/>
      <c r="G141" s="115"/>
    </row>
    <row r="142" spans="1:7" x14ac:dyDescent="0.25">
      <c r="A142" s="11" t="s">
        <v>96</v>
      </c>
      <c r="B142" s="117"/>
      <c r="C142" s="164"/>
      <c r="D142" s="111"/>
      <c r="E142" s="111" t="s">
        <v>140</v>
      </c>
      <c r="F142" s="117"/>
      <c r="G142" s="115"/>
    </row>
    <row r="143" spans="1:7" x14ac:dyDescent="0.25">
      <c r="A143" s="11" t="s">
        <v>96</v>
      </c>
      <c r="B143" s="117">
        <v>10.4732</v>
      </c>
      <c r="C143" s="164"/>
      <c r="D143" s="111"/>
      <c r="E143" s="111" t="s">
        <v>125</v>
      </c>
      <c r="F143" s="125">
        <v>4466</v>
      </c>
      <c r="G143" s="115">
        <v>3.2399999999999998E-2</v>
      </c>
    </row>
    <row r="144" spans="1:7" x14ac:dyDescent="0.25">
      <c r="A144" s="11" t="s">
        <v>96</v>
      </c>
      <c r="B144" s="117">
        <v>4.1168000000000003E-2</v>
      </c>
      <c r="C144" s="164"/>
      <c r="D144" s="111"/>
      <c r="E144" s="111" t="s">
        <v>31</v>
      </c>
      <c r="F144" s="117">
        <v>280</v>
      </c>
      <c r="G144" s="115">
        <v>2E-3</v>
      </c>
    </row>
    <row r="145" spans="1:10" x14ac:dyDescent="0.25">
      <c r="A145" s="11" t="s">
        <v>96</v>
      </c>
      <c r="B145" s="117">
        <v>4.1168000000000003E-2</v>
      </c>
      <c r="C145" s="164"/>
      <c r="D145" s="111"/>
      <c r="E145" s="111" t="s">
        <v>141</v>
      </c>
      <c r="F145" s="117">
        <v>280</v>
      </c>
      <c r="G145" s="115">
        <v>2E-3</v>
      </c>
    </row>
    <row r="146" spans="1:10" x14ac:dyDescent="0.25">
      <c r="A146" s="11" t="s">
        <v>96</v>
      </c>
      <c r="B146" s="117">
        <v>9.0871670000000009</v>
      </c>
      <c r="C146" s="164"/>
      <c r="D146" s="111"/>
      <c r="E146" s="111" t="s">
        <v>126</v>
      </c>
      <c r="F146" s="125">
        <v>4160</v>
      </c>
      <c r="G146" s="115">
        <v>3.0099999999999998E-2</v>
      </c>
    </row>
    <row r="147" spans="1:10" x14ac:dyDescent="0.25">
      <c r="A147" s="11" t="s">
        <v>96</v>
      </c>
      <c r="B147" s="117">
        <v>5.7182999999999998E-2</v>
      </c>
      <c r="C147" s="164"/>
      <c r="D147" s="111"/>
      <c r="E147" s="111" t="s">
        <v>127</v>
      </c>
      <c r="F147" s="111">
        <v>330</v>
      </c>
      <c r="G147" s="115">
        <v>2.3999999999999998E-3</v>
      </c>
    </row>
    <row r="148" spans="1:10" x14ac:dyDescent="0.25">
      <c r="A148" s="11" t="s">
        <v>96</v>
      </c>
      <c r="B148" s="117">
        <v>0.33606399999999997</v>
      </c>
      <c r="C148" s="164"/>
      <c r="D148" s="111"/>
      <c r="E148" s="111" t="s">
        <v>128</v>
      </c>
      <c r="F148" s="117">
        <v>800</v>
      </c>
      <c r="G148" s="115">
        <v>5.7999999999999996E-3</v>
      </c>
    </row>
    <row r="149" spans="1:10" x14ac:dyDescent="0.25">
      <c r="A149" s="11" t="s">
        <v>96</v>
      </c>
      <c r="B149" s="117">
        <v>40.019379999999998</v>
      </c>
      <c r="C149" s="164"/>
      <c r="D149" s="111"/>
      <c r="E149" s="111" t="s">
        <v>38</v>
      </c>
      <c r="F149" s="125">
        <v>8730</v>
      </c>
      <c r="G149" s="115">
        <v>6.3299999999999995E-2</v>
      </c>
    </row>
    <row r="150" spans="1:10" x14ac:dyDescent="0.25">
      <c r="A150" s="11" t="s">
        <v>96</v>
      </c>
      <c r="B150" s="117">
        <v>0.88741899999999996</v>
      </c>
      <c r="C150" s="164"/>
      <c r="D150" s="111"/>
      <c r="E150" s="111" t="s">
        <v>129</v>
      </c>
      <c r="F150" s="125">
        <v>1300</v>
      </c>
      <c r="G150" s="115">
        <v>9.4000000000000004E-3</v>
      </c>
    </row>
    <row r="151" spans="1:10" x14ac:dyDescent="0.25">
      <c r="A151" s="11" t="s">
        <v>96</v>
      </c>
      <c r="B151" s="117">
        <v>0.75614400000000004</v>
      </c>
      <c r="C151" s="164"/>
      <c r="D151" s="111"/>
      <c r="E151" s="111" t="s">
        <v>12</v>
      </c>
      <c r="F151" s="125">
        <v>1200</v>
      </c>
      <c r="G151" s="115">
        <v>8.6999999999999994E-3</v>
      </c>
    </row>
    <row r="152" spans="1:10" x14ac:dyDescent="0.25">
      <c r="A152" s="11" t="s">
        <v>96</v>
      </c>
      <c r="B152" s="117">
        <v>4.7259000000000002E-2</v>
      </c>
      <c r="C152" s="164"/>
      <c r="D152" s="111"/>
      <c r="E152" s="111" t="s">
        <v>47</v>
      </c>
      <c r="F152" s="117">
        <v>300</v>
      </c>
      <c r="G152" s="115">
        <v>2.2000000000000001E-3</v>
      </c>
    </row>
    <row r="153" spans="1:10" x14ac:dyDescent="0.25">
      <c r="A153" s="150" t="s">
        <v>96</v>
      </c>
      <c r="B153" s="152">
        <v>3.28E-4</v>
      </c>
      <c r="C153" s="165"/>
      <c r="D153" s="111"/>
      <c r="E153" s="12" t="s">
        <v>86</v>
      </c>
      <c r="F153" s="152">
        <v>25</v>
      </c>
      <c r="G153" s="119">
        <v>2.0000000000000001E-4</v>
      </c>
      <c r="H153" s="12"/>
      <c r="I153" s="12"/>
      <c r="J153" s="150"/>
    </row>
    <row r="154" spans="1:10" x14ac:dyDescent="0.25">
      <c r="A154" s="70" t="s">
        <v>149</v>
      </c>
      <c r="B154" s="117">
        <v>217.74241520000001</v>
      </c>
      <c r="C154" s="151">
        <v>1545.777544</v>
      </c>
      <c r="D154" s="113"/>
      <c r="E154" s="107" t="s">
        <v>99</v>
      </c>
      <c r="F154" s="118">
        <v>4840</v>
      </c>
      <c r="G154" s="115">
        <v>0.14756</v>
      </c>
      <c r="J154" s="11">
        <v>32800</v>
      </c>
    </row>
    <row r="155" spans="1:10" x14ac:dyDescent="0.25">
      <c r="A155" s="105" t="s">
        <v>149</v>
      </c>
      <c r="B155" s="117">
        <v>1.1160440869999999</v>
      </c>
      <c r="C155" s="114"/>
      <c r="D155" s="107"/>
      <c r="E155" s="107" t="s">
        <v>6</v>
      </c>
      <c r="F155" s="114">
        <v>347</v>
      </c>
      <c r="G155" s="115">
        <v>1.056E-2</v>
      </c>
      <c r="J155" s="164"/>
    </row>
    <row r="156" spans="1:10" x14ac:dyDescent="0.25">
      <c r="A156" s="105" t="s">
        <v>149</v>
      </c>
      <c r="B156" s="117">
        <v>748.88994649999995</v>
      </c>
      <c r="C156" s="114"/>
      <c r="D156" s="107"/>
      <c r="E156" s="107" t="s">
        <v>82</v>
      </c>
      <c r="F156" s="118">
        <v>8976</v>
      </c>
      <c r="G156" s="115">
        <v>0.27366000000000001</v>
      </c>
      <c r="J156" s="164"/>
    </row>
    <row r="157" spans="1:10" x14ac:dyDescent="0.25">
      <c r="A157" s="105" t="s">
        <v>149</v>
      </c>
      <c r="B157" s="117">
        <v>9.6363112780000009</v>
      </c>
      <c r="C157" s="114"/>
      <c r="D157" s="107"/>
      <c r="E157" s="107" t="s">
        <v>151</v>
      </c>
      <c r="F157" s="118">
        <v>1018</v>
      </c>
      <c r="G157" s="115">
        <v>3.1040000000000002E-2</v>
      </c>
      <c r="J157" s="164"/>
    </row>
    <row r="158" spans="1:10" x14ac:dyDescent="0.25">
      <c r="A158" s="105" t="s">
        <v>149</v>
      </c>
      <c r="B158" s="117">
        <v>132.10979330000001</v>
      </c>
      <c r="C158" s="114"/>
      <c r="D158" s="107"/>
      <c r="E158" s="107" t="s">
        <v>15</v>
      </c>
      <c r="F158" s="118">
        <v>3770</v>
      </c>
      <c r="G158" s="115">
        <v>0.11494</v>
      </c>
      <c r="J158" s="164"/>
    </row>
    <row r="159" spans="1:10" x14ac:dyDescent="0.25">
      <c r="A159" s="105" t="s">
        <v>149</v>
      </c>
      <c r="B159" s="117"/>
      <c r="C159" s="114"/>
      <c r="D159" s="107"/>
      <c r="E159" s="107" t="s">
        <v>152</v>
      </c>
      <c r="F159" s="118"/>
      <c r="G159" s="115"/>
      <c r="J159" s="164"/>
    </row>
    <row r="160" spans="1:10" x14ac:dyDescent="0.25">
      <c r="A160" s="105" t="s">
        <v>149</v>
      </c>
      <c r="B160" s="117">
        <v>92.194305630000002</v>
      </c>
      <c r="C160" s="114"/>
      <c r="D160" s="107"/>
      <c r="E160" s="107" t="s">
        <v>94</v>
      </c>
      <c r="F160" s="118">
        <v>3149</v>
      </c>
      <c r="G160" s="115">
        <v>9.6019999999999994E-2</v>
      </c>
      <c r="J160" s="164"/>
    </row>
    <row r="161" spans="1:10" x14ac:dyDescent="0.25">
      <c r="A161" s="105" t="s">
        <v>149</v>
      </c>
      <c r="B161" s="117">
        <v>31.128234679999998</v>
      </c>
      <c r="C161" s="114"/>
      <c r="D161" s="107"/>
      <c r="E161" s="107" t="s">
        <v>136</v>
      </c>
      <c r="F161" s="118">
        <v>1830</v>
      </c>
      <c r="G161" s="115">
        <v>5.5789999999999999E-2</v>
      </c>
      <c r="J161" s="164"/>
    </row>
    <row r="162" spans="1:10" x14ac:dyDescent="0.25">
      <c r="A162" s="105" t="s">
        <v>149</v>
      </c>
      <c r="B162" s="117">
        <v>11.12466538</v>
      </c>
      <c r="C162" s="114"/>
      <c r="D162" s="107"/>
      <c r="E162" s="107" t="s">
        <v>153</v>
      </c>
      <c r="F162" s="118">
        <v>1094</v>
      </c>
      <c r="G162" s="115">
        <v>3.3349999999999998E-2</v>
      </c>
      <c r="J162" s="164"/>
    </row>
    <row r="163" spans="1:10" s="127" customFormat="1" x14ac:dyDescent="0.25">
      <c r="A163" s="105" t="s">
        <v>149</v>
      </c>
      <c r="B163" s="117">
        <v>1.7025476000000001E-2</v>
      </c>
      <c r="C163" s="114"/>
      <c r="D163" s="107"/>
      <c r="E163" s="14" t="s">
        <v>154</v>
      </c>
      <c r="F163" s="114">
        <v>43</v>
      </c>
      <c r="G163" s="115">
        <v>1.2999999999999999E-3</v>
      </c>
      <c r="J163" s="164"/>
    </row>
    <row r="164" spans="1:10" x14ac:dyDescent="0.25">
      <c r="A164" s="105" t="s">
        <v>149</v>
      </c>
      <c r="B164" s="117">
        <v>287.65400990000001</v>
      </c>
      <c r="C164" s="114"/>
      <c r="D164" s="107"/>
      <c r="E164" s="107" t="s">
        <v>16</v>
      </c>
      <c r="F164" s="118">
        <v>5563</v>
      </c>
      <c r="G164" s="115">
        <v>0.1696</v>
      </c>
      <c r="J164" s="164"/>
    </row>
    <row r="165" spans="1:10" x14ac:dyDescent="0.25">
      <c r="A165" s="105" t="s">
        <v>149</v>
      </c>
      <c r="B165" s="117">
        <v>3.718277397</v>
      </c>
      <c r="C165" s="114"/>
      <c r="D165" s="107"/>
      <c r="E165" s="107" t="s">
        <v>32</v>
      </c>
      <c r="F165" s="114">
        <v>632</v>
      </c>
      <c r="G165" s="115">
        <v>1.9279999999999999E-2</v>
      </c>
      <c r="J165" s="164"/>
    </row>
    <row r="166" spans="1:10" x14ac:dyDescent="0.25">
      <c r="A166" s="105" t="s">
        <v>149</v>
      </c>
      <c r="B166" s="117"/>
      <c r="C166" s="114"/>
      <c r="D166" s="107"/>
      <c r="E166" s="107" t="s">
        <v>126</v>
      </c>
      <c r="F166" s="114"/>
      <c r="G166" s="115"/>
      <c r="J166" s="164"/>
    </row>
    <row r="167" spans="1:10" x14ac:dyDescent="0.25">
      <c r="A167" s="105" t="s">
        <v>149</v>
      </c>
      <c r="B167" s="117">
        <v>2.8015411210000001</v>
      </c>
      <c r="C167" s="114"/>
      <c r="D167" s="107"/>
      <c r="E167" s="107" t="s">
        <v>128</v>
      </c>
      <c r="F167" s="114">
        <v>549</v>
      </c>
      <c r="G167" s="115">
        <v>1.6740000000000001E-2</v>
      </c>
      <c r="J167" s="164"/>
    </row>
    <row r="168" spans="1:10" x14ac:dyDescent="0.25">
      <c r="A168" s="105" t="s">
        <v>149</v>
      </c>
      <c r="B168" s="117">
        <v>7.5290005950000003</v>
      </c>
      <c r="C168" s="114"/>
      <c r="D168" s="107"/>
      <c r="E168" s="107" t="s">
        <v>38</v>
      </c>
      <c r="F168" s="114">
        <v>900</v>
      </c>
      <c r="G168" s="115">
        <v>2.7439999999999999E-2</v>
      </c>
      <c r="J168" s="164"/>
    </row>
    <row r="169" spans="1:10" x14ac:dyDescent="0.25">
      <c r="A169" s="150" t="s">
        <v>149</v>
      </c>
      <c r="B169" s="152">
        <v>0.11597347199999999</v>
      </c>
      <c r="C169" s="153"/>
      <c r="D169" s="12"/>
      <c r="E169" s="16" t="s">
        <v>129</v>
      </c>
      <c r="F169" s="153">
        <v>112</v>
      </c>
      <c r="G169" s="119">
        <v>3.4099999999999998E-3</v>
      </c>
      <c r="H169" s="12"/>
      <c r="I169" s="12"/>
      <c r="J169" s="165"/>
    </row>
    <row r="170" spans="1:10" x14ac:dyDescent="0.25">
      <c r="A170" s="11" t="s">
        <v>155</v>
      </c>
      <c r="B170" s="146">
        <f>POWER((F170/$J$170)*100, 2)</f>
        <v>0</v>
      </c>
      <c r="C170" s="11">
        <f>SUM(B170:B215)</f>
        <v>2293.9563195408937</v>
      </c>
      <c r="D170" s="197"/>
      <c r="E170" s="146" t="s">
        <v>17</v>
      </c>
      <c r="F170" s="198"/>
      <c r="H170" s="146"/>
      <c r="I170" s="146"/>
      <c r="J170" s="146">
        <v>65900</v>
      </c>
    </row>
    <row r="171" spans="1:10" x14ac:dyDescent="0.25">
      <c r="A171" s="11" t="s">
        <v>155</v>
      </c>
      <c r="B171" s="146">
        <f t="shared" ref="B171:B215" si="12">POWER((F171/$J$170)*100, 2)</f>
        <v>0.32381108084396959</v>
      </c>
      <c r="D171" s="197"/>
      <c r="E171" s="146" t="s">
        <v>97</v>
      </c>
      <c r="F171" s="198">
        <v>375</v>
      </c>
      <c r="G171" s="21">
        <f>F171/$J$170</f>
        <v>5.6904400606980271E-3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2"/>
        <v>1.2270856887591217</v>
      </c>
      <c r="D172" s="197"/>
      <c r="E172" s="146" t="s">
        <v>5</v>
      </c>
      <c r="F172" s="198">
        <v>730</v>
      </c>
      <c r="G172" s="21">
        <f t="shared" ref="G172:G211" si="13">F172/$J$170</f>
        <v>1.1077389984825494E-2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2"/>
        <v>13.131000435202095</v>
      </c>
      <c r="D173" s="197"/>
      <c r="E173" s="146" t="s">
        <v>6</v>
      </c>
      <c r="F173" s="198">
        <v>2388</v>
      </c>
      <c r="G173" s="21">
        <f t="shared" si="13"/>
        <v>3.623672230652504E-2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2"/>
        <v>0</v>
      </c>
      <c r="D174" s="197"/>
      <c r="E174" s="146" t="s">
        <v>168</v>
      </c>
      <c r="F174" s="198"/>
      <c r="H174" s="146"/>
      <c r="I174" s="146"/>
      <c r="J174" s="76"/>
    </row>
    <row r="175" spans="1:10" x14ac:dyDescent="0.25">
      <c r="A175" s="11" t="s">
        <v>155</v>
      </c>
      <c r="B175" s="146">
        <f t="shared" si="12"/>
        <v>0.12181053281170487</v>
      </c>
      <c r="D175" s="197"/>
      <c r="E175" s="146" t="s">
        <v>82</v>
      </c>
      <c r="F175" s="198">
        <v>230</v>
      </c>
      <c r="G175" s="21">
        <f t="shared" si="13"/>
        <v>3.4901365705614566E-3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2"/>
        <v>1.6170405797168189E-5</v>
      </c>
      <c r="D176" s="197"/>
      <c r="E176" s="146" t="s">
        <v>83</v>
      </c>
      <c r="F176" s="198">
        <v>2.65</v>
      </c>
      <c r="G176" s="21">
        <f t="shared" si="13"/>
        <v>4.021244309559939E-5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2"/>
        <v>1870.3328029547692</v>
      </c>
      <c r="D177" s="197"/>
      <c r="E177" s="146" t="s">
        <v>15</v>
      </c>
      <c r="F177" s="198">
        <v>28500</v>
      </c>
      <c r="G177" s="21">
        <f t="shared" si="13"/>
        <v>0.4324734446130501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2"/>
        <v>0</v>
      </c>
      <c r="D178" s="197"/>
      <c r="E178" s="146" t="s">
        <v>156</v>
      </c>
      <c r="F178" s="198"/>
      <c r="H178" s="146"/>
      <c r="I178" s="146"/>
      <c r="J178" s="76"/>
    </row>
    <row r="179" spans="1:10" x14ac:dyDescent="0.25">
      <c r="A179" s="11" t="s">
        <v>155</v>
      </c>
      <c r="B179" s="146">
        <f t="shared" si="12"/>
        <v>1.8651518256612649E-4</v>
      </c>
      <c r="D179" s="197"/>
      <c r="E179" s="146" t="s">
        <v>103</v>
      </c>
      <c r="F179" s="198">
        <v>9</v>
      </c>
      <c r="G179" s="21">
        <f>F179/$J$170</f>
        <v>1.3657056145675265E-4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2"/>
        <v>7.7535627853855003</v>
      </c>
      <c r="D180" s="197"/>
      <c r="E180" s="146" t="s">
        <v>106</v>
      </c>
      <c r="F180" s="198">
        <v>1835</v>
      </c>
      <c r="G180" s="21">
        <f t="shared" si="13"/>
        <v>2.7845220030349015E-2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2"/>
        <v>0.22558896198544262</v>
      </c>
      <c r="D181" s="197"/>
      <c r="E181" s="146" t="s">
        <v>164</v>
      </c>
      <c r="F181" s="198">
        <v>313</v>
      </c>
      <c r="G181" s="21">
        <f t="shared" si="13"/>
        <v>4.749620637329287E-3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2"/>
        <v>0.18703328029547692</v>
      </c>
      <c r="D182" s="197"/>
      <c r="E182" s="146" t="s">
        <v>9</v>
      </c>
      <c r="F182" s="198">
        <v>285</v>
      </c>
      <c r="G182" s="21">
        <f t="shared" si="13"/>
        <v>4.3247344461305008E-3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2"/>
        <v>0</v>
      </c>
      <c r="D183" s="197"/>
      <c r="E183" s="146" t="s">
        <v>23</v>
      </c>
      <c r="F183" s="198"/>
      <c r="H183" s="146"/>
      <c r="I183" s="146"/>
      <c r="J183" s="76"/>
    </row>
    <row r="184" spans="1:10" x14ac:dyDescent="0.25">
      <c r="A184" s="11" t="s">
        <v>155</v>
      </c>
      <c r="B184" s="146">
        <f t="shared" si="12"/>
        <v>2.7862144556174463E-2</v>
      </c>
      <c r="D184" s="197"/>
      <c r="E184" s="146" t="s">
        <v>24</v>
      </c>
      <c r="F184" s="198">
        <v>110</v>
      </c>
      <c r="G184" s="21">
        <f t="shared" si="13"/>
        <v>1.669195751138088E-3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2"/>
        <v>1.2952443233758788E-2</v>
      </c>
      <c r="D185" s="197"/>
      <c r="E185" s="146" t="s">
        <v>135</v>
      </c>
      <c r="F185" s="198">
        <v>75</v>
      </c>
      <c r="G185" s="21">
        <f t="shared" si="13"/>
        <v>1.1380880121396055E-3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2"/>
        <v>2.7357862766273455</v>
      </c>
      <c r="D186" s="197"/>
      <c r="E186" s="146" t="s">
        <v>136</v>
      </c>
      <c r="F186" s="198">
        <v>1090</v>
      </c>
      <c r="G186" s="21">
        <f t="shared" si="13"/>
        <v>1.65402124430956E-2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2"/>
        <v>9.6109408424499332</v>
      </c>
      <c r="D187" s="197"/>
      <c r="E187" s="146" t="s">
        <v>153</v>
      </c>
      <c r="F187" s="198">
        <v>2043</v>
      </c>
      <c r="G187" s="21">
        <f t="shared" si="13"/>
        <v>3.1001517450682851E-2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2"/>
        <v>0.44377027776946271</v>
      </c>
      <c r="D188" s="197"/>
      <c r="E188" s="146" t="s">
        <v>36</v>
      </c>
      <c r="F188" s="198">
        <v>439</v>
      </c>
      <c r="G188" s="21">
        <f t="shared" si="13"/>
        <v>6.6616084977238242E-3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2"/>
        <v>1.865151825661265E-2</v>
      </c>
      <c r="D189" s="197"/>
      <c r="E189" s="146" t="s">
        <v>137</v>
      </c>
      <c r="F189" s="198">
        <v>90</v>
      </c>
      <c r="G189" s="21">
        <f t="shared" si="13"/>
        <v>1.3657056145675265E-3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2"/>
        <v>0.53718444969961843</v>
      </c>
      <c r="D190" s="197"/>
      <c r="E190" s="146" t="s">
        <v>56</v>
      </c>
      <c r="F190" s="198">
        <v>483</v>
      </c>
      <c r="G190" s="21">
        <f t="shared" si="13"/>
        <v>7.3292867981790593E-3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2"/>
        <v>172.64923171863381</v>
      </c>
      <c r="D191" s="197"/>
      <c r="E191" s="146" t="s">
        <v>165</v>
      </c>
      <c r="F191" s="198">
        <v>8659</v>
      </c>
      <c r="G191" s="21">
        <f t="shared" si="13"/>
        <v>0.1313960546282246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2"/>
        <v>0</v>
      </c>
      <c r="D192" s="197"/>
      <c r="E192" s="146" t="s">
        <v>157</v>
      </c>
      <c r="F192" s="198"/>
      <c r="H192" s="146"/>
      <c r="I192" s="146"/>
      <c r="J192" s="76"/>
    </row>
    <row r="193" spans="1:10" x14ac:dyDescent="0.25">
      <c r="A193" s="11" t="s">
        <v>155</v>
      </c>
      <c r="B193" s="146">
        <f t="shared" si="12"/>
        <v>3.5886961667676E-4</v>
      </c>
      <c r="D193" s="197"/>
      <c r="E193" s="146" t="s">
        <v>28</v>
      </c>
      <c r="F193" s="198">
        <v>12.484</v>
      </c>
      <c r="G193" s="21">
        <f t="shared" si="13"/>
        <v>1.8943854324734446E-4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2"/>
        <v>2.188962906505235</v>
      </c>
      <c r="D194" s="197"/>
      <c r="E194" s="146" t="s">
        <v>92</v>
      </c>
      <c r="F194" s="198">
        <v>975</v>
      </c>
      <c r="G194" s="21">
        <f t="shared" si="13"/>
        <v>1.479514415781487E-2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2"/>
        <v>2.3196353107780448E-6</v>
      </c>
      <c r="D195" s="197"/>
      <c r="E195" s="146" t="s">
        <v>158</v>
      </c>
      <c r="F195" s="198">
        <v>1.0036800000000001</v>
      </c>
      <c r="G195" s="21">
        <f t="shared" si="13"/>
        <v>1.5230349013657057E-5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2"/>
        <v>35.023406504083759</v>
      </c>
      <c r="D196" s="197"/>
      <c r="E196" s="146" t="s">
        <v>16</v>
      </c>
      <c r="F196" s="198">
        <v>3900</v>
      </c>
      <c r="G196" s="21">
        <f t="shared" si="13"/>
        <v>5.9180576631259481E-2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2"/>
        <v>2.188962906505235</v>
      </c>
      <c r="D197" s="197"/>
      <c r="E197" s="146" t="s">
        <v>54</v>
      </c>
      <c r="F197" s="198">
        <v>975</v>
      </c>
      <c r="G197" s="21">
        <f t="shared" si="13"/>
        <v>1.479514415781487E-2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2"/>
        <v>0.4662879564153164</v>
      </c>
      <c r="D198" s="197"/>
      <c r="E198" s="146" t="s">
        <v>159</v>
      </c>
      <c r="F198" s="198">
        <v>450</v>
      </c>
      <c r="G198" s="21">
        <f t="shared" si="13"/>
        <v>6.828528072837633E-3</v>
      </c>
      <c r="H198" s="146"/>
      <c r="I198" s="146"/>
      <c r="J198" s="76"/>
    </row>
    <row r="199" spans="1:10" x14ac:dyDescent="0.25">
      <c r="A199" s="11" t="s">
        <v>155</v>
      </c>
      <c r="B199" s="146">
        <f t="shared" si="12"/>
        <v>1.5824800071842884</v>
      </c>
      <c r="D199" s="197"/>
      <c r="E199" s="146" t="s">
        <v>121</v>
      </c>
      <c r="F199" s="198">
        <v>829</v>
      </c>
      <c r="G199" s="21">
        <f t="shared" si="13"/>
        <v>1.2579666160849773E-2</v>
      </c>
      <c r="H199" s="146"/>
      <c r="I199" s="146"/>
      <c r="J199" s="76"/>
    </row>
    <row r="200" spans="1:10" x14ac:dyDescent="0.25">
      <c r="A200" s="11" t="s">
        <v>155</v>
      </c>
      <c r="B200" s="146">
        <f t="shared" si="12"/>
        <v>7.7958740999491106E-4</v>
      </c>
      <c r="D200" s="197"/>
      <c r="E200" s="146" t="s">
        <v>160</v>
      </c>
      <c r="F200" s="198">
        <v>18.399999999999999</v>
      </c>
      <c r="G200" s="21">
        <f t="shared" si="13"/>
        <v>2.7921092564491652E-4</v>
      </c>
      <c r="H200" s="146"/>
      <c r="I200" s="146"/>
      <c r="J200" s="76"/>
    </row>
    <row r="201" spans="1:10" x14ac:dyDescent="0.25">
      <c r="A201" s="11" t="s">
        <v>155</v>
      </c>
      <c r="B201" s="146">
        <f t="shared" si="12"/>
        <v>0.48766591216286237</v>
      </c>
      <c r="D201" s="197"/>
      <c r="E201" s="146" t="s">
        <v>123</v>
      </c>
      <c r="F201" s="198">
        <v>460.2</v>
      </c>
      <c r="G201" s="21">
        <f t="shared" si="13"/>
        <v>6.9833080424886191E-3</v>
      </c>
      <c r="H201" s="146"/>
      <c r="I201" s="146"/>
      <c r="J201" s="76"/>
    </row>
    <row r="202" spans="1:10" x14ac:dyDescent="0.25">
      <c r="A202" s="11" t="s">
        <v>155</v>
      </c>
      <c r="B202" s="146">
        <f t="shared" si="12"/>
        <v>7.2211310188564521E-5</v>
      </c>
      <c r="D202" s="197"/>
      <c r="E202" s="146" t="s">
        <v>46</v>
      </c>
      <c r="F202" s="198">
        <v>5.6</v>
      </c>
      <c r="G202" s="21">
        <f t="shared" si="13"/>
        <v>8.4977238239757196E-5</v>
      </c>
      <c r="H202" s="146"/>
      <c r="I202" s="146"/>
      <c r="J202" s="76"/>
    </row>
    <row r="203" spans="1:10" x14ac:dyDescent="0.25">
      <c r="A203" s="11" t="s">
        <v>155</v>
      </c>
      <c r="B203" s="146">
        <f t="shared" si="12"/>
        <v>8.2068752720013059E-7</v>
      </c>
      <c r="D203" s="197"/>
      <c r="E203" s="146" t="s">
        <v>161</v>
      </c>
      <c r="F203" s="198">
        <v>0.59699999999999998</v>
      </c>
      <c r="G203" s="21">
        <f t="shared" si="13"/>
        <v>9.0591805766312584E-6</v>
      </c>
      <c r="H203" s="146"/>
      <c r="I203" s="146"/>
      <c r="J203" s="76"/>
    </row>
    <row r="204" spans="1:10" x14ac:dyDescent="0.25">
      <c r="A204" s="11" t="s">
        <v>155</v>
      </c>
      <c r="B204" s="146">
        <f t="shared" si="12"/>
        <v>0.4061886198106755</v>
      </c>
      <c r="D204" s="197"/>
      <c r="E204" s="146" t="s">
        <v>162</v>
      </c>
      <c r="F204" s="198">
        <v>420</v>
      </c>
      <c r="G204" s="21">
        <f t="shared" si="13"/>
        <v>6.3732928679817906E-3</v>
      </c>
      <c r="H204" s="146"/>
      <c r="I204" s="146"/>
      <c r="J204" s="76"/>
    </row>
    <row r="205" spans="1:10" x14ac:dyDescent="0.25">
      <c r="A205" s="11" t="s">
        <v>155</v>
      </c>
      <c r="B205" s="146">
        <f t="shared" si="12"/>
        <v>1.2952443233758784</v>
      </c>
      <c r="D205" s="197"/>
      <c r="E205" s="146" t="s">
        <v>166</v>
      </c>
      <c r="F205" s="198">
        <v>750</v>
      </c>
      <c r="G205" s="21">
        <f t="shared" si="13"/>
        <v>1.1380880121396054E-2</v>
      </c>
      <c r="H205" s="146"/>
      <c r="I205" s="146"/>
      <c r="J205" s="76"/>
    </row>
    <row r="206" spans="1:10" x14ac:dyDescent="0.25">
      <c r="A206" s="11" t="s">
        <v>155</v>
      </c>
      <c r="B206" s="146">
        <f t="shared" si="12"/>
        <v>0</v>
      </c>
      <c r="D206" s="197"/>
      <c r="E206" s="146" t="s">
        <v>31</v>
      </c>
      <c r="F206" s="198"/>
      <c r="H206" s="146"/>
      <c r="I206" s="146"/>
      <c r="J206" s="76"/>
    </row>
    <row r="207" spans="1:10" x14ac:dyDescent="0.25">
      <c r="A207" s="11" t="s">
        <v>155</v>
      </c>
      <c r="B207" s="146">
        <f t="shared" si="12"/>
        <v>169.90865361367409</v>
      </c>
      <c r="D207" s="197"/>
      <c r="E207" s="146" t="s">
        <v>38</v>
      </c>
      <c r="F207" s="198">
        <v>8590</v>
      </c>
      <c r="G207" s="21">
        <f t="shared" si="13"/>
        <v>0.13034901365705615</v>
      </c>
      <c r="H207" s="146"/>
      <c r="I207" s="146"/>
      <c r="J207" s="76"/>
    </row>
    <row r="208" spans="1:10" x14ac:dyDescent="0.25">
      <c r="A208" s="11" t="s">
        <v>155</v>
      </c>
      <c r="B208" s="146">
        <f t="shared" si="12"/>
        <v>4.5132068867852849E-2</v>
      </c>
      <c r="D208" s="197"/>
      <c r="E208" s="146" t="s">
        <v>129</v>
      </c>
      <c r="F208" s="198">
        <v>140</v>
      </c>
      <c r="G208" s="21">
        <f t="shared" si="13"/>
        <v>2.1244309559939304E-3</v>
      </c>
      <c r="H208" s="146"/>
      <c r="I208" s="146"/>
      <c r="J208" s="76"/>
    </row>
    <row r="209" spans="1:10" x14ac:dyDescent="0.25">
      <c r="A209" s="11" t="s">
        <v>155</v>
      </c>
      <c r="B209" s="146">
        <f t="shared" si="12"/>
        <v>4.4377027776946265E-3</v>
      </c>
      <c r="D209" s="197"/>
      <c r="E209" s="146" t="s">
        <v>12</v>
      </c>
      <c r="F209" s="198">
        <v>43.9</v>
      </c>
      <c r="G209" s="21">
        <f t="shared" si="13"/>
        <v>6.661608497723824E-4</v>
      </c>
      <c r="H209" s="146"/>
      <c r="I209" s="146"/>
      <c r="J209" s="76"/>
    </row>
    <row r="210" spans="1:10" x14ac:dyDescent="0.25">
      <c r="A210" s="11" t="s">
        <v>155</v>
      </c>
      <c r="B210" s="146">
        <f t="shared" si="12"/>
        <v>1.0182923038309297</v>
      </c>
      <c r="D210" s="197"/>
      <c r="E210" s="146" t="s">
        <v>47</v>
      </c>
      <c r="F210" s="198">
        <v>665</v>
      </c>
      <c r="G210" s="21">
        <f t="shared" si="13"/>
        <v>1.0091047040971168E-2</v>
      </c>
      <c r="H210" s="146"/>
      <c r="I210" s="146"/>
      <c r="J210" s="76"/>
    </row>
    <row r="211" spans="1:10" x14ac:dyDescent="0.25">
      <c r="A211" s="11" t="s">
        <v>155</v>
      </c>
      <c r="B211" s="146">
        <f t="shared" si="12"/>
        <v>1.1283017216963211E-4</v>
      </c>
      <c r="D211" s="197"/>
      <c r="E211" s="146" t="s">
        <v>86</v>
      </c>
      <c r="F211" s="198">
        <v>7</v>
      </c>
      <c r="G211" s="21">
        <f t="shared" si="13"/>
        <v>1.0622154779969651E-4</v>
      </c>
      <c r="H211" s="146"/>
      <c r="I211" s="146"/>
      <c r="J211" s="76"/>
    </row>
    <row r="212" spans="1:10" x14ac:dyDescent="0.25">
      <c r="A212" s="11" t="s">
        <v>155</v>
      </c>
      <c r="B212" s="146">
        <f t="shared" si="12"/>
        <v>0</v>
      </c>
      <c r="D212" s="197"/>
      <c r="E212" s="146" t="s">
        <v>81</v>
      </c>
      <c r="F212" s="199"/>
      <c r="H212" s="146"/>
      <c r="I212" s="146"/>
      <c r="J212" s="76"/>
    </row>
    <row r="213" spans="1:10" x14ac:dyDescent="0.25">
      <c r="A213" s="11" t="s">
        <v>155</v>
      </c>
      <c r="B213" s="146">
        <f t="shared" si="12"/>
        <v>0</v>
      </c>
      <c r="D213" s="197"/>
      <c r="E213" s="146" t="s">
        <v>19</v>
      </c>
      <c r="F213" s="198"/>
      <c r="H213" s="146"/>
      <c r="I213" s="146"/>
      <c r="J213" s="76"/>
    </row>
    <row r="214" spans="1:10" x14ac:dyDescent="0.25">
      <c r="A214" s="11" t="s">
        <v>155</v>
      </c>
      <c r="B214" s="146">
        <f t="shared" si="12"/>
        <v>0</v>
      </c>
      <c r="D214" s="197"/>
      <c r="E214" s="146" t="s">
        <v>94</v>
      </c>
      <c r="F214" s="198"/>
      <c r="H214" s="146"/>
      <c r="I214" s="146"/>
      <c r="J214" s="76"/>
    </row>
    <row r="215" spans="1:10" x14ac:dyDescent="0.25">
      <c r="A215" s="150" t="s">
        <v>155</v>
      </c>
      <c r="B215" s="12">
        <f t="shared" si="12"/>
        <v>0</v>
      </c>
      <c r="C215" s="150"/>
      <c r="D215" s="131"/>
      <c r="E215" s="12" t="s">
        <v>163</v>
      </c>
      <c r="F215" s="205"/>
      <c r="G215" s="27"/>
      <c r="H215" s="12"/>
      <c r="I215" s="12"/>
      <c r="J215" s="147"/>
    </row>
    <row r="216" spans="1:10" x14ac:dyDescent="0.25">
      <c r="A216" s="11" t="s">
        <v>169</v>
      </c>
      <c r="B216" s="206">
        <v>1.5180499339085884</v>
      </c>
      <c r="C216" s="11">
        <v>751.5081035296098</v>
      </c>
      <c r="D216" s="206"/>
      <c r="E216" s="114" t="s">
        <v>5</v>
      </c>
      <c r="F216" s="206">
        <v>860</v>
      </c>
      <c r="G216" s="21">
        <v>1.2320916905444125E-2</v>
      </c>
      <c r="J216" s="170">
        <v>69800</v>
      </c>
    </row>
    <row r="217" spans="1:10" x14ac:dyDescent="0.25">
      <c r="A217" s="11" t="s">
        <v>169</v>
      </c>
      <c r="B217" s="206">
        <v>0.32840452869845072</v>
      </c>
      <c r="C217" s="206"/>
      <c r="D217" s="206"/>
      <c r="E217" s="114" t="s">
        <v>100</v>
      </c>
      <c r="F217" s="206">
        <v>400</v>
      </c>
      <c r="G217" s="21">
        <v>5.7306590257879654E-3</v>
      </c>
      <c r="J217" s="114"/>
    </row>
    <row r="218" spans="1:10" x14ac:dyDescent="0.25">
      <c r="A218" s="11" t="s">
        <v>169</v>
      </c>
      <c r="B218" s="206">
        <v>0.50751131049006171</v>
      </c>
      <c r="C218" s="206"/>
      <c r="D218" s="206"/>
      <c r="E218" s="114" t="s">
        <v>6</v>
      </c>
      <c r="F218" s="206">
        <v>497.25400000000002</v>
      </c>
      <c r="G218" s="21">
        <v>7.1239828080229229E-3</v>
      </c>
      <c r="J218" s="114"/>
    </row>
    <row r="219" spans="1:10" x14ac:dyDescent="0.25">
      <c r="A219" s="11" t="s">
        <v>169</v>
      </c>
      <c r="B219" s="206">
        <v>78.467108233922531</v>
      </c>
      <c r="C219" s="206"/>
      <c r="D219" s="206"/>
      <c r="E219" s="114" t="s">
        <v>82</v>
      </c>
      <c r="F219" s="206">
        <v>6183</v>
      </c>
      <c r="G219" s="21">
        <v>8.8581661891117477E-2</v>
      </c>
      <c r="J219" s="114"/>
    </row>
    <row r="220" spans="1:10" x14ac:dyDescent="0.25">
      <c r="A220" s="11" t="s">
        <v>169</v>
      </c>
      <c r="B220" s="206">
        <v>5.799954433871644</v>
      </c>
      <c r="C220" s="206"/>
      <c r="D220" s="206"/>
      <c r="E220" s="114" t="s">
        <v>83</v>
      </c>
      <c r="F220" s="206">
        <v>1681</v>
      </c>
      <c r="G220" s="21">
        <v>2.4083094555873926E-2</v>
      </c>
      <c r="J220" s="114"/>
    </row>
    <row r="221" spans="1:10" x14ac:dyDescent="0.25">
      <c r="A221" s="11" t="s">
        <v>169</v>
      </c>
      <c r="B221" s="206">
        <v>201.16829911084471</v>
      </c>
      <c r="C221" s="206"/>
      <c r="D221" s="206"/>
      <c r="E221" s="114" t="s">
        <v>15</v>
      </c>
      <c r="F221" s="206">
        <v>9900</v>
      </c>
      <c r="G221" s="21">
        <v>0.14183381088825214</v>
      </c>
      <c r="J221" s="114"/>
    </row>
    <row r="222" spans="1:10" x14ac:dyDescent="0.25">
      <c r="A222" s="11" t="s">
        <v>169</v>
      </c>
      <c r="B222" s="206">
        <v>1.1239644994704479</v>
      </c>
      <c r="C222" s="206"/>
      <c r="D222" s="206"/>
      <c r="E222" s="114" t="s">
        <v>134</v>
      </c>
      <c r="F222" s="206">
        <v>740</v>
      </c>
      <c r="G222" s="21">
        <v>1.0601719197707736E-2</v>
      </c>
      <c r="J222" s="114"/>
    </row>
    <row r="223" spans="1:10" x14ac:dyDescent="0.25">
      <c r="A223" s="11" t="s">
        <v>169</v>
      </c>
      <c r="B223" s="206">
        <v>0.86719320859434657</v>
      </c>
      <c r="C223" s="206"/>
      <c r="D223" s="206"/>
      <c r="E223" s="114" t="s">
        <v>19</v>
      </c>
      <c r="F223" s="206">
        <v>650</v>
      </c>
      <c r="G223" s="21">
        <v>9.3123209169054446E-3</v>
      </c>
      <c r="J223" s="114"/>
    </row>
    <row r="224" spans="1:10" x14ac:dyDescent="0.25">
      <c r="A224" s="11" t="s">
        <v>169</v>
      </c>
      <c r="B224" s="206">
        <v>29.924379585397499</v>
      </c>
      <c r="C224" s="206"/>
      <c r="D224" s="206"/>
      <c r="E224" s="114" t="s">
        <v>94</v>
      </c>
      <c r="F224" s="206">
        <v>3818.2820000000002</v>
      </c>
      <c r="G224" s="21">
        <v>5.4703180515759314E-2</v>
      </c>
      <c r="J224" s="114"/>
    </row>
    <row r="225" spans="1:10" x14ac:dyDescent="0.25">
      <c r="A225" s="11" t="s">
        <v>169</v>
      </c>
      <c r="B225" s="206">
        <v>16.554872291688902</v>
      </c>
      <c r="C225" s="206"/>
      <c r="D225" s="206"/>
      <c r="E225" s="114" t="s">
        <v>9</v>
      </c>
      <c r="F225" s="206">
        <v>2840</v>
      </c>
      <c r="G225" s="21">
        <v>4.0687679083094556E-2</v>
      </c>
      <c r="J225" s="114"/>
    </row>
    <row r="226" spans="1:10" x14ac:dyDescent="0.25">
      <c r="A226" s="11" t="s">
        <v>169</v>
      </c>
      <c r="B226" s="206">
        <v>8.9656488862981423</v>
      </c>
      <c r="C226" s="206"/>
      <c r="D226" s="206"/>
      <c r="E226" s="114" t="s">
        <v>24</v>
      </c>
      <c r="F226" s="206">
        <v>2090</v>
      </c>
      <c r="G226" s="21">
        <v>2.9942693409742122E-2</v>
      </c>
      <c r="J226" s="114"/>
    </row>
    <row r="227" spans="1:10" x14ac:dyDescent="0.25">
      <c r="A227" s="11" t="s">
        <v>169</v>
      </c>
      <c r="B227" s="206">
        <v>1.1239644994704479</v>
      </c>
      <c r="C227" s="206"/>
      <c r="D227" s="206"/>
      <c r="E227" s="114" t="s">
        <v>25</v>
      </c>
      <c r="F227" s="206">
        <v>740</v>
      </c>
      <c r="G227" s="21">
        <v>1.0601719197707736E-2</v>
      </c>
      <c r="J227" s="114"/>
    </row>
    <row r="228" spans="1:10" x14ac:dyDescent="0.25">
      <c r="A228" s="11" t="s">
        <v>169</v>
      </c>
      <c r="B228" s="206">
        <v>21.639824385678278</v>
      </c>
      <c r="C228" s="206"/>
      <c r="D228" s="206"/>
      <c r="E228" s="114" t="s">
        <v>111</v>
      </c>
      <c r="F228" s="206">
        <v>3247</v>
      </c>
      <c r="G228" s="21">
        <v>4.651862464183381E-2</v>
      </c>
      <c r="J228" s="114"/>
    </row>
    <row r="229" spans="1:10" x14ac:dyDescent="0.25">
      <c r="A229" s="11" t="s">
        <v>169</v>
      </c>
      <c r="B229" s="206">
        <v>12.325330354430585</v>
      </c>
      <c r="C229" s="206"/>
      <c r="D229" s="206"/>
      <c r="E229" s="114" t="s">
        <v>36</v>
      </c>
      <c r="F229" s="206">
        <v>2450.5</v>
      </c>
      <c r="G229" s="21">
        <v>3.5107449856733523E-2</v>
      </c>
      <c r="J229" s="114"/>
    </row>
    <row r="230" spans="1:10" x14ac:dyDescent="0.25">
      <c r="A230" s="11" t="s">
        <v>169</v>
      </c>
      <c r="B230" s="206">
        <v>3.7407328347057902</v>
      </c>
      <c r="C230" s="206"/>
      <c r="D230" s="206"/>
      <c r="E230" s="114" t="s">
        <v>170</v>
      </c>
      <c r="F230" s="206">
        <v>1350</v>
      </c>
      <c r="G230" s="21">
        <v>1.9340974212034383E-2</v>
      </c>
      <c r="J230" s="114"/>
    </row>
    <row r="231" spans="1:10" x14ac:dyDescent="0.25">
      <c r="A231" s="11" t="s">
        <v>169</v>
      </c>
      <c r="B231" s="206">
        <v>1.6625479265359071</v>
      </c>
      <c r="C231" s="206"/>
      <c r="D231" s="206"/>
      <c r="E231" s="114" t="s">
        <v>113</v>
      </c>
      <c r="F231" s="206">
        <v>900</v>
      </c>
      <c r="G231" s="21">
        <v>1.2893982808022923E-2</v>
      </c>
      <c r="J231" s="114"/>
    </row>
    <row r="232" spans="1:10" x14ac:dyDescent="0.25">
      <c r="A232" s="11" t="s">
        <v>169</v>
      </c>
      <c r="B232" s="206">
        <v>3.9656899368642295</v>
      </c>
      <c r="C232" s="206"/>
      <c r="D232" s="206"/>
      <c r="E232" s="114" t="s">
        <v>56</v>
      </c>
      <c r="F232" s="206">
        <v>1390</v>
      </c>
      <c r="G232" s="21">
        <v>1.9914040114613181E-2</v>
      </c>
      <c r="J232" s="114"/>
    </row>
    <row r="233" spans="1:10" x14ac:dyDescent="0.25">
      <c r="A233" s="11" t="s">
        <v>169</v>
      </c>
      <c r="B233" s="206">
        <v>0.54438181952529141</v>
      </c>
      <c r="C233" s="206"/>
      <c r="D233" s="206"/>
      <c r="E233" s="114" t="s">
        <v>138</v>
      </c>
      <c r="F233" s="206">
        <v>515</v>
      </c>
      <c r="G233" s="21">
        <v>7.3782234957020061E-3</v>
      </c>
      <c r="J233" s="114"/>
    </row>
    <row r="234" spans="1:10" x14ac:dyDescent="0.25">
      <c r="A234" s="11" t="s">
        <v>169</v>
      </c>
      <c r="B234" s="206">
        <v>3.016044285350695</v>
      </c>
      <c r="C234" s="206"/>
      <c r="D234" s="206"/>
      <c r="E234" s="114" t="s">
        <v>118</v>
      </c>
      <c r="F234" s="206">
        <v>1212.2</v>
      </c>
      <c r="G234" s="21">
        <v>1.736676217765043E-2</v>
      </c>
      <c r="J234" s="114"/>
    </row>
    <row r="235" spans="1:10" x14ac:dyDescent="0.25">
      <c r="A235" s="11" t="s">
        <v>169</v>
      </c>
      <c r="B235" s="206">
        <v>1.3801200318552396</v>
      </c>
      <c r="C235" s="206"/>
      <c r="D235" s="206"/>
      <c r="E235" s="114" t="s">
        <v>119</v>
      </c>
      <c r="F235" s="206">
        <v>820</v>
      </c>
      <c r="G235" s="21">
        <v>1.174785100286533E-2</v>
      </c>
      <c r="J235" s="114"/>
    </row>
    <row r="236" spans="1:10" x14ac:dyDescent="0.25">
      <c r="A236" s="11" t="s">
        <v>169</v>
      </c>
      <c r="B236" s="206">
        <v>121.21757623090122</v>
      </c>
      <c r="C236" s="206"/>
      <c r="D236" s="206"/>
      <c r="E236" s="114" t="s">
        <v>16</v>
      </c>
      <c r="F236" s="206">
        <v>7684.9</v>
      </c>
      <c r="G236" s="21">
        <v>0.11009885386819483</v>
      </c>
      <c r="J236" s="114"/>
    </row>
    <row r="237" spans="1:10" x14ac:dyDescent="0.25">
      <c r="A237" s="11" t="s">
        <v>169</v>
      </c>
      <c r="B237" s="206">
        <v>34.368486301426103</v>
      </c>
      <c r="C237" s="206"/>
      <c r="D237" s="206"/>
      <c r="E237" s="114" t="s">
        <v>54</v>
      </c>
      <c r="F237" s="206">
        <v>4092</v>
      </c>
      <c r="G237" s="21">
        <v>5.8624641833810887E-2</v>
      </c>
      <c r="J237" s="114"/>
    </row>
    <row r="238" spans="1:10" x14ac:dyDescent="0.25">
      <c r="A238" s="11" t="s">
        <v>169</v>
      </c>
      <c r="B238" s="206"/>
      <c r="C238" s="206"/>
      <c r="D238" s="206"/>
      <c r="E238" s="114" t="s">
        <v>121</v>
      </c>
      <c r="F238" s="206"/>
      <c r="J238" s="114"/>
    </row>
    <row r="239" spans="1:10" x14ac:dyDescent="0.25">
      <c r="A239" s="11" t="s">
        <v>169</v>
      </c>
      <c r="B239" s="206"/>
      <c r="C239" s="206"/>
      <c r="D239" s="206"/>
      <c r="E239" s="114" t="s">
        <v>32</v>
      </c>
      <c r="F239" s="206"/>
      <c r="J239" s="114"/>
    </row>
    <row r="240" spans="1:10" x14ac:dyDescent="0.25">
      <c r="A240" s="11" t="s">
        <v>169</v>
      </c>
      <c r="B240" s="206">
        <v>7.4096271787587966</v>
      </c>
      <c r="C240" s="206"/>
      <c r="D240" s="206"/>
      <c r="E240" s="114" t="s">
        <v>127</v>
      </c>
      <c r="F240" s="206">
        <v>1900</v>
      </c>
      <c r="G240" s="21">
        <v>2.7220630372492838E-2</v>
      </c>
      <c r="J240" s="114"/>
    </row>
    <row r="241" spans="1:10" x14ac:dyDescent="0.25">
      <c r="A241" s="11" t="s">
        <v>169</v>
      </c>
      <c r="B241" s="206">
        <v>166.2547926535907</v>
      </c>
      <c r="C241" s="206"/>
      <c r="D241" s="206"/>
      <c r="E241" s="114" t="s">
        <v>38</v>
      </c>
      <c r="F241" s="206">
        <v>9000</v>
      </c>
      <c r="G241" s="21">
        <v>0.12893982808022922</v>
      </c>
      <c r="J241" s="114"/>
    </row>
    <row r="242" spans="1:10" x14ac:dyDescent="0.25">
      <c r="A242" s="11" t="s">
        <v>169</v>
      </c>
      <c r="B242" s="206">
        <v>0.59851725355292651</v>
      </c>
      <c r="C242" s="206"/>
      <c r="D242" s="206"/>
      <c r="E242" s="114" t="s">
        <v>129</v>
      </c>
      <c r="F242" s="206">
        <v>540</v>
      </c>
      <c r="G242" s="21">
        <v>7.7363896848137532E-3</v>
      </c>
      <c r="J242" s="114"/>
    </row>
    <row r="243" spans="1:10" x14ac:dyDescent="0.25">
      <c r="A243" s="11" t="s">
        <v>169</v>
      </c>
      <c r="B243" s="206">
        <v>1.3136181147938029</v>
      </c>
      <c r="C243" s="206"/>
      <c r="D243" s="206"/>
      <c r="E243" s="114" t="s">
        <v>12</v>
      </c>
      <c r="F243" s="206">
        <v>800</v>
      </c>
      <c r="G243" s="21">
        <v>1.1461318051575931E-2</v>
      </c>
      <c r="J243" s="114"/>
    </row>
    <row r="244" spans="1:10" x14ac:dyDescent="0.25">
      <c r="A244" s="150" t="s">
        <v>169</v>
      </c>
      <c r="B244" s="12">
        <v>25.721463698984408</v>
      </c>
      <c r="C244" s="12"/>
      <c r="D244" s="12"/>
      <c r="E244" s="153" t="s">
        <v>171</v>
      </c>
      <c r="F244" s="12">
        <v>3540</v>
      </c>
      <c r="G244" s="27">
        <v>5.0716332378223497E-2</v>
      </c>
      <c r="H244" s="12"/>
      <c r="I244" s="12"/>
      <c r="J244" s="153"/>
    </row>
    <row r="245" spans="1:10" x14ac:dyDescent="0.25">
      <c r="A245" s="11" t="s">
        <v>172</v>
      </c>
      <c r="B245" s="206">
        <f>POWER((F245/$J$245)*100, 2)</f>
        <v>0.41868512110726647</v>
      </c>
      <c r="C245" s="11">
        <f>SUM(B245:B296)</f>
        <v>4276.2202846547752</v>
      </c>
      <c r="D245" s="206"/>
      <c r="E245" s="206" t="s">
        <v>5</v>
      </c>
      <c r="F245" s="206">
        <v>2200</v>
      </c>
      <c r="G245" s="21">
        <f>F245/$J$245</f>
        <v>6.4705882352941177E-3</v>
      </c>
      <c r="H245" s="206"/>
      <c r="I245" s="206"/>
      <c r="J245" s="76">
        <v>340000</v>
      </c>
    </row>
    <row r="246" spans="1:10" x14ac:dyDescent="0.25">
      <c r="A246" s="11" t="s">
        <v>172</v>
      </c>
      <c r="B246" s="206">
        <f t="shared" ref="B246:B296" si="14">POWER((F246/$J$245)*100, 2)</f>
        <v>5.2764792387543238E-2</v>
      </c>
      <c r="D246" s="206"/>
      <c r="E246" s="206" t="s">
        <v>131</v>
      </c>
      <c r="F246" s="206">
        <v>781</v>
      </c>
      <c r="G246" s="21">
        <f t="shared" ref="G246:G296" si="15">F246/$J$245</f>
        <v>2.2970588235294116E-3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4"/>
        <v>4.8270674740484423E-2</v>
      </c>
      <c r="D247" s="206"/>
      <c r="E247" s="206" t="s">
        <v>99</v>
      </c>
      <c r="F247" s="206">
        <v>747</v>
      </c>
      <c r="G247" s="21">
        <f t="shared" si="15"/>
        <v>2.1970588235294118E-3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4"/>
        <v>0.17627278764922144</v>
      </c>
      <c r="D248" s="206"/>
      <c r="E248" s="206" t="s">
        <v>100</v>
      </c>
      <c r="F248" s="206">
        <v>1427.4849999999999</v>
      </c>
      <c r="G248" s="21">
        <f t="shared" si="15"/>
        <v>4.198485294117647E-3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4"/>
        <v>1.3689137647404846E-2</v>
      </c>
      <c r="D249" s="206"/>
      <c r="E249" s="206" t="s">
        <v>39</v>
      </c>
      <c r="F249" s="206">
        <v>397.80200000000002</v>
      </c>
      <c r="G249" s="21">
        <f t="shared" si="15"/>
        <v>1.1700058823529411E-3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4"/>
        <v>5.9593425605536323</v>
      </c>
      <c r="D250" s="206"/>
      <c r="E250" s="206" t="s">
        <v>6</v>
      </c>
      <c r="F250" s="206">
        <v>8300</v>
      </c>
      <c r="G250" s="21">
        <f t="shared" si="15"/>
        <v>2.4411764705882352E-2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4"/>
        <v>0.17565960207612458</v>
      </c>
      <c r="D251" s="206"/>
      <c r="E251" s="206" t="s">
        <v>101</v>
      </c>
      <c r="F251" s="206">
        <v>1425</v>
      </c>
      <c r="G251" s="21">
        <f t="shared" si="15"/>
        <v>4.1911764705882355E-3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4"/>
        <v>0.33401600346020766</v>
      </c>
      <c r="D252" s="206"/>
      <c r="E252" s="206" t="s">
        <v>82</v>
      </c>
      <c r="F252" s="206">
        <v>1965</v>
      </c>
      <c r="G252" s="21">
        <f t="shared" si="15"/>
        <v>5.7794117647058827E-3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4"/>
        <v>8.1392733564013831E-2</v>
      </c>
      <c r="D253" s="206"/>
      <c r="E253" s="206" t="s">
        <v>83</v>
      </c>
      <c r="F253" s="206">
        <v>970</v>
      </c>
      <c r="G253" s="21">
        <f t="shared" si="15"/>
        <v>2.852941176470588E-3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4"/>
        <v>4186.8512110726642</v>
      </c>
      <c r="D254" s="206"/>
      <c r="E254" s="206" t="s">
        <v>15</v>
      </c>
      <c r="F254" s="206">
        <v>220000</v>
      </c>
      <c r="G254" s="21">
        <f t="shared" si="15"/>
        <v>0.6470588235294118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4"/>
        <v>0</v>
      </c>
      <c r="D255" s="206"/>
      <c r="E255" s="206" t="s">
        <v>103</v>
      </c>
      <c r="F255" s="206"/>
      <c r="H255" s="206"/>
      <c r="I255" s="206"/>
      <c r="J255" s="76"/>
    </row>
    <row r="256" spans="1:10" x14ac:dyDescent="0.25">
      <c r="A256" s="11" t="s">
        <v>172</v>
      </c>
      <c r="B256" s="206">
        <f t="shared" si="14"/>
        <v>3.6944586748269889E-3</v>
      </c>
      <c r="D256" s="206"/>
      <c r="E256" s="206" t="s">
        <v>33</v>
      </c>
      <c r="F256" s="206">
        <v>206.65899999999999</v>
      </c>
      <c r="G256" s="21">
        <f t="shared" si="15"/>
        <v>6.0782058823529404E-4</v>
      </c>
      <c r="H256" s="206"/>
      <c r="I256" s="206"/>
      <c r="J256" s="76"/>
    </row>
    <row r="257" spans="1:10" x14ac:dyDescent="0.25">
      <c r="A257" s="11" t="s">
        <v>172</v>
      </c>
      <c r="B257" s="206">
        <f t="shared" si="14"/>
        <v>7.9060207612456759E-2</v>
      </c>
      <c r="D257" s="206"/>
      <c r="E257" s="206" t="s">
        <v>105</v>
      </c>
      <c r="F257" s="206">
        <v>956</v>
      </c>
      <c r="G257" s="21">
        <f t="shared" si="15"/>
        <v>2.811764705882353E-3</v>
      </c>
      <c r="H257" s="206"/>
      <c r="I257" s="206"/>
      <c r="J257" s="76"/>
    </row>
    <row r="258" spans="1:10" x14ac:dyDescent="0.25">
      <c r="A258" s="11" t="s">
        <v>172</v>
      </c>
      <c r="B258" s="206">
        <f t="shared" si="14"/>
        <v>5.5363321799307946E-2</v>
      </c>
      <c r="D258" s="206"/>
      <c r="E258" s="206" t="s">
        <v>106</v>
      </c>
      <c r="F258" s="206">
        <v>800</v>
      </c>
      <c r="G258" s="21">
        <f t="shared" si="15"/>
        <v>2.352941176470588E-3</v>
      </c>
      <c r="H258" s="206"/>
      <c r="I258" s="206"/>
      <c r="J258" s="76"/>
    </row>
    <row r="259" spans="1:10" x14ac:dyDescent="0.25">
      <c r="A259" s="11" t="s">
        <v>172</v>
      </c>
      <c r="B259" s="206">
        <f t="shared" si="14"/>
        <v>1.7517301038062285E-2</v>
      </c>
      <c r="D259" s="206"/>
      <c r="E259" s="206" t="s">
        <v>134</v>
      </c>
      <c r="F259" s="206">
        <v>450</v>
      </c>
      <c r="G259" s="21">
        <f t="shared" si="15"/>
        <v>1.3235294117647058E-3</v>
      </c>
      <c r="H259" s="206"/>
      <c r="I259" s="206"/>
      <c r="J259" s="76"/>
    </row>
    <row r="260" spans="1:10" x14ac:dyDescent="0.25">
      <c r="A260" s="11" t="s">
        <v>172</v>
      </c>
      <c r="B260" s="206">
        <f t="shared" si="14"/>
        <v>1.3157439446366781</v>
      </c>
      <c r="D260" s="206"/>
      <c r="E260" s="206" t="s">
        <v>19</v>
      </c>
      <c r="F260" s="206">
        <v>3900</v>
      </c>
      <c r="G260" s="21">
        <f t="shared" si="15"/>
        <v>1.1470588235294118E-2</v>
      </c>
      <c r="H260" s="206"/>
      <c r="I260" s="206"/>
      <c r="J260" s="76"/>
    </row>
    <row r="261" spans="1:10" x14ac:dyDescent="0.25">
      <c r="A261" s="11" t="s">
        <v>172</v>
      </c>
      <c r="B261" s="206">
        <f t="shared" si="14"/>
        <v>3.8502738553080444</v>
      </c>
      <c r="D261" s="206"/>
      <c r="E261" s="206" t="s">
        <v>94</v>
      </c>
      <c r="F261" s="206">
        <v>6671.5190000000002</v>
      </c>
      <c r="G261" s="21">
        <f t="shared" si="15"/>
        <v>1.9622114705882352E-2</v>
      </c>
      <c r="H261" s="206"/>
      <c r="I261" s="206"/>
      <c r="J261" s="76"/>
    </row>
    <row r="262" spans="1:10" x14ac:dyDescent="0.25">
      <c r="A262" s="11" t="s">
        <v>172</v>
      </c>
      <c r="B262" s="206">
        <f t="shared" si="14"/>
        <v>4.5761245674740478E-3</v>
      </c>
      <c r="D262" s="206"/>
      <c r="E262" s="206" t="s">
        <v>22</v>
      </c>
      <c r="F262" s="206">
        <v>230</v>
      </c>
      <c r="G262" s="21">
        <f t="shared" si="15"/>
        <v>6.7647058823529411E-4</v>
      </c>
      <c r="H262" s="206"/>
      <c r="I262" s="206"/>
      <c r="J262" s="76"/>
    </row>
    <row r="263" spans="1:10" x14ac:dyDescent="0.25">
      <c r="A263" s="11" t="s">
        <v>172</v>
      </c>
      <c r="B263" s="206">
        <f t="shared" si="14"/>
        <v>19.463667820069208</v>
      </c>
      <c r="D263" s="206"/>
      <c r="E263" s="206" t="s">
        <v>9</v>
      </c>
      <c r="F263" s="206">
        <v>15000</v>
      </c>
      <c r="G263" s="21">
        <f t="shared" si="15"/>
        <v>4.4117647058823532E-2</v>
      </c>
      <c r="H263" s="206"/>
      <c r="I263" s="206"/>
      <c r="J263" s="76"/>
    </row>
    <row r="264" spans="1:10" x14ac:dyDescent="0.25">
      <c r="A264" s="11" t="s">
        <v>172</v>
      </c>
      <c r="B264" s="206">
        <f t="shared" si="14"/>
        <v>0.67820069204152256</v>
      </c>
      <c r="D264" s="206"/>
      <c r="E264" s="206" t="s">
        <v>24</v>
      </c>
      <c r="F264" s="206">
        <v>2800</v>
      </c>
      <c r="G264" s="21">
        <f t="shared" si="15"/>
        <v>8.2352941176470594E-3</v>
      </c>
      <c r="H264" s="206"/>
      <c r="I264" s="206"/>
      <c r="J264" s="76"/>
    </row>
    <row r="265" spans="1:10" x14ac:dyDescent="0.25">
      <c r="A265" s="11" t="s">
        <v>172</v>
      </c>
      <c r="B265" s="206">
        <f t="shared" si="14"/>
        <v>7.785467128027683E-3</v>
      </c>
      <c r="D265" s="206"/>
      <c r="E265" s="206" t="s">
        <v>110</v>
      </c>
      <c r="F265" s="206">
        <v>300</v>
      </c>
      <c r="G265" s="21">
        <f t="shared" si="15"/>
        <v>8.8235294117647062E-4</v>
      </c>
      <c r="H265" s="206"/>
      <c r="I265" s="206"/>
      <c r="J265" s="76"/>
    </row>
    <row r="266" spans="1:10" x14ac:dyDescent="0.25">
      <c r="A266" s="11" t="s">
        <v>172</v>
      </c>
      <c r="B266" s="206">
        <f t="shared" si="14"/>
        <v>5.1237118626384082E-2</v>
      </c>
      <c r="D266" s="206"/>
      <c r="E266" s="206" t="s">
        <v>136</v>
      </c>
      <c r="F266" s="206">
        <v>769.61099999999999</v>
      </c>
      <c r="G266" s="21">
        <f t="shared" si="15"/>
        <v>2.2635617647058823E-3</v>
      </c>
      <c r="H266" s="206"/>
      <c r="I266" s="206"/>
      <c r="J266" s="76"/>
    </row>
    <row r="267" spans="1:10" x14ac:dyDescent="0.25">
      <c r="A267" s="11" t="s">
        <v>172</v>
      </c>
      <c r="B267" s="206">
        <f t="shared" si="14"/>
        <v>2.910034602076125</v>
      </c>
      <c r="D267" s="206"/>
      <c r="E267" s="206" t="s">
        <v>25</v>
      </c>
      <c r="F267" s="206">
        <v>5800</v>
      </c>
      <c r="G267" s="21">
        <f t="shared" si="15"/>
        <v>1.7058823529411765E-2</v>
      </c>
      <c r="H267" s="206"/>
      <c r="I267" s="206"/>
      <c r="J267" s="76"/>
    </row>
    <row r="268" spans="1:10" x14ac:dyDescent="0.25">
      <c r="A268" s="11" t="s">
        <v>172</v>
      </c>
      <c r="B268" s="206">
        <f t="shared" si="14"/>
        <v>6.1422333010380616E-4</v>
      </c>
      <c r="D268" s="206"/>
      <c r="E268" s="206" t="s">
        <v>10</v>
      </c>
      <c r="F268" s="206">
        <v>84.263999999999996</v>
      </c>
      <c r="G268" s="21">
        <f t="shared" si="15"/>
        <v>2.4783529411764703E-4</v>
      </c>
      <c r="H268" s="206"/>
      <c r="I268" s="206"/>
      <c r="J268" s="76"/>
    </row>
    <row r="269" spans="1:10" x14ac:dyDescent="0.25">
      <c r="A269" s="11" t="s">
        <v>172</v>
      </c>
      <c r="B269" s="206">
        <f t="shared" si="14"/>
        <v>4.9715883217993087</v>
      </c>
      <c r="D269" s="206"/>
      <c r="E269" s="206" t="s">
        <v>111</v>
      </c>
      <c r="F269" s="206">
        <v>7581</v>
      </c>
      <c r="G269" s="21">
        <f t="shared" si="15"/>
        <v>2.2297058823529413E-2</v>
      </c>
      <c r="H269" s="206"/>
      <c r="I269" s="206"/>
      <c r="J269" s="76"/>
    </row>
    <row r="270" spans="1:10" x14ac:dyDescent="0.25">
      <c r="A270" s="11" t="s">
        <v>172</v>
      </c>
      <c r="B270" s="206">
        <f t="shared" si="14"/>
        <v>7.1349951846366791E-2</v>
      </c>
      <c r="D270" s="206"/>
      <c r="E270" s="206" t="s">
        <v>36</v>
      </c>
      <c r="F270" s="206">
        <v>908.18799999999999</v>
      </c>
      <c r="G270" s="21">
        <f t="shared" si="15"/>
        <v>2.6711411764705883E-3</v>
      </c>
      <c r="H270" s="206"/>
      <c r="I270" s="206"/>
      <c r="J270" s="76"/>
    </row>
    <row r="271" spans="1:10" x14ac:dyDescent="0.25">
      <c r="A271" s="11" t="s">
        <v>172</v>
      </c>
      <c r="B271" s="206">
        <f t="shared" si="14"/>
        <v>2.3391003460207616</v>
      </c>
      <c r="D271" s="206"/>
      <c r="E271" s="206" t="s">
        <v>170</v>
      </c>
      <c r="F271" s="206">
        <v>5200</v>
      </c>
      <c r="G271" s="21">
        <f t="shared" si="15"/>
        <v>1.5294117647058824E-2</v>
      </c>
      <c r="H271" s="206"/>
      <c r="I271" s="206"/>
    </row>
    <row r="272" spans="1:10" x14ac:dyDescent="0.25">
      <c r="A272" s="11" t="s">
        <v>172</v>
      </c>
      <c r="B272" s="206">
        <f t="shared" si="14"/>
        <v>0.10467128027681662</v>
      </c>
      <c r="D272" s="206"/>
      <c r="E272" s="206" t="s">
        <v>26</v>
      </c>
      <c r="F272" s="206">
        <v>1100</v>
      </c>
      <c r="G272" s="21">
        <f t="shared" si="15"/>
        <v>3.2352941176470589E-3</v>
      </c>
      <c r="H272" s="206"/>
      <c r="I272" s="206"/>
    </row>
    <row r="273" spans="1:9" x14ac:dyDescent="0.25">
      <c r="A273" s="11" t="s">
        <v>172</v>
      </c>
      <c r="B273" s="206">
        <f t="shared" si="14"/>
        <v>0</v>
      </c>
      <c r="D273" s="206"/>
      <c r="E273" s="206" t="s">
        <v>56</v>
      </c>
      <c r="F273" s="206"/>
      <c r="H273" s="206"/>
      <c r="I273" s="206"/>
    </row>
    <row r="274" spans="1:9" x14ac:dyDescent="0.25">
      <c r="A274" s="11" t="s">
        <v>172</v>
      </c>
      <c r="B274" s="206">
        <f t="shared" si="14"/>
        <v>4.1868512110726655E-3</v>
      </c>
      <c r="D274" s="206"/>
      <c r="E274" s="206" t="s">
        <v>92</v>
      </c>
      <c r="F274" s="206">
        <v>220</v>
      </c>
      <c r="G274" s="21">
        <f t="shared" si="15"/>
        <v>6.4705882352941182E-4</v>
      </c>
      <c r="H274" s="206"/>
      <c r="I274" s="206"/>
    </row>
    <row r="275" spans="1:9" x14ac:dyDescent="0.25">
      <c r="A275" s="11" t="s">
        <v>172</v>
      </c>
      <c r="B275" s="206">
        <f t="shared" si="14"/>
        <v>0.27989794819108998</v>
      </c>
      <c r="D275" s="206"/>
      <c r="E275" s="206" t="s">
        <v>118</v>
      </c>
      <c r="F275" s="206">
        <v>1798.7829999999999</v>
      </c>
      <c r="G275" s="21">
        <f t="shared" si="15"/>
        <v>5.2905382352941175E-3</v>
      </c>
      <c r="H275" s="206"/>
      <c r="I275" s="206"/>
    </row>
    <row r="276" spans="1:9" x14ac:dyDescent="0.25">
      <c r="A276" s="11" t="s">
        <v>172</v>
      </c>
      <c r="B276" s="206">
        <f t="shared" si="14"/>
        <v>0.25245866253641858</v>
      </c>
      <c r="D276" s="206"/>
      <c r="E276" s="206" t="s">
        <v>29</v>
      </c>
      <c r="F276" s="206">
        <v>1708.3389999999999</v>
      </c>
      <c r="G276" s="21">
        <f t="shared" si="15"/>
        <v>5.0245264705882347E-3</v>
      </c>
      <c r="H276" s="206"/>
      <c r="I276" s="206"/>
    </row>
    <row r="277" spans="1:9" x14ac:dyDescent="0.25">
      <c r="A277" s="11" t="s">
        <v>172</v>
      </c>
      <c r="B277" s="206">
        <f t="shared" si="14"/>
        <v>10.467128027681664</v>
      </c>
      <c r="D277" s="206"/>
      <c r="E277" s="206" t="s">
        <v>16</v>
      </c>
      <c r="F277" s="206">
        <v>11000</v>
      </c>
      <c r="G277" s="21">
        <f t="shared" si="15"/>
        <v>3.2352941176470591E-2</v>
      </c>
      <c r="H277" s="206"/>
      <c r="I277" s="206"/>
    </row>
    <row r="278" spans="1:9" x14ac:dyDescent="0.25">
      <c r="A278" s="11" t="s">
        <v>172</v>
      </c>
      <c r="B278" s="206">
        <f t="shared" si="14"/>
        <v>0</v>
      </c>
      <c r="D278" s="206"/>
      <c r="E278" s="206" t="s">
        <v>54</v>
      </c>
      <c r="F278" s="206"/>
      <c r="H278" s="206"/>
      <c r="I278" s="206"/>
    </row>
    <row r="279" spans="1:9" x14ac:dyDescent="0.25">
      <c r="A279" s="11" t="s">
        <v>172</v>
      </c>
      <c r="B279" s="206">
        <f t="shared" si="14"/>
        <v>4.9229208595155715E-3</v>
      </c>
      <c r="D279" s="206"/>
      <c r="E279" s="206" t="s">
        <v>143</v>
      </c>
      <c r="F279" s="206">
        <v>238.55600000000001</v>
      </c>
      <c r="G279" s="21">
        <f t="shared" si="15"/>
        <v>7.0163529411764705E-4</v>
      </c>
      <c r="H279" s="206"/>
      <c r="I279" s="206"/>
    </row>
    <row r="280" spans="1:9" x14ac:dyDescent="0.25">
      <c r="A280" s="11" t="s">
        <v>172</v>
      </c>
      <c r="B280" s="206">
        <f t="shared" si="14"/>
        <v>7.0547734656055364E-2</v>
      </c>
      <c r="D280" s="206"/>
      <c r="E280" s="206" t="s">
        <v>120</v>
      </c>
      <c r="F280" s="206">
        <v>903.06799999999998</v>
      </c>
      <c r="G280" s="21">
        <f t="shared" si="15"/>
        <v>2.6560823529411764E-3</v>
      </c>
      <c r="H280" s="206"/>
      <c r="I280" s="206"/>
    </row>
    <row r="281" spans="1:9" x14ac:dyDescent="0.25">
      <c r="A281" s="11" t="s">
        <v>172</v>
      </c>
      <c r="B281" s="206">
        <f t="shared" si="14"/>
        <v>8.6505190311418666E-4</v>
      </c>
      <c r="D281" s="206"/>
      <c r="E281" s="206" t="s">
        <v>173</v>
      </c>
      <c r="F281" s="206">
        <v>100</v>
      </c>
      <c r="G281" s="21">
        <f t="shared" si="15"/>
        <v>2.941176470588235E-4</v>
      </c>
      <c r="H281" s="206"/>
      <c r="I281" s="206"/>
    </row>
    <row r="282" spans="1:9" x14ac:dyDescent="0.25">
      <c r="A282" s="11" t="s">
        <v>172</v>
      </c>
      <c r="B282" s="206">
        <f t="shared" si="14"/>
        <v>0.12654550692906572</v>
      </c>
      <c r="D282" s="206"/>
      <c r="E282" s="206" t="s">
        <v>121</v>
      </c>
      <c r="F282" s="206">
        <v>1209.49</v>
      </c>
      <c r="G282" s="21">
        <f t="shared" si="15"/>
        <v>3.5573235294117647E-3</v>
      </c>
      <c r="H282" s="206"/>
      <c r="I282" s="206"/>
    </row>
    <row r="283" spans="1:9" x14ac:dyDescent="0.25">
      <c r="A283" s="11" t="s">
        <v>172</v>
      </c>
      <c r="B283" s="206">
        <f t="shared" si="14"/>
        <v>0.28027681660899656</v>
      </c>
      <c r="D283" s="206"/>
      <c r="E283" s="206" t="s">
        <v>32</v>
      </c>
      <c r="F283" s="206">
        <v>1800</v>
      </c>
      <c r="G283" s="21">
        <f t="shared" si="15"/>
        <v>5.2941176470588233E-3</v>
      </c>
      <c r="H283" s="206"/>
      <c r="I283" s="206"/>
    </row>
    <row r="284" spans="1:9" x14ac:dyDescent="0.25">
      <c r="A284" s="11" t="s">
        <v>172</v>
      </c>
      <c r="B284" s="206">
        <f t="shared" si="14"/>
        <v>4.238754325259516E-2</v>
      </c>
      <c r="D284" s="206"/>
      <c r="E284" s="206" t="s">
        <v>174</v>
      </c>
      <c r="F284" s="206">
        <v>700</v>
      </c>
      <c r="G284" s="21">
        <f t="shared" si="15"/>
        <v>2.0588235294117649E-3</v>
      </c>
      <c r="H284" s="206"/>
      <c r="I284" s="206"/>
    </row>
    <row r="285" spans="1:9" x14ac:dyDescent="0.25">
      <c r="A285" s="11" t="s">
        <v>172</v>
      </c>
      <c r="B285" s="206">
        <f t="shared" si="14"/>
        <v>7.1158156456747404E-3</v>
      </c>
      <c r="D285" s="206"/>
      <c r="E285" s="206" t="s">
        <v>124</v>
      </c>
      <c r="F285" s="206">
        <v>286.80799999999999</v>
      </c>
      <c r="G285" s="21">
        <f t="shared" si="15"/>
        <v>8.4355294117647054E-4</v>
      </c>
      <c r="H285" s="206"/>
      <c r="I285" s="206"/>
    </row>
    <row r="286" spans="1:9" x14ac:dyDescent="0.25">
      <c r="A286" s="11" t="s">
        <v>172</v>
      </c>
      <c r="B286" s="206">
        <f t="shared" si="14"/>
        <v>5.5363321799307946E-2</v>
      </c>
      <c r="D286" s="206"/>
      <c r="E286" s="206" t="s">
        <v>161</v>
      </c>
      <c r="F286" s="206">
        <v>800</v>
      </c>
      <c r="G286" s="21">
        <f t="shared" si="15"/>
        <v>2.352941176470588E-3</v>
      </c>
      <c r="H286" s="206"/>
      <c r="I286" s="206"/>
    </row>
    <row r="287" spans="1:9" x14ac:dyDescent="0.25">
      <c r="A287" s="11" t="s">
        <v>172</v>
      </c>
      <c r="B287" s="206">
        <f t="shared" si="14"/>
        <v>1.0000000000000002E-2</v>
      </c>
      <c r="D287" s="206"/>
      <c r="E287" s="206" t="s">
        <v>166</v>
      </c>
      <c r="F287" s="206">
        <v>340</v>
      </c>
      <c r="G287" s="21">
        <f t="shared" si="15"/>
        <v>1E-3</v>
      </c>
      <c r="H287" s="206"/>
      <c r="I287" s="206"/>
    </row>
    <row r="288" spans="1:9" x14ac:dyDescent="0.25">
      <c r="A288" s="11" t="s">
        <v>172</v>
      </c>
      <c r="B288" s="206">
        <f t="shared" si="14"/>
        <v>1.7517301038062283</v>
      </c>
      <c r="D288" s="206"/>
      <c r="E288" s="206" t="s">
        <v>31</v>
      </c>
      <c r="F288" s="206">
        <v>4500</v>
      </c>
      <c r="G288" s="21">
        <f t="shared" si="15"/>
        <v>1.3235294117647059E-2</v>
      </c>
      <c r="H288" s="206"/>
      <c r="I288" s="206"/>
    </row>
    <row r="289" spans="1:10" x14ac:dyDescent="0.25">
      <c r="A289" s="11" t="s">
        <v>172</v>
      </c>
      <c r="B289" s="206">
        <f t="shared" si="14"/>
        <v>1.6861786332179931</v>
      </c>
      <c r="D289" s="206"/>
      <c r="E289" s="206" t="s">
        <v>126</v>
      </c>
      <c r="F289" s="206">
        <v>4415</v>
      </c>
      <c r="G289" s="21">
        <f t="shared" si="15"/>
        <v>1.2985294117647058E-2</v>
      </c>
      <c r="H289" s="206"/>
      <c r="I289" s="206"/>
    </row>
    <row r="290" spans="1:10" x14ac:dyDescent="0.25">
      <c r="A290" s="11" t="s">
        <v>172</v>
      </c>
      <c r="B290" s="206">
        <f t="shared" si="14"/>
        <v>1.3840830449826987E-2</v>
      </c>
      <c r="D290" s="206"/>
      <c r="E290" s="206" t="s">
        <v>127</v>
      </c>
      <c r="F290" s="206">
        <v>400</v>
      </c>
      <c r="G290" s="21">
        <f t="shared" si="15"/>
        <v>1.176470588235294E-3</v>
      </c>
      <c r="H290" s="206"/>
      <c r="I290" s="206"/>
    </row>
    <row r="291" spans="1:10" x14ac:dyDescent="0.25">
      <c r="A291" s="11" t="s">
        <v>172</v>
      </c>
      <c r="B291" s="206">
        <f t="shared" si="14"/>
        <v>0.19463667820069203</v>
      </c>
      <c r="D291" s="206"/>
      <c r="E291" s="206" t="s">
        <v>128</v>
      </c>
      <c r="F291" s="206">
        <v>1500</v>
      </c>
      <c r="G291" s="21">
        <f t="shared" si="15"/>
        <v>4.4117647058823529E-3</v>
      </c>
      <c r="H291" s="206"/>
      <c r="I291" s="206"/>
    </row>
    <row r="292" spans="1:10" x14ac:dyDescent="0.25">
      <c r="A292" s="11" t="s">
        <v>172</v>
      </c>
      <c r="B292" s="206">
        <f t="shared" si="14"/>
        <v>30.574394463667819</v>
      </c>
      <c r="D292" s="206"/>
      <c r="E292" s="206" t="s">
        <v>38</v>
      </c>
      <c r="F292" s="206">
        <v>18800</v>
      </c>
      <c r="G292" s="21">
        <f t="shared" si="15"/>
        <v>5.5294117647058827E-2</v>
      </c>
      <c r="H292" s="206"/>
      <c r="I292" s="206"/>
    </row>
    <row r="293" spans="1:10" x14ac:dyDescent="0.25">
      <c r="A293" s="11" t="s">
        <v>172</v>
      </c>
      <c r="B293" s="206">
        <f t="shared" si="14"/>
        <v>1.3840830449826987E-2</v>
      </c>
      <c r="D293" s="206"/>
      <c r="E293" s="206" t="s">
        <v>12</v>
      </c>
      <c r="F293" s="206">
        <v>400</v>
      </c>
      <c r="G293" s="21">
        <f t="shared" si="15"/>
        <v>1.176470588235294E-3</v>
      </c>
      <c r="H293" s="206"/>
      <c r="I293" s="206"/>
    </row>
    <row r="294" spans="1:10" x14ac:dyDescent="0.25">
      <c r="A294" s="11" t="s">
        <v>172</v>
      </c>
      <c r="B294" s="206">
        <f t="shared" si="14"/>
        <v>6.25E-2</v>
      </c>
      <c r="C294" s="206"/>
      <c r="D294" s="206"/>
      <c r="E294" s="206" t="s">
        <v>47</v>
      </c>
      <c r="F294" s="206">
        <v>850</v>
      </c>
      <c r="G294" s="21">
        <f t="shared" si="15"/>
        <v>2.5000000000000001E-3</v>
      </c>
      <c r="H294" s="206"/>
      <c r="I294" s="206"/>
      <c r="J294" s="206"/>
    </row>
    <row r="295" spans="1:10" x14ac:dyDescent="0.25">
      <c r="A295" s="11" t="s">
        <v>172</v>
      </c>
      <c r="B295" s="206">
        <f t="shared" si="14"/>
        <v>5.4065743944636683E-3</v>
      </c>
      <c r="C295" s="206"/>
      <c r="D295" s="206"/>
      <c r="E295" s="206" t="s">
        <v>89</v>
      </c>
      <c r="F295" s="206">
        <v>250</v>
      </c>
      <c r="G295" s="21">
        <f t="shared" si="15"/>
        <v>7.3529411764705881E-4</v>
      </c>
      <c r="H295" s="206"/>
      <c r="I295" s="206"/>
      <c r="J295" s="206"/>
    </row>
    <row r="296" spans="1:10" x14ac:dyDescent="0.25">
      <c r="A296" s="150" t="s">
        <v>172</v>
      </c>
      <c r="B296" s="12">
        <f t="shared" si="14"/>
        <v>0.28027681660899656</v>
      </c>
      <c r="C296" s="150"/>
      <c r="D296" s="12"/>
      <c r="E296" s="12" t="s">
        <v>171</v>
      </c>
      <c r="F296" s="12">
        <v>1800</v>
      </c>
      <c r="G296" s="27">
        <f t="shared" si="15"/>
        <v>5.2941176470588233E-3</v>
      </c>
      <c r="H296" s="12"/>
      <c r="I296" s="12"/>
      <c r="J296" s="12"/>
    </row>
    <row r="297" spans="1:10" x14ac:dyDescent="0.25">
      <c r="A297" s="11" t="s">
        <v>175</v>
      </c>
      <c r="B297" s="177">
        <v>358.05094939999998</v>
      </c>
      <c r="C297" s="11">
        <v>1119.0846710000001</v>
      </c>
      <c r="D297" s="210"/>
      <c r="E297" s="210" t="s">
        <v>5</v>
      </c>
      <c r="F297" s="215">
        <v>1997000</v>
      </c>
      <c r="G297" s="132">
        <v>0.18920000000000001</v>
      </c>
      <c r="J297" s="11">
        <v>10553700</v>
      </c>
    </row>
    <row r="298" spans="1:10" x14ac:dyDescent="0.25">
      <c r="A298" s="11" t="s">
        <v>175</v>
      </c>
      <c r="B298" s="177">
        <v>2.5304152420000001</v>
      </c>
      <c r="C298" s="133"/>
      <c r="D298" s="210"/>
      <c r="E298" s="210" t="s">
        <v>6</v>
      </c>
      <c r="F298" s="215">
        <v>167881</v>
      </c>
      <c r="G298" s="132">
        <v>1.5900000000000001E-2</v>
      </c>
      <c r="J298" s="210"/>
    </row>
    <row r="299" spans="1:10" x14ac:dyDescent="0.25">
      <c r="A299" s="11" t="s">
        <v>175</v>
      </c>
      <c r="B299" s="177">
        <v>72.723323600000001</v>
      </c>
      <c r="C299" s="133"/>
      <c r="D299" s="210"/>
      <c r="E299" s="210" t="s">
        <v>82</v>
      </c>
      <c r="F299" s="215">
        <v>900000</v>
      </c>
      <c r="G299" s="132">
        <v>8.5300000000000001E-2</v>
      </c>
      <c r="J299" s="210"/>
    </row>
    <row r="300" spans="1:10" x14ac:dyDescent="0.25">
      <c r="A300" s="11" t="s">
        <v>175</v>
      </c>
      <c r="B300" s="177">
        <v>229.8416153</v>
      </c>
      <c r="C300" s="133"/>
      <c r="D300" s="210"/>
      <c r="E300" s="210" t="s">
        <v>15</v>
      </c>
      <c r="F300" s="215">
        <v>1600000</v>
      </c>
      <c r="G300" s="132">
        <v>0.15160000000000001</v>
      </c>
      <c r="J300" s="210"/>
    </row>
    <row r="301" spans="1:10" x14ac:dyDescent="0.25">
      <c r="A301" s="11" t="s">
        <v>175</v>
      </c>
      <c r="B301" s="177"/>
      <c r="C301" s="133"/>
      <c r="D301" s="210"/>
      <c r="E301" s="210" t="s">
        <v>106</v>
      </c>
      <c r="F301" s="215"/>
      <c r="G301" s="132"/>
      <c r="J301" s="210"/>
    </row>
    <row r="302" spans="1:10" x14ac:dyDescent="0.25">
      <c r="A302" s="11" t="s">
        <v>175</v>
      </c>
      <c r="B302" s="177">
        <v>11.895740099999999</v>
      </c>
      <c r="C302" s="133"/>
      <c r="D302" s="210"/>
      <c r="E302" s="210" t="s">
        <v>9</v>
      </c>
      <c r="F302" s="215">
        <v>364000</v>
      </c>
      <c r="G302" s="132">
        <v>3.4500000000000003E-2</v>
      </c>
      <c r="J302" s="210"/>
    </row>
    <row r="303" spans="1:10" x14ac:dyDescent="0.25">
      <c r="A303" s="11" t="s">
        <v>175</v>
      </c>
      <c r="B303" s="177">
        <v>3.5912751999999999E-2</v>
      </c>
      <c r="C303" s="133"/>
      <c r="D303" s="210"/>
      <c r="E303" s="210" t="s">
        <v>23</v>
      </c>
      <c r="F303" s="215">
        <v>20000</v>
      </c>
      <c r="G303" s="132">
        <v>1.9E-3</v>
      </c>
      <c r="J303" s="210"/>
    </row>
    <row r="304" spans="1:10" x14ac:dyDescent="0.25">
      <c r="A304" s="11" t="s">
        <v>175</v>
      </c>
      <c r="B304" s="177">
        <v>5.6113676000000001E-2</v>
      </c>
      <c r="C304" s="133"/>
      <c r="D304" s="210"/>
      <c r="E304" s="210" t="s">
        <v>36</v>
      </c>
      <c r="F304" s="215">
        <v>25000</v>
      </c>
      <c r="G304" s="132">
        <v>2.3999999999999998E-3</v>
      </c>
      <c r="J304" s="210"/>
    </row>
    <row r="305" spans="1:10" s="210" customFormat="1" x14ac:dyDescent="0.25">
      <c r="A305" s="11" t="s">
        <v>175</v>
      </c>
      <c r="B305" s="177">
        <v>0</v>
      </c>
      <c r="C305" s="133"/>
      <c r="E305" s="210" t="s">
        <v>176</v>
      </c>
      <c r="F305" s="177">
        <v>0</v>
      </c>
      <c r="G305" s="132">
        <v>0</v>
      </c>
    </row>
    <row r="306" spans="1:10" x14ac:dyDescent="0.25">
      <c r="A306" s="11" t="s">
        <v>175</v>
      </c>
      <c r="B306" s="177">
        <v>26.25705443</v>
      </c>
      <c r="C306" s="133"/>
      <c r="D306" s="210"/>
      <c r="E306" s="210" t="s">
        <v>90</v>
      </c>
      <c r="F306" s="215">
        <v>540790</v>
      </c>
      <c r="G306" s="132">
        <v>5.1200000000000002E-2</v>
      </c>
      <c r="J306" s="210"/>
    </row>
    <row r="307" spans="1:10" x14ac:dyDescent="0.25">
      <c r="A307" s="11" t="s">
        <v>175</v>
      </c>
      <c r="B307" s="177">
        <v>0.160516723</v>
      </c>
      <c r="C307" s="133"/>
      <c r="D307" s="210"/>
      <c r="E307" s="210" t="s">
        <v>26</v>
      </c>
      <c r="F307" s="215">
        <v>42283</v>
      </c>
      <c r="G307" s="132">
        <v>4.0000000000000001E-3</v>
      </c>
      <c r="J307" s="210"/>
    </row>
    <row r="308" spans="1:10" x14ac:dyDescent="0.25">
      <c r="A308" s="11" t="s">
        <v>175</v>
      </c>
      <c r="B308" s="177">
        <v>30.046606300000001</v>
      </c>
      <c r="C308" s="133"/>
      <c r="D308" s="210"/>
      <c r="E308" s="210" t="s">
        <v>27</v>
      </c>
      <c r="F308" s="215">
        <v>578500</v>
      </c>
      <c r="G308" s="132">
        <v>5.4800000000000001E-2</v>
      </c>
      <c r="J308" s="210"/>
    </row>
    <row r="309" spans="1:10" x14ac:dyDescent="0.25">
      <c r="A309" s="11" t="s">
        <v>175</v>
      </c>
      <c r="B309" s="177">
        <v>61.999865509999999</v>
      </c>
      <c r="C309" s="133"/>
      <c r="D309" s="210"/>
      <c r="E309" s="210" t="s">
        <v>117</v>
      </c>
      <c r="F309" s="215">
        <v>831000</v>
      </c>
      <c r="G309" s="132">
        <v>7.8700000000000006E-2</v>
      </c>
      <c r="J309" s="210"/>
    </row>
    <row r="310" spans="1:10" x14ac:dyDescent="0.25">
      <c r="A310" s="11" t="s">
        <v>175</v>
      </c>
      <c r="B310" s="177">
        <v>1.40497502</v>
      </c>
      <c r="C310" s="133"/>
      <c r="D310" s="210"/>
      <c r="E310" s="210" t="s">
        <v>16</v>
      </c>
      <c r="F310" s="215">
        <v>125095</v>
      </c>
      <c r="G310" s="132">
        <v>1.1900000000000001E-2</v>
      </c>
      <c r="J310" s="210"/>
    </row>
    <row r="311" spans="1:10" x14ac:dyDescent="0.25">
      <c r="A311" s="11" t="s">
        <v>175</v>
      </c>
      <c r="B311" s="177">
        <v>0</v>
      </c>
      <c r="C311" s="133"/>
      <c r="D311" s="210"/>
      <c r="E311" s="210" t="s">
        <v>159</v>
      </c>
      <c r="F311" s="177">
        <v>0</v>
      </c>
      <c r="G311" s="132">
        <v>0</v>
      </c>
      <c r="J311" s="210"/>
    </row>
    <row r="312" spans="1:10" x14ac:dyDescent="0.25">
      <c r="A312" s="11" t="s">
        <v>175</v>
      </c>
      <c r="B312" s="177">
        <v>1.2307685310000001</v>
      </c>
      <c r="C312" s="133"/>
      <c r="D312" s="210"/>
      <c r="E312" s="210" t="s">
        <v>30</v>
      </c>
      <c r="F312" s="215">
        <v>117083</v>
      </c>
      <c r="G312" s="132">
        <v>1.11E-2</v>
      </c>
      <c r="J312" s="210"/>
    </row>
    <row r="313" spans="1:10" x14ac:dyDescent="0.25">
      <c r="A313" s="11" t="s">
        <v>175</v>
      </c>
      <c r="B313" s="177">
        <v>188.7664048</v>
      </c>
      <c r="C313" s="133"/>
      <c r="D313" s="210"/>
      <c r="E313" s="210" t="s">
        <v>121</v>
      </c>
      <c r="F313" s="215">
        <v>1450000</v>
      </c>
      <c r="G313" s="132">
        <v>0.13739999999999999</v>
      </c>
      <c r="J313" s="210"/>
    </row>
    <row r="314" spans="1:10" x14ac:dyDescent="0.25">
      <c r="A314" s="11" t="s">
        <v>175</v>
      </c>
      <c r="B314" s="177">
        <v>0.19238139100000001</v>
      </c>
      <c r="C314" s="133"/>
      <c r="D314" s="210"/>
      <c r="E314" s="210" t="s">
        <v>160</v>
      </c>
      <c r="F314" s="215">
        <v>46290</v>
      </c>
      <c r="G314" s="132">
        <v>4.4000000000000003E-3</v>
      </c>
      <c r="J314" s="210"/>
    </row>
    <row r="315" spans="1:10" x14ac:dyDescent="0.25">
      <c r="A315" s="11" t="s">
        <v>175</v>
      </c>
      <c r="B315" s="177">
        <v>8.3519594779999995</v>
      </c>
      <c r="C315" s="133"/>
      <c r="D315" s="210"/>
      <c r="E315" s="210" t="s">
        <v>126</v>
      </c>
      <c r="F315" s="215">
        <v>305000</v>
      </c>
      <c r="G315" s="132">
        <v>2.8899999999999999E-2</v>
      </c>
      <c r="J315" s="210"/>
    </row>
    <row r="316" spans="1:10" x14ac:dyDescent="0.25">
      <c r="A316" s="11" t="s">
        <v>175</v>
      </c>
      <c r="B316" s="177">
        <v>8.080369288</v>
      </c>
      <c r="C316" s="133"/>
      <c r="D316" s="210"/>
      <c r="E316" s="210" t="s">
        <v>38</v>
      </c>
      <c r="F316" s="215">
        <v>300000</v>
      </c>
      <c r="G316" s="132">
        <v>2.8400000000000002E-2</v>
      </c>
      <c r="J316" s="200"/>
    </row>
    <row r="317" spans="1:10" x14ac:dyDescent="0.25">
      <c r="A317" s="150" t="s">
        <v>175</v>
      </c>
      <c r="B317" s="180">
        <v>117.4596992</v>
      </c>
      <c r="C317" s="181"/>
      <c r="D317" s="12"/>
      <c r="E317" s="12" t="s">
        <v>47</v>
      </c>
      <c r="F317" s="221">
        <v>1143800</v>
      </c>
      <c r="G317" s="182">
        <v>0.1084</v>
      </c>
      <c r="H317" s="12"/>
      <c r="I317" s="12"/>
      <c r="J317" s="150"/>
    </row>
    <row r="318" spans="1:10" x14ac:dyDescent="0.25">
      <c r="A318" s="11" t="s">
        <v>177</v>
      </c>
      <c r="B318" s="227">
        <v>0</v>
      </c>
      <c r="C318" s="11">
        <v>3955.4189999999999</v>
      </c>
      <c r="D318" s="218"/>
      <c r="E318" s="14" t="s">
        <v>5</v>
      </c>
      <c r="F318" s="114"/>
      <c r="G318" s="114"/>
      <c r="I318" s="218"/>
      <c r="J318" s="11">
        <v>74900</v>
      </c>
    </row>
    <row r="319" spans="1:10" x14ac:dyDescent="0.25">
      <c r="A319" s="11" t="s">
        <v>177</v>
      </c>
      <c r="B319" s="117">
        <v>0</v>
      </c>
      <c r="D319" s="218"/>
      <c r="E319" s="14" t="s">
        <v>6</v>
      </c>
      <c r="F319" s="114">
        <v>0</v>
      </c>
      <c r="G319" s="115">
        <v>0</v>
      </c>
      <c r="I319" s="218"/>
    </row>
    <row r="320" spans="1:10" x14ac:dyDescent="0.25">
      <c r="A320" s="11" t="s">
        <v>177</v>
      </c>
      <c r="B320" s="117">
        <v>2852.0448270000002</v>
      </c>
      <c r="D320" s="218"/>
      <c r="E320" s="79" t="s">
        <v>15</v>
      </c>
      <c r="F320" s="118">
        <v>40000</v>
      </c>
      <c r="G320" s="115">
        <v>0.53400000000000003</v>
      </c>
      <c r="I320" s="218"/>
    </row>
    <row r="321" spans="1:10" x14ac:dyDescent="0.25">
      <c r="A321" s="11" t="s">
        <v>177</v>
      </c>
      <c r="B321" s="117">
        <v>0</v>
      </c>
      <c r="D321" s="218"/>
      <c r="E321" s="79" t="s">
        <v>22</v>
      </c>
      <c r="F321" s="114"/>
      <c r="G321" s="115"/>
      <c r="I321" s="218"/>
    </row>
    <row r="322" spans="1:10" x14ac:dyDescent="0.25">
      <c r="A322" s="11" t="s">
        <v>177</v>
      </c>
      <c r="B322" s="117">
        <v>0</v>
      </c>
      <c r="C322" s="218"/>
      <c r="D322" s="218"/>
      <c r="E322" s="218" t="s">
        <v>36</v>
      </c>
      <c r="I322" s="218"/>
    </row>
    <row r="323" spans="1:10" x14ac:dyDescent="0.25">
      <c r="A323" s="11" t="s">
        <v>177</v>
      </c>
      <c r="B323" s="117">
        <v>393.40524529999999</v>
      </c>
      <c r="C323" s="218"/>
      <c r="D323" s="218"/>
      <c r="E323" s="218" t="s">
        <v>16</v>
      </c>
      <c r="F323" s="118">
        <v>14856</v>
      </c>
      <c r="G323" s="115">
        <v>0.1983</v>
      </c>
      <c r="I323" s="218"/>
    </row>
    <row r="324" spans="1:10" x14ac:dyDescent="0.25">
      <c r="A324" s="11" t="s">
        <v>177</v>
      </c>
      <c r="B324" s="117">
        <v>709.9485545</v>
      </c>
      <c r="C324" s="218"/>
      <c r="D324" s="218"/>
      <c r="E324" s="218" t="s">
        <v>121</v>
      </c>
      <c r="F324" s="118">
        <v>19957</v>
      </c>
      <c r="G324" s="115">
        <v>0.26640000000000003</v>
      </c>
      <c r="I324" s="218"/>
    </row>
    <row r="325" spans="1:10" x14ac:dyDescent="0.25">
      <c r="A325" s="11" t="s">
        <v>177</v>
      </c>
      <c r="B325" s="117">
        <v>0</v>
      </c>
      <c r="C325" s="218"/>
      <c r="D325" s="218"/>
      <c r="E325" s="218" t="s">
        <v>111</v>
      </c>
      <c r="F325" s="118"/>
      <c r="G325" s="115"/>
      <c r="I325" s="218"/>
    </row>
    <row r="326" spans="1:10" x14ac:dyDescent="0.25">
      <c r="A326" s="150" t="s">
        <v>177</v>
      </c>
      <c r="B326" s="152">
        <v>2.0028484999999999E-2</v>
      </c>
      <c r="C326" s="12"/>
      <c r="D326" s="12"/>
      <c r="E326" s="12" t="s">
        <v>38</v>
      </c>
      <c r="F326" s="153">
        <v>106</v>
      </c>
      <c r="G326" s="119">
        <v>1.4E-3</v>
      </c>
      <c r="H326" s="12"/>
      <c r="I326" s="12"/>
      <c r="J326" s="150"/>
    </row>
    <row r="327" spans="1:10" x14ac:dyDescent="0.25">
      <c r="A327" s="11" t="s">
        <v>179</v>
      </c>
      <c r="B327" s="235">
        <f>POWER((F327/$J$327)*100, 2)</f>
        <v>4.6007839919202129E-4</v>
      </c>
      <c r="C327" s="11">
        <f>SUM(B327:B353)</f>
        <v>2473.9510448402975</v>
      </c>
      <c r="D327" s="235"/>
      <c r="E327" s="235" t="s">
        <v>130</v>
      </c>
      <c r="F327" s="234">
        <v>5727</v>
      </c>
      <c r="G327" s="21">
        <f>F327/$J$327</f>
        <v>2.1449438202247192E-4</v>
      </c>
      <c r="H327" s="235"/>
      <c r="I327" s="235"/>
      <c r="J327" s="11">
        <v>26700000</v>
      </c>
    </row>
    <row r="328" spans="1:10" x14ac:dyDescent="0.25">
      <c r="A328" s="11" t="s">
        <v>179</v>
      </c>
      <c r="B328" s="235">
        <f t="shared" ref="B328:B353" si="16">POWER((F328/$J$327)*100, 2)</f>
        <v>0.48029572023734385</v>
      </c>
      <c r="D328" s="235"/>
      <c r="E328" s="235" t="s">
        <v>17</v>
      </c>
      <c r="F328" s="235">
        <v>185040</v>
      </c>
      <c r="G328" s="21">
        <f t="shared" ref="G328:G353" si="17">F328/$J$327</f>
        <v>6.9303370786516858E-3</v>
      </c>
      <c r="H328" s="235"/>
      <c r="I328" s="235"/>
      <c r="J328" s="76"/>
    </row>
    <row r="329" spans="1:10" x14ac:dyDescent="0.25">
      <c r="A329" s="11" t="s">
        <v>179</v>
      </c>
      <c r="B329" s="235">
        <f t="shared" si="16"/>
        <v>2.970639449578476</v>
      </c>
      <c r="D329" s="235"/>
      <c r="E329" s="235" t="s">
        <v>5</v>
      </c>
      <c r="F329" s="235">
        <v>460189</v>
      </c>
      <c r="G329" s="21">
        <f t="shared" si="17"/>
        <v>1.7235543071161048E-2</v>
      </c>
      <c r="H329" s="235"/>
      <c r="I329" s="235"/>
      <c r="J329" s="76"/>
    </row>
    <row r="330" spans="1:10" x14ac:dyDescent="0.25">
      <c r="A330" s="11" t="s">
        <v>179</v>
      </c>
      <c r="B330" s="235">
        <f t="shared" si="16"/>
        <v>2.5355970104925021</v>
      </c>
      <c r="D330" s="235"/>
      <c r="E330" s="235" t="s">
        <v>6</v>
      </c>
      <c r="F330" s="235">
        <v>425159</v>
      </c>
      <c r="G330" s="21">
        <f t="shared" si="17"/>
        <v>1.5923558052434457E-2</v>
      </c>
      <c r="H330" s="235"/>
      <c r="I330" s="235"/>
      <c r="J330" s="76"/>
    </row>
    <row r="331" spans="1:10" x14ac:dyDescent="0.25">
      <c r="A331" s="11" t="s">
        <v>179</v>
      </c>
      <c r="B331" s="235">
        <f t="shared" si="16"/>
        <v>0</v>
      </c>
      <c r="D331" s="235"/>
      <c r="E331" s="235" t="s">
        <v>102</v>
      </c>
      <c r="F331" s="235"/>
      <c r="H331" s="235"/>
      <c r="I331" s="235"/>
      <c r="J331" s="76"/>
    </row>
    <row r="332" spans="1:10" x14ac:dyDescent="0.25">
      <c r="A332" s="11" t="s">
        <v>179</v>
      </c>
      <c r="B332" s="235">
        <f t="shared" si="16"/>
        <v>0.21222067920717083</v>
      </c>
      <c r="D332" s="235"/>
      <c r="E332" s="235" t="s">
        <v>15</v>
      </c>
      <c r="F332" s="235">
        <v>123000</v>
      </c>
      <c r="G332" s="21">
        <f t="shared" si="17"/>
        <v>4.6067415730337083E-3</v>
      </c>
      <c r="H332" s="235"/>
      <c r="I332" s="235"/>
      <c r="J332" s="76"/>
    </row>
    <row r="333" spans="1:10" x14ac:dyDescent="0.25">
      <c r="A333" s="11" t="s">
        <v>179</v>
      </c>
      <c r="B333" s="235">
        <f t="shared" si="16"/>
        <v>0</v>
      </c>
      <c r="D333" s="235"/>
      <c r="E333" s="235" t="s">
        <v>142</v>
      </c>
      <c r="F333" s="235"/>
      <c r="H333" s="235"/>
      <c r="I333" s="235"/>
      <c r="J333" s="76"/>
    </row>
    <row r="334" spans="1:10" x14ac:dyDescent="0.25">
      <c r="A334" s="11" t="s">
        <v>179</v>
      </c>
      <c r="B334" s="235">
        <f t="shared" si="16"/>
        <v>2.5362888676934729</v>
      </c>
      <c r="D334" s="235"/>
      <c r="E334" s="235" t="s">
        <v>134</v>
      </c>
      <c r="F334" s="235">
        <v>425217</v>
      </c>
      <c r="G334" s="21">
        <f t="shared" si="17"/>
        <v>1.5925730337078652E-2</v>
      </c>
      <c r="H334" s="235"/>
      <c r="I334" s="235"/>
      <c r="J334" s="76"/>
    </row>
    <row r="335" spans="1:10" x14ac:dyDescent="0.25">
      <c r="A335" s="11" t="s">
        <v>179</v>
      </c>
      <c r="B335" s="235">
        <f t="shared" si="16"/>
        <v>2.4035699757325814E-5</v>
      </c>
      <c r="D335" s="235"/>
      <c r="E335" s="235" t="s">
        <v>21</v>
      </c>
      <c r="F335" s="235">
        <v>1309</v>
      </c>
      <c r="G335" s="21">
        <f t="shared" si="17"/>
        <v>4.9026217228464418E-5</v>
      </c>
      <c r="H335" s="235"/>
      <c r="I335" s="235"/>
      <c r="J335" s="76"/>
    </row>
    <row r="336" spans="1:10" x14ac:dyDescent="0.25">
      <c r="A336" s="11" t="s">
        <v>179</v>
      </c>
      <c r="B336" s="235">
        <f t="shared" si="16"/>
        <v>119.88486581695634</v>
      </c>
      <c r="D336" s="235"/>
      <c r="E336" s="235" t="s">
        <v>9</v>
      </c>
      <c r="F336" s="235">
        <v>2923435</v>
      </c>
      <c r="G336" s="21">
        <f t="shared" si="17"/>
        <v>0.10949194756554308</v>
      </c>
      <c r="H336" s="235"/>
      <c r="I336" s="235"/>
      <c r="J336" s="76"/>
    </row>
    <row r="337" spans="1:10" x14ac:dyDescent="0.25">
      <c r="A337" s="11" t="s">
        <v>179</v>
      </c>
      <c r="B337" s="235">
        <f t="shared" si="16"/>
        <v>1.4027409558276874E-3</v>
      </c>
      <c r="D337" s="235"/>
      <c r="E337" s="235" t="s">
        <v>23</v>
      </c>
      <c r="F337" s="235">
        <v>10000</v>
      </c>
      <c r="G337" s="21">
        <f t="shared" si="17"/>
        <v>3.7453183520599252E-4</v>
      </c>
      <c r="H337" s="235"/>
      <c r="I337" s="235"/>
      <c r="J337" s="76"/>
    </row>
    <row r="338" spans="1:10" x14ac:dyDescent="0.25">
      <c r="A338" s="11" t="s">
        <v>179</v>
      </c>
      <c r="B338" s="235">
        <f t="shared" si="16"/>
        <v>2.3760548241103114</v>
      </c>
      <c r="D338" s="235"/>
      <c r="E338" s="235" t="s">
        <v>24</v>
      </c>
      <c r="F338" s="235">
        <v>411566</v>
      </c>
      <c r="G338" s="21">
        <f t="shared" si="17"/>
        <v>1.5414456928838952E-2</v>
      </c>
      <c r="H338" s="235"/>
      <c r="I338" s="235"/>
      <c r="J338" s="76"/>
    </row>
    <row r="339" spans="1:10" x14ac:dyDescent="0.25">
      <c r="A339" s="11" t="s">
        <v>179</v>
      </c>
      <c r="B339" s="235">
        <f t="shared" si="16"/>
        <v>384.13063726521614</v>
      </c>
      <c r="D339" s="235"/>
      <c r="E339" s="235" t="s">
        <v>36</v>
      </c>
      <c r="F339" s="235">
        <v>5233000</v>
      </c>
      <c r="G339" s="21">
        <f t="shared" si="17"/>
        <v>0.19599250936329587</v>
      </c>
      <c r="H339" s="235"/>
      <c r="I339" s="235"/>
      <c r="J339" s="76"/>
    </row>
    <row r="340" spans="1:10" x14ac:dyDescent="0.25">
      <c r="A340" s="11" t="s">
        <v>179</v>
      </c>
      <c r="B340" s="235">
        <f t="shared" si="16"/>
        <v>5.6109638233107492E-5</v>
      </c>
      <c r="D340" s="235"/>
      <c r="E340" s="235" t="s">
        <v>183</v>
      </c>
      <c r="F340" s="235">
        <v>2000</v>
      </c>
      <c r="H340" s="235"/>
      <c r="I340" s="235"/>
      <c r="J340" s="76"/>
    </row>
    <row r="341" spans="1:10" x14ac:dyDescent="0.25">
      <c r="A341" s="11" t="s">
        <v>179</v>
      </c>
      <c r="B341" s="235">
        <f t="shared" si="16"/>
        <v>0</v>
      </c>
      <c r="D341" s="235"/>
      <c r="E341" s="235" t="s">
        <v>181</v>
      </c>
      <c r="F341" s="235"/>
      <c r="H341" s="235"/>
      <c r="I341" s="235"/>
      <c r="J341" s="76"/>
    </row>
    <row r="342" spans="1:10" x14ac:dyDescent="0.25">
      <c r="A342" s="11" t="s">
        <v>179</v>
      </c>
      <c r="B342" s="235">
        <f t="shared" si="16"/>
        <v>0.17439226248088763</v>
      </c>
      <c r="D342" s="235"/>
      <c r="E342" s="235" t="s">
        <v>90</v>
      </c>
      <c r="F342" s="235">
        <v>111500</v>
      </c>
      <c r="G342" s="21">
        <f t="shared" si="17"/>
        <v>4.1760299625468161E-3</v>
      </c>
      <c r="H342" s="235"/>
      <c r="I342" s="235"/>
      <c r="J342" s="76"/>
    </row>
    <row r="343" spans="1:10" x14ac:dyDescent="0.25">
      <c r="A343" s="11" t="s">
        <v>179</v>
      </c>
      <c r="B343" s="235">
        <f t="shared" si="16"/>
        <v>5.1042994097967425</v>
      </c>
      <c r="D343" s="235"/>
      <c r="E343" s="235" t="s">
        <v>147</v>
      </c>
      <c r="F343" s="235">
        <v>603225</v>
      </c>
      <c r="G343" s="21">
        <f t="shared" si="17"/>
        <v>2.2592696629213482E-2</v>
      </c>
      <c r="H343" s="235"/>
      <c r="I343" s="235"/>
      <c r="J343" s="76"/>
    </row>
    <row r="344" spans="1:10" x14ac:dyDescent="0.25">
      <c r="A344" s="11" t="s">
        <v>179</v>
      </c>
      <c r="B344" s="235">
        <f t="shared" si="16"/>
        <v>0.23617415780835754</v>
      </c>
      <c r="D344" s="235"/>
      <c r="E344" s="235" t="s">
        <v>28</v>
      </c>
      <c r="F344" s="235">
        <v>129756</v>
      </c>
      <c r="G344" s="21">
        <f t="shared" si="17"/>
        <v>4.8597752808988764E-3</v>
      </c>
      <c r="H344" s="235"/>
      <c r="I344" s="235"/>
      <c r="J344" s="76"/>
    </row>
    <row r="345" spans="1:10" x14ac:dyDescent="0.25">
      <c r="A345" s="11" t="s">
        <v>179</v>
      </c>
      <c r="B345" s="235">
        <f t="shared" si="16"/>
        <v>9.5474056306021958E-4</v>
      </c>
      <c r="D345" s="235"/>
      <c r="E345" s="235" t="s">
        <v>184</v>
      </c>
      <c r="F345" s="235">
        <v>8250</v>
      </c>
      <c r="H345" s="235"/>
      <c r="I345" s="235"/>
      <c r="J345" s="76"/>
    </row>
    <row r="346" spans="1:10" x14ac:dyDescent="0.25">
      <c r="A346" s="11" t="s">
        <v>179</v>
      </c>
      <c r="B346" s="235">
        <f t="shared" si="16"/>
        <v>1.8819318324005106E-2</v>
      </c>
      <c r="D346" s="235"/>
      <c r="E346" s="235" t="s">
        <v>158</v>
      </c>
      <c r="F346" s="235">
        <v>36628</v>
      </c>
      <c r="G346" s="21">
        <f t="shared" si="17"/>
        <v>1.3718352059925094E-3</v>
      </c>
      <c r="H346" s="235"/>
      <c r="I346" s="235"/>
      <c r="J346" s="76"/>
    </row>
    <row r="347" spans="1:10" x14ac:dyDescent="0.25">
      <c r="A347" s="11" t="s">
        <v>179</v>
      </c>
      <c r="B347" s="235">
        <f t="shared" si="16"/>
        <v>4.2742078020451952</v>
      </c>
      <c r="D347" s="235"/>
      <c r="E347" s="235" t="s">
        <v>16</v>
      </c>
      <c r="F347" s="234">
        <v>552000</v>
      </c>
      <c r="G347" s="21">
        <f t="shared" si="17"/>
        <v>2.0674157303370785E-2</v>
      </c>
      <c r="H347" s="235"/>
      <c r="I347" s="235"/>
      <c r="J347" s="76"/>
    </row>
    <row r="348" spans="1:10" x14ac:dyDescent="0.25">
      <c r="A348" s="11" t="s">
        <v>179</v>
      </c>
      <c r="B348" s="235">
        <f t="shared" si="16"/>
        <v>1794.3315237975005</v>
      </c>
      <c r="D348" s="235"/>
      <c r="E348" s="235" t="s">
        <v>121</v>
      </c>
      <c r="F348" s="235">
        <v>11310000</v>
      </c>
      <c r="G348" s="21">
        <f t="shared" si="17"/>
        <v>0.42359550561797754</v>
      </c>
      <c r="H348" s="235"/>
      <c r="I348" s="235"/>
      <c r="J348" s="76"/>
    </row>
    <row r="349" spans="1:10" x14ac:dyDescent="0.25">
      <c r="A349" s="11" t="s">
        <v>179</v>
      </c>
      <c r="B349" s="235">
        <f t="shared" si="16"/>
        <v>4.6976391869713429E-3</v>
      </c>
      <c r="D349" s="235"/>
      <c r="E349" s="235" t="s">
        <v>182</v>
      </c>
      <c r="F349" s="235">
        <v>18300</v>
      </c>
      <c r="G349" s="21">
        <f t="shared" si="17"/>
        <v>6.8539325842696631E-4</v>
      </c>
      <c r="H349" s="235"/>
      <c r="I349" s="235"/>
      <c r="J349" s="76"/>
    </row>
    <row r="350" spans="1:10" x14ac:dyDescent="0.25">
      <c r="A350" s="11" t="s">
        <v>179</v>
      </c>
      <c r="B350" s="235">
        <f t="shared" si="16"/>
        <v>152.33272985178641</v>
      </c>
      <c r="D350" s="235"/>
      <c r="E350" s="235" t="s">
        <v>31</v>
      </c>
      <c r="F350" s="235">
        <v>3295398</v>
      </c>
      <c r="G350" s="21">
        <f t="shared" si="17"/>
        <v>0.12342314606741574</v>
      </c>
      <c r="H350" s="235"/>
      <c r="I350" s="235"/>
      <c r="J350" s="76"/>
    </row>
    <row r="351" spans="1:10" x14ac:dyDescent="0.25">
      <c r="A351" s="11" t="s">
        <v>179</v>
      </c>
      <c r="B351" s="235">
        <f t="shared" si="16"/>
        <v>4.1537300845852793E-3</v>
      </c>
      <c r="D351" s="235"/>
      <c r="E351" s="235" t="s">
        <v>127</v>
      </c>
      <c r="F351" s="234">
        <v>17208</v>
      </c>
      <c r="G351" s="21">
        <f t="shared" si="17"/>
        <v>6.4449438202247194E-4</v>
      </c>
      <c r="H351" s="235"/>
      <c r="I351" s="235"/>
      <c r="J351" s="76"/>
    </row>
    <row r="352" spans="1:10" x14ac:dyDescent="0.25">
      <c r="A352" s="11" t="s">
        <v>179</v>
      </c>
      <c r="B352" s="235">
        <f t="shared" si="16"/>
        <v>5.0638948505379516E-5</v>
      </c>
      <c r="D352" s="235"/>
      <c r="E352" s="235" t="s">
        <v>47</v>
      </c>
      <c r="F352" s="234">
        <v>1900</v>
      </c>
      <c r="G352" s="21">
        <f t="shared" si="17"/>
        <v>7.1161048689138582E-5</v>
      </c>
      <c r="H352" s="235"/>
      <c r="I352" s="235"/>
    </row>
    <row r="353" spans="1:10" x14ac:dyDescent="0.25">
      <c r="A353" s="150" t="s">
        <v>179</v>
      </c>
      <c r="B353" s="12">
        <f t="shared" si="16"/>
        <v>2.3404988935880713</v>
      </c>
      <c r="C353" s="150"/>
      <c r="D353" s="12"/>
      <c r="E353" s="12" t="s">
        <v>86</v>
      </c>
      <c r="F353" s="12">
        <v>408475</v>
      </c>
      <c r="G353" s="27">
        <f t="shared" si="17"/>
        <v>1.5298689138576779E-2</v>
      </c>
      <c r="H353" s="12"/>
      <c r="I353" s="12"/>
      <c r="J353" s="150"/>
    </row>
    <row r="354" spans="1:10" x14ac:dyDescent="0.25">
      <c r="A354" s="11" t="s">
        <v>185</v>
      </c>
      <c r="B354" s="178">
        <f>POWER((F354/$J$354)*100, 2)</f>
        <v>353.05691914479297</v>
      </c>
      <c r="C354" s="11">
        <f>SUM(B354:B367)</f>
        <v>1456.2508305625381</v>
      </c>
      <c r="D354" s="235"/>
      <c r="E354" s="235" t="s">
        <v>5</v>
      </c>
      <c r="F354" s="235">
        <v>2950</v>
      </c>
      <c r="G354" s="21">
        <f>F354/$J$354</f>
        <v>0.18789808917197454</v>
      </c>
      <c r="H354" s="235"/>
      <c r="I354" s="235"/>
      <c r="J354" s="76">
        <v>15700</v>
      </c>
    </row>
    <row r="355" spans="1:10" x14ac:dyDescent="0.25">
      <c r="A355" s="11" t="s">
        <v>185</v>
      </c>
      <c r="B355" s="178">
        <f t="shared" ref="B355:B367" si="18">POWER((F355/$J$354)*100, 2)</f>
        <v>54.967584891882041</v>
      </c>
      <c r="D355" s="235"/>
      <c r="E355" s="235" t="s">
        <v>6</v>
      </c>
      <c r="F355" s="235">
        <v>1164</v>
      </c>
      <c r="G355" s="21">
        <f t="shared" ref="G355:G367" si="19">F355/$J$354</f>
        <v>7.4140127388535038E-2</v>
      </c>
      <c r="H355" s="235"/>
      <c r="I355" s="235"/>
      <c r="J355" s="76"/>
    </row>
    <row r="356" spans="1:10" x14ac:dyDescent="0.25">
      <c r="A356" s="11" t="s">
        <v>185</v>
      </c>
      <c r="B356" s="178">
        <f t="shared" si="18"/>
        <v>0.53187756095581962</v>
      </c>
      <c r="D356" s="235"/>
      <c r="E356" s="235" t="s">
        <v>102</v>
      </c>
      <c r="F356" s="235">
        <v>114.5</v>
      </c>
      <c r="G356" s="21">
        <f t="shared" si="19"/>
        <v>7.2929936305732483E-3</v>
      </c>
      <c r="H356" s="235"/>
      <c r="I356" s="235"/>
      <c r="J356" s="76"/>
    </row>
    <row r="357" spans="1:10" x14ac:dyDescent="0.25">
      <c r="A357" s="11" t="s">
        <v>185</v>
      </c>
      <c r="B357" s="178">
        <f t="shared" si="18"/>
        <v>341.19031198020207</v>
      </c>
      <c r="D357" s="235"/>
      <c r="E357" s="235" t="s">
        <v>15</v>
      </c>
      <c r="F357" s="235">
        <v>2900</v>
      </c>
      <c r="G357" s="21">
        <f t="shared" si="19"/>
        <v>0.18471337579617833</v>
      </c>
      <c r="H357" s="235"/>
      <c r="I357" s="235"/>
      <c r="J357" s="76"/>
    </row>
    <row r="358" spans="1:10" x14ac:dyDescent="0.25">
      <c r="A358" s="11" t="s">
        <v>185</v>
      </c>
      <c r="B358" s="178">
        <f t="shared" si="18"/>
        <v>110.41056797436001</v>
      </c>
      <c r="D358" s="235"/>
      <c r="E358" s="235" t="s">
        <v>187</v>
      </c>
      <c r="F358" s="235">
        <v>1649.7</v>
      </c>
      <c r="G358" s="21">
        <f t="shared" si="19"/>
        <v>0.10507643312101911</v>
      </c>
      <c r="H358" s="235"/>
      <c r="I358" s="235"/>
      <c r="J358" s="76"/>
    </row>
    <row r="359" spans="1:10" x14ac:dyDescent="0.25">
      <c r="A359" s="11" t="s">
        <v>185</v>
      </c>
      <c r="B359" s="178">
        <f t="shared" si="18"/>
        <v>0.49089212544119448</v>
      </c>
      <c r="D359" s="235"/>
      <c r="E359" s="235" t="s">
        <v>108</v>
      </c>
      <c r="F359" s="235">
        <v>110</v>
      </c>
      <c r="G359" s="21">
        <f t="shared" si="19"/>
        <v>7.0063694267515925E-3</v>
      </c>
      <c r="H359" s="235"/>
      <c r="I359" s="235"/>
      <c r="J359" s="76"/>
    </row>
    <row r="360" spans="1:10" x14ac:dyDescent="0.25">
      <c r="A360" s="11" t="s">
        <v>185</v>
      </c>
      <c r="B360" s="178">
        <f t="shared" si="18"/>
        <v>6.9534666720759457</v>
      </c>
      <c r="D360" s="235"/>
      <c r="E360" s="235" t="s">
        <v>20</v>
      </c>
      <c r="F360" s="235">
        <v>414</v>
      </c>
      <c r="G360" s="21">
        <f t="shared" si="19"/>
        <v>2.6369426751592356E-2</v>
      </c>
      <c r="H360" s="235"/>
      <c r="I360" s="235"/>
      <c r="J360" s="76"/>
    </row>
    <row r="361" spans="1:10" x14ac:dyDescent="0.25">
      <c r="A361" s="11" t="s">
        <v>185</v>
      </c>
      <c r="B361" s="178">
        <f t="shared" si="18"/>
        <v>32.01973954318634</v>
      </c>
      <c r="D361" s="235"/>
      <c r="E361" s="235" t="s">
        <v>9</v>
      </c>
      <c r="F361" s="235">
        <v>888.4</v>
      </c>
      <c r="G361" s="21">
        <f t="shared" si="19"/>
        <v>5.6585987261146498E-2</v>
      </c>
      <c r="H361" s="235"/>
      <c r="I361" s="235"/>
      <c r="J361" s="76"/>
    </row>
    <row r="362" spans="1:10" x14ac:dyDescent="0.25">
      <c r="A362" s="11" t="s">
        <v>185</v>
      </c>
      <c r="B362" s="178">
        <f t="shared" si="18"/>
        <v>6.1706357255872462</v>
      </c>
      <c r="D362" s="235"/>
      <c r="E362" s="235" t="s">
        <v>186</v>
      </c>
      <c r="F362" s="235">
        <v>390</v>
      </c>
      <c r="G362" s="21">
        <f t="shared" si="19"/>
        <v>2.4840764331210193E-2</v>
      </c>
      <c r="H362" s="235"/>
      <c r="I362" s="235"/>
      <c r="J362" s="76"/>
    </row>
    <row r="363" spans="1:10" x14ac:dyDescent="0.25">
      <c r="A363" s="11" t="s">
        <v>185</v>
      </c>
      <c r="B363" s="178">
        <f t="shared" si="18"/>
        <v>7.4664692279605669</v>
      </c>
      <c r="D363" s="235"/>
      <c r="E363" s="235" t="s">
        <v>26</v>
      </c>
      <c r="F363" s="235">
        <v>429</v>
      </c>
      <c r="G363" s="21">
        <f t="shared" si="19"/>
        <v>2.7324840764331209E-2</v>
      </c>
      <c r="H363" s="235"/>
      <c r="I363" s="235"/>
      <c r="J363" s="76"/>
    </row>
    <row r="364" spans="1:10" x14ac:dyDescent="0.25">
      <c r="A364" s="11" t="s">
        <v>185</v>
      </c>
      <c r="B364" s="178">
        <f t="shared" si="18"/>
        <v>1.4383800736743886</v>
      </c>
      <c r="D364" s="235"/>
      <c r="E364" s="235" t="s">
        <v>56</v>
      </c>
      <c r="F364" s="235">
        <v>188.29400000000001</v>
      </c>
      <c r="G364" s="21">
        <f t="shared" si="19"/>
        <v>1.1993248407643313E-2</v>
      </c>
      <c r="H364" s="235"/>
      <c r="I364" s="235"/>
      <c r="J364" s="76"/>
    </row>
    <row r="365" spans="1:10" x14ac:dyDescent="0.25">
      <c r="A365" s="11" t="s">
        <v>185</v>
      </c>
      <c r="B365" s="178">
        <f t="shared" si="18"/>
        <v>525.78197898494875</v>
      </c>
      <c r="D365" s="235"/>
      <c r="E365" s="235" t="s">
        <v>121</v>
      </c>
      <c r="F365" s="235">
        <v>3600</v>
      </c>
      <c r="G365" s="21">
        <f t="shared" si="19"/>
        <v>0.22929936305732485</v>
      </c>
      <c r="H365" s="235"/>
      <c r="I365" s="235"/>
    </row>
    <row r="366" spans="1:10" x14ac:dyDescent="0.25">
      <c r="A366" s="11" t="s">
        <v>185</v>
      </c>
      <c r="B366" s="178">
        <f t="shared" si="18"/>
        <v>6.3619619457178782</v>
      </c>
      <c r="D366" s="235"/>
      <c r="E366" s="235" t="s">
        <v>126</v>
      </c>
      <c r="F366" s="235">
        <v>396</v>
      </c>
      <c r="G366" s="21">
        <f t="shared" si="19"/>
        <v>2.5222929936305732E-2</v>
      </c>
      <c r="H366" s="235"/>
      <c r="I366" s="235"/>
    </row>
    <row r="367" spans="1:10" x14ac:dyDescent="0.25">
      <c r="A367" s="150" t="s">
        <v>185</v>
      </c>
      <c r="B367" s="131">
        <f t="shared" si="18"/>
        <v>9.410044711753013</v>
      </c>
      <c r="C367" s="150"/>
      <c r="D367" s="12"/>
      <c r="E367" s="12" t="s">
        <v>171</v>
      </c>
      <c r="F367" s="12">
        <v>481.61</v>
      </c>
      <c r="G367" s="27">
        <f t="shared" si="19"/>
        <v>3.0675796178343949E-2</v>
      </c>
      <c r="H367" s="12"/>
      <c r="I367" s="12"/>
      <c r="J367" s="131"/>
    </row>
    <row r="368" spans="1:10" x14ac:dyDescent="0.25">
      <c r="A368" s="11" t="s">
        <v>188</v>
      </c>
      <c r="B368" s="178">
        <f>POWER((F368/$J$368)*100, 2)</f>
        <v>5.3586975097656264E-3</v>
      </c>
      <c r="C368" s="11">
        <f>SUM(B368:B426)</f>
        <v>1618.4814990341872</v>
      </c>
      <c r="D368" s="236"/>
      <c r="E368" s="236" t="s">
        <v>97</v>
      </c>
      <c r="F368" s="236">
        <v>937</v>
      </c>
      <c r="G368" s="238">
        <f>F368/$J$368</f>
        <v>7.3203125000000004E-4</v>
      </c>
      <c r="H368" s="236"/>
      <c r="I368" s="236"/>
      <c r="J368" s="76">
        <v>1280000</v>
      </c>
    </row>
    <row r="369" spans="1:10" x14ac:dyDescent="0.25">
      <c r="A369" s="11" t="s">
        <v>188</v>
      </c>
      <c r="B369" s="178">
        <f t="shared" ref="B369:B426" si="20">POWER((F369/$J$368)*100, 2)</f>
        <v>689.0625</v>
      </c>
      <c r="D369" s="236"/>
      <c r="E369" s="236" t="s">
        <v>5</v>
      </c>
      <c r="F369" s="236">
        <v>336000</v>
      </c>
      <c r="G369" s="238">
        <f t="shared" ref="G369:G426" si="21">F369/$J$368</f>
        <v>0.26250000000000001</v>
      </c>
      <c r="H369" s="236"/>
      <c r="I369" s="236"/>
      <c r="J369" s="76"/>
    </row>
    <row r="370" spans="1:10" x14ac:dyDescent="0.25">
      <c r="A370" s="11" t="s">
        <v>188</v>
      </c>
      <c r="B370" s="178">
        <f t="shared" si="20"/>
        <v>1.0943121337890624E-2</v>
      </c>
      <c r="D370" s="236"/>
      <c r="E370" s="236" t="s">
        <v>131</v>
      </c>
      <c r="F370" s="236">
        <v>1339</v>
      </c>
      <c r="G370" s="238">
        <f t="shared" si="21"/>
        <v>1.0460937499999999E-3</v>
      </c>
      <c r="H370" s="236"/>
      <c r="I370" s="236"/>
      <c r="J370" s="76"/>
    </row>
    <row r="371" spans="1:10" x14ac:dyDescent="0.25">
      <c r="A371" s="11" t="s">
        <v>188</v>
      </c>
      <c r="B371" s="178">
        <f t="shared" si="20"/>
        <v>1.0156860351562501E-4</v>
      </c>
      <c r="D371" s="236"/>
      <c r="E371" s="236" t="s">
        <v>192</v>
      </c>
      <c r="F371" s="236">
        <v>129</v>
      </c>
      <c r="G371" s="238">
        <f t="shared" si="21"/>
        <v>1.0078125E-4</v>
      </c>
      <c r="H371" s="236"/>
      <c r="I371" s="236"/>
      <c r="J371" s="76"/>
    </row>
    <row r="372" spans="1:10" x14ac:dyDescent="0.25">
      <c r="A372" s="11" t="s">
        <v>188</v>
      </c>
      <c r="B372" s="178">
        <f t="shared" si="20"/>
        <v>1.031494140625E-2</v>
      </c>
      <c r="D372" s="236"/>
      <c r="E372" s="236" t="s">
        <v>39</v>
      </c>
      <c r="F372" s="236">
        <v>1300</v>
      </c>
      <c r="G372" s="238">
        <f t="shared" si="21"/>
        <v>1.015625E-3</v>
      </c>
      <c r="H372" s="236"/>
      <c r="I372" s="236"/>
      <c r="J372" s="76"/>
    </row>
    <row r="373" spans="1:10" x14ac:dyDescent="0.25">
      <c r="A373" s="11" t="s">
        <v>188</v>
      </c>
      <c r="B373" s="178">
        <f t="shared" si="20"/>
        <v>406.2744140625</v>
      </c>
      <c r="D373" s="236"/>
      <c r="E373" s="236" t="s">
        <v>6</v>
      </c>
      <c r="F373" s="236">
        <v>258000</v>
      </c>
      <c r="G373" s="238">
        <f t="shared" si="21"/>
        <v>0.20156250000000001</v>
      </c>
      <c r="H373" s="236"/>
      <c r="I373" s="236"/>
      <c r="J373" s="76"/>
    </row>
    <row r="374" spans="1:10" x14ac:dyDescent="0.25">
      <c r="A374" s="11" t="s">
        <v>188</v>
      </c>
      <c r="B374" s="178">
        <f t="shared" si="20"/>
        <v>0</v>
      </c>
      <c r="D374" s="236"/>
      <c r="E374" s="236" t="s">
        <v>101</v>
      </c>
      <c r="F374" s="236"/>
      <c r="G374" s="238"/>
      <c r="H374" s="236"/>
      <c r="I374" s="236"/>
      <c r="J374" s="76"/>
    </row>
    <row r="375" spans="1:10" x14ac:dyDescent="0.25">
      <c r="A375" s="11" t="s">
        <v>188</v>
      </c>
      <c r="B375" s="178">
        <f t="shared" si="20"/>
        <v>3.814697265625</v>
      </c>
      <c r="D375" s="236"/>
      <c r="E375" s="236" t="s">
        <v>82</v>
      </c>
      <c r="F375" s="236">
        <v>25000</v>
      </c>
      <c r="G375" s="238">
        <f t="shared" si="21"/>
        <v>1.953125E-2</v>
      </c>
      <c r="H375" s="236"/>
      <c r="I375" s="236"/>
      <c r="J375" s="76"/>
    </row>
    <row r="376" spans="1:10" x14ac:dyDescent="0.25">
      <c r="A376" s="11" t="s">
        <v>188</v>
      </c>
      <c r="B376" s="178">
        <f t="shared" si="20"/>
        <v>0.54275451660156249</v>
      </c>
      <c r="D376" s="236"/>
      <c r="E376" s="236" t="s">
        <v>83</v>
      </c>
      <c r="F376" s="236">
        <v>9430</v>
      </c>
      <c r="G376" s="238">
        <f t="shared" si="21"/>
        <v>7.3671874999999996E-3</v>
      </c>
      <c r="H376" s="236"/>
      <c r="I376" s="236"/>
      <c r="J376" s="76"/>
    </row>
    <row r="377" spans="1:10" x14ac:dyDescent="0.25">
      <c r="A377" s="11" t="s">
        <v>188</v>
      </c>
      <c r="B377" s="178">
        <f t="shared" si="20"/>
        <v>415.777587890625</v>
      </c>
      <c r="D377" s="236"/>
      <c r="E377" s="236" t="s">
        <v>15</v>
      </c>
      <c r="F377" s="236">
        <v>261000</v>
      </c>
      <c r="G377" s="238">
        <f t="shared" si="21"/>
        <v>0.20390625000000001</v>
      </c>
      <c r="H377" s="236"/>
      <c r="I377" s="236"/>
      <c r="J377" s="76"/>
    </row>
    <row r="378" spans="1:10" x14ac:dyDescent="0.25">
      <c r="A378" s="11" t="s">
        <v>188</v>
      </c>
      <c r="B378" s="178">
        <f t="shared" si="20"/>
        <v>1.5627197265624998E-3</v>
      </c>
      <c r="D378" s="236"/>
      <c r="E378" s="236" t="s">
        <v>103</v>
      </c>
      <c r="F378" s="236">
        <v>506</v>
      </c>
      <c r="G378" s="238">
        <f t="shared" si="21"/>
        <v>3.9531249999999999E-4</v>
      </c>
      <c r="H378" s="236"/>
      <c r="I378" s="236"/>
      <c r="J378" s="76"/>
    </row>
    <row r="379" spans="1:10" x14ac:dyDescent="0.25">
      <c r="A379" s="11" t="s">
        <v>188</v>
      </c>
      <c r="B379" s="178">
        <f t="shared" si="20"/>
        <v>0</v>
      </c>
      <c r="D379" s="236"/>
      <c r="E379" s="236" t="s">
        <v>142</v>
      </c>
      <c r="F379" s="236"/>
      <c r="G379" s="238"/>
      <c r="H379" s="236"/>
      <c r="I379" s="236"/>
      <c r="J379" s="76"/>
    </row>
    <row r="380" spans="1:10" x14ac:dyDescent="0.25">
      <c r="A380" s="11" t="s">
        <v>188</v>
      </c>
      <c r="B380" s="178">
        <f t="shared" si="20"/>
        <v>3.2851562500000007E-2</v>
      </c>
      <c r="D380" s="236"/>
      <c r="E380" s="236" t="s">
        <v>106</v>
      </c>
      <c r="F380" s="236">
        <v>2320</v>
      </c>
      <c r="G380" s="238">
        <f t="shared" si="21"/>
        <v>1.8125000000000001E-3</v>
      </c>
      <c r="H380" s="236"/>
      <c r="I380" s="236"/>
      <c r="J380" s="76"/>
    </row>
    <row r="381" spans="1:10" x14ac:dyDescent="0.25">
      <c r="A381" s="11" t="s">
        <v>188</v>
      </c>
      <c r="B381" s="178">
        <f t="shared" si="20"/>
        <v>0</v>
      </c>
      <c r="D381" s="236"/>
      <c r="E381" s="236" t="s">
        <v>19</v>
      </c>
      <c r="F381" s="236"/>
      <c r="G381" s="238"/>
      <c r="H381" s="236"/>
      <c r="I381" s="236"/>
      <c r="J381" s="76"/>
    </row>
    <row r="382" spans="1:10" x14ac:dyDescent="0.25">
      <c r="A382" s="11" t="s">
        <v>188</v>
      </c>
      <c r="B382" s="178">
        <f t="shared" si="20"/>
        <v>0</v>
      </c>
      <c r="D382" s="236"/>
      <c r="E382" s="236" t="s">
        <v>94</v>
      </c>
      <c r="F382" s="236"/>
      <c r="G382" s="238"/>
      <c r="H382" s="236"/>
      <c r="I382" s="236"/>
      <c r="J382" s="76"/>
    </row>
    <row r="383" spans="1:10" x14ac:dyDescent="0.25">
      <c r="A383" s="11" t="s">
        <v>188</v>
      </c>
      <c r="B383" s="178">
        <f t="shared" si="20"/>
        <v>7.1191406250000009E-3</v>
      </c>
      <c r="D383" s="236"/>
      <c r="E383" s="236" t="s">
        <v>21</v>
      </c>
      <c r="F383" s="236">
        <v>1080</v>
      </c>
      <c r="G383" s="238">
        <f t="shared" si="21"/>
        <v>8.4374999999999999E-4</v>
      </c>
      <c r="H383" s="236"/>
      <c r="I383" s="236"/>
      <c r="J383" s="76"/>
    </row>
    <row r="384" spans="1:10" x14ac:dyDescent="0.25">
      <c r="A384" s="11" t="s">
        <v>188</v>
      </c>
      <c r="B384" s="178">
        <f t="shared" si="20"/>
        <v>0</v>
      </c>
      <c r="D384" s="236"/>
      <c r="E384" s="236" t="s">
        <v>190</v>
      </c>
      <c r="F384" s="236"/>
      <c r="G384" s="238"/>
      <c r="H384" s="236"/>
      <c r="I384" s="236"/>
      <c r="J384" s="76"/>
    </row>
    <row r="385" spans="1:10" x14ac:dyDescent="0.25">
      <c r="A385" s="11" t="s">
        <v>188</v>
      </c>
      <c r="B385" s="178">
        <f t="shared" si="20"/>
        <v>43.06640625</v>
      </c>
      <c r="D385" s="236"/>
      <c r="E385" s="236" t="s">
        <v>9</v>
      </c>
      <c r="F385" s="236">
        <v>84000</v>
      </c>
      <c r="G385" s="238">
        <f t="shared" si="21"/>
        <v>6.5625000000000003E-2</v>
      </c>
      <c r="H385" s="236"/>
      <c r="I385" s="236"/>
      <c r="J385" s="76"/>
    </row>
    <row r="386" spans="1:10" x14ac:dyDescent="0.25">
      <c r="A386" s="11" t="s">
        <v>188</v>
      </c>
      <c r="B386" s="178">
        <f t="shared" si="20"/>
        <v>5.31158447265625E-2</v>
      </c>
      <c r="D386" s="236"/>
      <c r="E386" s="236" t="s">
        <v>23</v>
      </c>
      <c r="F386" s="236">
        <v>2950</v>
      </c>
      <c r="G386" s="238">
        <f t="shared" si="21"/>
        <v>2.3046874999999999E-3</v>
      </c>
      <c r="H386" s="236"/>
      <c r="I386" s="236"/>
      <c r="J386" s="76"/>
    </row>
    <row r="387" spans="1:10" x14ac:dyDescent="0.25">
      <c r="A387" s="11" t="s">
        <v>188</v>
      </c>
      <c r="B387" s="178">
        <f t="shared" si="20"/>
        <v>1.763916015625</v>
      </c>
      <c r="D387" s="236"/>
      <c r="E387" s="236" t="s">
        <v>24</v>
      </c>
      <c r="F387" s="236">
        <v>17000</v>
      </c>
      <c r="G387" s="238">
        <f t="shared" si="21"/>
        <v>1.328125E-2</v>
      </c>
      <c r="H387" s="236"/>
      <c r="I387" s="236"/>
      <c r="J387" s="76"/>
    </row>
    <row r="388" spans="1:10" x14ac:dyDescent="0.25">
      <c r="A388" s="11" t="s">
        <v>188</v>
      </c>
      <c r="B388" s="178">
        <f t="shared" si="20"/>
        <v>0</v>
      </c>
      <c r="D388" s="236"/>
      <c r="E388" s="236" t="s">
        <v>111</v>
      </c>
      <c r="F388" s="236"/>
      <c r="G388" s="238"/>
      <c r="H388" s="236"/>
      <c r="I388" s="236"/>
      <c r="J388" s="76"/>
    </row>
    <row r="389" spans="1:10" x14ac:dyDescent="0.25">
      <c r="A389" s="11" t="s">
        <v>188</v>
      </c>
      <c r="B389" s="178">
        <f t="shared" si="20"/>
        <v>1.3369140625</v>
      </c>
      <c r="D389" s="236"/>
      <c r="E389" s="236" t="s">
        <v>36</v>
      </c>
      <c r="F389" s="236">
        <v>14800</v>
      </c>
      <c r="G389" s="238">
        <f t="shared" si="21"/>
        <v>1.15625E-2</v>
      </c>
      <c r="H389" s="236"/>
      <c r="I389" s="236"/>
      <c r="J389" s="76"/>
    </row>
    <row r="390" spans="1:10" x14ac:dyDescent="0.25">
      <c r="A390" s="11" t="s">
        <v>188</v>
      </c>
      <c r="B390" s="178">
        <f t="shared" si="20"/>
        <v>1.1962890625000003E-2</v>
      </c>
      <c r="D390" s="236"/>
      <c r="E390" s="236" t="s">
        <v>176</v>
      </c>
      <c r="F390" s="236">
        <v>1400</v>
      </c>
      <c r="G390" s="238">
        <f t="shared" si="21"/>
        <v>1.0937500000000001E-3</v>
      </c>
      <c r="H390" s="236"/>
      <c r="I390" s="236"/>
      <c r="J390" s="76"/>
    </row>
    <row r="391" spans="1:10" x14ac:dyDescent="0.25">
      <c r="A391" s="11" t="s">
        <v>188</v>
      </c>
      <c r="B391" s="178">
        <f t="shared" si="20"/>
        <v>6.7275390624999996E-4</v>
      </c>
      <c r="D391" s="236"/>
      <c r="E391" s="236" t="s">
        <v>137</v>
      </c>
      <c r="F391" s="236">
        <v>332</v>
      </c>
      <c r="G391" s="238">
        <f t="shared" si="21"/>
        <v>2.59375E-4</v>
      </c>
      <c r="H391" s="236"/>
      <c r="I391" s="236"/>
      <c r="J391" s="76"/>
    </row>
    <row r="392" spans="1:10" x14ac:dyDescent="0.25">
      <c r="A392" s="11" t="s">
        <v>188</v>
      </c>
      <c r="B392" s="178">
        <f t="shared" si="20"/>
        <v>2.3447265624999998E-4</v>
      </c>
      <c r="D392" s="236"/>
      <c r="E392" s="236" t="s">
        <v>112</v>
      </c>
      <c r="F392" s="236">
        <v>196</v>
      </c>
      <c r="G392" s="238">
        <f t="shared" si="21"/>
        <v>1.53125E-4</v>
      </c>
      <c r="H392" s="236"/>
      <c r="I392" s="236"/>
      <c r="J392" s="76"/>
    </row>
    <row r="393" spans="1:10" x14ac:dyDescent="0.25">
      <c r="A393" s="11" t="s">
        <v>188</v>
      </c>
      <c r="B393" s="178">
        <f t="shared" si="20"/>
        <v>2.3928222656250001E-2</v>
      </c>
      <c r="D393" s="236"/>
      <c r="E393" s="236" t="s">
        <v>195</v>
      </c>
      <c r="F393" s="236">
        <v>1980</v>
      </c>
      <c r="G393" s="238">
        <f t="shared" si="21"/>
        <v>1.5468750000000001E-3</v>
      </c>
      <c r="H393" s="236"/>
      <c r="I393" s="236"/>
      <c r="J393" s="76"/>
    </row>
    <row r="394" spans="1:10" x14ac:dyDescent="0.25">
      <c r="A394" s="11" t="s">
        <v>188</v>
      </c>
      <c r="B394" s="178">
        <f t="shared" si="20"/>
        <v>0</v>
      </c>
      <c r="D394" s="236"/>
      <c r="E394" s="236" t="s">
        <v>181</v>
      </c>
      <c r="F394" s="236"/>
      <c r="G394" s="238"/>
      <c r="H394" s="236"/>
      <c r="I394" s="236"/>
      <c r="J394" s="76"/>
    </row>
    <row r="395" spans="1:10" x14ac:dyDescent="0.25">
      <c r="A395" s="11" t="s">
        <v>188</v>
      </c>
      <c r="B395" s="178">
        <f t="shared" si="20"/>
        <v>0.35161193847656258</v>
      </c>
      <c r="D395" s="236"/>
      <c r="E395" s="236" t="s">
        <v>26</v>
      </c>
      <c r="F395" s="236">
        <v>7590</v>
      </c>
      <c r="G395" s="238">
        <f t="shared" si="21"/>
        <v>5.9296875000000001E-3</v>
      </c>
      <c r="H395" s="236"/>
      <c r="I395" s="236"/>
      <c r="J395" s="76"/>
    </row>
    <row r="396" spans="1:10" x14ac:dyDescent="0.25">
      <c r="A396" s="11" t="s">
        <v>188</v>
      </c>
      <c r="B396" s="178">
        <f t="shared" si="20"/>
        <v>0.29736572265625</v>
      </c>
      <c r="D396" s="236"/>
      <c r="E396" s="236" t="s">
        <v>191</v>
      </c>
      <c r="F396" s="236">
        <v>6980</v>
      </c>
      <c r="G396" s="238">
        <f t="shared" si="21"/>
        <v>5.4531249999999996E-3</v>
      </c>
      <c r="H396" s="236"/>
      <c r="I396" s="236"/>
      <c r="J396" s="76"/>
    </row>
    <row r="397" spans="1:10" x14ac:dyDescent="0.25">
      <c r="A397" s="11" t="s">
        <v>188</v>
      </c>
      <c r="B397" s="178">
        <f t="shared" si="20"/>
        <v>0.53016601562499999</v>
      </c>
      <c r="D397" s="236"/>
      <c r="E397" s="236" t="s">
        <v>56</v>
      </c>
      <c r="F397" s="236">
        <v>9320</v>
      </c>
      <c r="G397" s="238">
        <f t="shared" si="21"/>
        <v>7.2812500000000004E-3</v>
      </c>
      <c r="H397" s="236"/>
      <c r="I397" s="236"/>
      <c r="J397" s="76"/>
    </row>
    <row r="398" spans="1:10" x14ac:dyDescent="0.25">
      <c r="A398" s="11" t="s">
        <v>188</v>
      </c>
      <c r="B398" s="178">
        <f t="shared" si="20"/>
        <v>0.13829101562499996</v>
      </c>
      <c r="D398" s="236"/>
      <c r="E398" s="236" t="s">
        <v>194</v>
      </c>
      <c r="F398" s="236">
        <v>4760</v>
      </c>
      <c r="G398" s="238">
        <f t="shared" si="21"/>
        <v>3.7187499999999998E-3</v>
      </c>
      <c r="H398" s="236"/>
      <c r="I398" s="236"/>
      <c r="J398" s="76"/>
    </row>
    <row r="399" spans="1:10" x14ac:dyDescent="0.25">
      <c r="A399" s="11" t="s">
        <v>188</v>
      </c>
      <c r="B399" s="178">
        <f t="shared" si="20"/>
        <v>1.2134399414062499E-4</v>
      </c>
      <c r="D399" s="236"/>
      <c r="E399" s="236" t="s">
        <v>165</v>
      </c>
      <c r="F399" s="236">
        <v>141</v>
      </c>
      <c r="G399" s="238">
        <f t="shared" si="21"/>
        <v>1.1015625E-4</v>
      </c>
      <c r="H399" s="236"/>
      <c r="I399" s="236"/>
      <c r="J399" s="76"/>
    </row>
    <row r="400" spans="1:10" x14ac:dyDescent="0.25">
      <c r="A400" s="11" t="s">
        <v>188</v>
      </c>
      <c r="B400" s="178">
        <f t="shared" si="20"/>
        <v>5.400240421295166E-3</v>
      </c>
      <c r="D400" s="236"/>
      <c r="E400" s="236" t="s">
        <v>116</v>
      </c>
      <c r="F400" s="236">
        <v>940.625</v>
      </c>
      <c r="G400" s="238">
        <f t="shared" si="21"/>
        <v>7.3486328124999995E-4</v>
      </c>
      <c r="H400" s="236"/>
      <c r="I400" s="236"/>
      <c r="J400" s="76"/>
    </row>
    <row r="401" spans="1:10" x14ac:dyDescent="0.25">
      <c r="A401" s="11" t="s">
        <v>188</v>
      </c>
      <c r="B401" s="178">
        <f t="shared" si="20"/>
        <v>0</v>
      </c>
      <c r="D401" s="236"/>
      <c r="E401" s="236" t="s">
        <v>139</v>
      </c>
      <c r="F401" s="236"/>
      <c r="G401" s="238"/>
      <c r="H401" s="236"/>
      <c r="I401" s="236"/>
      <c r="J401" s="76"/>
    </row>
    <row r="402" spans="1:10" x14ac:dyDescent="0.25">
      <c r="A402" s="11" t="s">
        <v>188</v>
      </c>
      <c r="B402" s="178">
        <f t="shared" si="20"/>
        <v>0.142978515625</v>
      </c>
      <c r="D402" s="236"/>
      <c r="E402" s="236" t="s">
        <v>117</v>
      </c>
      <c r="F402" s="236">
        <v>4840</v>
      </c>
      <c r="G402" s="238">
        <f t="shared" si="21"/>
        <v>3.7812499999999999E-3</v>
      </c>
      <c r="H402" s="236"/>
      <c r="I402" s="236"/>
      <c r="J402" s="76"/>
    </row>
    <row r="403" spans="1:10" x14ac:dyDescent="0.25">
      <c r="A403" s="11" t="s">
        <v>188</v>
      </c>
      <c r="B403" s="178">
        <f t="shared" si="20"/>
        <v>3.7842407226562494E-4</v>
      </c>
      <c r="D403" s="236"/>
      <c r="E403" s="236" t="s">
        <v>28</v>
      </c>
      <c r="F403" s="236">
        <v>249</v>
      </c>
      <c r="G403" s="238">
        <f t="shared" si="21"/>
        <v>1.9453124999999999E-4</v>
      </c>
      <c r="H403" s="236"/>
      <c r="I403" s="236"/>
      <c r="J403" s="76"/>
    </row>
    <row r="404" spans="1:10" x14ac:dyDescent="0.25">
      <c r="A404" s="11" t="s">
        <v>188</v>
      </c>
      <c r="B404" s="178">
        <f t="shared" si="20"/>
        <v>0.28156289062500001</v>
      </c>
      <c r="D404" s="236"/>
      <c r="E404" s="236" t="s">
        <v>92</v>
      </c>
      <c r="F404" s="236">
        <v>6792</v>
      </c>
      <c r="G404" s="238">
        <f t="shared" si="21"/>
        <v>5.3062500000000002E-3</v>
      </c>
      <c r="H404" s="236"/>
      <c r="I404" s="236"/>
      <c r="J404" s="76"/>
    </row>
    <row r="405" spans="1:10" x14ac:dyDescent="0.25">
      <c r="A405" s="11" t="s">
        <v>188</v>
      </c>
      <c r="B405" s="178">
        <f t="shared" si="20"/>
        <v>8.0718994140625E-3</v>
      </c>
      <c r="D405" s="236"/>
      <c r="E405" s="236" t="s">
        <v>158</v>
      </c>
      <c r="F405" s="236">
        <v>1150</v>
      </c>
      <c r="G405" s="238">
        <f t="shared" si="21"/>
        <v>8.9843750000000004E-4</v>
      </c>
      <c r="H405" s="236"/>
      <c r="I405" s="236"/>
      <c r="J405" s="76"/>
    </row>
    <row r="406" spans="1:10" x14ac:dyDescent="0.25">
      <c r="A406" s="11" t="s">
        <v>188</v>
      </c>
      <c r="B406" s="178">
        <f t="shared" si="20"/>
        <v>0</v>
      </c>
      <c r="D406" s="236"/>
      <c r="E406" s="236" t="s">
        <v>85</v>
      </c>
      <c r="F406" s="236"/>
      <c r="G406" s="238"/>
      <c r="H406" s="236"/>
      <c r="I406" s="236"/>
      <c r="J406" s="76"/>
    </row>
    <row r="407" spans="1:10" x14ac:dyDescent="0.25">
      <c r="A407" s="11" t="s">
        <v>188</v>
      </c>
      <c r="B407" s="178">
        <f t="shared" si="20"/>
        <v>0</v>
      </c>
      <c r="D407" s="236"/>
      <c r="E407" s="236" t="s">
        <v>29</v>
      </c>
      <c r="F407" s="236"/>
      <c r="G407" s="238"/>
      <c r="H407" s="236"/>
      <c r="I407" s="236"/>
      <c r="J407" s="76"/>
    </row>
    <row r="408" spans="1:10" x14ac:dyDescent="0.25">
      <c r="A408" s="11" t="s">
        <v>188</v>
      </c>
      <c r="B408" s="178">
        <f t="shared" si="20"/>
        <v>24.14801025390625</v>
      </c>
      <c r="D408" s="236"/>
      <c r="E408" s="236" t="s">
        <v>16</v>
      </c>
      <c r="F408" s="236">
        <v>62900</v>
      </c>
      <c r="G408" s="238">
        <f t="shared" si="21"/>
        <v>4.9140625E-2</v>
      </c>
      <c r="H408" s="236"/>
      <c r="I408" s="236"/>
      <c r="J408" s="76"/>
    </row>
    <row r="409" spans="1:10" x14ac:dyDescent="0.25">
      <c r="A409" s="11" t="s">
        <v>188</v>
      </c>
      <c r="B409" s="178">
        <f t="shared" si="20"/>
        <v>0</v>
      </c>
      <c r="D409" s="236"/>
      <c r="E409" s="236" t="s">
        <v>37</v>
      </c>
      <c r="F409" s="236"/>
      <c r="G409" s="238"/>
      <c r="H409" s="236"/>
      <c r="I409" s="236"/>
      <c r="J409" s="76"/>
    </row>
    <row r="410" spans="1:10" x14ac:dyDescent="0.25">
      <c r="A410" s="11" t="s">
        <v>188</v>
      </c>
      <c r="B410" s="178">
        <f t="shared" si="20"/>
        <v>0</v>
      </c>
      <c r="D410" s="236"/>
      <c r="E410" s="236" t="s">
        <v>120</v>
      </c>
      <c r="F410" s="236"/>
      <c r="G410" s="238"/>
      <c r="H410" s="236"/>
      <c r="I410" s="236"/>
      <c r="J410" s="76"/>
    </row>
    <row r="411" spans="1:10" x14ac:dyDescent="0.25">
      <c r="A411" s="11" t="s">
        <v>188</v>
      </c>
      <c r="B411" s="178">
        <f t="shared" si="20"/>
        <v>5.4639062500000009E-2</v>
      </c>
      <c r="D411" s="236"/>
      <c r="E411" s="236" t="s">
        <v>30</v>
      </c>
      <c r="F411" s="236">
        <v>2992</v>
      </c>
      <c r="G411" s="238">
        <f t="shared" si="21"/>
        <v>2.3375000000000002E-3</v>
      </c>
      <c r="H411" s="236"/>
      <c r="I411" s="236"/>
      <c r="J411" s="76"/>
    </row>
    <row r="412" spans="1:10" x14ac:dyDescent="0.25">
      <c r="A412" s="11" t="s">
        <v>188</v>
      </c>
      <c r="B412" s="178">
        <f t="shared" si="20"/>
        <v>11.23297119140625</v>
      </c>
      <c r="D412" s="236"/>
      <c r="E412" s="236" t="s">
        <v>121</v>
      </c>
      <c r="F412" s="236">
        <v>42900</v>
      </c>
      <c r="G412" s="238">
        <f t="shared" si="21"/>
        <v>3.3515625E-2</v>
      </c>
      <c r="H412" s="236"/>
      <c r="I412" s="236"/>
      <c r="J412" s="76"/>
    </row>
    <row r="413" spans="1:10" x14ac:dyDescent="0.25">
      <c r="A413" s="11" t="s">
        <v>188</v>
      </c>
      <c r="B413" s="178">
        <f t="shared" si="20"/>
        <v>2.5407900390624991E-3</v>
      </c>
      <c r="D413" s="236"/>
      <c r="E413" s="236" t="s">
        <v>196</v>
      </c>
      <c r="F413" s="236">
        <v>645.19999999999993</v>
      </c>
      <c r="G413" s="238">
        <f t="shared" si="21"/>
        <v>5.0406249999999995E-4</v>
      </c>
      <c r="H413" s="236"/>
      <c r="I413" s="236"/>
      <c r="J413" s="76"/>
    </row>
    <row r="414" spans="1:10" x14ac:dyDescent="0.25">
      <c r="A414" s="11" t="s">
        <v>188</v>
      </c>
      <c r="B414" s="178">
        <f t="shared" si="20"/>
        <v>1.66168212890625</v>
      </c>
      <c r="D414" s="236"/>
      <c r="E414" s="236" t="s">
        <v>174</v>
      </c>
      <c r="F414" s="236">
        <v>16500</v>
      </c>
      <c r="G414" s="238">
        <f t="shared" si="21"/>
        <v>1.2890624999999999E-2</v>
      </c>
      <c r="H414" s="236"/>
      <c r="I414" s="236"/>
      <c r="J414" s="76"/>
    </row>
    <row r="415" spans="1:10" x14ac:dyDescent="0.25">
      <c r="A415" s="11" t="s">
        <v>188</v>
      </c>
      <c r="B415" s="178">
        <f t="shared" si="20"/>
        <v>2.1888971328735352E-4</v>
      </c>
      <c r="D415" s="236"/>
      <c r="E415" s="236" t="s">
        <v>161</v>
      </c>
      <c r="F415" s="236">
        <v>189.375</v>
      </c>
      <c r="G415" s="238">
        <f t="shared" si="21"/>
        <v>1.4794921875E-4</v>
      </c>
      <c r="H415" s="236"/>
      <c r="I415" s="236"/>
      <c r="J415" s="76"/>
    </row>
    <row r="416" spans="1:10" x14ac:dyDescent="0.25">
      <c r="A416" s="11" t="s">
        <v>188</v>
      </c>
      <c r="B416" s="178">
        <f t="shared" si="20"/>
        <v>0</v>
      </c>
      <c r="D416" s="236"/>
      <c r="E416" s="236" t="s">
        <v>162</v>
      </c>
      <c r="F416" s="236"/>
      <c r="G416" s="238"/>
      <c r="H416" s="236"/>
      <c r="I416" s="236"/>
      <c r="J416" s="76"/>
    </row>
    <row r="417" spans="1:10" x14ac:dyDescent="0.25">
      <c r="A417" s="11" t="s">
        <v>188</v>
      </c>
      <c r="B417" s="178">
        <f t="shared" si="20"/>
        <v>1.1123657226562501E-4</v>
      </c>
      <c r="D417" s="236"/>
      <c r="E417" s="236" t="s">
        <v>166</v>
      </c>
      <c r="F417" s="236">
        <v>135</v>
      </c>
      <c r="G417" s="238">
        <f t="shared" si="21"/>
        <v>1.0546875E-4</v>
      </c>
      <c r="H417" s="236"/>
      <c r="I417" s="236"/>
      <c r="J417" s="76"/>
    </row>
    <row r="418" spans="1:10" x14ac:dyDescent="0.25">
      <c r="A418" s="11" t="s">
        <v>188</v>
      </c>
      <c r="B418" s="178">
        <f t="shared" si="20"/>
        <v>0.14654541015625</v>
      </c>
      <c r="D418" s="236"/>
      <c r="E418" s="236" t="s">
        <v>31</v>
      </c>
      <c r="F418" s="236">
        <v>4900</v>
      </c>
      <c r="G418" s="238">
        <f t="shared" si="21"/>
        <v>3.8281249999999999E-3</v>
      </c>
      <c r="H418" s="236"/>
      <c r="I418" s="236"/>
      <c r="J418" s="76"/>
    </row>
    <row r="419" spans="1:10" x14ac:dyDescent="0.25">
      <c r="A419" s="11" t="s">
        <v>188</v>
      </c>
      <c r="B419" s="178">
        <f t="shared" si="20"/>
        <v>0</v>
      </c>
      <c r="D419" s="236"/>
      <c r="E419" s="236" t="s">
        <v>193</v>
      </c>
      <c r="F419" s="236"/>
      <c r="G419" s="238"/>
      <c r="H419" s="236"/>
      <c r="I419" s="236"/>
      <c r="J419" s="76"/>
    </row>
    <row r="420" spans="1:10" x14ac:dyDescent="0.25">
      <c r="A420" s="11" t="s">
        <v>188</v>
      </c>
      <c r="B420" s="178">
        <f t="shared" si="20"/>
        <v>9.8635253906249964</v>
      </c>
      <c r="D420" s="236"/>
      <c r="E420" s="236" t="s">
        <v>126</v>
      </c>
      <c r="F420" s="236">
        <v>40200</v>
      </c>
      <c r="G420" s="238">
        <f t="shared" si="21"/>
        <v>3.1406249999999997E-2</v>
      </c>
      <c r="H420" s="236"/>
      <c r="I420" s="236"/>
      <c r="J420" s="76"/>
    </row>
    <row r="421" spans="1:10" x14ac:dyDescent="0.25">
      <c r="A421" s="11" t="s">
        <v>188</v>
      </c>
      <c r="B421" s="178">
        <f t="shared" si="20"/>
        <v>0</v>
      </c>
      <c r="D421" s="236"/>
      <c r="E421" s="236" t="s">
        <v>128</v>
      </c>
      <c r="F421" s="236"/>
      <c r="G421" s="238"/>
      <c r="H421" s="236"/>
      <c r="I421" s="236"/>
      <c r="J421" s="76"/>
    </row>
    <row r="422" spans="1:10" x14ac:dyDescent="0.25">
      <c r="A422" s="11" t="s">
        <v>188</v>
      </c>
      <c r="B422" s="178">
        <f t="shared" si="20"/>
        <v>7.26470947265625</v>
      </c>
      <c r="D422" s="236"/>
      <c r="E422" s="236" t="s">
        <v>38</v>
      </c>
      <c r="F422" s="236">
        <v>34500</v>
      </c>
      <c r="G422" s="238">
        <f t="shared" si="21"/>
        <v>2.6953125000000001E-2</v>
      </c>
      <c r="H422" s="236"/>
      <c r="I422" s="236"/>
      <c r="J422" s="76"/>
    </row>
    <row r="423" spans="1:10" x14ac:dyDescent="0.25">
      <c r="A423" s="11" t="s">
        <v>188</v>
      </c>
      <c r="B423" s="178">
        <f t="shared" si="20"/>
        <v>0.539306640625</v>
      </c>
      <c r="D423" s="236"/>
      <c r="E423" s="236" t="s">
        <v>12</v>
      </c>
      <c r="F423" s="236">
        <v>9400</v>
      </c>
      <c r="G423" s="238">
        <f t="shared" si="21"/>
        <v>7.3437499999999996E-3</v>
      </c>
      <c r="H423" s="236"/>
      <c r="I423" s="236"/>
      <c r="J423" s="76"/>
    </row>
    <row r="424" spans="1:10" x14ac:dyDescent="0.25">
      <c r="A424" s="11" t="s">
        <v>188</v>
      </c>
      <c r="B424" s="178">
        <f t="shared" si="20"/>
        <v>1.3846670166015627E-2</v>
      </c>
      <c r="D424" s="236"/>
      <c r="E424" s="236" t="s">
        <v>47</v>
      </c>
      <c r="F424" s="236">
        <v>1506.2</v>
      </c>
      <c r="G424" s="238">
        <f t="shared" si="21"/>
        <v>1.17671875E-3</v>
      </c>
      <c r="H424" s="236"/>
      <c r="I424" s="236"/>
    </row>
    <row r="425" spans="1:10" x14ac:dyDescent="0.25">
      <c r="A425" s="11" t="s">
        <v>188</v>
      </c>
      <c r="B425" s="178">
        <f t="shared" si="20"/>
        <v>0</v>
      </c>
      <c r="D425" s="236"/>
      <c r="E425" s="236" t="s">
        <v>86</v>
      </c>
      <c r="F425" s="236"/>
      <c r="G425" s="238"/>
      <c r="H425" s="236"/>
      <c r="I425" s="236"/>
    </row>
    <row r="426" spans="1:10" x14ac:dyDescent="0.25">
      <c r="A426" s="150" t="s">
        <v>188</v>
      </c>
      <c r="B426" s="131">
        <f t="shared" si="20"/>
        <v>8.7890624999999997E-5</v>
      </c>
      <c r="C426" s="150"/>
      <c r="D426" s="12"/>
      <c r="E426" s="12" t="s">
        <v>171</v>
      </c>
      <c r="F426" s="12">
        <v>120</v>
      </c>
      <c r="G426" s="237">
        <f t="shared" si="21"/>
        <v>9.3750000000000002E-5</v>
      </c>
      <c r="H426" s="12"/>
      <c r="I426" s="12"/>
      <c r="J426" s="131"/>
    </row>
    <row r="427" spans="1:10" x14ac:dyDescent="0.25">
      <c r="A427" s="11" t="s">
        <v>197</v>
      </c>
      <c r="B427" s="178">
        <f>POWER((F427/$J$427)*100, 2)</f>
        <v>31.253424036281174</v>
      </c>
      <c r="C427" s="11">
        <f>SUM(B427:B448)</f>
        <v>2693.4967229024946</v>
      </c>
      <c r="D427" s="236"/>
      <c r="E427" s="236" t="s">
        <v>5</v>
      </c>
      <c r="F427" s="236">
        <v>5870</v>
      </c>
      <c r="G427" s="238">
        <f>F427/$J$427</f>
        <v>5.5904761904761902E-2</v>
      </c>
      <c r="H427" s="236"/>
      <c r="I427" s="236"/>
      <c r="J427" s="76">
        <v>105000</v>
      </c>
    </row>
    <row r="428" spans="1:10" x14ac:dyDescent="0.25">
      <c r="A428" s="11" t="s">
        <v>197</v>
      </c>
      <c r="B428" s="178">
        <f t="shared" ref="B428:B448" si="22">POWER((F428/$J$427)*100, 2)</f>
        <v>3.4489795918367351E-2</v>
      </c>
      <c r="D428" s="236"/>
      <c r="E428" s="236" t="s">
        <v>202</v>
      </c>
      <c r="F428" s="234">
        <v>195</v>
      </c>
      <c r="G428" s="238">
        <f t="shared" ref="G428:G448" si="23">F428/$J$427</f>
        <v>1.8571428571428571E-3</v>
      </c>
      <c r="H428" s="236"/>
      <c r="I428" s="236"/>
      <c r="J428" s="76"/>
    </row>
    <row r="429" spans="1:10" x14ac:dyDescent="0.25">
      <c r="A429" s="11" t="s">
        <v>197</v>
      </c>
      <c r="B429" s="178">
        <f t="shared" si="22"/>
        <v>7.6281179138321997</v>
      </c>
      <c r="D429" s="236"/>
      <c r="E429" s="236" t="s">
        <v>6</v>
      </c>
      <c r="F429" s="236">
        <v>2900</v>
      </c>
      <c r="G429" s="238">
        <f t="shared" si="23"/>
        <v>2.7619047619047619E-2</v>
      </c>
      <c r="H429" s="236"/>
      <c r="I429" s="236"/>
      <c r="J429" s="76"/>
    </row>
    <row r="430" spans="1:10" x14ac:dyDescent="0.25">
      <c r="A430" s="11" t="s">
        <v>197</v>
      </c>
      <c r="B430" s="178">
        <f t="shared" si="22"/>
        <v>40.425375056689333</v>
      </c>
      <c r="D430" s="236"/>
      <c r="E430" s="236" t="s">
        <v>82</v>
      </c>
      <c r="F430" s="236">
        <v>6676</v>
      </c>
      <c r="G430" s="238">
        <f t="shared" si="23"/>
        <v>6.3580952380952377E-2</v>
      </c>
      <c r="H430" s="236"/>
      <c r="I430" s="236"/>
      <c r="J430" s="76"/>
    </row>
    <row r="431" spans="1:10" x14ac:dyDescent="0.25">
      <c r="A431" s="11" t="s">
        <v>197</v>
      </c>
      <c r="B431" s="178">
        <f t="shared" si="22"/>
        <v>51.020408163265301</v>
      </c>
      <c r="D431" s="236"/>
      <c r="E431" s="236" t="s">
        <v>15</v>
      </c>
      <c r="F431" s="236">
        <v>7500</v>
      </c>
      <c r="G431" s="238">
        <f t="shared" si="23"/>
        <v>7.1428571428571425E-2</v>
      </c>
      <c r="H431" s="236"/>
      <c r="I431" s="236"/>
      <c r="J431" s="76"/>
    </row>
    <row r="432" spans="1:10" x14ac:dyDescent="0.25">
      <c r="A432" s="11" t="s">
        <v>197</v>
      </c>
      <c r="B432" s="178">
        <f t="shared" si="22"/>
        <v>2452.6077097505672</v>
      </c>
      <c r="D432" s="236"/>
      <c r="E432" s="236" t="s">
        <v>204</v>
      </c>
      <c r="F432" s="236">
        <v>52000</v>
      </c>
      <c r="G432" s="238">
        <f t="shared" si="23"/>
        <v>0.49523809523809526</v>
      </c>
      <c r="H432" s="236"/>
      <c r="I432" s="236"/>
      <c r="J432" s="76"/>
    </row>
    <row r="433" spans="1:10" x14ac:dyDescent="0.25">
      <c r="A433" s="11" t="s">
        <v>197</v>
      </c>
      <c r="B433" s="178">
        <f t="shared" si="22"/>
        <v>21.777777777777782</v>
      </c>
      <c r="D433" s="236"/>
      <c r="E433" s="236" t="s">
        <v>142</v>
      </c>
      <c r="F433" s="236">
        <v>4900</v>
      </c>
      <c r="G433" s="238">
        <f t="shared" si="23"/>
        <v>4.6666666666666669E-2</v>
      </c>
      <c r="H433" s="236"/>
      <c r="I433" s="236"/>
      <c r="J433" s="76"/>
    </row>
    <row r="434" spans="1:10" x14ac:dyDescent="0.25">
      <c r="A434" s="11" t="s">
        <v>197</v>
      </c>
      <c r="B434" s="178">
        <f t="shared" si="22"/>
        <v>0.36573696145124712</v>
      </c>
      <c r="D434" s="236"/>
      <c r="E434" s="236" t="s">
        <v>134</v>
      </c>
      <c r="F434" s="236">
        <v>635</v>
      </c>
      <c r="G434" s="238">
        <f t="shared" si="23"/>
        <v>6.0476190476190473E-3</v>
      </c>
      <c r="H434" s="236"/>
      <c r="I434" s="236"/>
      <c r="J434" s="76"/>
    </row>
    <row r="435" spans="1:10" x14ac:dyDescent="0.25">
      <c r="A435" s="11" t="s">
        <v>197</v>
      </c>
      <c r="B435" s="178">
        <f t="shared" si="22"/>
        <v>2.6213151927437637</v>
      </c>
      <c r="D435" s="236"/>
      <c r="E435" s="236" t="s">
        <v>23</v>
      </c>
      <c r="F435" s="236">
        <v>1700</v>
      </c>
      <c r="G435" s="238">
        <f t="shared" si="23"/>
        <v>1.6190476190476189E-2</v>
      </c>
      <c r="H435" s="236"/>
      <c r="I435" s="236"/>
      <c r="J435" s="76"/>
    </row>
    <row r="436" spans="1:10" x14ac:dyDescent="0.25">
      <c r="A436" s="11" t="s">
        <v>197</v>
      </c>
      <c r="B436" s="178">
        <f t="shared" si="22"/>
        <v>0</v>
      </c>
      <c r="D436" s="236"/>
      <c r="E436" s="236" t="s">
        <v>36</v>
      </c>
      <c r="F436" s="236"/>
      <c r="G436" s="238"/>
      <c r="H436" s="236"/>
      <c r="I436" s="236"/>
      <c r="J436" s="76"/>
    </row>
    <row r="437" spans="1:10" x14ac:dyDescent="0.25">
      <c r="A437" s="11" t="s">
        <v>197</v>
      </c>
      <c r="B437" s="178">
        <f t="shared" si="22"/>
        <v>0.36</v>
      </c>
      <c r="D437" s="236"/>
      <c r="E437" s="236" t="s">
        <v>90</v>
      </c>
      <c r="F437" s="234">
        <v>630</v>
      </c>
      <c r="G437" s="238">
        <f t="shared" si="23"/>
        <v>6.0000000000000001E-3</v>
      </c>
      <c r="H437" s="236"/>
      <c r="I437" s="236"/>
      <c r="J437" s="76"/>
    </row>
    <row r="438" spans="1:10" x14ac:dyDescent="0.25">
      <c r="A438" s="11" t="s">
        <v>197</v>
      </c>
      <c r="B438" s="178">
        <f t="shared" si="22"/>
        <v>3.6281179138322002</v>
      </c>
      <c r="D438" s="236"/>
      <c r="E438" s="236" t="s">
        <v>165</v>
      </c>
      <c r="F438" s="236">
        <v>2000</v>
      </c>
      <c r="G438" s="238">
        <f t="shared" si="23"/>
        <v>1.9047619047619049E-2</v>
      </c>
      <c r="H438" s="236"/>
      <c r="I438" s="236"/>
      <c r="J438" s="76"/>
    </row>
    <row r="439" spans="1:10" x14ac:dyDescent="0.25">
      <c r="A439" s="11" t="s">
        <v>197</v>
      </c>
      <c r="B439" s="178">
        <f t="shared" si="22"/>
        <v>6.4661224489795908</v>
      </c>
      <c r="D439" s="236"/>
      <c r="E439" s="236" t="s">
        <v>203</v>
      </c>
      <c r="F439" s="236">
        <v>2670</v>
      </c>
      <c r="G439" s="238">
        <f t="shared" si="23"/>
        <v>2.5428571428571429E-2</v>
      </c>
      <c r="H439" s="236"/>
      <c r="I439" s="236"/>
      <c r="J439" s="76"/>
    </row>
    <row r="440" spans="1:10" x14ac:dyDescent="0.25">
      <c r="A440" s="11" t="s">
        <v>197</v>
      </c>
      <c r="B440" s="178">
        <f t="shared" si="22"/>
        <v>0</v>
      </c>
      <c r="D440" s="236"/>
      <c r="E440" s="236" t="s">
        <v>117</v>
      </c>
      <c r="F440" s="236"/>
      <c r="G440" s="238"/>
      <c r="H440" s="236"/>
      <c r="I440" s="236"/>
      <c r="J440" s="76"/>
    </row>
    <row r="441" spans="1:10" x14ac:dyDescent="0.25">
      <c r="A441" s="11" t="s">
        <v>197</v>
      </c>
      <c r="B441" s="178">
        <f t="shared" si="22"/>
        <v>0.19951111111111111</v>
      </c>
      <c r="D441" s="236"/>
      <c r="E441" s="236" t="s">
        <v>184</v>
      </c>
      <c r="F441" s="236">
        <v>469</v>
      </c>
      <c r="G441" s="238">
        <f t="shared" si="23"/>
        <v>4.4666666666666665E-3</v>
      </c>
      <c r="H441" s="236"/>
      <c r="I441" s="236"/>
      <c r="J441" s="76"/>
    </row>
    <row r="442" spans="1:10" x14ac:dyDescent="0.25">
      <c r="A442" s="11" t="s">
        <v>197</v>
      </c>
      <c r="B442" s="178">
        <f t="shared" si="22"/>
        <v>6.6122448979591821</v>
      </c>
      <c r="D442" s="236"/>
      <c r="E442" s="236" t="s">
        <v>158</v>
      </c>
      <c r="F442" s="236">
        <v>2700</v>
      </c>
      <c r="G442" s="238">
        <f t="shared" si="23"/>
        <v>2.5714285714285714E-2</v>
      </c>
      <c r="H442" s="236"/>
      <c r="I442" s="236"/>
      <c r="J442" s="76"/>
    </row>
    <row r="443" spans="1:10" x14ac:dyDescent="0.25">
      <c r="A443" s="11" t="s">
        <v>197</v>
      </c>
      <c r="B443" s="178">
        <f t="shared" si="22"/>
        <v>36</v>
      </c>
      <c r="D443" s="236"/>
      <c r="E443" s="236" t="s">
        <v>16</v>
      </c>
      <c r="F443" s="236">
        <v>6300</v>
      </c>
      <c r="G443" s="238">
        <f t="shared" si="23"/>
        <v>0.06</v>
      </c>
      <c r="H443" s="236"/>
      <c r="I443" s="236"/>
      <c r="J443" s="76"/>
    </row>
    <row r="444" spans="1:10" x14ac:dyDescent="0.25">
      <c r="A444" s="11" t="s">
        <v>197</v>
      </c>
      <c r="B444" s="178">
        <f t="shared" si="22"/>
        <v>5.6689342403628116</v>
      </c>
      <c r="D444" s="236"/>
      <c r="E444" s="236" t="s">
        <v>121</v>
      </c>
      <c r="F444" s="236">
        <v>2500</v>
      </c>
      <c r="G444" s="238">
        <f t="shared" si="23"/>
        <v>2.3809523809523808E-2</v>
      </c>
      <c r="H444" s="236"/>
      <c r="I444" s="236"/>
      <c r="J444" s="76"/>
    </row>
    <row r="445" spans="1:10" x14ac:dyDescent="0.25">
      <c r="A445" s="11" t="s">
        <v>197</v>
      </c>
      <c r="B445" s="178">
        <f t="shared" si="22"/>
        <v>0</v>
      </c>
      <c r="D445" s="236"/>
      <c r="E445" s="236" t="s">
        <v>38</v>
      </c>
      <c r="F445" s="234"/>
      <c r="G445" s="238"/>
      <c r="H445" s="236"/>
      <c r="I445" s="236"/>
      <c r="J445" s="76"/>
    </row>
    <row r="446" spans="1:10" x14ac:dyDescent="0.25">
      <c r="A446" s="11" t="s">
        <v>197</v>
      </c>
      <c r="B446" s="178">
        <f t="shared" si="22"/>
        <v>0</v>
      </c>
      <c r="D446" s="236"/>
      <c r="E446" s="236" t="s">
        <v>47</v>
      </c>
      <c r="F446" s="234"/>
      <c r="G446" s="238"/>
      <c r="H446" s="236"/>
      <c r="I446" s="236"/>
      <c r="J446" s="76"/>
    </row>
    <row r="447" spans="1:10" x14ac:dyDescent="0.25">
      <c r="A447" s="11" t="s">
        <v>197</v>
      </c>
      <c r="B447" s="178">
        <f t="shared" si="22"/>
        <v>26.792947845804981</v>
      </c>
      <c r="D447" s="236"/>
      <c r="E447" s="236" t="s">
        <v>89</v>
      </c>
      <c r="F447" s="236">
        <v>5435</v>
      </c>
      <c r="G447" s="238">
        <f t="shared" si="23"/>
        <v>5.1761904761904759E-2</v>
      </c>
      <c r="H447" s="236"/>
      <c r="I447" s="236"/>
      <c r="J447" s="76"/>
    </row>
    <row r="448" spans="1:10" x14ac:dyDescent="0.25">
      <c r="A448" s="150" t="s">
        <v>197</v>
      </c>
      <c r="B448" s="131">
        <f t="shared" si="22"/>
        <v>3.4489795918367351E-2</v>
      </c>
      <c r="C448" s="150"/>
      <c r="D448" s="12"/>
      <c r="E448" s="12" t="s">
        <v>86</v>
      </c>
      <c r="F448" s="140">
        <v>195</v>
      </c>
      <c r="G448" s="237">
        <f t="shared" si="23"/>
        <v>1.8571428571428571E-3</v>
      </c>
      <c r="H448" s="12"/>
      <c r="I448" s="12"/>
      <c r="J448" s="150"/>
    </row>
    <row r="449" spans="1:10" x14ac:dyDescent="0.25">
      <c r="A449" s="11" t="s">
        <v>206</v>
      </c>
      <c r="B449" s="178">
        <f>POWER((F449/$J$449)*100,2)</f>
        <v>1.7075336384126769E-3</v>
      </c>
      <c r="C449" s="11">
        <f>SUM(B449:B482)</f>
        <v>1310.8685405522158</v>
      </c>
      <c r="D449" s="242"/>
      <c r="E449" s="14" t="s">
        <v>17</v>
      </c>
      <c r="F449" s="242">
        <v>1000</v>
      </c>
      <c r="G449" s="238">
        <f>F449/$J$449</f>
        <v>4.1322314049586776E-4</v>
      </c>
      <c r="H449" s="232"/>
      <c r="I449" s="232"/>
      <c r="J449" s="105">
        <v>2420000</v>
      </c>
    </row>
    <row r="450" spans="1:10" x14ac:dyDescent="0.25">
      <c r="A450" s="11" t="s">
        <v>206</v>
      </c>
      <c r="B450" s="178">
        <f t="shared" ref="B450:B482" si="24">POWER((F450/$J$449)*100,2)</f>
        <v>101.6597226965371</v>
      </c>
      <c r="D450" s="242"/>
      <c r="E450" s="242" t="s">
        <v>5</v>
      </c>
      <c r="F450" s="242">
        <v>244000</v>
      </c>
      <c r="G450" s="238">
        <f t="shared" ref="G450:G482" si="25">F450/$J$449</f>
        <v>0.10082644628099173</v>
      </c>
      <c r="H450" s="242"/>
      <c r="I450" s="242"/>
      <c r="J450" s="76"/>
    </row>
    <row r="451" spans="1:10" x14ac:dyDescent="0.25">
      <c r="A451" s="11" t="s">
        <v>206</v>
      </c>
      <c r="B451" s="178">
        <f t="shared" si="24"/>
        <v>0.55004901304555687</v>
      </c>
      <c r="D451" s="242"/>
      <c r="E451" s="242" t="s">
        <v>202</v>
      </c>
      <c r="F451" s="242">
        <v>17948</v>
      </c>
      <c r="G451" s="238">
        <f t="shared" si="25"/>
        <v>7.4165289256198346E-3</v>
      </c>
      <c r="H451" s="242"/>
      <c r="I451" s="242"/>
      <c r="J451" s="76"/>
    </row>
    <row r="452" spans="1:10" x14ac:dyDescent="0.25">
      <c r="A452" s="11" t="s">
        <v>206</v>
      </c>
      <c r="B452" s="178">
        <f t="shared" si="24"/>
        <v>33.100527457140906</v>
      </c>
      <c r="D452" s="242"/>
      <c r="E452" s="242" t="s">
        <v>6</v>
      </c>
      <c r="F452" s="242">
        <v>139230</v>
      </c>
      <c r="G452" s="238">
        <f t="shared" si="25"/>
        <v>5.7533057851239668E-2</v>
      </c>
      <c r="H452" s="242"/>
      <c r="I452" s="242"/>
      <c r="J452" s="76"/>
    </row>
    <row r="453" spans="1:10" x14ac:dyDescent="0.25">
      <c r="A453" s="11" t="s">
        <v>206</v>
      </c>
      <c r="B453" s="178">
        <f t="shared" si="24"/>
        <v>4.2688340960316921E-2</v>
      </c>
      <c r="D453" s="242"/>
      <c r="E453" s="242" t="s">
        <v>102</v>
      </c>
      <c r="F453" s="234">
        <v>5000</v>
      </c>
      <c r="G453" s="238">
        <f t="shared" si="25"/>
        <v>2.0661157024793389E-3</v>
      </c>
      <c r="H453" s="242"/>
      <c r="I453" s="242"/>
      <c r="J453" s="76"/>
    </row>
    <row r="454" spans="1:10" x14ac:dyDescent="0.25">
      <c r="A454" s="11" t="s">
        <v>206</v>
      </c>
      <c r="B454" s="178">
        <f t="shared" si="24"/>
        <v>76.527070215490753</v>
      </c>
      <c r="D454" s="242"/>
      <c r="E454" s="242" t="s">
        <v>82</v>
      </c>
      <c r="F454" s="242">
        <v>211701</v>
      </c>
      <c r="G454" s="238">
        <f t="shared" si="25"/>
        <v>8.7479752066115704E-2</v>
      </c>
      <c r="H454" s="242"/>
      <c r="I454" s="242"/>
      <c r="J454" s="76"/>
    </row>
    <row r="455" spans="1:10" x14ac:dyDescent="0.25">
      <c r="A455" s="11" t="s">
        <v>206</v>
      </c>
      <c r="B455" s="178">
        <f t="shared" si="24"/>
        <v>18.418993921180249</v>
      </c>
      <c r="D455" s="242"/>
      <c r="E455" s="242" t="s">
        <v>15</v>
      </c>
      <c r="F455" s="242">
        <v>103860</v>
      </c>
      <c r="G455" s="238">
        <f t="shared" si="25"/>
        <v>4.2917355371900827E-2</v>
      </c>
      <c r="H455" s="242"/>
      <c r="I455" s="242"/>
      <c r="J455" s="76"/>
    </row>
    <row r="456" spans="1:10" x14ac:dyDescent="0.25">
      <c r="A456" s="11" t="s">
        <v>206</v>
      </c>
      <c r="B456" s="178">
        <f t="shared" si="24"/>
        <v>12.048357352639847</v>
      </c>
      <c r="D456" s="242"/>
      <c r="E456" s="242" t="s">
        <v>103</v>
      </c>
      <c r="F456" s="242">
        <v>84000</v>
      </c>
      <c r="G456" s="238">
        <f t="shared" si="25"/>
        <v>3.4710743801652892E-2</v>
      </c>
      <c r="H456" s="242"/>
      <c r="I456" s="242"/>
      <c r="J456" s="76"/>
    </row>
    <row r="457" spans="1:10" x14ac:dyDescent="0.25">
      <c r="A457" s="11" t="s">
        <v>206</v>
      </c>
      <c r="B457" s="178">
        <f t="shared" si="24"/>
        <v>7.9421487603305794</v>
      </c>
      <c r="D457" s="242"/>
      <c r="E457" s="242" t="s">
        <v>142</v>
      </c>
      <c r="F457" s="234">
        <v>68200</v>
      </c>
      <c r="G457" s="238">
        <f t="shared" si="25"/>
        <v>2.8181818181818183E-2</v>
      </c>
      <c r="H457" s="242"/>
      <c r="I457" s="242"/>
      <c r="J457" s="76"/>
    </row>
    <row r="458" spans="1:10" x14ac:dyDescent="0.25">
      <c r="A458" s="11" t="s">
        <v>206</v>
      </c>
      <c r="B458" s="178">
        <f t="shared" si="24"/>
        <v>1.1181751588006286</v>
      </c>
      <c r="D458" s="242"/>
      <c r="E458" s="242" t="s">
        <v>18</v>
      </c>
      <c r="F458" s="234">
        <v>25590</v>
      </c>
      <c r="G458" s="238">
        <f t="shared" si="25"/>
        <v>1.0574380165289256E-2</v>
      </c>
      <c r="H458" s="242"/>
      <c r="I458" s="244"/>
      <c r="J458" s="76"/>
    </row>
    <row r="459" spans="1:10" x14ac:dyDescent="0.25">
      <c r="A459" s="11" t="s">
        <v>206</v>
      </c>
      <c r="B459" s="178">
        <f t="shared" si="24"/>
        <v>0.65529694009971995</v>
      </c>
      <c r="D459" s="242"/>
      <c r="E459" s="242" t="s">
        <v>134</v>
      </c>
      <c r="F459" s="242">
        <v>19590</v>
      </c>
      <c r="G459" s="238">
        <f t="shared" si="25"/>
        <v>8.0950413223140495E-3</v>
      </c>
      <c r="H459" s="242"/>
      <c r="I459" s="242"/>
      <c r="J459" s="76"/>
    </row>
    <row r="460" spans="1:10" x14ac:dyDescent="0.25">
      <c r="A460" s="11" t="s">
        <v>206</v>
      </c>
      <c r="B460" s="178">
        <f t="shared" si="24"/>
        <v>0.82494433440338799</v>
      </c>
      <c r="D460" s="242"/>
      <c r="E460" s="242" t="s">
        <v>21</v>
      </c>
      <c r="F460" s="242">
        <v>21980</v>
      </c>
      <c r="G460" s="238">
        <f t="shared" si="25"/>
        <v>9.0826446280991742E-3</v>
      </c>
      <c r="H460" s="242"/>
      <c r="I460" s="242"/>
      <c r="J460" s="76"/>
    </row>
    <row r="461" spans="1:10" x14ac:dyDescent="0.25">
      <c r="A461" s="11" t="s">
        <v>206</v>
      </c>
      <c r="B461" s="178">
        <f t="shared" si="24"/>
        <v>9.8353937572570188E-3</v>
      </c>
      <c r="D461" s="242"/>
      <c r="E461" s="242" t="s">
        <v>190</v>
      </c>
      <c r="F461" s="234">
        <v>2400</v>
      </c>
      <c r="G461" s="238">
        <f t="shared" si="25"/>
        <v>9.9173553719008266E-4</v>
      </c>
      <c r="H461" s="242"/>
      <c r="I461" s="242"/>
      <c r="J461" s="76"/>
    </row>
    <row r="462" spans="1:10" x14ac:dyDescent="0.25">
      <c r="A462" s="11" t="s">
        <v>206</v>
      </c>
      <c r="B462" s="178">
        <f t="shared" si="24"/>
        <v>717.88566354757188</v>
      </c>
      <c r="D462" s="242"/>
      <c r="E462" s="242" t="s">
        <v>23</v>
      </c>
      <c r="F462" s="242">
        <v>648400</v>
      </c>
      <c r="G462" s="238">
        <f t="shared" si="25"/>
        <v>0.26793388429752069</v>
      </c>
      <c r="H462" s="242"/>
      <c r="I462" s="242"/>
      <c r="J462" s="76"/>
    </row>
    <row r="463" spans="1:10" x14ac:dyDescent="0.25">
      <c r="A463" s="11" t="s">
        <v>206</v>
      </c>
      <c r="B463" s="178">
        <f t="shared" si="24"/>
        <v>3.4577556177856707E-4</v>
      </c>
      <c r="D463" s="242"/>
      <c r="E463" s="242" t="s">
        <v>36</v>
      </c>
      <c r="F463" s="242">
        <v>450</v>
      </c>
      <c r="G463" s="238">
        <f t="shared" si="25"/>
        <v>1.8595041322314049E-4</v>
      </c>
      <c r="H463" s="242"/>
      <c r="I463" s="242"/>
      <c r="J463" s="76"/>
    </row>
    <row r="464" spans="1:10" x14ac:dyDescent="0.25">
      <c r="A464" s="11" t="s">
        <v>206</v>
      </c>
      <c r="B464" s="178">
        <f t="shared" si="24"/>
        <v>3.3601010859913939E-2</v>
      </c>
      <c r="D464" s="242"/>
      <c r="E464" s="242" t="s">
        <v>183</v>
      </c>
      <c r="F464" s="234">
        <v>4436</v>
      </c>
      <c r="G464" s="238">
        <f t="shared" si="25"/>
        <v>1.8330578512396694E-3</v>
      </c>
      <c r="H464" s="242"/>
      <c r="I464" s="242"/>
      <c r="J464" s="76"/>
    </row>
    <row r="465" spans="1:10" x14ac:dyDescent="0.25">
      <c r="A465" s="11" t="s">
        <v>206</v>
      </c>
      <c r="B465" s="178">
        <f t="shared" si="24"/>
        <v>0.76021105115770782</v>
      </c>
      <c r="D465" s="242"/>
      <c r="E465" s="242" t="s">
        <v>181</v>
      </c>
      <c r="F465" s="234">
        <v>21100</v>
      </c>
      <c r="G465" s="238">
        <f t="shared" si="25"/>
        <v>8.7190082644628096E-3</v>
      </c>
      <c r="H465" s="242"/>
      <c r="I465" s="242"/>
      <c r="J465" s="76"/>
    </row>
    <row r="466" spans="1:10" x14ac:dyDescent="0.25">
      <c r="A466" s="11" t="s">
        <v>206</v>
      </c>
      <c r="B466" s="178">
        <f t="shared" si="24"/>
        <v>0.11948163547571887</v>
      </c>
      <c r="D466" s="242"/>
      <c r="E466" s="242" t="s">
        <v>90</v>
      </c>
      <c r="F466" s="234">
        <v>8365</v>
      </c>
      <c r="G466" s="238">
        <f t="shared" si="25"/>
        <v>3.456611570247934E-3</v>
      </c>
      <c r="H466" s="242"/>
      <c r="I466" s="242"/>
      <c r="J466" s="76"/>
    </row>
    <row r="467" spans="1:10" x14ac:dyDescent="0.25">
      <c r="A467" s="11" t="s">
        <v>206</v>
      </c>
      <c r="B467" s="178">
        <f t="shared" si="24"/>
        <v>1.4162967010450107E-4</v>
      </c>
      <c r="D467" s="242"/>
      <c r="E467" s="242" t="s">
        <v>165</v>
      </c>
      <c r="F467" s="234">
        <v>288</v>
      </c>
      <c r="G467" s="238">
        <f t="shared" si="25"/>
        <v>1.1900826446280992E-4</v>
      </c>
      <c r="H467" s="242"/>
      <c r="I467" s="242"/>
      <c r="J467" s="76"/>
    </row>
    <row r="468" spans="1:10" x14ac:dyDescent="0.25">
      <c r="A468" s="11" t="s">
        <v>206</v>
      </c>
      <c r="B468" s="178">
        <f t="shared" si="24"/>
        <v>29.613834862714292</v>
      </c>
      <c r="D468" s="242"/>
      <c r="E468" s="242" t="s">
        <v>203</v>
      </c>
      <c r="F468" s="242">
        <v>131693</v>
      </c>
      <c r="G468" s="238">
        <f t="shared" si="25"/>
        <v>5.4418595041322314E-2</v>
      </c>
      <c r="H468" s="242"/>
      <c r="I468" s="242"/>
      <c r="J468" s="76"/>
    </row>
    <row r="469" spans="1:10" x14ac:dyDescent="0.25">
      <c r="A469" s="11" t="s">
        <v>206</v>
      </c>
      <c r="B469" s="178">
        <f t="shared" si="24"/>
        <v>2.1036985178608014E-4</v>
      </c>
      <c r="D469" s="242"/>
      <c r="E469" s="242" t="s">
        <v>117</v>
      </c>
      <c r="F469" s="234">
        <v>351</v>
      </c>
      <c r="G469" s="238">
        <f t="shared" si="25"/>
        <v>1.4504132231404958E-4</v>
      </c>
      <c r="H469" s="242"/>
      <c r="I469" s="242"/>
      <c r="J469" s="76"/>
    </row>
    <row r="470" spans="1:10" x14ac:dyDescent="0.25">
      <c r="A470" s="11" t="s">
        <v>206</v>
      </c>
      <c r="B470" s="178">
        <f t="shared" si="24"/>
        <v>4.7657415818591627E-2</v>
      </c>
      <c r="D470" s="242"/>
      <c r="E470" s="242" t="s">
        <v>184</v>
      </c>
      <c r="F470" s="234">
        <v>5283</v>
      </c>
      <c r="G470" s="238">
        <f t="shared" si="25"/>
        <v>2.1830578512396694E-3</v>
      </c>
      <c r="H470" s="242"/>
      <c r="I470" s="242"/>
      <c r="J470" s="76"/>
    </row>
    <row r="471" spans="1:10" x14ac:dyDescent="0.25">
      <c r="A471" s="11" t="s">
        <v>206</v>
      </c>
      <c r="B471" s="178">
        <f t="shared" si="24"/>
        <v>204.28914025681303</v>
      </c>
      <c r="D471" s="242"/>
      <c r="E471" s="242" t="s">
        <v>158</v>
      </c>
      <c r="F471" s="234">
        <v>345890</v>
      </c>
      <c r="G471" s="238">
        <f t="shared" si="25"/>
        <v>0.14292975206611569</v>
      </c>
      <c r="H471" s="242"/>
      <c r="I471" s="242"/>
      <c r="J471" s="76"/>
    </row>
    <row r="472" spans="1:10" x14ac:dyDescent="0.25">
      <c r="A472" s="11" t="s">
        <v>206</v>
      </c>
      <c r="B472" s="178">
        <f t="shared" si="24"/>
        <v>101.41405475206611</v>
      </c>
      <c r="D472" s="242"/>
      <c r="E472" s="242" t="s">
        <v>16</v>
      </c>
      <c r="F472" s="234">
        <v>243705</v>
      </c>
      <c r="G472" s="238">
        <f t="shared" si="25"/>
        <v>0.10070454545454545</v>
      </c>
      <c r="H472" s="242"/>
      <c r="I472" s="242"/>
      <c r="J472" s="76"/>
    </row>
    <row r="473" spans="1:10" x14ac:dyDescent="0.25">
      <c r="A473" s="11" t="s">
        <v>206</v>
      </c>
      <c r="B473" s="178">
        <f t="shared" si="24"/>
        <v>0</v>
      </c>
      <c r="D473" s="242"/>
      <c r="E473" s="242" t="s">
        <v>37</v>
      </c>
      <c r="F473" s="242"/>
      <c r="G473" s="238"/>
      <c r="H473" s="242"/>
      <c r="I473" s="242"/>
      <c r="J473" s="76"/>
    </row>
    <row r="474" spans="1:10" x14ac:dyDescent="0.25">
      <c r="A474" s="11" t="s">
        <v>206</v>
      </c>
      <c r="B474" s="178">
        <f t="shared" si="24"/>
        <v>3.604506223960112</v>
      </c>
      <c r="D474" s="242"/>
      <c r="E474" s="242" t="s">
        <v>121</v>
      </c>
      <c r="F474" s="242">
        <v>45945</v>
      </c>
      <c r="G474" s="238">
        <f t="shared" si="25"/>
        <v>1.8985537190082644E-2</v>
      </c>
      <c r="H474" s="242"/>
      <c r="I474" s="242"/>
      <c r="J474" s="76"/>
    </row>
    <row r="475" spans="1:10" x14ac:dyDescent="0.25">
      <c r="A475" s="11" t="s">
        <v>206</v>
      </c>
      <c r="B475" s="178">
        <f t="shared" si="24"/>
        <v>9.8190082644628099E-3</v>
      </c>
      <c r="D475" s="242"/>
      <c r="E475" s="242" t="s">
        <v>32</v>
      </c>
      <c r="F475" s="242">
        <v>2398</v>
      </c>
      <c r="G475" s="238">
        <f t="shared" si="25"/>
        <v>9.9090909090909091E-4</v>
      </c>
      <c r="H475" s="242"/>
      <c r="I475" s="242"/>
      <c r="J475" s="76"/>
    </row>
    <row r="476" spans="1:10" x14ac:dyDescent="0.25">
      <c r="A476" s="11" t="s">
        <v>206</v>
      </c>
      <c r="B476" s="178">
        <f t="shared" si="24"/>
        <v>2.0917287070555287E-2</v>
      </c>
      <c r="D476" s="242"/>
      <c r="E476" s="242" t="s">
        <v>31</v>
      </c>
      <c r="F476" s="242">
        <v>3500</v>
      </c>
      <c r="G476" s="238">
        <f t="shared" si="25"/>
        <v>1.4462809917355371E-3</v>
      </c>
      <c r="H476" s="242"/>
      <c r="I476" s="242"/>
      <c r="J476" s="76"/>
    </row>
    <row r="477" spans="1:10" x14ac:dyDescent="0.25">
      <c r="A477" s="11" t="s">
        <v>206</v>
      </c>
      <c r="B477" s="178">
        <f t="shared" si="24"/>
        <v>0</v>
      </c>
      <c r="D477" s="242"/>
      <c r="E477" s="242" t="s">
        <v>126</v>
      </c>
      <c r="F477" s="242"/>
      <c r="G477" s="238"/>
      <c r="H477" s="242"/>
      <c r="I477" s="242"/>
      <c r="J477" s="76"/>
    </row>
    <row r="478" spans="1:10" x14ac:dyDescent="0.25">
      <c r="A478" s="11" t="s">
        <v>206</v>
      </c>
      <c r="B478" s="178">
        <f t="shared" si="24"/>
        <v>0</v>
      </c>
      <c r="D478" s="242"/>
      <c r="E478" s="242" t="s">
        <v>38</v>
      </c>
      <c r="F478" s="234"/>
      <c r="G478" s="238"/>
      <c r="H478" s="242"/>
      <c r="I478" s="242"/>
      <c r="J478" s="76"/>
    </row>
    <row r="479" spans="1:10" x14ac:dyDescent="0.25">
      <c r="A479" s="11" t="s">
        <v>206</v>
      </c>
      <c r="B479" s="178">
        <f t="shared" si="24"/>
        <v>6.2706782323611765E-2</v>
      </c>
      <c r="D479" s="242"/>
      <c r="E479" s="242" t="s">
        <v>12</v>
      </c>
      <c r="F479" s="242">
        <v>6060</v>
      </c>
      <c r="G479" s="238">
        <f t="shared" si="25"/>
        <v>2.5041322314049586E-3</v>
      </c>
      <c r="H479" s="242"/>
      <c r="I479" s="242"/>
      <c r="J479" s="76"/>
    </row>
    <row r="480" spans="1:10" x14ac:dyDescent="0.25">
      <c r="A480" s="11" t="s">
        <v>206</v>
      </c>
      <c r="B480" s="178">
        <f t="shared" si="24"/>
        <v>1.9162796257086266E-4</v>
      </c>
      <c r="D480" s="242"/>
      <c r="E480" s="242" t="s">
        <v>47</v>
      </c>
      <c r="F480" s="234">
        <v>335</v>
      </c>
      <c r="G480" s="238">
        <f t="shared" si="25"/>
        <v>1.3842975206611571E-4</v>
      </c>
      <c r="H480" s="242"/>
      <c r="I480" s="242"/>
      <c r="J480" s="76"/>
    </row>
    <row r="481" spans="1:10" x14ac:dyDescent="0.25">
      <c r="A481" s="11" t="s">
        <v>206</v>
      </c>
      <c r="B481" s="178">
        <f t="shared" si="24"/>
        <v>0</v>
      </c>
      <c r="D481" s="242"/>
      <c r="E481" s="242" t="s">
        <v>89</v>
      </c>
      <c r="F481" s="234"/>
      <c r="G481" s="238"/>
      <c r="H481" s="242"/>
      <c r="I481" s="242"/>
    </row>
    <row r="482" spans="1:10" x14ac:dyDescent="0.25">
      <c r="A482" s="150" t="s">
        <v>206</v>
      </c>
      <c r="B482" s="131">
        <f t="shared" si="24"/>
        <v>0.10654019704938186</v>
      </c>
      <c r="C482" s="150"/>
      <c r="D482" s="12"/>
      <c r="E482" s="12" t="s">
        <v>86</v>
      </c>
      <c r="F482" s="12">
        <v>7899</v>
      </c>
      <c r="G482" s="237">
        <f t="shared" si="25"/>
        <v>3.2640495867768595E-3</v>
      </c>
      <c r="H482" s="12"/>
      <c r="I482" s="12"/>
      <c r="J482" s="150"/>
    </row>
    <row r="483" spans="1:10" x14ac:dyDescent="0.25">
      <c r="A483" s="11" t="s">
        <v>208</v>
      </c>
      <c r="B483" s="178">
        <f>POWER((F483/$J$483)*100, 2)</f>
        <v>1.1335772556983301E-3</v>
      </c>
      <c r="C483" s="11">
        <f>SUM(B483:B542)</f>
        <v>1356.4316653098981</v>
      </c>
      <c r="D483" s="248"/>
      <c r="E483" s="248" t="s">
        <v>17</v>
      </c>
      <c r="F483" s="248">
        <v>5690</v>
      </c>
      <c r="G483" s="238">
        <f>F483/$J$483</f>
        <v>3.3668639053254439E-4</v>
      </c>
      <c r="H483" s="248"/>
      <c r="I483" s="248"/>
      <c r="J483" s="76">
        <v>16900000</v>
      </c>
    </row>
    <row r="484" spans="1:10" x14ac:dyDescent="0.25">
      <c r="A484" s="11" t="s">
        <v>208</v>
      </c>
      <c r="B484" s="178">
        <f t="shared" ref="B484:B542" si="26">POWER((F484/$J$483)*100, 2)</f>
        <v>0.64759637267602654</v>
      </c>
      <c r="D484" s="248"/>
      <c r="E484" s="248" t="s">
        <v>209</v>
      </c>
      <c r="F484" s="248">
        <v>136000</v>
      </c>
      <c r="G484" s="238">
        <f t="shared" ref="G484:G542" si="27">F484/$J$483</f>
        <v>8.0473372781065082E-3</v>
      </c>
      <c r="H484" s="248"/>
      <c r="I484" s="248"/>
      <c r="J484" s="76"/>
    </row>
    <row r="485" spans="1:10" x14ac:dyDescent="0.25">
      <c r="A485" s="11" t="s">
        <v>208</v>
      </c>
      <c r="B485" s="178">
        <f t="shared" si="26"/>
        <v>5.9432092713840555E-2</v>
      </c>
      <c r="D485" s="248"/>
      <c r="E485" s="248" t="s">
        <v>210</v>
      </c>
      <c r="F485" s="248">
        <v>41200</v>
      </c>
      <c r="G485" s="238">
        <f t="shared" si="27"/>
        <v>2.4378698224852072E-3</v>
      </c>
      <c r="H485" s="248"/>
      <c r="I485" s="248"/>
      <c r="J485" s="76"/>
    </row>
    <row r="486" spans="1:10" x14ac:dyDescent="0.25">
      <c r="A486" s="11" t="s">
        <v>208</v>
      </c>
      <c r="B486" s="178">
        <f t="shared" si="26"/>
        <v>29.249536080669451</v>
      </c>
      <c r="D486" s="248"/>
      <c r="E486" s="248" t="s">
        <v>5</v>
      </c>
      <c r="F486" s="248">
        <v>914000</v>
      </c>
      <c r="G486" s="238">
        <f t="shared" si="27"/>
        <v>5.4082840236686393E-2</v>
      </c>
      <c r="H486" s="248"/>
      <c r="I486" s="248"/>
      <c r="J486" s="76"/>
    </row>
    <row r="487" spans="1:10" x14ac:dyDescent="0.25">
      <c r="A487" s="11" t="s">
        <v>208</v>
      </c>
      <c r="B487" s="178">
        <f t="shared" si="26"/>
        <v>8.8233605265922042E-6</v>
      </c>
      <c r="D487" s="248"/>
      <c r="E487" s="248" t="s">
        <v>192</v>
      </c>
      <c r="F487" s="248">
        <v>502</v>
      </c>
      <c r="G487" s="238">
        <f t="shared" si="27"/>
        <v>2.9704142011834318E-5</v>
      </c>
      <c r="H487" s="248"/>
      <c r="I487" s="248"/>
      <c r="J487" s="76"/>
    </row>
    <row r="488" spans="1:10" x14ac:dyDescent="0.25">
      <c r="A488" s="11" t="s">
        <v>208</v>
      </c>
      <c r="B488" s="178">
        <f t="shared" si="26"/>
        <v>1.3896572248870837E-3</v>
      </c>
      <c r="D488" s="248"/>
      <c r="E488" s="248" t="s">
        <v>93</v>
      </c>
      <c r="F488" s="248">
        <v>6300</v>
      </c>
      <c r="G488" s="238">
        <f t="shared" si="27"/>
        <v>3.7278106508875739E-4</v>
      </c>
      <c r="H488" s="248"/>
      <c r="I488" s="248"/>
      <c r="J488" s="76"/>
    </row>
    <row r="489" spans="1:10" x14ac:dyDescent="0.25">
      <c r="A489" s="11" t="s">
        <v>208</v>
      </c>
      <c r="B489" s="178">
        <f t="shared" si="26"/>
        <v>4.4623437554707483E-2</v>
      </c>
      <c r="D489" s="248"/>
      <c r="E489" s="248" t="s">
        <v>202</v>
      </c>
      <c r="F489" s="248">
        <v>35700</v>
      </c>
      <c r="G489" s="238">
        <f t="shared" si="27"/>
        <v>2.1124260355029588E-3</v>
      </c>
      <c r="H489" s="248"/>
      <c r="I489" s="248"/>
      <c r="J489" s="76"/>
    </row>
    <row r="490" spans="1:10" x14ac:dyDescent="0.25">
      <c r="A490" s="11" t="s">
        <v>208</v>
      </c>
      <c r="B490" s="178">
        <f t="shared" si="26"/>
        <v>1.8123691476138786</v>
      </c>
      <c r="D490" s="248"/>
      <c r="E490" s="248" t="s">
        <v>211</v>
      </c>
      <c r="F490" s="248">
        <v>227515</v>
      </c>
      <c r="G490" s="238">
        <f t="shared" si="27"/>
        <v>1.3462426035502958E-2</v>
      </c>
      <c r="H490" s="248"/>
      <c r="I490" s="248"/>
      <c r="J490" s="76"/>
    </row>
    <row r="491" spans="1:10" x14ac:dyDescent="0.25">
      <c r="A491" s="11" t="s">
        <v>208</v>
      </c>
      <c r="B491" s="178">
        <f t="shared" si="26"/>
        <v>0.21851475788662861</v>
      </c>
      <c r="D491" s="248"/>
      <c r="E491" s="248" t="s">
        <v>101</v>
      </c>
      <c r="F491" s="248">
        <v>79000</v>
      </c>
      <c r="G491" s="238">
        <f t="shared" si="27"/>
        <v>4.6745562130177517E-3</v>
      </c>
      <c r="H491" s="248"/>
      <c r="I491" s="248"/>
      <c r="J491" s="76"/>
    </row>
    <row r="492" spans="1:10" x14ac:dyDescent="0.25">
      <c r="A492" s="11" t="s">
        <v>208</v>
      </c>
      <c r="B492" s="178">
        <f t="shared" si="26"/>
        <v>1.2639613458912501E-2</v>
      </c>
      <c r="D492" s="248"/>
      <c r="E492" s="248" t="s">
        <v>102</v>
      </c>
      <c r="F492" s="248">
        <v>19000</v>
      </c>
      <c r="G492" s="238">
        <f t="shared" si="27"/>
        <v>1.1242603550295858E-3</v>
      </c>
      <c r="H492" s="248"/>
      <c r="I492" s="248"/>
      <c r="J492" s="76"/>
    </row>
    <row r="493" spans="1:10" x14ac:dyDescent="0.25">
      <c r="A493" s="11" t="s">
        <v>208</v>
      </c>
      <c r="B493" s="178">
        <f t="shared" si="26"/>
        <v>11.758000420153353</v>
      </c>
      <c r="D493" s="248"/>
      <c r="E493" s="248" t="s">
        <v>82</v>
      </c>
      <c r="F493" s="248">
        <v>579500</v>
      </c>
      <c r="G493" s="238">
        <f t="shared" si="27"/>
        <v>3.4289940828402365E-2</v>
      </c>
      <c r="H493" s="248"/>
      <c r="I493" s="248"/>
      <c r="J493" s="76"/>
    </row>
    <row r="494" spans="1:10" x14ac:dyDescent="0.25">
      <c r="A494" s="11" t="s">
        <v>208</v>
      </c>
      <c r="B494" s="178">
        <f t="shared" si="26"/>
        <v>1033.8317709463952</v>
      </c>
      <c r="D494" s="248"/>
      <c r="E494" s="248" t="s">
        <v>83</v>
      </c>
      <c r="F494" s="248">
        <v>5433900</v>
      </c>
      <c r="G494" s="238">
        <f t="shared" si="27"/>
        <v>0.32153254437869822</v>
      </c>
      <c r="H494" s="248"/>
      <c r="I494" s="248"/>
      <c r="J494" s="76"/>
    </row>
    <row r="495" spans="1:10" x14ac:dyDescent="0.25">
      <c r="A495" s="11" t="s">
        <v>208</v>
      </c>
      <c r="B495" s="178">
        <f t="shared" si="26"/>
        <v>88.515808270018553</v>
      </c>
      <c r="D495" s="248"/>
      <c r="E495" s="248" t="s">
        <v>15</v>
      </c>
      <c r="F495" s="248">
        <v>1590000</v>
      </c>
      <c r="G495" s="238">
        <f t="shared" si="27"/>
        <v>9.4082840236686394E-2</v>
      </c>
      <c r="H495" s="248"/>
      <c r="I495" s="248"/>
      <c r="J495" s="76"/>
    </row>
    <row r="496" spans="1:10" x14ac:dyDescent="0.25">
      <c r="A496" s="11" t="s">
        <v>208</v>
      </c>
      <c r="B496" s="178">
        <f t="shared" si="26"/>
        <v>1.9694688561324885E-5</v>
      </c>
      <c r="D496" s="248"/>
      <c r="E496" s="248" t="s">
        <v>212</v>
      </c>
      <c r="F496" s="249">
        <v>750</v>
      </c>
      <c r="G496" s="238">
        <f t="shared" si="27"/>
        <v>4.4378698224852069E-5</v>
      </c>
      <c r="H496" s="248"/>
      <c r="I496" s="248"/>
      <c r="J496" s="76"/>
    </row>
    <row r="497" spans="1:10" x14ac:dyDescent="0.25">
      <c r="A497" s="11" t="s">
        <v>208</v>
      </c>
      <c r="B497" s="178">
        <f t="shared" si="26"/>
        <v>15.251566821889986</v>
      </c>
      <c r="D497" s="248"/>
      <c r="E497" s="248" t="s">
        <v>213</v>
      </c>
      <c r="F497" s="248">
        <v>660000</v>
      </c>
      <c r="G497" s="238">
        <f t="shared" si="27"/>
        <v>3.9053254437869819E-2</v>
      </c>
      <c r="H497" s="248"/>
      <c r="I497" s="248"/>
      <c r="J497" s="76"/>
    </row>
    <row r="498" spans="1:10" x14ac:dyDescent="0.25">
      <c r="A498" s="11" t="s">
        <v>208</v>
      </c>
      <c r="B498" s="178">
        <f t="shared" si="26"/>
        <v>0</v>
      </c>
      <c r="D498" s="248"/>
      <c r="E498" s="248" t="s">
        <v>214</v>
      </c>
      <c r="F498" s="248"/>
      <c r="G498" s="238"/>
      <c r="H498" s="248"/>
      <c r="I498" s="248"/>
      <c r="J498" s="76"/>
    </row>
    <row r="499" spans="1:10" x14ac:dyDescent="0.25">
      <c r="A499" s="11" t="s">
        <v>208</v>
      </c>
      <c r="B499" s="178">
        <f t="shared" si="26"/>
        <v>6.5584482336052661E-4</v>
      </c>
      <c r="D499" s="248"/>
      <c r="E499" s="248" t="s">
        <v>221</v>
      </c>
      <c r="F499" s="248">
        <v>4328</v>
      </c>
      <c r="G499" s="238">
        <f t="shared" si="27"/>
        <v>2.5609467455621303E-4</v>
      </c>
      <c r="H499" s="248"/>
      <c r="I499" s="248"/>
      <c r="J499" s="76"/>
    </row>
    <row r="500" spans="1:10" x14ac:dyDescent="0.25">
      <c r="A500" s="11" t="s">
        <v>208</v>
      </c>
      <c r="B500" s="178">
        <f t="shared" si="26"/>
        <v>4.8232614054129755E-3</v>
      </c>
      <c r="D500" s="248"/>
      <c r="E500" s="248" t="s">
        <v>18</v>
      </c>
      <c r="F500" s="248">
        <v>11737</v>
      </c>
      <c r="G500" s="238">
        <f t="shared" si="27"/>
        <v>6.9449704142011839E-4</v>
      </c>
      <c r="H500" s="248"/>
      <c r="I500" s="248"/>
      <c r="J500" s="76"/>
    </row>
    <row r="501" spans="1:10" x14ac:dyDescent="0.25">
      <c r="A501" s="11" t="s">
        <v>208</v>
      </c>
      <c r="B501" s="178">
        <f t="shared" si="26"/>
        <v>0</v>
      </c>
      <c r="D501" s="248"/>
      <c r="E501" s="248" t="s">
        <v>222</v>
      </c>
      <c r="F501" s="248"/>
      <c r="G501" s="238"/>
      <c r="H501" s="248"/>
      <c r="I501" s="248"/>
      <c r="J501" s="76"/>
    </row>
    <row r="502" spans="1:10" x14ac:dyDescent="0.25">
      <c r="A502" s="11" t="s">
        <v>208</v>
      </c>
      <c r="B502" s="178">
        <f t="shared" si="26"/>
        <v>2.276705997689157E-2</v>
      </c>
      <c r="D502" s="248"/>
      <c r="E502" s="248" t="s">
        <v>134</v>
      </c>
      <c r="F502" s="248">
        <v>25500</v>
      </c>
      <c r="G502" s="238">
        <f t="shared" si="27"/>
        <v>1.5088757396449705E-3</v>
      </c>
      <c r="H502" s="248"/>
      <c r="I502" s="248"/>
      <c r="J502" s="76"/>
    </row>
    <row r="503" spans="1:10" x14ac:dyDescent="0.25">
      <c r="A503" s="11" t="s">
        <v>208</v>
      </c>
      <c r="B503" s="178">
        <f t="shared" si="26"/>
        <v>1.9172998144322674E-3</v>
      </c>
      <c r="D503" s="248"/>
      <c r="E503" s="248" t="s">
        <v>108</v>
      </c>
      <c r="F503" s="248">
        <v>7400</v>
      </c>
      <c r="G503" s="238">
        <f t="shared" si="27"/>
        <v>4.3786982248520708E-4</v>
      </c>
      <c r="H503" s="248"/>
      <c r="I503" s="248"/>
      <c r="J503" s="76"/>
    </row>
    <row r="504" spans="1:10" x14ac:dyDescent="0.25">
      <c r="A504" s="11" t="s">
        <v>208</v>
      </c>
      <c r="B504" s="178">
        <f t="shared" si="26"/>
        <v>0</v>
      </c>
      <c r="D504" s="248"/>
      <c r="E504" s="248" t="s">
        <v>215</v>
      </c>
      <c r="F504" s="248"/>
      <c r="G504" s="238"/>
      <c r="H504" s="248"/>
      <c r="I504" s="248"/>
      <c r="J504" s="76"/>
    </row>
    <row r="505" spans="1:10" x14ac:dyDescent="0.25">
      <c r="A505" s="11" t="s">
        <v>208</v>
      </c>
      <c r="B505" s="178">
        <f t="shared" si="26"/>
        <v>4.0474773292251659E-2</v>
      </c>
      <c r="D505" s="248"/>
      <c r="E505" s="248" t="s">
        <v>216</v>
      </c>
      <c r="F505" s="248">
        <v>34000</v>
      </c>
      <c r="G505" s="238">
        <f t="shared" si="27"/>
        <v>2.0118343195266271E-3</v>
      </c>
      <c r="H505" s="248"/>
      <c r="I505" s="248"/>
      <c r="J505" s="76"/>
    </row>
    <row r="506" spans="1:10" x14ac:dyDescent="0.25">
      <c r="A506" s="11" t="s">
        <v>208</v>
      </c>
      <c r="B506" s="178">
        <f t="shared" si="26"/>
        <v>5.4352438640103635</v>
      </c>
      <c r="D506" s="248"/>
      <c r="E506" s="248" t="s">
        <v>23</v>
      </c>
      <c r="F506" s="248">
        <v>394000</v>
      </c>
      <c r="G506" s="238">
        <f t="shared" si="27"/>
        <v>2.3313609467455622E-2</v>
      </c>
      <c r="H506" s="248"/>
      <c r="I506" s="248"/>
      <c r="J506" s="76"/>
    </row>
    <row r="507" spans="1:10" x14ac:dyDescent="0.25">
      <c r="A507" s="11" t="s">
        <v>208</v>
      </c>
      <c r="B507" s="178">
        <f t="shared" si="26"/>
        <v>2.101642099366269</v>
      </c>
      <c r="D507" s="248"/>
      <c r="E507" s="248" t="s">
        <v>24</v>
      </c>
      <c r="F507" s="248">
        <v>245000</v>
      </c>
      <c r="G507" s="238">
        <f t="shared" si="27"/>
        <v>1.4497041420118343E-2</v>
      </c>
      <c r="H507" s="248"/>
      <c r="I507" s="248"/>
      <c r="J507" s="76"/>
    </row>
    <row r="508" spans="1:10" x14ac:dyDescent="0.25">
      <c r="A508" s="11" t="s">
        <v>208</v>
      </c>
      <c r="B508" s="178">
        <f t="shared" si="26"/>
        <v>0</v>
      </c>
      <c r="D508" s="248"/>
      <c r="E508" s="248" t="s">
        <v>111</v>
      </c>
      <c r="F508" s="248"/>
      <c r="G508" s="238"/>
      <c r="H508" s="248"/>
      <c r="I508" s="248"/>
      <c r="J508" s="76"/>
    </row>
    <row r="509" spans="1:10" x14ac:dyDescent="0.25">
      <c r="A509" s="11" t="s">
        <v>208</v>
      </c>
      <c r="B509" s="178">
        <f t="shared" si="26"/>
        <v>6.3539792024088788</v>
      </c>
      <c r="D509" s="248"/>
      <c r="E509" s="248" t="s">
        <v>41</v>
      </c>
      <c r="F509" s="248">
        <v>426000</v>
      </c>
      <c r="G509" s="238">
        <f t="shared" si="27"/>
        <v>2.5207100591715978E-2</v>
      </c>
      <c r="H509" s="248"/>
      <c r="I509" s="248"/>
      <c r="J509" s="76"/>
    </row>
    <row r="510" spans="1:10" x14ac:dyDescent="0.25">
      <c r="A510" s="11" t="s">
        <v>208</v>
      </c>
      <c r="B510" s="178">
        <f t="shared" si="26"/>
        <v>8.9632715941318584E-3</v>
      </c>
      <c r="D510" s="248"/>
      <c r="E510" s="248" t="s">
        <v>220</v>
      </c>
      <c r="F510" s="248">
        <v>16000</v>
      </c>
      <c r="G510" s="238">
        <f t="shared" si="27"/>
        <v>9.4674556213017751E-4</v>
      </c>
      <c r="H510" s="248"/>
      <c r="I510" s="248"/>
      <c r="J510" s="76"/>
    </row>
    <row r="511" spans="1:10" x14ac:dyDescent="0.25">
      <c r="A511" s="11" t="s">
        <v>208</v>
      </c>
      <c r="B511" s="178">
        <f t="shared" si="26"/>
        <v>0</v>
      </c>
      <c r="D511" s="248"/>
      <c r="E511" s="248" t="s">
        <v>170</v>
      </c>
      <c r="F511" s="248"/>
      <c r="G511" s="238"/>
      <c r="H511" s="248"/>
      <c r="I511" s="248"/>
      <c r="J511" s="76"/>
    </row>
    <row r="512" spans="1:10" x14ac:dyDescent="0.25">
      <c r="A512" s="11" t="s">
        <v>208</v>
      </c>
      <c r="B512" s="178">
        <f t="shared" si="26"/>
        <v>0.78338210846959155</v>
      </c>
      <c r="D512" s="248"/>
      <c r="E512" s="248" t="s">
        <v>154</v>
      </c>
      <c r="F512" s="248">
        <v>149580</v>
      </c>
      <c r="G512" s="238">
        <f t="shared" si="27"/>
        <v>8.8508875739644974E-3</v>
      </c>
      <c r="H512" s="248"/>
      <c r="I512" s="248"/>
      <c r="J512" s="76"/>
    </row>
    <row r="513" spans="1:10" x14ac:dyDescent="0.25">
      <c r="A513" s="11" t="s">
        <v>208</v>
      </c>
      <c r="B513" s="178">
        <f t="shared" si="26"/>
        <v>3.6427295963026504E-3</v>
      </c>
      <c r="D513" s="248"/>
      <c r="E513" s="248" t="s">
        <v>181</v>
      </c>
      <c r="F513" s="248">
        <v>10200</v>
      </c>
      <c r="G513" s="238">
        <f t="shared" si="27"/>
        <v>6.0355029585798818E-4</v>
      </c>
      <c r="H513" s="248"/>
      <c r="I513" s="248"/>
      <c r="J513" s="76"/>
    </row>
    <row r="514" spans="1:10" x14ac:dyDescent="0.25">
      <c r="A514" s="11" t="s">
        <v>208</v>
      </c>
      <c r="B514" s="178">
        <f t="shared" si="26"/>
        <v>0</v>
      </c>
      <c r="D514" s="248"/>
      <c r="E514" s="248" t="s">
        <v>26</v>
      </c>
      <c r="F514" s="248"/>
      <c r="G514" s="238"/>
      <c r="H514" s="248"/>
      <c r="I514" s="248"/>
      <c r="J514" s="76"/>
    </row>
    <row r="515" spans="1:10" x14ac:dyDescent="0.25">
      <c r="A515" s="11" t="s">
        <v>208</v>
      </c>
      <c r="B515" s="178">
        <f t="shared" si="26"/>
        <v>4.9684146213367877E-2</v>
      </c>
      <c r="D515" s="248"/>
      <c r="E515" s="248" t="s">
        <v>191</v>
      </c>
      <c r="F515" s="249">
        <v>37670</v>
      </c>
      <c r="G515" s="238">
        <f t="shared" si="27"/>
        <v>2.2289940828402366E-3</v>
      </c>
      <c r="H515" s="248"/>
      <c r="I515" s="248"/>
      <c r="J515" s="76"/>
    </row>
    <row r="516" spans="1:10" x14ac:dyDescent="0.25">
      <c r="A516" s="11" t="s">
        <v>208</v>
      </c>
      <c r="B516" s="178">
        <f t="shared" si="26"/>
        <v>8.7531949161443929</v>
      </c>
      <c r="D516" s="248"/>
      <c r="E516" s="248" t="s">
        <v>217</v>
      </c>
      <c r="F516" s="248">
        <v>500000</v>
      </c>
      <c r="G516" s="238">
        <f t="shared" si="27"/>
        <v>2.9585798816568046E-2</v>
      </c>
      <c r="H516" s="248"/>
      <c r="I516" s="248"/>
      <c r="J516" s="76"/>
    </row>
    <row r="517" spans="1:10" x14ac:dyDescent="0.25">
      <c r="A517" s="11" t="s">
        <v>208</v>
      </c>
      <c r="B517" s="178">
        <f t="shared" si="26"/>
        <v>0.53662126676236832</v>
      </c>
      <c r="D517" s="248"/>
      <c r="E517" s="248" t="s">
        <v>194</v>
      </c>
      <c r="F517" s="248">
        <v>123800</v>
      </c>
      <c r="G517" s="238">
        <f t="shared" si="27"/>
        <v>7.3254437869822485E-3</v>
      </c>
      <c r="H517" s="248"/>
      <c r="I517" s="248"/>
      <c r="J517" s="76"/>
    </row>
    <row r="518" spans="1:10" x14ac:dyDescent="0.25">
      <c r="A518" s="11" t="s">
        <v>208</v>
      </c>
      <c r="B518" s="178">
        <f t="shared" si="26"/>
        <v>3.7869822485207105E-3</v>
      </c>
      <c r="D518" s="248"/>
      <c r="E518" s="248" t="s">
        <v>165</v>
      </c>
      <c r="F518" s="248">
        <v>10400</v>
      </c>
      <c r="G518" s="238">
        <f t="shared" si="27"/>
        <v>6.1538461538461541E-4</v>
      </c>
      <c r="H518" s="248"/>
      <c r="I518" s="248"/>
      <c r="J518" s="76"/>
    </row>
    <row r="519" spans="1:10" x14ac:dyDescent="0.25">
      <c r="A519" s="11" t="s">
        <v>208</v>
      </c>
      <c r="B519" s="178">
        <f t="shared" si="26"/>
        <v>9.8350898077798413E-4</v>
      </c>
      <c r="D519" s="248"/>
      <c r="E519" s="248" t="s">
        <v>84</v>
      </c>
      <c r="F519" s="248">
        <v>5300</v>
      </c>
      <c r="G519" s="238">
        <f t="shared" si="27"/>
        <v>3.1360946745562132E-4</v>
      </c>
      <c r="H519" s="248"/>
      <c r="I519" s="248"/>
      <c r="J519" s="76"/>
    </row>
    <row r="520" spans="1:10" x14ac:dyDescent="0.25">
      <c r="A520" s="11" t="s">
        <v>208</v>
      </c>
      <c r="B520" s="178">
        <f t="shared" si="26"/>
        <v>0</v>
      </c>
      <c r="D520" s="248"/>
      <c r="E520" s="248" t="s">
        <v>117</v>
      </c>
      <c r="F520" s="248"/>
      <c r="G520" s="238"/>
      <c r="H520" s="248"/>
      <c r="I520" s="248"/>
      <c r="J520" s="76"/>
    </row>
    <row r="521" spans="1:10" x14ac:dyDescent="0.25">
      <c r="A521" s="11" t="s">
        <v>208</v>
      </c>
      <c r="B521" s="178">
        <f t="shared" si="26"/>
        <v>1.5440635832078711E-2</v>
      </c>
      <c r="D521" s="248"/>
      <c r="E521" s="248" t="s">
        <v>147</v>
      </c>
      <c r="F521" s="248">
        <v>21000</v>
      </c>
      <c r="G521" s="238">
        <f t="shared" si="27"/>
        <v>1.242603550295858E-3</v>
      </c>
      <c r="H521" s="248"/>
      <c r="I521" s="248"/>
      <c r="J521" s="76"/>
    </row>
    <row r="522" spans="1:10" x14ac:dyDescent="0.25">
      <c r="A522" s="11" t="s">
        <v>208</v>
      </c>
      <c r="B522" s="178">
        <f t="shared" si="26"/>
        <v>1.2907111095549874E-2</v>
      </c>
      <c r="D522" s="248"/>
      <c r="E522" s="248" t="s">
        <v>28</v>
      </c>
      <c r="F522" s="249">
        <v>19200</v>
      </c>
      <c r="G522" s="238">
        <f t="shared" si="27"/>
        <v>1.136094674556213E-3</v>
      </c>
      <c r="H522" s="248"/>
      <c r="I522" s="248"/>
      <c r="J522" s="76"/>
    </row>
    <row r="523" spans="1:10" x14ac:dyDescent="0.25">
      <c r="A523" s="11" t="s">
        <v>208</v>
      </c>
      <c r="B523" s="178">
        <f t="shared" si="26"/>
        <v>0.54970379188403762</v>
      </c>
      <c r="D523" s="248"/>
      <c r="E523" s="248" t="s">
        <v>184</v>
      </c>
      <c r="F523" s="248">
        <v>125300</v>
      </c>
      <c r="G523" s="238">
        <f t="shared" si="27"/>
        <v>7.4142011834319524E-3</v>
      </c>
      <c r="H523" s="248"/>
      <c r="I523" s="248"/>
      <c r="J523" s="76"/>
    </row>
    <row r="524" spans="1:10" x14ac:dyDescent="0.25">
      <c r="A524" s="11" t="s">
        <v>208</v>
      </c>
      <c r="B524" s="178">
        <f t="shared" si="26"/>
        <v>59.057224188543827</v>
      </c>
      <c r="D524" s="248"/>
      <c r="E524" s="248" t="s">
        <v>92</v>
      </c>
      <c r="F524" s="248">
        <v>1298743</v>
      </c>
      <c r="G524" s="238">
        <f t="shared" si="27"/>
        <v>7.6848698224852074E-2</v>
      </c>
      <c r="H524" s="248"/>
      <c r="I524" s="248"/>
      <c r="J524" s="76"/>
    </row>
    <row r="525" spans="1:10" x14ac:dyDescent="0.25">
      <c r="A525" s="11" t="s">
        <v>208</v>
      </c>
      <c r="B525" s="178">
        <f t="shared" si="26"/>
        <v>0.14995683400441162</v>
      </c>
      <c r="D525" s="248"/>
      <c r="E525" s="248" t="s">
        <v>158</v>
      </c>
      <c r="F525" s="248">
        <v>65444</v>
      </c>
      <c r="G525" s="238">
        <f t="shared" si="27"/>
        <v>3.8724260355029586E-3</v>
      </c>
      <c r="H525" s="248"/>
      <c r="I525" s="248"/>
      <c r="J525" s="76"/>
    </row>
    <row r="526" spans="1:10" x14ac:dyDescent="0.25">
      <c r="A526" s="11" t="s">
        <v>208</v>
      </c>
      <c r="B526" s="178">
        <f t="shared" si="26"/>
        <v>6.3868355449739154</v>
      </c>
      <c r="D526" s="248"/>
      <c r="E526" s="248" t="s">
        <v>118</v>
      </c>
      <c r="F526" s="248">
        <v>427100</v>
      </c>
      <c r="G526" s="238">
        <f t="shared" si="27"/>
        <v>2.5272189349112427E-2</v>
      </c>
      <c r="H526" s="248"/>
      <c r="I526" s="248"/>
      <c r="J526" s="76"/>
    </row>
    <row r="527" spans="1:10" x14ac:dyDescent="0.25">
      <c r="A527" s="11" t="s">
        <v>208</v>
      </c>
      <c r="B527" s="178">
        <f t="shared" si="26"/>
        <v>0.19195286751164176</v>
      </c>
      <c r="D527" s="248"/>
      <c r="E527" s="248" t="s">
        <v>218</v>
      </c>
      <c r="F527" s="249">
        <v>74043</v>
      </c>
      <c r="G527" s="238">
        <f t="shared" si="27"/>
        <v>4.3812426035502961E-3</v>
      </c>
      <c r="H527" s="248"/>
      <c r="I527" s="248"/>
      <c r="J527" s="76"/>
    </row>
    <row r="528" spans="1:10" x14ac:dyDescent="0.25">
      <c r="A528" s="11" t="s">
        <v>208</v>
      </c>
      <c r="B528" s="178">
        <f t="shared" si="26"/>
        <v>1.2187948601239452E-3</v>
      </c>
      <c r="D528" s="248"/>
      <c r="E528" s="248" t="s">
        <v>29</v>
      </c>
      <c r="F528" s="248">
        <v>5900</v>
      </c>
      <c r="G528" s="238">
        <f t="shared" si="27"/>
        <v>3.4911242603550294E-4</v>
      </c>
      <c r="H528" s="248"/>
      <c r="I528" s="248"/>
      <c r="J528" s="76"/>
    </row>
    <row r="529" spans="1:10" x14ac:dyDescent="0.25">
      <c r="A529" s="11" t="s">
        <v>208</v>
      </c>
      <c r="B529" s="178">
        <f t="shared" si="26"/>
        <v>18.150624978117008</v>
      </c>
      <c r="D529" s="248"/>
      <c r="E529" s="248" t="s">
        <v>16</v>
      </c>
      <c r="F529" s="248">
        <v>720000</v>
      </c>
      <c r="G529" s="238">
        <f t="shared" si="27"/>
        <v>4.2603550295857988E-2</v>
      </c>
      <c r="H529" s="248"/>
      <c r="I529" s="248"/>
      <c r="J529" s="76"/>
    </row>
    <row r="530" spans="1:10" x14ac:dyDescent="0.25">
      <c r="A530" s="11" t="s">
        <v>208</v>
      </c>
      <c r="B530" s="178">
        <f t="shared" si="26"/>
        <v>1.2604600679247927E-3</v>
      </c>
      <c r="D530" s="248"/>
      <c r="E530" s="248" t="s">
        <v>219</v>
      </c>
      <c r="F530" s="248">
        <v>6000</v>
      </c>
      <c r="G530" s="238">
        <f t="shared" si="27"/>
        <v>3.5502958579881655E-4</v>
      </c>
      <c r="H530" s="248"/>
      <c r="I530" s="248"/>
      <c r="J530" s="76"/>
    </row>
    <row r="531" spans="1:10" x14ac:dyDescent="0.25">
      <c r="A531" s="11" t="s">
        <v>208</v>
      </c>
      <c r="B531" s="178">
        <f t="shared" si="26"/>
        <v>4.1432722943874505E-2</v>
      </c>
      <c r="D531" s="248"/>
      <c r="E531" s="248" t="s">
        <v>37</v>
      </c>
      <c r="F531" s="248">
        <v>34400</v>
      </c>
      <c r="G531" s="238">
        <f t="shared" si="27"/>
        <v>2.0355029585798815E-3</v>
      </c>
      <c r="H531" s="248"/>
      <c r="I531" s="248"/>
      <c r="J531" s="76"/>
    </row>
    <row r="532" spans="1:10" x14ac:dyDescent="0.25">
      <c r="A532" s="11" t="s">
        <v>208</v>
      </c>
      <c r="B532" s="178">
        <f t="shared" si="26"/>
        <v>0</v>
      </c>
      <c r="D532" s="248"/>
      <c r="E532" s="248" t="s">
        <v>120</v>
      </c>
      <c r="F532" s="248"/>
      <c r="G532" s="238"/>
      <c r="H532" s="248"/>
      <c r="I532" s="248"/>
      <c r="J532" s="76"/>
    </row>
    <row r="533" spans="1:10" x14ac:dyDescent="0.25">
      <c r="A533" s="11" t="s">
        <v>208</v>
      </c>
      <c r="B533" s="178">
        <f t="shared" si="26"/>
        <v>0.22971884737929343</v>
      </c>
      <c r="D533" s="248"/>
      <c r="E533" s="248" t="s">
        <v>121</v>
      </c>
      <c r="F533" s="248">
        <v>81000</v>
      </c>
      <c r="G533" s="238">
        <f t="shared" si="27"/>
        <v>4.7928994082840235E-3</v>
      </c>
      <c r="H533" s="248"/>
      <c r="I533" s="248"/>
      <c r="J533" s="76"/>
    </row>
    <row r="534" spans="1:10" x14ac:dyDescent="0.25">
      <c r="A534" s="11" t="s">
        <v>208</v>
      </c>
      <c r="B534" s="178">
        <f t="shared" si="26"/>
        <v>0.34942789118028084</v>
      </c>
      <c r="D534" s="248"/>
      <c r="E534" s="248" t="s">
        <v>32</v>
      </c>
      <c r="F534" s="248">
        <v>99900</v>
      </c>
      <c r="G534" s="238">
        <f t="shared" si="27"/>
        <v>5.9112426035502963E-3</v>
      </c>
      <c r="H534" s="248"/>
      <c r="I534" s="248"/>
      <c r="J534" s="76"/>
    </row>
    <row r="535" spans="1:10" x14ac:dyDescent="0.25">
      <c r="A535" s="11" t="s">
        <v>208</v>
      </c>
      <c r="B535" s="178">
        <f t="shared" si="26"/>
        <v>0.23830573159203103</v>
      </c>
      <c r="D535" s="248"/>
      <c r="E535" s="248" t="s">
        <v>174</v>
      </c>
      <c r="F535" s="248">
        <v>82500</v>
      </c>
      <c r="G535" s="238">
        <f t="shared" si="27"/>
        <v>4.8816568047337274E-3</v>
      </c>
      <c r="H535" s="248"/>
      <c r="I535" s="248"/>
      <c r="J535" s="76"/>
    </row>
    <row r="536" spans="1:10" x14ac:dyDescent="0.25">
      <c r="A536" s="11" t="s">
        <v>208</v>
      </c>
      <c r="B536" s="178">
        <f t="shared" si="26"/>
        <v>2.7113896572248867E-3</v>
      </c>
      <c r="D536" s="248"/>
      <c r="E536" s="248" t="s">
        <v>46</v>
      </c>
      <c r="F536" s="248">
        <v>8800</v>
      </c>
      <c r="G536" s="238">
        <f t="shared" si="27"/>
        <v>5.207100591715976E-4</v>
      </c>
      <c r="H536" s="248"/>
      <c r="I536" s="248"/>
      <c r="J536" s="76"/>
    </row>
    <row r="537" spans="1:10" x14ac:dyDescent="0.25">
      <c r="A537" s="11" t="s">
        <v>208</v>
      </c>
      <c r="B537" s="178">
        <f t="shared" si="26"/>
        <v>0.37869822485207105</v>
      </c>
      <c r="D537" s="248"/>
      <c r="E537" s="248" t="s">
        <v>31</v>
      </c>
      <c r="F537" s="248">
        <v>104000</v>
      </c>
      <c r="G537" s="238">
        <f t="shared" si="27"/>
        <v>6.1538461538461538E-3</v>
      </c>
      <c r="H537" s="248"/>
      <c r="I537" s="248"/>
      <c r="J537" s="76"/>
    </row>
    <row r="538" spans="1:10" x14ac:dyDescent="0.25">
      <c r="A538" s="11" t="s">
        <v>208</v>
      </c>
      <c r="B538" s="178">
        <f t="shared" si="26"/>
        <v>47.928994082840241</v>
      </c>
      <c r="D538" s="248"/>
      <c r="E538" s="248" t="s">
        <v>38</v>
      </c>
      <c r="F538" s="248">
        <v>1170000</v>
      </c>
      <c r="G538" s="238">
        <f t="shared" si="27"/>
        <v>6.9230769230769235E-2</v>
      </c>
      <c r="H538" s="248"/>
      <c r="I538" s="248"/>
      <c r="J538" s="76"/>
    </row>
    <row r="539" spans="1:10" x14ac:dyDescent="0.25">
      <c r="A539" s="11" t="s">
        <v>208</v>
      </c>
      <c r="B539" s="178">
        <f t="shared" si="26"/>
        <v>0.31999439795525364</v>
      </c>
      <c r="D539" s="248"/>
      <c r="E539" s="248" t="s">
        <v>129</v>
      </c>
      <c r="F539" s="248">
        <v>95600</v>
      </c>
      <c r="G539" s="238">
        <f t="shared" si="27"/>
        <v>5.6568047337278108E-3</v>
      </c>
      <c r="H539" s="248"/>
      <c r="I539" s="248"/>
      <c r="J539" s="76"/>
    </row>
    <row r="540" spans="1:10" x14ac:dyDescent="0.25">
      <c r="A540" s="11" t="s">
        <v>208</v>
      </c>
      <c r="B540" s="178">
        <f t="shared" si="26"/>
        <v>5.6472112320997154E-3</v>
      </c>
      <c r="D540" s="248"/>
      <c r="E540" s="248" t="s">
        <v>47</v>
      </c>
      <c r="F540" s="248">
        <v>12700</v>
      </c>
      <c r="G540" s="238">
        <f t="shared" si="27"/>
        <v>7.5147928994082839E-4</v>
      </c>
      <c r="H540" s="248"/>
      <c r="I540" s="248"/>
      <c r="J540" s="76"/>
    </row>
    <row r="541" spans="1:10" x14ac:dyDescent="0.25">
      <c r="A541" s="11" t="s">
        <v>208</v>
      </c>
      <c r="B541" s="178">
        <f t="shared" si="26"/>
        <v>16.912047897482577</v>
      </c>
      <c r="D541" s="248"/>
      <c r="E541" s="248" t="s">
        <v>89</v>
      </c>
      <c r="F541" s="248">
        <v>695000</v>
      </c>
      <c r="G541" s="238">
        <f t="shared" si="27"/>
        <v>4.1124260355029585E-2</v>
      </c>
      <c r="H541" s="248"/>
      <c r="I541" s="248"/>
      <c r="J541" s="76"/>
    </row>
    <row r="542" spans="1:10" x14ac:dyDescent="0.25">
      <c r="A542" s="150" t="s">
        <v>208</v>
      </c>
      <c r="B542" s="131">
        <f t="shared" si="26"/>
        <v>1.3896572248870837E-3</v>
      </c>
      <c r="C542" s="150"/>
      <c r="D542" s="12"/>
      <c r="E542" s="12" t="s">
        <v>86</v>
      </c>
      <c r="F542" s="12">
        <v>6300</v>
      </c>
      <c r="G542" s="237">
        <f t="shared" si="27"/>
        <v>3.7278106508875739E-4</v>
      </c>
      <c r="H542" s="12"/>
      <c r="I542" s="12"/>
      <c r="J542" s="147"/>
    </row>
    <row r="543" spans="1:10" x14ac:dyDescent="0.25">
      <c r="A543" s="11" t="s">
        <v>224</v>
      </c>
      <c r="B543" s="178">
        <f>POWER((F543/$J$543)*100, 2)</f>
        <v>0</v>
      </c>
      <c r="C543" s="11">
        <f>SUM(B543:B598)</f>
        <v>1549.5576667479115</v>
      </c>
      <c r="D543" s="250"/>
      <c r="E543" s="250" t="s">
        <v>225</v>
      </c>
      <c r="F543" s="251"/>
      <c r="G543" s="238"/>
      <c r="H543" s="250"/>
      <c r="I543" s="250"/>
      <c r="J543" s="76">
        <v>12900000</v>
      </c>
    </row>
    <row r="544" spans="1:10" x14ac:dyDescent="0.25">
      <c r="A544" s="11" t="s">
        <v>224</v>
      </c>
      <c r="B544" s="178">
        <f t="shared" ref="B544:B598" si="28">POWER((F544/$J$543)*100, 2)</f>
        <v>9.424424037017004E-2</v>
      </c>
      <c r="D544" s="250"/>
      <c r="E544" s="250" t="s">
        <v>81</v>
      </c>
      <c r="F544" s="250">
        <v>39602</v>
      </c>
      <c r="G544" s="238">
        <f>F544/$J$543</f>
        <v>3.0699224806201549E-3</v>
      </c>
      <c r="H544" s="250"/>
      <c r="I544" s="250"/>
      <c r="J544" s="76"/>
    </row>
    <row r="545" spans="1:10" x14ac:dyDescent="0.25">
      <c r="A545" s="11" t="s">
        <v>224</v>
      </c>
      <c r="B545" s="178">
        <f t="shared" si="28"/>
        <v>4.2401297998918329E-3</v>
      </c>
      <c r="D545" s="250"/>
      <c r="E545" s="250" t="s">
        <v>210</v>
      </c>
      <c r="F545" s="250">
        <v>8400</v>
      </c>
      <c r="G545" s="238">
        <f t="shared" ref="G545:G598" si="29">F545/$J$543</f>
        <v>6.5116279069767438E-4</v>
      </c>
      <c r="H545" s="250"/>
      <c r="I545" s="250"/>
      <c r="J545" s="76"/>
    </row>
    <row r="546" spans="1:10" x14ac:dyDescent="0.25">
      <c r="A546" s="11" t="s">
        <v>224</v>
      </c>
      <c r="B546" s="178">
        <f t="shared" si="28"/>
        <v>142.7006189531879</v>
      </c>
      <c r="D546" s="250"/>
      <c r="E546" s="250" t="s">
        <v>5</v>
      </c>
      <c r="F546" s="250">
        <v>1541000</v>
      </c>
      <c r="G546" s="238">
        <f t="shared" si="29"/>
        <v>0.11945736434108527</v>
      </c>
      <c r="H546" s="250"/>
      <c r="I546" s="250"/>
      <c r="J546" s="76"/>
    </row>
    <row r="547" spans="1:10" x14ac:dyDescent="0.25">
      <c r="A547" s="11" t="s">
        <v>224</v>
      </c>
      <c r="B547" s="178">
        <f t="shared" si="28"/>
        <v>9.1359045682951745</v>
      </c>
      <c r="D547" s="250"/>
      <c r="E547" s="250" t="s">
        <v>93</v>
      </c>
      <c r="F547" s="250">
        <v>389911</v>
      </c>
      <c r="G547" s="238">
        <f t="shared" si="29"/>
        <v>3.0225658914728681E-2</v>
      </c>
      <c r="H547" s="250"/>
      <c r="I547" s="250"/>
      <c r="J547" s="76"/>
    </row>
    <row r="548" spans="1:10" x14ac:dyDescent="0.25">
      <c r="A548" s="11" t="s">
        <v>224</v>
      </c>
      <c r="B548" s="178">
        <f t="shared" si="28"/>
        <v>2.9445345832582169E-3</v>
      </c>
      <c r="D548" s="250"/>
      <c r="E548" s="250" t="s">
        <v>39</v>
      </c>
      <c r="F548" s="250">
        <v>7000</v>
      </c>
      <c r="G548" s="238">
        <f t="shared" si="29"/>
        <v>5.4263565891472863E-4</v>
      </c>
      <c r="H548" s="250"/>
      <c r="I548" s="250"/>
      <c r="J548" s="76"/>
    </row>
    <row r="549" spans="1:10" x14ac:dyDescent="0.25">
      <c r="A549" s="11" t="s">
        <v>224</v>
      </c>
      <c r="B549" s="178">
        <f t="shared" si="28"/>
        <v>1.6213382948140136</v>
      </c>
      <c r="D549" s="250"/>
      <c r="E549" s="250" t="s">
        <v>6</v>
      </c>
      <c r="F549" s="250">
        <v>164258</v>
      </c>
      <c r="G549" s="238">
        <f t="shared" si="29"/>
        <v>1.2733178294573643E-2</v>
      </c>
      <c r="H549" s="250"/>
      <c r="I549" s="250"/>
      <c r="J549" s="76"/>
    </row>
    <row r="550" spans="1:10" x14ac:dyDescent="0.25">
      <c r="A550" s="11" t="s">
        <v>224</v>
      </c>
      <c r="B550" s="178">
        <f t="shared" si="28"/>
        <v>4.8620891172405506E-3</v>
      </c>
      <c r="D550" s="250"/>
      <c r="E550" s="250" t="s">
        <v>101</v>
      </c>
      <c r="F550" s="250">
        <v>8995</v>
      </c>
      <c r="G550" s="238">
        <f t="shared" si="29"/>
        <v>6.9728682170542634E-4</v>
      </c>
      <c r="H550" s="250"/>
      <c r="I550" s="250"/>
      <c r="J550" s="76"/>
    </row>
    <row r="551" spans="1:10" x14ac:dyDescent="0.25">
      <c r="A551" s="11" t="s">
        <v>224</v>
      </c>
      <c r="B551" s="178">
        <f t="shared" si="28"/>
        <v>0</v>
      </c>
      <c r="D551" s="250"/>
      <c r="E551" s="250" t="s">
        <v>168</v>
      </c>
      <c r="F551" s="251"/>
      <c r="G551" s="238"/>
      <c r="H551" s="250"/>
      <c r="I551" s="250"/>
      <c r="J551" s="76"/>
    </row>
    <row r="552" spans="1:10" x14ac:dyDescent="0.25">
      <c r="A552" s="11" t="s">
        <v>224</v>
      </c>
      <c r="B552" s="178">
        <f t="shared" si="28"/>
        <v>6.0092542515473831E-3</v>
      </c>
      <c r="D552" s="250"/>
      <c r="E552" s="250" t="s">
        <v>102</v>
      </c>
      <c r="F552" s="251">
        <v>10000</v>
      </c>
      <c r="G552" s="238">
        <f t="shared" si="29"/>
        <v>7.7519379844961239E-4</v>
      </c>
      <c r="H552" s="250"/>
      <c r="I552" s="250"/>
      <c r="J552" s="76"/>
    </row>
    <row r="553" spans="1:10" x14ac:dyDescent="0.25">
      <c r="A553" s="11" t="s">
        <v>224</v>
      </c>
      <c r="B553" s="178">
        <f t="shared" si="28"/>
        <v>24.70120821801574</v>
      </c>
      <c r="D553" s="250"/>
      <c r="E553" s="250" t="s">
        <v>82</v>
      </c>
      <c r="F553" s="250">
        <v>641134</v>
      </c>
      <c r="G553" s="238">
        <f t="shared" si="29"/>
        <v>4.9700310077519377E-2</v>
      </c>
      <c r="H553" s="250"/>
      <c r="I553" s="250"/>
      <c r="J553" s="76"/>
    </row>
    <row r="554" spans="1:10" x14ac:dyDescent="0.25">
      <c r="A554" s="11" t="s">
        <v>224</v>
      </c>
      <c r="B554" s="178">
        <f t="shared" si="28"/>
        <v>4.303855801934979E-2</v>
      </c>
      <c r="D554" s="250"/>
      <c r="E554" s="250" t="s">
        <v>151</v>
      </c>
      <c r="F554" s="250">
        <v>26762</v>
      </c>
      <c r="G554" s="238">
        <f t="shared" si="29"/>
        <v>2.0745736434108525E-3</v>
      </c>
      <c r="H554" s="250"/>
      <c r="I554" s="250"/>
      <c r="J554" s="76"/>
    </row>
    <row r="555" spans="1:10" x14ac:dyDescent="0.25">
      <c r="A555" s="11" t="s">
        <v>224</v>
      </c>
      <c r="B555" s="178">
        <f t="shared" si="28"/>
        <v>1152.8393726338559</v>
      </c>
      <c r="D555" s="250"/>
      <c r="E555" s="250" t="s">
        <v>226</v>
      </c>
      <c r="F555" s="250">
        <v>4380000</v>
      </c>
      <c r="G555" s="238">
        <f t="shared" si="29"/>
        <v>0.33953488372093021</v>
      </c>
      <c r="H555" s="250"/>
      <c r="I555" s="250"/>
      <c r="J555" s="76"/>
    </row>
    <row r="556" spans="1:10" x14ac:dyDescent="0.25">
      <c r="A556" s="11" t="s">
        <v>224</v>
      </c>
      <c r="B556" s="178">
        <f t="shared" si="28"/>
        <v>8.0456727961060043E-3</v>
      </c>
      <c r="D556" s="250"/>
      <c r="E556" s="250" t="s">
        <v>213</v>
      </c>
      <c r="F556" s="250">
        <v>11571</v>
      </c>
      <c r="G556" s="238">
        <f t="shared" si="29"/>
        <v>8.9697674418604651E-4</v>
      </c>
      <c r="H556" s="250"/>
      <c r="I556" s="250"/>
      <c r="J556" s="76"/>
    </row>
    <row r="557" spans="1:10" x14ac:dyDescent="0.25">
      <c r="A557" s="11" t="s">
        <v>224</v>
      </c>
      <c r="B557" s="178">
        <f t="shared" si="28"/>
        <v>0</v>
      </c>
      <c r="D557" s="250"/>
      <c r="E557" s="250" t="s">
        <v>222</v>
      </c>
      <c r="F557" s="250"/>
      <c r="G557" s="238"/>
      <c r="H557" s="250"/>
      <c r="I557" s="250"/>
      <c r="J557" s="76"/>
    </row>
    <row r="558" spans="1:10" x14ac:dyDescent="0.25">
      <c r="A558" s="11" t="s">
        <v>224</v>
      </c>
      <c r="B558" s="178">
        <f t="shared" si="28"/>
        <v>0.16438938819782467</v>
      </c>
      <c r="D558" s="250"/>
      <c r="E558" s="250" t="s">
        <v>134</v>
      </c>
      <c r="F558" s="250">
        <v>52303</v>
      </c>
      <c r="G558" s="238">
        <f t="shared" si="29"/>
        <v>4.054496124031008E-3</v>
      </c>
      <c r="H558" s="250"/>
      <c r="I558" s="250"/>
      <c r="J558" s="76"/>
    </row>
    <row r="559" spans="1:10" x14ac:dyDescent="0.25">
      <c r="A559" s="11" t="s">
        <v>224</v>
      </c>
      <c r="B559" s="178">
        <f t="shared" si="28"/>
        <v>0</v>
      </c>
      <c r="D559" s="250"/>
      <c r="E559" s="250" t="s">
        <v>108</v>
      </c>
      <c r="F559" s="250"/>
      <c r="G559" s="238"/>
      <c r="H559" s="250"/>
      <c r="I559" s="250"/>
      <c r="J559" s="76"/>
    </row>
    <row r="560" spans="1:10" x14ac:dyDescent="0.25">
      <c r="A560" s="11" t="s">
        <v>224</v>
      </c>
      <c r="B560" s="178">
        <f t="shared" si="28"/>
        <v>2.6279174568836008E-2</v>
      </c>
      <c r="D560" s="250"/>
      <c r="E560" s="250" t="s">
        <v>21</v>
      </c>
      <c r="F560" s="250">
        <v>20912</v>
      </c>
      <c r="G560" s="238">
        <f t="shared" si="29"/>
        <v>1.6210852713178295E-3</v>
      </c>
      <c r="H560" s="250"/>
      <c r="I560" s="250"/>
      <c r="J560" s="76"/>
    </row>
    <row r="561" spans="1:10" x14ac:dyDescent="0.25">
      <c r="A561" s="11" t="s">
        <v>224</v>
      </c>
      <c r="B561" s="178">
        <f t="shared" si="28"/>
        <v>0</v>
      </c>
      <c r="D561" s="250"/>
      <c r="E561" s="250" t="s">
        <v>190</v>
      </c>
      <c r="F561" s="251"/>
      <c r="G561" s="238"/>
      <c r="H561" s="250"/>
      <c r="I561" s="250"/>
      <c r="J561" s="76"/>
    </row>
    <row r="562" spans="1:10" x14ac:dyDescent="0.25">
      <c r="A562" s="11" t="s">
        <v>224</v>
      </c>
      <c r="B562" s="178">
        <f t="shared" si="28"/>
        <v>3.939147941830419E-2</v>
      </c>
      <c r="D562" s="250"/>
      <c r="E562" s="250" t="s">
        <v>227</v>
      </c>
      <c r="F562" s="250">
        <v>25603</v>
      </c>
      <c r="G562" s="238">
        <f t="shared" si="29"/>
        <v>1.9847286821705425E-3</v>
      </c>
      <c r="H562" s="250"/>
      <c r="I562" s="250"/>
      <c r="J562" s="76"/>
    </row>
    <row r="563" spans="1:10" x14ac:dyDescent="0.25">
      <c r="A563" s="11" t="s">
        <v>224</v>
      </c>
      <c r="B563" s="178">
        <f t="shared" si="28"/>
        <v>34.527011597860714</v>
      </c>
      <c r="D563" s="250"/>
      <c r="E563" s="250" t="s">
        <v>9</v>
      </c>
      <c r="F563" s="250">
        <v>758000</v>
      </c>
      <c r="G563" s="238">
        <f t="shared" si="29"/>
        <v>5.8759689922480624E-2</v>
      </c>
      <c r="H563" s="250"/>
      <c r="I563" s="250"/>
      <c r="J563" s="76"/>
    </row>
    <row r="564" spans="1:10" x14ac:dyDescent="0.25">
      <c r="A564" s="11" t="s">
        <v>224</v>
      </c>
      <c r="B564" s="178">
        <f t="shared" si="28"/>
        <v>1.1778138333032868</v>
      </c>
      <c r="D564" s="250"/>
      <c r="E564" s="250" t="s">
        <v>24</v>
      </c>
      <c r="F564" s="250">
        <v>140000</v>
      </c>
      <c r="G564" s="238">
        <f t="shared" si="29"/>
        <v>1.0852713178294573E-2</v>
      </c>
      <c r="H564" s="250"/>
      <c r="I564" s="250"/>
      <c r="J564" s="76"/>
    </row>
    <row r="565" spans="1:10" x14ac:dyDescent="0.25">
      <c r="A565" s="11" t="s">
        <v>224</v>
      </c>
      <c r="B565" s="178">
        <f t="shared" si="28"/>
        <v>6.8449161709031916</v>
      </c>
      <c r="D565" s="250"/>
      <c r="E565" s="250" t="s">
        <v>110</v>
      </c>
      <c r="F565" s="250">
        <v>337500</v>
      </c>
      <c r="G565" s="238">
        <f t="shared" si="29"/>
        <v>2.616279069767442E-2</v>
      </c>
      <c r="H565" s="250"/>
      <c r="I565" s="250"/>
      <c r="J565" s="76"/>
    </row>
    <row r="566" spans="1:10" x14ac:dyDescent="0.25">
      <c r="A566" s="11" t="s">
        <v>224</v>
      </c>
      <c r="B566" s="178">
        <f t="shared" si="28"/>
        <v>0</v>
      </c>
      <c r="D566" s="250"/>
      <c r="E566" s="250" t="s">
        <v>25</v>
      </c>
      <c r="F566" s="250"/>
      <c r="G566" s="238"/>
      <c r="H566" s="250"/>
      <c r="I566" s="250"/>
      <c r="J566" s="76"/>
    </row>
    <row r="567" spans="1:10" x14ac:dyDescent="0.25">
      <c r="A567" s="11" t="s">
        <v>224</v>
      </c>
      <c r="B567" s="178">
        <f t="shared" si="28"/>
        <v>0</v>
      </c>
      <c r="D567" s="250"/>
      <c r="E567" s="250" t="s">
        <v>111</v>
      </c>
      <c r="F567" s="250"/>
      <c r="G567" s="238"/>
      <c r="H567" s="250"/>
      <c r="I567" s="250"/>
      <c r="J567" s="76"/>
    </row>
    <row r="568" spans="1:10" x14ac:dyDescent="0.25">
      <c r="A568" s="11" t="s">
        <v>224</v>
      </c>
      <c r="B568" s="178">
        <f t="shared" si="28"/>
        <v>8.2133339342587579</v>
      </c>
      <c r="D568" s="250"/>
      <c r="E568" s="250" t="s">
        <v>228</v>
      </c>
      <c r="F568" s="250">
        <v>369700</v>
      </c>
      <c r="G568" s="238">
        <f t="shared" si="29"/>
        <v>2.8658914728682171E-2</v>
      </c>
      <c r="H568" s="250"/>
      <c r="I568" s="250"/>
      <c r="J568" s="76"/>
    </row>
    <row r="569" spans="1:10" x14ac:dyDescent="0.25">
      <c r="A569" s="11" t="s">
        <v>224</v>
      </c>
      <c r="B569" s="178">
        <f t="shared" si="28"/>
        <v>7.3613364581455426E-2</v>
      </c>
      <c r="D569" s="250"/>
      <c r="E569" s="250" t="s">
        <v>220</v>
      </c>
      <c r="F569" s="250">
        <v>35000</v>
      </c>
      <c r="G569" s="238">
        <f t="shared" si="29"/>
        <v>2.7131782945736434E-3</v>
      </c>
      <c r="H569" s="250"/>
      <c r="I569" s="250"/>
      <c r="J569" s="76"/>
    </row>
    <row r="570" spans="1:10" x14ac:dyDescent="0.25">
      <c r="A570" s="11" t="s">
        <v>224</v>
      </c>
      <c r="B570" s="178">
        <f t="shared" si="28"/>
        <v>1.2288324018989245E-4</v>
      </c>
      <c r="D570" s="250"/>
      <c r="E570" s="250" t="s">
        <v>170</v>
      </c>
      <c r="F570" s="250">
        <v>1430</v>
      </c>
      <c r="G570" s="238">
        <f t="shared" si="29"/>
        <v>1.1085271317829458E-4</v>
      </c>
      <c r="H570" s="250"/>
      <c r="I570" s="250"/>
      <c r="J570" s="76"/>
    </row>
    <row r="571" spans="1:10" x14ac:dyDescent="0.25">
      <c r="A571" s="11" t="s">
        <v>224</v>
      </c>
      <c r="B571" s="178">
        <f t="shared" si="28"/>
        <v>8.7597644372333389E-4</v>
      </c>
      <c r="D571" s="250"/>
      <c r="E571" s="250" t="s">
        <v>183</v>
      </c>
      <c r="F571" s="250">
        <v>3818</v>
      </c>
      <c r="G571" s="238">
        <f t="shared" si="29"/>
        <v>2.95968992248062E-4</v>
      </c>
      <c r="H571" s="250"/>
      <c r="I571" s="250"/>
      <c r="J571" s="76"/>
    </row>
    <row r="572" spans="1:10" x14ac:dyDescent="0.25">
      <c r="A572" s="11" t="s">
        <v>224</v>
      </c>
      <c r="B572" s="178">
        <f t="shared" si="28"/>
        <v>1.5383690883961299E-4</v>
      </c>
      <c r="D572" s="250"/>
      <c r="E572" s="250" t="s">
        <v>154</v>
      </c>
      <c r="F572" s="250">
        <v>1600</v>
      </c>
      <c r="G572" s="238">
        <f t="shared" si="29"/>
        <v>1.2403100775193799E-4</v>
      </c>
      <c r="H572" s="250"/>
      <c r="I572" s="250"/>
      <c r="J572" s="76"/>
    </row>
    <row r="573" spans="1:10" x14ac:dyDescent="0.25">
      <c r="A573" s="11" t="s">
        <v>224</v>
      </c>
      <c r="B573" s="178">
        <f t="shared" si="28"/>
        <v>5.0537828255513485E-2</v>
      </c>
      <c r="D573" s="250"/>
      <c r="E573" s="250" t="s">
        <v>229</v>
      </c>
      <c r="F573" s="250">
        <v>29000</v>
      </c>
      <c r="G573" s="238">
        <f t="shared" si="29"/>
        <v>2.2480620155038759E-3</v>
      </c>
      <c r="H573" s="250"/>
      <c r="I573" s="250"/>
      <c r="J573" s="76"/>
    </row>
    <row r="574" spans="1:10" x14ac:dyDescent="0.25">
      <c r="A574" s="11" t="s">
        <v>224</v>
      </c>
      <c r="B574" s="178">
        <f t="shared" si="28"/>
        <v>26.204002271558199</v>
      </c>
      <c r="D574" s="250"/>
      <c r="E574" s="250" t="s">
        <v>56</v>
      </c>
      <c r="F574" s="250">
        <v>660349</v>
      </c>
      <c r="G574" s="238">
        <f t="shared" si="29"/>
        <v>5.1189844961240308E-2</v>
      </c>
      <c r="H574" s="250"/>
      <c r="I574" s="250"/>
      <c r="J574" s="76"/>
    </row>
    <row r="575" spans="1:10" x14ac:dyDescent="0.25">
      <c r="A575" s="11" t="s">
        <v>224</v>
      </c>
      <c r="B575" s="178">
        <f t="shared" si="28"/>
        <v>0.21345832582176549</v>
      </c>
      <c r="D575" s="250"/>
      <c r="E575" s="250" t="s">
        <v>194</v>
      </c>
      <c r="F575" s="250">
        <v>59600</v>
      </c>
      <c r="G575" s="238">
        <f t="shared" si="29"/>
        <v>4.6201550387596898E-3</v>
      </c>
      <c r="H575" s="250"/>
      <c r="I575" s="250"/>
      <c r="J575" s="76"/>
    </row>
    <row r="576" spans="1:10" x14ac:dyDescent="0.25">
      <c r="A576" s="11" t="s">
        <v>224</v>
      </c>
      <c r="B576" s="178">
        <f t="shared" si="28"/>
        <v>1.5023135628868458E-3</v>
      </c>
      <c r="D576" s="250"/>
      <c r="E576" s="250" t="s">
        <v>45</v>
      </c>
      <c r="F576" s="250">
        <v>5000</v>
      </c>
      <c r="G576" s="238">
        <f t="shared" si="29"/>
        <v>3.875968992248062E-4</v>
      </c>
      <c r="H576" s="250"/>
      <c r="I576" s="250"/>
      <c r="J576" s="76"/>
    </row>
    <row r="577" spans="1:10" x14ac:dyDescent="0.25">
      <c r="A577" s="11" t="s">
        <v>224</v>
      </c>
      <c r="B577" s="178">
        <f t="shared" si="28"/>
        <v>0.12605252088215854</v>
      </c>
      <c r="D577" s="250"/>
      <c r="E577" s="250" t="s">
        <v>165</v>
      </c>
      <c r="F577" s="250">
        <v>45800</v>
      </c>
      <c r="G577" s="238">
        <f t="shared" si="29"/>
        <v>3.5503875968992248E-3</v>
      </c>
      <c r="H577" s="250"/>
      <c r="I577" s="250"/>
      <c r="J577" s="76"/>
    </row>
    <row r="578" spans="1:10" x14ac:dyDescent="0.25">
      <c r="A578" s="11" t="s">
        <v>224</v>
      </c>
      <c r="B578" s="178">
        <f t="shared" si="28"/>
        <v>2.2705116519439938</v>
      </c>
      <c r="D578" s="250"/>
      <c r="E578" s="250" t="s">
        <v>84</v>
      </c>
      <c r="F578" s="250">
        <v>194380</v>
      </c>
      <c r="G578" s="238">
        <f t="shared" si="29"/>
        <v>1.5068217054263566E-2</v>
      </c>
      <c r="H578" s="250"/>
      <c r="I578" s="250"/>
      <c r="J578" s="76"/>
    </row>
    <row r="579" spans="1:10" x14ac:dyDescent="0.25">
      <c r="A579" s="11" t="s">
        <v>224</v>
      </c>
      <c r="B579" s="178">
        <f t="shared" si="28"/>
        <v>1.1444023796646838E-2</v>
      </c>
      <c r="D579" s="250"/>
      <c r="E579" s="250" t="s">
        <v>139</v>
      </c>
      <c r="F579" s="250">
        <v>13800</v>
      </c>
      <c r="G579" s="238">
        <f t="shared" si="29"/>
        <v>1.0697674418604652E-3</v>
      </c>
      <c r="H579" s="250"/>
      <c r="I579" s="250"/>
      <c r="J579" s="76"/>
    </row>
    <row r="580" spans="1:10" x14ac:dyDescent="0.25">
      <c r="A580" s="11" t="s">
        <v>224</v>
      </c>
      <c r="B580" s="178">
        <f t="shared" si="28"/>
        <v>6.0092542515473831E-3</v>
      </c>
      <c r="D580" s="250"/>
      <c r="E580" s="250" t="s">
        <v>28</v>
      </c>
      <c r="F580" s="250">
        <v>10000</v>
      </c>
      <c r="G580" s="238">
        <f t="shared" si="29"/>
        <v>7.7519379844961239E-4</v>
      </c>
      <c r="H580" s="250"/>
      <c r="I580" s="250"/>
      <c r="J580" s="76"/>
    </row>
    <row r="581" spans="1:10" x14ac:dyDescent="0.25">
      <c r="A581" s="11" t="s">
        <v>224</v>
      </c>
      <c r="B581" s="178">
        <f t="shared" si="28"/>
        <v>98.644931969232601</v>
      </c>
      <c r="D581" s="250"/>
      <c r="E581" s="250" t="s">
        <v>92</v>
      </c>
      <c r="F581" s="251">
        <v>1281230</v>
      </c>
      <c r="G581" s="238">
        <f t="shared" si="29"/>
        <v>9.9320155038759683E-2</v>
      </c>
      <c r="H581" s="250"/>
      <c r="I581" s="250"/>
      <c r="J581" s="76"/>
    </row>
    <row r="582" spans="1:10" x14ac:dyDescent="0.25">
      <c r="A582" s="11" t="s">
        <v>224</v>
      </c>
      <c r="B582" s="178">
        <f t="shared" si="28"/>
        <v>2.2988671413977528E-2</v>
      </c>
      <c r="D582" s="250"/>
      <c r="E582" s="250" t="s">
        <v>158</v>
      </c>
      <c r="F582" s="251">
        <v>19559</v>
      </c>
      <c r="G582" s="238">
        <f t="shared" si="29"/>
        <v>1.5162015503875968E-3</v>
      </c>
      <c r="H582" s="250"/>
      <c r="I582" s="250"/>
      <c r="J582" s="76"/>
    </row>
    <row r="583" spans="1:10" x14ac:dyDescent="0.25">
      <c r="A583" s="11" t="s">
        <v>224</v>
      </c>
      <c r="B583" s="178">
        <f t="shared" si="28"/>
        <v>0.20006550087134189</v>
      </c>
      <c r="D583" s="250"/>
      <c r="E583" s="250" t="s">
        <v>118</v>
      </c>
      <c r="F583" s="250">
        <v>57700</v>
      </c>
      <c r="G583" s="238">
        <f t="shared" si="29"/>
        <v>4.472868217054264E-3</v>
      </c>
      <c r="H583" s="250"/>
      <c r="I583" s="250"/>
      <c r="J583" s="76"/>
    </row>
    <row r="584" spans="1:10" x14ac:dyDescent="0.25">
      <c r="A584" s="11" t="s">
        <v>224</v>
      </c>
      <c r="B584" s="178">
        <f t="shared" si="28"/>
        <v>5.4104923742563558E-2</v>
      </c>
      <c r="D584" s="250"/>
      <c r="E584" s="250" t="s">
        <v>85</v>
      </c>
      <c r="F584" s="250">
        <v>30006</v>
      </c>
      <c r="G584" s="238">
        <f t="shared" si="29"/>
        <v>2.3260465116279072E-3</v>
      </c>
      <c r="H584" s="250"/>
      <c r="I584" s="250"/>
      <c r="J584" s="76"/>
    </row>
    <row r="585" spans="1:10" x14ac:dyDescent="0.25">
      <c r="A585" s="11" t="s">
        <v>224</v>
      </c>
      <c r="B585" s="178">
        <f t="shared" si="28"/>
        <v>0</v>
      </c>
      <c r="D585" s="250"/>
      <c r="E585" s="250" t="s">
        <v>29</v>
      </c>
      <c r="F585" s="250"/>
      <c r="G585" s="238"/>
      <c r="H585" s="250"/>
      <c r="I585" s="250"/>
      <c r="J585" s="76"/>
    </row>
    <row r="586" spans="1:10" x14ac:dyDescent="0.25">
      <c r="A586" s="11" t="s">
        <v>224</v>
      </c>
      <c r="B586" s="178">
        <f t="shared" si="28"/>
        <v>1.9426741181419389</v>
      </c>
      <c r="D586" s="250"/>
      <c r="E586" s="250" t="s">
        <v>230</v>
      </c>
      <c r="F586" s="250">
        <v>179800</v>
      </c>
      <c r="G586" s="238">
        <f t="shared" si="29"/>
        <v>1.3937984496124031E-2</v>
      </c>
      <c r="H586" s="250"/>
      <c r="I586" s="250"/>
      <c r="J586" s="76"/>
    </row>
    <row r="587" spans="1:10" x14ac:dyDescent="0.25">
      <c r="A587" s="11" t="s">
        <v>224</v>
      </c>
      <c r="B587" s="178">
        <f t="shared" si="28"/>
        <v>7.5380085331410371E-3</v>
      </c>
      <c r="D587" s="250"/>
      <c r="E587" s="250" t="s">
        <v>231</v>
      </c>
      <c r="F587" s="250">
        <v>11200</v>
      </c>
      <c r="G587" s="238">
        <f t="shared" si="29"/>
        <v>8.6821705426356588E-4</v>
      </c>
      <c r="H587" s="250"/>
      <c r="I587" s="250"/>
      <c r="J587" s="76"/>
    </row>
    <row r="588" spans="1:10" x14ac:dyDescent="0.25">
      <c r="A588" s="11" t="s">
        <v>224</v>
      </c>
      <c r="B588" s="178">
        <f t="shared" si="28"/>
        <v>1.5023135628868458E-3</v>
      </c>
      <c r="D588" s="250"/>
      <c r="E588" s="250" t="s">
        <v>233</v>
      </c>
      <c r="F588" s="250">
        <v>5000</v>
      </c>
      <c r="G588" s="238">
        <f t="shared" si="29"/>
        <v>3.875968992248062E-4</v>
      </c>
      <c r="H588" s="250"/>
      <c r="I588" s="250"/>
      <c r="J588" s="76"/>
    </row>
    <row r="589" spans="1:10" x14ac:dyDescent="0.25">
      <c r="A589" s="11" t="s">
        <v>224</v>
      </c>
      <c r="B589" s="178">
        <f t="shared" si="28"/>
        <v>8.2417953007631758E-2</v>
      </c>
      <c r="D589" s="250"/>
      <c r="E589" s="250" t="s">
        <v>121</v>
      </c>
      <c r="F589" s="250">
        <v>37034</v>
      </c>
      <c r="G589" s="238">
        <f t="shared" si="29"/>
        <v>2.8708527131782948E-3</v>
      </c>
      <c r="H589" s="250"/>
      <c r="I589" s="250"/>
      <c r="J589" s="76"/>
    </row>
    <row r="590" spans="1:10" x14ac:dyDescent="0.25">
      <c r="A590" s="11" t="s">
        <v>224</v>
      </c>
      <c r="B590" s="178">
        <f t="shared" si="28"/>
        <v>4.9270233519620205E-2</v>
      </c>
      <c r="D590" s="250"/>
      <c r="E590" s="250" t="s">
        <v>32</v>
      </c>
      <c r="F590" s="250">
        <v>28634</v>
      </c>
      <c r="G590" s="238">
        <f t="shared" si="29"/>
        <v>2.2196899224806201E-3</v>
      </c>
      <c r="H590" s="250"/>
      <c r="I590" s="250"/>
      <c r="J590" s="76"/>
    </row>
    <row r="591" spans="1:10" x14ac:dyDescent="0.25">
      <c r="A591" s="11" t="s">
        <v>224</v>
      </c>
      <c r="B591" s="178">
        <f t="shared" si="28"/>
        <v>2.1327545749053547</v>
      </c>
      <c r="D591" s="250"/>
      <c r="E591" s="250" t="s">
        <v>174</v>
      </c>
      <c r="F591" s="250">
        <v>188391</v>
      </c>
      <c r="G591" s="238">
        <f t="shared" si="29"/>
        <v>1.4603953488372094E-2</v>
      </c>
      <c r="H591" s="250"/>
      <c r="I591" s="250"/>
      <c r="J591" s="76"/>
    </row>
    <row r="592" spans="1:10" x14ac:dyDescent="0.25">
      <c r="A592" s="11" t="s">
        <v>224</v>
      </c>
      <c r="B592" s="178">
        <f t="shared" si="28"/>
        <v>2.4037017006189532E-2</v>
      </c>
      <c r="D592" s="250"/>
      <c r="E592" s="250" t="s">
        <v>140</v>
      </c>
      <c r="F592" s="250">
        <v>20000</v>
      </c>
      <c r="G592" s="238">
        <f t="shared" si="29"/>
        <v>1.5503875968992248E-3</v>
      </c>
      <c r="H592" s="250"/>
      <c r="I592" s="250"/>
      <c r="J592" s="76"/>
    </row>
    <row r="593" spans="1:10" x14ac:dyDescent="0.25">
      <c r="A593" s="11" t="s">
        <v>224</v>
      </c>
      <c r="B593" s="178">
        <f t="shared" si="28"/>
        <v>5.7748933357370358E-2</v>
      </c>
      <c r="D593" s="250"/>
      <c r="E593" s="250" t="s">
        <v>232</v>
      </c>
      <c r="F593" s="250">
        <v>31000</v>
      </c>
      <c r="G593" s="238">
        <f t="shared" si="29"/>
        <v>2.4031007751937985E-3</v>
      </c>
      <c r="H593" s="250"/>
      <c r="I593" s="250"/>
      <c r="J593" s="76"/>
    </row>
    <row r="594" spans="1:10" x14ac:dyDescent="0.25">
      <c r="A594" s="11" t="s">
        <v>224</v>
      </c>
      <c r="B594" s="178">
        <f t="shared" si="28"/>
        <v>0</v>
      </c>
      <c r="D594" s="250"/>
      <c r="E594" s="250" t="s">
        <v>166</v>
      </c>
      <c r="F594" s="250"/>
      <c r="G594" s="238"/>
      <c r="H594" s="250"/>
      <c r="I594" s="250"/>
      <c r="J594" s="76"/>
    </row>
    <row r="595" spans="1:10" x14ac:dyDescent="0.25">
      <c r="A595" s="11" t="s">
        <v>224</v>
      </c>
      <c r="B595" s="178">
        <f t="shared" si="28"/>
        <v>2.4037017006189534</v>
      </c>
      <c r="D595" s="250"/>
      <c r="E595" s="250" t="s">
        <v>31</v>
      </c>
      <c r="F595" s="250">
        <v>200000</v>
      </c>
      <c r="G595" s="238">
        <f t="shared" si="29"/>
        <v>1.5503875968992248E-2</v>
      </c>
      <c r="H595" s="250"/>
      <c r="I595" s="250"/>
      <c r="J595" s="76"/>
    </row>
    <row r="596" spans="1:10" x14ac:dyDescent="0.25">
      <c r="A596" s="11" t="s">
        <v>224</v>
      </c>
      <c r="B596" s="178">
        <f t="shared" si="28"/>
        <v>32.729042725797733</v>
      </c>
      <c r="D596" s="250"/>
      <c r="E596" s="250" t="s">
        <v>38</v>
      </c>
      <c r="F596" s="250">
        <v>738000</v>
      </c>
      <c r="G596" s="238">
        <f t="shared" si="29"/>
        <v>5.7209302325581399E-2</v>
      </c>
      <c r="H596" s="250"/>
      <c r="I596" s="250"/>
      <c r="J596" s="76"/>
    </row>
    <row r="597" spans="1:10" x14ac:dyDescent="0.25">
      <c r="A597" s="11" t="s">
        <v>224</v>
      </c>
      <c r="B597" s="178">
        <f t="shared" si="28"/>
        <v>3.7557839072171147E-2</v>
      </c>
      <c r="D597" s="250"/>
      <c r="E597" s="250" t="s">
        <v>129</v>
      </c>
      <c r="F597" s="250">
        <v>25000</v>
      </c>
      <c r="G597" s="238">
        <f t="shared" si="29"/>
        <v>1.937984496124031E-3</v>
      </c>
      <c r="H597" s="250"/>
      <c r="I597" s="250"/>
      <c r="J597" s="76"/>
    </row>
    <row r="598" spans="1:10" x14ac:dyDescent="0.25">
      <c r="A598" s="150" t="s">
        <v>224</v>
      </c>
      <c r="B598" s="131">
        <f t="shared" si="28"/>
        <v>5.4083288263926443E-2</v>
      </c>
      <c r="C598" s="150"/>
      <c r="D598" s="12"/>
      <c r="E598" s="12" t="s">
        <v>47</v>
      </c>
      <c r="F598" s="140">
        <v>30000</v>
      </c>
      <c r="G598" s="237">
        <f t="shared" si="29"/>
        <v>2.3255813953488372E-3</v>
      </c>
      <c r="H598" s="12"/>
      <c r="I598" s="12"/>
      <c r="J598" s="147"/>
    </row>
    <row r="599" spans="1:10" x14ac:dyDescent="0.25">
      <c r="A599" s="11" t="s">
        <v>235</v>
      </c>
      <c r="B599" s="178">
        <f>POWER((F599/$J$599)*100, 2)</f>
        <v>0</v>
      </c>
      <c r="C599" s="11">
        <f>SUM(B599:B608)</f>
        <v>5584.4861044348308</v>
      </c>
      <c r="D599" s="252"/>
      <c r="E599" s="252" t="s">
        <v>5</v>
      </c>
      <c r="F599" s="252"/>
      <c r="G599" s="238"/>
      <c r="H599" s="252"/>
      <c r="I599" s="252"/>
      <c r="J599" s="76">
        <v>474</v>
      </c>
    </row>
    <row r="600" spans="1:10" x14ac:dyDescent="0.25">
      <c r="A600" s="11" t="s">
        <v>235</v>
      </c>
      <c r="B600" s="178">
        <f t="shared" ref="B600:B608" si="30">POWER((F600/$J$599)*100, 2)</f>
        <v>5452.2957503249118</v>
      </c>
      <c r="D600" s="252"/>
      <c r="E600" s="252" t="s">
        <v>15</v>
      </c>
      <c r="F600" s="252">
        <v>350</v>
      </c>
      <c r="G600" s="238">
        <f>F600/$J$599</f>
        <v>0.73839662447257381</v>
      </c>
      <c r="H600" s="252"/>
      <c r="I600" s="252"/>
      <c r="J600" s="76"/>
    </row>
    <row r="601" spans="1:10" x14ac:dyDescent="0.25">
      <c r="A601" s="11" t="s">
        <v>235</v>
      </c>
      <c r="B601" s="178">
        <f t="shared" si="30"/>
        <v>71.213658779753956</v>
      </c>
      <c r="D601" s="252"/>
      <c r="E601" s="252" t="s">
        <v>94</v>
      </c>
      <c r="F601" s="252">
        <v>40</v>
      </c>
      <c r="G601" s="238">
        <f t="shared" ref="G601:G608" si="31">F601/$J$599</f>
        <v>8.4388185654008435E-2</v>
      </c>
      <c r="H601" s="252"/>
      <c r="I601" s="252"/>
      <c r="J601" s="76"/>
    </row>
    <row r="602" spans="1:10" x14ac:dyDescent="0.25">
      <c r="A602" s="11" t="s">
        <v>235</v>
      </c>
      <c r="B602" s="178">
        <f t="shared" si="30"/>
        <v>2.8485463511901576</v>
      </c>
      <c r="D602" s="252"/>
      <c r="E602" s="252" t="s">
        <v>22</v>
      </c>
      <c r="F602" s="252">
        <v>8</v>
      </c>
      <c r="G602" s="238">
        <f t="shared" si="31"/>
        <v>1.6877637130801686E-2</v>
      </c>
      <c r="H602" s="252"/>
      <c r="I602" s="252"/>
      <c r="J602" s="76"/>
    </row>
    <row r="603" spans="1:10" x14ac:dyDescent="0.25">
      <c r="A603" s="11" t="s">
        <v>235</v>
      </c>
      <c r="B603" s="178">
        <f t="shared" si="30"/>
        <v>4.4508536737346223</v>
      </c>
      <c r="D603" s="252"/>
      <c r="E603" s="252" t="s">
        <v>111</v>
      </c>
      <c r="F603" s="252">
        <v>10</v>
      </c>
      <c r="G603" s="238">
        <f t="shared" si="31"/>
        <v>2.1097046413502109E-2</v>
      </c>
      <c r="H603" s="252"/>
      <c r="I603" s="252"/>
      <c r="J603" s="76"/>
    </row>
    <row r="604" spans="1:10" x14ac:dyDescent="0.25">
      <c r="A604" s="11" t="s">
        <v>235</v>
      </c>
      <c r="B604" s="178">
        <f t="shared" si="30"/>
        <v>27.81783546084139</v>
      </c>
      <c r="D604" s="252"/>
      <c r="E604" s="252" t="s">
        <v>36</v>
      </c>
      <c r="F604" s="252">
        <v>25</v>
      </c>
      <c r="G604" s="238">
        <f t="shared" si="31"/>
        <v>5.2742616033755275E-2</v>
      </c>
      <c r="H604" s="252"/>
      <c r="I604" s="252"/>
      <c r="J604" s="76"/>
    </row>
    <row r="605" spans="1:10" s="252" customFormat="1" x14ac:dyDescent="0.25">
      <c r="A605" s="11" t="s">
        <v>235</v>
      </c>
      <c r="B605" s="178">
        <f t="shared" si="30"/>
        <v>11.394185404760631</v>
      </c>
      <c r="C605" s="11"/>
      <c r="E605" s="252" t="s">
        <v>170</v>
      </c>
      <c r="F605" s="252">
        <v>16</v>
      </c>
      <c r="G605" s="238">
        <f t="shared" si="31"/>
        <v>3.3755274261603373E-2</v>
      </c>
      <c r="J605" s="76"/>
    </row>
    <row r="606" spans="1:10" x14ac:dyDescent="0.25">
      <c r="A606" s="11" t="s">
        <v>235</v>
      </c>
      <c r="B606" s="178">
        <f t="shared" si="30"/>
        <v>4.4508536737346223</v>
      </c>
      <c r="D606" s="252"/>
      <c r="E606" s="252" t="s">
        <v>16</v>
      </c>
      <c r="F606" s="252">
        <v>10</v>
      </c>
      <c r="G606" s="238">
        <f t="shared" si="31"/>
        <v>2.1097046413502109E-2</v>
      </c>
      <c r="H606" s="252"/>
      <c r="I606" s="252"/>
      <c r="J606" s="76"/>
    </row>
    <row r="607" spans="1:10" x14ac:dyDescent="0.25">
      <c r="A607" s="11" t="s">
        <v>235</v>
      </c>
      <c r="B607" s="178">
        <f t="shared" si="30"/>
        <v>0</v>
      </c>
      <c r="D607" s="252"/>
      <c r="E607" s="252" t="s">
        <v>120</v>
      </c>
      <c r="F607" s="252"/>
      <c r="G607" s="238"/>
      <c r="H607" s="252"/>
      <c r="I607" s="252"/>
      <c r="J607" s="76"/>
    </row>
    <row r="608" spans="1:10" x14ac:dyDescent="0.25">
      <c r="A608" s="150" t="s">
        <v>235</v>
      </c>
      <c r="B608" s="131">
        <f t="shared" si="30"/>
        <v>10.0144207659029</v>
      </c>
      <c r="C608" s="150"/>
      <c r="D608" s="12"/>
      <c r="E608" s="12" t="s">
        <v>126</v>
      </c>
      <c r="F608" s="12">
        <v>15</v>
      </c>
      <c r="G608" s="237">
        <f t="shared" si="31"/>
        <v>3.1645569620253167E-2</v>
      </c>
      <c r="H608" s="12"/>
      <c r="I608" s="12"/>
      <c r="J608" s="147"/>
    </row>
    <row r="609" spans="1:10" x14ac:dyDescent="0.25">
      <c r="A609" s="11" t="s">
        <v>239</v>
      </c>
      <c r="B609" s="178">
        <f>POWER((F609/$J$609)*100, 2)</f>
        <v>6.5410351842282566</v>
      </c>
      <c r="C609" s="11">
        <f>SUM(B609:B626)</f>
        <v>4968.4628305675669</v>
      </c>
      <c r="D609" s="257"/>
      <c r="E609" s="257" t="s">
        <v>244</v>
      </c>
      <c r="F609" s="257">
        <v>1000</v>
      </c>
      <c r="G609" s="238">
        <f>F609/$J$609</f>
        <v>2.557544757033248E-2</v>
      </c>
      <c r="H609" s="257"/>
      <c r="I609" s="257"/>
      <c r="J609" s="76">
        <v>39100</v>
      </c>
    </row>
    <row r="610" spans="1:10" x14ac:dyDescent="0.25">
      <c r="A610" s="11" t="s">
        <v>239</v>
      </c>
      <c r="B610" s="178">
        <f t="shared" ref="B610:B626" si="32">POWER((F610/$J$609)*100, 2)</f>
        <v>7.0747836552612825E-2</v>
      </c>
      <c r="D610" s="257"/>
      <c r="E610" s="257" t="s">
        <v>93</v>
      </c>
      <c r="F610" s="257">
        <v>104</v>
      </c>
      <c r="G610" s="238">
        <f t="shared" ref="G610:G626" si="33">F610/$J$609</f>
        <v>2.6598465473145782E-3</v>
      </c>
      <c r="H610" s="257"/>
      <c r="I610" s="257"/>
      <c r="J610" s="76"/>
    </row>
    <row r="611" spans="1:10" x14ac:dyDescent="0.25">
      <c r="A611" s="11" t="s">
        <v>239</v>
      </c>
      <c r="B611" s="178">
        <f t="shared" si="32"/>
        <v>0</v>
      </c>
      <c r="D611" s="257"/>
      <c r="E611" s="257" t="s">
        <v>245</v>
      </c>
      <c r="F611" s="257"/>
      <c r="G611" s="238"/>
      <c r="H611" s="244"/>
      <c r="I611" s="257"/>
      <c r="J611" s="76"/>
    </row>
    <row r="612" spans="1:10" x14ac:dyDescent="0.25">
      <c r="A612" s="11" t="s">
        <v>239</v>
      </c>
      <c r="B612" s="178">
        <f t="shared" si="32"/>
        <v>0</v>
      </c>
      <c r="D612" s="257"/>
      <c r="E612" s="257" t="s">
        <v>246</v>
      </c>
      <c r="F612" s="257"/>
      <c r="G612" s="238"/>
      <c r="H612" s="257"/>
      <c r="I612" s="257"/>
      <c r="J612" s="76"/>
    </row>
    <row r="613" spans="1:10" x14ac:dyDescent="0.25">
      <c r="A613" s="11" t="s">
        <v>239</v>
      </c>
      <c r="B613" s="178">
        <f t="shared" si="32"/>
        <v>4421.7397845383011</v>
      </c>
      <c r="D613" s="257"/>
      <c r="E613" s="257" t="s">
        <v>247</v>
      </c>
      <c r="F613" s="257">
        <v>26000</v>
      </c>
      <c r="G613" s="238">
        <f t="shared" si="33"/>
        <v>0.66496163682864451</v>
      </c>
      <c r="H613" s="257"/>
      <c r="I613" s="257"/>
      <c r="J613" s="76"/>
    </row>
    <row r="614" spans="1:10" x14ac:dyDescent="0.25">
      <c r="A614" s="11" t="s">
        <v>239</v>
      </c>
      <c r="B614" s="178">
        <f t="shared" si="32"/>
        <v>0</v>
      </c>
      <c r="D614" s="257"/>
      <c r="E614" s="257" t="s">
        <v>19</v>
      </c>
      <c r="F614" s="257"/>
      <c r="G614" s="238"/>
      <c r="H614" s="257"/>
      <c r="I614" s="257"/>
      <c r="J614" s="76"/>
    </row>
    <row r="615" spans="1:10" x14ac:dyDescent="0.25">
      <c r="A615" s="11" t="s">
        <v>239</v>
      </c>
      <c r="B615" s="178">
        <f t="shared" si="32"/>
        <v>0</v>
      </c>
      <c r="D615" s="257"/>
      <c r="E615" s="257" t="s">
        <v>248</v>
      </c>
      <c r="F615" s="257"/>
      <c r="G615" s="238"/>
      <c r="H615" s="257"/>
      <c r="I615" s="257"/>
      <c r="J615" s="76"/>
    </row>
    <row r="616" spans="1:10" x14ac:dyDescent="0.25">
      <c r="A616" s="11" t="s">
        <v>239</v>
      </c>
      <c r="B616" s="178">
        <f t="shared" si="32"/>
        <v>0</v>
      </c>
      <c r="D616" s="257"/>
      <c r="E616" s="257" t="s">
        <v>249</v>
      </c>
      <c r="F616" s="257"/>
      <c r="G616" s="238"/>
      <c r="H616" s="257"/>
      <c r="I616" s="257"/>
      <c r="J616" s="76"/>
    </row>
    <row r="617" spans="1:10" x14ac:dyDescent="0.25">
      <c r="A617" s="11" t="s">
        <v>239</v>
      </c>
      <c r="B617" s="178">
        <f t="shared" si="32"/>
        <v>0</v>
      </c>
      <c r="D617" s="257"/>
      <c r="E617" s="257" t="s">
        <v>20</v>
      </c>
      <c r="F617" s="257"/>
      <c r="G617" s="238"/>
      <c r="H617" s="257"/>
      <c r="I617" s="257"/>
      <c r="J617" s="76"/>
    </row>
    <row r="618" spans="1:10" x14ac:dyDescent="0.25">
      <c r="A618" s="11" t="s">
        <v>239</v>
      </c>
      <c r="B618" s="178">
        <f t="shared" si="32"/>
        <v>0</v>
      </c>
      <c r="D618" s="257"/>
      <c r="E618" s="257" t="s">
        <v>250</v>
      </c>
      <c r="F618" s="257"/>
      <c r="G618" s="238"/>
      <c r="H618" s="257"/>
      <c r="I618" s="257"/>
      <c r="J618" s="76"/>
    </row>
    <row r="619" spans="1:10" x14ac:dyDescent="0.25">
      <c r="A619" s="11" t="s">
        <v>239</v>
      </c>
      <c r="B619" s="178">
        <f t="shared" si="32"/>
        <v>1.3245596248062217E-2</v>
      </c>
      <c r="D619" s="257"/>
      <c r="E619" s="257" t="s">
        <v>251</v>
      </c>
      <c r="F619" s="257">
        <v>45</v>
      </c>
      <c r="G619" s="238">
        <f t="shared" si="33"/>
        <v>1.1508951406649615E-3</v>
      </c>
      <c r="H619" s="257"/>
      <c r="I619" s="257"/>
      <c r="J619" s="76"/>
    </row>
    <row r="620" spans="1:10" x14ac:dyDescent="0.25">
      <c r="A620" s="11" t="s">
        <v>239</v>
      </c>
      <c r="B620" s="178">
        <f t="shared" si="32"/>
        <v>0</v>
      </c>
      <c r="D620" s="257"/>
      <c r="E620" s="257" t="s">
        <v>228</v>
      </c>
      <c r="F620" s="257"/>
      <c r="G620" s="238"/>
      <c r="H620" s="257"/>
      <c r="I620" s="257"/>
      <c r="J620" s="76"/>
    </row>
    <row r="621" spans="1:10" x14ac:dyDescent="0.25">
      <c r="A621" s="11" t="s">
        <v>239</v>
      </c>
      <c r="B621" s="178">
        <f t="shared" si="32"/>
        <v>0</v>
      </c>
      <c r="D621" s="257"/>
      <c r="E621" s="257" t="s">
        <v>56</v>
      </c>
      <c r="F621" s="257"/>
      <c r="G621" s="238"/>
      <c r="H621" s="257"/>
      <c r="I621" s="257"/>
      <c r="J621" s="76"/>
    </row>
    <row r="622" spans="1:10" x14ac:dyDescent="0.25">
      <c r="A622" s="11" t="s">
        <v>239</v>
      </c>
      <c r="B622" s="178">
        <f t="shared" si="32"/>
        <v>508.84282546555818</v>
      </c>
      <c r="D622" s="257"/>
      <c r="E622" s="257" t="s">
        <v>165</v>
      </c>
      <c r="F622" s="257">
        <v>8820</v>
      </c>
      <c r="G622" s="238">
        <f t="shared" si="33"/>
        <v>0.22557544757033249</v>
      </c>
      <c r="H622" s="257"/>
      <c r="I622" s="257"/>
      <c r="J622" s="76"/>
    </row>
    <row r="623" spans="1:10" x14ac:dyDescent="0.25">
      <c r="A623" s="11" t="s">
        <v>239</v>
      </c>
      <c r="B623" s="178">
        <f t="shared" si="32"/>
        <v>16.536391049247456</v>
      </c>
      <c r="D623" s="257"/>
      <c r="E623" s="257" t="s">
        <v>252</v>
      </c>
      <c r="F623" s="257">
        <v>1590</v>
      </c>
      <c r="G623" s="238">
        <f t="shared" si="33"/>
        <v>4.0664961636828645E-2</v>
      </c>
      <c r="H623" s="257"/>
      <c r="I623" s="257"/>
      <c r="J623" s="76"/>
    </row>
    <row r="624" spans="1:10" x14ac:dyDescent="0.25">
      <c r="A624" s="11" t="s">
        <v>239</v>
      </c>
      <c r="B624" s="178">
        <f t="shared" si="32"/>
        <v>0</v>
      </c>
      <c r="D624" s="257"/>
      <c r="E624" s="257" t="s">
        <v>92</v>
      </c>
      <c r="F624" s="257"/>
      <c r="G624" s="238"/>
      <c r="H624" s="257"/>
      <c r="I624" s="257"/>
      <c r="J624" s="76"/>
    </row>
    <row r="625" spans="1:10" x14ac:dyDescent="0.25">
      <c r="A625" s="11" t="s">
        <v>239</v>
      </c>
      <c r="B625" s="178">
        <f t="shared" si="32"/>
        <v>1.4717329164513576E-3</v>
      </c>
      <c r="D625" s="257"/>
      <c r="E625" s="257" t="s">
        <v>218</v>
      </c>
      <c r="F625" s="257">
        <v>15</v>
      </c>
      <c r="G625" s="238">
        <f t="shared" si="33"/>
        <v>3.8363171355498723E-4</v>
      </c>
      <c r="H625" s="257"/>
      <c r="I625" s="257"/>
      <c r="J625" s="76"/>
    </row>
    <row r="626" spans="1:10" x14ac:dyDescent="0.25">
      <c r="A626" s="150" t="s">
        <v>239</v>
      </c>
      <c r="B626" s="131">
        <f t="shared" si="32"/>
        <v>14.717329164513577</v>
      </c>
      <c r="C626" s="150"/>
      <c r="D626" s="12"/>
      <c r="E626" s="12" t="s">
        <v>230</v>
      </c>
      <c r="F626" s="12">
        <v>1500</v>
      </c>
      <c r="G626" s="237">
        <f t="shared" si="33"/>
        <v>3.8363171355498722E-2</v>
      </c>
      <c r="H626" s="12"/>
      <c r="I626" s="12"/>
      <c r="J626" s="147"/>
    </row>
    <row r="627" spans="1:10" x14ac:dyDescent="0.25">
      <c r="A627" s="11" t="s">
        <v>253</v>
      </c>
      <c r="B627" s="178">
        <f>POWER((F627/$J$627)*100, 2)</f>
        <v>81.162243324405495</v>
      </c>
      <c r="C627" s="11">
        <f>SUM(B627:B641)</f>
        <v>2216.6952190589236</v>
      </c>
      <c r="D627" s="260"/>
      <c r="E627" s="260" t="s">
        <v>100</v>
      </c>
      <c r="F627" s="260">
        <v>200000</v>
      </c>
      <c r="G627" s="238">
        <f>F627/$J$627</f>
        <v>9.0090090090090086E-2</v>
      </c>
      <c r="H627" s="260"/>
      <c r="I627" s="260"/>
      <c r="J627" s="76">
        <v>2220000</v>
      </c>
    </row>
    <row r="628" spans="1:10" x14ac:dyDescent="0.25">
      <c r="A628" s="11" t="s">
        <v>253</v>
      </c>
      <c r="B628" s="178">
        <f t="shared" ref="B628:B641" si="34">POWER((F628/$J$627)*100, 2)</f>
        <v>42.074506939371808</v>
      </c>
      <c r="D628" s="260"/>
      <c r="E628" s="260" t="s">
        <v>82</v>
      </c>
      <c r="F628" s="260">
        <v>144000</v>
      </c>
      <c r="G628" s="238">
        <f t="shared" ref="G628:G638" si="35">F628/$J$627</f>
        <v>6.4864864864864868E-2</v>
      </c>
      <c r="H628" s="260"/>
      <c r="I628" s="260"/>
      <c r="J628" s="76"/>
    </row>
    <row r="629" spans="1:10" x14ac:dyDescent="0.25">
      <c r="A629" s="11" t="s">
        <v>253</v>
      </c>
      <c r="B629" s="178">
        <f t="shared" si="34"/>
        <v>11.413440467494523</v>
      </c>
      <c r="D629" s="260"/>
      <c r="E629" s="260" t="s">
        <v>83</v>
      </c>
      <c r="F629" s="253">
        <v>75000</v>
      </c>
      <c r="G629" s="238">
        <f t="shared" si="35"/>
        <v>3.3783783783783786E-2</v>
      </c>
      <c r="H629" s="260"/>
      <c r="I629" s="260"/>
      <c r="J629" s="76"/>
    </row>
    <row r="630" spans="1:10" x14ac:dyDescent="0.25">
      <c r="A630" s="11" t="s">
        <v>253</v>
      </c>
      <c r="B630" s="178">
        <f t="shared" si="34"/>
        <v>17.462233911614316</v>
      </c>
      <c r="D630" s="260"/>
      <c r="E630" s="260" t="s">
        <v>134</v>
      </c>
      <c r="F630" s="260">
        <v>92769</v>
      </c>
      <c r="G630" s="238">
        <f t="shared" si="35"/>
        <v>4.1787837837837835E-2</v>
      </c>
      <c r="H630" s="260"/>
      <c r="I630" s="260"/>
      <c r="J630" s="76"/>
    </row>
    <row r="631" spans="1:10" x14ac:dyDescent="0.25">
      <c r="A631" s="11" t="s">
        <v>253</v>
      </c>
      <c r="B631" s="178">
        <f t="shared" si="34"/>
        <v>857.27619511403293</v>
      </c>
      <c r="D631" s="260"/>
      <c r="E631" s="260" t="s">
        <v>94</v>
      </c>
      <c r="F631" s="260">
        <v>650000</v>
      </c>
      <c r="G631" s="238">
        <f t="shared" si="35"/>
        <v>0.2927927927927928</v>
      </c>
      <c r="H631" s="260"/>
      <c r="I631" s="260"/>
      <c r="J631" s="76"/>
    </row>
    <row r="632" spans="1:10" x14ac:dyDescent="0.25">
      <c r="A632" s="11" t="s">
        <v>253</v>
      </c>
      <c r="B632" s="178">
        <f t="shared" si="34"/>
        <v>0.51943835727619503</v>
      </c>
      <c r="D632" s="260"/>
      <c r="E632" s="260" t="s">
        <v>9</v>
      </c>
      <c r="F632" s="253">
        <v>16000</v>
      </c>
      <c r="G632" s="238">
        <f t="shared" si="35"/>
        <v>7.2072072072072073E-3</v>
      </c>
      <c r="H632" s="260"/>
      <c r="I632" s="260"/>
      <c r="J632" s="76"/>
    </row>
    <row r="633" spans="1:10" x14ac:dyDescent="0.25">
      <c r="A633" s="11" t="s">
        <v>253</v>
      </c>
      <c r="B633" s="178">
        <f t="shared" si="34"/>
        <v>1156.6126937748561</v>
      </c>
      <c r="D633" s="260"/>
      <c r="E633" s="260" t="s">
        <v>111</v>
      </c>
      <c r="F633" s="260">
        <v>755000</v>
      </c>
      <c r="G633" s="238">
        <f t="shared" si="35"/>
        <v>0.34009009009009011</v>
      </c>
      <c r="H633" s="260"/>
      <c r="I633" s="260"/>
      <c r="J633" s="76"/>
    </row>
    <row r="634" spans="1:10" x14ac:dyDescent="0.25">
      <c r="A634" s="11" t="s">
        <v>253</v>
      </c>
      <c r="B634" s="178">
        <f t="shared" si="34"/>
        <v>5.9167275383491598</v>
      </c>
      <c r="D634" s="260"/>
      <c r="E634" s="260" t="s">
        <v>92</v>
      </c>
      <c r="F634" s="260">
        <v>54000</v>
      </c>
      <c r="G634" s="238">
        <f t="shared" si="35"/>
        <v>2.4324324324324326E-2</v>
      </c>
      <c r="H634" s="260"/>
      <c r="I634" s="260"/>
      <c r="J634" s="76"/>
    </row>
    <row r="635" spans="1:10" x14ac:dyDescent="0.25">
      <c r="A635" s="11" t="s">
        <v>253</v>
      </c>
      <c r="B635" s="178">
        <f t="shared" si="34"/>
        <v>16.435354273192115</v>
      </c>
      <c r="D635" s="260"/>
      <c r="E635" s="260" t="s">
        <v>158</v>
      </c>
      <c r="F635" s="260">
        <v>90000</v>
      </c>
      <c r="G635" s="238">
        <f t="shared" si="35"/>
        <v>4.0540540540540543E-2</v>
      </c>
      <c r="H635" s="260"/>
      <c r="I635" s="260"/>
      <c r="J635" s="76"/>
    </row>
    <row r="636" spans="1:10" x14ac:dyDescent="0.25">
      <c r="A636" s="11" t="s">
        <v>253</v>
      </c>
      <c r="B636" s="178">
        <f t="shared" si="34"/>
        <v>26.657220193166133</v>
      </c>
      <c r="D636" s="260"/>
      <c r="E636" s="260" t="s">
        <v>16</v>
      </c>
      <c r="F636" s="260">
        <v>114620</v>
      </c>
      <c r="G636" s="238">
        <f t="shared" si="35"/>
        <v>5.1630630630630628E-2</v>
      </c>
      <c r="H636" s="260"/>
      <c r="I636" s="260"/>
      <c r="J636" s="76"/>
    </row>
    <row r="637" spans="1:10" x14ac:dyDescent="0.25">
      <c r="A637" s="11" t="s">
        <v>253</v>
      </c>
      <c r="B637" s="178">
        <f t="shared" si="34"/>
        <v>0.35354273192111035</v>
      </c>
      <c r="D637" s="260"/>
      <c r="E637" s="260" t="s">
        <v>37</v>
      </c>
      <c r="F637" s="260">
        <v>13200</v>
      </c>
      <c r="G637" s="238">
        <f t="shared" si="35"/>
        <v>5.9459459459459459E-3</v>
      </c>
      <c r="H637" s="260"/>
      <c r="I637" s="260"/>
      <c r="J637" s="76"/>
    </row>
    <row r="638" spans="1:10" x14ac:dyDescent="0.25">
      <c r="A638" s="11" t="s">
        <v>253</v>
      </c>
      <c r="B638" s="178">
        <f t="shared" si="34"/>
        <v>0.81162243324405492</v>
      </c>
      <c r="D638" s="260"/>
      <c r="E638" s="260" t="s">
        <v>174</v>
      </c>
      <c r="F638" s="253">
        <v>20000</v>
      </c>
      <c r="G638" s="238">
        <f t="shared" si="35"/>
        <v>9.0090090090090089E-3</v>
      </c>
      <c r="H638" s="260"/>
      <c r="I638" s="260"/>
      <c r="J638" s="76"/>
    </row>
    <row r="639" spans="1:10" x14ac:dyDescent="0.25">
      <c r="A639" s="11" t="s">
        <v>253</v>
      </c>
      <c r="B639" s="178">
        <f t="shared" si="34"/>
        <v>0</v>
      </c>
      <c r="D639" s="260"/>
      <c r="E639" s="260" t="s">
        <v>38</v>
      </c>
      <c r="F639" s="253"/>
      <c r="G639" s="238"/>
      <c r="H639" s="260"/>
      <c r="I639" s="260"/>
      <c r="J639" s="76"/>
    </row>
    <row r="640" spans="1:10" x14ac:dyDescent="0.25">
      <c r="A640" s="11" t="s">
        <v>253</v>
      </c>
      <c r="B640" s="178">
        <f t="shared" si="34"/>
        <v>0</v>
      </c>
      <c r="D640" s="260"/>
      <c r="E640" s="260" t="s">
        <v>89</v>
      </c>
      <c r="F640" s="253"/>
      <c r="G640" s="238"/>
      <c r="H640" s="260"/>
      <c r="I640" s="260"/>
      <c r="J640" s="76"/>
    </row>
    <row r="641" spans="1:10" x14ac:dyDescent="0.25">
      <c r="A641" s="150" t="s">
        <v>253</v>
      </c>
      <c r="B641" s="131">
        <f t="shared" si="34"/>
        <v>0</v>
      </c>
      <c r="C641" s="150"/>
      <c r="D641" s="12"/>
      <c r="E641" s="12" t="s">
        <v>86</v>
      </c>
      <c r="F641" s="140"/>
      <c r="G641" s="237"/>
      <c r="H641" s="12"/>
      <c r="I641" s="12"/>
      <c r="J641" s="147"/>
    </row>
    <row r="642" spans="1:10" x14ac:dyDescent="0.25">
      <c r="A642" s="11" t="s">
        <v>257</v>
      </c>
      <c r="B642" s="178">
        <f>POWER((F642/$J$642)*100, 2)</f>
        <v>0</v>
      </c>
      <c r="C642" s="11">
        <f>SUM(B642:B655)</f>
        <v>3468.2589898704587</v>
      </c>
      <c r="D642" s="260"/>
      <c r="E642" s="260" t="s">
        <v>192</v>
      </c>
      <c r="F642" s="260"/>
      <c r="G642" s="238"/>
      <c r="H642" s="260"/>
      <c r="I642" s="260"/>
      <c r="J642" s="76">
        <v>357000</v>
      </c>
    </row>
    <row r="643" spans="1:10" x14ac:dyDescent="0.25">
      <c r="A643" s="11" t="s">
        <v>257</v>
      </c>
      <c r="B643" s="178">
        <f t="shared" ref="B643:B655" si="36">POWER((F643/$J$642)*100, 2)</f>
        <v>865.05190311418698</v>
      </c>
      <c r="D643" s="260"/>
      <c r="E643" s="260" t="s">
        <v>15</v>
      </c>
      <c r="F643" s="260">
        <v>105000</v>
      </c>
      <c r="G643" s="238">
        <f>F643/$J$642</f>
        <v>0.29411764705882354</v>
      </c>
      <c r="H643" s="260"/>
      <c r="I643" s="260"/>
      <c r="J643" s="76"/>
    </row>
    <row r="644" spans="1:10" x14ac:dyDescent="0.25">
      <c r="A644" s="11" t="s">
        <v>257</v>
      </c>
      <c r="B644" s="178">
        <f t="shared" si="36"/>
        <v>0</v>
      </c>
      <c r="D644" s="260"/>
      <c r="E644" s="260" t="s">
        <v>19</v>
      </c>
      <c r="F644" s="260"/>
      <c r="G644" s="238"/>
      <c r="H644" s="260"/>
      <c r="I644" s="260"/>
      <c r="J644" s="76"/>
    </row>
    <row r="645" spans="1:10" x14ac:dyDescent="0.25">
      <c r="A645" s="11" t="s">
        <v>257</v>
      </c>
      <c r="B645" s="178">
        <f t="shared" si="36"/>
        <v>0.20086465958932589</v>
      </c>
      <c r="D645" s="260"/>
      <c r="E645" s="260" t="s">
        <v>94</v>
      </c>
      <c r="F645" s="260">
        <v>1600</v>
      </c>
      <c r="G645" s="238">
        <f t="shared" ref="G645:G653" si="37">F645/$J$642</f>
        <v>4.4817927170868344E-3</v>
      </c>
      <c r="H645" s="260"/>
      <c r="I645" s="260"/>
      <c r="J645" s="76"/>
    </row>
    <row r="646" spans="1:10" x14ac:dyDescent="0.25">
      <c r="A646" s="11" t="s">
        <v>257</v>
      </c>
      <c r="B646" s="178">
        <f t="shared" si="36"/>
        <v>0.22675736961451251</v>
      </c>
      <c r="D646" s="260"/>
      <c r="E646" s="260" t="s">
        <v>9</v>
      </c>
      <c r="F646" s="260">
        <v>1700</v>
      </c>
      <c r="G646" s="238">
        <f t="shared" si="37"/>
        <v>4.7619047619047623E-3</v>
      </c>
      <c r="H646" s="260"/>
      <c r="I646" s="260"/>
      <c r="J646" s="76"/>
    </row>
    <row r="647" spans="1:10" x14ac:dyDescent="0.25">
      <c r="A647" s="11" t="s">
        <v>257</v>
      </c>
      <c r="B647" s="178">
        <f t="shared" si="36"/>
        <v>2373.9004307605401</v>
      </c>
      <c r="D647" s="260"/>
      <c r="E647" s="260" t="s">
        <v>136</v>
      </c>
      <c r="F647" s="260">
        <v>173940</v>
      </c>
      <c r="G647" s="238">
        <f t="shared" si="37"/>
        <v>0.48722689075630254</v>
      </c>
      <c r="H647" s="260"/>
      <c r="I647" s="260"/>
      <c r="J647" s="76"/>
    </row>
    <row r="648" spans="1:10" x14ac:dyDescent="0.25">
      <c r="A648" s="11" t="s">
        <v>257</v>
      </c>
      <c r="B648" s="178">
        <f t="shared" si="36"/>
        <v>0</v>
      </c>
      <c r="D648" s="260"/>
      <c r="E648" s="260" t="s">
        <v>25</v>
      </c>
      <c r="F648" s="260"/>
      <c r="G648" s="238"/>
      <c r="H648" s="260"/>
      <c r="I648" s="260"/>
      <c r="J648" s="76"/>
    </row>
    <row r="649" spans="1:10" x14ac:dyDescent="0.25">
      <c r="A649" s="11" t="s">
        <v>257</v>
      </c>
      <c r="B649" s="178">
        <f t="shared" si="36"/>
        <v>31.385103060832183</v>
      </c>
      <c r="D649" s="260"/>
      <c r="E649" s="260" t="s">
        <v>111</v>
      </c>
      <c r="F649" s="260">
        <v>20000</v>
      </c>
      <c r="G649" s="238">
        <f t="shared" si="37"/>
        <v>5.6022408963585436E-2</v>
      </c>
      <c r="H649" s="260"/>
      <c r="I649" s="260"/>
      <c r="J649" s="76"/>
    </row>
    <row r="650" spans="1:10" x14ac:dyDescent="0.25">
      <c r="A650" s="11" t="s">
        <v>257</v>
      </c>
      <c r="B650" s="178">
        <f t="shared" si="36"/>
        <v>196.1568941302011</v>
      </c>
      <c r="D650" s="260"/>
      <c r="E650" s="260" t="s">
        <v>153</v>
      </c>
      <c r="F650" s="260">
        <v>50000</v>
      </c>
      <c r="G650" s="238">
        <f t="shared" si="37"/>
        <v>0.14005602240896359</v>
      </c>
      <c r="H650" s="260"/>
      <c r="I650" s="260"/>
      <c r="J650" s="76"/>
    </row>
    <row r="651" spans="1:10" x14ac:dyDescent="0.25">
      <c r="A651" s="11" t="s">
        <v>257</v>
      </c>
      <c r="B651" s="178">
        <f t="shared" si="36"/>
        <v>0</v>
      </c>
      <c r="D651" s="260"/>
      <c r="E651" s="260" t="s">
        <v>32</v>
      </c>
      <c r="F651" s="260"/>
      <c r="G651" s="238"/>
      <c r="H651" s="260"/>
      <c r="I651" s="260"/>
      <c r="J651" s="76"/>
    </row>
    <row r="652" spans="1:10" x14ac:dyDescent="0.25">
      <c r="A652" s="11" t="s">
        <v>257</v>
      </c>
      <c r="B652" s="178">
        <f t="shared" si="36"/>
        <v>1.8077819363039333E-2</v>
      </c>
      <c r="D652" s="260"/>
      <c r="E652" s="260" t="s">
        <v>141</v>
      </c>
      <c r="F652" s="260">
        <v>480</v>
      </c>
      <c r="G652" s="238">
        <f t="shared" si="37"/>
        <v>1.3445378151260505E-3</v>
      </c>
      <c r="H652" s="260"/>
      <c r="I652" s="260"/>
      <c r="J652" s="76"/>
    </row>
    <row r="653" spans="1:10" x14ac:dyDescent="0.25">
      <c r="A653" s="11" t="s">
        <v>257</v>
      </c>
      <c r="B653" s="178">
        <f t="shared" si="36"/>
        <v>1.3189589561314725</v>
      </c>
      <c r="D653" s="260"/>
      <c r="E653" s="260" t="s">
        <v>126</v>
      </c>
      <c r="F653" s="260">
        <v>4100</v>
      </c>
      <c r="G653" s="238">
        <f t="shared" si="37"/>
        <v>1.1484593837535015E-2</v>
      </c>
      <c r="H653" s="260"/>
      <c r="I653" s="260"/>
      <c r="J653" s="76"/>
    </row>
    <row r="654" spans="1:10" x14ac:dyDescent="0.25">
      <c r="A654" s="11" t="s">
        <v>257</v>
      </c>
      <c r="B654" s="178">
        <f t="shared" si="36"/>
        <v>0</v>
      </c>
      <c r="D654" s="260"/>
      <c r="E654" s="260" t="s">
        <v>128</v>
      </c>
      <c r="F654" s="260"/>
      <c r="G654" s="238"/>
      <c r="H654" s="260"/>
      <c r="I654" s="260"/>
      <c r="J654" s="76"/>
    </row>
    <row r="655" spans="1:10" x14ac:dyDescent="0.25">
      <c r="A655" s="150" t="s">
        <v>257</v>
      </c>
      <c r="B655" s="131">
        <f t="shared" si="36"/>
        <v>0</v>
      </c>
      <c r="C655" s="150"/>
      <c r="D655" s="12"/>
      <c r="E655" s="12" t="s">
        <v>38</v>
      </c>
      <c r="F655" s="12"/>
      <c r="G655" s="237"/>
      <c r="H655" s="12"/>
      <c r="I655" s="12"/>
      <c r="J655" s="147"/>
    </row>
    <row r="656" spans="1:10" x14ac:dyDescent="0.25">
      <c r="A656" s="11" t="s">
        <v>260</v>
      </c>
      <c r="B656" s="178">
        <f>POWER((F656/$J$656)*100, 2)</f>
        <v>36.608936453146221</v>
      </c>
      <c r="C656" s="11">
        <f>SUM(B656:B663)</f>
        <v>3430.5562972498874</v>
      </c>
      <c r="D656" s="261"/>
      <c r="E656" s="261" t="s">
        <v>81</v>
      </c>
      <c r="F656" s="261">
        <v>22750</v>
      </c>
      <c r="G656" s="238">
        <f>F656/$J$656</f>
        <v>6.0505319148936171E-2</v>
      </c>
      <c r="H656" s="261"/>
      <c r="I656" s="261"/>
      <c r="J656" s="76">
        <v>376000</v>
      </c>
    </row>
    <row r="657" spans="1:10" x14ac:dyDescent="0.25">
      <c r="A657" s="11" t="s">
        <v>260</v>
      </c>
      <c r="B657" s="178">
        <f t="shared" ref="B657:B663" si="38">POWER((F657/$J$656)*100, 2)</f>
        <v>2553.4744228157542</v>
      </c>
      <c r="D657" s="261"/>
      <c r="E657" s="261" t="s">
        <v>15</v>
      </c>
      <c r="F657" s="261">
        <v>190000</v>
      </c>
      <c r="G657" s="238">
        <f t="shared" ref="G657:G662" si="39">F657/$J$656</f>
        <v>0.50531914893617025</v>
      </c>
      <c r="H657" s="261"/>
      <c r="I657" s="261"/>
      <c r="J657" s="76"/>
    </row>
    <row r="658" spans="1:10" x14ac:dyDescent="0.25">
      <c r="A658" s="11" t="s">
        <v>260</v>
      </c>
      <c r="B658" s="178">
        <f t="shared" si="38"/>
        <v>28.293345405160704</v>
      </c>
      <c r="D658" s="261"/>
      <c r="E658" s="261" t="s">
        <v>24</v>
      </c>
      <c r="F658" s="261">
        <v>20000</v>
      </c>
      <c r="G658" s="238">
        <f t="shared" si="39"/>
        <v>5.3191489361702128E-2</v>
      </c>
      <c r="H658" s="261"/>
      <c r="I658" s="261"/>
      <c r="J658" s="76"/>
    </row>
    <row r="659" spans="1:10" x14ac:dyDescent="0.25">
      <c r="A659" s="11" t="s">
        <v>260</v>
      </c>
      <c r="B659" s="178">
        <f t="shared" si="38"/>
        <v>150.92383884110455</v>
      </c>
      <c r="D659" s="261"/>
      <c r="E659" s="261" t="s">
        <v>56</v>
      </c>
      <c r="F659" s="261">
        <v>46192</v>
      </c>
      <c r="G659" s="238">
        <f t="shared" si="39"/>
        <v>0.12285106382978724</v>
      </c>
      <c r="H659" s="261"/>
      <c r="I659" s="261"/>
      <c r="J659" s="76"/>
    </row>
    <row r="660" spans="1:10" x14ac:dyDescent="0.25">
      <c r="A660" s="11" t="s">
        <v>260</v>
      </c>
      <c r="B660" s="178">
        <f t="shared" si="38"/>
        <v>0</v>
      </c>
      <c r="D660" s="261"/>
      <c r="E660" s="261" t="s">
        <v>165</v>
      </c>
      <c r="F660" s="261"/>
      <c r="G660" s="238"/>
      <c r="H660" s="261"/>
      <c r="I660" s="261"/>
      <c r="J660" s="76"/>
    </row>
    <row r="661" spans="1:10" x14ac:dyDescent="0.25">
      <c r="A661" s="11" t="s">
        <v>260</v>
      </c>
      <c r="B661" s="178">
        <f t="shared" si="38"/>
        <v>0</v>
      </c>
      <c r="D661" s="261"/>
      <c r="E661" s="261" t="s">
        <v>262</v>
      </c>
      <c r="F661" s="261"/>
      <c r="G661" s="238"/>
      <c r="H661" s="261"/>
      <c r="I661" s="261"/>
      <c r="J661" s="76"/>
    </row>
    <row r="662" spans="1:10" x14ac:dyDescent="0.25">
      <c r="A662" s="11" t="s">
        <v>260</v>
      </c>
      <c r="B662" s="178">
        <f t="shared" si="38"/>
        <v>661.25575373472168</v>
      </c>
      <c r="D662" s="261"/>
      <c r="E662" s="261" t="s">
        <v>32</v>
      </c>
      <c r="F662" s="261">
        <v>96688</v>
      </c>
      <c r="G662" s="238">
        <f t="shared" si="39"/>
        <v>0.25714893617021278</v>
      </c>
      <c r="H662" s="261"/>
      <c r="I662" s="261"/>
      <c r="J662" s="76"/>
    </row>
    <row r="663" spans="1:10" x14ac:dyDescent="0.25">
      <c r="A663" s="150" t="s">
        <v>260</v>
      </c>
      <c r="B663" s="131">
        <f t="shared" si="38"/>
        <v>0</v>
      </c>
      <c r="C663" s="150"/>
      <c r="D663" s="12"/>
      <c r="E663" s="12" t="s">
        <v>31</v>
      </c>
      <c r="F663" s="12"/>
      <c r="G663" s="237"/>
      <c r="H663" s="12"/>
      <c r="I663" s="12"/>
      <c r="J663" s="147"/>
    </row>
    <row r="664" spans="1:10" x14ac:dyDescent="0.25">
      <c r="A664" s="11" t="s">
        <v>263</v>
      </c>
      <c r="B664" s="178">
        <f>POWER((F664/$J$664)*100, 2)</f>
        <v>9.2393058027767889</v>
      </c>
      <c r="C664" s="105">
        <f>SUM(B664:B676)</f>
        <v>7857.1022463510135</v>
      </c>
      <c r="D664" s="232"/>
      <c r="E664" s="14" t="s">
        <v>5</v>
      </c>
      <c r="F664" s="263">
        <v>3222</v>
      </c>
      <c r="G664" s="238">
        <f>F664/$J$664</f>
        <v>3.0396226415094339E-2</v>
      </c>
      <c r="H664" s="232"/>
      <c r="I664" s="232"/>
      <c r="J664" s="167">
        <v>106000</v>
      </c>
    </row>
    <row r="665" spans="1:10" x14ac:dyDescent="0.25">
      <c r="A665" s="11" t="s">
        <v>263</v>
      </c>
      <c r="B665" s="178">
        <f t="shared" ref="B665:B676" si="40">POWER((F665/$J$664)*100, 2)</f>
        <v>2.3357066571733709</v>
      </c>
      <c r="C665" s="105"/>
      <c r="D665" s="232"/>
      <c r="E665" s="14" t="s">
        <v>6</v>
      </c>
      <c r="F665" s="263">
        <v>1620</v>
      </c>
      <c r="G665" s="238">
        <f t="shared" ref="G665:G676" si="41">F665/$J$664</f>
        <v>1.5283018867924528E-2</v>
      </c>
      <c r="H665" s="232"/>
      <c r="I665" s="232"/>
      <c r="J665" s="167"/>
    </row>
    <row r="666" spans="1:10" x14ac:dyDescent="0.25">
      <c r="A666" s="11" t="s">
        <v>263</v>
      </c>
      <c r="B666" s="178">
        <f t="shared" si="40"/>
        <v>7830.5802776788887</v>
      </c>
      <c r="D666" s="263"/>
      <c r="E666" s="263" t="s">
        <v>15</v>
      </c>
      <c r="F666" s="263">
        <v>93800</v>
      </c>
      <c r="G666" s="238">
        <f t="shared" si="41"/>
        <v>0.88490566037735852</v>
      </c>
      <c r="H666" s="263"/>
      <c r="I666" s="263"/>
      <c r="J666" s="76"/>
    </row>
    <row r="667" spans="1:10" x14ac:dyDescent="0.25">
      <c r="A667" s="11" t="s">
        <v>263</v>
      </c>
      <c r="B667" s="178">
        <f t="shared" si="40"/>
        <v>0</v>
      </c>
      <c r="D667" s="263"/>
      <c r="E667" s="263" t="s">
        <v>265</v>
      </c>
      <c r="F667" s="263"/>
      <c r="G667" s="238"/>
      <c r="H667" s="263"/>
      <c r="I667" s="263"/>
      <c r="J667" s="76"/>
    </row>
    <row r="668" spans="1:10" x14ac:dyDescent="0.25">
      <c r="A668" s="11" t="s">
        <v>263</v>
      </c>
      <c r="B668" s="178">
        <f t="shared" si="40"/>
        <v>2.5720897116411536</v>
      </c>
      <c r="D668" s="263"/>
      <c r="E668" s="263" t="s">
        <v>9</v>
      </c>
      <c r="F668" s="263">
        <v>1700</v>
      </c>
      <c r="G668" s="238">
        <f t="shared" si="41"/>
        <v>1.6037735849056604E-2</v>
      </c>
      <c r="H668" s="263"/>
      <c r="I668" s="263"/>
      <c r="J668" s="76"/>
    </row>
    <row r="669" spans="1:10" x14ac:dyDescent="0.25">
      <c r="A669" s="11" t="s">
        <v>263</v>
      </c>
      <c r="B669" s="178">
        <f t="shared" si="40"/>
        <v>0</v>
      </c>
      <c r="D669" s="263"/>
      <c r="E669" s="263" t="s">
        <v>36</v>
      </c>
      <c r="F669" s="263"/>
      <c r="G669" s="238"/>
      <c r="H669" s="263"/>
      <c r="I669" s="263"/>
      <c r="J669" s="76"/>
    </row>
    <row r="670" spans="1:10" x14ac:dyDescent="0.25">
      <c r="A670" s="11" t="s">
        <v>263</v>
      </c>
      <c r="B670" s="178">
        <f t="shared" si="40"/>
        <v>0</v>
      </c>
      <c r="D670" s="263"/>
      <c r="E670" s="263" t="s">
        <v>266</v>
      </c>
      <c r="F670" s="263"/>
      <c r="G670" s="238"/>
      <c r="H670" s="263"/>
      <c r="I670" s="263"/>
      <c r="J670" s="76"/>
    </row>
    <row r="671" spans="1:10" x14ac:dyDescent="0.25">
      <c r="A671" s="11" t="s">
        <v>263</v>
      </c>
      <c r="B671" s="178">
        <f t="shared" si="40"/>
        <v>8.8999644001423999E-3</v>
      </c>
      <c r="D671" s="263"/>
      <c r="E671" s="263" t="s">
        <v>26</v>
      </c>
      <c r="F671" s="263">
        <v>100</v>
      </c>
      <c r="G671" s="238">
        <f t="shared" si="41"/>
        <v>9.4339622641509435E-4</v>
      </c>
      <c r="H671" s="263"/>
      <c r="I671" s="263"/>
      <c r="J671" s="76"/>
    </row>
    <row r="672" spans="1:10" x14ac:dyDescent="0.25">
      <c r="A672" s="11" t="s">
        <v>263</v>
      </c>
      <c r="B672" s="178">
        <f t="shared" si="40"/>
        <v>4.3075827696689215</v>
      </c>
      <c r="D672" s="263"/>
      <c r="E672" s="263" t="s">
        <v>16</v>
      </c>
      <c r="F672" s="263">
        <v>2200</v>
      </c>
      <c r="G672" s="238">
        <f t="shared" si="41"/>
        <v>2.0754716981132074E-2</v>
      </c>
      <c r="H672" s="263"/>
      <c r="I672" s="263"/>
      <c r="J672" s="76"/>
    </row>
    <row r="673" spans="1:10" x14ac:dyDescent="0.25">
      <c r="A673" s="11" t="s">
        <v>263</v>
      </c>
      <c r="B673" s="178">
        <f t="shared" si="40"/>
        <v>0</v>
      </c>
      <c r="D673" s="263"/>
      <c r="E673" s="263" t="s">
        <v>160</v>
      </c>
      <c r="F673" s="263"/>
      <c r="G673" s="238"/>
      <c r="H673" s="263"/>
      <c r="I673" s="263"/>
      <c r="J673" s="76"/>
    </row>
    <row r="674" spans="1:10" x14ac:dyDescent="0.25">
      <c r="A674" s="11" t="s">
        <v>263</v>
      </c>
      <c r="B674" s="178">
        <f t="shared" si="40"/>
        <v>1.2815948736205056E-2</v>
      </c>
      <c r="D674" s="263"/>
      <c r="E674" s="263" t="s">
        <v>161</v>
      </c>
      <c r="F674" s="263">
        <v>120</v>
      </c>
      <c r="G674" s="238">
        <f t="shared" si="41"/>
        <v>1.1320754716981133E-3</v>
      </c>
      <c r="H674" s="263"/>
      <c r="I674" s="263"/>
      <c r="J674" s="76"/>
    </row>
    <row r="675" spans="1:10" x14ac:dyDescent="0.25">
      <c r="A675" s="11" t="s">
        <v>263</v>
      </c>
      <c r="B675" s="178">
        <f t="shared" si="40"/>
        <v>8.0099679601281615</v>
      </c>
      <c r="D675" s="263"/>
      <c r="E675" s="263" t="s">
        <v>38</v>
      </c>
      <c r="F675" s="263">
        <v>3000</v>
      </c>
      <c r="G675" s="238">
        <f t="shared" si="41"/>
        <v>2.8301886792452831E-2</v>
      </c>
      <c r="H675" s="263"/>
      <c r="I675" s="263"/>
      <c r="J675" s="76"/>
    </row>
    <row r="676" spans="1:10" x14ac:dyDescent="0.25">
      <c r="A676" s="150" t="s">
        <v>263</v>
      </c>
      <c r="B676" s="131">
        <f t="shared" si="40"/>
        <v>3.55998576005696E-2</v>
      </c>
      <c r="C676" s="12"/>
      <c r="D676" s="12"/>
      <c r="E676" s="12" t="s">
        <v>47</v>
      </c>
      <c r="F676" s="12">
        <v>200</v>
      </c>
      <c r="G676" s="237">
        <f t="shared" si="41"/>
        <v>1.8867924528301887E-3</v>
      </c>
      <c r="H676" s="12"/>
      <c r="I676" s="12"/>
      <c r="J676" s="12"/>
    </row>
    <row r="677" spans="1:10" x14ac:dyDescent="0.25">
      <c r="A677" s="11" t="s">
        <v>267</v>
      </c>
      <c r="B677" s="178">
        <f>POWER((F677/$J$677)*100, 2)</f>
        <v>1815.2400317397337</v>
      </c>
      <c r="C677" s="11">
        <f>SUM(B677:B694)</f>
        <v>2681.7831247669105</v>
      </c>
      <c r="D677" s="264"/>
      <c r="E677" s="264" t="s">
        <v>5</v>
      </c>
      <c r="F677" s="264">
        <v>605000</v>
      </c>
      <c r="G677" s="238">
        <f>F677/$J$677</f>
        <v>0.426056338028169</v>
      </c>
      <c r="H677" s="264"/>
      <c r="I677" s="264"/>
      <c r="J677" s="76">
        <v>1420000</v>
      </c>
    </row>
    <row r="678" spans="1:10" x14ac:dyDescent="0.25">
      <c r="A678" s="11" t="s">
        <v>267</v>
      </c>
      <c r="B678" s="178">
        <f t="shared" ref="B678:B694" si="42">POWER((F678/$J$677)*100, 2)</f>
        <v>2.0689378347550091</v>
      </c>
      <c r="D678" s="264"/>
      <c r="E678" s="264" t="s">
        <v>6</v>
      </c>
      <c r="F678" s="264">
        <v>20425</v>
      </c>
      <c r="G678" s="238">
        <f t="shared" ref="G678:G694" si="43">F678/$J$677</f>
        <v>1.4383802816901409E-2</v>
      </c>
      <c r="H678" s="264"/>
      <c r="I678" s="264"/>
      <c r="J678" s="76"/>
    </row>
    <row r="679" spans="1:10" x14ac:dyDescent="0.25">
      <c r="A679" s="11" t="s">
        <v>267</v>
      </c>
      <c r="B679" s="178">
        <f t="shared" si="42"/>
        <v>97.202935925411609</v>
      </c>
      <c r="D679" s="264"/>
      <c r="E679" s="264" t="s">
        <v>15</v>
      </c>
      <c r="F679" s="253">
        <v>140000</v>
      </c>
      <c r="G679" s="238">
        <f t="shared" si="43"/>
        <v>9.8591549295774641E-2</v>
      </c>
      <c r="H679" s="264"/>
      <c r="I679" s="264"/>
      <c r="J679" s="76"/>
    </row>
    <row r="680" spans="1:10" x14ac:dyDescent="0.25">
      <c r="A680" s="11" t="s">
        <v>267</v>
      </c>
      <c r="B680" s="178">
        <f t="shared" si="42"/>
        <v>7.934933544931563</v>
      </c>
      <c r="D680" s="264"/>
      <c r="E680" s="264" t="s">
        <v>9</v>
      </c>
      <c r="F680" s="264">
        <v>40000</v>
      </c>
      <c r="G680" s="238">
        <f t="shared" si="43"/>
        <v>2.8169014084507043E-2</v>
      </c>
      <c r="H680" s="264"/>
      <c r="I680" s="264"/>
      <c r="J680" s="76"/>
    </row>
    <row r="681" spans="1:10" x14ac:dyDescent="0.25">
      <c r="A681" s="11" t="s">
        <v>267</v>
      </c>
      <c r="B681" s="178">
        <f t="shared" si="42"/>
        <v>71.414401904384036</v>
      </c>
      <c r="D681" s="264"/>
      <c r="E681" s="264" t="s">
        <v>268</v>
      </c>
      <c r="F681" s="264">
        <v>120000</v>
      </c>
      <c r="G681" s="238">
        <f t="shared" si="43"/>
        <v>8.4507042253521125E-2</v>
      </c>
      <c r="H681" s="264"/>
      <c r="I681" s="264"/>
      <c r="J681" s="76"/>
    </row>
    <row r="682" spans="1:10" x14ac:dyDescent="0.25">
      <c r="A682" s="11" t="s">
        <v>267</v>
      </c>
      <c r="B682" s="178">
        <f t="shared" si="42"/>
        <v>0</v>
      </c>
      <c r="D682" s="264"/>
      <c r="E682" s="264" t="s">
        <v>176</v>
      </c>
      <c r="F682" s="253"/>
      <c r="G682" s="238"/>
      <c r="H682" s="264"/>
      <c r="I682" s="264"/>
      <c r="J682" s="76"/>
    </row>
    <row r="683" spans="1:10" x14ac:dyDescent="0.25">
      <c r="A683" s="11" t="s">
        <v>267</v>
      </c>
      <c r="B683" s="178">
        <f t="shared" si="42"/>
        <v>4.8406197381471916</v>
      </c>
      <c r="D683" s="264"/>
      <c r="E683" s="264" t="s">
        <v>90</v>
      </c>
      <c r="F683" s="264">
        <v>31242</v>
      </c>
      <c r="G683" s="238">
        <f t="shared" si="43"/>
        <v>2.2001408450704224E-2</v>
      </c>
      <c r="H683" s="264"/>
      <c r="I683" s="264"/>
      <c r="J683" s="76"/>
    </row>
    <row r="684" spans="1:10" x14ac:dyDescent="0.25">
      <c r="A684" s="11" t="s">
        <v>267</v>
      </c>
      <c r="B684" s="178">
        <f t="shared" si="42"/>
        <v>9.6887522317000603E-4</v>
      </c>
      <c r="D684" s="264"/>
      <c r="E684" s="264" t="s">
        <v>26</v>
      </c>
      <c r="F684" s="264">
        <v>442</v>
      </c>
      <c r="G684" s="238">
        <f t="shared" si="43"/>
        <v>3.1126760563380282E-4</v>
      </c>
      <c r="H684" s="264"/>
      <c r="I684" s="264"/>
      <c r="J684" s="76"/>
    </row>
    <row r="685" spans="1:10" x14ac:dyDescent="0.25">
      <c r="A685" s="11" t="s">
        <v>267</v>
      </c>
      <c r="B685" s="178">
        <f t="shared" si="42"/>
        <v>10.908599484229322</v>
      </c>
      <c r="D685" s="264"/>
      <c r="E685" s="264" t="s">
        <v>27</v>
      </c>
      <c r="F685" s="264">
        <v>46900</v>
      </c>
      <c r="G685" s="238">
        <f t="shared" si="43"/>
        <v>3.3028169014084507E-2</v>
      </c>
      <c r="H685" s="264"/>
      <c r="I685" s="264"/>
      <c r="J685" s="76"/>
    </row>
    <row r="686" spans="1:10" x14ac:dyDescent="0.25">
      <c r="A686" s="11" t="s">
        <v>267</v>
      </c>
      <c r="B686" s="178">
        <f t="shared" si="42"/>
        <v>0.31494227831779409</v>
      </c>
      <c r="D686" s="264"/>
      <c r="E686" s="264" t="s">
        <v>16</v>
      </c>
      <c r="F686" s="264">
        <v>7969</v>
      </c>
      <c r="G686" s="238">
        <f t="shared" si="43"/>
        <v>5.6119718309859158E-3</v>
      </c>
      <c r="H686" s="264"/>
      <c r="I686" s="264"/>
      <c r="J686" s="76"/>
    </row>
    <row r="687" spans="1:10" x14ac:dyDescent="0.25">
      <c r="A687" s="11" t="s">
        <v>267</v>
      </c>
      <c r="B687" s="178">
        <f t="shared" si="42"/>
        <v>0</v>
      </c>
      <c r="D687" s="264"/>
      <c r="E687" s="264" t="s">
        <v>159</v>
      </c>
      <c r="F687" s="253"/>
      <c r="G687" s="238"/>
      <c r="H687" s="264"/>
      <c r="I687" s="264"/>
      <c r="J687" s="76"/>
    </row>
    <row r="688" spans="1:10" x14ac:dyDescent="0.25">
      <c r="A688" s="11" t="s">
        <v>267</v>
      </c>
      <c r="B688" s="178">
        <f t="shared" si="42"/>
        <v>6.2209878992263426E-3</v>
      </c>
      <c r="D688" s="264"/>
      <c r="E688" s="264" t="s">
        <v>30</v>
      </c>
      <c r="F688" s="264">
        <v>1120</v>
      </c>
      <c r="G688" s="238">
        <f t="shared" si="43"/>
        <v>7.8873239436619714E-4</v>
      </c>
      <c r="H688" s="264"/>
      <c r="I688" s="264"/>
      <c r="J688" s="76"/>
    </row>
    <row r="689" spans="1:10" x14ac:dyDescent="0.25">
      <c r="A689" s="11" t="s">
        <v>267</v>
      </c>
      <c r="B689" s="178">
        <f t="shared" si="42"/>
        <v>668.65947282285254</v>
      </c>
      <c r="D689" s="264"/>
      <c r="E689" s="264" t="s">
        <v>121</v>
      </c>
      <c r="F689" s="264">
        <v>367190</v>
      </c>
      <c r="G689" s="238">
        <f t="shared" si="43"/>
        <v>0.2585845070422535</v>
      </c>
      <c r="H689" s="264"/>
      <c r="I689" s="264"/>
      <c r="J689" s="76"/>
    </row>
    <row r="690" spans="1:10" x14ac:dyDescent="0.25">
      <c r="A690" s="11" t="s">
        <v>267</v>
      </c>
      <c r="B690" s="178">
        <f t="shared" si="42"/>
        <v>4.2285260860940282E-4</v>
      </c>
      <c r="D690" s="264"/>
      <c r="E690" s="264" t="s">
        <v>160</v>
      </c>
      <c r="F690" s="264">
        <v>292</v>
      </c>
      <c r="G690" s="238">
        <f t="shared" si="43"/>
        <v>2.0563380281690141E-4</v>
      </c>
      <c r="H690" s="264"/>
      <c r="I690" s="264"/>
      <c r="J690" s="76"/>
    </row>
    <row r="691" spans="1:10" x14ac:dyDescent="0.25">
      <c r="A691" s="11" t="s">
        <v>267</v>
      </c>
      <c r="B691" s="178">
        <f t="shared" si="42"/>
        <v>0</v>
      </c>
      <c r="D691" s="264"/>
      <c r="E691" s="264" t="s">
        <v>161</v>
      </c>
      <c r="F691" s="264"/>
      <c r="G691" s="238"/>
      <c r="H691" s="264"/>
      <c r="I691" s="264"/>
      <c r="J691" s="76"/>
    </row>
    <row r="692" spans="1:10" x14ac:dyDescent="0.25">
      <c r="A692" s="11" t="s">
        <v>267</v>
      </c>
      <c r="B692" s="178">
        <f t="shared" si="42"/>
        <v>1.9837333862328907</v>
      </c>
      <c r="D692" s="264"/>
      <c r="E692" s="264" t="s">
        <v>126</v>
      </c>
      <c r="F692" s="264">
        <v>20000</v>
      </c>
      <c r="G692" s="238">
        <f t="shared" si="43"/>
        <v>1.4084507042253521E-2</v>
      </c>
      <c r="H692" s="264"/>
      <c r="I692" s="264"/>
      <c r="J692" s="76"/>
    </row>
    <row r="693" spans="1:10" x14ac:dyDescent="0.25">
      <c r="A693" s="11" t="s">
        <v>267</v>
      </c>
      <c r="B693" s="178">
        <f t="shared" si="42"/>
        <v>0</v>
      </c>
      <c r="D693" s="264"/>
      <c r="E693" s="264" t="s">
        <v>38</v>
      </c>
      <c r="F693" s="253"/>
      <c r="G693" s="238"/>
      <c r="H693" s="264"/>
      <c r="I693" s="264"/>
      <c r="J693" s="76"/>
    </row>
    <row r="694" spans="1:10" x14ac:dyDescent="0.25">
      <c r="A694" s="150" t="s">
        <v>267</v>
      </c>
      <c r="B694" s="131">
        <f t="shared" si="42"/>
        <v>1.2069033921840906</v>
      </c>
      <c r="C694" s="12"/>
      <c r="D694" s="12"/>
      <c r="E694" s="12" t="s">
        <v>47</v>
      </c>
      <c r="F694" s="12">
        <v>15600</v>
      </c>
      <c r="G694" s="237">
        <f t="shared" si="43"/>
        <v>1.0985915492957746E-2</v>
      </c>
      <c r="H694" s="12"/>
      <c r="I694" s="12"/>
      <c r="J694" s="12"/>
    </row>
    <row r="695" spans="1:10" x14ac:dyDescent="0.25">
      <c r="A695" s="11" t="s">
        <v>269</v>
      </c>
      <c r="B695" s="178">
        <f>POWER((F695/$J$695)*100, 2)</f>
        <v>0</v>
      </c>
      <c r="C695" s="11">
        <f>SUM(B695:B711)</f>
        <v>8458.1087238546788</v>
      </c>
      <c r="D695" s="269"/>
      <c r="E695" s="269" t="s">
        <v>5</v>
      </c>
      <c r="F695" s="268"/>
      <c r="G695" s="238"/>
      <c r="H695" s="269"/>
      <c r="I695" s="269"/>
      <c r="J695" s="76">
        <v>62700</v>
      </c>
    </row>
    <row r="696" spans="1:10" x14ac:dyDescent="0.25">
      <c r="A696" s="11" t="s">
        <v>269</v>
      </c>
      <c r="B696" s="178">
        <f t="shared" ref="B696:B711" si="44">POWER((F696/$J$695)*100, 2)</f>
        <v>0</v>
      </c>
      <c r="D696" s="269"/>
      <c r="E696" s="269" t="s">
        <v>93</v>
      </c>
      <c r="F696" s="269"/>
      <c r="G696" s="238"/>
      <c r="H696" s="269"/>
      <c r="I696" s="269"/>
      <c r="J696" s="76"/>
    </row>
    <row r="697" spans="1:10" x14ac:dyDescent="0.25">
      <c r="A697" s="11" t="s">
        <v>269</v>
      </c>
      <c r="B697" s="178">
        <f t="shared" si="44"/>
        <v>8401.6082278336107</v>
      </c>
      <c r="D697" s="269"/>
      <c r="E697" s="269" t="s">
        <v>6</v>
      </c>
      <c r="F697" s="269">
        <v>57471</v>
      </c>
      <c r="G697" s="238">
        <f>F697/$J$695</f>
        <v>0.91660287081339709</v>
      </c>
      <c r="H697" s="269"/>
      <c r="I697" s="269"/>
      <c r="J697" s="76"/>
    </row>
    <row r="698" spans="1:10" x14ac:dyDescent="0.25">
      <c r="A698" s="11" t="s">
        <v>269</v>
      </c>
      <c r="B698" s="178">
        <f t="shared" si="44"/>
        <v>6.6161488976900721E-3</v>
      </c>
      <c r="D698" s="269"/>
      <c r="E698" s="269" t="s">
        <v>271</v>
      </c>
      <c r="F698" s="269">
        <v>51</v>
      </c>
      <c r="G698" s="238">
        <f t="shared" ref="G698:G708" si="45">F698/$J$695</f>
        <v>8.1339712918660292E-4</v>
      </c>
      <c r="H698" s="269"/>
      <c r="I698" s="269"/>
      <c r="J698" s="76"/>
    </row>
    <row r="699" spans="1:10" x14ac:dyDescent="0.25">
      <c r="A699" s="11" t="s">
        <v>269</v>
      </c>
      <c r="B699" s="178">
        <f t="shared" si="44"/>
        <v>56.309824510529623</v>
      </c>
      <c r="D699" s="269"/>
      <c r="E699" s="269" t="s">
        <v>82</v>
      </c>
      <c r="F699" s="269">
        <v>4705</v>
      </c>
      <c r="G699" s="238">
        <f t="shared" si="45"/>
        <v>7.5039872408293462E-2</v>
      </c>
      <c r="H699" s="269"/>
      <c r="I699" s="269"/>
      <c r="J699" s="76"/>
    </row>
    <row r="700" spans="1:10" x14ac:dyDescent="0.25">
      <c r="A700" s="11" t="s">
        <v>269</v>
      </c>
      <c r="B700" s="178">
        <f t="shared" si="44"/>
        <v>5.4816680115019653E-4</v>
      </c>
      <c r="D700" s="269"/>
      <c r="E700" s="269" t="s">
        <v>15</v>
      </c>
      <c r="F700" s="269">
        <v>14.67992732847733</v>
      </c>
      <c r="G700" s="238">
        <f t="shared" si="45"/>
        <v>2.3412962246375328E-4</v>
      </c>
      <c r="H700" s="269"/>
      <c r="I700" s="269"/>
      <c r="J700" s="76"/>
    </row>
    <row r="701" spans="1:10" x14ac:dyDescent="0.25">
      <c r="A701" s="11" t="s">
        <v>269</v>
      </c>
      <c r="B701" s="178">
        <f t="shared" si="44"/>
        <v>8.2415695611364206E-2</v>
      </c>
      <c r="D701" s="269"/>
      <c r="E701" s="269" t="s">
        <v>213</v>
      </c>
      <c r="F701" s="269">
        <v>180</v>
      </c>
      <c r="G701" s="238">
        <f t="shared" si="45"/>
        <v>2.8708133971291866E-3</v>
      </c>
      <c r="H701" s="269"/>
      <c r="I701" s="269"/>
      <c r="J701" s="76"/>
    </row>
    <row r="702" spans="1:10" x14ac:dyDescent="0.25">
      <c r="A702" s="11" t="s">
        <v>269</v>
      </c>
      <c r="B702" s="178">
        <f t="shared" si="44"/>
        <v>1.7195373528790803E-3</v>
      </c>
      <c r="D702" s="269"/>
      <c r="E702" s="269" t="s">
        <v>273</v>
      </c>
      <c r="F702" s="269">
        <v>26</v>
      </c>
      <c r="G702" s="238">
        <f t="shared" si="45"/>
        <v>4.1467304625199361E-4</v>
      </c>
      <c r="H702" s="269"/>
      <c r="I702" s="269"/>
      <c r="J702" s="76"/>
    </row>
    <row r="703" spans="1:10" x14ac:dyDescent="0.25">
      <c r="A703" s="11" t="s">
        <v>269</v>
      </c>
      <c r="B703" s="178">
        <f t="shared" si="44"/>
        <v>0</v>
      </c>
      <c r="D703" s="269"/>
      <c r="E703" s="269" t="s">
        <v>275</v>
      </c>
      <c r="F703" s="269"/>
      <c r="G703" s="238"/>
      <c r="H703" s="269"/>
      <c r="I703" s="269"/>
      <c r="J703" s="76"/>
    </row>
    <row r="704" spans="1:10" x14ac:dyDescent="0.25">
      <c r="A704" s="11" t="s">
        <v>269</v>
      </c>
      <c r="B704" s="178">
        <f t="shared" si="44"/>
        <v>4.7032907773275449E-3</v>
      </c>
      <c r="D704" s="269"/>
      <c r="E704" s="269" t="s">
        <v>36</v>
      </c>
      <c r="F704" s="269">
        <v>43</v>
      </c>
      <c r="G704" s="238">
        <f t="shared" si="45"/>
        <v>6.8580542264752792E-4</v>
      </c>
      <c r="H704" s="269"/>
      <c r="I704" s="269"/>
      <c r="J704" s="76"/>
    </row>
    <row r="705" spans="1:10" x14ac:dyDescent="0.25">
      <c r="A705" s="11" t="s">
        <v>269</v>
      </c>
      <c r="B705" s="178">
        <f t="shared" si="44"/>
        <v>1.1217691902657906E-3</v>
      </c>
      <c r="D705" s="269"/>
      <c r="E705" s="269" t="s">
        <v>27</v>
      </c>
      <c r="F705" s="269">
        <v>21</v>
      </c>
      <c r="G705" s="238">
        <f t="shared" si="45"/>
        <v>3.3492822966507175E-4</v>
      </c>
      <c r="H705" s="269"/>
      <c r="I705" s="269"/>
      <c r="J705" s="76"/>
    </row>
    <row r="706" spans="1:10" x14ac:dyDescent="0.25">
      <c r="A706" s="11" t="s">
        <v>269</v>
      </c>
      <c r="B706" s="178">
        <f t="shared" si="44"/>
        <v>0</v>
      </c>
      <c r="D706" s="269"/>
      <c r="E706" s="269" t="s">
        <v>84</v>
      </c>
      <c r="F706" s="269"/>
      <c r="G706" s="238"/>
      <c r="H706" s="269"/>
      <c r="I706" s="269"/>
      <c r="J706" s="76"/>
    </row>
    <row r="707" spans="1:10" x14ac:dyDescent="0.25">
      <c r="A707" s="11" t="s">
        <v>269</v>
      </c>
      <c r="B707" s="178">
        <f t="shared" si="44"/>
        <v>1.7195373528790803E-3</v>
      </c>
      <c r="D707" s="269"/>
      <c r="E707" s="269" t="s">
        <v>139</v>
      </c>
      <c r="F707" s="269">
        <v>26</v>
      </c>
      <c r="G707" s="238">
        <f t="shared" si="45"/>
        <v>4.1467304625199361E-4</v>
      </c>
      <c r="H707" s="269"/>
      <c r="I707" s="269"/>
      <c r="J707" s="76"/>
    </row>
    <row r="708" spans="1:10" x14ac:dyDescent="0.25">
      <c r="A708" s="11" t="s">
        <v>269</v>
      </c>
      <c r="B708" s="178">
        <f t="shared" si="44"/>
        <v>9.1827364554637289E-2</v>
      </c>
      <c r="D708" s="269"/>
      <c r="E708" s="269" t="s">
        <v>272</v>
      </c>
      <c r="F708" s="269">
        <v>190</v>
      </c>
      <c r="G708" s="238">
        <f t="shared" si="45"/>
        <v>3.0303030303030303E-3</v>
      </c>
      <c r="H708" s="269"/>
      <c r="I708" s="269"/>
      <c r="J708" s="76"/>
    </row>
    <row r="709" spans="1:10" x14ac:dyDescent="0.25">
      <c r="A709" s="11" t="s">
        <v>269</v>
      </c>
      <c r="B709" s="178">
        <f t="shared" si="44"/>
        <v>0</v>
      </c>
      <c r="D709" s="269"/>
      <c r="E709" s="269" t="s">
        <v>274</v>
      </c>
      <c r="F709" s="269"/>
      <c r="G709" s="238"/>
      <c r="H709" s="269"/>
      <c r="I709" s="269"/>
      <c r="J709" s="76"/>
    </row>
    <row r="710" spans="1:10" x14ac:dyDescent="0.25">
      <c r="A710" s="11" t="s">
        <v>269</v>
      </c>
      <c r="B710" s="178">
        <f t="shared" si="44"/>
        <v>0</v>
      </c>
      <c r="D710" s="269"/>
      <c r="E710" s="269" t="s">
        <v>193</v>
      </c>
      <c r="F710" s="269"/>
      <c r="G710" s="238"/>
      <c r="H710" s="269"/>
      <c r="I710" s="269"/>
      <c r="J710" s="76"/>
    </row>
    <row r="711" spans="1:10" x14ac:dyDescent="0.25">
      <c r="A711" s="150" t="s">
        <v>269</v>
      </c>
      <c r="B711" s="131">
        <f t="shared" si="44"/>
        <v>0</v>
      </c>
      <c r="C711" s="150"/>
      <c r="D711" s="12"/>
      <c r="E711" s="12" t="s">
        <v>86</v>
      </c>
      <c r="F711" s="140"/>
      <c r="G711" s="27"/>
      <c r="H711" s="12"/>
      <c r="I711" s="12"/>
      <c r="J711" s="147"/>
    </row>
    <row r="712" spans="1:10" x14ac:dyDescent="0.25">
      <c r="A712" s="11" t="s">
        <v>276</v>
      </c>
      <c r="B712" s="178">
        <f>POWER((F712/$J$712)*100, 2)</f>
        <v>6.4965248107910156</v>
      </c>
      <c r="C712" s="11">
        <f>SUM(B712:B725)</f>
        <v>2514.4957815551757</v>
      </c>
      <c r="D712" s="271"/>
      <c r="E712" s="271" t="s">
        <v>210</v>
      </c>
      <c r="F712" s="271">
        <v>6525</v>
      </c>
      <c r="G712" s="238">
        <f>F712/$J$712</f>
        <v>2.5488281250000001E-2</v>
      </c>
      <c r="H712" s="271"/>
      <c r="I712" s="271"/>
      <c r="J712" s="76">
        <v>256000</v>
      </c>
    </row>
    <row r="713" spans="1:10" x14ac:dyDescent="0.25">
      <c r="A713" s="11" t="s">
        <v>276</v>
      </c>
      <c r="B713" s="178">
        <f t="shared" ref="B713:B725" si="46">POWER((F713/$J$712)*100, 2)</f>
        <v>12.184462890625001</v>
      </c>
      <c r="D713" s="271"/>
      <c r="E713" s="271" t="s">
        <v>82</v>
      </c>
      <c r="F713" s="271">
        <v>8936</v>
      </c>
      <c r="G713" s="238">
        <f t="shared" ref="G713:G725" si="47">F713/$J$712</f>
        <v>3.490625E-2</v>
      </c>
      <c r="H713" s="271"/>
      <c r="I713" s="271"/>
      <c r="J713" s="76"/>
    </row>
    <row r="714" spans="1:10" x14ac:dyDescent="0.25">
      <c r="A714" s="11" t="s">
        <v>276</v>
      </c>
      <c r="B714" s="178">
        <f t="shared" si="46"/>
        <v>187.88270568847662</v>
      </c>
      <c r="D714" s="271"/>
      <c r="E714" s="271" t="s">
        <v>83</v>
      </c>
      <c r="F714" s="271">
        <v>35090</v>
      </c>
      <c r="G714" s="238">
        <f t="shared" si="47"/>
        <v>0.13707031250000001</v>
      </c>
      <c r="H714" s="271"/>
      <c r="I714" s="271"/>
      <c r="J714" s="76"/>
    </row>
    <row r="715" spans="1:10" x14ac:dyDescent="0.25">
      <c r="A715" s="11" t="s">
        <v>276</v>
      </c>
      <c r="B715" s="178">
        <f t="shared" si="46"/>
        <v>1682.281494140625</v>
      </c>
      <c r="D715" s="271"/>
      <c r="E715" s="271" t="s">
        <v>15</v>
      </c>
      <c r="F715" s="271">
        <v>105000</v>
      </c>
      <c r="G715" s="238">
        <f t="shared" si="47"/>
        <v>0.41015625</v>
      </c>
      <c r="H715" s="271"/>
      <c r="I715" s="271"/>
      <c r="J715" s="76"/>
    </row>
    <row r="716" spans="1:10" x14ac:dyDescent="0.25">
      <c r="A716" s="11" t="s">
        <v>276</v>
      </c>
      <c r="B716" s="178">
        <f t="shared" si="46"/>
        <v>1.8863305664062502</v>
      </c>
      <c r="D716" s="271"/>
      <c r="E716" s="271" t="s">
        <v>24</v>
      </c>
      <c r="F716" s="271">
        <v>3516</v>
      </c>
      <c r="G716" s="238">
        <f t="shared" si="47"/>
        <v>1.3734375E-2</v>
      </c>
      <c r="H716" s="271"/>
      <c r="I716" s="271"/>
      <c r="J716" s="76"/>
    </row>
    <row r="717" spans="1:10" x14ac:dyDescent="0.25">
      <c r="A717" s="11" t="s">
        <v>276</v>
      </c>
      <c r="B717" s="178">
        <f t="shared" si="46"/>
        <v>0</v>
      </c>
      <c r="D717" s="271"/>
      <c r="E717" s="271" t="s">
        <v>228</v>
      </c>
      <c r="F717" s="271"/>
      <c r="G717" s="238"/>
      <c r="H717" s="271"/>
      <c r="I717" s="271"/>
      <c r="J717" s="76"/>
    </row>
    <row r="718" spans="1:10" x14ac:dyDescent="0.25">
      <c r="A718" s="11" t="s">
        <v>276</v>
      </c>
      <c r="B718" s="178">
        <f t="shared" si="46"/>
        <v>0</v>
      </c>
      <c r="D718" s="271"/>
      <c r="E718" s="271" t="s">
        <v>266</v>
      </c>
      <c r="F718" s="271"/>
      <c r="G718" s="238"/>
      <c r="H718" s="271"/>
      <c r="I718" s="271"/>
      <c r="J718" s="76"/>
    </row>
    <row r="719" spans="1:10" x14ac:dyDescent="0.25">
      <c r="A719" s="11" t="s">
        <v>276</v>
      </c>
      <c r="B719" s="178">
        <f t="shared" si="46"/>
        <v>19.71221252441406</v>
      </c>
      <c r="D719" s="271"/>
      <c r="E719" s="271" t="s">
        <v>56</v>
      </c>
      <c r="F719" s="271">
        <v>11366</v>
      </c>
      <c r="G719" s="238">
        <f t="shared" si="47"/>
        <v>4.4398437499999999E-2</v>
      </c>
      <c r="H719" s="271"/>
      <c r="I719" s="271"/>
      <c r="J719" s="76"/>
    </row>
    <row r="720" spans="1:10" x14ac:dyDescent="0.25">
      <c r="A720" s="11" t="s">
        <v>276</v>
      </c>
      <c r="B720" s="178">
        <f t="shared" si="46"/>
        <v>0.55316406249999983</v>
      </c>
      <c r="D720" s="271"/>
      <c r="E720" s="271" t="s">
        <v>278</v>
      </c>
      <c r="F720" s="271">
        <v>1904</v>
      </c>
      <c r="G720" s="238">
        <f t="shared" si="47"/>
        <v>7.4374999999999997E-3</v>
      </c>
      <c r="H720" s="271"/>
      <c r="I720" s="271"/>
      <c r="J720" s="76"/>
    </row>
    <row r="721" spans="1:10" x14ac:dyDescent="0.25">
      <c r="A721" s="11" t="s">
        <v>276</v>
      </c>
      <c r="B721" s="178">
        <f t="shared" si="46"/>
        <v>43.015151977539063</v>
      </c>
      <c r="D721" s="271"/>
      <c r="E721" s="271" t="s">
        <v>92</v>
      </c>
      <c r="F721" s="271">
        <v>16790</v>
      </c>
      <c r="G721" s="238">
        <f t="shared" si="47"/>
        <v>6.5585937499999997E-2</v>
      </c>
      <c r="H721" s="271"/>
      <c r="I721" s="271"/>
      <c r="J721" s="76"/>
    </row>
    <row r="722" spans="1:10" x14ac:dyDescent="0.25">
      <c r="A722" s="11" t="s">
        <v>276</v>
      </c>
      <c r="B722" s="178">
        <f t="shared" si="46"/>
        <v>3.7221864318847655</v>
      </c>
      <c r="D722" s="271"/>
      <c r="E722" s="271" t="s">
        <v>16</v>
      </c>
      <c r="F722" s="271">
        <v>4939</v>
      </c>
      <c r="G722" s="238">
        <f t="shared" si="47"/>
        <v>1.929296875E-2</v>
      </c>
      <c r="H722" s="271"/>
      <c r="I722" s="271"/>
      <c r="J722" s="76"/>
    </row>
    <row r="723" spans="1:10" x14ac:dyDescent="0.25">
      <c r="A723" s="11" t="s">
        <v>276</v>
      </c>
      <c r="B723" s="178">
        <f t="shared" si="46"/>
        <v>5.4931640625E-2</v>
      </c>
      <c r="D723" s="271"/>
      <c r="E723" s="271" t="s">
        <v>31</v>
      </c>
      <c r="F723" s="270">
        <v>600</v>
      </c>
      <c r="G723" s="238">
        <f t="shared" si="47"/>
        <v>2.3437499999999999E-3</v>
      </c>
      <c r="H723" s="271"/>
      <c r="I723" s="271"/>
      <c r="J723" s="76"/>
    </row>
    <row r="724" spans="1:10" x14ac:dyDescent="0.25">
      <c r="A724" s="11" t="s">
        <v>276</v>
      </c>
      <c r="B724" s="178">
        <f t="shared" si="46"/>
        <v>556.6650390625</v>
      </c>
      <c r="D724" s="271"/>
      <c r="E724" s="271" t="s">
        <v>38</v>
      </c>
      <c r="F724" s="271">
        <v>60400</v>
      </c>
      <c r="G724" s="238">
        <f t="shared" si="47"/>
        <v>0.23593749999999999</v>
      </c>
      <c r="H724" s="271"/>
      <c r="I724" s="271"/>
      <c r="J724" s="76"/>
    </row>
    <row r="725" spans="1:10" x14ac:dyDescent="0.25">
      <c r="A725" s="150" t="s">
        <v>276</v>
      </c>
      <c r="B725" s="131">
        <f t="shared" si="46"/>
        <v>4.1577758789062502E-2</v>
      </c>
      <c r="C725" s="150"/>
      <c r="D725" s="12"/>
      <c r="E725" s="12" t="s">
        <v>129</v>
      </c>
      <c r="F725" s="12">
        <v>522</v>
      </c>
      <c r="G725" s="237">
        <f t="shared" si="47"/>
        <v>2.0390625000000001E-3</v>
      </c>
      <c r="H725" s="12"/>
      <c r="I725" s="12"/>
      <c r="J725" s="147"/>
    </row>
    <row r="726" spans="1:10" x14ac:dyDescent="0.25">
      <c r="A726" s="81" t="s">
        <v>279</v>
      </c>
      <c r="B726" s="178">
        <f>POWER((F726/$J$726)*100, 2)</f>
        <v>1.2913223140495871</v>
      </c>
      <c r="C726" s="11">
        <f>SUM(B726:B729)</f>
        <v>6316.3971533516979</v>
      </c>
      <c r="D726" s="272"/>
      <c r="E726" s="272" t="s">
        <v>82</v>
      </c>
      <c r="F726" s="272">
        <v>750</v>
      </c>
      <c r="G726" s="238">
        <f>F726/$J$726</f>
        <v>1.1363636363636364E-2</v>
      </c>
      <c r="H726" s="272"/>
      <c r="I726" s="272"/>
      <c r="J726" s="76">
        <v>66000</v>
      </c>
    </row>
    <row r="727" spans="1:10" x14ac:dyDescent="0.25">
      <c r="A727" s="81" t="s">
        <v>279</v>
      </c>
      <c r="B727" s="178">
        <f t="shared" ref="B727:B729" si="48">POWER((F727/$J$726)*100, 2)</f>
        <v>330.57851239669429</v>
      </c>
      <c r="D727" s="272"/>
      <c r="E727" s="272" t="s">
        <v>16</v>
      </c>
      <c r="F727" s="270">
        <v>12000</v>
      </c>
      <c r="G727" s="238">
        <f t="shared" ref="G727:G729" si="49">F727/$J$726</f>
        <v>0.18181818181818182</v>
      </c>
      <c r="H727" s="272"/>
      <c r="I727" s="272"/>
      <c r="J727" s="76"/>
    </row>
    <row r="728" spans="1:10" x14ac:dyDescent="0.25">
      <c r="A728" s="81" t="s">
        <v>279</v>
      </c>
      <c r="B728" s="178">
        <f t="shared" si="48"/>
        <v>5973.4162075298427</v>
      </c>
      <c r="D728" s="272"/>
      <c r="E728" s="272" t="s">
        <v>314</v>
      </c>
      <c r="F728" s="272">
        <v>51010</v>
      </c>
      <c r="G728" s="238">
        <f t="shared" si="49"/>
        <v>0.77287878787878783</v>
      </c>
      <c r="H728" s="272"/>
      <c r="I728" s="272"/>
      <c r="J728" s="76"/>
    </row>
    <row r="729" spans="1:10" x14ac:dyDescent="0.25">
      <c r="A729" s="156" t="s">
        <v>279</v>
      </c>
      <c r="B729" s="131">
        <f t="shared" si="48"/>
        <v>11.111111111111112</v>
      </c>
      <c r="C729" s="150"/>
      <c r="D729" s="12"/>
      <c r="E729" s="12" t="s">
        <v>86</v>
      </c>
      <c r="F729" s="12">
        <v>2200</v>
      </c>
      <c r="G729" s="237">
        <f t="shared" si="49"/>
        <v>3.3333333333333333E-2</v>
      </c>
      <c r="H729" s="12"/>
      <c r="I729" s="12"/>
      <c r="J729" s="147"/>
    </row>
    <row r="730" spans="1:10" x14ac:dyDescent="0.25">
      <c r="A730" s="11" t="s">
        <v>280</v>
      </c>
      <c r="B730" s="178">
        <f>POWER((F730/$J$730)*100, 2)</f>
        <v>2.1208407955509469E-2</v>
      </c>
      <c r="C730" s="11">
        <f>SUM(B730:B740)</f>
        <v>3038.4937319728533</v>
      </c>
      <c r="D730" s="274"/>
      <c r="E730" s="274" t="s">
        <v>5</v>
      </c>
      <c r="F730" s="274">
        <v>300</v>
      </c>
      <c r="G730" s="238">
        <f>F730/$J$730</f>
        <v>1.4563106796116505E-3</v>
      </c>
      <c r="H730" s="274"/>
      <c r="I730" s="274"/>
      <c r="J730" s="76">
        <v>206000</v>
      </c>
    </row>
    <row r="731" spans="1:10" x14ac:dyDescent="0.25">
      <c r="A731" s="11" t="s">
        <v>280</v>
      </c>
      <c r="B731" s="178">
        <f t="shared" ref="B731:B740" si="50">POWER((F731/$J$730)*100, 2)</f>
        <v>1.6089567819775668</v>
      </c>
      <c r="D731" s="274"/>
      <c r="E731" s="274" t="s">
        <v>202</v>
      </c>
      <c r="F731" s="274">
        <v>2613</v>
      </c>
      <c r="G731" s="238">
        <f t="shared" ref="G731:G740" si="51">F731/$J$730</f>
        <v>1.2684466019417476E-2</v>
      </c>
      <c r="H731" s="274"/>
      <c r="I731" s="274"/>
      <c r="J731" s="76"/>
    </row>
    <row r="732" spans="1:10" x14ac:dyDescent="0.25">
      <c r="A732" s="11" t="s">
        <v>280</v>
      </c>
      <c r="B732" s="178">
        <f t="shared" si="50"/>
        <v>70.527382411160332</v>
      </c>
      <c r="D732" s="274"/>
      <c r="E732" s="274" t="s">
        <v>315</v>
      </c>
      <c r="F732" s="274">
        <v>17300</v>
      </c>
      <c r="G732" s="238">
        <f t="shared" si="51"/>
        <v>8.3980582524271846E-2</v>
      </c>
      <c r="H732" s="274"/>
      <c r="I732" s="274"/>
      <c r="J732" s="76"/>
    </row>
    <row r="733" spans="1:10" x14ac:dyDescent="0.25">
      <c r="A733" s="11" t="s">
        <v>280</v>
      </c>
      <c r="B733" s="178">
        <f t="shared" si="50"/>
        <v>0.28513526251296067</v>
      </c>
      <c r="D733" s="274"/>
      <c r="E733" s="274" t="s">
        <v>134</v>
      </c>
      <c r="F733" s="274">
        <v>1100</v>
      </c>
      <c r="G733" s="238">
        <f t="shared" si="51"/>
        <v>5.3398058252427183E-3</v>
      </c>
      <c r="H733" s="274"/>
      <c r="I733" s="274"/>
      <c r="J733" s="76"/>
    </row>
    <row r="734" spans="1:10" x14ac:dyDescent="0.25">
      <c r="A734" s="11" t="s">
        <v>280</v>
      </c>
      <c r="B734" s="178">
        <f t="shared" si="50"/>
        <v>15.278231690074467</v>
      </c>
      <c r="D734" s="274"/>
      <c r="E734" s="274" t="s">
        <v>111</v>
      </c>
      <c r="F734" s="274">
        <v>8052</v>
      </c>
      <c r="G734" s="238">
        <f t="shared" si="51"/>
        <v>3.9087378640776702E-2</v>
      </c>
      <c r="H734" s="274"/>
      <c r="I734" s="274"/>
      <c r="J734" s="76"/>
    </row>
    <row r="735" spans="1:10" x14ac:dyDescent="0.25">
      <c r="A735" s="11" t="s">
        <v>280</v>
      </c>
      <c r="B735" s="178">
        <f t="shared" si="50"/>
        <v>9.4259590913375448E-5</v>
      </c>
      <c r="D735" s="274"/>
      <c r="E735" s="274" t="s">
        <v>118</v>
      </c>
      <c r="F735" s="274">
        <v>20</v>
      </c>
      <c r="G735" s="238">
        <f t="shared" si="51"/>
        <v>9.7087378640776706E-5</v>
      </c>
      <c r="H735" s="274"/>
      <c r="I735" s="274"/>
      <c r="J735" s="76"/>
    </row>
    <row r="736" spans="1:10" x14ac:dyDescent="0.25">
      <c r="A736" s="11" t="s">
        <v>280</v>
      </c>
      <c r="B736" s="178">
        <f t="shared" si="50"/>
        <v>1584.5037232538411</v>
      </c>
      <c r="D736" s="274"/>
      <c r="E736" s="274" t="s">
        <v>16</v>
      </c>
      <c r="F736" s="270">
        <v>82000</v>
      </c>
      <c r="G736" s="238">
        <f t="shared" si="51"/>
        <v>0.39805825242718446</v>
      </c>
      <c r="H736" s="274"/>
      <c r="I736" s="274"/>
      <c r="J736" s="76"/>
    </row>
    <row r="737" spans="1:10" x14ac:dyDescent="0.25">
      <c r="A737" s="11" t="s">
        <v>280</v>
      </c>
      <c r="B737" s="178">
        <f t="shared" si="50"/>
        <v>1.1405410500518428E-4</v>
      </c>
      <c r="D737" s="274"/>
      <c r="E737" s="274" t="s">
        <v>37</v>
      </c>
      <c r="F737" s="270">
        <v>22</v>
      </c>
      <c r="G737" s="238">
        <f t="shared" si="51"/>
        <v>1.0679611650485437E-4</v>
      </c>
      <c r="H737" s="274"/>
      <c r="I737" s="274"/>
      <c r="J737" s="76"/>
    </row>
    <row r="738" spans="1:10" x14ac:dyDescent="0.25">
      <c r="A738" s="11" t="s">
        <v>280</v>
      </c>
      <c r="B738" s="178">
        <f t="shared" si="50"/>
        <v>1316.2806683004994</v>
      </c>
      <c r="D738" s="274"/>
      <c r="E738" s="274" t="s">
        <v>316</v>
      </c>
      <c r="F738" s="274">
        <v>74738</v>
      </c>
      <c r="G738" s="238">
        <f t="shared" si="51"/>
        <v>0.36280582524271843</v>
      </c>
      <c r="H738" s="274"/>
      <c r="I738" s="274"/>
      <c r="J738" s="76"/>
    </row>
    <row r="739" spans="1:10" x14ac:dyDescent="0.25">
      <c r="A739" s="11" t="s">
        <v>280</v>
      </c>
      <c r="B739" s="178">
        <f t="shared" si="50"/>
        <v>35.651333773211419</v>
      </c>
      <c r="D739" s="274"/>
      <c r="E739" s="274" t="s">
        <v>38</v>
      </c>
      <c r="F739" s="274">
        <v>12300</v>
      </c>
      <c r="G739" s="238">
        <f t="shared" si="51"/>
        <v>5.9708737864077668E-2</v>
      </c>
      <c r="H739" s="274"/>
      <c r="I739" s="274"/>
      <c r="J739" s="76"/>
    </row>
    <row r="740" spans="1:10" x14ac:dyDescent="0.25">
      <c r="A740" s="150" t="s">
        <v>280</v>
      </c>
      <c r="B740" s="131">
        <f t="shared" si="50"/>
        <v>14.336883777924404</v>
      </c>
      <c r="C740" s="150"/>
      <c r="D740" s="12"/>
      <c r="E740" s="12" t="s">
        <v>317</v>
      </c>
      <c r="F740" s="12">
        <v>7800</v>
      </c>
      <c r="G740" s="237">
        <f t="shared" si="51"/>
        <v>3.7864077669902914E-2</v>
      </c>
      <c r="H740" s="12"/>
      <c r="I740" s="12"/>
      <c r="J740" s="147"/>
    </row>
    <row r="741" spans="1:10" x14ac:dyDescent="0.25">
      <c r="A741" s="11" t="s">
        <v>285</v>
      </c>
      <c r="B741" s="277">
        <f>POWER((F741/$J$741)*100, 2)</f>
        <v>0</v>
      </c>
      <c r="C741" s="11">
        <f>SUM(B741:B821)</f>
        <v>1012.1720686181641</v>
      </c>
      <c r="D741" s="277"/>
      <c r="E741" s="277" t="s">
        <v>97</v>
      </c>
      <c r="F741" s="276"/>
      <c r="G741" s="238"/>
      <c r="H741" s="277"/>
      <c r="I741" s="277"/>
      <c r="J741" s="76">
        <v>24400</v>
      </c>
    </row>
    <row r="742" spans="1:10" x14ac:dyDescent="0.25">
      <c r="A742" s="11" t="s">
        <v>285</v>
      </c>
      <c r="B742" s="277">
        <f t="shared" ref="B742:B805" si="52">POWER((F742/$J$741)*100, 2)</f>
        <v>10.730376960645662</v>
      </c>
      <c r="D742" s="277"/>
      <c r="E742" s="277" t="s">
        <v>81</v>
      </c>
      <c r="F742" s="277">
        <v>799.27700000000004</v>
      </c>
      <c r="G742" s="238">
        <f>F742/$J$741</f>
        <v>3.2757254098360659E-2</v>
      </c>
      <c r="H742" s="277"/>
      <c r="I742" s="277"/>
      <c r="J742" s="76"/>
    </row>
    <row r="743" spans="1:10" x14ac:dyDescent="0.25">
      <c r="A743" s="11" t="s">
        <v>285</v>
      </c>
      <c r="B743" s="277">
        <f t="shared" si="52"/>
        <v>8.2780166621875852E-3</v>
      </c>
      <c r="D743" s="277"/>
      <c r="E743" s="277" t="s">
        <v>210</v>
      </c>
      <c r="F743" s="277">
        <v>22.2</v>
      </c>
      <c r="G743" s="238">
        <f t="shared" ref="G743:G806" si="53">F743/$J$741</f>
        <v>9.098360655737705E-4</v>
      </c>
      <c r="H743" s="277"/>
      <c r="I743" s="277"/>
      <c r="J743" s="76"/>
    </row>
    <row r="744" spans="1:10" x14ac:dyDescent="0.25">
      <c r="A744" s="11" t="s">
        <v>285</v>
      </c>
      <c r="B744" s="277">
        <f t="shared" si="52"/>
        <v>50.096227492609522</v>
      </c>
      <c r="D744" s="277"/>
      <c r="E744" s="277" t="s">
        <v>5</v>
      </c>
      <c r="F744" s="277">
        <v>1727</v>
      </c>
      <c r="G744" s="238">
        <f t="shared" si="53"/>
        <v>7.0778688524590169E-2</v>
      </c>
      <c r="H744" s="277"/>
      <c r="I744" s="277"/>
      <c r="J744" s="76"/>
    </row>
    <row r="745" spans="1:10" x14ac:dyDescent="0.25">
      <c r="A745" s="11" t="s">
        <v>285</v>
      </c>
      <c r="B745" s="277">
        <f t="shared" si="52"/>
        <v>6.5821687718355291E-6</v>
      </c>
      <c r="D745" s="277"/>
      <c r="E745" s="277" t="s">
        <v>192</v>
      </c>
      <c r="F745" s="277">
        <v>0.626</v>
      </c>
      <c r="G745" s="238">
        <f t="shared" si="53"/>
        <v>2.5655737704918034E-5</v>
      </c>
      <c r="H745" s="277"/>
      <c r="I745" s="277"/>
      <c r="J745" s="76"/>
    </row>
    <row r="746" spans="1:10" x14ac:dyDescent="0.25">
      <c r="A746" s="11" t="s">
        <v>285</v>
      </c>
      <c r="B746" s="277">
        <f t="shared" si="52"/>
        <v>24.421581671862405</v>
      </c>
      <c r="D746" s="277"/>
      <c r="E746" s="277" t="s">
        <v>93</v>
      </c>
      <c r="F746" s="277">
        <v>1205.8040000000001</v>
      </c>
      <c r="G746" s="238">
        <f t="shared" si="53"/>
        <v>4.941819672131148E-2</v>
      </c>
      <c r="H746" s="277"/>
      <c r="I746" s="277"/>
      <c r="J746" s="76"/>
    </row>
    <row r="747" spans="1:10" x14ac:dyDescent="0.25">
      <c r="A747" s="11" t="s">
        <v>285</v>
      </c>
      <c r="B747" s="277">
        <f t="shared" si="52"/>
        <v>1.2625789438323032E-3</v>
      </c>
      <c r="D747" s="277"/>
      <c r="E747" s="277" t="s">
        <v>202</v>
      </c>
      <c r="F747" s="277">
        <v>8.67</v>
      </c>
      <c r="G747" s="238">
        <f t="shared" si="53"/>
        <v>3.5532786885245901E-4</v>
      </c>
      <c r="H747" s="277"/>
      <c r="I747" s="277"/>
      <c r="J747" s="76"/>
    </row>
    <row r="748" spans="1:10" x14ac:dyDescent="0.25">
      <c r="A748" s="11" t="s">
        <v>285</v>
      </c>
      <c r="B748" s="277">
        <f t="shared" si="52"/>
        <v>8.683166487503359E-2</v>
      </c>
      <c r="D748" s="277"/>
      <c r="E748" s="277" t="s">
        <v>6</v>
      </c>
      <c r="F748" s="277">
        <v>71.900000000000006</v>
      </c>
      <c r="G748" s="238">
        <f t="shared" si="53"/>
        <v>2.9467213114754099E-3</v>
      </c>
      <c r="H748" s="277"/>
      <c r="I748" s="277"/>
      <c r="J748" s="76"/>
    </row>
    <row r="749" spans="1:10" x14ac:dyDescent="0.25">
      <c r="A749" s="11" t="s">
        <v>285</v>
      </c>
      <c r="B749" s="277">
        <f t="shared" si="52"/>
        <v>3.6354298726820743E-2</v>
      </c>
      <c r="D749" s="277"/>
      <c r="E749" s="277" t="s">
        <v>101</v>
      </c>
      <c r="F749" s="277">
        <v>46.523000000000003</v>
      </c>
      <c r="G749" s="238">
        <f t="shared" si="53"/>
        <v>1.9066803278688525E-3</v>
      </c>
      <c r="H749" s="277"/>
      <c r="I749" s="277"/>
      <c r="J749" s="76"/>
    </row>
    <row r="750" spans="1:10" x14ac:dyDescent="0.25">
      <c r="A750" s="11" t="s">
        <v>285</v>
      </c>
      <c r="B750" s="277">
        <f t="shared" si="52"/>
        <v>0</v>
      </c>
      <c r="D750" s="277"/>
      <c r="E750" s="277" t="s">
        <v>102</v>
      </c>
      <c r="F750" s="276"/>
      <c r="G750" s="238"/>
      <c r="H750" s="277"/>
      <c r="I750" s="277"/>
      <c r="J750" s="76"/>
    </row>
    <row r="751" spans="1:10" x14ac:dyDescent="0.25">
      <c r="A751" s="11" t="s">
        <v>285</v>
      </c>
      <c r="B751" s="277">
        <f t="shared" si="52"/>
        <v>0</v>
      </c>
      <c r="D751" s="277"/>
      <c r="E751" s="277" t="s">
        <v>168</v>
      </c>
      <c r="F751" s="276"/>
      <c r="G751" s="238"/>
      <c r="H751" s="277"/>
      <c r="I751" s="277"/>
      <c r="J751" s="76"/>
    </row>
    <row r="752" spans="1:10" x14ac:dyDescent="0.25">
      <c r="A752" s="11" t="s">
        <v>285</v>
      </c>
      <c r="B752" s="277">
        <f t="shared" si="52"/>
        <v>7.8871888270794148</v>
      </c>
      <c r="D752" s="277"/>
      <c r="E752" s="277" t="s">
        <v>245</v>
      </c>
      <c r="F752" s="277">
        <v>685.25300000000004</v>
      </c>
      <c r="G752" s="238">
        <f t="shared" si="53"/>
        <v>2.8084139344262297E-2</v>
      </c>
      <c r="H752" s="277"/>
      <c r="I752" s="277"/>
      <c r="J752" s="76"/>
    </row>
    <row r="753" spans="1:10" x14ac:dyDescent="0.25">
      <c r="A753" s="11" t="s">
        <v>285</v>
      </c>
      <c r="B753" s="277">
        <f t="shared" si="52"/>
        <v>23.966682669997983</v>
      </c>
      <c r="D753" s="277"/>
      <c r="E753" s="277" t="s">
        <v>83</v>
      </c>
      <c r="F753" s="277">
        <v>1194.521</v>
      </c>
      <c r="G753" s="238">
        <f t="shared" si="53"/>
        <v>4.895577868852459E-2</v>
      </c>
      <c r="H753" s="277"/>
      <c r="I753" s="277"/>
      <c r="J753" s="76"/>
    </row>
    <row r="754" spans="1:10" x14ac:dyDescent="0.25">
      <c r="A754" s="11" t="s">
        <v>285</v>
      </c>
      <c r="B754" s="277">
        <f t="shared" si="52"/>
        <v>255.47567858102667</v>
      </c>
      <c r="D754" s="277"/>
      <c r="E754" s="277" t="s">
        <v>15</v>
      </c>
      <c r="F754" s="277">
        <v>3900</v>
      </c>
      <c r="G754" s="238">
        <f t="shared" si="53"/>
        <v>0.1598360655737705</v>
      </c>
      <c r="H754" s="277"/>
      <c r="I754" s="277"/>
      <c r="J754" s="76"/>
    </row>
    <row r="755" spans="1:10" x14ac:dyDescent="0.25">
      <c r="A755" s="11" t="s">
        <v>285</v>
      </c>
      <c r="B755" s="277">
        <f t="shared" si="52"/>
        <v>6.3007159365761874E-3</v>
      </c>
      <c r="D755" s="277"/>
      <c r="E755" s="277" t="s">
        <v>319</v>
      </c>
      <c r="F755" s="277">
        <v>19.367999999999999</v>
      </c>
      <c r="G755" s="238">
        <f t="shared" si="53"/>
        <v>7.9377049180327861E-4</v>
      </c>
      <c r="H755" s="277"/>
      <c r="I755" s="277"/>
      <c r="J755" s="76"/>
    </row>
    <row r="756" spans="1:10" x14ac:dyDescent="0.25">
      <c r="A756" s="11" t="s">
        <v>285</v>
      </c>
      <c r="B756" s="277">
        <f t="shared" si="52"/>
        <v>2.5585354071486158E-3</v>
      </c>
      <c r="D756" s="277"/>
      <c r="E756" s="277" t="s">
        <v>213</v>
      </c>
      <c r="F756" s="277">
        <v>12.342000000000001</v>
      </c>
      <c r="G756" s="238">
        <f t="shared" si="53"/>
        <v>5.0581967213114752E-4</v>
      </c>
      <c r="H756" s="277"/>
      <c r="I756" s="277"/>
      <c r="J756" s="76"/>
    </row>
    <row r="757" spans="1:10" x14ac:dyDescent="0.25">
      <c r="A757" s="11" t="s">
        <v>285</v>
      </c>
      <c r="B757" s="277">
        <f t="shared" si="52"/>
        <v>0</v>
      </c>
      <c r="D757" s="277"/>
      <c r="E757" s="277" t="s">
        <v>332</v>
      </c>
      <c r="F757" s="277"/>
      <c r="G757" s="238"/>
      <c r="H757" s="277"/>
      <c r="I757" s="277"/>
      <c r="J757" s="76"/>
    </row>
    <row r="758" spans="1:10" x14ac:dyDescent="0.25">
      <c r="A758" s="11" t="s">
        <v>285</v>
      </c>
      <c r="B758" s="277">
        <f t="shared" si="52"/>
        <v>5.4955657081429708E-6</v>
      </c>
      <c r="D758" s="277"/>
      <c r="E758" s="277" t="s">
        <v>340</v>
      </c>
      <c r="F758" s="277">
        <v>0.57199999999999995</v>
      </c>
      <c r="G758" s="238">
        <f t="shared" si="53"/>
        <v>2.3442622950819669E-5</v>
      </c>
      <c r="H758" s="277"/>
      <c r="I758" s="277"/>
      <c r="J758" s="277"/>
    </row>
    <row r="759" spans="1:10" x14ac:dyDescent="0.25">
      <c r="A759" s="11" t="s">
        <v>285</v>
      </c>
      <c r="B759" s="277">
        <f t="shared" si="52"/>
        <v>1.2514640150497176E-2</v>
      </c>
      <c r="D759" s="277"/>
      <c r="E759" s="277" t="s">
        <v>18</v>
      </c>
      <c r="F759" s="277">
        <v>27.295999999999999</v>
      </c>
      <c r="G759" s="238">
        <f t="shared" si="53"/>
        <v>1.1186885245901639E-3</v>
      </c>
      <c r="H759" s="277"/>
      <c r="I759" s="277"/>
      <c r="J759" s="76"/>
    </row>
    <row r="760" spans="1:10" x14ac:dyDescent="0.25">
      <c r="A760" s="11" t="s">
        <v>285</v>
      </c>
      <c r="B760" s="277">
        <f t="shared" si="52"/>
        <v>2.3071486159634505E-5</v>
      </c>
      <c r="D760" s="277"/>
      <c r="E760" s="277" t="s">
        <v>222</v>
      </c>
      <c r="F760" s="277">
        <v>1.1719999999999999</v>
      </c>
      <c r="G760" s="238">
        <f t="shared" si="53"/>
        <v>4.8032786885245897E-5</v>
      </c>
      <c r="H760" s="277"/>
      <c r="I760" s="277"/>
      <c r="J760" s="76"/>
    </row>
    <row r="761" spans="1:10" x14ac:dyDescent="0.25">
      <c r="A761" s="11" t="s">
        <v>285</v>
      </c>
      <c r="B761" s="277">
        <f t="shared" si="52"/>
        <v>0</v>
      </c>
      <c r="D761" s="277"/>
      <c r="E761" s="277" t="s">
        <v>320</v>
      </c>
      <c r="F761" s="277"/>
      <c r="G761" s="238"/>
      <c r="H761" s="277"/>
      <c r="I761" s="277"/>
      <c r="J761" s="76"/>
    </row>
    <row r="762" spans="1:10" x14ac:dyDescent="0.25">
      <c r="A762" s="11" t="s">
        <v>285</v>
      </c>
      <c r="B762" s="277">
        <f t="shared" si="52"/>
        <v>1.5016292663262565E-2</v>
      </c>
      <c r="D762" s="277"/>
      <c r="E762" s="277" t="s">
        <v>342</v>
      </c>
      <c r="F762" s="277">
        <v>29.9</v>
      </c>
      <c r="G762" s="238">
        <f t="shared" si="53"/>
        <v>1.2254098360655738E-3</v>
      </c>
      <c r="H762" s="277"/>
      <c r="I762" s="277"/>
      <c r="J762" s="76"/>
    </row>
    <row r="763" spans="1:10" x14ac:dyDescent="0.25">
      <c r="A763" s="11" t="s">
        <v>285</v>
      </c>
      <c r="B763" s="277">
        <f t="shared" si="52"/>
        <v>9.6748185971513013E-5</v>
      </c>
      <c r="D763" s="277"/>
      <c r="E763" s="277" t="s">
        <v>273</v>
      </c>
      <c r="F763" s="277">
        <v>2.4</v>
      </c>
      <c r="G763" s="238">
        <f t="shared" si="53"/>
        <v>9.8360655737704913E-5</v>
      </c>
      <c r="H763" s="277"/>
      <c r="I763" s="277"/>
      <c r="J763" s="76"/>
    </row>
    <row r="764" spans="1:10" x14ac:dyDescent="0.25">
      <c r="A764" s="11" t="s">
        <v>285</v>
      </c>
      <c r="B764" s="277">
        <f t="shared" si="52"/>
        <v>0</v>
      </c>
      <c r="D764" s="277"/>
      <c r="E764" s="277" t="s">
        <v>52</v>
      </c>
      <c r="F764" s="276"/>
      <c r="G764" s="238"/>
      <c r="H764" s="277"/>
      <c r="I764" s="277"/>
      <c r="J764" s="76"/>
    </row>
    <row r="765" spans="1:10" ht="17.25" x14ac:dyDescent="0.25">
      <c r="A765" s="11" t="s">
        <v>285</v>
      </c>
      <c r="B765" s="277">
        <f t="shared" si="52"/>
        <v>1.8444208714055361E-3</v>
      </c>
      <c r="D765" s="277"/>
      <c r="E765" s="277" t="s">
        <v>331</v>
      </c>
      <c r="F765" s="277">
        <v>10.478999999999999</v>
      </c>
      <c r="G765" s="238">
        <f t="shared" si="53"/>
        <v>4.2946721311475409E-4</v>
      </c>
      <c r="H765" s="277"/>
      <c r="I765" s="277"/>
      <c r="J765" s="76"/>
    </row>
    <row r="766" spans="1:10" x14ac:dyDescent="0.25">
      <c r="A766" s="11" t="s">
        <v>285</v>
      </c>
      <c r="B766" s="277">
        <f t="shared" si="52"/>
        <v>1.6796560064498793E-5</v>
      </c>
      <c r="D766" s="277"/>
      <c r="E766" s="277" t="s">
        <v>19</v>
      </c>
      <c r="F766" s="277">
        <v>1</v>
      </c>
      <c r="G766" s="238">
        <f t="shared" si="53"/>
        <v>4.0983606557377049E-5</v>
      </c>
      <c r="H766" s="277"/>
      <c r="I766" s="277"/>
      <c r="J766" s="76"/>
    </row>
    <row r="767" spans="1:10" x14ac:dyDescent="0.25">
      <c r="A767" s="11" t="s">
        <v>285</v>
      </c>
      <c r="B767" s="277">
        <f t="shared" si="52"/>
        <v>1.7199677506046765E-4</v>
      </c>
      <c r="D767" s="277"/>
      <c r="E767" s="277" t="s">
        <v>321</v>
      </c>
      <c r="F767" s="277">
        <v>3.2</v>
      </c>
      <c r="G767" s="238">
        <f t="shared" si="53"/>
        <v>1.3114754098360657E-4</v>
      </c>
      <c r="H767" s="277"/>
      <c r="I767" s="277"/>
      <c r="J767" s="76"/>
    </row>
    <row r="768" spans="1:10" x14ac:dyDescent="0.25">
      <c r="A768" s="11" t="s">
        <v>285</v>
      </c>
      <c r="B768" s="277">
        <f t="shared" si="52"/>
        <v>2.6551633986159638E-2</v>
      </c>
      <c r="D768" s="277"/>
      <c r="E768" s="277" t="s">
        <v>21</v>
      </c>
      <c r="F768" s="277">
        <v>39.759</v>
      </c>
      <c r="G768" s="238">
        <f t="shared" si="53"/>
        <v>1.629467213114754E-3</v>
      </c>
      <c r="H768" s="277"/>
      <c r="I768" s="277"/>
      <c r="J768" s="76"/>
    </row>
    <row r="769" spans="1:10" x14ac:dyDescent="0.25">
      <c r="A769" s="11" t="s">
        <v>285</v>
      </c>
      <c r="B769" s="277">
        <f t="shared" si="52"/>
        <v>0.70281423046560065</v>
      </c>
      <c r="D769" s="277"/>
      <c r="E769" s="277" t="s">
        <v>190</v>
      </c>
      <c r="F769" s="277">
        <v>204.55500000000001</v>
      </c>
      <c r="G769" s="238">
        <f t="shared" si="53"/>
        <v>8.383401639344262E-3</v>
      </c>
      <c r="H769" s="277"/>
      <c r="I769" s="277"/>
      <c r="J769" s="76"/>
    </row>
    <row r="770" spans="1:10" x14ac:dyDescent="0.25">
      <c r="A770" s="11" t="s">
        <v>285</v>
      </c>
      <c r="B770" s="277">
        <f t="shared" si="52"/>
        <v>4.3013740006046748E-2</v>
      </c>
      <c r="D770" s="277"/>
      <c r="E770" s="277" t="s">
        <v>227</v>
      </c>
      <c r="F770" s="277">
        <v>50.604999999999997</v>
      </c>
      <c r="G770" s="238">
        <f t="shared" si="53"/>
        <v>2.0739754098360653E-3</v>
      </c>
      <c r="H770" s="277"/>
      <c r="I770" s="277"/>
      <c r="J770" s="76"/>
    </row>
    <row r="771" spans="1:10" x14ac:dyDescent="0.25">
      <c r="A771" s="11" t="s">
        <v>285</v>
      </c>
      <c r="B771" s="277">
        <f t="shared" si="52"/>
        <v>1.8549658532820481</v>
      </c>
      <c r="D771" s="277"/>
      <c r="E771" s="277" t="s">
        <v>9</v>
      </c>
      <c r="F771" s="277">
        <v>332.32100000000003</v>
      </c>
      <c r="G771" s="238">
        <f t="shared" si="53"/>
        <v>1.3619713114754099E-2</v>
      </c>
      <c r="H771" s="277"/>
      <c r="I771" s="277"/>
      <c r="J771" s="76"/>
    </row>
    <row r="772" spans="1:10" x14ac:dyDescent="0.25">
      <c r="A772" s="11" t="s">
        <v>285</v>
      </c>
      <c r="B772" s="277">
        <f t="shared" si="52"/>
        <v>1.031390083310938</v>
      </c>
      <c r="D772" s="277"/>
      <c r="E772" s="277" t="s">
        <v>23</v>
      </c>
      <c r="F772" s="277">
        <v>247.8</v>
      </c>
      <c r="G772" s="238">
        <f t="shared" si="53"/>
        <v>1.0155737704918033E-2</v>
      </c>
      <c r="H772" s="277"/>
      <c r="I772" s="277"/>
      <c r="J772" s="76"/>
    </row>
    <row r="773" spans="1:10" x14ac:dyDescent="0.25">
      <c r="A773" s="11" t="s">
        <v>285</v>
      </c>
      <c r="B773" s="277">
        <f t="shared" si="52"/>
        <v>0</v>
      </c>
      <c r="D773" s="277"/>
      <c r="E773" s="277" t="s">
        <v>24</v>
      </c>
      <c r="F773" s="277"/>
      <c r="G773" s="238"/>
      <c r="H773" s="277"/>
      <c r="I773" s="277"/>
      <c r="J773" s="76"/>
    </row>
    <row r="774" spans="1:10" x14ac:dyDescent="0.25">
      <c r="A774" s="11" t="s">
        <v>285</v>
      </c>
      <c r="B774" s="277">
        <f t="shared" si="52"/>
        <v>1.5012448938457406E-3</v>
      </c>
      <c r="D774" s="277"/>
      <c r="E774" s="277" t="s">
        <v>322</v>
      </c>
      <c r="F774" s="277">
        <v>9.4540000000000006</v>
      </c>
      <c r="G774" s="238">
        <f t="shared" si="53"/>
        <v>3.8745901639344264E-4</v>
      </c>
      <c r="H774" s="277"/>
      <c r="I774" s="277"/>
      <c r="J774" s="76"/>
    </row>
    <row r="775" spans="1:10" x14ac:dyDescent="0.25">
      <c r="A775" s="11" t="s">
        <v>285</v>
      </c>
      <c r="B775" s="277">
        <f t="shared" si="52"/>
        <v>0</v>
      </c>
      <c r="D775" s="277"/>
      <c r="E775" s="277" t="s">
        <v>25</v>
      </c>
      <c r="F775" s="277"/>
      <c r="G775" s="238"/>
      <c r="H775" s="277"/>
      <c r="I775" s="277"/>
      <c r="J775" s="76"/>
    </row>
    <row r="776" spans="1:10" x14ac:dyDescent="0.25">
      <c r="A776" s="11" t="s">
        <v>285</v>
      </c>
      <c r="B776" s="277">
        <f t="shared" si="52"/>
        <v>0</v>
      </c>
      <c r="D776" s="277"/>
      <c r="E776" s="277" t="s">
        <v>10</v>
      </c>
      <c r="F776" s="277"/>
      <c r="G776" s="238"/>
      <c r="H776" s="277"/>
      <c r="I776" s="277"/>
      <c r="J776" s="76"/>
    </row>
    <row r="777" spans="1:10" x14ac:dyDescent="0.25">
      <c r="A777" s="11" t="s">
        <v>285</v>
      </c>
      <c r="B777" s="277">
        <f t="shared" si="52"/>
        <v>2.1491079346949748E-4</v>
      </c>
      <c r="D777" s="277"/>
      <c r="E777" s="277" t="s">
        <v>111</v>
      </c>
      <c r="F777" s="277">
        <v>3.577</v>
      </c>
      <c r="G777" s="238">
        <f t="shared" si="53"/>
        <v>1.465983606557377E-4</v>
      </c>
      <c r="H777" s="277"/>
      <c r="I777" s="277"/>
      <c r="J777" s="76"/>
    </row>
    <row r="778" spans="1:10" x14ac:dyDescent="0.25">
      <c r="A778" s="11" t="s">
        <v>285</v>
      </c>
      <c r="B778" s="277">
        <f t="shared" si="52"/>
        <v>15.582497398615962</v>
      </c>
      <c r="D778" s="277"/>
      <c r="E778" s="277" t="s">
        <v>228</v>
      </c>
      <c r="F778" s="277">
        <v>963.18200000000002</v>
      </c>
      <c r="G778" s="238">
        <f t="shared" si="53"/>
        <v>3.947467213114754E-2</v>
      </c>
      <c r="H778" s="277"/>
      <c r="I778" s="277"/>
      <c r="J778" s="76"/>
    </row>
    <row r="779" spans="1:10" x14ac:dyDescent="0.25">
      <c r="A779" s="11" t="s">
        <v>285</v>
      </c>
      <c r="B779" s="277">
        <f t="shared" si="52"/>
        <v>1.3168503090567052E-2</v>
      </c>
      <c r="D779" s="277"/>
      <c r="E779" s="277" t="s">
        <v>220</v>
      </c>
      <c r="F779" s="277">
        <v>28</v>
      </c>
      <c r="G779" s="238">
        <f t="shared" si="53"/>
        <v>1.1475409836065574E-3</v>
      </c>
      <c r="H779" s="277"/>
      <c r="I779" s="277"/>
      <c r="J779" s="76"/>
    </row>
    <row r="780" spans="1:10" x14ac:dyDescent="0.25">
      <c r="A780" s="11" t="s">
        <v>285</v>
      </c>
      <c r="B780" s="277">
        <f t="shared" si="52"/>
        <v>1.4370506920182748E-4</v>
      </c>
      <c r="D780" s="277"/>
      <c r="E780" s="277" t="s">
        <v>170</v>
      </c>
      <c r="F780" s="277">
        <v>2.9249999999999998</v>
      </c>
      <c r="G780" s="238">
        <f t="shared" si="53"/>
        <v>1.1987704918032786E-4</v>
      </c>
      <c r="H780" s="277"/>
      <c r="I780" s="277"/>
      <c r="J780" s="76"/>
    </row>
    <row r="781" spans="1:10" x14ac:dyDescent="0.25">
      <c r="A781" s="11" t="s">
        <v>285</v>
      </c>
      <c r="B781" s="277">
        <f t="shared" si="52"/>
        <v>6.1796351955119601E-3</v>
      </c>
      <c r="D781" s="277"/>
      <c r="E781" s="277" t="s">
        <v>154</v>
      </c>
      <c r="F781" s="277">
        <v>19.181000000000001</v>
      </c>
      <c r="G781" s="238">
        <f t="shared" si="53"/>
        <v>7.861065573770492E-4</v>
      </c>
      <c r="H781" s="277"/>
      <c r="I781" s="277"/>
      <c r="J781" s="76"/>
    </row>
    <row r="782" spans="1:10" x14ac:dyDescent="0.25">
      <c r="A782" s="11" t="s">
        <v>285</v>
      </c>
      <c r="B782" s="277">
        <f t="shared" si="52"/>
        <v>0</v>
      </c>
      <c r="D782" s="277"/>
      <c r="E782" s="277" t="s">
        <v>181</v>
      </c>
      <c r="F782" s="277"/>
      <c r="G782" s="238"/>
      <c r="H782" s="277"/>
      <c r="I782" s="277"/>
      <c r="J782" s="76"/>
    </row>
    <row r="783" spans="1:10" x14ac:dyDescent="0.25">
      <c r="A783" s="11" t="s">
        <v>285</v>
      </c>
      <c r="B783" s="277">
        <f t="shared" si="52"/>
        <v>4.7293805428648224E-5</v>
      </c>
      <c r="D783" s="277"/>
      <c r="E783" s="277" t="s">
        <v>323</v>
      </c>
      <c r="F783" s="277">
        <v>1.6779999999999999</v>
      </c>
      <c r="G783" s="238">
        <f t="shared" si="53"/>
        <v>6.8770491803278692E-5</v>
      </c>
      <c r="H783" s="277"/>
      <c r="I783" s="277"/>
      <c r="J783" s="76"/>
    </row>
    <row r="784" spans="1:10" x14ac:dyDescent="0.25">
      <c r="A784" s="11" t="s">
        <v>285</v>
      </c>
      <c r="B784" s="277">
        <f t="shared" si="52"/>
        <v>0</v>
      </c>
      <c r="D784" s="277"/>
      <c r="E784" s="277" t="s">
        <v>333</v>
      </c>
      <c r="F784" s="277"/>
      <c r="G784" s="238"/>
      <c r="H784" s="277"/>
      <c r="I784" s="277"/>
      <c r="J784" s="76"/>
    </row>
    <row r="785" spans="1:10" x14ac:dyDescent="0.25">
      <c r="A785" s="11" t="s">
        <v>285</v>
      </c>
      <c r="B785" s="277">
        <f t="shared" si="52"/>
        <v>339.58529310751481</v>
      </c>
      <c r="D785" s="277"/>
      <c r="E785" s="277" t="s">
        <v>56</v>
      </c>
      <c r="F785" s="277">
        <v>4496.393</v>
      </c>
      <c r="G785" s="238">
        <f t="shared" si="53"/>
        <v>0.18427840163934425</v>
      </c>
      <c r="H785" s="277"/>
      <c r="I785" s="277"/>
      <c r="J785" s="76"/>
    </row>
    <row r="786" spans="1:10" x14ac:dyDescent="0.25">
      <c r="A786" s="11" t="s">
        <v>285</v>
      </c>
      <c r="B786" s="277">
        <f t="shared" si="52"/>
        <v>1.6141494221983337E-2</v>
      </c>
      <c r="D786" s="277"/>
      <c r="E786" s="277" t="s">
        <v>194</v>
      </c>
      <c r="F786" s="277">
        <v>31</v>
      </c>
      <c r="G786" s="238">
        <f t="shared" si="53"/>
        <v>1.2704918032786885E-3</v>
      </c>
      <c r="H786" s="277"/>
      <c r="I786" s="277"/>
      <c r="J786" s="76"/>
    </row>
    <row r="787" spans="1:10" x14ac:dyDescent="0.25">
      <c r="A787" s="11" t="s">
        <v>285</v>
      </c>
      <c r="B787" s="277">
        <f t="shared" si="52"/>
        <v>0.50503157753292127</v>
      </c>
      <c r="D787" s="277"/>
      <c r="E787" s="277" t="s">
        <v>165</v>
      </c>
      <c r="F787" s="277">
        <v>173.4</v>
      </c>
      <c r="G787" s="238">
        <f t="shared" si="53"/>
        <v>7.1065573770491804E-3</v>
      </c>
      <c r="H787" s="277"/>
      <c r="I787" s="277"/>
      <c r="J787" s="76"/>
    </row>
    <row r="788" spans="1:10" x14ac:dyDescent="0.25">
      <c r="A788" s="11" t="s">
        <v>285</v>
      </c>
      <c r="B788" s="277">
        <f t="shared" si="52"/>
        <v>8.0557981725342641E-3</v>
      </c>
      <c r="D788" s="277"/>
      <c r="E788" s="277" t="s">
        <v>84</v>
      </c>
      <c r="F788" s="277">
        <v>21.9</v>
      </c>
      <c r="G788" s="238">
        <f t="shared" si="53"/>
        <v>8.9754098360655737E-4</v>
      </c>
      <c r="H788" s="277"/>
      <c r="I788" s="277"/>
      <c r="J788" s="76"/>
    </row>
    <row r="789" spans="1:10" x14ac:dyDescent="0.25">
      <c r="A789" s="11" t="s">
        <v>285</v>
      </c>
      <c r="B789" s="277">
        <f t="shared" si="52"/>
        <v>5.3220977223864528E-4</v>
      </c>
      <c r="D789" s="277"/>
      <c r="E789" s="277" t="s">
        <v>116</v>
      </c>
      <c r="F789" s="277">
        <v>5.6289999999999996</v>
      </c>
      <c r="G789" s="238">
        <f t="shared" si="53"/>
        <v>2.3069672131147538E-4</v>
      </c>
      <c r="H789" s="277"/>
      <c r="I789" s="277"/>
      <c r="J789" s="76"/>
    </row>
    <row r="790" spans="1:10" x14ac:dyDescent="0.25">
      <c r="A790" s="11" t="s">
        <v>285</v>
      </c>
      <c r="B790" s="277">
        <f t="shared" si="52"/>
        <v>1.7499134809191082E-3</v>
      </c>
      <c r="D790" s="277"/>
      <c r="E790" s="277" t="s">
        <v>324</v>
      </c>
      <c r="F790" s="277">
        <v>10.207000000000001</v>
      </c>
      <c r="G790" s="238">
        <f t="shared" si="53"/>
        <v>4.1831967213114756E-4</v>
      </c>
      <c r="H790" s="277"/>
      <c r="I790" s="277"/>
      <c r="J790" s="76"/>
    </row>
    <row r="791" spans="1:10" x14ac:dyDescent="0.25">
      <c r="A791" s="11" t="s">
        <v>285</v>
      </c>
      <c r="B791" s="277">
        <f t="shared" si="52"/>
        <v>0</v>
      </c>
      <c r="D791" s="277"/>
      <c r="E791" s="277" t="s">
        <v>343</v>
      </c>
      <c r="F791" s="276"/>
      <c r="G791" s="238"/>
      <c r="H791" s="277"/>
      <c r="I791" s="277"/>
      <c r="J791" s="76"/>
    </row>
    <row r="792" spans="1:10" x14ac:dyDescent="0.25">
      <c r="A792" s="11" t="s">
        <v>285</v>
      </c>
      <c r="B792" s="277">
        <f t="shared" si="52"/>
        <v>0</v>
      </c>
      <c r="D792" s="277"/>
      <c r="E792" s="277" t="s">
        <v>325</v>
      </c>
      <c r="F792" s="276"/>
      <c r="G792" s="238"/>
      <c r="H792" s="277"/>
      <c r="I792" s="277"/>
      <c r="J792" s="76"/>
    </row>
    <row r="793" spans="1:10" x14ac:dyDescent="0.25">
      <c r="A793" s="11" t="s">
        <v>285</v>
      </c>
      <c r="B793" s="277">
        <f t="shared" si="52"/>
        <v>1.0497850040311743E-4</v>
      </c>
      <c r="D793" s="277"/>
      <c r="E793" s="277" t="s">
        <v>28</v>
      </c>
      <c r="F793" s="277">
        <v>2.5</v>
      </c>
      <c r="G793" s="238">
        <f t="shared" si="53"/>
        <v>1.0245901639344262E-4</v>
      </c>
      <c r="H793" s="277"/>
      <c r="I793" s="277"/>
      <c r="J793" s="76"/>
    </row>
    <row r="794" spans="1:10" x14ac:dyDescent="0.25">
      <c r="A794" s="11" t="s">
        <v>285</v>
      </c>
      <c r="B794" s="277">
        <f t="shared" si="52"/>
        <v>9.6748185971513013E-5</v>
      </c>
      <c r="D794" s="277"/>
      <c r="E794" s="277" t="s">
        <v>334</v>
      </c>
      <c r="F794" s="277">
        <v>2.4</v>
      </c>
      <c r="G794" s="238">
        <f t="shared" si="53"/>
        <v>9.8360655737704913E-5</v>
      </c>
      <c r="H794" s="277"/>
      <c r="I794" s="277"/>
      <c r="J794" s="76"/>
    </row>
    <row r="795" spans="1:10" x14ac:dyDescent="0.25">
      <c r="A795" s="11" t="s">
        <v>285</v>
      </c>
      <c r="B795" s="277">
        <f t="shared" si="52"/>
        <v>0.11102005509271702</v>
      </c>
      <c r="D795" s="277"/>
      <c r="E795" s="277" t="s">
        <v>184</v>
      </c>
      <c r="F795" s="277">
        <v>81.3</v>
      </c>
      <c r="G795" s="238">
        <f t="shared" si="53"/>
        <v>3.3319672131147541E-3</v>
      </c>
      <c r="H795" s="277"/>
      <c r="I795" s="277"/>
      <c r="J795" s="76"/>
    </row>
    <row r="796" spans="1:10" x14ac:dyDescent="0.25">
      <c r="A796" s="11" t="s">
        <v>285</v>
      </c>
      <c r="B796" s="277">
        <f t="shared" si="52"/>
        <v>203.51326011907079</v>
      </c>
      <c r="D796" s="277"/>
      <c r="E796" s="277" t="s">
        <v>326</v>
      </c>
      <c r="F796" s="277">
        <v>3480.857</v>
      </c>
      <c r="G796" s="238">
        <f t="shared" si="53"/>
        <v>0.14265807377049181</v>
      </c>
      <c r="H796" s="277"/>
      <c r="I796" s="277"/>
      <c r="J796" s="76"/>
    </row>
    <row r="797" spans="1:10" x14ac:dyDescent="0.25">
      <c r="A797" s="11" t="s">
        <v>285</v>
      </c>
      <c r="B797" s="277">
        <f t="shared" si="52"/>
        <v>4.0676607783525921E-2</v>
      </c>
      <c r="D797" s="277"/>
      <c r="E797" s="277" t="s">
        <v>158</v>
      </c>
      <c r="F797" s="277">
        <v>49.210999999999999</v>
      </c>
      <c r="G797" s="238">
        <f t="shared" si="53"/>
        <v>2.0168442622950818E-3</v>
      </c>
      <c r="H797" s="277"/>
      <c r="I797" s="277"/>
      <c r="J797" s="76"/>
    </row>
    <row r="798" spans="1:10" x14ac:dyDescent="0.25">
      <c r="A798" s="11" t="s">
        <v>285</v>
      </c>
      <c r="B798" s="277">
        <f t="shared" si="52"/>
        <v>22.174835393711366</v>
      </c>
      <c r="D798" s="277"/>
      <c r="E798" s="277" t="s">
        <v>118</v>
      </c>
      <c r="F798" s="277">
        <v>1149</v>
      </c>
      <c r="G798" s="238">
        <f t="shared" si="53"/>
        <v>4.7090163934426228E-2</v>
      </c>
      <c r="H798" s="277"/>
      <c r="I798" s="277"/>
      <c r="J798" s="76"/>
    </row>
    <row r="799" spans="1:10" x14ac:dyDescent="0.25">
      <c r="A799" s="11" t="s">
        <v>285</v>
      </c>
      <c r="B799" s="277">
        <f t="shared" si="52"/>
        <v>1.2467003762429454E-2</v>
      </c>
      <c r="D799" s="277"/>
      <c r="E799" s="277" t="s">
        <v>85</v>
      </c>
      <c r="F799" s="277">
        <v>27.244</v>
      </c>
      <c r="G799" s="238">
        <f t="shared" si="53"/>
        <v>1.1165573770491803E-3</v>
      </c>
      <c r="H799" s="277"/>
      <c r="I799" s="277"/>
      <c r="J799" s="76"/>
    </row>
    <row r="800" spans="1:10" x14ac:dyDescent="0.25">
      <c r="A800" s="11" t="s">
        <v>285</v>
      </c>
      <c r="B800" s="277">
        <f t="shared" si="52"/>
        <v>0</v>
      </c>
      <c r="D800" s="277"/>
      <c r="E800" s="277" t="s">
        <v>29</v>
      </c>
      <c r="F800" s="277"/>
      <c r="G800" s="238"/>
      <c r="H800" s="277"/>
      <c r="I800" s="277"/>
      <c r="J800" s="76"/>
    </row>
    <row r="801" spans="1:10" ht="17.25" x14ac:dyDescent="0.25">
      <c r="A801" s="11" t="s">
        <v>285</v>
      </c>
      <c r="B801" s="277">
        <f t="shared" si="52"/>
        <v>32.921257726417629</v>
      </c>
      <c r="D801" s="277"/>
      <c r="E801" s="277" t="s">
        <v>335</v>
      </c>
      <c r="F801" s="277">
        <v>1400</v>
      </c>
      <c r="G801" s="238">
        <f t="shared" si="53"/>
        <v>5.737704918032787E-2</v>
      </c>
      <c r="H801" s="277"/>
      <c r="I801" s="277"/>
      <c r="J801" s="76"/>
    </row>
    <row r="802" spans="1:10" x14ac:dyDescent="0.25">
      <c r="A802" s="11" t="s">
        <v>285</v>
      </c>
      <c r="B802" s="277">
        <f t="shared" si="52"/>
        <v>2.6874496103198068E-4</v>
      </c>
      <c r="D802" s="277"/>
      <c r="E802" s="277" t="s">
        <v>54</v>
      </c>
      <c r="F802" s="277">
        <v>4</v>
      </c>
      <c r="G802" s="238">
        <f t="shared" si="53"/>
        <v>1.639344262295082E-4</v>
      </c>
      <c r="H802" s="277"/>
      <c r="I802" s="277"/>
      <c r="J802" s="76"/>
    </row>
    <row r="803" spans="1:10" x14ac:dyDescent="0.25">
      <c r="A803" s="11" t="s">
        <v>285</v>
      </c>
      <c r="B803" s="277">
        <f t="shared" si="52"/>
        <v>4.5838108035474331E-4</v>
      </c>
      <c r="D803" s="277"/>
      <c r="E803" s="277" t="s">
        <v>327</v>
      </c>
      <c r="F803" s="277">
        <v>5.2240000000000002</v>
      </c>
      <c r="G803" s="238">
        <f t="shared" si="53"/>
        <v>2.1409836065573772E-4</v>
      </c>
      <c r="H803" s="277"/>
      <c r="I803" s="277"/>
      <c r="J803" s="76"/>
    </row>
    <row r="804" spans="1:10" x14ac:dyDescent="0.25">
      <c r="A804" s="11" t="s">
        <v>285</v>
      </c>
      <c r="B804" s="277">
        <f t="shared" si="52"/>
        <v>0</v>
      </c>
      <c r="D804" s="277"/>
      <c r="E804" s="277" t="s">
        <v>120</v>
      </c>
      <c r="F804" s="276"/>
      <c r="G804" s="238"/>
      <c r="H804" s="277"/>
      <c r="I804" s="277"/>
      <c r="J804" s="76"/>
    </row>
    <row r="805" spans="1:10" x14ac:dyDescent="0.25">
      <c r="A805" s="11" t="s">
        <v>285</v>
      </c>
      <c r="B805" s="277">
        <f t="shared" si="52"/>
        <v>1.4589895189465199E-5</v>
      </c>
      <c r="D805" s="277"/>
      <c r="E805" s="277" t="s">
        <v>328</v>
      </c>
      <c r="F805" s="277">
        <v>0.93200000000000005</v>
      </c>
      <c r="G805" s="238">
        <f t="shared" si="53"/>
        <v>3.8196721311475411E-5</v>
      </c>
      <c r="H805" s="277"/>
      <c r="I805" s="277"/>
      <c r="J805" s="76"/>
    </row>
    <row r="806" spans="1:10" x14ac:dyDescent="0.25">
      <c r="A806" s="11" t="s">
        <v>285</v>
      </c>
      <c r="B806" s="277">
        <f t="shared" ref="B806:B821" si="54">POWER((F806/$J$741)*100, 2)</f>
        <v>7.6085535071217417E-2</v>
      </c>
      <c r="D806" s="277"/>
      <c r="E806" s="277" t="s">
        <v>121</v>
      </c>
      <c r="F806" s="277">
        <v>67.304000000000002</v>
      </c>
      <c r="G806" s="238">
        <f t="shared" si="53"/>
        <v>2.7583606557377051E-3</v>
      </c>
      <c r="H806" s="277"/>
      <c r="I806" s="277"/>
      <c r="J806" s="76"/>
    </row>
    <row r="807" spans="1:10" x14ac:dyDescent="0.25">
      <c r="A807" s="11" t="s">
        <v>285</v>
      </c>
      <c r="B807" s="277">
        <f t="shared" si="54"/>
        <v>1.2229926263101316E-3</v>
      </c>
      <c r="D807" s="277"/>
      <c r="E807" s="277" t="s">
        <v>32</v>
      </c>
      <c r="F807" s="277">
        <v>8.5329999999999995</v>
      </c>
      <c r="G807" s="238">
        <f t="shared" ref="G807:G821" si="55">F807/$J$741</f>
        <v>3.4971311475409834E-4</v>
      </c>
      <c r="H807" s="277"/>
      <c r="I807" s="277"/>
      <c r="J807" s="76"/>
    </row>
    <row r="808" spans="1:10" x14ac:dyDescent="0.25">
      <c r="A808" s="11" t="s">
        <v>285</v>
      </c>
      <c r="B808" s="277">
        <f t="shared" si="54"/>
        <v>2.032383767804354E-5</v>
      </c>
      <c r="D808" s="277"/>
      <c r="E808" s="277" t="s">
        <v>182</v>
      </c>
      <c r="F808" s="277">
        <v>1.1000000000000001</v>
      </c>
      <c r="G808" s="238">
        <f t="shared" si="55"/>
        <v>4.5081967213114759E-5</v>
      </c>
      <c r="H808" s="277"/>
      <c r="I808" s="277"/>
      <c r="J808" s="76"/>
    </row>
    <row r="809" spans="1:10" x14ac:dyDescent="0.25">
      <c r="A809" s="11" t="s">
        <v>285</v>
      </c>
      <c r="B809" s="277">
        <f t="shared" si="54"/>
        <v>1.6072524114653317</v>
      </c>
      <c r="D809" s="277"/>
      <c r="E809" s="277" t="s">
        <v>174</v>
      </c>
      <c r="F809" s="277">
        <v>309.33699999999999</v>
      </c>
      <c r="G809" s="238">
        <f t="shared" si="55"/>
        <v>1.2677745901639344E-2</v>
      </c>
      <c r="H809" s="277"/>
      <c r="I809" s="277"/>
      <c r="J809" s="76"/>
    </row>
    <row r="810" spans="1:10" x14ac:dyDescent="0.25">
      <c r="A810" s="11" t="s">
        <v>285</v>
      </c>
      <c r="B810" s="277">
        <f t="shared" si="54"/>
        <v>4.5231137463047565E-5</v>
      </c>
      <c r="D810" s="277"/>
      <c r="E810" s="277" t="s">
        <v>122</v>
      </c>
      <c r="F810" s="277">
        <v>1.641</v>
      </c>
      <c r="G810" s="238">
        <f t="shared" si="55"/>
        <v>6.7254098360655738E-5</v>
      </c>
      <c r="H810" s="277"/>
      <c r="I810" s="277"/>
      <c r="J810" s="76"/>
    </row>
    <row r="811" spans="1:10" x14ac:dyDescent="0.25">
      <c r="A811" s="11" t="s">
        <v>285</v>
      </c>
      <c r="B811" s="277">
        <f t="shared" si="54"/>
        <v>5.2443714727223849E-5</v>
      </c>
      <c r="D811" s="277"/>
      <c r="E811" s="277" t="s">
        <v>140</v>
      </c>
      <c r="F811" s="277">
        <v>1.7669999999999999</v>
      </c>
      <c r="G811" s="238">
        <f t="shared" si="55"/>
        <v>7.2418032786885237E-5</v>
      </c>
      <c r="H811" s="277"/>
      <c r="I811" s="277"/>
      <c r="J811" s="76"/>
    </row>
    <row r="812" spans="1:10" x14ac:dyDescent="0.25">
      <c r="A812" s="11" t="s">
        <v>285</v>
      </c>
      <c r="B812" s="277">
        <f t="shared" si="54"/>
        <v>2.1171312987100246E-3</v>
      </c>
      <c r="D812" s="277"/>
      <c r="E812" s="277" t="s">
        <v>46</v>
      </c>
      <c r="F812" s="277">
        <v>11.227</v>
      </c>
      <c r="G812" s="238">
        <f t="shared" si="55"/>
        <v>4.6012295081967217E-4</v>
      </c>
      <c r="H812" s="277"/>
      <c r="I812" s="277"/>
      <c r="J812" s="76"/>
    </row>
    <row r="813" spans="1:10" x14ac:dyDescent="0.25">
      <c r="A813" s="11" t="s">
        <v>285</v>
      </c>
      <c r="B813" s="277">
        <f t="shared" si="54"/>
        <v>1.6294941027277614E-2</v>
      </c>
      <c r="D813" s="277"/>
      <c r="E813" s="277" t="s">
        <v>161</v>
      </c>
      <c r="F813" s="277">
        <v>31.146999999999998</v>
      </c>
      <c r="G813" s="238">
        <f t="shared" si="55"/>
        <v>1.276516393442623E-3</v>
      </c>
      <c r="H813" s="277"/>
      <c r="I813" s="277"/>
      <c r="J813" s="76"/>
    </row>
    <row r="814" spans="1:10" x14ac:dyDescent="0.25">
      <c r="A814" s="11" t="s">
        <v>285</v>
      </c>
      <c r="B814" s="277">
        <f t="shared" si="54"/>
        <v>0</v>
      </c>
      <c r="D814" s="277"/>
      <c r="E814" s="277" t="s">
        <v>329</v>
      </c>
      <c r="F814" s="277"/>
      <c r="G814" s="238"/>
      <c r="H814" s="277"/>
      <c r="I814" s="277"/>
      <c r="J814" s="76"/>
    </row>
    <row r="815" spans="1:10" x14ac:dyDescent="0.25">
      <c r="A815" s="11" t="s">
        <v>285</v>
      </c>
      <c r="B815" s="277">
        <f t="shared" si="54"/>
        <v>0.63143866064230048</v>
      </c>
      <c r="D815" s="277"/>
      <c r="E815" s="277" t="s">
        <v>31</v>
      </c>
      <c r="F815" s="277">
        <v>193.89</v>
      </c>
      <c r="G815" s="238">
        <f t="shared" si="55"/>
        <v>7.9463114754098358E-3</v>
      </c>
      <c r="H815" s="277"/>
      <c r="I815" s="277"/>
      <c r="J815" s="76"/>
    </row>
    <row r="816" spans="1:10" x14ac:dyDescent="0.25">
      <c r="A816" s="11" t="s">
        <v>285</v>
      </c>
      <c r="B816" s="277">
        <f t="shared" si="54"/>
        <v>0</v>
      </c>
      <c r="D816" s="277"/>
      <c r="E816" s="277" t="s">
        <v>128</v>
      </c>
      <c r="F816" s="276"/>
      <c r="G816" s="238"/>
      <c r="H816" s="277"/>
      <c r="I816" s="277"/>
      <c r="J816" s="76"/>
    </row>
    <row r="817" spans="1:10" x14ac:dyDescent="0.25">
      <c r="A817" s="11" t="s">
        <v>285</v>
      </c>
      <c r="B817" s="277">
        <f t="shared" si="54"/>
        <v>18.872614888470842</v>
      </c>
      <c r="D817" s="277"/>
      <c r="E817" s="277" t="s">
        <v>38</v>
      </c>
      <c r="F817" s="277">
        <v>1060</v>
      </c>
      <c r="G817" s="238">
        <f t="shared" si="55"/>
        <v>4.3442622950819673E-2</v>
      </c>
      <c r="H817" s="277"/>
      <c r="I817" s="277"/>
      <c r="J817" s="76"/>
    </row>
    <row r="818" spans="1:10" x14ac:dyDescent="0.25">
      <c r="A818" s="11" t="s">
        <v>285</v>
      </c>
      <c r="B818" s="277">
        <f t="shared" si="54"/>
        <v>0</v>
      </c>
      <c r="D818" s="277"/>
      <c r="E818" s="277" t="s">
        <v>341</v>
      </c>
      <c r="F818" s="277"/>
      <c r="G818" s="238"/>
      <c r="H818" s="277"/>
      <c r="I818" s="277"/>
      <c r="J818" s="76"/>
    </row>
    <row r="819" spans="1:10" x14ac:dyDescent="0.25">
      <c r="A819" s="11" t="s">
        <v>285</v>
      </c>
      <c r="B819" s="277">
        <f t="shared" si="54"/>
        <v>6.046761623219566E-2</v>
      </c>
      <c r="D819" s="277"/>
      <c r="E819" s="277" t="s">
        <v>330</v>
      </c>
      <c r="F819" s="277">
        <v>60</v>
      </c>
      <c r="G819" s="238">
        <f t="shared" si="55"/>
        <v>2.4590163934426232E-3</v>
      </c>
      <c r="H819" s="277"/>
      <c r="I819" s="277"/>
      <c r="J819" s="76"/>
    </row>
    <row r="820" spans="1:10" x14ac:dyDescent="0.25">
      <c r="A820" s="11" t="s">
        <v>285</v>
      </c>
      <c r="B820" s="277">
        <f t="shared" si="54"/>
        <v>1.6796560064498789E-3</v>
      </c>
      <c r="D820" s="277"/>
      <c r="E820" s="277" t="s">
        <v>89</v>
      </c>
      <c r="F820" s="277">
        <v>10</v>
      </c>
      <c r="G820" s="238">
        <f t="shared" si="55"/>
        <v>4.0983606557377049E-4</v>
      </c>
      <c r="H820" s="277"/>
      <c r="I820" s="277"/>
      <c r="J820" s="76"/>
    </row>
    <row r="821" spans="1:10" x14ac:dyDescent="0.25">
      <c r="A821" s="150" t="s">
        <v>285</v>
      </c>
      <c r="B821" s="12">
        <f t="shared" si="54"/>
        <v>6.0467616232195633E-6</v>
      </c>
      <c r="C821" s="150"/>
      <c r="D821" s="12"/>
      <c r="E821" s="12" t="s">
        <v>86</v>
      </c>
      <c r="F821" s="12">
        <v>0.6</v>
      </c>
      <c r="G821" s="237">
        <f t="shared" si="55"/>
        <v>2.4590163934426228E-5</v>
      </c>
      <c r="H821" s="12"/>
      <c r="I821" s="12"/>
      <c r="J821" s="147"/>
    </row>
    <row r="822" spans="1:10" x14ac:dyDescent="0.25">
      <c r="A822" s="11" t="s">
        <v>286</v>
      </c>
      <c r="B822" s="178">
        <f>POWER((F822/$J$822)*100, 2)</f>
        <v>0</v>
      </c>
      <c r="C822" s="11">
        <f>SUM(B822:B853)</f>
        <v>1610.9371996219509</v>
      </c>
      <c r="D822" s="277"/>
      <c r="E822" s="277" t="s">
        <v>97</v>
      </c>
      <c r="F822" s="277"/>
      <c r="G822" s="238"/>
      <c r="H822" s="277"/>
      <c r="I822" s="277"/>
      <c r="J822" s="76">
        <v>22300</v>
      </c>
    </row>
    <row r="823" spans="1:10" x14ac:dyDescent="0.25">
      <c r="A823" s="11" t="s">
        <v>286</v>
      </c>
      <c r="B823" s="178">
        <f t="shared" ref="B823:B853" si="56">POWER((F823/$J$822)*100, 2)</f>
        <v>2.7529208309034971E-2</v>
      </c>
      <c r="D823" s="277"/>
      <c r="E823" s="277" t="s">
        <v>81</v>
      </c>
      <c r="F823" s="277">
        <v>37</v>
      </c>
      <c r="G823" s="238">
        <f>F823/$J$822</f>
        <v>1.6591928251121076E-3</v>
      </c>
      <c r="H823" s="277"/>
      <c r="I823" s="277"/>
      <c r="J823" s="76"/>
    </row>
    <row r="824" spans="1:10" x14ac:dyDescent="0.25">
      <c r="A824" s="11" t="s">
        <v>286</v>
      </c>
      <c r="B824" s="178">
        <f t="shared" si="56"/>
        <v>2.9037382613766609</v>
      </c>
      <c r="D824" s="277"/>
      <c r="E824" s="277" t="s">
        <v>5</v>
      </c>
      <c r="F824" s="277">
        <v>380</v>
      </c>
      <c r="G824" s="238">
        <f t="shared" ref="G824:G853" si="57">F824/$J$822</f>
        <v>1.7040358744394617E-2</v>
      </c>
      <c r="H824" s="277"/>
      <c r="I824" s="277"/>
      <c r="J824" s="76"/>
    </row>
    <row r="825" spans="1:10" x14ac:dyDescent="0.25">
      <c r="A825" s="11" t="s">
        <v>286</v>
      </c>
      <c r="B825" s="178">
        <f t="shared" si="56"/>
        <v>0</v>
      </c>
      <c r="D825" s="277"/>
      <c r="E825" s="277" t="s">
        <v>100</v>
      </c>
      <c r="F825" s="277"/>
      <c r="G825" s="238"/>
      <c r="H825" s="277"/>
      <c r="I825" s="277"/>
      <c r="J825" s="76"/>
    </row>
    <row r="826" spans="1:10" x14ac:dyDescent="0.25">
      <c r="A826" s="11" t="s">
        <v>286</v>
      </c>
      <c r="B826" s="178">
        <f t="shared" si="56"/>
        <v>0.80435962919021098</v>
      </c>
      <c r="D826" s="277"/>
      <c r="E826" s="277" t="s">
        <v>6</v>
      </c>
      <c r="F826" s="276">
        <v>200</v>
      </c>
      <c r="G826" s="238">
        <f t="shared" si="57"/>
        <v>8.9686098654708519E-3</v>
      </c>
      <c r="H826" s="277"/>
      <c r="I826" s="277"/>
      <c r="J826" s="76"/>
    </row>
    <row r="827" spans="1:10" x14ac:dyDescent="0.25">
      <c r="A827" s="11" t="s">
        <v>286</v>
      </c>
      <c r="B827" s="178">
        <f t="shared" si="56"/>
        <v>2.6497415994691229</v>
      </c>
      <c r="D827" s="277"/>
      <c r="E827" s="277" t="s">
        <v>101</v>
      </c>
      <c r="F827" s="277">
        <v>363</v>
      </c>
      <c r="G827" s="238">
        <f t="shared" si="57"/>
        <v>1.6278026905829596E-2</v>
      </c>
      <c r="H827" s="277"/>
      <c r="I827" s="277"/>
      <c r="J827" s="76"/>
    </row>
    <row r="828" spans="1:10" x14ac:dyDescent="0.25">
      <c r="A828" s="11" t="s">
        <v>286</v>
      </c>
      <c r="B828" s="178">
        <f t="shared" si="56"/>
        <v>33.256168432906357</v>
      </c>
      <c r="D828" s="277"/>
      <c r="E828" s="277" t="s">
        <v>82</v>
      </c>
      <c r="F828" s="277">
        <v>1286</v>
      </c>
      <c r="G828" s="238">
        <f t="shared" si="57"/>
        <v>5.7668161434977577E-2</v>
      </c>
      <c r="H828" s="277"/>
      <c r="I828" s="277"/>
      <c r="J828" s="76"/>
    </row>
    <row r="829" spans="1:10" x14ac:dyDescent="0.25">
      <c r="A829" s="11" t="s">
        <v>286</v>
      </c>
      <c r="B829" s="178">
        <f t="shared" si="56"/>
        <v>1061.3570552393974</v>
      </c>
      <c r="D829" s="277"/>
      <c r="E829" s="277" t="s">
        <v>15</v>
      </c>
      <c r="F829" s="277">
        <v>7265</v>
      </c>
      <c r="G829" s="238">
        <f t="shared" si="57"/>
        <v>0.32578475336322871</v>
      </c>
      <c r="H829" s="277"/>
      <c r="I829" s="277"/>
      <c r="J829" s="76"/>
    </row>
    <row r="830" spans="1:10" x14ac:dyDescent="0.25">
      <c r="A830" s="11" t="s">
        <v>286</v>
      </c>
      <c r="B830" s="178">
        <f t="shared" si="56"/>
        <v>0</v>
      </c>
      <c r="D830" s="277"/>
      <c r="E830" s="277" t="s">
        <v>134</v>
      </c>
      <c r="F830" s="277"/>
      <c r="G830" s="238"/>
      <c r="H830" s="277"/>
      <c r="I830" s="277"/>
      <c r="J830" s="76"/>
    </row>
    <row r="831" spans="1:10" x14ac:dyDescent="0.25">
      <c r="A831" s="11" t="s">
        <v>286</v>
      </c>
      <c r="B831" s="178">
        <f t="shared" si="56"/>
        <v>0</v>
      </c>
      <c r="D831" s="277"/>
      <c r="E831" s="277" t="s">
        <v>19</v>
      </c>
      <c r="F831" s="277"/>
      <c r="G831" s="238"/>
      <c r="H831" s="277"/>
      <c r="I831" s="277"/>
      <c r="J831" s="76"/>
    </row>
    <row r="832" spans="1:10" x14ac:dyDescent="0.25">
      <c r="A832" s="11" t="s">
        <v>286</v>
      </c>
      <c r="B832" s="178">
        <f t="shared" si="56"/>
        <v>3.2174385167608439</v>
      </c>
      <c r="D832" s="277"/>
      <c r="E832" s="277" t="s">
        <v>94</v>
      </c>
      <c r="F832" s="277">
        <v>400</v>
      </c>
      <c r="G832" s="238">
        <f t="shared" si="57"/>
        <v>1.7937219730941704E-2</v>
      </c>
      <c r="H832" s="277"/>
      <c r="I832" s="277"/>
      <c r="J832" s="76"/>
    </row>
    <row r="833" spans="1:10" x14ac:dyDescent="0.25">
      <c r="A833" s="11" t="s">
        <v>286</v>
      </c>
      <c r="B833" s="178">
        <f t="shared" si="56"/>
        <v>3.1534114902773029</v>
      </c>
      <c r="D833" s="277"/>
      <c r="E833" s="277" t="s">
        <v>9</v>
      </c>
      <c r="F833" s="277">
        <v>396</v>
      </c>
      <c r="G833" s="238">
        <f t="shared" si="57"/>
        <v>1.7757847533632288E-2</v>
      </c>
      <c r="H833" s="277"/>
      <c r="I833" s="277"/>
      <c r="J833" s="76"/>
    </row>
    <row r="834" spans="1:10" x14ac:dyDescent="0.25">
      <c r="A834" s="11" t="s">
        <v>286</v>
      </c>
      <c r="B834" s="178">
        <f t="shared" si="56"/>
        <v>0</v>
      </c>
      <c r="D834" s="277"/>
      <c r="E834" s="277" t="s">
        <v>25</v>
      </c>
      <c r="F834" s="277"/>
      <c r="G834" s="238"/>
      <c r="H834" s="277"/>
      <c r="I834" s="277"/>
      <c r="J834" s="76"/>
    </row>
    <row r="835" spans="1:10" x14ac:dyDescent="0.25">
      <c r="A835" s="11" t="s">
        <v>286</v>
      </c>
      <c r="B835" s="178">
        <f t="shared" si="56"/>
        <v>69.19553982585613</v>
      </c>
      <c r="D835" s="277"/>
      <c r="E835" s="277" t="s">
        <v>111</v>
      </c>
      <c r="F835" s="277">
        <v>1855</v>
      </c>
      <c r="G835" s="238">
        <f t="shared" si="57"/>
        <v>8.3183856502242151E-2</v>
      </c>
      <c r="H835" s="277"/>
      <c r="I835" s="277"/>
      <c r="J835" s="76"/>
    </row>
    <row r="836" spans="1:10" x14ac:dyDescent="0.25">
      <c r="A836" s="11" t="s">
        <v>286</v>
      </c>
      <c r="B836" s="178">
        <f t="shared" si="56"/>
        <v>27.527197409961989</v>
      </c>
      <c r="D836" s="277"/>
      <c r="E836" s="277" t="s">
        <v>36</v>
      </c>
      <c r="F836" s="277">
        <v>1170</v>
      </c>
      <c r="G836" s="238">
        <f t="shared" si="57"/>
        <v>5.2466367713004482E-2</v>
      </c>
      <c r="H836" s="277"/>
      <c r="I836" s="277"/>
      <c r="J836" s="76"/>
    </row>
    <row r="837" spans="1:10" x14ac:dyDescent="0.25">
      <c r="A837" s="11" t="s">
        <v>286</v>
      </c>
      <c r="B837" s="178">
        <f t="shared" si="56"/>
        <v>0</v>
      </c>
      <c r="D837" s="277"/>
      <c r="E837" s="277" t="s">
        <v>220</v>
      </c>
      <c r="F837" s="277"/>
      <c r="G837" s="238"/>
      <c r="H837" s="277"/>
      <c r="I837" s="277"/>
      <c r="J837" s="76"/>
    </row>
    <row r="838" spans="1:10" x14ac:dyDescent="0.25">
      <c r="A838" s="11" t="s">
        <v>286</v>
      </c>
      <c r="B838" s="178">
        <f t="shared" si="56"/>
        <v>306.48547125419776</v>
      </c>
      <c r="D838" s="277"/>
      <c r="E838" s="277" t="s">
        <v>170</v>
      </c>
      <c r="F838" s="277">
        <v>3904</v>
      </c>
      <c r="G838" s="238">
        <f t="shared" si="57"/>
        <v>0.17506726457399102</v>
      </c>
      <c r="H838" s="277"/>
      <c r="I838" s="277"/>
      <c r="J838" s="76"/>
    </row>
    <row r="839" spans="1:10" x14ac:dyDescent="0.25">
      <c r="A839" s="11" t="s">
        <v>286</v>
      </c>
      <c r="B839" s="178">
        <f t="shared" si="56"/>
        <v>0</v>
      </c>
      <c r="D839" s="277"/>
      <c r="E839" s="277" t="s">
        <v>181</v>
      </c>
      <c r="F839" s="277"/>
      <c r="G839" s="238"/>
      <c r="H839" s="277"/>
      <c r="I839" s="277"/>
      <c r="J839" s="76"/>
    </row>
    <row r="840" spans="1:10" x14ac:dyDescent="0.25">
      <c r="A840" s="11" t="s">
        <v>286</v>
      </c>
      <c r="B840" s="178">
        <f t="shared" si="56"/>
        <v>44.165858955539022</v>
      </c>
      <c r="D840" s="277"/>
      <c r="E840" s="277" t="s">
        <v>56</v>
      </c>
      <c r="F840" s="277">
        <v>1482</v>
      </c>
      <c r="G840" s="238">
        <f t="shared" si="57"/>
        <v>6.6457399103139012E-2</v>
      </c>
      <c r="H840" s="277"/>
      <c r="I840" s="277"/>
      <c r="J840" s="76"/>
    </row>
    <row r="841" spans="1:10" x14ac:dyDescent="0.25">
      <c r="A841" s="11" t="s">
        <v>286</v>
      </c>
      <c r="B841" s="178">
        <f t="shared" si="56"/>
        <v>6.3061794928512525</v>
      </c>
      <c r="D841" s="277"/>
      <c r="E841" s="277" t="s">
        <v>138</v>
      </c>
      <c r="F841" s="277">
        <v>560</v>
      </c>
      <c r="G841" s="238">
        <f t="shared" si="57"/>
        <v>2.5112107623318385E-2</v>
      </c>
      <c r="H841" s="277"/>
      <c r="I841" s="277"/>
      <c r="J841" s="76"/>
    </row>
    <row r="842" spans="1:10" x14ac:dyDescent="0.25">
      <c r="A842" s="11" t="s">
        <v>286</v>
      </c>
      <c r="B842" s="178">
        <f t="shared" si="56"/>
        <v>1.9324740091294819</v>
      </c>
      <c r="D842" s="277"/>
      <c r="E842" s="277" t="s">
        <v>117</v>
      </c>
      <c r="F842" s="277">
        <v>310</v>
      </c>
      <c r="G842" s="238">
        <f t="shared" si="57"/>
        <v>1.390134529147982E-2</v>
      </c>
      <c r="H842" s="277"/>
      <c r="I842" s="277"/>
      <c r="J842" s="76"/>
    </row>
    <row r="843" spans="1:10" x14ac:dyDescent="0.25">
      <c r="A843" s="11" t="s">
        <v>286</v>
      </c>
      <c r="B843" s="178">
        <f t="shared" si="56"/>
        <v>9.4081119668603836</v>
      </c>
      <c r="D843" s="277"/>
      <c r="E843" s="277" t="s">
        <v>92</v>
      </c>
      <c r="F843" s="277">
        <v>684</v>
      </c>
      <c r="G843" s="238">
        <f t="shared" si="57"/>
        <v>3.0672645739910315E-2</v>
      </c>
      <c r="H843" s="277"/>
      <c r="I843" s="277"/>
      <c r="J843" s="76"/>
    </row>
    <row r="844" spans="1:10" x14ac:dyDescent="0.25">
      <c r="A844" s="11" t="s">
        <v>286</v>
      </c>
      <c r="B844" s="178">
        <f t="shared" si="56"/>
        <v>2.7529208309034972</v>
      </c>
      <c r="D844" s="277"/>
      <c r="E844" s="277" t="s">
        <v>118</v>
      </c>
      <c r="F844" s="277">
        <v>370</v>
      </c>
      <c r="G844" s="238">
        <f t="shared" si="57"/>
        <v>1.6591928251121078E-2</v>
      </c>
      <c r="H844" s="277"/>
      <c r="I844" s="277"/>
      <c r="J844" s="76"/>
    </row>
    <row r="845" spans="1:10" x14ac:dyDescent="0.25">
      <c r="A845" s="11" t="s">
        <v>286</v>
      </c>
      <c r="B845" s="178">
        <f t="shared" si="56"/>
        <v>33.98419433328641</v>
      </c>
      <c r="D845" s="277"/>
      <c r="E845" s="277" t="s">
        <v>344</v>
      </c>
      <c r="F845" s="277">
        <v>1300</v>
      </c>
      <c r="G845" s="238">
        <f t="shared" si="57"/>
        <v>5.829596412556054E-2</v>
      </c>
      <c r="H845" s="277"/>
      <c r="I845" s="277"/>
      <c r="J845" s="76"/>
    </row>
    <row r="846" spans="1:10" x14ac:dyDescent="0.25">
      <c r="A846" s="11" t="s">
        <v>286</v>
      </c>
      <c r="B846" s="178">
        <f t="shared" si="56"/>
        <v>0</v>
      </c>
      <c r="D846" s="277"/>
      <c r="E846" s="277" t="s">
        <v>37</v>
      </c>
      <c r="F846" s="277"/>
      <c r="G846" s="238"/>
      <c r="H846" s="277"/>
      <c r="I846" s="277"/>
      <c r="J846" s="76"/>
    </row>
    <row r="847" spans="1:10" x14ac:dyDescent="0.25">
      <c r="A847" s="11" t="s">
        <v>286</v>
      </c>
      <c r="B847" s="178">
        <f t="shared" si="56"/>
        <v>0</v>
      </c>
      <c r="D847" s="277"/>
      <c r="E847" s="277" t="s">
        <v>32</v>
      </c>
      <c r="F847" s="277"/>
      <c r="G847" s="238"/>
      <c r="H847" s="277"/>
      <c r="I847" s="277"/>
      <c r="J847" s="76"/>
    </row>
    <row r="848" spans="1:10" x14ac:dyDescent="0.25">
      <c r="A848" s="11" t="s">
        <v>286</v>
      </c>
      <c r="B848" s="178">
        <f t="shared" si="56"/>
        <v>0</v>
      </c>
      <c r="D848" s="277"/>
      <c r="E848" s="277" t="s">
        <v>161</v>
      </c>
      <c r="F848" s="277"/>
      <c r="G848" s="238"/>
      <c r="H848" s="277"/>
      <c r="I848" s="277"/>
      <c r="J848" s="76"/>
    </row>
    <row r="849" spans="1:10" x14ac:dyDescent="0.25">
      <c r="A849" s="11" t="s">
        <v>286</v>
      </c>
      <c r="B849" s="178">
        <f t="shared" si="56"/>
        <v>0</v>
      </c>
      <c r="D849" s="277"/>
      <c r="E849" s="277" t="s">
        <v>31</v>
      </c>
      <c r="F849" s="277"/>
      <c r="G849" s="238"/>
      <c r="H849" s="277"/>
      <c r="I849" s="277"/>
      <c r="J849" s="76"/>
    </row>
    <row r="850" spans="1:10" x14ac:dyDescent="0.25">
      <c r="A850" s="11" t="s">
        <v>286</v>
      </c>
      <c r="B850" s="178">
        <f t="shared" si="56"/>
        <v>0</v>
      </c>
      <c r="D850" s="277"/>
      <c r="E850" s="277" t="s">
        <v>126</v>
      </c>
      <c r="F850" s="277"/>
      <c r="G850" s="238"/>
      <c r="H850" s="277"/>
      <c r="I850" s="277"/>
      <c r="J850" s="76"/>
    </row>
    <row r="851" spans="1:10" x14ac:dyDescent="0.25">
      <c r="A851" s="11" t="s">
        <v>286</v>
      </c>
      <c r="B851" s="178">
        <f t="shared" si="56"/>
        <v>0</v>
      </c>
      <c r="D851" s="277"/>
      <c r="E851" s="277" t="s">
        <v>128</v>
      </c>
      <c r="F851" s="277"/>
      <c r="G851" s="238"/>
      <c r="H851" s="277"/>
      <c r="I851" s="277"/>
      <c r="J851" s="76"/>
    </row>
    <row r="852" spans="1:10" x14ac:dyDescent="0.25">
      <c r="A852" s="11" t="s">
        <v>286</v>
      </c>
      <c r="B852" s="178">
        <f t="shared" si="56"/>
        <v>0</v>
      </c>
      <c r="D852" s="277"/>
      <c r="E852" s="277" t="s">
        <v>38</v>
      </c>
      <c r="F852" s="277"/>
      <c r="G852" s="238"/>
      <c r="H852" s="277"/>
      <c r="I852" s="277"/>
      <c r="J852" s="76"/>
    </row>
    <row r="853" spans="1:10" x14ac:dyDescent="0.25">
      <c r="A853" s="150" t="s">
        <v>286</v>
      </c>
      <c r="B853" s="131">
        <f t="shared" si="56"/>
        <v>1.8098091656779749</v>
      </c>
      <c r="C853" s="150"/>
      <c r="D853" s="12"/>
      <c r="E853" s="12" t="s">
        <v>129</v>
      </c>
      <c r="F853" s="12">
        <v>300</v>
      </c>
      <c r="G853" s="237">
        <f t="shared" si="57"/>
        <v>1.3452914798206279E-2</v>
      </c>
      <c r="H853" s="12"/>
      <c r="I853" s="12"/>
      <c r="J853" s="131"/>
    </row>
    <row r="854" spans="1:10" x14ac:dyDescent="0.25">
      <c r="A854" s="11" t="s">
        <v>288</v>
      </c>
      <c r="B854" s="178">
        <f>POWER((F854/$J$854)*100, 2)</f>
        <v>6.1161858679698717</v>
      </c>
      <c r="C854" s="11">
        <f>SUM(B854:B879)</f>
        <v>2505.7270303704786</v>
      </c>
      <c r="D854" s="280"/>
      <c r="E854" s="280" t="s">
        <v>5</v>
      </c>
      <c r="F854" s="280">
        <v>6158</v>
      </c>
      <c r="G854" s="238">
        <f>F854/$J$854</f>
        <v>2.4730923694779118E-2</v>
      </c>
      <c r="H854" s="280"/>
      <c r="I854" s="280"/>
      <c r="J854" s="76">
        <v>249000</v>
      </c>
    </row>
    <row r="855" spans="1:10" x14ac:dyDescent="0.25">
      <c r="A855" s="11" t="s">
        <v>288</v>
      </c>
      <c r="B855" s="178">
        <f t="shared" ref="B855:B879" si="58">POWER((F855/$J$854)*100, 2)</f>
        <v>62.606861824809286</v>
      </c>
      <c r="D855" s="280"/>
      <c r="E855" s="280" t="s">
        <v>93</v>
      </c>
      <c r="F855" s="280">
        <v>19702</v>
      </c>
      <c r="G855" s="238">
        <f t="shared" ref="G855:G878" si="59">F855/$J$854</f>
        <v>7.9124497991967871E-2</v>
      </c>
      <c r="H855" s="280"/>
      <c r="I855" s="280"/>
      <c r="J855" s="76"/>
    </row>
    <row r="856" spans="1:10" x14ac:dyDescent="0.25">
      <c r="A856" s="11" t="s">
        <v>288</v>
      </c>
      <c r="B856" s="178">
        <f t="shared" si="58"/>
        <v>30.126431670456931</v>
      </c>
      <c r="D856" s="280"/>
      <c r="E856" s="280" t="s">
        <v>6</v>
      </c>
      <c r="F856" s="280">
        <v>13667</v>
      </c>
      <c r="G856" s="238">
        <f t="shared" si="59"/>
        <v>5.4887550200803215E-2</v>
      </c>
      <c r="H856" s="280"/>
      <c r="I856" s="280"/>
      <c r="J856" s="76"/>
    </row>
    <row r="857" spans="1:10" x14ac:dyDescent="0.25">
      <c r="A857" s="11" t="s">
        <v>288</v>
      </c>
      <c r="B857" s="178">
        <f t="shared" si="58"/>
        <v>18.122288350187898</v>
      </c>
      <c r="D857" s="280"/>
      <c r="E857" s="280" t="s">
        <v>102</v>
      </c>
      <c r="F857" s="280">
        <v>10600</v>
      </c>
      <c r="G857" s="238">
        <f t="shared" si="59"/>
        <v>4.257028112449799E-2</v>
      </c>
      <c r="H857" s="280"/>
      <c r="I857" s="280"/>
      <c r="J857" s="76"/>
    </row>
    <row r="858" spans="1:10" x14ac:dyDescent="0.25">
      <c r="A858" s="11" t="s">
        <v>288</v>
      </c>
      <c r="B858" s="178">
        <f t="shared" si="58"/>
        <v>7.1127885034112361E-5</v>
      </c>
      <c r="D858" s="280"/>
      <c r="E858" s="280" t="s">
        <v>271</v>
      </c>
      <c r="F858" s="280">
        <v>21</v>
      </c>
      <c r="G858" s="238">
        <f t="shared" si="59"/>
        <v>8.4337349397590357E-5</v>
      </c>
      <c r="H858" s="280"/>
      <c r="I858" s="280"/>
      <c r="J858" s="76"/>
    </row>
    <row r="859" spans="1:10" x14ac:dyDescent="0.25">
      <c r="A859" s="11" t="s">
        <v>288</v>
      </c>
      <c r="B859" s="178">
        <f t="shared" si="58"/>
        <v>1951.5814261060307</v>
      </c>
      <c r="D859" s="280"/>
      <c r="E859" s="280" t="s">
        <v>15</v>
      </c>
      <c r="F859" s="280">
        <v>110000</v>
      </c>
      <c r="G859" s="238">
        <f t="shared" si="59"/>
        <v>0.44176706827309237</v>
      </c>
      <c r="H859" s="280"/>
      <c r="I859" s="280"/>
      <c r="J859" s="76"/>
    </row>
    <row r="860" spans="1:10" x14ac:dyDescent="0.25">
      <c r="A860" s="11" t="s">
        <v>288</v>
      </c>
      <c r="B860" s="178">
        <f t="shared" si="58"/>
        <v>3.7160690956597482</v>
      </c>
      <c r="D860" s="280"/>
      <c r="E860" s="280" t="s">
        <v>213</v>
      </c>
      <c r="F860" s="280">
        <v>4800</v>
      </c>
      <c r="G860" s="238">
        <f t="shared" si="59"/>
        <v>1.9277108433734941E-2</v>
      </c>
      <c r="H860" s="280"/>
      <c r="I860" s="280"/>
      <c r="J860" s="76"/>
    </row>
    <row r="861" spans="1:10" x14ac:dyDescent="0.25">
      <c r="A861" s="11" t="s">
        <v>288</v>
      </c>
      <c r="B861" s="178">
        <f t="shared" si="58"/>
        <v>315.12665989258238</v>
      </c>
      <c r="D861" s="280"/>
      <c r="E861" s="280" t="s">
        <v>268</v>
      </c>
      <c r="F861" s="280">
        <v>44202</v>
      </c>
      <c r="G861" s="238">
        <f t="shared" si="59"/>
        <v>0.17751807228915661</v>
      </c>
      <c r="H861" s="280"/>
      <c r="I861" s="280"/>
      <c r="J861" s="76"/>
    </row>
    <row r="862" spans="1:10" x14ac:dyDescent="0.25">
      <c r="A862" s="11" t="s">
        <v>288</v>
      </c>
      <c r="B862" s="178">
        <f t="shared" si="58"/>
        <v>0</v>
      </c>
      <c r="D862" s="280"/>
      <c r="E862" s="280" t="s">
        <v>266</v>
      </c>
      <c r="F862" s="280"/>
      <c r="G862" s="238"/>
      <c r="H862" s="280"/>
      <c r="I862" s="280"/>
      <c r="J862" s="76"/>
    </row>
    <row r="863" spans="1:10" x14ac:dyDescent="0.25">
      <c r="A863" s="11" t="s">
        <v>288</v>
      </c>
      <c r="B863" s="178">
        <f t="shared" si="58"/>
        <v>9.3650747568587614E-2</v>
      </c>
      <c r="D863" s="280"/>
      <c r="E863" s="280" t="s">
        <v>345</v>
      </c>
      <c r="F863" s="280">
        <v>762</v>
      </c>
      <c r="G863" s="238">
        <f t="shared" si="59"/>
        <v>3.0602409638554218E-3</v>
      </c>
      <c r="H863" s="280"/>
      <c r="I863" s="280"/>
      <c r="J863" s="76"/>
    </row>
    <row r="864" spans="1:10" x14ac:dyDescent="0.25">
      <c r="A864" s="11" t="s">
        <v>288</v>
      </c>
      <c r="B864" s="178">
        <f t="shared" si="58"/>
        <v>2.2379679360010321</v>
      </c>
      <c r="D864" s="280"/>
      <c r="E864" s="280" t="s">
        <v>26</v>
      </c>
      <c r="F864" s="280">
        <v>3725</v>
      </c>
      <c r="G864" s="238">
        <f t="shared" si="59"/>
        <v>1.4959839357429719E-2</v>
      </c>
      <c r="H864" s="280"/>
      <c r="I864" s="280"/>
      <c r="J864" s="76"/>
    </row>
    <row r="865" spans="1:10" x14ac:dyDescent="0.25">
      <c r="A865" s="11" t="s">
        <v>288</v>
      </c>
      <c r="B865" s="178">
        <f t="shared" si="58"/>
        <v>0</v>
      </c>
      <c r="D865" s="280"/>
      <c r="E865" s="280" t="s">
        <v>346</v>
      </c>
      <c r="F865" s="280"/>
      <c r="G865" s="238"/>
      <c r="H865" s="280"/>
      <c r="I865" s="280"/>
      <c r="J865" s="76"/>
    </row>
    <row r="866" spans="1:10" x14ac:dyDescent="0.25">
      <c r="A866" s="11" t="s">
        <v>288</v>
      </c>
      <c r="B866" s="178">
        <f t="shared" si="58"/>
        <v>0</v>
      </c>
      <c r="D866" s="280"/>
      <c r="E866" s="280" t="s">
        <v>278</v>
      </c>
      <c r="F866" s="280"/>
      <c r="G866" s="238"/>
      <c r="H866" s="280"/>
      <c r="I866" s="280"/>
      <c r="J866" s="76"/>
    </row>
    <row r="867" spans="1:10" x14ac:dyDescent="0.25">
      <c r="A867" s="11" t="s">
        <v>288</v>
      </c>
      <c r="B867" s="178">
        <f t="shared" si="58"/>
        <v>0</v>
      </c>
      <c r="D867" s="280"/>
      <c r="E867" s="280" t="s">
        <v>84</v>
      </c>
      <c r="F867" s="280"/>
      <c r="G867" s="238"/>
      <c r="H867" s="280"/>
      <c r="I867" s="280"/>
      <c r="J867" s="76"/>
    </row>
    <row r="868" spans="1:10" x14ac:dyDescent="0.25">
      <c r="A868" s="11" t="s">
        <v>288</v>
      </c>
      <c r="B868" s="178">
        <f t="shared" si="58"/>
        <v>0</v>
      </c>
      <c r="D868" s="280"/>
      <c r="E868" s="280" t="s">
        <v>343</v>
      </c>
      <c r="F868" s="280"/>
      <c r="G868" s="238"/>
      <c r="H868" s="280"/>
      <c r="I868" s="280"/>
      <c r="J868" s="76"/>
    </row>
    <row r="869" spans="1:10" x14ac:dyDescent="0.25">
      <c r="A869" s="11" t="s">
        <v>288</v>
      </c>
      <c r="B869" s="178">
        <f t="shared" si="58"/>
        <v>1.8644860566765054E-2</v>
      </c>
      <c r="D869" s="280"/>
      <c r="E869" s="280" t="s">
        <v>139</v>
      </c>
      <c r="F869" s="280">
        <v>340</v>
      </c>
      <c r="G869" s="238">
        <f t="shared" si="59"/>
        <v>1.3654618473895582E-3</v>
      </c>
      <c r="H869" s="280"/>
      <c r="I869" s="280"/>
      <c r="J869" s="76"/>
    </row>
    <row r="870" spans="1:10" x14ac:dyDescent="0.25">
      <c r="A870" s="11" t="s">
        <v>288</v>
      </c>
      <c r="B870" s="178">
        <f t="shared" si="58"/>
        <v>109.9129086627635</v>
      </c>
      <c r="D870" s="280"/>
      <c r="E870" s="280" t="s">
        <v>92</v>
      </c>
      <c r="F870" s="280">
        <v>26105</v>
      </c>
      <c r="G870" s="238">
        <f t="shared" si="59"/>
        <v>0.10483935742971888</v>
      </c>
      <c r="H870" s="280"/>
      <c r="I870" s="280"/>
      <c r="J870" s="76"/>
    </row>
    <row r="871" spans="1:10" x14ac:dyDescent="0.25">
      <c r="A871" s="11" t="s">
        <v>288</v>
      </c>
      <c r="B871" s="178">
        <f t="shared" si="58"/>
        <v>2.8451154013644944E-4</v>
      </c>
      <c r="D871" s="280"/>
      <c r="E871" s="280" t="s">
        <v>218</v>
      </c>
      <c r="F871" s="280">
        <v>42</v>
      </c>
      <c r="G871" s="238">
        <f t="shared" si="59"/>
        <v>1.6867469879518071E-4</v>
      </c>
      <c r="H871" s="280"/>
      <c r="I871" s="280"/>
      <c r="J871" s="76"/>
    </row>
    <row r="872" spans="1:10" x14ac:dyDescent="0.25">
      <c r="A872" s="11" t="s">
        <v>288</v>
      </c>
      <c r="B872" s="178">
        <f t="shared" si="58"/>
        <v>1.6128772116578765E-3</v>
      </c>
      <c r="D872" s="280"/>
      <c r="E872" s="280" t="s">
        <v>16</v>
      </c>
      <c r="F872" s="280">
        <v>100</v>
      </c>
      <c r="G872" s="238">
        <f t="shared" si="59"/>
        <v>4.0160642570281126E-4</v>
      </c>
      <c r="H872" s="280"/>
      <c r="I872" s="280"/>
      <c r="J872" s="76"/>
    </row>
    <row r="873" spans="1:10" x14ac:dyDescent="0.25">
      <c r="A873" s="11" t="s">
        <v>288</v>
      </c>
      <c r="B873" s="178">
        <f t="shared" si="58"/>
        <v>1.3564297350042742</v>
      </c>
      <c r="D873" s="280"/>
      <c r="E873" s="280" t="s">
        <v>272</v>
      </c>
      <c r="F873" s="280">
        <v>2900</v>
      </c>
      <c r="G873" s="238">
        <f t="shared" si="59"/>
        <v>1.1646586345381526E-2</v>
      </c>
      <c r="H873" s="280"/>
      <c r="I873" s="280"/>
      <c r="J873" s="76"/>
    </row>
    <row r="874" spans="1:10" x14ac:dyDescent="0.25">
      <c r="A874" s="11" t="s">
        <v>288</v>
      </c>
      <c r="B874" s="178">
        <f t="shared" si="58"/>
        <v>0</v>
      </c>
      <c r="D874" s="280"/>
      <c r="E874" s="280" t="s">
        <v>32</v>
      </c>
      <c r="F874" s="280"/>
      <c r="G874" s="238"/>
      <c r="H874" s="280"/>
      <c r="I874" s="280"/>
      <c r="J874" s="76"/>
    </row>
    <row r="875" spans="1:10" x14ac:dyDescent="0.25">
      <c r="A875" s="11" t="s">
        <v>288</v>
      </c>
      <c r="B875" s="178">
        <f t="shared" si="58"/>
        <v>6.3871550458863575E-3</v>
      </c>
      <c r="D875" s="280"/>
      <c r="E875" s="280" t="s">
        <v>161</v>
      </c>
      <c r="F875" s="280">
        <v>199</v>
      </c>
      <c r="G875" s="238">
        <f t="shared" si="59"/>
        <v>7.9919678714859442E-4</v>
      </c>
      <c r="H875" s="280"/>
      <c r="I875" s="280"/>
      <c r="J875" s="76"/>
    </row>
    <row r="876" spans="1:10" x14ac:dyDescent="0.25">
      <c r="A876" s="11" t="s">
        <v>288</v>
      </c>
      <c r="B876" s="178">
        <f t="shared" si="58"/>
        <v>0</v>
      </c>
      <c r="D876" s="280"/>
      <c r="E876" s="280" t="s">
        <v>193</v>
      </c>
      <c r="F876" s="276"/>
      <c r="G876" s="238"/>
      <c r="H876" s="280"/>
      <c r="I876" s="280"/>
      <c r="J876" s="76"/>
    </row>
    <row r="877" spans="1:10" x14ac:dyDescent="0.25">
      <c r="A877" s="11" t="s">
        <v>288</v>
      </c>
      <c r="B877" s="178">
        <f t="shared" si="58"/>
        <v>0</v>
      </c>
      <c r="D877" s="280"/>
      <c r="E877" s="280" t="s">
        <v>128</v>
      </c>
      <c r="F877" s="276"/>
      <c r="G877" s="238"/>
      <c r="H877" s="280"/>
      <c r="I877" s="280"/>
      <c r="J877" s="76"/>
    </row>
    <row r="878" spans="1:10" x14ac:dyDescent="0.25">
      <c r="A878" s="11" t="s">
        <v>288</v>
      </c>
      <c r="B878" s="178">
        <f t="shared" si="58"/>
        <v>4.7031499491943674</v>
      </c>
      <c r="D878" s="280"/>
      <c r="E878" s="280" t="s">
        <v>47</v>
      </c>
      <c r="F878" s="280">
        <v>5400</v>
      </c>
      <c r="G878" s="238">
        <f t="shared" si="59"/>
        <v>2.1686746987951807E-2</v>
      </c>
      <c r="H878" s="280"/>
      <c r="I878" s="280"/>
      <c r="J878" s="76"/>
    </row>
    <row r="879" spans="1:10" x14ac:dyDescent="0.25">
      <c r="A879" s="150" t="s">
        <v>288</v>
      </c>
      <c r="B879" s="131">
        <f t="shared" si="58"/>
        <v>0</v>
      </c>
      <c r="C879" s="150"/>
      <c r="D879" s="12"/>
      <c r="E879" s="12" t="s">
        <v>86</v>
      </c>
      <c r="F879" s="12"/>
      <c r="G879" s="237"/>
      <c r="H879" s="12"/>
      <c r="I879" s="12"/>
      <c r="J879" s="147"/>
    </row>
    <row r="880" spans="1:10" x14ac:dyDescent="0.25">
      <c r="A880" s="11" t="s">
        <v>289</v>
      </c>
      <c r="B880" s="178">
        <f>POWER((F880/$J$880)*100, 2)</f>
        <v>1.9210889173246777</v>
      </c>
      <c r="C880" s="11">
        <f>SUM(B880:B896)</f>
        <v>5845.9850937860865</v>
      </c>
      <c r="D880" s="281"/>
      <c r="E880" s="281" t="s">
        <v>5</v>
      </c>
      <c r="F880" s="281">
        <v>2481</v>
      </c>
      <c r="G880" s="238">
        <f>F880/$J$880</f>
        <v>1.3860335195530727E-2</v>
      </c>
      <c r="H880" s="281"/>
      <c r="I880" s="281"/>
      <c r="J880" s="76">
        <v>179000</v>
      </c>
    </row>
    <row r="881" spans="1:10" x14ac:dyDescent="0.25">
      <c r="A881" s="11" t="s">
        <v>289</v>
      </c>
      <c r="B881" s="178">
        <f t="shared" ref="B881:B896" si="60">POWER((F881/$J$880)*100, 2)</f>
        <v>8.0573518304672156</v>
      </c>
      <c r="D881" s="281"/>
      <c r="E881" s="281" t="s">
        <v>93</v>
      </c>
      <c r="F881" s="281">
        <v>5081</v>
      </c>
      <c r="G881" s="238">
        <f t="shared" ref="G881:G896" si="61">F881/$J$880</f>
        <v>2.8385474860335196E-2</v>
      </c>
      <c r="H881" s="281"/>
      <c r="I881" s="281"/>
      <c r="J881" s="76"/>
    </row>
    <row r="882" spans="1:10" x14ac:dyDescent="0.25">
      <c r="A882" s="11" t="s">
        <v>289</v>
      </c>
      <c r="B882" s="178">
        <f t="shared" si="60"/>
        <v>10.864205237040043</v>
      </c>
      <c r="D882" s="281"/>
      <c r="E882" s="281" t="s">
        <v>102</v>
      </c>
      <c r="F882" s="281">
        <v>5900</v>
      </c>
      <c r="G882" s="238">
        <f t="shared" si="61"/>
        <v>3.2960893854748603E-2</v>
      </c>
      <c r="H882" s="281"/>
      <c r="I882" s="281"/>
      <c r="J882" s="76"/>
    </row>
    <row r="883" spans="1:10" x14ac:dyDescent="0.25">
      <c r="A883" s="11" t="s">
        <v>289</v>
      </c>
      <c r="B883" s="178">
        <f t="shared" si="60"/>
        <v>5.2464030460971873</v>
      </c>
      <c r="D883" s="281"/>
      <c r="E883" s="281" t="s">
        <v>82</v>
      </c>
      <c r="F883" s="281">
        <v>4100</v>
      </c>
      <c r="G883" s="238">
        <f t="shared" si="61"/>
        <v>2.2905027932960894E-2</v>
      </c>
      <c r="H883" s="281"/>
      <c r="I883" s="281"/>
      <c r="J883" s="76"/>
    </row>
    <row r="884" spans="1:10" x14ac:dyDescent="0.25">
      <c r="A884" s="11" t="s">
        <v>289</v>
      </c>
      <c r="B884" s="178">
        <f t="shared" si="60"/>
        <v>5772.6038513155008</v>
      </c>
      <c r="D884" s="281"/>
      <c r="E884" s="281" t="s">
        <v>15</v>
      </c>
      <c r="F884" s="281">
        <v>136000</v>
      </c>
      <c r="G884" s="238">
        <f t="shared" si="61"/>
        <v>0.75977653631284914</v>
      </c>
      <c r="H884" s="281"/>
      <c r="I884" s="281"/>
      <c r="J884" s="76"/>
    </row>
    <row r="885" spans="1:10" x14ac:dyDescent="0.25">
      <c r="A885" s="11" t="s">
        <v>289</v>
      </c>
      <c r="B885" s="178">
        <f t="shared" si="60"/>
        <v>0</v>
      </c>
      <c r="D885" s="281"/>
      <c r="E885" s="281" t="s">
        <v>348</v>
      </c>
      <c r="F885" s="281"/>
      <c r="G885" s="238"/>
      <c r="H885" s="281"/>
      <c r="I885" s="281"/>
      <c r="J885" s="76"/>
    </row>
    <row r="886" spans="1:10" x14ac:dyDescent="0.25">
      <c r="A886" s="11" t="s">
        <v>289</v>
      </c>
      <c r="B886" s="178">
        <f t="shared" si="60"/>
        <v>0.44942417527542833</v>
      </c>
      <c r="D886" s="281"/>
      <c r="E886" s="281" t="s">
        <v>266</v>
      </c>
      <c r="F886" s="281">
        <v>1200</v>
      </c>
      <c r="G886" s="238">
        <f t="shared" si="61"/>
        <v>6.7039106145251395E-3</v>
      </c>
      <c r="H886" s="281"/>
      <c r="I886" s="281"/>
      <c r="J886" s="76"/>
    </row>
    <row r="887" spans="1:10" x14ac:dyDescent="0.25">
      <c r="A887" s="11" t="s">
        <v>289</v>
      </c>
      <c r="B887" s="178">
        <f t="shared" si="60"/>
        <v>8.9138915764177141E-3</v>
      </c>
      <c r="D887" s="281"/>
      <c r="E887" s="281" t="s">
        <v>56</v>
      </c>
      <c r="F887" s="281">
        <v>169</v>
      </c>
      <c r="G887" s="238">
        <f t="shared" si="61"/>
        <v>9.441340782122905E-4</v>
      </c>
      <c r="H887" s="281"/>
      <c r="I887" s="281"/>
      <c r="J887" s="76"/>
    </row>
    <row r="888" spans="1:10" x14ac:dyDescent="0.25">
      <c r="A888" s="11" t="s">
        <v>289</v>
      </c>
      <c r="B888" s="178">
        <f t="shared" si="60"/>
        <v>0</v>
      </c>
      <c r="D888" s="281"/>
      <c r="E888" s="281" t="s">
        <v>165</v>
      </c>
      <c r="F888" s="281"/>
      <c r="G888" s="238"/>
      <c r="H888" s="281"/>
      <c r="I888" s="281"/>
      <c r="J888" s="76"/>
    </row>
    <row r="889" spans="1:10" x14ac:dyDescent="0.25">
      <c r="A889" s="11" t="s">
        <v>289</v>
      </c>
      <c r="B889" s="178">
        <f t="shared" si="60"/>
        <v>0</v>
      </c>
      <c r="D889" s="281"/>
      <c r="E889" s="281" t="s">
        <v>92</v>
      </c>
      <c r="F889" s="281"/>
      <c r="G889" s="238"/>
      <c r="H889" s="281"/>
      <c r="I889" s="281"/>
      <c r="J889" s="76"/>
    </row>
    <row r="890" spans="1:10" x14ac:dyDescent="0.25">
      <c r="A890" s="11" t="s">
        <v>289</v>
      </c>
      <c r="B890" s="178">
        <f t="shared" si="60"/>
        <v>16.631815486408037</v>
      </c>
      <c r="D890" s="281"/>
      <c r="E890" s="281" t="s">
        <v>16</v>
      </c>
      <c r="F890" s="281">
        <v>7300</v>
      </c>
      <c r="G890" s="238">
        <f t="shared" si="61"/>
        <v>4.0782122905027932E-2</v>
      </c>
      <c r="H890" s="281"/>
      <c r="I890" s="281"/>
      <c r="J890" s="76"/>
    </row>
    <row r="891" spans="1:10" x14ac:dyDescent="0.25">
      <c r="A891" s="11" t="s">
        <v>289</v>
      </c>
      <c r="B891" s="178">
        <f t="shared" si="60"/>
        <v>2.9338522518023784</v>
      </c>
      <c r="D891" s="281"/>
      <c r="E891" s="281" t="s">
        <v>121</v>
      </c>
      <c r="F891" s="281">
        <v>3066</v>
      </c>
      <c r="G891" s="238">
        <f t="shared" si="61"/>
        <v>1.7128491620111732E-2</v>
      </c>
      <c r="H891" s="281"/>
      <c r="I891" s="281"/>
      <c r="J891" s="76"/>
    </row>
    <row r="892" spans="1:10" x14ac:dyDescent="0.25">
      <c r="A892" s="11" t="s">
        <v>289</v>
      </c>
      <c r="B892" s="178">
        <f t="shared" si="60"/>
        <v>13.595081302081709</v>
      </c>
      <c r="D892" s="281"/>
      <c r="E892" s="281" t="s">
        <v>140</v>
      </c>
      <c r="F892" s="281">
        <v>6600</v>
      </c>
      <c r="G892" s="238">
        <f t="shared" si="61"/>
        <v>3.6871508379888271E-2</v>
      </c>
      <c r="H892" s="281"/>
      <c r="I892" s="281"/>
      <c r="J892" s="76"/>
    </row>
    <row r="893" spans="1:10" x14ac:dyDescent="0.25">
      <c r="A893" s="11" t="s">
        <v>289</v>
      </c>
      <c r="B893" s="178">
        <f t="shared" si="60"/>
        <v>0</v>
      </c>
      <c r="D893" s="281"/>
      <c r="E893" s="281" t="s">
        <v>161</v>
      </c>
      <c r="F893" s="276"/>
      <c r="G893" s="238"/>
      <c r="H893" s="281"/>
      <c r="I893" s="281"/>
      <c r="J893" s="76"/>
    </row>
    <row r="894" spans="1:10" x14ac:dyDescent="0.25">
      <c r="A894" s="11" t="s">
        <v>289</v>
      </c>
      <c r="B894" s="178">
        <f t="shared" si="60"/>
        <v>13.595081302081709</v>
      </c>
      <c r="D894" s="281"/>
      <c r="E894" s="281" t="s">
        <v>31</v>
      </c>
      <c r="F894" s="281">
        <v>6600</v>
      </c>
      <c r="G894" s="238">
        <f t="shared" si="61"/>
        <v>3.6871508379888271E-2</v>
      </c>
      <c r="H894" s="281"/>
      <c r="I894" s="281"/>
      <c r="J894" s="76"/>
    </row>
    <row r="895" spans="1:10" x14ac:dyDescent="0.25">
      <c r="A895" s="11" t="s">
        <v>289</v>
      </c>
      <c r="B895" s="178">
        <f t="shared" si="60"/>
        <v>0</v>
      </c>
      <c r="D895" s="281"/>
      <c r="E895" s="281" t="s">
        <v>38</v>
      </c>
      <c r="F895" s="281"/>
      <c r="G895" s="238"/>
      <c r="H895" s="281"/>
      <c r="I895" s="281"/>
      <c r="J895" s="76"/>
    </row>
    <row r="896" spans="1:10" x14ac:dyDescent="0.25">
      <c r="A896" s="150" t="s">
        <v>289</v>
      </c>
      <c r="B896" s="131">
        <f t="shared" si="60"/>
        <v>7.802503042976186E-2</v>
      </c>
      <c r="C896" s="150"/>
      <c r="D896" s="12"/>
      <c r="E896" s="12" t="s">
        <v>47</v>
      </c>
      <c r="F896" s="12">
        <v>500</v>
      </c>
      <c r="G896" s="237">
        <f t="shared" si="61"/>
        <v>2.7932960893854749E-3</v>
      </c>
      <c r="H896" s="12"/>
      <c r="I896" s="12"/>
      <c r="J896" s="131"/>
    </row>
    <row r="897" spans="1:10" x14ac:dyDescent="0.25">
      <c r="A897" s="11" t="s">
        <v>290</v>
      </c>
      <c r="B897" s="178">
        <f>POWER((F897/$J$897)*100, 2)</f>
        <v>146.11761864509117</v>
      </c>
      <c r="C897" s="11">
        <f>SUM(B897:B902)</f>
        <v>3521.455960632773</v>
      </c>
      <c r="D897" s="282"/>
      <c r="E897" s="282" t="s">
        <v>82</v>
      </c>
      <c r="F897" s="276">
        <v>11000</v>
      </c>
      <c r="G897" s="238">
        <f>F897/$J$897</f>
        <v>0.12087912087912088</v>
      </c>
      <c r="H897" s="282"/>
      <c r="I897" s="282"/>
      <c r="J897" s="76">
        <v>91000</v>
      </c>
    </row>
    <row r="898" spans="1:10" x14ac:dyDescent="0.25">
      <c r="A898" s="11" t="s">
        <v>290</v>
      </c>
      <c r="B898" s="178">
        <f t="shared" ref="B898:B902" si="62">POWER((F898/$J$897)*100, 2)</f>
        <v>2232.8221229320125</v>
      </c>
      <c r="D898" s="282"/>
      <c r="E898" s="282" t="s">
        <v>111</v>
      </c>
      <c r="F898" s="276">
        <v>43000</v>
      </c>
      <c r="G898" s="238">
        <f t="shared" ref="G898:G901" si="63">F898/$J$897</f>
        <v>0.47252747252747251</v>
      </c>
      <c r="H898" s="282"/>
      <c r="I898" s="282"/>
      <c r="J898" s="76"/>
    </row>
    <row r="899" spans="1:10" x14ac:dyDescent="0.25">
      <c r="A899" s="11" t="s">
        <v>290</v>
      </c>
      <c r="B899" s="178">
        <f t="shared" si="62"/>
        <v>0</v>
      </c>
      <c r="D899" s="282"/>
      <c r="E899" s="282" t="s">
        <v>92</v>
      </c>
      <c r="F899" s="276"/>
      <c r="G899" s="238"/>
      <c r="H899" s="282"/>
      <c r="I899" s="282"/>
      <c r="J899" s="76"/>
    </row>
    <row r="900" spans="1:10" x14ac:dyDescent="0.25">
      <c r="A900" s="11" t="s">
        <v>290</v>
      </c>
      <c r="B900" s="178">
        <f t="shared" si="62"/>
        <v>1086.8252626494382</v>
      </c>
      <c r="D900" s="282"/>
      <c r="E900" s="282" t="s">
        <v>16</v>
      </c>
      <c r="F900" s="276">
        <v>30000</v>
      </c>
      <c r="G900" s="238">
        <f t="shared" si="63"/>
        <v>0.32967032967032966</v>
      </c>
      <c r="H900" s="282"/>
      <c r="I900" s="282"/>
      <c r="J900" s="76"/>
    </row>
    <row r="901" spans="1:10" x14ac:dyDescent="0.25">
      <c r="A901" s="11" t="s">
        <v>290</v>
      </c>
      <c r="B901" s="178">
        <f t="shared" si="62"/>
        <v>55.69095640623113</v>
      </c>
      <c r="D901" s="282"/>
      <c r="E901" s="282" t="s">
        <v>174</v>
      </c>
      <c r="F901" s="276">
        <v>6791</v>
      </c>
      <c r="G901" s="238">
        <f t="shared" si="63"/>
        <v>7.4626373626373629E-2</v>
      </c>
      <c r="H901" s="282"/>
      <c r="I901" s="282"/>
      <c r="J901" s="76"/>
    </row>
    <row r="902" spans="1:10" x14ac:dyDescent="0.25">
      <c r="A902" s="150" t="s">
        <v>290</v>
      </c>
      <c r="B902" s="131">
        <f t="shared" si="62"/>
        <v>0</v>
      </c>
      <c r="C902" s="150"/>
      <c r="D902" s="12"/>
      <c r="E902" s="12" t="s">
        <v>38</v>
      </c>
      <c r="F902" s="12"/>
      <c r="G902" s="237"/>
      <c r="H902" s="12"/>
      <c r="I902" s="12"/>
      <c r="J902" s="147"/>
    </row>
    <row r="903" spans="1:10" x14ac:dyDescent="0.25">
      <c r="A903" s="11" t="s">
        <v>291</v>
      </c>
      <c r="B903" s="178">
        <f>POWER((F903/$J$903)*100, 2)</f>
        <v>0.74530303814502352</v>
      </c>
      <c r="C903" s="11">
        <f>SUM(B903:B911)</f>
        <v>5086.9416308679683</v>
      </c>
      <c r="D903" s="283"/>
      <c r="E903" s="283" t="s">
        <v>192</v>
      </c>
      <c r="F903" s="283">
        <v>240</v>
      </c>
      <c r="G903" s="238">
        <f>F903/$J$903</f>
        <v>8.6330935251798559E-3</v>
      </c>
      <c r="H903" s="283"/>
      <c r="I903" s="283"/>
      <c r="J903" s="76">
        <v>27800</v>
      </c>
    </row>
    <row r="904" spans="1:10" x14ac:dyDescent="0.25">
      <c r="A904" s="11" t="s">
        <v>291</v>
      </c>
      <c r="B904" s="178">
        <f t="shared" ref="B904:B911" si="64">POWER((F904/$J$903)*100, 2)</f>
        <v>3959.9404275141046</v>
      </c>
      <c r="D904" s="283"/>
      <c r="E904" s="283" t="s">
        <v>83</v>
      </c>
      <c r="F904" s="283">
        <v>17494</v>
      </c>
      <c r="G904" s="238">
        <f t="shared" ref="G904:G909" si="65">F904/$J$903</f>
        <v>0.6292805755395684</v>
      </c>
      <c r="H904" s="283"/>
      <c r="I904" s="283"/>
      <c r="J904" s="76"/>
    </row>
    <row r="905" spans="1:10" x14ac:dyDescent="0.25">
      <c r="A905" s="11" t="s">
        <v>291</v>
      </c>
      <c r="B905" s="178">
        <f t="shared" si="64"/>
        <v>0</v>
      </c>
      <c r="D905" s="283"/>
      <c r="E905" s="283" t="s">
        <v>15</v>
      </c>
      <c r="F905" s="283"/>
      <c r="G905" s="238"/>
      <c r="H905" s="283"/>
      <c r="I905" s="283"/>
      <c r="J905" s="76"/>
    </row>
    <row r="906" spans="1:10" x14ac:dyDescent="0.25">
      <c r="A906" s="11" t="s">
        <v>291</v>
      </c>
      <c r="B906" s="178">
        <f t="shared" si="64"/>
        <v>2.5050463226541073E-2</v>
      </c>
      <c r="D906" s="283"/>
      <c r="E906" s="283" t="s">
        <v>349</v>
      </c>
      <c r="F906" s="283">
        <v>44</v>
      </c>
      <c r="G906" s="238">
        <f t="shared" si="65"/>
        <v>1.5827338129496403E-3</v>
      </c>
      <c r="H906" s="283"/>
      <c r="I906" s="283"/>
      <c r="J906" s="76"/>
    </row>
    <row r="907" spans="1:10" x14ac:dyDescent="0.25">
      <c r="A907" s="11" t="s">
        <v>291</v>
      </c>
      <c r="B907" s="178">
        <f t="shared" si="64"/>
        <v>1122.7320661456445</v>
      </c>
      <c r="D907" s="283"/>
      <c r="E907" s="283" t="s">
        <v>111</v>
      </c>
      <c r="F907" s="283">
        <v>9315</v>
      </c>
      <c r="G907" s="238">
        <f t="shared" si="65"/>
        <v>0.33507194244604316</v>
      </c>
      <c r="H907" s="283"/>
      <c r="I907" s="283"/>
      <c r="J907" s="76"/>
    </row>
    <row r="908" spans="1:10" x14ac:dyDescent="0.25">
      <c r="A908" s="11" t="s">
        <v>291</v>
      </c>
      <c r="B908" s="178">
        <f t="shared" si="64"/>
        <v>0.51757155426737755</v>
      </c>
      <c r="D908" s="283"/>
      <c r="E908" s="283" t="s">
        <v>16</v>
      </c>
      <c r="F908" s="283">
        <v>200</v>
      </c>
      <c r="G908" s="238">
        <f t="shared" si="65"/>
        <v>7.1942446043165471E-3</v>
      </c>
      <c r="H908" s="283"/>
      <c r="I908" s="283"/>
      <c r="J908" s="76"/>
    </row>
    <row r="909" spans="1:10" x14ac:dyDescent="0.25">
      <c r="A909" s="11" t="s">
        <v>291</v>
      </c>
      <c r="B909" s="178">
        <f t="shared" si="64"/>
        <v>2.9812121525800941</v>
      </c>
      <c r="D909" s="283"/>
      <c r="E909" s="283" t="s">
        <v>141</v>
      </c>
      <c r="F909" s="283">
        <v>480</v>
      </c>
      <c r="G909" s="238">
        <f t="shared" si="65"/>
        <v>1.7266187050359712E-2</v>
      </c>
      <c r="H909" s="283"/>
      <c r="I909" s="283"/>
      <c r="J909" s="76"/>
    </row>
    <row r="910" spans="1:10" x14ac:dyDescent="0.25">
      <c r="A910" s="11" t="s">
        <v>291</v>
      </c>
      <c r="B910" s="178">
        <f t="shared" si="64"/>
        <v>0</v>
      </c>
      <c r="D910" s="283"/>
      <c r="E910" s="283" t="s">
        <v>38</v>
      </c>
      <c r="F910" s="283"/>
      <c r="G910" s="238"/>
      <c r="H910" s="283"/>
      <c r="I910" s="283"/>
      <c r="J910" s="76"/>
    </row>
    <row r="911" spans="1:10" x14ac:dyDescent="0.25">
      <c r="A911" s="150" t="s">
        <v>291</v>
      </c>
      <c r="B911" s="131">
        <f t="shared" si="64"/>
        <v>0</v>
      </c>
      <c r="C911" s="150"/>
      <c r="D911" s="12"/>
      <c r="E911" s="12" t="s">
        <v>129</v>
      </c>
      <c r="F911" s="12"/>
      <c r="G911" s="237"/>
      <c r="H911" s="150"/>
      <c r="I911" s="12"/>
      <c r="J911" s="147"/>
    </row>
    <row r="912" spans="1:10" x14ac:dyDescent="0.25">
      <c r="A912" s="11" t="s">
        <v>293</v>
      </c>
      <c r="B912" s="178">
        <f>POWER((F912/$J$912)*100, 2)</f>
        <v>0</v>
      </c>
      <c r="C912" s="11">
        <f>SUM(B912:B962)</f>
        <v>2612.1404345545857</v>
      </c>
      <c r="D912" s="285"/>
      <c r="E912" s="285" t="s">
        <v>130</v>
      </c>
      <c r="F912" s="284"/>
      <c r="G912" s="238"/>
      <c r="H912" s="285"/>
      <c r="I912" s="285"/>
      <c r="J912" s="76">
        <v>9220000</v>
      </c>
    </row>
    <row r="913" spans="1:10" x14ac:dyDescent="0.25">
      <c r="A913" s="11" t="s">
        <v>293</v>
      </c>
      <c r="B913" s="178">
        <f t="shared" ref="B913:B962" si="66">POWER((F913/$J$912)*100, 2)</f>
        <v>0.11005554380508277</v>
      </c>
      <c r="D913" s="285"/>
      <c r="E913" s="285" t="s">
        <v>97</v>
      </c>
      <c r="F913" s="285">
        <v>30587</v>
      </c>
      <c r="G913" s="238">
        <f>F913/$J$912</f>
        <v>3.317462039045553E-3</v>
      </c>
      <c r="H913" s="285"/>
      <c r="I913" s="285"/>
      <c r="J913" s="76"/>
    </row>
    <row r="914" spans="1:10" x14ac:dyDescent="0.25">
      <c r="A914" s="11" t="s">
        <v>293</v>
      </c>
      <c r="B914" s="178">
        <f t="shared" si="66"/>
        <v>1.0429681772624821E-2</v>
      </c>
      <c r="D914" s="285"/>
      <c r="E914" s="285" t="s">
        <v>81</v>
      </c>
      <c r="F914" s="285">
        <v>9416</v>
      </c>
      <c r="G914" s="238">
        <f t="shared" ref="G914:G962" si="67">F914/$J$912</f>
        <v>1.0212581344902385E-3</v>
      </c>
      <c r="H914" s="285"/>
      <c r="I914" s="285"/>
      <c r="J914" s="76"/>
    </row>
    <row r="915" spans="1:10" x14ac:dyDescent="0.25">
      <c r="A915" s="11" t="s">
        <v>293</v>
      </c>
      <c r="B915" s="178">
        <f t="shared" si="66"/>
        <v>0</v>
      </c>
      <c r="D915" s="285"/>
      <c r="E915" s="285" t="s">
        <v>210</v>
      </c>
      <c r="F915" s="285"/>
      <c r="G915" s="238"/>
      <c r="H915" s="285"/>
      <c r="I915" s="285"/>
      <c r="J915" s="76"/>
    </row>
    <row r="916" spans="1:10" x14ac:dyDescent="0.25">
      <c r="A916" s="11" t="s">
        <v>293</v>
      </c>
      <c r="B916" s="178">
        <f t="shared" si="66"/>
        <v>1.8008941351678184E-2</v>
      </c>
      <c r="D916" s="285"/>
      <c r="E916" s="285" t="s">
        <v>5</v>
      </c>
      <c r="F916" s="284">
        <v>12373</v>
      </c>
      <c r="G916" s="238">
        <f t="shared" si="67"/>
        <v>1.3419739696312364E-3</v>
      </c>
      <c r="H916" s="285"/>
      <c r="I916" s="285"/>
      <c r="J916" s="76"/>
    </row>
    <row r="917" spans="1:10" x14ac:dyDescent="0.25">
      <c r="A917" s="11" t="s">
        <v>293</v>
      </c>
      <c r="B917" s="178">
        <f t="shared" si="66"/>
        <v>0</v>
      </c>
      <c r="D917" s="285"/>
      <c r="E917" s="285" t="s">
        <v>100</v>
      </c>
      <c r="F917" s="284"/>
      <c r="G917" s="238"/>
      <c r="H917" s="285"/>
      <c r="I917" s="285"/>
      <c r="J917" s="76"/>
    </row>
    <row r="918" spans="1:10" x14ac:dyDescent="0.25">
      <c r="A918" s="11" t="s">
        <v>293</v>
      </c>
      <c r="B918" s="178">
        <f t="shared" si="66"/>
        <v>5.693554989859826E-2</v>
      </c>
      <c r="D918" s="285"/>
      <c r="E918" s="285" t="s">
        <v>93</v>
      </c>
      <c r="F918" s="285">
        <v>22000</v>
      </c>
      <c r="G918" s="238">
        <f t="shared" si="67"/>
        <v>2.386117136659436E-3</v>
      </c>
      <c r="H918" s="285"/>
      <c r="I918" s="285"/>
      <c r="J918" s="76"/>
    </row>
    <row r="919" spans="1:10" x14ac:dyDescent="0.25">
      <c r="A919" s="11" t="s">
        <v>293</v>
      </c>
      <c r="B919" s="178">
        <f t="shared" si="66"/>
        <v>0</v>
      </c>
      <c r="D919" s="285"/>
      <c r="E919" s="285" t="s">
        <v>39</v>
      </c>
      <c r="F919" s="285"/>
      <c r="G919" s="238"/>
      <c r="H919" s="285"/>
      <c r="I919" s="285"/>
      <c r="J919" s="76"/>
    </row>
    <row r="920" spans="1:10" x14ac:dyDescent="0.25">
      <c r="A920" s="11" t="s">
        <v>293</v>
      </c>
      <c r="B920" s="178">
        <f t="shared" si="66"/>
        <v>1.0764377402703732E-3</v>
      </c>
      <c r="D920" s="285"/>
      <c r="E920" s="285" t="s">
        <v>6</v>
      </c>
      <c r="F920" s="285">
        <v>3025</v>
      </c>
      <c r="G920" s="238">
        <f t="shared" si="67"/>
        <v>3.2809110629067247E-4</v>
      </c>
      <c r="H920" s="285"/>
      <c r="I920" s="285"/>
      <c r="J920" s="76"/>
    </row>
    <row r="921" spans="1:10" x14ac:dyDescent="0.25">
      <c r="A921" s="11" t="s">
        <v>293</v>
      </c>
      <c r="B921" s="178">
        <f t="shared" si="66"/>
        <v>0</v>
      </c>
      <c r="D921" s="285"/>
      <c r="E921" s="285" t="s">
        <v>101</v>
      </c>
      <c r="F921" s="284"/>
      <c r="G921" s="238"/>
      <c r="H921" s="285"/>
      <c r="I921" s="285"/>
      <c r="J921" s="76"/>
    </row>
    <row r="922" spans="1:10" x14ac:dyDescent="0.25">
      <c r="A922" s="11" t="s">
        <v>293</v>
      </c>
      <c r="B922" s="178">
        <f t="shared" si="66"/>
        <v>2.7677843718973656E-2</v>
      </c>
      <c r="D922" s="285"/>
      <c r="E922" s="285" t="s">
        <v>102</v>
      </c>
      <c r="F922" s="285">
        <v>15339</v>
      </c>
      <c r="G922" s="238">
        <f t="shared" si="67"/>
        <v>1.6636659436008677E-3</v>
      </c>
      <c r="H922" s="285"/>
      <c r="I922" s="285"/>
      <c r="J922" s="76"/>
    </row>
    <row r="923" spans="1:10" x14ac:dyDescent="0.25">
      <c r="A923" s="11" t="s">
        <v>293</v>
      </c>
      <c r="B923" s="178">
        <f t="shared" si="66"/>
        <v>5.693554989859826E-2</v>
      </c>
      <c r="D923" s="285"/>
      <c r="E923" s="285" t="s">
        <v>82</v>
      </c>
      <c r="F923" s="285">
        <v>22000</v>
      </c>
      <c r="G923" s="238">
        <f t="shared" si="67"/>
        <v>2.386117136659436E-3</v>
      </c>
      <c r="H923" s="285"/>
      <c r="I923" s="285"/>
      <c r="J923" s="76"/>
    </row>
    <row r="924" spans="1:10" x14ac:dyDescent="0.25">
      <c r="A924" s="11" t="s">
        <v>293</v>
      </c>
      <c r="B924" s="178">
        <f t="shared" si="66"/>
        <v>0</v>
      </c>
      <c r="D924" s="285"/>
      <c r="E924" s="285" t="s">
        <v>83</v>
      </c>
      <c r="F924" s="285"/>
      <c r="G924" s="238"/>
      <c r="H924" s="285"/>
      <c r="I924" s="285"/>
      <c r="J924" s="76"/>
    </row>
    <row r="925" spans="1:10" x14ac:dyDescent="0.25">
      <c r="A925" s="11" t="s">
        <v>293</v>
      </c>
      <c r="B925" s="178">
        <f t="shared" si="66"/>
        <v>2075.0890500232917</v>
      </c>
      <c r="D925" s="285"/>
      <c r="E925" s="285" t="s">
        <v>15</v>
      </c>
      <c r="F925" s="285">
        <v>4200000</v>
      </c>
      <c r="G925" s="238">
        <f t="shared" si="67"/>
        <v>0.45553145336225598</v>
      </c>
      <c r="H925" s="285"/>
      <c r="I925" s="285"/>
      <c r="J925" s="76"/>
    </row>
    <row r="926" spans="1:10" x14ac:dyDescent="0.25">
      <c r="A926" s="11" t="s">
        <v>293</v>
      </c>
      <c r="B926" s="178">
        <f t="shared" si="66"/>
        <v>0</v>
      </c>
      <c r="D926" s="285"/>
      <c r="E926" s="285" t="s">
        <v>103</v>
      </c>
      <c r="F926" s="285"/>
      <c r="G926" s="238"/>
      <c r="H926" s="285"/>
      <c r="I926" s="285"/>
      <c r="J926" s="76"/>
    </row>
    <row r="927" spans="1:10" x14ac:dyDescent="0.25">
      <c r="A927" s="11" t="s">
        <v>293</v>
      </c>
      <c r="B927" s="178">
        <f t="shared" si="66"/>
        <v>0</v>
      </c>
      <c r="D927" s="285"/>
      <c r="E927" s="285" t="s">
        <v>222</v>
      </c>
      <c r="F927" s="285"/>
      <c r="G927" s="238"/>
      <c r="H927" s="285"/>
      <c r="I927" s="285"/>
      <c r="J927" s="76"/>
    </row>
    <row r="928" spans="1:10" x14ac:dyDescent="0.25">
      <c r="A928" s="11" t="s">
        <v>293</v>
      </c>
      <c r="B928" s="178">
        <f t="shared" si="66"/>
        <v>0</v>
      </c>
      <c r="D928" s="285"/>
      <c r="E928" s="285" t="s">
        <v>106</v>
      </c>
      <c r="F928" s="285"/>
      <c r="G928" s="238"/>
      <c r="H928" s="285"/>
      <c r="I928" s="285"/>
      <c r="J928" s="76"/>
    </row>
    <row r="929" spans="1:10" x14ac:dyDescent="0.25">
      <c r="A929" s="11" t="s">
        <v>293</v>
      </c>
      <c r="B929" s="178">
        <f t="shared" si="66"/>
        <v>0</v>
      </c>
      <c r="D929" s="285"/>
      <c r="E929" s="285" t="s">
        <v>152</v>
      </c>
      <c r="F929" s="285"/>
      <c r="G929" s="238"/>
      <c r="H929" s="285"/>
      <c r="I929" s="285"/>
      <c r="J929" s="76"/>
    </row>
    <row r="930" spans="1:10" x14ac:dyDescent="0.25">
      <c r="A930" s="11" t="s">
        <v>293</v>
      </c>
      <c r="B930" s="178">
        <f t="shared" si="66"/>
        <v>0</v>
      </c>
      <c r="D930" s="285"/>
      <c r="E930" s="285" t="s">
        <v>108</v>
      </c>
      <c r="F930" s="285"/>
      <c r="G930" s="238"/>
      <c r="H930" s="285"/>
      <c r="I930" s="285"/>
      <c r="J930" s="76"/>
    </row>
    <row r="931" spans="1:10" x14ac:dyDescent="0.25">
      <c r="A931" s="11" t="s">
        <v>293</v>
      </c>
      <c r="B931" s="178">
        <f t="shared" si="66"/>
        <v>0.31845334108158724</v>
      </c>
      <c r="D931" s="285"/>
      <c r="E931" s="285" t="s">
        <v>94</v>
      </c>
      <c r="F931" s="285">
        <v>52030</v>
      </c>
      <c r="G931" s="238">
        <f t="shared" si="67"/>
        <v>5.6431670281995661E-3</v>
      </c>
      <c r="H931" s="285"/>
      <c r="I931" s="285"/>
      <c r="J931" s="76"/>
    </row>
    <row r="932" spans="1:10" x14ac:dyDescent="0.25">
      <c r="A932" s="11" t="s">
        <v>293</v>
      </c>
      <c r="B932" s="178">
        <f t="shared" si="66"/>
        <v>0</v>
      </c>
      <c r="D932" s="285"/>
      <c r="E932" s="285" t="s">
        <v>21</v>
      </c>
      <c r="F932" s="285"/>
      <c r="G932" s="238"/>
      <c r="H932" s="285"/>
      <c r="I932" s="285"/>
      <c r="J932" s="76"/>
    </row>
    <row r="933" spans="1:10" x14ac:dyDescent="0.25">
      <c r="A933" s="11" t="s">
        <v>293</v>
      </c>
      <c r="B933" s="178">
        <f t="shared" si="66"/>
        <v>0</v>
      </c>
      <c r="D933" s="285"/>
      <c r="E933" s="285" t="s">
        <v>190</v>
      </c>
      <c r="F933" s="285"/>
      <c r="G933" s="238"/>
      <c r="H933" s="285"/>
      <c r="I933" s="285"/>
      <c r="J933" s="76"/>
    </row>
    <row r="934" spans="1:10" x14ac:dyDescent="0.25">
      <c r="A934" s="11" t="s">
        <v>293</v>
      </c>
      <c r="B934" s="178">
        <f t="shared" si="66"/>
        <v>328.07346097562129</v>
      </c>
      <c r="D934" s="285"/>
      <c r="E934" s="285" t="s">
        <v>9</v>
      </c>
      <c r="F934" s="285">
        <v>1670000</v>
      </c>
      <c r="G934" s="238">
        <f t="shared" si="67"/>
        <v>0.18112798264642083</v>
      </c>
      <c r="H934" s="285"/>
      <c r="I934" s="285"/>
      <c r="J934" s="76"/>
    </row>
    <row r="935" spans="1:10" x14ac:dyDescent="0.25">
      <c r="A935" s="11" t="s">
        <v>293</v>
      </c>
      <c r="B935" s="178">
        <f t="shared" si="66"/>
        <v>11.655262698862701</v>
      </c>
      <c r="D935" s="285"/>
      <c r="E935" s="285" t="s">
        <v>24</v>
      </c>
      <c r="F935" s="285">
        <v>314769</v>
      </c>
      <c r="G935" s="238">
        <f t="shared" si="67"/>
        <v>3.4139804772234272E-2</v>
      </c>
      <c r="H935" s="285"/>
      <c r="I935" s="285"/>
      <c r="J935" s="76"/>
    </row>
    <row r="936" spans="1:10" x14ac:dyDescent="0.25">
      <c r="A936" s="11" t="s">
        <v>293</v>
      </c>
      <c r="B936" s="178">
        <f t="shared" si="66"/>
        <v>0</v>
      </c>
      <c r="D936" s="285"/>
      <c r="E936" s="285" t="s">
        <v>25</v>
      </c>
      <c r="F936" s="285"/>
      <c r="G936" s="238"/>
      <c r="H936" s="285"/>
      <c r="I936" s="285"/>
      <c r="J936" s="76"/>
    </row>
    <row r="937" spans="1:10" x14ac:dyDescent="0.25">
      <c r="A937" s="11" t="s">
        <v>293</v>
      </c>
      <c r="B937" s="178">
        <f t="shared" si="66"/>
        <v>7.3522146046743631</v>
      </c>
      <c r="D937" s="285"/>
      <c r="E937" s="285" t="s">
        <v>36</v>
      </c>
      <c r="F937" s="285">
        <v>250000</v>
      </c>
      <c r="G937" s="238">
        <f t="shared" si="67"/>
        <v>2.7114967462039046E-2</v>
      </c>
      <c r="H937" s="285"/>
      <c r="I937" s="285"/>
      <c r="J937" s="76"/>
    </row>
    <row r="938" spans="1:10" x14ac:dyDescent="0.25">
      <c r="A938" s="11" t="s">
        <v>293</v>
      </c>
      <c r="B938" s="178">
        <f t="shared" si="66"/>
        <v>0</v>
      </c>
      <c r="D938" s="285"/>
      <c r="E938" s="285" t="s">
        <v>176</v>
      </c>
      <c r="F938" s="285"/>
      <c r="G938" s="238"/>
      <c r="H938" s="285"/>
      <c r="I938" s="285"/>
      <c r="J938" s="76"/>
    </row>
    <row r="939" spans="1:10" x14ac:dyDescent="0.25">
      <c r="A939" s="11" t="s">
        <v>293</v>
      </c>
      <c r="B939" s="178">
        <f t="shared" si="66"/>
        <v>0</v>
      </c>
      <c r="D939" s="285"/>
      <c r="E939" s="285" t="s">
        <v>220</v>
      </c>
      <c r="F939" s="285"/>
      <c r="G939" s="238"/>
      <c r="H939" s="285"/>
      <c r="I939" s="285"/>
      <c r="J939" s="76"/>
    </row>
    <row r="940" spans="1:10" x14ac:dyDescent="0.25">
      <c r="A940" s="11" t="s">
        <v>293</v>
      </c>
      <c r="B940" s="178">
        <f t="shared" si="66"/>
        <v>0</v>
      </c>
      <c r="D940" s="285"/>
      <c r="E940" s="285" t="s">
        <v>170</v>
      </c>
      <c r="F940" s="285"/>
      <c r="G940" s="238"/>
      <c r="H940" s="285"/>
      <c r="I940" s="285"/>
      <c r="J940" s="76"/>
    </row>
    <row r="941" spans="1:10" x14ac:dyDescent="0.25">
      <c r="A941" s="11" t="s">
        <v>293</v>
      </c>
      <c r="B941" s="178">
        <f t="shared" si="66"/>
        <v>5.6419130344765929E-2</v>
      </c>
      <c r="D941" s="285"/>
      <c r="E941" s="285" t="s">
        <v>154</v>
      </c>
      <c r="F941" s="285">
        <v>21900</v>
      </c>
      <c r="G941" s="238">
        <f t="shared" si="67"/>
        <v>2.3752711496746203E-3</v>
      </c>
      <c r="H941" s="285"/>
      <c r="I941" s="285"/>
      <c r="J941" s="76"/>
    </row>
    <row r="942" spans="1:10" x14ac:dyDescent="0.25">
      <c r="A942" s="11" t="s">
        <v>293</v>
      </c>
      <c r="B942" s="178">
        <f t="shared" si="66"/>
        <v>0</v>
      </c>
      <c r="D942" s="285"/>
      <c r="E942" s="285" t="s">
        <v>195</v>
      </c>
      <c r="F942" s="284"/>
      <c r="G942" s="238"/>
      <c r="H942" s="285"/>
      <c r="I942" s="285"/>
      <c r="J942" s="76"/>
    </row>
    <row r="943" spans="1:10" x14ac:dyDescent="0.25">
      <c r="A943" s="11" t="s">
        <v>293</v>
      </c>
      <c r="B943" s="178">
        <f t="shared" si="66"/>
        <v>0</v>
      </c>
      <c r="D943" s="285"/>
      <c r="E943" s="285" t="s">
        <v>26</v>
      </c>
      <c r="F943" s="284"/>
      <c r="G943" s="238"/>
      <c r="H943" s="285"/>
      <c r="I943" s="285"/>
      <c r="J943" s="76"/>
    </row>
    <row r="944" spans="1:10" x14ac:dyDescent="0.25">
      <c r="A944" s="11" t="s">
        <v>293</v>
      </c>
      <c r="B944" s="178">
        <f t="shared" si="66"/>
        <v>2.3055556873203114</v>
      </c>
      <c r="D944" s="285"/>
      <c r="E944" s="285" t="s">
        <v>56</v>
      </c>
      <c r="F944" s="285">
        <v>139997</v>
      </c>
      <c r="G944" s="238">
        <f t="shared" si="67"/>
        <v>1.5184056399132321E-2</v>
      </c>
      <c r="H944" s="285"/>
      <c r="I944" s="285"/>
      <c r="J944" s="76"/>
    </row>
    <row r="945" spans="1:10" x14ac:dyDescent="0.25">
      <c r="A945" s="11" t="s">
        <v>293</v>
      </c>
      <c r="B945" s="178">
        <f t="shared" si="66"/>
        <v>122.7241025592765</v>
      </c>
      <c r="D945" s="285"/>
      <c r="E945" s="285" t="s">
        <v>165</v>
      </c>
      <c r="F945" s="285">
        <v>1021400</v>
      </c>
      <c r="G945" s="238">
        <f t="shared" si="67"/>
        <v>0.11078091106290673</v>
      </c>
      <c r="H945" s="285"/>
      <c r="I945" s="285"/>
      <c r="J945" s="76"/>
    </row>
    <row r="946" spans="1:10" x14ac:dyDescent="0.25">
      <c r="A946" s="11" t="s">
        <v>293</v>
      </c>
      <c r="B946" s="178">
        <f t="shared" si="66"/>
        <v>0</v>
      </c>
      <c r="D946" s="285"/>
      <c r="E946" s="285" t="s">
        <v>139</v>
      </c>
      <c r="F946" s="285"/>
      <c r="G946" s="238"/>
      <c r="H946" s="285"/>
      <c r="I946" s="285"/>
      <c r="J946" s="76"/>
    </row>
    <row r="947" spans="1:10" x14ac:dyDescent="0.25">
      <c r="A947" s="11" t="s">
        <v>293</v>
      </c>
      <c r="B947" s="178">
        <f t="shared" si="66"/>
        <v>1.4082893249373003</v>
      </c>
      <c r="D947" s="285"/>
      <c r="E947" s="285" t="s">
        <v>28</v>
      </c>
      <c r="F947" s="285">
        <v>109415</v>
      </c>
      <c r="G947" s="238">
        <f t="shared" si="67"/>
        <v>1.1867136659436008E-2</v>
      </c>
      <c r="H947" s="285"/>
      <c r="I947" s="285"/>
      <c r="J947" s="76"/>
    </row>
    <row r="948" spans="1:10" x14ac:dyDescent="0.25">
      <c r="A948" s="11" t="s">
        <v>293</v>
      </c>
      <c r="B948" s="178">
        <f t="shared" si="66"/>
        <v>0.74256913446200623</v>
      </c>
      <c r="D948" s="285"/>
      <c r="E948" s="285" t="s">
        <v>92</v>
      </c>
      <c r="F948" s="285">
        <v>79451</v>
      </c>
      <c r="G948" s="238">
        <f t="shared" si="67"/>
        <v>8.6172451193058577E-3</v>
      </c>
      <c r="H948" s="285"/>
      <c r="I948" s="285"/>
      <c r="J948" s="76"/>
    </row>
    <row r="949" spans="1:10" x14ac:dyDescent="0.25">
      <c r="A949" s="11" t="s">
        <v>293</v>
      </c>
      <c r="B949" s="178">
        <f t="shared" si="66"/>
        <v>0</v>
      </c>
      <c r="D949" s="285"/>
      <c r="E949" s="285" t="s">
        <v>118</v>
      </c>
      <c r="F949" s="285"/>
      <c r="G949" s="238"/>
      <c r="H949" s="285"/>
      <c r="I949" s="285"/>
      <c r="J949" s="76"/>
    </row>
    <row r="950" spans="1:10" x14ac:dyDescent="0.25">
      <c r="A950" s="11" t="s">
        <v>293</v>
      </c>
      <c r="B950" s="178">
        <f t="shared" si="66"/>
        <v>0</v>
      </c>
      <c r="D950" s="285"/>
      <c r="E950" s="285" t="s">
        <v>29</v>
      </c>
      <c r="F950" s="285"/>
      <c r="G950" s="238"/>
      <c r="H950" s="285"/>
      <c r="I950" s="285"/>
      <c r="J950" s="76"/>
    </row>
    <row r="951" spans="1:10" x14ac:dyDescent="0.25">
      <c r="A951" s="11" t="s">
        <v>293</v>
      </c>
      <c r="B951" s="178">
        <f t="shared" si="66"/>
        <v>3.8113880510631888</v>
      </c>
      <c r="D951" s="285"/>
      <c r="E951" s="285" t="s">
        <v>16</v>
      </c>
      <c r="F951" s="284">
        <v>180000</v>
      </c>
      <c r="G951" s="238">
        <f t="shared" si="67"/>
        <v>1.9522776572668113E-2</v>
      </c>
      <c r="H951" s="285"/>
      <c r="I951" s="285"/>
      <c r="J951" s="76"/>
    </row>
    <row r="952" spans="1:10" x14ac:dyDescent="0.25">
      <c r="A952" s="11" t="s">
        <v>293</v>
      </c>
      <c r="B952" s="178">
        <f t="shared" si="66"/>
        <v>0</v>
      </c>
      <c r="D952" s="285"/>
      <c r="E952" s="285" t="s">
        <v>54</v>
      </c>
      <c r="F952" s="284"/>
      <c r="G952" s="238"/>
      <c r="H952" s="285"/>
      <c r="I952" s="285"/>
      <c r="J952" s="76"/>
    </row>
    <row r="953" spans="1:10" x14ac:dyDescent="0.25">
      <c r="A953" s="11" t="s">
        <v>293</v>
      </c>
      <c r="B953" s="178">
        <f t="shared" si="66"/>
        <v>7.5286677551865463E-3</v>
      </c>
      <c r="D953" s="285"/>
      <c r="E953" s="285" t="s">
        <v>120</v>
      </c>
      <c r="F953" s="285">
        <v>8000</v>
      </c>
      <c r="G953" s="238">
        <f t="shared" si="67"/>
        <v>8.6767895878524942E-4</v>
      </c>
      <c r="H953" s="285"/>
      <c r="I953" s="285"/>
      <c r="J953" s="76"/>
    </row>
    <row r="954" spans="1:10" x14ac:dyDescent="0.25">
      <c r="A954" s="11" t="s">
        <v>293</v>
      </c>
      <c r="B954" s="178">
        <f t="shared" si="66"/>
        <v>0</v>
      </c>
      <c r="D954" s="285"/>
      <c r="E954" s="285" t="s">
        <v>121</v>
      </c>
      <c r="F954" s="285"/>
      <c r="G954" s="238"/>
      <c r="H954" s="285"/>
      <c r="I954" s="285"/>
      <c r="J954" s="76"/>
    </row>
    <row r="955" spans="1:10" x14ac:dyDescent="0.25">
      <c r="A955" s="11" t="s">
        <v>293</v>
      </c>
      <c r="B955" s="178">
        <f t="shared" si="66"/>
        <v>0</v>
      </c>
      <c r="D955" s="285"/>
      <c r="E955" s="285" t="s">
        <v>32</v>
      </c>
      <c r="F955" s="285"/>
      <c r="G955" s="238"/>
      <c r="H955" s="285"/>
      <c r="I955" s="285"/>
      <c r="J955" s="76"/>
    </row>
    <row r="956" spans="1:10" x14ac:dyDescent="0.25">
      <c r="A956" s="11" t="s">
        <v>293</v>
      </c>
      <c r="B956" s="178">
        <f t="shared" si="66"/>
        <v>0.48937763809223556</v>
      </c>
      <c r="D956" s="285"/>
      <c r="E956" s="285" t="s">
        <v>161</v>
      </c>
      <c r="F956" s="285">
        <v>64499</v>
      </c>
      <c r="G956" s="238">
        <f t="shared" si="67"/>
        <v>6.9955531453362255E-3</v>
      </c>
      <c r="H956" s="285"/>
      <c r="I956" s="285"/>
      <c r="J956" s="76"/>
    </row>
    <row r="957" spans="1:10" x14ac:dyDescent="0.25">
      <c r="A957" s="11" t="s">
        <v>293</v>
      </c>
      <c r="B957" s="178">
        <f t="shared" si="66"/>
        <v>0</v>
      </c>
      <c r="D957" s="285"/>
      <c r="E957" s="285" t="s">
        <v>166</v>
      </c>
      <c r="F957" s="285"/>
      <c r="G957" s="238"/>
      <c r="H957" s="285"/>
      <c r="I957" s="285"/>
      <c r="J957" s="76"/>
    </row>
    <row r="958" spans="1:10" x14ac:dyDescent="0.25">
      <c r="A958" s="11" t="s">
        <v>293</v>
      </c>
      <c r="B958" s="178">
        <f t="shared" si="66"/>
        <v>4.1184784469534774</v>
      </c>
      <c r="D958" s="285"/>
      <c r="E958" s="285" t="s">
        <v>31</v>
      </c>
      <c r="F958" s="285">
        <v>187111</v>
      </c>
      <c r="G958" s="238">
        <f t="shared" si="67"/>
        <v>2.0294034707158352E-2</v>
      </c>
      <c r="H958" s="285"/>
      <c r="I958" s="285"/>
      <c r="J958" s="76"/>
    </row>
    <row r="959" spans="1:10" x14ac:dyDescent="0.25">
      <c r="A959" s="11" t="s">
        <v>293</v>
      </c>
      <c r="B959" s="178">
        <f t="shared" si="66"/>
        <v>0.1058718903073108</v>
      </c>
      <c r="D959" s="285"/>
      <c r="E959" s="285" t="s">
        <v>128</v>
      </c>
      <c r="F959" s="285">
        <v>30000</v>
      </c>
      <c r="G959" s="238">
        <f t="shared" si="67"/>
        <v>3.2537960954446853E-3</v>
      </c>
      <c r="H959" s="285"/>
      <c r="I959" s="285"/>
      <c r="J959" s="76"/>
    </row>
    <row r="960" spans="1:10" x14ac:dyDescent="0.25">
      <c r="A960" s="11" t="s">
        <v>293</v>
      </c>
      <c r="B960" s="178">
        <f t="shared" si="66"/>
        <v>52.177902419055052</v>
      </c>
      <c r="D960" s="285"/>
      <c r="E960" s="285" t="s">
        <v>38</v>
      </c>
      <c r="F960" s="285">
        <v>666000</v>
      </c>
      <c r="G960" s="238">
        <f t="shared" si="67"/>
        <v>7.2234273318872014E-2</v>
      </c>
      <c r="H960" s="285"/>
      <c r="I960" s="285"/>
      <c r="J960" s="76"/>
    </row>
    <row r="961" spans="1:10" x14ac:dyDescent="0.25">
      <c r="A961" s="11" t="s">
        <v>293</v>
      </c>
      <c r="B961" s="178">
        <f t="shared" si="66"/>
        <v>1.4233887474649562</v>
      </c>
      <c r="D961" s="285"/>
      <c r="E961" s="285" t="s">
        <v>47</v>
      </c>
      <c r="F961" s="285">
        <v>110000</v>
      </c>
      <c r="G961" s="238">
        <f t="shared" si="67"/>
        <v>1.193058568329718E-2</v>
      </c>
      <c r="H961" s="285"/>
      <c r="I961" s="285"/>
    </row>
    <row r="962" spans="1:10" x14ac:dyDescent="0.25">
      <c r="A962" s="150" t="s">
        <v>293</v>
      </c>
      <c r="B962" s="131">
        <f t="shared" si="66"/>
        <v>1.6658353762686985E-6</v>
      </c>
      <c r="C962" s="150"/>
      <c r="D962" s="12"/>
      <c r="E962" s="12" t="s">
        <v>171</v>
      </c>
      <c r="F962" s="12">
        <v>119</v>
      </c>
      <c r="G962" s="237">
        <f t="shared" si="67"/>
        <v>1.2906724511930586E-5</v>
      </c>
      <c r="H962" s="12"/>
      <c r="I962" s="12"/>
      <c r="J962" s="150"/>
    </row>
    <row r="963" spans="1:10" x14ac:dyDescent="0.25">
      <c r="A963" s="11" t="s">
        <v>296</v>
      </c>
      <c r="B963" s="178">
        <f>POWER((F963/$J$963)*100, 2)</f>
        <v>0</v>
      </c>
      <c r="C963" s="11">
        <f>SUM(B963:B979)</f>
        <v>1896.5217059601998</v>
      </c>
      <c r="D963" s="286"/>
      <c r="E963" s="286" t="s">
        <v>5</v>
      </c>
      <c r="F963" s="287"/>
      <c r="G963" s="238"/>
      <c r="H963" s="286"/>
      <c r="I963" s="286"/>
      <c r="J963" s="76">
        <v>1010</v>
      </c>
    </row>
    <row r="964" spans="1:10" x14ac:dyDescent="0.25">
      <c r="A964" s="11" t="s">
        <v>296</v>
      </c>
      <c r="B964" s="178">
        <f t="shared" ref="B964:B979" si="68">POWER((F964/$J$963)*100, 2)</f>
        <v>1.0941988530536217</v>
      </c>
      <c r="D964" s="286"/>
      <c r="E964" s="286" t="s">
        <v>93</v>
      </c>
      <c r="F964" s="286">
        <v>10.565</v>
      </c>
      <c r="G964" s="238">
        <f>F964/$J$963</f>
        <v>1.0460396039603959E-2</v>
      </c>
      <c r="H964" s="286"/>
      <c r="I964" s="286"/>
      <c r="J964" s="76"/>
    </row>
    <row r="965" spans="1:10" x14ac:dyDescent="0.25">
      <c r="A965" s="11" t="s">
        <v>296</v>
      </c>
      <c r="B965" s="178">
        <f t="shared" si="68"/>
        <v>91.476914028036461</v>
      </c>
      <c r="D965" s="286"/>
      <c r="E965" s="286" t="s">
        <v>6</v>
      </c>
      <c r="F965" s="286">
        <v>96.6</v>
      </c>
      <c r="G965" s="238">
        <f t="shared" ref="G965:G976" si="69">F965/$J$963</f>
        <v>9.5643564356435631E-2</v>
      </c>
      <c r="H965" s="286"/>
      <c r="I965" s="286"/>
      <c r="J965" s="76"/>
    </row>
    <row r="966" spans="1:10" x14ac:dyDescent="0.25">
      <c r="A966" s="11" t="s">
        <v>296</v>
      </c>
      <c r="B966" s="178">
        <f t="shared" si="68"/>
        <v>25.497500245074011</v>
      </c>
      <c r="D966" s="286"/>
      <c r="E966" s="286" t="s">
        <v>271</v>
      </c>
      <c r="F966" s="286">
        <v>51</v>
      </c>
      <c r="G966" s="238">
        <f t="shared" si="69"/>
        <v>5.0495049504950498E-2</v>
      </c>
      <c r="H966" s="286"/>
      <c r="I966" s="286"/>
      <c r="J966" s="76"/>
    </row>
    <row r="967" spans="1:10" x14ac:dyDescent="0.25">
      <c r="A967" s="11" t="s">
        <v>296</v>
      </c>
      <c r="B967" s="178">
        <f t="shared" si="68"/>
        <v>0</v>
      </c>
      <c r="D967" s="286"/>
      <c r="E967" s="286" t="s">
        <v>82</v>
      </c>
      <c r="F967" s="287"/>
      <c r="G967" s="238"/>
      <c r="H967" s="286"/>
      <c r="I967" s="286"/>
      <c r="J967" s="76"/>
    </row>
    <row r="968" spans="1:10" x14ac:dyDescent="0.25">
      <c r="A968" s="11" t="s">
        <v>296</v>
      </c>
      <c r="B968" s="178">
        <f t="shared" si="68"/>
        <v>19.850995000490144</v>
      </c>
      <c r="D968" s="286"/>
      <c r="E968" s="286" t="s">
        <v>15</v>
      </c>
      <c r="F968" s="287">
        <v>45</v>
      </c>
      <c r="G968" s="238">
        <f t="shared" si="69"/>
        <v>4.4554455445544552E-2</v>
      </c>
      <c r="H968" s="286"/>
      <c r="I968" s="286"/>
      <c r="J968" s="76"/>
    </row>
    <row r="969" spans="1:10" x14ac:dyDescent="0.25">
      <c r="A969" s="11" t="s">
        <v>296</v>
      </c>
      <c r="B969" s="178">
        <f t="shared" si="68"/>
        <v>612.68503087932561</v>
      </c>
      <c r="D969" s="286"/>
      <c r="E969" s="286" t="s">
        <v>213</v>
      </c>
      <c r="F969" s="286">
        <v>250</v>
      </c>
      <c r="G969" s="238">
        <f t="shared" si="69"/>
        <v>0.24752475247524752</v>
      </c>
      <c r="H969" s="286"/>
      <c r="I969" s="286"/>
      <c r="J969" s="76"/>
    </row>
    <row r="970" spans="1:10" x14ac:dyDescent="0.25">
      <c r="A970" s="11" t="s">
        <v>296</v>
      </c>
      <c r="B970" s="178">
        <f t="shared" si="68"/>
        <v>81.178315851387097</v>
      </c>
      <c r="D970" s="286"/>
      <c r="E970" s="286" t="s">
        <v>273</v>
      </c>
      <c r="F970" s="286">
        <v>91</v>
      </c>
      <c r="G970" s="238">
        <f t="shared" si="69"/>
        <v>9.0099009900990096E-2</v>
      </c>
      <c r="H970" s="286"/>
      <c r="I970" s="286"/>
      <c r="J970" s="76"/>
    </row>
    <row r="971" spans="1:10" x14ac:dyDescent="0.25">
      <c r="A971" s="11" t="s">
        <v>296</v>
      </c>
      <c r="B971" s="178">
        <f t="shared" si="68"/>
        <v>0</v>
      </c>
      <c r="D971" s="286"/>
      <c r="E971" s="286" t="s">
        <v>275</v>
      </c>
      <c r="F971" s="286"/>
      <c r="G971" s="238"/>
      <c r="H971" s="286"/>
      <c r="I971" s="286"/>
      <c r="J971" s="76"/>
    </row>
    <row r="972" spans="1:10" x14ac:dyDescent="0.25">
      <c r="A972" s="11" t="s">
        <v>296</v>
      </c>
      <c r="B972" s="178">
        <f t="shared" si="68"/>
        <v>0</v>
      </c>
      <c r="D972" s="286"/>
      <c r="E972" s="286" t="s">
        <v>36</v>
      </c>
      <c r="F972" s="286"/>
      <c r="G972" s="238"/>
      <c r="H972" s="286"/>
      <c r="I972" s="286"/>
      <c r="J972" s="76"/>
    </row>
    <row r="973" spans="1:10" x14ac:dyDescent="0.25">
      <c r="A973" s="11" t="s">
        <v>296</v>
      </c>
      <c r="B973" s="178">
        <f t="shared" si="68"/>
        <v>67.532594843642784</v>
      </c>
      <c r="D973" s="286"/>
      <c r="E973" s="286" t="s">
        <v>27</v>
      </c>
      <c r="F973" s="286">
        <v>83</v>
      </c>
      <c r="G973" s="238">
        <f t="shared" si="69"/>
        <v>8.2178217821782182E-2</v>
      </c>
      <c r="H973" s="286"/>
      <c r="I973" s="286"/>
      <c r="J973" s="76"/>
    </row>
    <row r="974" spans="1:10" x14ac:dyDescent="0.25">
      <c r="A974" s="11" t="s">
        <v>296</v>
      </c>
      <c r="B974" s="178">
        <f t="shared" si="68"/>
        <v>0</v>
      </c>
      <c r="D974" s="286"/>
      <c r="E974" s="286" t="s">
        <v>84</v>
      </c>
      <c r="F974" s="286"/>
      <c r="G974" s="238"/>
      <c r="H974" s="286"/>
      <c r="I974" s="286"/>
      <c r="J974" s="76"/>
    </row>
    <row r="975" spans="1:10" x14ac:dyDescent="0.25">
      <c r="A975" s="11" t="s">
        <v>296</v>
      </c>
      <c r="B975" s="178">
        <f t="shared" si="68"/>
        <v>55.141652779139292</v>
      </c>
      <c r="D975" s="286"/>
      <c r="E975" s="286" t="s">
        <v>139</v>
      </c>
      <c r="F975" s="286">
        <v>75</v>
      </c>
      <c r="G975" s="238">
        <f t="shared" si="69"/>
        <v>7.4257425742574254E-2</v>
      </c>
      <c r="H975" s="286"/>
      <c r="I975" s="286"/>
      <c r="J975" s="76"/>
    </row>
    <row r="976" spans="1:10" x14ac:dyDescent="0.25">
      <c r="A976" s="11" t="s">
        <v>296</v>
      </c>
      <c r="B976" s="178">
        <f t="shared" si="68"/>
        <v>942.06450348005092</v>
      </c>
      <c r="D976" s="286"/>
      <c r="E976" s="286" t="s">
        <v>272</v>
      </c>
      <c r="F976" s="286">
        <v>310</v>
      </c>
      <c r="G976" s="238">
        <f t="shared" si="69"/>
        <v>0.30693069306930693</v>
      </c>
      <c r="H976" s="286"/>
      <c r="I976" s="286"/>
      <c r="J976" s="76"/>
    </row>
    <row r="977" spans="1:10" x14ac:dyDescent="0.25">
      <c r="A977" s="11" t="s">
        <v>296</v>
      </c>
      <c r="B977" s="178">
        <f t="shared" si="68"/>
        <v>0</v>
      </c>
      <c r="D977" s="286"/>
      <c r="E977" s="286" t="s">
        <v>274</v>
      </c>
      <c r="F977" s="286"/>
      <c r="G977" s="238"/>
      <c r="H977" s="286"/>
      <c r="I977" s="286"/>
      <c r="J977" s="76"/>
    </row>
    <row r="978" spans="1:10" x14ac:dyDescent="0.25">
      <c r="A978" s="11" t="s">
        <v>296</v>
      </c>
      <c r="B978" s="178">
        <f t="shared" si="68"/>
        <v>0</v>
      </c>
      <c r="D978" s="286"/>
      <c r="E978" s="286" t="s">
        <v>193</v>
      </c>
      <c r="F978" s="287"/>
      <c r="G978" s="238"/>
      <c r="H978" s="286"/>
      <c r="I978" s="286"/>
      <c r="J978" s="76"/>
    </row>
    <row r="979" spans="1:10" x14ac:dyDescent="0.25">
      <c r="A979" s="150" t="s">
        <v>296</v>
      </c>
      <c r="B979" s="131">
        <f t="shared" si="68"/>
        <v>0</v>
      </c>
      <c r="C979" s="150"/>
      <c r="D979" s="12"/>
      <c r="E979" s="12" t="s">
        <v>86</v>
      </c>
      <c r="F979" s="12"/>
      <c r="G979" s="237"/>
      <c r="H979" s="12"/>
      <c r="I979" s="12"/>
      <c r="J979" s="147"/>
    </row>
    <row r="980" spans="1:10" x14ac:dyDescent="0.25">
      <c r="A980" s="11" t="s">
        <v>352</v>
      </c>
      <c r="B980" s="178">
        <f>POWER((F980/$J$980)*100, 2)</f>
        <v>0.14221431579018567</v>
      </c>
      <c r="C980" s="11">
        <f>SUM(B980:B1001)</f>
        <v>7049.367337379369</v>
      </c>
      <c r="D980" s="232"/>
      <c r="E980" s="14" t="s">
        <v>5</v>
      </c>
      <c r="F980" s="289">
        <v>290</v>
      </c>
      <c r="G980" s="238">
        <f>F980/$J$980</f>
        <v>3.7711313394018205E-3</v>
      </c>
      <c r="H980" s="232"/>
      <c r="I980" s="232"/>
      <c r="J980" s="167">
        <v>76900</v>
      </c>
    </row>
    <row r="981" spans="1:10" x14ac:dyDescent="0.25">
      <c r="A981" s="11" t="s">
        <v>352</v>
      </c>
      <c r="B981" s="178">
        <f t="shared" ref="B981:B1003" si="70">POWER((F981/$J$980)*100, 2)</f>
        <v>0.84286248163135558</v>
      </c>
      <c r="C981" s="289"/>
      <c r="D981" s="289"/>
      <c r="E981" s="289" t="s">
        <v>131</v>
      </c>
      <c r="F981" s="289">
        <v>706</v>
      </c>
      <c r="G981" s="238">
        <f t="shared" ref="G981:G1002" si="71">F981/$J$980</f>
        <v>9.1807542262678805E-3</v>
      </c>
      <c r="H981" s="289"/>
      <c r="I981" s="289"/>
      <c r="J981" s="76"/>
    </row>
    <row r="982" spans="1:10" x14ac:dyDescent="0.25">
      <c r="A982" s="11" t="s">
        <v>352</v>
      </c>
      <c r="B982" s="178">
        <f t="shared" si="70"/>
        <v>2.6295426989605337</v>
      </c>
      <c r="D982" s="289"/>
      <c r="E982" s="289" t="s">
        <v>93</v>
      </c>
      <c r="F982" s="289">
        <v>1247</v>
      </c>
      <c r="G982" s="238">
        <f t="shared" si="71"/>
        <v>1.621586475942783E-2</v>
      </c>
      <c r="H982" s="289"/>
      <c r="I982" s="289"/>
      <c r="J982" s="76"/>
    </row>
    <row r="983" spans="1:10" x14ac:dyDescent="0.25">
      <c r="A983" s="11" t="s">
        <v>352</v>
      </c>
      <c r="B983" s="178">
        <f t="shared" si="70"/>
        <v>0.24546934951746899</v>
      </c>
      <c r="D983" s="289"/>
      <c r="E983" s="289" t="s">
        <v>6</v>
      </c>
      <c r="F983" s="289">
        <v>381</v>
      </c>
      <c r="G983" s="238">
        <f t="shared" si="71"/>
        <v>4.954486345903771E-3</v>
      </c>
      <c r="H983" s="289"/>
      <c r="I983" s="289"/>
      <c r="J983" s="76"/>
    </row>
    <row r="984" spans="1:10" x14ac:dyDescent="0.25">
      <c r="A984" s="11" t="s">
        <v>352</v>
      </c>
      <c r="B984" s="178">
        <f t="shared" si="70"/>
        <v>2.9019499087697697E-2</v>
      </c>
      <c r="D984" s="289"/>
      <c r="E984" s="289" t="s">
        <v>102</v>
      </c>
      <c r="F984" s="289">
        <v>131</v>
      </c>
      <c r="G984" s="238">
        <f t="shared" si="71"/>
        <v>1.7035110533159948E-3</v>
      </c>
      <c r="H984" s="289"/>
      <c r="I984" s="289"/>
      <c r="J984" s="76"/>
    </row>
    <row r="985" spans="1:10" x14ac:dyDescent="0.25">
      <c r="A985" s="11" t="s">
        <v>352</v>
      </c>
      <c r="B985" s="178">
        <f t="shared" si="70"/>
        <v>0.12327495387758072</v>
      </c>
      <c r="D985" s="289"/>
      <c r="E985" s="289" t="s">
        <v>271</v>
      </c>
      <c r="F985" s="289">
        <v>270</v>
      </c>
      <c r="G985" s="238">
        <f t="shared" si="71"/>
        <v>3.5110533159947986E-3</v>
      </c>
      <c r="H985" s="289"/>
      <c r="I985" s="289"/>
      <c r="J985" s="76"/>
    </row>
    <row r="986" spans="1:10" x14ac:dyDescent="0.25">
      <c r="A986" s="11" t="s">
        <v>352</v>
      </c>
      <c r="B986" s="178">
        <f t="shared" si="70"/>
        <v>8.1399280642450194</v>
      </c>
      <c r="D986" s="289"/>
      <c r="E986" s="289" t="s">
        <v>82</v>
      </c>
      <c r="F986" s="289">
        <v>2194</v>
      </c>
      <c r="G986" s="238">
        <f t="shared" si="71"/>
        <v>2.8530559167750325E-2</v>
      </c>
      <c r="H986" s="289"/>
      <c r="I986" s="289"/>
      <c r="J986" s="76"/>
    </row>
    <row r="987" spans="1:10" x14ac:dyDescent="0.25">
      <c r="A987" s="11" t="s">
        <v>352</v>
      </c>
      <c r="B987" s="178">
        <f t="shared" si="70"/>
        <v>7013.2457162376286</v>
      </c>
      <c r="D987" s="289"/>
      <c r="E987" s="289" t="s">
        <v>15</v>
      </c>
      <c r="F987" s="289">
        <v>64400</v>
      </c>
      <c r="G987" s="238">
        <f t="shared" si="71"/>
        <v>0.83745123537061117</v>
      </c>
      <c r="H987" s="289"/>
      <c r="I987" s="289"/>
      <c r="J987" s="76"/>
    </row>
    <row r="988" spans="1:10" x14ac:dyDescent="0.25">
      <c r="A988" s="11" t="s">
        <v>352</v>
      </c>
      <c r="B988" s="178">
        <f t="shared" si="70"/>
        <v>2.0714927091911705E-3</v>
      </c>
      <c r="D988" s="289"/>
      <c r="E988" s="289" t="s">
        <v>213</v>
      </c>
      <c r="F988" s="289">
        <v>35</v>
      </c>
      <c r="G988" s="238">
        <f t="shared" si="71"/>
        <v>4.5513654096228866E-4</v>
      </c>
      <c r="H988" s="289"/>
      <c r="I988" s="289"/>
      <c r="J988" s="76"/>
    </row>
    <row r="989" spans="1:10" x14ac:dyDescent="0.25">
      <c r="A989" s="11" t="s">
        <v>352</v>
      </c>
      <c r="B989" s="178">
        <f t="shared" si="70"/>
        <v>1.6910144564825889E-2</v>
      </c>
      <c r="D989" s="289"/>
      <c r="E989" s="289" t="s">
        <v>220</v>
      </c>
      <c r="F989" s="289">
        <v>100</v>
      </c>
      <c r="G989" s="238">
        <f t="shared" si="71"/>
        <v>1.3003901170351106E-3</v>
      </c>
      <c r="H989" s="289"/>
      <c r="I989" s="289"/>
      <c r="J989" s="76"/>
    </row>
    <row r="990" spans="1:10" x14ac:dyDescent="0.25">
      <c r="A990" s="11" t="s">
        <v>352</v>
      </c>
      <c r="B990" s="178">
        <f t="shared" si="70"/>
        <v>0</v>
      </c>
      <c r="D990" s="289"/>
      <c r="E990" s="289" t="s">
        <v>56</v>
      </c>
      <c r="F990" s="289"/>
      <c r="G990" s="238"/>
      <c r="H990" s="289"/>
      <c r="I990" s="289"/>
      <c r="J990" s="76"/>
    </row>
    <row r="991" spans="1:10" x14ac:dyDescent="0.25">
      <c r="A991" s="11" t="s">
        <v>352</v>
      </c>
      <c r="B991" s="178">
        <f t="shared" si="70"/>
        <v>7.3660589724381552E-3</v>
      </c>
      <c r="D991" s="289"/>
      <c r="E991" s="289" t="s">
        <v>194</v>
      </c>
      <c r="F991" s="289">
        <v>66</v>
      </c>
      <c r="G991" s="238">
        <f t="shared" si="71"/>
        <v>8.5825747724317301E-4</v>
      </c>
      <c r="H991" s="289"/>
      <c r="I991" s="289"/>
      <c r="J991" s="76"/>
    </row>
    <row r="992" spans="1:10" x14ac:dyDescent="0.25">
      <c r="A992" s="11" t="s">
        <v>352</v>
      </c>
      <c r="B992" s="178">
        <f t="shared" si="70"/>
        <v>0.12881471723701768</v>
      </c>
      <c r="D992" s="289"/>
      <c r="E992" s="289" t="s">
        <v>92</v>
      </c>
      <c r="F992" s="289">
        <v>276</v>
      </c>
      <c r="G992" s="238">
        <f t="shared" si="71"/>
        <v>3.5890767230169051E-3</v>
      </c>
      <c r="H992" s="289"/>
      <c r="I992" s="289"/>
      <c r="J992" s="76"/>
    </row>
    <row r="993" spans="1:10" x14ac:dyDescent="0.25">
      <c r="A993" s="11" t="s">
        <v>352</v>
      </c>
      <c r="B993" s="178">
        <f t="shared" si="70"/>
        <v>0.98445619511601212</v>
      </c>
      <c r="D993" s="289"/>
      <c r="E993" s="289" t="s">
        <v>85</v>
      </c>
      <c r="F993" s="289">
        <v>763</v>
      </c>
      <c r="G993" s="238">
        <f t="shared" si="71"/>
        <v>9.9219765929778932E-3</v>
      </c>
      <c r="H993" s="289"/>
      <c r="I993" s="289"/>
      <c r="J993" s="76"/>
    </row>
    <row r="994" spans="1:10" x14ac:dyDescent="0.25">
      <c r="A994" s="11" t="s">
        <v>352</v>
      </c>
      <c r="B994" s="178">
        <f t="shared" si="70"/>
        <v>21.155214834931627</v>
      </c>
      <c r="D994" s="289"/>
      <c r="E994" s="289" t="s">
        <v>16</v>
      </c>
      <c r="F994" s="289">
        <v>3537</v>
      </c>
      <c r="G994" s="238">
        <f t="shared" si="71"/>
        <v>4.5994798439531859E-2</v>
      </c>
      <c r="H994" s="289"/>
      <c r="I994" s="289"/>
      <c r="J994" s="76"/>
    </row>
    <row r="995" spans="1:10" x14ac:dyDescent="0.25">
      <c r="A995" s="11" t="s">
        <v>352</v>
      </c>
      <c r="B995" s="178">
        <f t="shared" si="70"/>
        <v>1.1649398590708555</v>
      </c>
      <c r="D995" s="289"/>
      <c r="E995" s="289" t="s">
        <v>272</v>
      </c>
      <c r="F995" s="289">
        <v>830</v>
      </c>
      <c r="G995" s="238">
        <f t="shared" si="71"/>
        <v>1.0793237971391418E-2</v>
      </c>
      <c r="H995" s="289"/>
      <c r="I995" s="289"/>
      <c r="J995" s="76"/>
    </row>
    <row r="996" spans="1:10" x14ac:dyDescent="0.25">
      <c r="A996" s="11" t="s">
        <v>352</v>
      </c>
      <c r="B996" s="178">
        <f t="shared" si="70"/>
        <v>0.49675917079415116</v>
      </c>
      <c r="D996" s="289"/>
      <c r="E996" s="289" t="s">
        <v>32</v>
      </c>
      <c r="F996" s="289">
        <v>542</v>
      </c>
      <c r="G996" s="238">
        <f t="shared" si="71"/>
        <v>7.0481144343302994E-3</v>
      </c>
      <c r="H996" s="289"/>
      <c r="I996" s="289"/>
      <c r="J996" s="76"/>
    </row>
    <row r="997" spans="1:10" x14ac:dyDescent="0.25">
      <c r="A997" s="11" t="s">
        <v>352</v>
      </c>
      <c r="B997" s="178">
        <f t="shared" si="70"/>
        <v>1.0822492521488565E-2</v>
      </c>
      <c r="D997" s="289"/>
      <c r="E997" s="289" t="s">
        <v>161</v>
      </c>
      <c r="F997" s="289">
        <v>80</v>
      </c>
      <c r="G997" s="238">
        <f t="shared" si="71"/>
        <v>1.0403120936280884E-3</v>
      </c>
      <c r="H997" s="289"/>
      <c r="I997" s="289"/>
      <c r="J997" s="76"/>
    </row>
    <row r="998" spans="1:10" x14ac:dyDescent="0.25">
      <c r="A998" s="11" t="s">
        <v>352</v>
      </c>
      <c r="B998" s="178">
        <f t="shared" si="70"/>
        <v>1.954812711693872E-3</v>
      </c>
      <c r="D998" s="289"/>
      <c r="E998" s="289" t="s">
        <v>193</v>
      </c>
      <c r="F998" s="289">
        <v>34</v>
      </c>
      <c r="G998" s="238">
        <f t="shared" si="71"/>
        <v>4.4213263979193756E-4</v>
      </c>
      <c r="H998" s="289"/>
      <c r="I998" s="289"/>
      <c r="J998" s="76"/>
    </row>
    <row r="999" spans="1:10" x14ac:dyDescent="0.25">
      <c r="A999" s="11" t="s">
        <v>352</v>
      </c>
      <c r="B999" s="178">
        <f t="shared" si="70"/>
        <v>0</v>
      </c>
      <c r="D999" s="289"/>
      <c r="E999" s="289" t="s">
        <v>128</v>
      </c>
      <c r="F999" s="289"/>
      <c r="G999" s="238"/>
      <c r="H999" s="289"/>
      <c r="I999" s="289"/>
      <c r="J999" s="76"/>
    </row>
    <row r="1000" spans="1:10" x14ac:dyDescent="0.25">
      <c r="A1000" s="11" t="s">
        <v>352</v>
      </c>
      <c r="B1000" s="178">
        <f t="shared" si="70"/>
        <v>0</v>
      </c>
      <c r="D1000" s="289"/>
      <c r="E1000" s="289" t="s">
        <v>38</v>
      </c>
      <c r="F1000" s="289"/>
      <c r="G1000" s="238"/>
      <c r="H1000" s="289"/>
      <c r="I1000" s="289"/>
      <c r="J1000" s="76"/>
    </row>
    <row r="1001" spans="1:10" x14ac:dyDescent="0.25">
      <c r="A1001" s="11" t="s">
        <v>352</v>
      </c>
      <c r="B1001" s="178">
        <f t="shared" si="70"/>
        <v>0</v>
      </c>
      <c r="D1001" s="289"/>
      <c r="E1001" s="289" t="s">
        <v>129</v>
      </c>
      <c r="F1001" s="289"/>
      <c r="G1001" s="238"/>
      <c r="H1001" s="289"/>
      <c r="I1001" s="289"/>
      <c r="J1001" s="76"/>
    </row>
    <row r="1002" spans="1:10" x14ac:dyDescent="0.25">
      <c r="A1002" s="11" t="s">
        <v>352</v>
      </c>
      <c r="B1002" s="178">
        <f t="shared" si="70"/>
        <v>1.8643434382720541</v>
      </c>
      <c r="C1002" s="289"/>
      <c r="D1002" s="289"/>
      <c r="E1002" s="289" t="s">
        <v>47</v>
      </c>
      <c r="F1002" s="289">
        <v>1050</v>
      </c>
      <c r="G1002" s="238">
        <f t="shared" si="71"/>
        <v>1.3654096228868661E-2</v>
      </c>
      <c r="H1002" s="289"/>
      <c r="I1002" s="289"/>
      <c r="J1002" s="289"/>
    </row>
    <row r="1003" spans="1:10" x14ac:dyDescent="0.25">
      <c r="A1003" s="150" t="s">
        <v>352</v>
      </c>
      <c r="B1003" s="131">
        <f t="shared" si="70"/>
        <v>0</v>
      </c>
      <c r="C1003" s="150"/>
      <c r="D1003" s="12"/>
      <c r="E1003" s="12" t="s">
        <v>86</v>
      </c>
      <c r="F1003" s="12"/>
      <c r="G1003" s="27"/>
      <c r="H1003" s="12"/>
      <c r="I1003" s="12"/>
      <c r="J1003" s="150"/>
    </row>
    <row r="1004" spans="1:10" x14ac:dyDescent="0.25">
      <c r="A1004" s="11" t="s">
        <v>297</v>
      </c>
      <c r="B1004" s="178">
        <f>POWER((F1004/$J$1004)*100, 2)</f>
        <v>0.33135969059869302</v>
      </c>
      <c r="C1004" s="11">
        <f>SUM(B1004:B1015)</f>
        <v>3371.839594566949</v>
      </c>
      <c r="D1004" s="289"/>
      <c r="E1004" s="289" t="s">
        <v>210</v>
      </c>
      <c r="F1004" s="199">
        <v>293</v>
      </c>
      <c r="G1004" s="238">
        <f>F1004/$J$1004</f>
        <v>5.756385068762279E-3</v>
      </c>
      <c r="H1004" s="289"/>
      <c r="I1004" s="289"/>
      <c r="J1004" s="76">
        <v>50900</v>
      </c>
    </row>
    <row r="1005" spans="1:10" x14ac:dyDescent="0.25">
      <c r="A1005" s="11" t="s">
        <v>297</v>
      </c>
      <c r="B1005" s="178">
        <f t="shared" ref="B1005:B1015" si="72">POWER((F1005/$J$1004)*100, 2)</f>
        <v>0</v>
      </c>
      <c r="D1005" s="289"/>
      <c r="E1005" s="289" t="s">
        <v>82</v>
      </c>
      <c r="F1005" s="199"/>
      <c r="G1005" s="238"/>
      <c r="H1005" s="289"/>
      <c r="I1005" s="289"/>
      <c r="J1005" s="76"/>
    </row>
    <row r="1006" spans="1:10" x14ac:dyDescent="0.25">
      <c r="A1006" s="11" t="s">
        <v>297</v>
      </c>
      <c r="B1006" s="178">
        <f t="shared" si="72"/>
        <v>2813.7918257224569</v>
      </c>
      <c r="D1006" s="289"/>
      <c r="E1006" s="289" t="s">
        <v>83</v>
      </c>
      <c r="F1006" s="199">
        <v>27000</v>
      </c>
      <c r="G1006" s="238">
        <f t="shared" ref="G1006:G1015" si="73">F1006/$J$1004</f>
        <v>0.53045186640471509</v>
      </c>
      <c r="H1006" s="289"/>
      <c r="I1006" s="289"/>
      <c r="J1006" s="76"/>
    </row>
    <row r="1007" spans="1:10" x14ac:dyDescent="0.25">
      <c r="A1007" s="11" t="s">
        <v>297</v>
      </c>
      <c r="B1007" s="178">
        <f t="shared" si="72"/>
        <v>18.681416236620976</v>
      </c>
      <c r="D1007" s="289"/>
      <c r="E1007" s="289" t="s">
        <v>15</v>
      </c>
      <c r="F1007" s="199">
        <v>2200</v>
      </c>
      <c r="G1007" s="238">
        <f t="shared" si="73"/>
        <v>4.3222003929273084E-2</v>
      </c>
      <c r="H1007" s="289"/>
      <c r="I1007" s="289"/>
      <c r="J1007" s="76"/>
    </row>
    <row r="1008" spans="1:10" x14ac:dyDescent="0.25">
      <c r="A1008" s="11" t="s">
        <v>297</v>
      </c>
      <c r="B1008" s="178">
        <f t="shared" si="72"/>
        <v>34.738170687931571</v>
      </c>
      <c r="D1008" s="289"/>
      <c r="E1008" s="289" t="s">
        <v>36</v>
      </c>
      <c r="F1008" s="199">
        <v>3000</v>
      </c>
      <c r="G1008" s="238">
        <f t="shared" si="73"/>
        <v>5.8939096267190572E-2</v>
      </c>
      <c r="H1008" s="289"/>
      <c r="I1008" s="289"/>
      <c r="J1008" s="76"/>
    </row>
    <row r="1009" spans="1:10" x14ac:dyDescent="0.25">
      <c r="A1009" s="11" t="s">
        <v>297</v>
      </c>
      <c r="B1009" s="178">
        <f t="shared" si="72"/>
        <v>0</v>
      </c>
      <c r="D1009" s="289"/>
      <c r="E1009" s="289" t="s">
        <v>170</v>
      </c>
      <c r="F1009" s="199"/>
      <c r="G1009" s="238"/>
      <c r="H1009" s="289"/>
      <c r="I1009" s="289"/>
      <c r="J1009" s="76"/>
    </row>
    <row r="1010" spans="1:10" x14ac:dyDescent="0.25">
      <c r="A1010" s="11" t="s">
        <v>297</v>
      </c>
      <c r="B1010" s="178">
        <f t="shared" si="72"/>
        <v>0</v>
      </c>
      <c r="D1010" s="289"/>
      <c r="E1010" s="289" t="s">
        <v>92</v>
      </c>
      <c r="F1010" s="199"/>
      <c r="G1010" s="238"/>
      <c r="H1010" s="289"/>
      <c r="I1010" s="289"/>
      <c r="J1010" s="76"/>
    </row>
    <row r="1011" spans="1:10" x14ac:dyDescent="0.25">
      <c r="A1011" s="11" t="s">
        <v>297</v>
      </c>
      <c r="B1011" s="178">
        <f t="shared" si="72"/>
        <v>251.6804590070287</v>
      </c>
      <c r="D1011" s="289"/>
      <c r="E1011" s="289" t="s">
        <v>118</v>
      </c>
      <c r="F1011" s="199">
        <v>8075</v>
      </c>
      <c r="G1011" s="238">
        <f t="shared" si="73"/>
        <v>0.15864440078585462</v>
      </c>
      <c r="H1011" s="289"/>
      <c r="I1011" s="289"/>
      <c r="J1011" s="76"/>
    </row>
    <row r="1012" spans="1:10" x14ac:dyDescent="0.25">
      <c r="A1012" s="11" t="s">
        <v>297</v>
      </c>
      <c r="B1012" s="178">
        <f t="shared" si="72"/>
        <v>0</v>
      </c>
      <c r="D1012" s="289"/>
      <c r="E1012" s="289" t="s">
        <v>16</v>
      </c>
      <c r="F1012" s="199"/>
      <c r="G1012" s="238"/>
      <c r="H1012" s="289"/>
      <c r="I1012" s="289"/>
      <c r="J1012" s="76"/>
    </row>
    <row r="1013" spans="1:10" x14ac:dyDescent="0.25">
      <c r="A1013" s="11" t="s">
        <v>297</v>
      </c>
      <c r="B1013" s="178">
        <f t="shared" si="72"/>
        <v>241.50014860217462</v>
      </c>
      <c r="D1013" s="289"/>
      <c r="E1013" s="289" t="s">
        <v>38</v>
      </c>
      <c r="F1013" s="199">
        <v>7910</v>
      </c>
      <c r="G1013" s="238">
        <f t="shared" si="73"/>
        <v>0.15540275049115915</v>
      </c>
      <c r="H1013" s="289"/>
      <c r="I1013" s="289"/>
      <c r="J1013" s="76"/>
    </row>
    <row r="1014" spans="1:10" x14ac:dyDescent="0.25">
      <c r="A1014" s="11" t="s">
        <v>297</v>
      </c>
      <c r="B1014" s="178">
        <f t="shared" si="72"/>
        <v>5.5581073100690519</v>
      </c>
      <c r="D1014" s="289"/>
      <c r="E1014" s="289" t="s">
        <v>129</v>
      </c>
      <c r="F1014" s="199">
        <v>1200</v>
      </c>
      <c r="G1014" s="238">
        <f t="shared" si="73"/>
        <v>2.3575638506876228E-2</v>
      </c>
      <c r="H1014" s="289"/>
      <c r="I1014" s="289"/>
      <c r="J1014" s="76"/>
    </row>
    <row r="1015" spans="1:10" x14ac:dyDescent="0.25">
      <c r="A1015" s="150" t="s">
        <v>297</v>
      </c>
      <c r="B1015" s="131">
        <f t="shared" si="72"/>
        <v>5.5581073100690519</v>
      </c>
      <c r="C1015" s="150"/>
      <c r="D1015" s="12"/>
      <c r="E1015" s="12" t="s">
        <v>171</v>
      </c>
      <c r="F1015" s="216">
        <v>1200</v>
      </c>
      <c r="G1015" s="237">
        <f t="shared" si="73"/>
        <v>2.3575638506876228E-2</v>
      </c>
      <c r="H1015" s="12"/>
      <c r="I1015" s="12"/>
      <c r="J1015" s="147"/>
    </row>
    <row r="1016" spans="1:10" x14ac:dyDescent="0.25">
      <c r="A1016" s="11" t="s">
        <v>299</v>
      </c>
      <c r="B1016" s="178">
        <f>POWER((F1016/$J$1016)*100, 2)</f>
        <v>2.4724520008546753E-3</v>
      </c>
      <c r="C1016" s="11">
        <f>SUM(B1016:B1028)</f>
        <v>5318.2539605018155</v>
      </c>
      <c r="D1016" s="291"/>
      <c r="E1016" s="291" t="s">
        <v>5</v>
      </c>
      <c r="F1016" s="291">
        <v>90</v>
      </c>
      <c r="G1016" s="238">
        <f>F1016/$J$1016</f>
        <v>4.9723756906077353E-4</v>
      </c>
      <c r="H1016" s="291"/>
      <c r="I1016" s="291"/>
      <c r="J1016" s="76">
        <v>181000</v>
      </c>
    </row>
    <row r="1017" spans="1:10" x14ac:dyDescent="0.25">
      <c r="A1017" s="11" t="s">
        <v>299</v>
      </c>
      <c r="B1017" s="178">
        <f t="shared" ref="B1017:B1028" si="74">POWER((F1017/$J$1016)*100, 2)</f>
        <v>5.7759225908855037E-2</v>
      </c>
      <c r="D1017" s="291"/>
      <c r="E1017" s="291" t="s">
        <v>202</v>
      </c>
      <c r="F1017" s="291">
        <v>435</v>
      </c>
      <c r="G1017" s="238">
        <f t="shared" ref="G1017:G1028" si="75">F1017/$J$1016</f>
        <v>2.4033149171270719E-3</v>
      </c>
      <c r="H1017" s="291"/>
      <c r="I1017" s="291"/>
      <c r="J1017" s="76"/>
    </row>
    <row r="1018" spans="1:10" x14ac:dyDescent="0.25">
      <c r="A1018" s="11" t="s">
        <v>299</v>
      </c>
      <c r="B1018" s="178">
        <f t="shared" si="74"/>
        <v>17.169805561490794</v>
      </c>
      <c r="D1018" s="291"/>
      <c r="E1018" s="291" t="s">
        <v>315</v>
      </c>
      <c r="F1018" s="291">
        <v>7500</v>
      </c>
      <c r="G1018" s="238">
        <f t="shared" si="75"/>
        <v>4.1436464088397788E-2</v>
      </c>
      <c r="H1018" s="291"/>
      <c r="I1018" s="291"/>
      <c r="J1018" s="76"/>
    </row>
    <row r="1019" spans="1:10" x14ac:dyDescent="0.25">
      <c r="A1019" s="11" t="s">
        <v>299</v>
      </c>
      <c r="B1019" s="178">
        <f t="shared" si="74"/>
        <v>0.6506516895088672</v>
      </c>
      <c r="D1019" s="291"/>
      <c r="E1019" s="291" t="s">
        <v>103</v>
      </c>
      <c r="F1019" s="291">
        <v>1460</v>
      </c>
      <c r="G1019" s="238">
        <f t="shared" si="75"/>
        <v>8.0662983425414357E-3</v>
      </c>
      <c r="H1019" s="291"/>
      <c r="I1019" s="291"/>
      <c r="J1019" s="76"/>
    </row>
    <row r="1020" spans="1:10" x14ac:dyDescent="0.25">
      <c r="A1020" s="11" t="s">
        <v>299</v>
      </c>
      <c r="B1020" s="178">
        <f t="shared" si="74"/>
        <v>0</v>
      </c>
      <c r="D1020" s="291"/>
      <c r="E1020" s="291" t="s">
        <v>273</v>
      </c>
      <c r="F1020" s="291"/>
      <c r="G1020" s="238"/>
      <c r="H1020" s="291"/>
      <c r="I1020" s="291"/>
      <c r="J1020" s="76"/>
    </row>
    <row r="1021" spans="1:10" x14ac:dyDescent="0.25">
      <c r="A1021" s="11" t="s">
        <v>299</v>
      </c>
      <c r="B1021" s="178">
        <f t="shared" si="74"/>
        <v>5.6176856628308063E-2</v>
      </c>
      <c r="D1021" s="291"/>
      <c r="E1021" s="291" t="s">
        <v>134</v>
      </c>
      <c r="F1021" s="291">
        <v>429</v>
      </c>
      <c r="G1021" s="238">
        <f t="shared" si="75"/>
        <v>2.3701657458563537E-3</v>
      </c>
      <c r="H1021" s="291"/>
      <c r="I1021" s="291"/>
      <c r="J1021" s="76"/>
    </row>
    <row r="1022" spans="1:10" x14ac:dyDescent="0.25">
      <c r="A1022" s="11" t="s">
        <v>299</v>
      </c>
      <c r="B1022" s="178">
        <f t="shared" si="74"/>
        <v>0.9188440523793534</v>
      </c>
      <c r="D1022" s="291"/>
      <c r="E1022" s="291" t="s">
        <v>111</v>
      </c>
      <c r="F1022" s="291">
        <v>1735</v>
      </c>
      <c r="G1022" s="238">
        <f t="shared" si="75"/>
        <v>9.585635359116022E-3</v>
      </c>
      <c r="H1022" s="291"/>
      <c r="I1022" s="291"/>
      <c r="J1022" s="76"/>
    </row>
    <row r="1023" spans="1:10" x14ac:dyDescent="0.25">
      <c r="A1023" s="11" t="s">
        <v>299</v>
      </c>
      <c r="B1023" s="178">
        <f t="shared" si="74"/>
        <v>4.8838558041573818E-4</v>
      </c>
      <c r="D1023" s="291"/>
      <c r="E1023" s="291" t="s">
        <v>118</v>
      </c>
      <c r="F1023" s="291">
        <v>40</v>
      </c>
      <c r="G1023" s="238">
        <f t="shared" si="75"/>
        <v>2.2099447513812155E-4</v>
      </c>
      <c r="H1023" s="291"/>
      <c r="I1023" s="291"/>
      <c r="J1023" s="76"/>
    </row>
    <row r="1024" spans="1:10" x14ac:dyDescent="0.25">
      <c r="A1024" s="11" t="s">
        <v>299</v>
      </c>
      <c r="B1024" s="178">
        <f t="shared" si="74"/>
        <v>214.35548365434505</v>
      </c>
      <c r="D1024" s="291"/>
      <c r="E1024" s="291" t="s">
        <v>16</v>
      </c>
      <c r="F1024" s="290">
        <v>26500</v>
      </c>
      <c r="G1024" s="238">
        <f t="shared" si="75"/>
        <v>0.14640883977900551</v>
      </c>
      <c r="H1024" s="291"/>
      <c r="I1024" s="291"/>
      <c r="J1024" s="76"/>
    </row>
    <row r="1025" spans="1:10" x14ac:dyDescent="0.25">
      <c r="A1025" s="11" t="s">
        <v>299</v>
      </c>
      <c r="B1025" s="178">
        <f t="shared" si="74"/>
        <v>2.7471688898385277E-6</v>
      </c>
      <c r="D1025" s="291"/>
      <c r="E1025" s="291" t="s">
        <v>37</v>
      </c>
      <c r="F1025" s="290">
        <v>3</v>
      </c>
      <c r="G1025" s="238">
        <f t="shared" si="75"/>
        <v>1.6574585635359117E-5</v>
      </c>
      <c r="H1025" s="291"/>
      <c r="I1025" s="291"/>
      <c r="J1025" s="76"/>
    </row>
    <row r="1026" spans="1:10" x14ac:dyDescent="0.25">
      <c r="A1026" s="11" t="s">
        <v>299</v>
      </c>
      <c r="B1026" s="178">
        <f t="shared" si="74"/>
        <v>5047.2781966362436</v>
      </c>
      <c r="D1026" s="291"/>
      <c r="E1026" s="291" t="s">
        <v>316</v>
      </c>
      <c r="F1026" s="291">
        <v>128590</v>
      </c>
      <c r="G1026" s="238">
        <f t="shared" si="75"/>
        <v>0.71044198895027622</v>
      </c>
      <c r="H1026" s="291"/>
      <c r="I1026" s="291"/>
      <c r="J1026" s="76"/>
    </row>
    <row r="1027" spans="1:10" x14ac:dyDescent="0.25">
      <c r="A1027" s="11" t="s">
        <v>299</v>
      </c>
      <c r="B1027" s="178">
        <f t="shared" si="74"/>
        <v>4.1112603400384593</v>
      </c>
      <c r="D1027" s="291"/>
      <c r="E1027" s="291" t="s">
        <v>38</v>
      </c>
      <c r="F1027" s="291">
        <v>3670</v>
      </c>
      <c r="G1027" s="238">
        <f t="shared" si="75"/>
        <v>2.027624309392265E-2</v>
      </c>
      <c r="H1027" s="291"/>
      <c r="I1027" s="291"/>
      <c r="J1027" s="76"/>
    </row>
    <row r="1028" spans="1:10" x14ac:dyDescent="0.25">
      <c r="A1028" s="150" t="s">
        <v>299</v>
      </c>
      <c r="B1028" s="131">
        <f t="shared" si="74"/>
        <v>33.652818900521964</v>
      </c>
      <c r="C1028" s="150"/>
      <c r="D1028" s="12"/>
      <c r="E1028" s="12" t="s">
        <v>353</v>
      </c>
      <c r="F1028" s="12">
        <v>10500</v>
      </c>
      <c r="G1028" s="237">
        <f t="shared" si="75"/>
        <v>5.8011049723756904E-2</v>
      </c>
      <c r="H1028" s="12"/>
      <c r="I1028" s="12"/>
      <c r="J1028" s="147"/>
    </row>
    <row r="1029" spans="1:10" x14ac:dyDescent="0.25">
      <c r="A1029" s="11" t="s">
        <v>298</v>
      </c>
      <c r="B1029" s="178">
        <f>POWER((F1029/$J$1029)*100, 2)</f>
        <v>0</v>
      </c>
      <c r="C1029" s="11">
        <f>SUM(B1029:B1135)</f>
        <v>600.3273542201656</v>
      </c>
      <c r="D1029" s="298"/>
      <c r="E1029" s="14" t="s">
        <v>130</v>
      </c>
      <c r="F1029" s="298"/>
      <c r="G1029" s="238"/>
      <c r="H1029" s="232"/>
      <c r="I1029" s="232"/>
      <c r="J1029" s="167">
        <v>2750000</v>
      </c>
    </row>
    <row r="1030" spans="1:10" x14ac:dyDescent="0.25">
      <c r="A1030" s="11" t="s">
        <v>298</v>
      </c>
      <c r="B1030" s="178">
        <f t="shared" ref="B1030:B1093" si="76">POWER((F1030/$J$1029)*100, 2)</f>
        <v>9.2160000000000012E-5</v>
      </c>
      <c r="D1030" s="298"/>
      <c r="E1030" s="298" t="s">
        <v>97</v>
      </c>
      <c r="F1030" s="298">
        <v>264</v>
      </c>
      <c r="G1030" s="238">
        <f>F1030/$J$1029</f>
        <v>9.6000000000000002E-5</v>
      </c>
      <c r="H1030" s="298"/>
      <c r="I1030" s="298"/>
      <c r="J1030" s="76"/>
    </row>
    <row r="1031" spans="1:10" x14ac:dyDescent="0.25">
      <c r="A1031" s="11" t="s">
        <v>298</v>
      </c>
      <c r="B1031" s="178">
        <f t="shared" si="76"/>
        <v>3.9493974228099176</v>
      </c>
      <c r="D1031" s="298"/>
      <c r="E1031" s="298" t="s">
        <v>81</v>
      </c>
      <c r="F1031" s="298">
        <v>54651</v>
      </c>
      <c r="G1031" s="238">
        <f t="shared" ref="G1031:G1094" si="77">F1031/$J$1029</f>
        <v>1.987309090909091E-2</v>
      </c>
      <c r="H1031" s="298"/>
      <c r="I1031" s="298"/>
      <c r="J1031" s="76"/>
    </row>
    <row r="1032" spans="1:10" x14ac:dyDescent="0.25">
      <c r="A1032" s="11" t="s">
        <v>298</v>
      </c>
      <c r="B1032" s="178">
        <f t="shared" si="76"/>
        <v>1.1090004628099174E-2</v>
      </c>
      <c r="D1032" s="298"/>
      <c r="E1032" s="298" t="s">
        <v>210</v>
      </c>
      <c r="F1032" s="298">
        <v>2896</v>
      </c>
      <c r="G1032" s="238">
        <f t="shared" si="77"/>
        <v>1.0530909090909091E-3</v>
      </c>
      <c r="H1032" s="298"/>
      <c r="I1032" s="298"/>
      <c r="J1032" s="76"/>
    </row>
    <row r="1033" spans="1:10" x14ac:dyDescent="0.25">
      <c r="A1033" s="11" t="s">
        <v>298</v>
      </c>
      <c r="B1033" s="178">
        <f t="shared" si="76"/>
        <v>83.972231404958691</v>
      </c>
      <c r="D1033" s="298"/>
      <c r="E1033" s="298" t="s">
        <v>5</v>
      </c>
      <c r="F1033" s="298">
        <v>252000</v>
      </c>
      <c r="G1033" s="238">
        <f t="shared" si="77"/>
        <v>9.1636363636363641E-2</v>
      </c>
      <c r="H1033" s="298"/>
      <c r="I1033" s="298"/>
      <c r="J1033" s="76"/>
    </row>
    <row r="1034" spans="1:10" x14ac:dyDescent="0.25">
      <c r="A1034" s="11" t="s">
        <v>298</v>
      </c>
      <c r="B1034" s="178">
        <f t="shared" si="76"/>
        <v>3.2303722314049586E-3</v>
      </c>
      <c r="D1034" s="298"/>
      <c r="E1034" s="298" t="s">
        <v>192</v>
      </c>
      <c r="F1034" s="298">
        <v>1563</v>
      </c>
      <c r="G1034" s="238">
        <f t="shared" si="77"/>
        <v>5.6836363636363638E-4</v>
      </c>
      <c r="H1034" s="298"/>
      <c r="I1034" s="298"/>
      <c r="J1034" s="76"/>
    </row>
    <row r="1035" spans="1:10" x14ac:dyDescent="0.25">
      <c r="A1035" s="11" t="s">
        <v>298</v>
      </c>
      <c r="B1035" s="178">
        <f t="shared" si="76"/>
        <v>0</v>
      </c>
      <c r="D1035" s="298"/>
      <c r="E1035" s="298" t="s">
        <v>365</v>
      </c>
      <c r="F1035" s="298"/>
      <c r="G1035" s="238"/>
      <c r="H1035" s="298"/>
      <c r="I1035" s="298"/>
      <c r="J1035" s="76"/>
    </row>
    <row r="1036" spans="1:10" x14ac:dyDescent="0.25">
      <c r="A1036" s="11" t="s">
        <v>298</v>
      </c>
      <c r="B1036" s="178">
        <f t="shared" si="76"/>
        <v>0</v>
      </c>
      <c r="D1036" s="298"/>
      <c r="E1036" s="298" t="s">
        <v>366</v>
      </c>
      <c r="F1036" s="298"/>
      <c r="G1036" s="238"/>
      <c r="H1036" s="298"/>
      <c r="I1036" s="298"/>
      <c r="J1036" s="76"/>
    </row>
    <row r="1037" spans="1:10" x14ac:dyDescent="0.25">
      <c r="A1037" s="11" t="s">
        <v>298</v>
      </c>
      <c r="B1037" s="178">
        <f t="shared" si="76"/>
        <v>6.56663920661157E-2</v>
      </c>
      <c r="D1037" s="298"/>
      <c r="E1037" s="298" t="s">
        <v>93</v>
      </c>
      <c r="F1037" s="298">
        <v>7047</v>
      </c>
      <c r="G1037" s="238">
        <f t="shared" si="77"/>
        <v>2.5625454545454545E-3</v>
      </c>
      <c r="H1037" s="298"/>
      <c r="I1037" s="298"/>
      <c r="J1037" s="76"/>
    </row>
    <row r="1038" spans="1:10" x14ac:dyDescent="0.25">
      <c r="A1038" s="11" t="s">
        <v>298</v>
      </c>
      <c r="B1038" s="178">
        <f t="shared" si="76"/>
        <v>1.5883847933884298E-3</v>
      </c>
      <c r="D1038" s="298"/>
      <c r="E1038" s="298" t="s">
        <v>202</v>
      </c>
      <c r="F1038" s="298">
        <v>1096</v>
      </c>
      <c r="G1038" s="238">
        <f t="shared" si="77"/>
        <v>3.9854545454545454E-4</v>
      </c>
      <c r="H1038" s="298"/>
      <c r="I1038" s="298"/>
      <c r="J1038" s="76"/>
    </row>
    <row r="1039" spans="1:10" x14ac:dyDescent="0.25">
      <c r="A1039" s="11" t="s">
        <v>298</v>
      </c>
      <c r="B1039" s="178">
        <f t="shared" si="76"/>
        <v>5.895713757355372</v>
      </c>
      <c r="D1039" s="298"/>
      <c r="E1039" s="298" t="s">
        <v>6</v>
      </c>
      <c r="F1039" s="298">
        <v>66773</v>
      </c>
      <c r="G1039" s="238">
        <f t="shared" si="77"/>
        <v>2.4281090909090908E-2</v>
      </c>
      <c r="H1039" s="298"/>
      <c r="I1039" s="298"/>
      <c r="J1039" s="76"/>
    </row>
    <row r="1040" spans="1:10" x14ac:dyDescent="0.25">
      <c r="A1040" s="11" t="s">
        <v>298</v>
      </c>
      <c r="B1040" s="178">
        <f t="shared" si="76"/>
        <v>6.5908892561983456E-2</v>
      </c>
      <c r="D1040" s="298"/>
      <c r="E1040" s="298" t="s">
        <v>101</v>
      </c>
      <c r="F1040" s="298">
        <v>7060</v>
      </c>
      <c r="G1040" s="238">
        <f t="shared" si="77"/>
        <v>2.5672727272727271E-3</v>
      </c>
      <c r="H1040" s="298"/>
      <c r="I1040" s="298"/>
      <c r="J1040" s="76"/>
    </row>
    <row r="1041" spans="1:10" x14ac:dyDescent="0.25">
      <c r="A1041" s="11" t="s">
        <v>298</v>
      </c>
      <c r="B1041" s="178">
        <f t="shared" si="76"/>
        <v>1.1073926889256194</v>
      </c>
      <c r="D1041" s="298"/>
      <c r="E1041" s="298" t="s">
        <v>168</v>
      </c>
      <c r="F1041" s="298">
        <v>28939</v>
      </c>
      <c r="G1041" s="238">
        <f t="shared" si="77"/>
        <v>1.0523272727272727E-2</v>
      </c>
      <c r="H1041" s="298"/>
      <c r="I1041" s="298"/>
      <c r="J1041" s="76"/>
    </row>
    <row r="1042" spans="1:10" x14ac:dyDescent="0.25">
      <c r="A1042" s="11" t="s">
        <v>298</v>
      </c>
      <c r="B1042" s="178">
        <f t="shared" si="76"/>
        <v>8.1900033057851233E-4</v>
      </c>
      <c r="D1042" s="298"/>
      <c r="E1042" s="298" t="s">
        <v>102</v>
      </c>
      <c r="F1042" s="299">
        <v>787</v>
      </c>
      <c r="G1042" s="238">
        <f t="shared" si="77"/>
        <v>2.8618181818181818E-4</v>
      </c>
      <c r="H1042" s="298"/>
      <c r="I1042" s="298"/>
      <c r="J1042" s="76"/>
    </row>
    <row r="1043" spans="1:10" x14ac:dyDescent="0.25">
      <c r="A1043" s="11" t="s">
        <v>298</v>
      </c>
      <c r="B1043" s="178">
        <f t="shared" si="76"/>
        <v>3.3057851239669419E-4</v>
      </c>
      <c r="D1043" s="298"/>
      <c r="E1043" s="298" t="s">
        <v>271</v>
      </c>
      <c r="F1043" s="298">
        <v>500</v>
      </c>
      <c r="G1043" s="238">
        <f t="shared" si="77"/>
        <v>1.8181818181818181E-4</v>
      </c>
      <c r="H1043" s="298"/>
      <c r="I1043" s="298"/>
      <c r="J1043" s="76"/>
    </row>
    <row r="1044" spans="1:10" x14ac:dyDescent="0.25">
      <c r="A1044" s="11" t="s">
        <v>298</v>
      </c>
      <c r="B1044" s="178">
        <f t="shared" si="76"/>
        <v>2.9752066115702482E-3</v>
      </c>
      <c r="D1044" s="298"/>
      <c r="E1044" s="298" t="s">
        <v>367</v>
      </c>
      <c r="F1044" s="298">
        <v>1500</v>
      </c>
      <c r="G1044" s="238">
        <f t="shared" si="77"/>
        <v>5.4545454545454548E-4</v>
      </c>
      <c r="H1044" s="298"/>
      <c r="I1044" s="298"/>
      <c r="J1044" s="76"/>
    </row>
    <row r="1045" spans="1:10" x14ac:dyDescent="0.25">
      <c r="A1045" s="11" t="s">
        <v>298</v>
      </c>
      <c r="B1045" s="178">
        <f t="shared" si="76"/>
        <v>15.280423145785122</v>
      </c>
      <c r="D1045" s="298"/>
      <c r="E1045" s="298" t="s">
        <v>82</v>
      </c>
      <c r="F1045" s="298">
        <v>107498</v>
      </c>
      <c r="G1045" s="238">
        <f t="shared" si="77"/>
        <v>3.9090181818181816E-2</v>
      </c>
      <c r="H1045" s="298"/>
      <c r="I1045" s="298"/>
      <c r="J1045" s="76"/>
    </row>
    <row r="1046" spans="1:10" x14ac:dyDescent="0.25">
      <c r="A1046" s="11" t="s">
        <v>298</v>
      </c>
      <c r="B1046" s="178">
        <f t="shared" si="76"/>
        <v>3.9999999999999998E-6</v>
      </c>
      <c r="D1046" s="298"/>
      <c r="E1046" s="298" t="s">
        <v>368</v>
      </c>
      <c r="F1046" s="298">
        <v>55</v>
      </c>
      <c r="G1046" s="238">
        <f t="shared" si="77"/>
        <v>2.0000000000000002E-5</v>
      </c>
      <c r="H1046" s="298"/>
      <c r="I1046" s="298"/>
      <c r="J1046" s="76"/>
    </row>
    <row r="1047" spans="1:10" x14ac:dyDescent="0.25">
      <c r="A1047" s="11" t="s">
        <v>298</v>
      </c>
      <c r="B1047" s="178">
        <f t="shared" si="76"/>
        <v>0</v>
      </c>
      <c r="D1047" s="298"/>
      <c r="E1047" s="298" t="s">
        <v>370</v>
      </c>
      <c r="F1047" s="298"/>
      <c r="G1047" s="238"/>
      <c r="H1047" s="298"/>
      <c r="I1047" s="298"/>
      <c r="J1047" s="76"/>
    </row>
    <row r="1048" spans="1:10" x14ac:dyDescent="0.25">
      <c r="A1048" s="11" t="s">
        <v>298</v>
      </c>
      <c r="B1048" s="178">
        <f t="shared" si="76"/>
        <v>3.2973277302479338</v>
      </c>
      <c r="D1048" s="298"/>
      <c r="E1048" s="298" t="s">
        <v>83</v>
      </c>
      <c r="F1048" s="298">
        <v>49936</v>
      </c>
      <c r="G1048" s="238">
        <f t="shared" si="77"/>
        <v>1.8158545454545455E-2</v>
      </c>
      <c r="H1048" s="298"/>
      <c r="I1048" s="298"/>
      <c r="J1048" s="76"/>
    </row>
    <row r="1049" spans="1:10" x14ac:dyDescent="0.25">
      <c r="A1049" s="11" t="s">
        <v>298</v>
      </c>
      <c r="B1049" s="178">
        <f t="shared" si="76"/>
        <v>216.8925619834711</v>
      </c>
      <c r="D1049" s="298"/>
      <c r="E1049" s="298" t="s">
        <v>15</v>
      </c>
      <c r="F1049" s="298">
        <v>405000</v>
      </c>
      <c r="G1049" s="238">
        <f t="shared" si="77"/>
        <v>0.14727272727272728</v>
      </c>
      <c r="H1049" s="298"/>
      <c r="I1049" s="298"/>
      <c r="J1049" s="76"/>
    </row>
    <row r="1050" spans="1:10" x14ac:dyDescent="0.25">
      <c r="A1050" s="11" t="s">
        <v>298</v>
      </c>
      <c r="B1050" s="178">
        <f t="shared" si="76"/>
        <v>5.7911109871074382</v>
      </c>
      <c r="D1050" s="298"/>
      <c r="E1050" s="298" t="s">
        <v>103</v>
      </c>
      <c r="F1050" s="298">
        <v>66178</v>
      </c>
      <c r="G1050" s="238">
        <f t="shared" si="77"/>
        <v>2.4064727272727272E-2</v>
      </c>
      <c r="H1050" s="298"/>
      <c r="I1050" s="298"/>
      <c r="J1050" s="76"/>
    </row>
    <row r="1051" spans="1:10" x14ac:dyDescent="0.25">
      <c r="A1051" s="11" t="s">
        <v>298</v>
      </c>
      <c r="B1051" s="178">
        <f t="shared" si="76"/>
        <v>0.26475702479338842</v>
      </c>
      <c r="D1051" s="298"/>
      <c r="E1051" s="298" t="s">
        <v>213</v>
      </c>
      <c r="F1051" s="298">
        <f>150+14000</f>
        <v>14150</v>
      </c>
      <c r="G1051" s="238">
        <f t="shared" si="77"/>
        <v>5.1454545454545451E-3</v>
      </c>
      <c r="H1051" s="298"/>
      <c r="I1051" s="298"/>
      <c r="J1051" s="76"/>
    </row>
    <row r="1052" spans="1:10" x14ac:dyDescent="0.25">
      <c r="A1052" s="11" t="s">
        <v>298</v>
      </c>
      <c r="B1052" s="178">
        <f t="shared" si="76"/>
        <v>2.1157024793388429E-4</v>
      </c>
      <c r="D1052" s="298"/>
      <c r="E1052" s="298" t="s">
        <v>332</v>
      </c>
      <c r="F1052" s="298">
        <v>400</v>
      </c>
      <c r="G1052" s="238">
        <f t="shared" si="77"/>
        <v>1.4545454545454546E-4</v>
      </c>
      <c r="H1052" s="298"/>
      <c r="I1052" s="298"/>
      <c r="J1052" s="76"/>
    </row>
    <row r="1053" spans="1:10" x14ac:dyDescent="0.25">
      <c r="A1053" s="11" t="s">
        <v>298</v>
      </c>
      <c r="B1053" s="178">
        <f t="shared" si="76"/>
        <v>0.15834611438016524</v>
      </c>
      <c r="D1053" s="298"/>
      <c r="E1053" s="298" t="s">
        <v>340</v>
      </c>
      <c r="F1053" s="298">
        <v>10943</v>
      </c>
      <c r="G1053" s="238">
        <f t="shared" si="77"/>
        <v>3.9792727272727271E-3</v>
      </c>
      <c r="H1053" s="298"/>
      <c r="I1053" s="298"/>
      <c r="J1053" s="76"/>
    </row>
    <row r="1054" spans="1:10" x14ac:dyDescent="0.25">
      <c r="A1054" s="11" t="s">
        <v>298</v>
      </c>
      <c r="B1054" s="178">
        <f t="shared" si="76"/>
        <v>0</v>
      </c>
      <c r="D1054" s="298"/>
      <c r="E1054" s="298" t="s">
        <v>142</v>
      </c>
      <c r="F1054" s="298"/>
      <c r="G1054" s="238"/>
      <c r="H1054" s="298"/>
      <c r="I1054" s="298"/>
      <c r="J1054" s="76"/>
    </row>
    <row r="1055" spans="1:10" x14ac:dyDescent="0.25">
      <c r="A1055" s="11" t="s">
        <v>298</v>
      </c>
      <c r="B1055" s="178">
        <f t="shared" si="76"/>
        <v>1.2462677685950413E-4</v>
      </c>
      <c r="D1055" s="298"/>
      <c r="E1055" s="298" t="s">
        <v>133</v>
      </c>
      <c r="F1055" s="298">
        <v>307</v>
      </c>
      <c r="G1055" s="238">
        <f t="shared" si="77"/>
        <v>1.1163636363636364E-4</v>
      </c>
      <c r="H1055" s="298"/>
      <c r="I1055" s="298"/>
      <c r="J1055" s="76"/>
    </row>
    <row r="1056" spans="1:10" x14ac:dyDescent="0.25">
      <c r="A1056" s="11" t="s">
        <v>298</v>
      </c>
      <c r="B1056" s="178">
        <f t="shared" si="76"/>
        <v>2.2293204628099177E-2</v>
      </c>
      <c r="D1056" s="298"/>
      <c r="E1056" s="298" t="s">
        <v>18</v>
      </c>
      <c r="F1056" s="298">
        <v>4106</v>
      </c>
      <c r="G1056" s="238">
        <f t="shared" si="77"/>
        <v>1.4930909090909092E-3</v>
      </c>
      <c r="H1056" s="298"/>
      <c r="I1056" s="298"/>
      <c r="J1056" s="76"/>
    </row>
    <row r="1057" spans="1:10" x14ac:dyDescent="0.25">
      <c r="A1057" s="11" t="s">
        <v>298</v>
      </c>
      <c r="B1057" s="178">
        <f t="shared" si="76"/>
        <v>3.4921416198347106E-2</v>
      </c>
      <c r="D1057" s="298"/>
      <c r="E1057" s="298" t="s">
        <v>222</v>
      </c>
      <c r="F1057" s="298">
        <v>5139</v>
      </c>
      <c r="G1057" s="238">
        <f t="shared" si="77"/>
        <v>1.8687272727272728E-3</v>
      </c>
      <c r="H1057" s="298"/>
      <c r="I1057" s="298"/>
      <c r="J1057" s="76"/>
    </row>
    <row r="1058" spans="1:10" x14ac:dyDescent="0.25">
      <c r="A1058" s="11" t="s">
        <v>298</v>
      </c>
      <c r="B1058" s="178">
        <f t="shared" si="76"/>
        <v>8.8371074380165268E-2</v>
      </c>
      <c r="D1058" s="298"/>
      <c r="E1058" s="298" t="s">
        <v>106</v>
      </c>
      <c r="F1058" s="298">
        <v>8175</v>
      </c>
      <c r="G1058" s="238">
        <f t="shared" si="77"/>
        <v>2.9727272727272727E-3</v>
      </c>
      <c r="H1058" s="298"/>
      <c r="I1058" s="298"/>
      <c r="J1058" s="76"/>
    </row>
    <row r="1059" spans="1:10" x14ac:dyDescent="0.25">
      <c r="A1059" s="11" t="s">
        <v>298</v>
      </c>
      <c r="B1059" s="178">
        <f t="shared" si="76"/>
        <v>0</v>
      </c>
      <c r="D1059" s="298"/>
      <c r="E1059" s="298" t="s">
        <v>320</v>
      </c>
      <c r="F1059" s="298"/>
      <c r="G1059" s="238"/>
      <c r="H1059" s="298"/>
      <c r="I1059" s="298"/>
      <c r="J1059" s="76"/>
    </row>
    <row r="1060" spans="1:10" x14ac:dyDescent="0.25">
      <c r="A1060" s="11" t="s">
        <v>298</v>
      </c>
      <c r="B1060" s="178">
        <f t="shared" si="76"/>
        <v>0</v>
      </c>
      <c r="D1060" s="298"/>
      <c r="E1060" s="298" t="s">
        <v>369</v>
      </c>
      <c r="F1060" s="298"/>
      <c r="G1060" s="238"/>
      <c r="H1060" s="298"/>
      <c r="I1060" s="298"/>
      <c r="J1060" s="76"/>
    </row>
    <row r="1061" spans="1:10" x14ac:dyDescent="0.25">
      <c r="A1061" s="11" t="s">
        <v>298</v>
      </c>
      <c r="B1061" s="178">
        <f t="shared" si="76"/>
        <v>0.12531600000000004</v>
      </c>
      <c r="D1061" s="298"/>
      <c r="E1061" s="298" t="s">
        <v>342</v>
      </c>
      <c r="F1061" s="298">
        <v>9735</v>
      </c>
      <c r="G1061" s="238">
        <f t="shared" si="77"/>
        <v>3.5400000000000002E-3</v>
      </c>
      <c r="H1061" s="298"/>
      <c r="I1061" s="298"/>
      <c r="J1061" s="76"/>
    </row>
    <row r="1062" spans="1:10" x14ac:dyDescent="0.25">
      <c r="A1062" s="11" t="s">
        <v>298</v>
      </c>
      <c r="B1062" s="178">
        <f t="shared" si="76"/>
        <v>0.20041087074380165</v>
      </c>
      <c r="D1062" s="298"/>
      <c r="E1062" s="298" t="s">
        <v>273</v>
      </c>
      <c r="F1062" s="298">
        <v>12311</v>
      </c>
      <c r="G1062" s="238">
        <f t="shared" si="77"/>
        <v>4.4767272727272728E-3</v>
      </c>
      <c r="H1062" s="298"/>
      <c r="I1062" s="298"/>
      <c r="J1062" s="76"/>
    </row>
    <row r="1063" spans="1:10" x14ac:dyDescent="0.25">
      <c r="A1063" s="11" t="s">
        <v>298</v>
      </c>
      <c r="B1063" s="178">
        <f t="shared" si="76"/>
        <v>3.6131028099173554E-3</v>
      </c>
      <c r="D1063" s="298"/>
      <c r="E1063" s="298" t="s">
        <v>52</v>
      </c>
      <c r="F1063" s="298">
        <v>1653</v>
      </c>
      <c r="G1063" s="238">
        <f t="shared" si="77"/>
        <v>6.0109090909090908E-4</v>
      </c>
      <c r="H1063" s="298"/>
      <c r="I1063" s="298"/>
      <c r="J1063" s="76"/>
    </row>
    <row r="1064" spans="1:10" x14ac:dyDescent="0.25">
      <c r="A1064" s="11" t="s">
        <v>298</v>
      </c>
      <c r="B1064" s="178">
        <f t="shared" si="76"/>
        <v>0.15463483768595043</v>
      </c>
      <c r="D1064" s="298"/>
      <c r="E1064" s="298" t="s">
        <v>134</v>
      </c>
      <c r="F1064" s="298">
        <v>10814</v>
      </c>
      <c r="G1064" s="238">
        <f t="shared" si="77"/>
        <v>3.9323636363636366E-3</v>
      </c>
      <c r="H1064" s="298"/>
      <c r="I1064" s="298"/>
      <c r="J1064" s="76"/>
    </row>
    <row r="1065" spans="1:10" x14ac:dyDescent="0.25">
      <c r="A1065" s="11" t="s">
        <v>298</v>
      </c>
      <c r="B1065" s="178">
        <f t="shared" si="76"/>
        <v>0</v>
      </c>
      <c r="D1065" s="298"/>
      <c r="E1065" s="298" t="s">
        <v>19</v>
      </c>
      <c r="F1065" s="298"/>
      <c r="G1065" s="238"/>
      <c r="H1065" s="298"/>
      <c r="I1065" s="298"/>
      <c r="J1065" s="76"/>
    </row>
    <row r="1066" spans="1:10" x14ac:dyDescent="0.25">
      <c r="A1066" s="11" t="s">
        <v>298</v>
      </c>
      <c r="B1066" s="178">
        <f t="shared" si="76"/>
        <v>2.8186446280991737E-3</v>
      </c>
      <c r="D1066" s="298"/>
      <c r="E1066" s="298" t="s">
        <v>275</v>
      </c>
      <c r="F1066" s="298">
        <v>1460</v>
      </c>
      <c r="G1066" s="238">
        <f t="shared" si="77"/>
        <v>5.3090909090909089E-4</v>
      </c>
      <c r="H1066" s="298"/>
      <c r="I1066" s="298"/>
      <c r="J1066" s="76"/>
    </row>
    <row r="1067" spans="1:10" x14ac:dyDescent="0.25">
      <c r="A1067" s="11" t="s">
        <v>298</v>
      </c>
      <c r="B1067" s="178">
        <f t="shared" si="76"/>
        <v>5.8652033057851225E-4</v>
      </c>
      <c r="D1067" s="298"/>
      <c r="E1067" s="298" t="s">
        <v>187</v>
      </c>
      <c r="F1067" s="298">
        <v>666</v>
      </c>
      <c r="G1067" s="238">
        <f t="shared" si="77"/>
        <v>2.4218181818181817E-4</v>
      </c>
      <c r="H1067" s="298"/>
      <c r="I1067" s="298"/>
      <c r="J1067" s="76"/>
    </row>
    <row r="1068" spans="1:10" x14ac:dyDescent="0.25">
      <c r="A1068" s="11" t="s">
        <v>298</v>
      </c>
      <c r="B1068" s="178">
        <f t="shared" si="76"/>
        <v>2.0112396694214874E-2</v>
      </c>
      <c r="D1068" s="298"/>
      <c r="E1068" s="298" t="s">
        <v>108</v>
      </c>
      <c r="F1068" s="298">
        <v>3900</v>
      </c>
      <c r="G1068" s="238">
        <f t="shared" si="77"/>
        <v>1.4181818181818182E-3</v>
      </c>
      <c r="H1068" s="298"/>
      <c r="I1068" s="298"/>
      <c r="J1068" s="76"/>
    </row>
    <row r="1069" spans="1:10" x14ac:dyDescent="0.25">
      <c r="A1069" s="11" t="s">
        <v>298</v>
      </c>
      <c r="B1069" s="178">
        <f t="shared" si="76"/>
        <v>10.002153763966941</v>
      </c>
      <c r="D1069" s="298"/>
      <c r="E1069" s="298" t="s">
        <v>20</v>
      </c>
      <c r="F1069" s="298">
        <v>86972</v>
      </c>
      <c r="G1069" s="238">
        <f t="shared" si="77"/>
        <v>3.1626181818181817E-2</v>
      </c>
      <c r="H1069" s="298"/>
      <c r="I1069" s="298"/>
      <c r="J1069" s="76"/>
    </row>
    <row r="1070" spans="1:10" x14ac:dyDescent="0.25">
      <c r="A1070" s="11" t="s">
        <v>298</v>
      </c>
      <c r="B1070" s="178">
        <f t="shared" si="76"/>
        <v>4.7603305785123975E-4</v>
      </c>
      <c r="D1070" s="298"/>
      <c r="E1070" s="298" t="s">
        <v>21</v>
      </c>
      <c r="F1070" s="298">
        <v>600</v>
      </c>
      <c r="G1070" s="238">
        <f t="shared" si="77"/>
        <v>2.1818181818181818E-4</v>
      </c>
      <c r="H1070" s="298"/>
      <c r="I1070" s="298"/>
      <c r="J1070" s="76"/>
    </row>
    <row r="1071" spans="1:10" x14ac:dyDescent="0.25">
      <c r="A1071" s="11" t="s">
        <v>298</v>
      </c>
      <c r="B1071" s="178">
        <f t="shared" si="76"/>
        <v>5.5404600330578507E-2</v>
      </c>
      <c r="D1071" s="298"/>
      <c r="E1071" s="298" t="s">
        <v>190</v>
      </c>
      <c r="F1071" s="298">
        <v>6473</v>
      </c>
      <c r="G1071" s="238">
        <f t="shared" si="77"/>
        <v>2.3538181818181817E-3</v>
      </c>
      <c r="H1071" s="298"/>
      <c r="I1071" s="298"/>
      <c r="J1071" s="76"/>
    </row>
    <row r="1072" spans="1:10" x14ac:dyDescent="0.25">
      <c r="A1072" s="11" t="s">
        <v>298</v>
      </c>
      <c r="B1072" s="178">
        <f t="shared" si="76"/>
        <v>0.28924839669421493</v>
      </c>
      <c r="D1072" s="298"/>
      <c r="E1072" s="298" t="s">
        <v>356</v>
      </c>
      <c r="F1072" s="298">
        <v>14790</v>
      </c>
      <c r="G1072" s="238">
        <f t="shared" si="77"/>
        <v>5.3781818181818184E-3</v>
      </c>
      <c r="H1072" s="298"/>
      <c r="I1072" s="298"/>
      <c r="J1072" s="76"/>
    </row>
    <row r="1073" spans="1:10" x14ac:dyDescent="0.25">
      <c r="A1073" s="11" t="s">
        <v>298</v>
      </c>
      <c r="B1073" s="178">
        <f t="shared" si="76"/>
        <v>0.24612423008264461</v>
      </c>
      <c r="D1073" s="298"/>
      <c r="E1073" s="298" t="s">
        <v>357</v>
      </c>
      <c r="F1073" s="298">
        <v>13643</v>
      </c>
      <c r="G1073" s="238">
        <f t="shared" si="77"/>
        <v>4.9610909090909089E-3</v>
      </c>
      <c r="H1073" s="298"/>
      <c r="I1073" s="298"/>
      <c r="J1073" s="76"/>
    </row>
    <row r="1074" spans="1:10" x14ac:dyDescent="0.25">
      <c r="A1074" s="11" t="s">
        <v>298</v>
      </c>
      <c r="B1074" s="178">
        <f t="shared" si="76"/>
        <v>4.564844958677686E-3</v>
      </c>
      <c r="D1074" s="298"/>
      <c r="E1074" s="298" t="s">
        <v>227</v>
      </c>
      <c r="F1074" s="298">
        <v>1858</v>
      </c>
      <c r="G1074" s="238">
        <f t="shared" si="77"/>
        <v>6.7563636363636361E-4</v>
      </c>
      <c r="H1074" s="298"/>
      <c r="I1074" s="298"/>
      <c r="J1074" s="76"/>
    </row>
    <row r="1075" spans="1:10" x14ac:dyDescent="0.25">
      <c r="A1075" s="11" t="s">
        <v>298</v>
      </c>
      <c r="B1075" s="178">
        <f t="shared" si="76"/>
        <v>4.0034380165289256E-3</v>
      </c>
      <c r="D1075" s="298"/>
      <c r="E1075" s="298" t="s">
        <v>9</v>
      </c>
      <c r="F1075" s="298">
        <v>1740</v>
      </c>
      <c r="G1075" s="238">
        <f t="shared" si="77"/>
        <v>6.3272727272727276E-4</v>
      </c>
      <c r="H1075" s="298"/>
      <c r="I1075" s="298"/>
      <c r="J1075" s="76"/>
    </row>
    <row r="1076" spans="1:10" x14ac:dyDescent="0.25">
      <c r="A1076" s="11" t="s">
        <v>298</v>
      </c>
      <c r="B1076" s="178">
        <f t="shared" si="76"/>
        <v>6.3487506525619839</v>
      </c>
      <c r="D1076" s="298"/>
      <c r="E1076" s="298" t="s">
        <v>23</v>
      </c>
      <c r="F1076" s="298">
        <v>69291</v>
      </c>
      <c r="G1076" s="238">
        <f t="shared" si="77"/>
        <v>2.5196727272727273E-2</v>
      </c>
      <c r="H1076" s="298"/>
      <c r="I1076" s="298"/>
      <c r="J1076" s="76"/>
    </row>
    <row r="1077" spans="1:10" x14ac:dyDescent="0.25">
      <c r="A1077" s="11" t="s">
        <v>298</v>
      </c>
      <c r="B1077" s="178">
        <f t="shared" si="76"/>
        <v>8.2644628099173556E-3</v>
      </c>
      <c r="D1077" s="298"/>
      <c r="E1077" s="298" t="s">
        <v>250</v>
      </c>
      <c r="F1077" s="298">
        <v>2500</v>
      </c>
      <c r="G1077" s="238">
        <f t="shared" si="77"/>
        <v>9.0909090909090909E-4</v>
      </c>
      <c r="H1077" s="298"/>
      <c r="I1077" s="298"/>
      <c r="J1077" s="76"/>
    </row>
    <row r="1078" spans="1:10" x14ac:dyDescent="0.25">
      <c r="A1078" s="11" t="s">
        <v>298</v>
      </c>
      <c r="B1078" s="178">
        <f t="shared" si="76"/>
        <v>0</v>
      </c>
      <c r="D1078" s="298"/>
      <c r="E1078" s="298" t="s">
        <v>25</v>
      </c>
      <c r="F1078" s="299"/>
      <c r="G1078" s="238"/>
      <c r="H1078" s="298"/>
      <c r="I1078" s="298"/>
      <c r="J1078" s="76"/>
    </row>
    <row r="1079" spans="1:10" x14ac:dyDescent="0.25">
      <c r="A1079" s="11" t="s">
        <v>298</v>
      </c>
      <c r="B1079" s="178">
        <f t="shared" si="76"/>
        <v>0</v>
      </c>
      <c r="D1079" s="298"/>
      <c r="E1079" s="298" t="s">
        <v>10</v>
      </c>
      <c r="F1079" s="299"/>
      <c r="G1079" s="238"/>
      <c r="H1079" s="298"/>
      <c r="I1079" s="298"/>
      <c r="J1079" s="76"/>
    </row>
    <row r="1080" spans="1:10" x14ac:dyDescent="0.25">
      <c r="A1080" s="11" t="s">
        <v>298</v>
      </c>
      <c r="B1080" s="178">
        <f t="shared" si="76"/>
        <v>6.917856396694215E-2</v>
      </c>
      <c r="D1080" s="298"/>
      <c r="E1080" s="298" t="s">
        <v>111</v>
      </c>
      <c r="F1080" s="298">
        <v>7233</v>
      </c>
      <c r="G1080" s="238">
        <f t="shared" si="77"/>
        <v>2.630181818181818E-3</v>
      </c>
      <c r="H1080" s="298"/>
      <c r="I1080" s="298"/>
      <c r="J1080" s="76"/>
    </row>
    <row r="1081" spans="1:10" x14ac:dyDescent="0.25">
      <c r="A1081" s="11" t="s">
        <v>298</v>
      </c>
      <c r="B1081" s="178">
        <f t="shared" si="76"/>
        <v>2.1054537639669419</v>
      </c>
      <c r="D1081" s="298"/>
      <c r="E1081" s="298" t="s">
        <v>41</v>
      </c>
      <c r="F1081" s="298">
        <v>39903</v>
      </c>
      <c r="G1081" s="238">
        <f t="shared" si="77"/>
        <v>1.4510181818181818E-2</v>
      </c>
      <c r="H1081" s="298"/>
      <c r="I1081" s="298"/>
      <c r="J1081" s="76"/>
    </row>
    <row r="1082" spans="1:10" x14ac:dyDescent="0.25">
      <c r="A1082" s="11" t="s">
        <v>298</v>
      </c>
      <c r="B1082" s="178">
        <f t="shared" si="76"/>
        <v>1.7137190082644631E-2</v>
      </c>
      <c r="D1082" s="298"/>
      <c r="E1082" s="298" t="s">
        <v>176</v>
      </c>
      <c r="F1082" s="298">
        <v>3600</v>
      </c>
      <c r="G1082" s="238">
        <f t="shared" si="77"/>
        <v>1.3090909090909091E-3</v>
      </c>
      <c r="H1082" s="298"/>
      <c r="I1082" s="298"/>
      <c r="J1082" s="76"/>
    </row>
    <row r="1083" spans="1:10" x14ac:dyDescent="0.25">
      <c r="A1083" s="11" t="s">
        <v>298</v>
      </c>
      <c r="B1083" s="178">
        <f t="shared" si="76"/>
        <v>0</v>
      </c>
      <c r="D1083" s="298"/>
      <c r="E1083" s="298" t="s">
        <v>220</v>
      </c>
      <c r="F1083" s="298"/>
      <c r="G1083" s="238"/>
      <c r="H1083" s="298"/>
      <c r="I1083" s="298"/>
      <c r="J1083" s="76"/>
    </row>
    <row r="1084" spans="1:10" x14ac:dyDescent="0.25">
      <c r="A1084" s="11" t="s">
        <v>298</v>
      </c>
      <c r="B1084" s="178">
        <f t="shared" si="76"/>
        <v>1.4928396694214877E-4</v>
      </c>
      <c r="D1084" s="298"/>
      <c r="E1084" s="298" t="s">
        <v>170</v>
      </c>
      <c r="F1084" s="298">
        <v>336</v>
      </c>
      <c r="G1084" s="238">
        <f t="shared" si="77"/>
        <v>1.2218181818181818E-4</v>
      </c>
      <c r="H1084" s="298"/>
      <c r="I1084" s="298"/>
      <c r="J1084" s="76"/>
    </row>
    <row r="1085" spans="1:10" x14ac:dyDescent="0.25">
      <c r="A1085" s="11" t="s">
        <v>298</v>
      </c>
      <c r="B1085" s="178">
        <f t="shared" si="76"/>
        <v>0.14118464661157026</v>
      </c>
      <c r="D1085" s="298"/>
      <c r="E1085" s="298" t="s">
        <v>266</v>
      </c>
      <c r="F1085" s="298">
        <v>10333</v>
      </c>
      <c r="G1085" s="238">
        <f t="shared" si="77"/>
        <v>3.7574545454545456E-3</v>
      </c>
      <c r="H1085" s="298"/>
      <c r="I1085" s="298"/>
      <c r="J1085" s="76"/>
    </row>
    <row r="1086" spans="1:10" x14ac:dyDescent="0.25">
      <c r="A1086" s="11" t="s">
        <v>298</v>
      </c>
      <c r="B1086" s="178">
        <f t="shared" si="76"/>
        <v>5.4399201322314045E-2</v>
      </c>
      <c r="D1086" s="298"/>
      <c r="E1086" s="298" t="s">
        <v>154</v>
      </c>
      <c r="F1086" s="298">
        <v>6414</v>
      </c>
      <c r="G1086" s="238">
        <f t="shared" si="77"/>
        <v>2.3323636363636363E-3</v>
      </c>
      <c r="H1086" s="298"/>
      <c r="I1086" s="298"/>
      <c r="J1086" s="76"/>
    </row>
    <row r="1087" spans="1:10" x14ac:dyDescent="0.25">
      <c r="A1087" s="11" t="s">
        <v>298</v>
      </c>
      <c r="B1087" s="178">
        <f t="shared" si="76"/>
        <v>5.4331371900826441E-4</v>
      </c>
      <c r="D1087" s="298"/>
      <c r="E1087" s="298" t="s">
        <v>195</v>
      </c>
      <c r="F1087" s="298">
        <v>641</v>
      </c>
      <c r="G1087" s="238">
        <f t="shared" si="77"/>
        <v>2.3309090909090908E-4</v>
      </c>
      <c r="H1087" s="298"/>
      <c r="I1087" s="298"/>
      <c r="J1087" s="76"/>
    </row>
    <row r="1088" spans="1:10" x14ac:dyDescent="0.25">
      <c r="A1088" s="11" t="s">
        <v>298</v>
      </c>
      <c r="B1088" s="178">
        <f t="shared" si="76"/>
        <v>3.2593719008264458E-5</v>
      </c>
      <c r="D1088" s="298"/>
      <c r="E1088" s="298" t="s">
        <v>358</v>
      </c>
      <c r="F1088" s="299">
        <v>157</v>
      </c>
      <c r="G1088" s="238">
        <f t="shared" si="77"/>
        <v>5.7090909090909089E-5</v>
      </c>
      <c r="H1088" s="298"/>
      <c r="I1088" s="298"/>
      <c r="J1088" s="76"/>
    </row>
    <row r="1089" spans="1:10" x14ac:dyDescent="0.25">
      <c r="A1089" s="11" t="s">
        <v>298</v>
      </c>
      <c r="B1089" s="178">
        <f t="shared" si="76"/>
        <v>2.828512396694215E-2</v>
      </c>
      <c r="D1089" s="298"/>
      <c r="E1089" s="298" t="s">
        <v>26</v>
      </c>
      <c r="F1089" s="298">
        <v>4625</v>
      </c>
      <c r="G1089" s="238">
        <f t="shared" si="77"/>
        <v>1.6818181818181819E-3</v>
      </c>
      <c r="H1089" s="298"/>
      <c r="I1089" s="298"/>
      <c r="J1089" s="76"/>
    </row>
    <row r="1090" spans="1:10" x14ac:dyDescent="0.25">
      <c r="A1090" s="11" t="s">
        <v>298</v>
      </c>
      <c r="B1090" s="178">
        <f t="shared" si="76"/>
        <v>2.1296891557024793</v>
      </c>
      <c r="D1090" s="298"/>
      <c r="E1090" s="298" t="s">
        <v>333</v>
      </c>
      <c r="F1090" s="298">
        <v>40132</v>
      </c>
      <c r="G1090" s="238">
        <f t="shared" si="77"/>
        <v>1.4593454545454545E-2</v>
      </c>
      <c r="H1090" s="298"/>
      <c r="I1090" s="298"/>
      <c r="J1090" s="76"/>
    </row>
    <row r="1091" spans="1:10" x14ac:dyDescent="0.25">
      <c r="A1091" s="11" t="s">
        <v>298</v>
      </c>
      <c r="B1091" s="178">
        <f t="shared" si="76"/>
        <v>7.7425592066115712E-2</v>
      </c>
      <c r="D1091" s="298"/>
      <c r="E1091" s="298" t="s">
        <v>191</v>
      </c>
      <c r="F1091" s="298">
        <v>7652</v>
      </c>
      <c r="G1091" s="238">
        <f t="shared" si="77"/>
        <v>2.7825454545454546E-3</v>
      </c>
      <c r="H1091" s="298"/>
      <c r="I1091" s="298"/>
      <c r="J1091" s="76"/>
    </row>
    <row r="1092" spans="1:10" x14ac:dyDescent="0.25">
      <c r="A1092" s="11" t="s">
        <v>298</v>
      </c>
      <c r="B1092" s="178">
        <f t="shared" si="76"/>
        <v>13.974547046611571</v>
      </c>
      <c r="D1092" s="298"/>
      <c r="E1092" s="298" t="s">
        <v>56</v>
      </c>
      <c r="F1092" s="298">
        <v>102802</v>
      </c>
      <c r="G1092" s="238">
        <f t="shared" si="77"/>
        <v>3.7382545454545453E-2</v>
      </c>
      <c r="H1092" s="298"/>
      <c r="I1092" s="298"/>
      <c r="J1092" s="76"/>
    </row>
    <row r="1093" spans="1:10" x14ac:dyDescent="0.25">
      <c r="A1093" s="11" t="s">
        <v>298</v>
      </c>
      <c r="B1093" s="178">
        <f t="shared" si="76"/>
        <v>4.7523999999999997E-2</v>
      </c>
      <c r="D1093" s="298"/>
      <c r="E1093" s="298" t="s">
        <v>194</v>
      </c>
      <c r="F1093" s="298">
        <v>5995</v>
      </c>
      <c r="G1093" s="238">
        <f t="shared" si="77"/>
        <v>2.1800000000000001E-3</v>
      </c>
      <c r="H1093" s="298"/>
      <c r="I1093" s="298"/>
      <c r="J1093" s="76"/>
    </row>
    <row r="1094" spans="1:10" x14ac:dyDescent="0.25">
      <c r="A1094" s="11" t="s">
        <v>298</v>
      </c>
      <c r="B1094" s="178">
        <f t="shared" ref="B1094:B1135" si="78">POWER((F1094/$J$1029)*100, 2)</f>
        <v>3.5617983471074386E-4</v>
      </c>
      <c r="D1094" s="298"/>
      <c r="E1094" s="298" t="s">
        <v>165</v>
      </c>
      <c r="F1094" s="298">
        <v>519</v>
      </c>
      <c r="G1094" s="238">
        <f t="shared" si="77"/>
        <v>1.8872727272727273E-4</v>
      </c>
      <c r="H1094" s="298"/>
      <c r="I1094" s="298"/>
      <c r="J1094" s="76"/>
    </row>
    <row r="1095" spans="1:10" x14ac:dyDescent="0.25">
      <c r="A1095" s="11" t="s">
        <v>298</v>
      </c>
      <c r="B1095" s="178">
        <f t="shared" si="78"/>
        <v>4.1896198347107436E-5</v>
      </c>
      <c r="D1095" s="298"/>
      <c r="E1095" s="298" t="s">
        <v>27</v>
      </c>
      <c r="F1095" s="298">
        <v>178</v>
      </c>
      <c r="G1095" s="238">
        <f t="shared" ref="G1095:G1135" si="79">F1095/$J$1029</f>
        <v>6.4727272727272724E-5</v>
      </c>
      <c r="H1095" s="298"/>
      <c r="I1095" s="298"/>
      <c r="J1095" s="76"/>
    </row>
    <row r="1096" spans="1:10" x14ac:dyDescent="0.25">
      <c r="A1096" s="11" t="s">
        <v>298</v>
      </c>
      <c r="B1096" s="178">
        <f t="shared" si="78"/>
        <v>7.0072119008264475E-3</v>
      </c>
      <c r="D1096" s="298"/>
      <c r="E1096" s="298" t="s">
        <v>84</v>
      </c>
      <c r="F1096" s="298">
        <v>2302</v>
      </c>
      <c r="G1096" s="238">
        <f t="shared" si="79"/>
        <v>8.3709090909090907E-4</v>
      </c>
      <c r="H1096" s="298"/>
      <c r="I1096" s="298"/>
      <c r="J1096" s="76"/>
    </row>
    <row r="1097" spans="1:10" x14ac:dyDescent="0.25">
      <c r="A1097" s="11" t="s">
        <v>298</v>
      </c>
      <c r="B1097" s="178">
        <f t="shared" si="78"/>
        <v>0.13660415999999997</v>
      </c>
      <c r="D1097" s="298"/>
      <c r="E1097" s="298" t="s">
        <v>116</v>
      </c>
      <c r="F1097" s="298">
        <v>10164</v>
      </c>
      <c r="G1097" s="238">
        <f t="shared" si="79"/>
        <v>3.6960000000000001E-3</v>
      </c>
      <c r="H1097" s="298"/>
      <c r="I1097" s="298"/>
      <c r="J1097" s="76"/>
    </row>
    <row r="1098" spans="1:10" x14ac:dyDescent="0.25">
      <c r="A1098" s="11" t="s">
        <v>298</v>
      </c>
      <c r="B1098" s="178">
        <f t="shared" si="78"/>
        <v>6.4442130247933882E-2</v>
      </c>
      <c r="D1098" s="298"/>
      <c r="E1098" s="298" t="s">
        <v>324</v>
      </c>
      <c r="F1098" s="298">
        <v>6981</v>
      </c>
      <c r="G1098" s="238">
        <f t="shared" si="79"/>
        <v>2.5385454545454544E-3</v>
      </c>
      <c r="H1098" s="298"/>
      <c r="I1098" s="298"/>
      <c r="J1098" s="76"/>
    </row>
    <row r="1099" spans="1:10" x14ac:dyDescent="0.25">
      <c r="A1099" s="11" t="s">
        <v>298</v>
      </c>
      <c r="B1099" s="178">
        <f t="shared" si="78"/>
        <v>3.6525540495867767E-3</v>
      </c>
      <c r="D1099" s="298"/>
      <c r="E1099" s="298" t="s">
        <v>343</v>
      </c>
      <c r="F1099" s="298">
        <v>1662</v>
      </c>
      <c r="G1099" s="238">
        <f t="shared" si="79"/>
        <v>6.0436363636363639E-4</v>
      </c>
      <c r="H1099" s="298"/>
      <c r="I1099" s="298"/>
      <c r="J1099" s="76"/>
    </row>
    <row r="1100" spans="1:10" x14ac:dyDescent="0.25">
      <c r="A1100" s="11" t="s">
        <v>298</v>
      </c>
      <c r="B1100" s="178">
        <f t="shared" si="78"/>
        <v>2.4483714380165285E-2</v>
      </c>
      <c r="D1100" s="298"/>
      <c r="E1100" s="298" t="s">
        <v>139</v>
      </c>
      <c r="F1100" s="298">
        <v>4303</v>
      </c>
      <c r="G1100" s="238">
        <f t="shared" si="79"/>
        <v>1.5647272727272728E-3</v>
      </c>
      <c r="H1100" s="298"/>
      <c r="I1100" s="298"/>
      <c r="J1100" s="76"/>
    </row>
    <row r="1101" spans="1:10" x14ac:dyDescent="0.25">
      <c r="A1101" s="11" t="s">
        <v>298</v>
      </c>
      <c r="B1101" s="178">
        <f t="shared" si="78"/>
        <v>0</v>
      </c>
      <c r="D1101" s="298"/>
      <c r="E1101" s="298" t="s">
        <v>147</v>
      </c>
      <c r="F1101" s="298"/>
      <c r="G1101" s="238"/>
      <c r="H1101" s="298"/>
      <c r="I1101" s="298"/>
      <c r="J1101" s="76"/>
    </row>
    <row r="1102" spans="1:10" x14ac:dyDescent="0.25">
      <c r="A1102" s="11" t="s">
        <v>298</v>
      </c>
      <c r="B1102" s="178">
        <f t="shared" si="78"/>
        <v>5.9150082644628087E-3</v>
      </c>
      <c r="D1102" s="298"/>
      <c r="E1102" s="298" t="s">
        <v>334</v>
      </c>
      <c r="F1102" s="299">
        <v>2115</v>
      </c>
      <c r="G1102" s="238">
        <f t="shared" si="79"/>
        <v>7.6909090909090905E-4</v>
      </c>
      <c r="H1102" s="298"/>
      <c r="I1102" s="298"/>
      <c r="J1102" s="76"/>
    </row>
    <row r="1103" spans="1:10" x14ac:dyDescent="0.25">
      <c r="A1103" s="11" t="s">
        <v>298</v>
      </c>
      <c r="B1103" s="178">
        <f t="shared" si="78"/>
        <v>4.6185917355371915</v>
      </c>
      <c r="D1103" s="298"/>
      <c r="E1103" s="298" t="s">
        <v>184</v>
      </c>
      <c r="F1103" s="298">
        <v>59100</v>
      </c>
      <c r="G1103" s="238">
        <f t="shared" si="79"/>
        <v>2.1490909090909092E-2</v>
      </c>
      <c r="H1103" s="298"/>
      <c r="I1103" s="298"/>
      <c r="J1103" s="76"/>
    </row>
    <row r="1104" spans="1:10" x14ac:dyDescent="0.25">
      <c r="A1104" s="11" t="s">
        <v>298</v>
      </c>
      <c r="B1104" s="178">
        <f t="shared" si="78"/>
        <v>34.507720907107441</v>
      </c>
      <c r="D1104" s="298"/>
      <c r="E1104" s="298" t="s">
        <v>92</v>
      </c>
      <c r="F1104" s="298">
        <v>161544</v>
      </c>
      <c r="G1104" s="238">
        <f t="shared" si="79"/>
        <v>5.8743272727272727E-2</v>
      </c>
      <c r="H1104" s="298"/>
      <c r="I1104" s="298"/>
      <c r="J1104" s="76"/>
    </row>
    <row r="1105" spans="1:10" x14ac:dyDescent="0.25">
      <c r="A1105" s="11" t="s">
        <v>298</v>
      </c>
      <c r="B1105" s="178">
        <f t="shared" si="78"/>
        <v>0.28171003768595038</v>
      </c>
      <c r="D1105" s="298"/>
      <c r="E1105" s="298" t="s">
        <v>158</v>
      </c>
      <c r="F1105" s="298">
        <v>14596</v>
      </c>
      <c r="G1105" s="238">
        <f t="shared" si="79"/>
        <v>5.3076363636363633E-3</v>
      </c>
      <c r="H1105" s="298"/>
      <c r="I1105" s="298"/>
      <c r="J1105" s="76"/>
    </row>
    <row r="1106" spans="1:10" x14ac:dyDescent="0.25">
      <c r="A1106" s="11" t="s">
        <v>298</v>
      </c>
      <c r="B1106" s="178">
        <f t="shared" si="78"/>
        <v>1.1094955371900824E-3</v>
      </c>
      <c r="D1106" s="298"/>
      <c r="E1106" s="298" t="s">
        <v>118</v>
      </c>
      <c r="F1106" s="299">
        <v>916</v>
      </c>
      <c r="G1106" s="238">
        <f t="shared" si="79"/>
        <v>3.3309090909090908E-4</v>
      </c>
      <c r="H1106" s="298"/>
      <c r="I1106" s="298"/>
      <c r="J1106" s="76"/>
    </row>
    <row r="1107" spans="1:10" x14ac:dyDescent="0.25">
      <c r="A1107" s="11" t="s">
        <v>298</v>
      </c>
      <c r="B1107" s="178">
        <f t="shared" si="78"/>
        <v>0</v>
      </c>
      <c r="D1107" s="298"/>
      <c r="E1107" s="298" t="s">
        <v>29</v>
      </c>
      <c r="F1107" s="299"/>
      <c r="G1107" s="238"/>
      <c r="H1107" s="298"/>
      <c r="I1107" s="298"/>
      <c r="J1107" s="76"/>
    </row>
    <row r="1108" spans="1:10" x14ac:dyDescent="0.25">
      <c r="A1108" s="11" t="s">
        <v>298</v>
      </c>
      <c r="B1108" s="178">
        <f t="shared" si="78"/>
        <v>62.726400000000012</v>
      </c>
      <c r="D1108" s="298"/>
      <c r="E1108" s="298" t="s">
        <v>16</v>
      </c>
      <c r="F1108" s="298">
        <v>217800</v>
      </c>
      <c r="G1108" s="238">
        <f t="shared" si="79"/>
        <v>7.9200000000000007E-2</v>
      </c>
      <c r="H1108" s="298"/>
      <c r="I1108" s="298"/>
      <c r="J1108" s="76"/>
    </row>
    <row r="1109" spans="1:10" x14ac:dyDescent="0.25">
      <c r="A1109" s="11" t="s">
        <v>298</v>
      </c>
      <c r="B1109" s="178">
        <f t="shared" si="78"/>
        <v>0</v>
      </c>
      <c r="D1109" s="298"/>
      <c r="E1109" s="298" t="s">
        <v>272</v>
      </c>
      <c r="F1109" s="299"/>
      <c r="G1109" s="238"/>
      <c r="H1109" s="298"/>
      <c r="I1109" s="298"/>
      <c r="J1109" s="76"/>
    </row>
    <row r="1110" spans="1:10" x14ac:dyDescent="0.25">
      <c r="A1110" s="11" t="s">
        <v>298</v>
      </c>
      <c r="B1110" s="178">
        <f t="shared" si="78"/>
        <v>2.4290639338842981E-2</v>
      </c>
      <c r="D1110" s="298"/>
      <c r="E1110" s="298" t="s">
        <v>54</v>
      </c>
      <c r="F1110" s="298">
        <v>4286</v>
      </c>
      <c r="G1110" s="238">
        <f t="shared" si="79"/>
        <v>1.5585454545454546E-3</v>
      </c>
      <c r="H1110" s="298"/>
      <c r="I1110" s="298"/>
      <c r="J1110" s="76"/>
    </row>
    <row r="1111" spans="1:10" x14ac:dyDescent="0.25">
      <c r="A1111" s="11" t="s">
        <v>298</v>
      </c>
      <c r="B1111" s="178">
        <f t="shared" si="78"/>
        <v>5.8757759999999999E-2</v>
      </c>
      <c r="D1111" s="298"/>
      <c r="E1111" s="298" t="s">
        <v>159</v>
      </c>
      <c r="F1111" s="298">
        <v>6666</v>
      </c>
      <c r="G1111" s="238">
        <f t="shared" si="79"/>
        <v>2.4239999999999999E-3</v>
      </c>
      <c r="H1111" s="298"/>
      <c r="I1111" s="298"/>
      <c r="J1111" s="76"/>
    </row>
    <row r="1112" spans="1:10" x14ac:dyDescent="0.25">
      <c r="A1112" s="11" t="s">
        <v>298</v>
      </c>
      <c r="B1112" s="178">
        <f t="shared" si="78"/>
        <v>1.0710743801652894E-3</v>
      </c>
      <c r="D1112" s="298"/>
      <c r="E1112" s="298" t="s">
        <v>359</v>
      </c>
      <c r="F1112" s="298">
        <v>900</v>
      </c>
      <c r="G1112" s="238">
        <f t="shared" si="79"/>
        <v>3.2727272727272726E-4</v>
      </c>
      <c r="H1112" s="298"/>
      <c r="I1112" s="298"/>
      <c r="J1112" s="76"/>
    </row>
    <row r="1113" spans="1:10" x14ac:dyDescent="0.25">
      <c r="A1113" s="11" t="s">
        <v>298</v>
      </c>
      <c r="B1113" s="178">
        <f t="shared" si="78"/>
        <v>2.4099173553719008E-5</v>
      </c>
      <c r="D1113" s="298"/>
      <c r="E1113" s="298" t="s">
        <v>30</v>
      </c>
      <c r="F1113" s="298">
        <v>135</v>
      </c>
      <c r="G1113" s="238">
        <f t="shared" si="79"/>
        <v>4.9090909090909091E-5</v>
      </c>
      <c r="H1113" s="298"/>
      <c r="I1113" s="298"/>
      <c r="J1113" s="76"/>
    </row>
    <row r="1114" spans="1:10" x14ac:dyDescent="0.25">
      <c r="A1114" s="11" t="s">
        <v>298</v>
      </c>
      <c r="B1114" s="178">
        <f t="shared" si="78"/>
        <v>3.9420297520661155E-4</v>
      </c>
      <c r="D1114" s="298"/>
      <c r="E1114" s="298" t="s">
        <v>120</v>
      </c>
      <c r="F1114" s="298">
        <v>546</v>
      </c>
      <c r="G1114" s="238">
        <f t="shared" si="79"/>
        <v>1.9854545454545456E-4</v>
      </c>
      <c r="H1114" s="298"/>
      <c r="I1114" s="298"/>
      <c r="J1114" s="76"/>
    </row>
    <row r="1115" spans="1:10" x14ac:dyDescent="0.25">
      <c r="A1115" s="11" t="s">
        <v>298</v>
      </c>
      <c r="B1115" s="178">
        <f t="shared" si="78"/>
        <v>6.2841652892561984E-3</v>
      </c>
      <c r="D1115" s="298"/>
      <c r="E1115" s="298" t="s">
        <v>328</v>
      </c>
      <c r="F1115" s="298">
        <v>2180</v>
      </c>
      <c r="G1115" s="238">
        <f t="shared" si="79"/>
        <v>7.9272727272727275E-4</v>
      </c>
      <c r="H1115" s="298"/>
      <c r="I1115" s="298"/>
      <c r="J1115" s="76"/>
    </row>
    <row r="1116" spans="1:10" x14ac:dyDescent="0.25">
      <c r="A1116" s="11" t="s">
        <v>298</v>
      </c>
      <c r="B1116" s="178">
        <f t="shared" si="78"/>
        <v>31.885939564958679</v>
      </c>
      <c r="D1116" s="298"/>
      <c r="E1116" s="298" t="s">
        <v>121</v>
      </c>
      <c r="F1116" s="298">
        <v>155286</v>
      </c>
      <c r="G1116" s="238">
        <f t="shared" si="79"/>
        <v>5.6467636363636366E-2</v>
      </c>
      <c r="H1116" s="298"/>
      <c r="I1116" s="298"/>
      <c r="J1116" s="76"/>
    </row>
    <row r="1117" spans="1:10" x14ac:dyDescent="0.25">
      <c r="A1117" s="11" t="s">
        <v>298</v>
      </c>
      <c r="B1117" s="178">
        <f t="shared" si="78"/>
        <v>3.0913599999999996E-3</v>
      </c>
      <c r="D1117" s="298"/>
      <c r="E1117" s="298" t="s">
        <v>32</v>
      </c>
      <c r="F1117" s="298">
        <v>1529</v>
      </c>
      <c r="G1117" s="238">
        <f t="shared" si="79"/>
        <v>5.5599999999999996E-4</v>
      </c>
      <c r="H1117" s="298"/>
      <c r="I1117" s="298"/>
      <c r="J1117" s="76"/>
    </row>
    <row r="1118" spans="1:10" x14ac:dyDescent="0.25">
      <c r="A1118" s="11" t="s">
        <v>298</v>
      </c>
      <c r="B1118" s="178">
        <f t="shared" si="78"/>
        <v>2.8142197540495868</v>
      </c>
      <c r="D1118" s="298"/>
      <c r="E1118" s="298" t="s">
        <v>360</v>
      </c>
      <c r="F1118" s="298">
        <v>46133</v>
      </c>
      <c r="G1118" s="238">
        <f t="shared" si="79"/>
        <v>1.6775636363636364E-2</v>
      </c>
      <c r="H1118" s="298"/>
      <c r="I1118" s="298"/>
      <c r="J1118" s="76"/>
    </row>
    <row r="1119" spans="1:10" x14ac:dyDescent="0.25">
      <c r="A1119" s="11" t="s">
        <v>298</v>
      </c>
      <c r="B1119" s="178">
        <f t="shared" si="78"/>
        <v>1.4816643649586778</v>
      </c>
      <c r="D1119" s="298"/>
      <c r="E1119" s="298" t="s">
        <v>11</v>
      </c>
      <c r="F1119" s="298">
        <v>33474</v>
      </c>
      <c r="G1119" s="238">
        <f t="shared" si="79"/>
        <v>1.2172363636363636E-2</v>
      </c>
      <c r="H1119" s="298"/>
      <c r="I1119" s="298"/>
      <c r="J1119" s="76"/>
    </row>
    <row r="1120" spans="1:10" x14ac:dyDescent="0.25">
      <c r="A1120" s="11" t="s">
        <v>298</v>
      </c>
      <c r="B1120" s="178">
        <f t="shared" si="78"/>
        <v>4.7841619834710754E-2</v>
      </c>
      <c r="D1120" s="298"/>
      <c r="E1120" s="298" t="s">
        <v>361</v>
      </c>
      <c r="F1120" s="298">
        <v>6015</v>
      </c>
      <c r="G1120" s="238">
        <f t="shared" si="79"/>
        <v>2.1872727272727274E-3</v>
      </c>
      <c r="H1120" s="298"/>
      <c r="I1120" s="298"/>
      <c r="J1120" s="76"/>
    </row>
    <row r="1121" spans="1:10" x14ac:dyDescent="0.25">
      <c r="A1121" s="11" t="s">
        <v>298</v>
      </c>
      <c r="B1121" s="178">
        <f t="shared" si="78"/>
        <v>0</v>
      </c>
      <c r="D1121" s="298"/>
      <c r="E1121" s="298" t="s">
        <v>362</v>
      </c>
      <c r="F1121" s="298"/>
      <c r="G1121" s="238"/>
      <c r="H1121" s="298"/>
      <c r="I1121" s="298"/>
      <c r="J1121" s="76"/>
    </row>
    <row r="1122" spans="1:10" x14ac:dyDescent="0.25">
      <c r="A1122" s="11" t="s">
        <v>298</v>
      </c>
      <c r="B1122" s="178">
        <f t="shared" si="78"/>
        <v>7.6228773553719004E-3</v>
      </c>
      <c r="D1122" s="298"/>
      <c r="E1122" s="298" t="s">
        <v>140</v>
      </c>
      <c r="F1122" s="298">
        <v>2401</v>
      </c>
      <c r="G1122" s="238">
        <f t="shared" si="79"/>
        <v>8.7309090909090908E-4</v>
      </c>
      <c r="H1122" s="298"/>
      <c r="I1122" s="298"/>
      <c r="J1122" s="76"/>
    </row>
    <row r="1123" spans="1:10" x14ac:dyDescent="0.25">
      <c r="A1123" s="11" t="s">
        <v>298</v>
      </c>
      <c r="B1123" s="178">
        <f t="shared" si="78"/>
        <v>2.1850214876033061</v>
      </c>
      <c r="D1123" s="298"/>
      <c r="E1123" s="298" t="s">
        <v>363</v>
      </c>
      <c r="F1123" s="298">
        <v>40650</v>
      </c>
      <c r="G1123" s="238">
        <f t="shared" si="79"/>
        <v>1.4781818181818182E-2</v>
      </c>
      <c r="H1123" s="298"/>
      <c r="I1123" s="298"/>
      <c r="J1123" s="76"/>
    </row>
    <row r="1124" spans="1:10" x14ac:dyDescent="0.25">
      <c r="A1124" s="11" t="s">
        <v>298</v>
      </c>
      <c r="B1124" s="178">
        <f t="shared" si="78"/>
        <v>3.1683999999999997E-2</v>
      </c>
      <c r="D1124" s="298"/>
      <c r="E1124" s="298" t="s">
        <v>161</v>
      </c>
      <c r="F1124" s="298">
        <v>4895</v>
      </c>
      <c r="G1124" s="238">
        <f t="shared" si="79"/>
        <v>1.7799999999999999E-3</v>
      </c>
      <c r="H1124" s="298"/>
      <c r="I1124" s="298"/>
      <c r="J1124" s="76"/>
    </row>
    <row r="1125" spans="1:10" x14ac:dyDescent="0.25">
      <c r="A1125" s="11" t="s">
        <v>298</v>
      </c>
      <c r="B1125" s="178">
        <f t="shared" si="78"/>
        <v>0.45506062942148762</v>
      </c>
      <c r="D1125" s="298"/>
      <c r="E1125" s="298" t="s">
        <v>162</v>
      </c>
      <c r="F1125" s="298">
        <v>18551</v>
      </c>
      <c r="G1125" s="238">
        <f t="shared" si="79"/>
        <v>6.7458181818181818E-3</v>
      </c>
      <c r="H1125" s="298"/>
      <c r="I1125" s="298"/>
      <c r="J1125" s="76"/>
    </row>
    <row r="1126" spans="1:10" x14ac:dyDescent="0.25">
      <c r="A1126" s="11" t="s">
        <v>298</v>
      </c>
      <c r="B1126" s="178">
        <f t="shared" si="78"/>
        <v>1.1421779834710744</v>
      </c>
      <c r="D1126" s="298"/>
      <c r="E1126" s="298" t="s">
        <v>31</v>
      </c>
      <c r="F1126" s="298">
        <v>29390</v>
      </c>
      <c r="G1126" s="238">
        <f t="shared" si="79"/>
        <v>1.0687272727272728E-2</v>
      </c>
      <c r="H1126" s="298"/>
      <c r="I1126" s="298"/>
      <c r="J1126" s="76"/>
    </row>
    <row r="1127" spans="1:10" x14ac:dyDescent="0.25">
      <c r="A1127" s="11" t="s">
        <v>298</v>
      </c>
      <c r="B1127" s="178">
        <f t="shared" si="78"/>
        <v>2.1157024793388431E-8</v>
      </c>
      <c r="D1127" s="298"/>
      <c r="E1127" s="298" t="s">
        <v>193</v>
      </c>
      <c r="F1127" s="298">
        <v>4</v>
      </c>
      <c r="G1127" s="238">
        <f t="shared" si="79"/>
        <v>1.4545454545454546E-6</v>
      </c>
      <c r="H1127" s="298"/>
      <c r="I1127" s="298"/>
      <c r="J1127" s="76"/>
    </row>
    <row r="1128" spans="1:10" x14ac:dyDescent="0.25">
      <c r="A1128" s="11" t="s">
        <v>298</v>
      </c>
      <c r="B1128" s="178">
        <f t="shared" si="78"/>
        <v>1.3757355371900829E-5</v>
      </c>
      <c r="D1128" s="298"/>
      <c r="E1128" s="298" t="s">
        <v>128</v>
      </c>
      <c r="F1128" s="298">
        <v>102</v>
      </c>
      <c r="G1128" s="238">
        <f t="shared" si="79"/>
        <v>3.7090909090909091E-5</v>
      </c>
      <c r="H1128" s="298"/>
      <c r="I1128" s="298"/>
      <c r="J1128" s="76"/>
    </row>
    <row r="1129" spans="1:10" x14ac:dyDescent="0.25">
      <c r="A1129" s="11" t="s">
        <v>298</v>
      </c>
      <c r="B1129" s="178">
        <f t="shared" si="78"/>
        <v>73.024793388429742</v>
      </c>
      <c r="D1129" s="298"/>
      <c r="E1129" s="298" t="s">
        <v>38</v>
      </c>
      <c r="F1129" s="298">
        <v>235000</v>
      </c>
      <c r="G1129" s="238">
        <f t="shared" si="79"/>
        <v>8.545454545454545E-2</v>
      </c>
      <c r="H1129" s="298"/>
      <c r="I1129" s="298"/>
      <c r="J1129" s="76"/>
    </row>
    <row r="1130" spans="1:10" x14ac:dyDescent="0.25">
      <c r="A1130" s="11" t="s">
        <v>298</v>
      </c>
      <c r="B1130" s="178">
        <f t="shared" si="78"/>
        <v>3.9347107438016532E-3</v>
      </c>
      <c r="D1130" s="298"/>
      <c r="E1130" s="298" t="s">
        <v>341</v>
      </c>
      <c r="F1130" s="298">
        <v>1725</v>
      </c>
      <c r="G1130" s="238">
        <f t="shared" si="79"/>
        <v>6.2727272727272729E-4</v>
      </c>
      <c r="H1130" s="298"/>
      <c r="I1130" s="298"/>
      <c r="J1130" s="76"/>
    </row>
    <row r="1131" spans="1:10" x14ac:dyDescent="0.25">
      <c r="A1131" s="11" t="s">
        <v>298</v>
      </c>
      <c r="B1131" s="178">
        <f t="shared" si="78"/>
        <v>11.436694214876033</v>
      </c>
      <c r="D1131" s="298"/>
      <c r="E1131" s="298" t="s">
        <v>364</v>
      </c>
      <c r="F1131" s="298">
        <v>93000</v>
      </c>
      <c r="G1131" s="238">
        <f t="shared" si="79"/>
        <v>3.3818181818181817E-2</v>
      </c>
      <c r="H1131" s="298"/>
      <c r="I1131" s="298"/>
      <c r="J1131" s="76"/>
    </row>
    <row r="1132" spans="1:10" x14ac:dyDescent="0.25">
      <c r="A1132" s="11" t="s">
        <v>298</v>
      </c>
      <c r="B1132" s="178">
        <f t="shared" si="78"/>
        <v>5.189237685950413E-3</v>
      </c>
      <c r="D1132" s="298"/>
      <c r="E1132" s="298" t="s">
        <v>12</v>
      </c>
      <c r="F1132" s="298">
        <v>1981</v>
      </c>
      <c r="G1132" s="238">
        <f t="shared" si="79"/>
        <v>7.2036363636363639E-4</v>
      </c>
      <c r="H1132" s="298"/>
      <c r="I1132" s="298"/>
      <c r="J1132" s="76"/>
    </row>
    <row r="1133" spans="1:10" x14ac:dyDescent="0.25">
      <c r="A1133" s="11" t="s">
        <v>298</v>
      </c>
      <c r="B1133" s="178">
        <f t="shared" si="78"/>
        <v>4.7603305785123975E-4</v>
      </c>
      <c r="D1133" s="298"/>
      <c r="E1133" s="298" t="s">
        <v>47</v>
      </c>
      <c r="F1133" s="298">
        <v>600</v>
      </c>
      <c r="G1133" s="238">
        <f t="shared" si="79"/>
        <v>2.1818181818181818E-4</v>
      </c>
      <c r="H1133" s="298"/>
      <c r="I1133" s="298"/>
      <c r="J1133" s="76"/>
    </row>
    <row r="1134" spans="1:10" x14ac:dyDescent="0.25">
      <c r="A1134" s="11" t="s">
        <v>298</v>
      </c>
      <c r="B1134" s="178">
        <f t="shared" si="78"/>
        <v>2.6776859504132233E-2</v>
      </c>
      <c r="D1134" s="298"/>
      <c r="E1134" s="298" t="s">
        <v>89</v>
      </c>
      <c r="F1134" s="298">
        <v>4500</v>
      </c>
      <c r="G1134" s="238">
        <f t="shared" si="79"/>
        <v>1.6363636363636363E-3</v>
      </c>
      <c r="H1134" s="298"/>
      <c r="I1134" s="298"/>
      <c r="J1134" s="76"/>
    </row>
    <row r="1135" spans="1:10" x14ac:dyDescent="0.25">
      <c r="A1135" s="150" t="s">
        <v>298</v>
      </c>
      <c r="B1135" s="131">
        <f t="shared" si="78"/>
        <v>0.28737396892561984</v>
      </c>
      <c r="C1135" s="150"/>
      <c r="D1135" s="12"/>
      <c r="E1135" s="12" t="s">
        <v>86</v>
      </c>
      <c r="F1135" s="12">
        <v>14742</v>
      </c>
      <c r="G1135" s="237">
        <f t="shared" si="79"/>
        <v>5.3607272727272731E-3</v>
      </c>
      <c r="H1135" s="12"/>
      <c r="I1135" s="12"/>
      <c r="J1135" s="147"/>
    </row>
    <row r="1136" spans="1:10" x14ac:dyDescent="0.25">
      <c r="A1136" s="11" t="s">
        <v>300</v>
      </c>
      <c r="B1136" s="178">
        <f>POWER((F1136/$J$1136)*100, 2)</f>
        <v>0</v>
      </c>
      <c r="C1136" s="11">
        <f>SUM(B1136:B1152)</f>
        <v>5678.337555129212</v>
      </c>
      <c r="D1136" s="298"/>
      <c r="E1136" s="298" t="s">
        <v>97</v>
      </c>
      <c r="F1136" s="298"/>
      <c r="G1136" s="238"/>
      <c r="H1136" s="298"/>
      <c r="I1136" s="298"/>
      <c r="J1136" s="76">
        <v>1820</v>
      </c>
    </row>
    <row r="1137" spans="1:10" x14ac:dyDescent="0.25">
      <c r="A1137" s="11" t="s">
        <v>300</v>
      </c>
      <c r="B1137" s="178">
        <f t="shared" ref="B1137:B1152" si="80">POWER((F1137/$J$1136)*100, 2)</f>
        <v>4.1329549571307806</v>
      </c>
      <c r="D1137" s="298"/>
      <c r="E1137" s="298" t="s">
        <v>81</v>
      </c>
      <c r="F1137" s="298">
        <v>37</v>
      </c>
      <c r="G1137" s="238">
        <f>F1137/$J$1136</f>
        <v>2.032967032967033E-2</v>
      </c>
      <c r="H1137" s="298"/>
      <c r="I1137" s="298"/>
      <c r="J1137" s="76"/>
    </row>
    <row r="1138" spans="1:10" x14ac:dyDescent="0.25">
      <c r="A1138" s="11" t="s">
        <v>300</v>
      </c>
      <c r="B1138" s="178">
        <f t="shared" si="80"/>
        <v>7.2485207100591724</v>
      </c>
      <c r="D1138" s="298"/>
      <c r="E1138" s="298" t="s">
        <v>83</v>
      </c>
      <c r="F1138" s="298">
        <v>49</v>
      </c>
      <c r="G1138" s="238">
        <f t="shared" ref="G1138:G1150" si="81">F1138/$J$1136</f>
        <v>2.6923076923076925E-2</v>
      </c>
      <c r="H1138" s="298"/>
      <c r="I1138" s="298"/>
      <c r="J1138" s="76"/>
    </row>
    <row r="1139" spans="1:10" x14ac:dyDescent="0.25">
      <c r="A1139" s="11" t="s">
        <v>300</v>
      </c>
      <c r="B1139" s="178">
        <f t="shared" si="80"/>
        <v>5477.6264943847373</v>
      </c>
      <c r="D1139" s="298"/>
      <c r="E1139" s="298" t="s">
        <v>15</v>
      </c>
      <c r="F1139" s="298">
        <v>1347</v>
      </c>
      <c r="G1139" s="238">
        <f t="shared" si="81"/>
        <v>0.74010989010989015</v>
      </c>
      <c r="H1139" s="298"/>
      <c r="I1139" s="298"/>
      <c r="J1139" s="76"/>
    </row>
    <row r="1140" spans="1:10" x14ac:dyDescent="0.25">
      <c r="A1140" s="11" t="s">
        <v>300</v>
      </c>
      <c r="B1140" s="178">
        <f t="shared" si="80"/>
        <v>0</v>
      </c>
      <c r="D1140" s="298"/>
      <c r="E1140" s="298" t="s">
        <v>134</v>
      </c>
      <c r="F1140" s="298"/>
      <c r="G1140" s="238"/>
      <c r="H1140" s="298"/>
      <c r="I1140" s="298"/>
      <c r="J1140" s="76"/>
    </row>
    <row r="1141" spans="1:10" x14ac:dyDescent="0.25">
      <c r="A1141" s="11" t="s">
        <v>300</v>
      </c>
      <c r="B1141" s="178">
        <f t="shared" si="80"/>
        <v>16.981644728897471</v>
      </c>
      <c r="D1141" s="298"/>
      <c r="E1141" s="298" t="s">
        <v>266</v>
      </c>
      <c r="F1141" s="298">
        <v>75</v>
      </c>
      <c r="G1141" s="238">
        <f t="shared" si="81"/>
        <v>4.1208791208791208E-2</v>
      </c>
      <c r="H1141" s="298"/>
      <c r="I1141" s="298"/>
      <c r="J1141" s="76"/>
    </row>
    <row r="1142" spans="1:10" x14ac:dyDescent="0.25">
      <c r="A1142" s="11" t="s">
        <v>300</v>
      </c>
      <c r="B1142" s="178">
        <f t="shared" si="80"/>
        <v>166.72201424948682</v>
      </c>
      <c r="D1142" s="298"/>
      <c r="E1142" s="298" t="s">
        <v>56</v>
      </c>
      <c r="F1142" s="298">
        <v>235</v>
      </c>
      <c r="G1142" s="238">
        <f t="shared" si="81"/>
        <v>0.12912087912087913</v>
      </c>
      <c r="H1142" s="298"/>
      <c r="I1142" s="298"/>
      <c r="J1142" s="76"/>
    </row>
    <row r="1143" spans="1:10" x14ac:dyDescent="0.25">
      <c r="A1143" s="11" t="s">
        <v>300</v>
      </c>
      <c r="B1143" s="178">
        <f t="shared" si="80"/>
        <v>0.19321338002656682</v>
      </c>
      <c r="D1143" s="298"/>
      <c r="E1143" s="298" t="s">
        <v>165</v>
      </c>
      <c r="F1143" s="298">
        <v>8</v>
      </c>
      <c r="G1143" s="238">
        <f t="shared" si="81"/>
        <v>4.3956043956043956E-3</v>
      </c>
      <c r="H1143" s="298"/>
      <c r="I1143" s="298"/>
      <c r="J1143" s="76"/>
    </row>
    <row r="1144" spans="1:10" x14ac:dyDescent="0.25">
      <c r="A1144" s="11" t="s">
        <v>300</v>
      </c>
      <c r="B1144" s="178">
        <f t="shared" si="80"/>
        <v>1.8868494143219419</v>
      </c>
      <c r="D1144" s="298"/>
      <c r="E1144" s="298" t="s">
        <v>117</v>
      </c>
      <c r="F1144" s="298">
        <v>25</v>
      </c>
      <c r="G1144" s="238">
        <f t="shared" si="81"/>
        <v>1.3736263736263736E-2</v>
      </c>
      <c r="H1144" s="298"/>
      <c r="I1144" s="298"/>
      <c r="J1144" s="76"/>
    </row>
    <row r="1145" spans="1:10" x14ac:dyDescent="0.25">
      <c r="A1145" s="11" t="s">
        <v>300</v>
      </c>
      <c r="B1145" s="178">
        <f t="shared" si="80"/>
        <v>0.82880014792899404</v>
      </c>
      <c r="D1145" s="298"/>
      <c r="E1145" s="298" t="s">
        <v>92</v>
      </c>
      <c r="F1145" s="298">
        <v>16.568999999999999</v>
      </c>
      <c r="G1145" s="238">
        <f t="shared" si="81"/>
        <v>9.1038461538461533E-3</v>
      </c>
      <c r="H1145" s="298"/>
      <c r="I1145" s="298"/>
      <c r="J1145" s="76"/>
    </row>
    <row r="1146" spans="1:10" x14ac:dyDescent="0.25">
      <c r="A1146" s="11" t="s">
        <v>300</v>
      </c>
      <c r="B1146" s="178">
        <f t="shared" si="80"/>
        <v>0</v>
      </c>
      <c r="D1146" s="298"/>
      <c r="E1146" s="298" t="s">
        <v>16</v>
      </c>
      <c r="F1146" s="298"/>
      <c r="G1146" s="238"/>
      <c r="H1146" s="298"/>
      <c r="I1146" s="298"/>
      <c r="J1146" s="76"/>
    </row>
    <row r="1147" spans="1:10" x14ac:dyDescent="0.25">
      <c r="A1147" s="11" t="s">
        <v>300</v>
      </c>
      <c r="B1147" s="178">
        <f t="shared" si="80"/>
        <v>0</v>
      </c>
      <c r="D1147" s="298"/>
      <c r="E1147" s="298" t="s">
        <v>120</v>
      </c>
      <c r="F1147" s="298"/>
      <c r="G1147" s="238"/>
      <c r="H1147" s="298"/>
      <c r="I1147" s="298"/>
      <c r="J1147" s="76"/>
    </row>
    <row r="1148" spans="1:10" x14ac:dyDescent="0.25">
      <c r="A1148" s="11" t="s">
        <v>300</v>
      </c>
      <c r="B1148" s="178">
        <f t="shared" si="80"/>
        <v>0</v>
      </c>
      <c r="D1148" s="298"/>
      <c r="E1148" s="298" t="s">
        <v>173</v>
      </c>
      <c r="F1148" s="298"/>
      <c r="G1148" s="238"/>
      <c r="H1148" s="298"/>
      <c r="I1148" s="298"/>
      <c r="J1148" s="76"/>
    </row>
    <row r="1149" spans="1:10" x14ac:dyDescent="0.25">
      <c r="A1149" s="11" t="s">
        <v>300</v>
      </c>
      <c r="B1149" s="178">
        <f t="shared" si="80"/>
        <v>0</v>
      </c>
      <c r="D1149" s="298"/>
      <c r="E1149" s="298" t="s">
        <v>32</v>
      </c>
      <c r="F1149" s="298"/>
      <c r="G1149" s="238"/>
      <c r="H1149" s="298"/>
      <c r="I1149" s="298"/>
      <c r="J1149" s="76"/>
    </row>
    <row r="1150" spans="1:10" x14ac:dyDescent="0.25">
      <c r="A1150" s="11" t="s">
        <v>300</v>
      </c>
      <c r="B1150" s="178">
        <f t="shared" si="80"/>
        <v>2.7170631566235968</v>
      </c>
      <c r="D1150" s="298"/>
      <c r="E1150" s="298" t="s">
        <v>140</v>
      </c>
      <c r="F1150" s="298">
        <v>30</v>
      </c>
      <c r="G1150" s="238">
        <f t="shared" si="81"/>
        <v>1.6483516483516484E-2</v>
      </c>
      <c r="H1150" s="298"/>
      <c r="I1150" s="298"/>
      <c r="J1150" s="76"/>
    </row>
    <row r="1151" spans="1:10" x14ac:dyDescent="0.25">
      <c r="A1151" s="11" t="s">
        <v>300</v>
      </c>
      <c r="B1151" s="178">
        <f t="shared" si="80"/>
        <v>0</v>
      </c>
      <c r="D1151" s="298"/>
      <c r="E1151" s="298" t="s">
        <v>126</v>
      </c>
      <c r="F1151" s="298"/>
      <c r="G1151" s="238"/>
      <c r="H1151" s="298"/>
      <c r="I1151" s="298"/>
      <c r="J1151" s="76"/>
    </row>
    <row r="1152" spans="1:10" x14ac:dyDescent="0.25">
      <c r="A1152" s="150" t="s">
        <v>300</v>
      </c>
      <c r="B1152" s="131">
        <f t="shared" si="80"/>
        <v>0</v>
      </c>
      <c r="C1152" s="150"/>
      <c r="D1152" s="12"/>
      <c r="E1152" s="12" t="s">
        <v>38</v>
      </c>
      <c r="F1152" s="12"/>
      <c r="G1152" s="237"/>
      <c r="H1152" s="12"/>
      <c r="I1152" s="12"/>
      <c r="J1152" s="147"/>
    </row>
    <row r="1153" spans="1:10" x14ac:dyDescent="0.25">
      <c r="A1153" s="11" t="s">
        <v>302</v>
      </c>
      <c r="B1153" s="178">
        <f>POWER((F1153/$J$1153)*100, 2)</f>
        <v>0</v>
      </c>
      <c r="C1153" s="11">
        <f>SUM(B1153:B1198)</f>
        <v>2909.3873956510793</v>
      </c>
      <c r="D1153" s="300"/>
      <c r="E1153" s="300" t="s">
        <v>97</v>
      </c>
      <c r="F1153" s="299"/>
      <c r="G1153" s="238"/>
      <c r="H1153" s="300"/>
      <c r="I1153" s="300"/>
      <c r="J1153" s="76">
        <v>5080000</v>
      </c>
    </row>
    <row r="1154" spans="1:10" x14ac:dyDescent="0.25">
      <c r="A1154" s="11" t="s">
        <v>302</v>
      </c>
      <c r="B1154" s="178">
        <f t="shared" ref="B1154:B1198" si="82">POWER((F1154/$J$1153)*100, 2)</f>
        <v>0.27160922290594575</v>
      </c>
      <c r="D1154" s="300"/>
      <c r="E1154" s="300" t="s">
        <v>81</v>
      </c>
      <c r="F1154" s="300">
        <v>26475</v>
      </c>
      <c r="G1154" s="238">
        <f>F1154/$J$1153</f>
        <v>5.2116141732283464E-3</v>
      </c>
      <c r="H1154" s="300"/>
      <c r="I1154" s="300"/>
      <c r="J1154" s="76"/>
    </row>
    <row r="1155" spans="1:10" x14ac:dyDescent="0.25">
      <c r="A1155" s="11" t="s">
        <v>302</v>
      </c>
      <c r="B1155" s="178">
        <f t="shared" si="82"/>
        <v>149.91784983569966</v>
      </c>
      <c r="D1155" s="300"/>
      <c r="E1155" s="300" t="s">
        <v>5</v>
      </c>
      <c r="F1155" s="300">
        <v>622000</v>
      </c>
      <c r="G1155" s="238">
        <f t="shared" ref="G1155:G1198" si="83">F1155/$J$1153</f>
        <v>0.12244094488188977</v>
      </c>
      <c r="H1155" s="300"/>
      <c r="I1155" s="300"/>
      <c r="J1155" s="76"/>
    </row>
    <row r="1156" spans="1:10" x14ac:dyDescent="0.25">
      <c r="A1156" s="11" t="s">
        <v>302</v>
      </c>
      <c r="B1156" s="178">
        <f t="shared" si="82"/>
        <v>2.4210869923739846</v>
      </c>
      <c r="D1156" s="300"/>
      <c r="E1156" s="300" t="s">
        <v>93</v>
      </c>
      <c r="F1156" s="300">
        <v>79044</v>
      </c>
      <c r="G1156" s="238">
        <f t="shared" si="83"/>
        <v>1.5559842519685039E-2</v>
      </c>
      <c r="H1156" s="300"/>
      <c r="I1156" s="300"/>
      <c r="J1156" s="76"/>
    </row>
    <row r="1157" spans="1:10" x14ac:dyDescent="0.25">
      <c r="A1157" s="11" t="s">
        <v>302</v>
      </c>
      <c r="B1157" s="178">
        <f t="shared" si="82"/>
        <v>6.2000124000248001E-3</v>
      </c>
      <c r="D1157" s="300"/>
      <c r="E1157" s="300" t="s">
        <v>372</v>
      </c>
      <c r="F1157" s="300">
        <v>4000</v>
      </c>
      <c r="G1157" s="238">
        <f t="shared" si="83"/>
        <v>7.874015748031496E-4</v>
      </c>
      <c r="H1157" s="300"/>
      <c r="I1157" s="300"/>
      <c r="J1157" s="76"/>
    </row>
    <row r="1158" spans="1:10" x14ac:dyDescent="0.25">
      <c r="A1158" s="11" t="s">
        <v>302</v>
      </c>
      <c r="B1158" s="178">
        <f t="shared" si="82"/>
        <v>0.11136935372620745</v>
      </c>
      <c r="D1158" s="300"/>
      <c r="E1158" s="300" t="s">
        <v>6</v>
      </c>
      <c r="F1158" s="300">
        <v>16953</v>
      </c>
      <c r="G1158" s="238">
        <f t="shared" si="83"/>
        <v>3.337204724409449E-3</v>
      </c>
      <c r="H1158" s="300"/>
      <c r="I1158" s="300"/>
      <c r="J1158" s="76"/>
    </row>
    <row r="1159" spans="1:10" x14ac:dyDescent="0.25">
      <c r="A1159" s="11" t="s">
        <v>302</v>
      </c>
      <c r="B1159" s="178">
        <f t="shared" si="82"/>
        <v>7.9973167896335795E-2</v>
      </c>
      <c r="D1159" s="300"/>
      <c r="E1159" s="300" t="s">
        <v>101</v>
      </c>
      <c r="F1159" s="300">
        <v>14366</v>
      </c>
      <c r="G1159" s="238">
        <f t="shared" si="83"/>
        <v>2.8279527559055117E-3</v>
      </c>
      <c r="H1159" s="300"/>
      <c r="I1159" s="300"/>
      <c r="J1159" s="76"/>
    </row>
    <row r="1160" spans="1:10" x14ac:dyDescent="0.25">
      <c r="A1160" s="11" t="s">
        <v>302</v>
      </c>
      <c r="B1160" s="178">
        <f t="shared" si="82"/>
        <v>3.7215574431148868E-2</v>
      </c>
      <c r="D1160" s="300"/>
      <c r="E1160" s="300" t="s">
        <v>102</v>
      </c>
      <c r="F1160" s="300">
        <v>9800</v>
      </c>
      <c r="G1160" s="238">
        <f t="shared" si="83"/>
        <v>1.9291338582677166E-3</v>
      </c>
      <c r="H1160" s="300"/>
      <c r="I1160" s="300"/>
      <c r="J1160" s="76"/>
    </row>
    <row r="1161" spans="1:10" x14ac:dyDescent="0.25">
      <c r="A1161" s="11" t="s">
        <v>302</v>
      </c>
      <c r="B1161" s="178">
        <f t="shared" si="82"/>
        <v>1.4524994481988962</v>
      </c>
      <c r="D1161" s="300"/>
      <c r="E1161" s="300" t="s">
        <v>82</v>
      </c>
      <c r="F1161" s="300">
        <v>61224</v>
      </c>
      <c r="G1161" s="238">
        <f t="shared" si="83"/>
        <v>1.2051968503937008E-2</v>
      </c>
      <c r="H1161" s="300"/>
      <c r="I1161" s="300"/>
      <c r="J1161" s="76"/>
    </row>
    <row r="1162" spans="1:10" x14ac:dyDescent="0.25">
      <c r="A1162" s="11" t="s">
        <v>302</v>
      </c>
      <c r="B1162" s="178">
        <f t="shared" si="82"/>
        <v>6.5138880277760554E-5</v>
      </c>
      <c r="D1162" s="300"/>
      <c r="E1162" s="300" t="s">
        <v>83</v>
      </c>
      <c r="F1162" s="300">
        <v>410</v>
      </c>
      <c r="G1162" s="238">
        <f t="shared" si="83"/>
        <v>8.0708661417322835E-5</v>
      </c>
      <c r="H1162" s="300"/>
      <c r="I1162" s="300"/>
      <c r="J1162" s="76"/>
    </row>
    <row r="1163" spans="1:10" x14ac:dyDescent="0.25">
      <c r="A1163" s="11" t="s">
        <v>302</v>
      </c>
      <c r="B1163" s="178">
        <f t="shared" si="82"/>
        <v>2639.6940293880589</v>
      </c>
      <c r="D1163" s="300"/>
      <c r="E1163" s="300" t="s">
        <v>15</v>
      </c>
      <c r="F1163" s="300">
        <v>2610000</v>
      </c>
      <c r="G1163" s="238">
        <f t="shared" si="83"/>
        <v>0.51377952755905509</v>
      </c>
      <c r="H1163" s="300"/>
      <c r="I1163" s="300"/>
      <c r="J1163" s="76"/>
    </row>
    <row r="1164" spans="1:10" x14ac:dyDescent="0.25">
      <c r="A1164" s="11" t="s">
        <v>302</v>
      </c>
      <c r="B1164" s="178">
        <f t="shared" si="82"/>
        <v>0</v>
      </c>
      <c r="D1164" s="300"/>
      <c r="E1164" s="300" t="s">
        <v>103</v>
      </c>
      <c r="F1164" s="300"/>
      <c r="G1164" s="238"/>
      <c r="H1164" s="300"/>
      <c r="I1164" s="300"/>
      <c r="J1164" s="76"/>
    </row>
    <row r="1165" spans="1:10" x14ac:dyDescent="0.25">
      <c r="A1165" s="11" t="s">
        <v>302</v>
      </c>
      <c r="B1165" s="178">
        <f t="shared" si="82"/>
        <v>0</v>
      </c>
      <c r="D1165" s="300"/>
      <c r="E1165" s="300" t="s">
        <v>222</v>
      </c>
      <c r="F1165" s="300"/>
      <c r="G1165" s="238"/>
      <c r="H1165" s="300"/>
      <c r="I1165" s="300"/>
      <c r="J1165" s="76"/>
    </row>
    <row r="1166" spans="1:10" x14ac:dyDescent="0.25">
      <c r="A1166" s="11" t="s">
        <v>302</v>
      </c>
      <c r="B1166" s="178">
        <f t="shared" si="82"/>
        <v>0</v>
      </c>
      <c r="D1166" s="300"/>
      <c r="E1166" s="300" t="s">
        <v>108</v>
      </c>
      <c r="F1166" s="300"/>
      <c r="G1166" s="238"/>
      <c r="H1166" s="300"/>
      <c r="I1166" s="300"/>
      <c r="J1166" s="76"/>
    </row>
    <row r="1167" spans="1:10" x14ac:dyDescent="0.25">
      <c r="A1167" s="11" t="s">
        <v>302</v>
      </c>
      <c r="B1167" s="178">
        <f t="shared" si="82"/>
        <v>0.12641664238328473</v>
      </c>
      <c r="D1167" s="300"/>
      <c r="E1167" s="300" t="s">
        <v>21</v>
      </c>
      <c r="F1167" s="299">
        <v>18062</v>
      </c>
      <c r="G1167" s="238">
        <f t="shared" si="83"/>
        <v>3.5555118110236219E-3</v>
      </c>
      <c r="H1167" s="300"/>
      <c r="I1167" s="300"/>
      <c r="J1167" s="76"/>
    </row>
    <row r="1168" spans="1:10" x14ac:dyDescent="0.25">
      <c r="A1168" s="11" t="s">
        <v>302</v>
      </c>
      <c r="B1168" s="178">
        <f t="shared" si="82"/>
        <v>0</v>
      </c>
      <c r="D1168" s="300"/>
      <c r="E1168" s="300" t="s">
        <v>190</v>
      </c>
      <c r="F1168" s="299"/>
      <c r="G1168" s="238"/>
      <c r="H1168" s="300"/>
      <c r="I1168" s="300"/>
      <c r="J1168" s="76"/>
    </row>
    <row r="1169" spans="1:10" x14ac:dyDescent="0.25">
      <c r="A1169" s="11" t="s">
        <v>302</v>
      </c>
      <c r="B1169" s="178">
        <f t="shared" si="82"/>
        <v>5.9582119164238334E-2</v>
      </c>
      <c r="D1169" s="300"/>
      <c r="E1169" s="300" t="s">
        <v>227</v>
      </c>
      <c r="F1169" s="300">
        <v>12400</v>
      </c>
      <c r="G1169" s="238">
        <f t="shared" si="83"/>
        <v>2.4409448818897639E-3</v>
      </c>
      <c r="H1169" s="300"/>
      <c r="I1169" s="300"/>
      <c r="J1169" s="76"/>
    </row>
    <row r="1170" spans="1:10" x14ac:dyDescent="0.25">
      <c r="A1170" s="11" t="s">
        <v>302</v>
      </c>
      <c r="B1170" s="178">
        <f t="shared" si="82"/>
        <v>4.1109957219914435</v>
      </c>
      <c r="D1170" s="300"/>
      <c r="E1170" s="300" t="s">
        <v>9</v>
      </c>
      <c r="F1170" s="300">
        <v>103000</v>
      </c>
      <c r="G1170" s="238">
        <f t="shared" si="83"/>
        <v>2.0275590551181104E-2</v>
      </c>
      <c r="H1170" s="300"/>
      <c r="I1170" s="300"/>
      <c r="J1170" s="76"/>
    </row>
    <row r="1171" spans="1:10" x14ac:dyDescent="0.25">
      <c r="A1171" s="11" t="s">
        <v>302</v>
      </c>
      <c r="B1171" s="178">
        <f t="shared" si="82"/>
        <v>0.47468844937689875</v>
      </c>
      <c r="D1171" s="300"/>
      <c r="E1171" s="300" t="s">
        <v>24</v>
      </c>
      <c r="F1171" s="300">
        <v>35000</v>
      </c>
      <c r="G1171" s="238">
        <f t="shared" si="83"/>
        <v>6.889763779527559E-3</v>
      </c>
      <c r="H1171" s="300"/>
      <c r="I1171" s="300"/>
      <c r="J1171" s="76"/>
    </row>
    <row r="1172" spans="1:10" x14ac:dyDescent="0.25">
      <c r="A1172" s="11" t="s">
        <v>302</v>
      </c>
      <c r="B1172" s="178">
        <f t="shared" si="82"/>
        <v>1.0078895157790315</v>
      </c>
      <c r="D1172" s="300"/>
      <c r="E1172" s="300" t="s">
        <v>110</v>
      </c>
      <c r="F1172" s="300">
        <v>51000</v>
      </c>
      <c r="G1172" s="238">
        <f t="shared" si="83"/>
        <v>1.0039370078740157E-2</v>
      </c>
      <c r="H1172" s="300"/>
      <c r="I1172" s="300"/>
      <c r="J1172" s="76"/>
    </row>
    <row r="1173" spans="1:10" x14ac:dyDescent="0.25">
      <c r="A1173" s="11" t="s">
        <v>302</v>
      </c>
      <c r="B1173" s="178">
        <f t="shared" si="82"/>
        <v>0</v>
      </c>
      <c r="D1173" s="300"/>
      <c r="E1173" s="300" t="s">
        <v>25</v>
      </c>
      <c r="F1173" s="299"/>
      <c r="G1173" s="238"/>
      <c r="H1173" s="300"/>
      <c r="I1173" s="300"/>
      <c r="J1173" s="76"/>
    </row>
    <row r="1174" spans="1:10" x14ac:dyDescent="0.25">
      <c r="A1174" s="11" t="s">
        <v>302</v>
      </c>
      <c r="B1174" s="178">
        <f t="shared" si="82"/>
        <v>0</v>
      </c>
      <c r="D1174" s="300"/>
      <c r="E1174" s="300" t="s">
        <v>111</v>
      </c>
      <c r="F1174" s="299"/>
      <c r="G1174" s="238"/>
      <c r="H1174" s="300"/>
      <c r="I1174" s="300"/>
      <c r="J1174" s="76"/>
    </row>
    <row r="1175" spans="1:10" x14ac:dyDescent="0.25">
      <c r="A1175" s="11" t="s">
        <v>302</v>
      </c>
      <c r="B1175" s="178">
        <f t="shared" si="82"/>
        <v>0.5625</v>
      </c>
      <c r="D1175" s="300"/>
      <c r="E1175" s="300" t="s">
        <v>36</v>
      </c>
      <c r="F1175" s="300">
        <v>38100</v>
      </c>
      <c r="G1175" s="238">
        <f t="shared" si="83"/>
        <v>7.4999999999999997E-3</v>
      </c>
      <c r="H1175" s="300"/>
      <c r="I1175" s="300"/>
      <c r="J1175" s="76"/>
    </row>
    <row r="1176" spans="1:10" x14ac:dyDescent="0.25">
      <c r="A1176" s="11" t="s">
        <v>302</v>
      </c>
      <c r="B1176" s="178">
        <f t="shared" si="82"/>
        <v>0.5595511191022382</v>
      </c>
      <c r="D1176" s="300"/>
      <c r="E1176" s="300" t="s">
        <v>220</v>
      </c>
      <c r="F1176" s="300">
        <v>38000</v>
      </c>
      <c r="G1176" s="238">
        <f t="shared" si="83"/>
        <v>7.4803149606299212E-3</v>
      </c>
      <c r="H1176" s="300"/>
      <c r="I1176" s="300"/>
      <c r="J1176" s="76"/>
    </row>
    <row r="1177" spans="1:10" x14ac:dyDescent="0.25">
      <c r="A1177" s="11" t="s">
        <v>302</v>
      </c>
      <c r="B1177" s="178">
        <f t="shared" si="82"/>
        <v>7.9683954367908735E-4</v>
      </c>
      <c r="D1177" s="300"/>
      <c r="E1177" s="300" t="s">
        <v>170</v>
      </c>
      <c r="F1177" s="299">
        <v>1434</v>
      </c>
      <c r="G1177" s="238">
        <f t="shared" si="83"/>
        <v>2.8228346456692912E-4</v>
      </c>
      <c r="H1177" s="300"/>
      <c r="I1177" s="300"/>
      <c r="J1177" s="76"/>
    </row>
    <row r="1178" spans="1:10" x14ac:dyDescent="0.25">
      <c r="A1178" s="11" t="s">
        <v>302</v>
      </c>
      <c r="B1178" s="178">
        <f t="shared" si="82"/>
        <v>0.50220100440200877</v>
      </c>
      <c r="D1178" s="300"/>
      <c r="E1178" s="300" t="s">
        <v>181</v>
      </c>
      <c r="F1178" s="299">
        <v>36000</v>
      </c>
      <c r="G1178" s="238">
        <f t="shared" si="83"/>
        <v>7.0866141732283464E-3</v>
      </c>
      <c r="H1178" s="300"/>
      <c r="I1178" s="300"/>
      <c r="J1178" s="76"/>
    </row>
    <row r="1179" spans="1:10" x14ac:dyDescent="0.25">
      <c r="A1179" s="11" t="s">
        <v>302</v>
      </c>
      <c r="B1179" s="178">
        <f t="shared" si="82"/>
        <v>17.151011347572695</v>
      </c>
      <c r="D1179" s="300"/>
      <c r="E1179" s="300" t="s">
        <v>56</v>
      </c>
      <c r="F1179" s="300">
        <v>210382</v>
      </c>
      <c r="G1179" s="238">
        <f t="shared" si="83"/>
        <v>4.1413779527559057E-2</v>
      </c>
      <c r="H1179" s="300"/>
      <c r="I1179" s="300"/>
      <c r="J1179" s="76"/>
    </row>
    <row r="1180" spans="1:10" x14ac:dyDescent="0.25">
      <c r="A1180" s="11" t="s">
        <v>302</v>
      </c>
      <c r="B1180" s="178">
        <f t="shared" si="82"/>
        <v>0.59241505983011966</v>
      </c>
      <c r="D1180" s="300"/>
      <c r="E1180" s="300" t="s">
        <v>165</v>
      </c>
      <c r="F1180" s="299">
        <v>39100</v>
      </c>
      <c r="G1180" s="238">
        <f t="shared" si="83"/>
        <v>7.6968503937007871E-3</v>
      </c>
      <c r="H1180" s="300"/>
      <c r="I1180" s="300"/>
      <c r="J1180" s="76"/>
    </row>
    <row r="1181" spans="1:10" x14ac:dyDescent="0.25">
      <c r="A1181" s="11" t="s">
        <v>302</v>
      </c>
      <c r="B1181" s="178">
        <f t="shared" si="82"/>
        <v>3.1387562775125548E-2</v>
      </c>
      <c r="D1181" s="300"/>
      <c r="E1181" s="300" t="s">
        <v>84</v>
      </c>
      <c r="F1181" s="300">
        <v>9000</v>
      </c>
      <c r="G1181" s="238">
        <f t="shared" si="83"/>
        <v>1.7716535433070866E-3</v>
      </c>
      <c r="H1181" s="300"/>
      <c r="I1181" s="300"/>
      <c r="J1181" s="76"/>
    </row>
    <row r="1182" spans="1:10" x14ac:dyDescent="0.25">
      <c r="A1182" s="11" t="s">
        <v>302</v>
      </c>
      <c r="B1182" s="178">
        <f t="shared" si="82"/>
        <v>24.070999324198645</v>
      </c>
      <c r="D1182" s="300"/>
      <c r="E1182" s="300" t="s">
        <v>92</v>
      </c>
      <c r="F1182" s="300">
        <v>249236</v>
      </c>
      <c r="G1182" s="238">
        <f t="shared" si="83"/>
        <v>4.9062204724409447E-2</v>
      </c>
      <c r="H1182" s="300"/>
      <c r="I1182" s="300"/>
      <c r="J1182" s="76"/>
    </row>
    <row r="1183" spans="1:10" x14ac:dyDescent="0.25">
      <c r="A1183" s="11" t="s">
        <v>302</v>
      </c>
      <c r="B1183" s="178">
        <f t="shared" si="82"/>
        <v>1.2413819827639656</v>
      </c>
      <c r="D1183" s="300"/>
      <c r="E1183" s="300" t="s">
        <v>118</v>
      </c>
      <c r="F1183" s="300">
        <v>56600</v>
      </c>
      <c r="G1183" s="238">
        <f t="shared" si="83"/>
        <v>1.1141732283464567E-2</v>
      </c>
      <c r="H1183" s="300"/>
      <c r="I1183" s="300"/>
      <c r="J1183" s="76"/>
    </row>
    <row r="1184" spans="1:10" x14ac:dyDescent="0.25">
      <c r="A1184" s="11" t="s">
        <v>302</v>
      </c>
      <c r="B1184" s="178">
        <f t="shared" si="82"/>
        <v>0</v>
      </c>
      <c r="D1184" s="300"/>
      <c r="E1184" s="300" t="s">
        <v>29</v>
      </c>
      <c r="F1184" s="300"/>
      <c r="G1184" s="238"/>
      <c r="H1184" s="300"/>
      <c r="I1184" s="300"/>
      <c r="J1184" s="76"/>
    </row>
    <row r="1185" spans="1:10" x14ac:dyDescent="0.25">
      <c r="A1185" s="11" t="s">
        <v>302</v>
      </c>
      <c r="B1185" s="178">
        <f t="shared" si="82"/>
        <v>14.825531651063301</v>
      </c>
      <c r="D1185" s="300"/>
      <c r="E1185" s="300" t="s">
        <v>16</v>
      </c>
      <c r="F1185" s="300">
        <v>195600</v>
      </c>
      <c r="G1185" s="238">
        <f t="shared" si="83"/>
        <v>3.8503937007874016E-2</v>
      </c>
      <c r="H1185" s="300"/>
      <c r="I1185" s="300"/>
      <c r="J1185" s="76"/>
    </row>
    <row r="1186" spans="1:10" x14ac:dyDescent="0.25">
      <c r="A1186" s="11" t="s">
        <v>302</v>
      </c>
      <c r="B1186" s="178">
        <f t="shared" si="82"/>
        <v>0</v>
      </c>
      <c r="D1186" s="300"/>
      <c r="E1186" s="300" t="s">
        <v>54</v>
      </c>
      <c r="F1186" s="300"/>
      <c r="G1186" s="238"/>
      <c r="H1186" s="300"/>
      <c r="I1186" s="300"/>
      <c r="J1186" s="76"/>
    </row>
    <row r="1187" spans="1:10" x14ac:dyDescent="0.25">
      <c r="A1187" s="11" t="s">
        <v>302</v>
      </c>
      <c r="B1187" s="178">
        <f t="shared" si="82"/>
        <v>0</v>
      </c>
      <c r="D1187" s="300"/>
      <c r="E1187" s="300" t="s">
        <v>37</v>
      </c>
      <c r="F1187" s="300"/>
      <c r="G1187" s="238"/>
      <c r="H1187" s="300"/>
      <c r="I1187" s="300"/>
      <c r="J1187" s="76"/>
    </row>
    <row r="1188" spans="1:10" x14ac:dyDescent="0.25">
      <c r="A1188" s="11" t="s">
        <v>302</v>
      </c>
      <c r="B1188" s="178">
        <f t="shared" si="82"/>
        <v>1.0676014945904893</v>
      </c>
      <c r="D1188" s="300"/>
      <c r="E1188" s="300" t="s">
        <v>121</v>
      </c>
      <c r="F1188" s="300">
        <v>52489</v>
      </c>
      <c r="G1188" s="238">
        <f t="shared" si="83"/>
        <v>1.033248031496063E-2</v>
      </c>
      <c r="H1188" s="300"/>
      <c r="I1188" s="300"/>
      <c r="J1188" s="76"/>
    </row>
    <row r="1189" spans="1:10" x14ac:dyDescent="0.25">
      <c r="A1189" s="11" t="s">
        <v>302</v>
      </c>
      <c r="B1189" s="178">
        <f t="shared" si="82"/>
        <v>5.4870764616529229E-3</v>
      </c>
      <c r="D1189" s="300"/>
      <c r="E1189" s="300" t="s">
        <v>32</v>
      </c>
      <c r="F1189" s="300">
        <v>3763</v>
      </c>
      <c r="G1189" s="238">
        <f t="shared" si="83"/>
        <v>7.4074803149606298E-4</v>
      </c>
      <c r="H1189" s="300"/>
      <c r="I1189" s="300"/>
      <c r="J1189" s="76"/>
    </row>
    <row r="1190" spans="1:10" x14ac:dyDescent="0.25">
      <c r="A1190" s="11" t="s">
        <v>302</v>
      </c>
      <c r="B1190" s="178">
        <f t="shared" si="82"/>
        <v>1.5650108504092008</v>
      </c>
      <c r="D1190" s="300"/>
      <c r="E1190" s="300" t="s">
        <v>174</v>
      </c>
      <c r="F1190" s="300">
        <v>63551</v>
      </c>
      <c r="G1190" s="238">
        <f t="shared" si="83"/>
        <v>1.2510039370078741E-2</v>
      </c>
      <c r="H1190" s="300"/>
      <c r="I1190" s="300"/>
      <c r="J1190" s="76"/>
    </row>
    <row r="1191" spans="1:10" x14ac:dyDescent="0.25">
      <c r="A1191" s="11" t="s">
        <v>302</v>
      </c>
      <c r="B1191" s="178">
        <f t="shared" si="82"/>
        <v>8.7187674375348731E-2</v>
      </c>
      <c r="D1191" s="300"/>
      <c r="E1191" s="300" t="s">
        <v>140</v>
      </c>
      <c r="F1191" s="300">
        <v>15000</v>
      </c>
      <c r="G1191" s="238">
        <f t="shared" si="83"/>
        <v>2.952755905511811E-3</v>
      </c>
      <c r="H1191" s="300"/>
      <c r="I1191" s="300"/>
      <c r="J1191" s="76"/>
    </row>
    <row r="1192" spans="1:10" x14ac:dyDescent="0.25">
      <c r="A1192" s="11" t="s">
        <v>302</v>
      </c>
      <c r="B1192" s="178">
        <f t="shared" si="82"/>
        <v>0</v>
      </c>
      <c r="D1192" s="300"/>
      <c r="E1192" s="300" t="s">
        <v>161</v>
      </c>
      <c r="F1192" s="300"/>
      <c r="G1192" s="238"/>
      <c r="H1192" s="300"/>
      <c r="I1192" s="300"/>
      <c r="J1192" s="76"/>
    </row>
    <row r="1193" spans="1:10" x14ac:dyDescent="0.25">
      <c r="A1193" s="11" t="s">
        <v>302</v>
      </c>
      <c r="B1193" s="178">
        <f t="shared" si="82"/>
        <v>0</v>
      </c>
      <c r="D1193" s="300"/>
      <c r="E1193" s="300" t="s">
        <v>166</v>
      </c>
      <c r="F1193" s="300"/>
      <c r="G1193" s="238"/>
      <c r="H1193" s="300"/>
      <c r="I1193" s="300"/>
      <c r="J1193" s="76"/>
    </row>
    <row r="1194" spans="1:10" x14ac:dyDescent="0.25">
      <c r="A1194" s="11" t="s">
        <v>302</v>
      </c>
      <c r="B1194" s="178">
        <f t="shared" si="82"/>
        <v>1.215202430404861</v>
      </c>
      <c r="D1194" s="300"/>
      <c r="E1194" s="300" t="s">
        <v>31</v>
      </c>
      <c r="F1194" s="300">
        <v>56000</v>
      </c>
      <c r="G1194" s="238">
        <f t="shared" si="83"/>
        <v>1.1023622047244094E-2</v>
      </c>
      <c r="H1194" s="300"/>
      <c r="I1194" s="300"/>
      <c r="J1194" s="76"/>
    </row>
    <row r="1195" spans="1:10" x14ac:dyDescent="0.25">
      <c r="A1195" s="11" t="s">
        <v>302</v>
      </c>
      <c r="B1195" s="178">
        <f t="shared" si="82"/>
        <v>0</v>
      </c>
      <c r="D1195" s="300"/>
      <c r="E1195" s="300" t="s">
        <v>128</v>
      </c>
      <c r="F1195" s="299"/>
      <c r="G1195" s="238"/>
      <c r="H1195" s="300"/>
      <c r="I1195" s="300"/>
      <c r="J1195" s="76"/>
    </row>
    <row r="1196" spans="1:10" x14ac:dyDescent="0.25">
      <c r="A1196" s="11" t="s">
        <v>302</v>
      </c>
      <c r="B1196" s="178">
        <f t="shared" si="82"/>
        <v>46.122279744559492</v>
      </c>
      <c r="D1196" s="300"/>
      <c r="E1196" s="300" t="s">
        <v>38</v>
      </c>
      <c r="F1196" s="300">
        <v>345000</v>
      </c>
      <c r="G1196" s="238">
        <f t="shared" si="83"/>
        <v>6.7913385826771658E-2</v>
      </c>
      <c r="H1196" s="300"/>
      <c r="I1196" s="300"/>
      <c r="J1196" s="76"/>
    </row>
    <row r="1197" spans="1:10" x14ac:dyDescent="0.25">
      <c r="A1197" s="11" t="s">
        <v>302</v>
      </c>
      <c r="B1197" s="178">
        <f t="shared" si="82"/>
        <v>0</v>
      </c>
      <c r="D1197" s="300"/>
      <c r="E1197" s="300" t="s">
        <v>129</v>
      </c>
      <c r="F1197" s="300"/>
      <c r="G1197" s="238"/>
      <c r="H1197" s="300"/>
      <c r="I1197" s="300"/>
      <c r="J1197" s="76"/>
    </row>
    <row r="1198" spans="1:10" x14ac:dyDescent="0.25">
      <c r="A1198" s="150" t="s">
        <v>302</v>
      </c>
      <c r="B1198" s="131">
        <f t="shared" si="82"/>
        <v>1.5379905759811517E-2</v>
      </c>
      <c r="C1198" s="150"/>
      <c r="D1198" s="12"/>
      <c r="E1198" s="12" t="s">
        <v>47</v>
      </c>
      <c r="F1198" s="12">
        <v>6300</v>
      </c>
      <c r="G1198" s="237">
        <f t="shared" si="83"/>
        <v>1.2401574803149605E-3</v>
      </c>
      <c r="H1198" s="12"/>
      <c r="I1198" s="12"/>
      <c r="J1198" s="150"/>
    </row>
    <row r="1199" spans="1:10" x14ac:dyDescent="0.25">
      <c r="A1199" s="11" t="s">
        <v>305</v>
      </c>
      <c r="B1199" s="178">
        <f>POWER((F1199/$J$1199)*100, 2)</f>
        <v>2.0408163265306121E-2</v>
      </c>
      <c r="C1199" s="11">
        <f>SUM(B1199:B1212)</f>
        <v>7480.367346938775</v>
      </c>
      <c r="D1199" s="306"/>
      <c r="E1199" s="306" t="s">
        <v>93</v>
      </c>
      <c r="F1199" s="307">
        <v>10</v>
      </c>
      <c r="G1199" s="238">
        <f>F1199/$J$1199</f>
        <v>1.4285714285714286E-3</v>
      </c>
      <c r="H1199" s="306"/>
      <c r="I1199" s="306"/>
      <c r="J1199" s="76">
        <v>7000</v>
      </c>
    </row>
    <row r="1200" spans="1:10" x14ac:dyDescent="0.25">
      <c r="A1200" s="11" t="s">
        <v>305</v>
      </c>
      <c r="B1200" s="178">
        <f t="shared" ref="B1200:B1212" si="84">POWER((F1200/$J$1199)*100, 2)</f>
        <v>0</v>
      </c>
      <c r="D1200" s="306"/>
      <c r="E1200" s="306" t="s">
        <v>101</v>
      </c>
      <c r="F1200" s="307"/>
      <c r="G1200" s="238"/>
      <c r="H1200" s="306"/>
      <c r="I1200" s="306"/>
      <c r="J1200" s="76"/>
    </row>
    <row r="1201" spans="1:10" x14ac:dyDescent="0.25">
      <c r="A1201" s="11" t="s">
        <v>305</v>
      </c>
      <c r="B1201" s="178">
        <f t="shared" si="84"/>
        <v>2.4693877551020416</v>
      </c>
      <c r="D1201" s="306"/>
      <c r="E1201" s="306" t="s">
        <v>82</v>
      </c>
      <c r="F1201" s="307">
        <v>110</v>
      </c>
      <c r="G1201" s="238">
        <f t="shared" ref="G1201:G1208" si="85">F1201/$J$1199</f>
        <v>1.5714285714285715E-2</v>
      </c>
      <c r="H1201" s="306"/>
      <c r="I1201" s="306"/>
      <c r="J1201" s="76"/>
    </row>
    <row r="1202" spans="1:10" x14ac:dyDescent="0.25">
      <c r="A1202" s="11" t="s">
        <v>305</v>
      </c>
      <c r="B1202" s="178">
        <f t="shared" si="84"/>
        <v>7346.9387755102034</v>
      </c>
      <c r="D1202" s="306"/>
      <c r="E1202" s="306" t="s">
        <v>15</v>
      </c>
      <c r="F1202" s="307">
        <v>6000</v>
      </c>
      <c r="G1202" s="238">
        <f t="shared" si="85"/>
        <v>0.8571428571428571</v>
      </c>
      <c r="H1202" s="306"/>
      <c r="I1202" s="306"/>
      <c r="J1202" s="76"/>
    </row>
    <row r="1203" spans="1:10" x14ac:dyDescent="0.25">
      <c r="A1203" s="11" t="s">
        <v>305</v>
      </c>
      <c r="B1203" s="178">
        <f t="shared" si="84"/>
        <v>0</v>
      </c>
      <c r="D1203" s="306"/>
      <c r="E1203" s="306" t="s">
        <v>111</v>
      </c>
      <c r="F1203" s="307"/>
      <c r="G1203" s="238"/>
      <c r="H1203" s="306"/>
      <c r="I1203" s="306"/>
      <c r="J1203" s="76"/>
    </row>
    <row r="1204" spans="1:10" x14ac:dyDescent="0.25">
      <c r="A1204" s="11" t="s">
        <v>305</v>
      </c>
      <c r="B1204" s="178">
        <f t="shared" si="84"/>
        <v>0</v>
      </c>
      <c r="D1204" s="306"/>
      <c r="E1204" s="306" t="s">
        <v>36</v>
      </c>
      <c r="F1204" s="307"/>
      <c r="G1204" s="238"/>
      <c r="H1204" s="306"/>
      <c r="I1204" s="306"/>
      <c r="J1204" s="76"/>
    </row>
    <row r="1205" spans="1:10" x14ac:dyDescent="0.25">
      <c r="A1205" s="11" t="s">
        <v>305</v>
      </c>
      <c r="B1205" s="178">
        <f t="shared" si="84"/>
        <v>130.61224489795919</v>
      </c>
      <c r="D1205" s="306"/>
      <c r="E1205" s="306" t="s">
        <v>56</v>
      </c>
      <c r="F1205" s="307">
        <v>800</v>
      </c>
      <c r="G1205" s="238">
        <f t="shared" si="85"/>
        <v>0.11428571428571428</v>
      </c>
      <c r="H1205" s="306"/>
      <c r="I1205" s="306"/>
      <c r="J1205" s="76"/>
    </row>
    <row r="1206" spans="1:10" x14ac:dyDescent="0.25">
      <c r="A1206" s="11" t="s">
        <v>305</v>
      </c>
      <c r="B1206" s="178">
        <f t="shared" si="84"/>
        <v>0</v>
      </c>
      <c r="D1206" s="306"/>
      <c r="E1206" s="306" t="s">
        <v>92</v>
      </c>
      <c r="F1206" s="307"/>
      <c r="G1206" s="238"/>
      <c r="H1206" s="306"/>
      <c r="I1206" s="306"/>
      <c r="J1206" s="76"/>
    </row>
    <row r="1207" spans="1:10" x14ac:dyDescent="0.25">
      <c r="A1207" s="11" t="s">
        <v>305</v>
      </c>
      <c r="B1207" s="178">
        <f t="shared" si="84"/>
        <v>0</v>
      </c>
      <c r="D1207" s="306"/>
      <c r="E1207" s="306" t="s">
        <v>29</v>
      </c>
      <c r="F1207" s="307"/>
      <c r="G1207" s="238"/>
      <c r="H1207" s="306"/>
      <c r="I1207" s="306"/>
      <c r="J1207" s="76"/>
    </row>
    <row r="1208" spans="1:10" x14ac:dyDescent="0.25">
      <c r="A1208" s="11" t="s">
        <v>305</v>
      </c>
      <c r="B1208" s="178">
        <f t="shared" si="84"/>
        <v>0.32653061224489793</v>
      </c>
      <c r="D1208" s="306"/>
      <c r="E1208" s="306" t="s">
        <v>16</v>
      </c>
      <c r="F1208" s="307">
        <v>40</v>
      </c>
      <c r="G1208" s="238">
        <f t="shared" si="85"/>
        <v>5.7142857142857143E-3</v>
      </c>
      <c r="H1208" s="306"/>
      <c r="I1208" s="306"/>
      <c r="J1208" s="76"/>
    </row>
    <row r="1209" spans="1:10" x14ac:dyDescent="0.25">
      <c r="A1209" s="11" t="s">
        <v>305</v>
      </c>
      <c r="B1209" s="178">
        <f t="shared" si="84"/>
        <v>0</v>
      </c>
      <c r="D1209" s="306"/>
      <c r="E1209" s="306" t="s">
        <v>37</v>
      </c>
      <c r="F1209" s="307"/>
      <c r="G1209" s="238"/>
      <c r="H1209" s="306"/>
      <c r="I1209" s="306"/>
      <c r="J1209" s="76"/>
    </row>
    <row r="1210" spans="1:10" x14ac:dyDescent="0.25">
      <c r="A1210" s="11" t="s">
        <v>305</v>
      </c>
      <c r="B1210" s="178">
        <f t="shared" si="84"/>
        <v>0</v>
      </c>
      <c r="D1210" s="306"/>
      <c r="E1210" s="306" t="s">
        <v>140</v>
      </c>
      <c r="F1210" s="307"/>
      <c r="G1210" s="238"/>
      <c r="H1210" s="306"/>
      <c r="I1210" s="306"/>
      <c r="J1210" s="76"/>
    </row>
    <row r="1211" spans="1:10" x14ac:dyDescent="0.25">
      <c r="A1211" s="11" t="s">
        <v>305</v>
      </c>
      <c r="B1211" s="178">
        <f t="shared" si="84"/>
        <v>0</v>
      </c>
      <c r="D1211" s="306"/>
      <c r="E1211" s="306" t="s">
        <v>38</v>
      </c>
      <c r="F1211" s="306"/>
      <c r="G1211" s="238"/>
      <c r="H1211" s="306"/>
      <c r="I1211" s="306"/>
      <c r="J1211" s="76"/>
    </row>
    <row r="1212" spans="1:10" x14ac:dyDescent="0.25">
      <c r="A1212" s="150" t="s">
        <v>305</v>
      </c>
      <c r="B1212" s="131">
        <f t="shared" si="84"/>
        <v>0</v>
      </c>
      <c r="C1212" s="150"/>
      <c r="D1212" s="12"/>
      <c r="E1212" s="12" t="s">
        <v>47</v>
      </c>
      <c r="F1212" s="12"/>
      <c r="G1212" s="27"/>
      <c r="H1212" s="12"/>
      <c r="I1212" s="12"/>
      <c r="J1212" s="150"/>
    </row>
    <row r="1213" spans="1:10" x14ac:dyDescent="0.25">
      <c r="A1213" s="11" t="s">
        <v>338</v>
      </c>
      <c r="B1213" s="178">
        <f>POWER((F1213/$J$1213)*100, 2)</f>
        <v>1790.9611737306041</v>
      </c>
      <c r="C1213" s="11">
        <f>SUM(B1213:B1218)</f>
        <v>4048.6210335983337</v>
      </c>
      <c r="D1213" s="306"/>
      <c r="E1213" s="306" t="s">
        <v>6</v>
      </c>
      <c r="F1213" s="306">
        <v>2700</v>
      </c>
      <c r="G1213" s="238">
        <f>F1213/$J$1213</f>
        <v>0.42319749216300939</v>
      </c>
      <c r="H1213" s="306"/>
      <c r="I1213" s="306"/>
      <c r="J1213" s="76">
        <v>6380</v>
      </c>
    </row>
    <row r="1214" spans="1:10" x14ac:dyDescent="0.25">
      <c r="A1214" s="11" t="s">
        <v>338</v>
      </c>
      <c r="B1214" s="178">
        <f t="shared" ref="B1214:B1218" si="86">POWER((F1214/$J$1213)*100, 2)</f>
        <v>2211.0631774451904</v>
      </c>
      <c r="D1214" s="306"/>
      <c r="E1214" s="306" t="s">
        <v>9</v>
      </c>
      <c r="F1214" s="306">
        <v>3000</v>
      </c>
      <c r="G1214" s="238">
        <f t="shared" ref="G1214:G1218" si="87">F1214/$J$1213</f>
        <v>0.47021943573667713</v>
      </c>
      <c r="H1214" s="306"/>
      <c r="I1214" s="306"/>
      <c r="J1214" s="76"/>
    </row>
    <row r="1215" spans="1:10" x14ac:dyDescent="0.25">
      <c r="A1215" s="11" t="s">
        <v>338</v>
      </c>
      <c r="B1215" s="178">
        <f t="shared" si="86"/>
        <v>3.1370073014219595</v>
      </c>
      <c r="D1215" s="306"/>
      <c r="E1215" s="306" t="s">
        <v>26</v>
      </c>
      <c r="F1215" s="306">
        <v>113</v>
      </c>
      <c r="G1215" s="238">
        <f t="shared" si="87"/>
        <v>1.7711598746081504E-2</v>
      </c>
      <c r="H1215" s="306"/>
      <c r="I1215" s="306"/>
      <c r="J1215" s="76"/>
    </row>
    <row r="1216" spans="1:10" x14ac:dyDescent="0.25">
      <c r="A1216" s="11" t="s">
        <v>338</v>
      </c>
      <c r="B1216" s="178">
        <f t="shared" si="86"/>
        <v>0</v>
      </c>
      <c r="C1216" s="105"/>
      <c r="D1216" s="232"/>
      <c r="E1216" s="232" t="s">
        <v>160</v>
      </c>
      <c r="F1216" s="306"/>
      <c r="G1216" s="238"/>
      <c r="H1216" s="232"/>
      <c r="I1216" s="232"/>
      <c r="J1216" s="167"/>
    </row>
    <row r="1217" spans="1:10" x14ac:dyDescent="0.25">
      <c r="A1217" s="11" t="s">
        <v>338</v>
      </c>
      <c r="B1217" s="178">
        <f t="shared" si="86"/>
        <v>9.826947455311954</v>
      </c>
      <c r="C1217" s="105"/>
      <c r="D1217" s="232"/>
      <c r="E1217" s="14" t="s">
        <v>161</v>
      </c>
      <c r="F1217" s="306">
        <v>200</v>
      </c>
      <c r="G1217" s="238">
        <f t="shared" si="87"/>
        <v>3.1347962382445138E-2</v>
      </c>
      <c r="H1217" s="232"/>
      <c r="I1217" s="232"/>
      <c r="J1217" s="167"/>
    </row>
    <row r="1218" spans="1:10" x14ac:dyDescent="0.25">
      <c r="A1218" s="150" t="s">
        <v>338</v>
      </c>
      <c r="B1218" s="131">
        <f t="shared" si="86"/>
        <v>33.63272766580517</v>
      </c>
      <c r="C1218" s="150"/>
      <c r="D1218" s="12"/>
      <c r="E1218" s="16" t="s">
        <v>47</v>
      </c>
      <c r="F1218" s="12">
        <v>370</v>
      </c>
      <c r="G1218" s="237">
        <f t="shared" si="87"/>
        <v>5.7993730407523508E-2</v>
      </c>
      <c r="H1218" s="12"/>
      <c r="I1218" s="12"/>
      <c r="J1218" s="14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209"/>
  <sheetViews>
    <sheetView workbookViewId="0">
      <pane ySplit="1" topLeftCell="A1191" activePane="bottomLeft" state="frozen"/>
      <selection pane="bottomLeft" activeCell="M1204" sqref="M1204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1.140625" bestFit="1" customWidth="1"/>
    <col min="7" max="7" width="9.140625" style="21"/>
    <col min="10" max="10" width="21.85546875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750.85257042092758</v>
      </c>
      <c r="C2" s="11">
        <f>SUM(B2:B34)</f>
        <v>1643.2855033835774</v>
      </c>
      <c r="D2" s="22"/>
      <c r="E2" s="26" t="s">
        <v>5</v>
      </c>
      <c r="F2" s="61">
        <v>81109</v>
      </c>
      <c r="G2" s="21">
        <f>(F2/$J$2)</f>
        <v>0.27401689189189188</v>
      </c>
      <c r="J2" s="11">
        <v>296000</v>
      </c>
    </row>
    <row r="3" spans="1:10" x14ac:dyDescent="0.25">
      <c r="A3" s="11" t="s">
        <v>3</v>
      </c>
      <c r="B3">
        <f>POWER((F3/$J$2)*100, 2)</f>
        <v>4.9283250002853357E-2</v>
      </c>
      <c r="D3" s="22"/>
      <c r="E3" s="26" t="s">
        <v>39</v>
      </c>
      <c r="F3" s="61">
        <v>657.11500000000001</v>
      </c>
      <c r="G3" s="21">
        <f>(F3/$J$2)</f>
        <v>2.219983108108108E-3</v>
      </c>
    </row>
    <row r="4" spans="1:10" x14ac:dyDescent="0.25">
      <c r="A4" s="11" t="s">
        <v>3</v>
      </c>
      <c r="B4">
        <f t="shared" ref="B4:B19" si="0">POWER((F4/$J$2)*100, 2)</f>
        <v>131.13344777209639</v>
      </c>
      <c r="D4" s="22"/>
      <c r="E4" s="26" t="s">
        <v>6</v>
      </c>
      <c r="F4" s="61">
        <v>33896</v>
      </c>
      <c r="G4" s="21">
        <f t="shared" ref="G4:G16" si="1">(F4/$J$2)</f>
        <v>0.11451351351351351</v>
      </c>
    </row>
    <row r="5" spans="1:10" x14ac:dyDescent="0.25">
      <c r="A5" s="11" t="s">
        <v>3</v>
      </c>
      <c r="B5">
        <f t="shared" si="0"/>
        <v>289.91964937910888</v>
      </c>
      <c r="D5" s="22"/>
      <c r="E5" s="26" t="s">
        <v>15</v>
      </c>
      <c r="F5" s="61">
        <v>50400</v>
      </c>
      <c r="G5" s="21">
        <f t="shared" si="1"/>
        <v>0.17027027027027028</v>
      </c>
    </row>
    <row r="6" spans="1:10" x14ac:dyDescent="0.25">
      <c r="A6" s="11" t="s">
        <v>3</v>
      </c>
      <c r="B6">
        <f t="shared" si="0"/>
        <v>6.7587703261961271E-2</v>
      </c>
      <c r="D6" s="22"/>
      <c r="E6" s="26" t="s">
        <v>18</v>
      </c>
      <c r="F6" s="61">
        <v>769.53</v>
      </c>
      <c r="G6" s="21">
        <f t="shared" si="1"/>
        <v>2.5997635135135136E-3</v>
      </c>
    </row>
    <row r="7" spans="1:10" x14ac:dyDescent="0.25">
      <c r="A7" s="11" t="s">
        <v>3</v>
      </c>
      <c r="B7">
        <f t="shared" si="0"/>
        <v>2.4150840029218405E-2</v>
      </c>
      <c r="D7" s="22"/>
      <c r="E7" s="26" t="s">
        <v>52</v>
      </c>
      <c r="F7" s="61">
        <v>460</v>
      </c>
      <c r="G7" s="21">
        <f t="shared" si="1"/>
        <v>1.554054054054054E-3</v>
      </c>
    </row>
    <row r="8" spans="1:10" x14ac:dyDescent="0.25">
      <c r="A8" s="11" t="s">
        <v>3</v>
      </c>
      <c r="B8">
        <f t="shared" si="0"/>
        <v>7.61834596420745E-2</v>
      </c>
      <c r="D8" s="22"/>
      <c r="E8" s="26" t="s">
        <v>20</v>
      </c>
      <c r="F8" s="61">
        <v>817</v>
      </c>
      <c r="G8" s="21">
        <f t="shared" si="1"/>
        <v>2.7601351351351352E-3</v>
      </c>
    </row>
    <row r="9" spans="1:10" x14ac:dyDescent="0.25">
      <c r="A9" s="11" t="s">
        <v>3</v>
      </c>
      <c r="B9">
        <f t="shared" si="0"/>
        <v>0.38809532505478445</v>
      </c>
      <c r="D9" s="22"/>
      <c r="E9" s="26" t="s">
        <v>21</v>
      </c>
      <c r="F9" s="63">
        <v>1844</v>
      </c>
      <c r="G9" s="21">
        <f t="shared" si="1"/>
        <v>6.2297297297297296E-3</v>
      </c>
    </row>
    <row r="10" spans="1:10" x14ac:dyDescent="0.25">
      <c r="A10" s="11" t="s">
        <v>3</v>
      </c>
      <c r="B10">
        <f t="shared" si="0"/>
        <v>32.547795950511322</v>
      </c>
      <c r="D10" s="22"/>
      <c r="E10" s="26" t="s">
        <v>7</v>
      </c>
      <c r="F10" s="61">
        <v>16887</v>
      </c>
      <c r="G10" s="21">
        <f t="shared" si="1"/>
        <v>5.7050675675675677E-2</v>
      </c>
    </row>
    <row r="11" spans="1:10" x14ac:dyDescent="0.25">
      <c r="A11" s="11" t="s">
        <v>3</v>
      </c>
      <c r="B11">
        <f t="shared" si="0"/>
        <v>0.3104703340558802</v>
      </c>
      <c r="D11" s="22"/>
      <c r="E11" s="26" t="s">
        <v>8</v>
      </c>
      <c r="F11" s="61">
        <v>1649.308</v>
      </c>
      <c r="G11" s="21">
        <f t="shared" si="1"/>
        <v>5.5719864864864866E-3</v>
      </c>
    </row>
    <row r="12" spans="1:10" x14ac:dyDescent="0.25">
      <c r="A12" s="11" t="s">
        <v>3</v>
      </c>
      <c r="B12">
        <f t="shared" si="0"/>
        <v>1.008491599707816E-3</v>
      </c>
      <c r="D12" s="22"/>
      <c r="E12" s="26" t="s">
        <v>22</v>
      </c>
      <c r="F12" s="61">
        <v>94</v>
      </c>
      <c r="G12" s="21">
        <f t="shared" si="1"/>
        <v>3.1756756756756759E-4</v>
      </c>
    </row>
    <row r="13" spans="1:10" x14ac:dyDescent="0.25">
      <c r="A13" s="11" t="s">
        <v>3</v>
      </c>
      <c r="B13">
        <f t="shared" si="0"/>
        <v>47.59135317750183</v>
      </c>
      <c r="D13" s="22"/>
      <c r="E13" s="26" t="s">
        <v>9</v>
      </c>
      <c r="F13" s="61">
        <v>20420</v>
      </c>
      <c r="G13" s="21">
        <f t="shared" si="1"/>
        <v>6.898648648648649E-2</v>
      </c>
    </row>
    <row r="14" spans="1:10" x14ac:dyDescent="0.25">
      <c r="A14" s="11" t="s">
        <v>3</v>
      </c>
      <c r="B14">
        <f t="shared" si="0"/>
        <v>371.13501826150474</v>
      </c>
      <c r="C14" s="105"/>
      <c r="D14" s="22"/>
      <c r="E14" s="26" t="s">
        <v>23</v>
      </c>
      <c r="F14" s="61">
        <v>57024</v>
      </c>
      <c r="G14" s="21">
        <f t="shared" si="1"/>
        <v>0.19264864864864864</v>
      </c>
    </row>
    <row r="15" spans="1:10" x14ac:dyDescent="0.25">
      <c r="A15" s="11" t="s">
        <v>3</v>
      </c>
      <c r="B15">
        <f t="shared" si="0"/>
        <v>7.0984440844138047E-2</v>
      </c>
      <c r="D15" s="22"/>
      <c r="E15" s="26" t="s">
        <v>24</v>
      </c>
      <c r="F15" s="61">
        <v>788.63</v>
      </c>
      <c r="G15" s="21">
        <f t="shared" si="1"/>
        <v>2.6642905405405404E-3</v>
      </c>
    </row>
    <row r="16" spans="1:10" x14ac:dyDescent="0.25">
      <c r="A16" s="11" t="s">
        <v>3</v>
      </c>
      <c r="B16">
        <f t="shared" si="0"/>
        <v>10.160617150497169</v>
      </c>
      <c r="D16" s="22"/>
      <c r="E16" s="26" t="s">
        <v>10</v>
      </c>
      <c r="F16" s="61">
        <v>9435.2139999999999</v>
      </c>
      <c r="G16" s="21">
        <f t="shared" si="1"/>
        <v>3.1875722972972975E-2</v>
      </c>
    </row>
    <row r="17" spans="1:7" x14ac:dyDescent="0.25">
      <c r="A17" s="11" t="s">
        <v>3</v>
      </c>
      <c r="B17">
        <f t="shared" si="0"/>
        <v>3.0767056245434619</v>
      </c>
      <c r="D17" s="22"/>
      <c r="E17" s="26" t="s">
        <v>36</v>
      </c>
      <c r="F17" s="61">
        <v>5192</v>
      </c>
      <c r="G17" s="21">
        <f>(F17/$J$2)</f>
        <v>1.754054054054054E-2</v>
      </c>
    </row>
    <row r="18" spans="1:7" x14ac:dyDescent="0.25">
      <c r="A18" s="11" t="s">
        <v>3</v>
      </c>
      <c r="B18">
        <f t="shared" si="0"/>
        <v>4.9745380866508407E-3</v>
      </c>
      <c r="D18" s="22"/>
      <c r="E18" s="26" t="s">
        <v>26</v>
      </c>
      <c r="F18" s="61">
        <v>208.77</v>
      </c>
      <c r="G18" s="21">
        <f>(F18/$J$2)</f>
        <v>7.0530405405405412E-4</v>
      </c>
    </row>
    <row r="19" spans="1:7" x14ac:dyDescent="0.25">
      <c r="A19" s="11" t="s">
        <v>3</v>
      </c>
      <c r="B19">
        <f t="shared" si="0"/>
        <v>0</v>
      </c>
      <c r="D19" s="22"/>
      <c r="E19" s="26" t="s">
        <v>56</v>
      </c>
      <c r="F19" s="62"/>
      <c r="G19" s="21">
        <f>(F19/$J$2)</f>
        <v>0</v>
      </c>
    </row>
    <row r="20" spans="1:7" x14ac:dyDescent="0.25">
      <c r="A20" s="11" t="s">
        <v>3</v>
      </c>
      <c r="B20">
        <f>POWER((F20/$J$2)*100, 2)</f>
        <v>4.2469411979547121E-4</v>
      </c>
      <c r="D20" s="22"/>
      <c r="E20" s="26" t="s">
        <v>45</v>
      </c>
      <c r="F20" s="61">
        <v>61</v>
      </c>
      <c r="G20" s="21">
        <f>(F20/$J$2)</f>
        <v>2.0608108108108108E-4</v>
      </c>
    </row>
    <row r="21" spans="1:7" x14ac:dyDescent="0.25">
      <c r="A21" s="11" t="s">
        <v>3</v>
      </c>
      <c r="B21">
        <f t="shared" ref="B21:B34" si="2">POWER((F21/$J$2)*100, 2)</f>
        <v>5.2172115823593856E-6</v>
      </c>
      <c r="D21" s="22"/>
      <c r="E21" s="26" t="s">
        <v>27</v>
      </c>
      <c r="F21" s="61">
        <v>6.7610000000000001</v>
      </c>
      <c r="G21" s="21">
        <f>(F21/$J$2)</f>
        <v>2.2841216216216216E-5</v>
      </c>
    </row>
    <row r="22" spans="1:7" x14ac:dyDescent="0.25">
      <c r="A22" s="11" t="s">
        <v>3</v>
      </c>
      <c r="B22">
        <f t="shared" si="2"/>
        <v>8.3203981008035042E-5</v>
      </c>
      <c r="D22" s="22"/>
      <c r="E22" s="26" t="s">
        <v>28</v>
      </c>
      <c r="F22" s="61">
        <v>27</v>
      </c>
      <c r="G22" s="21">
        <f t="shared" ref="G22:G34" si="3">(F22/$J$2)</f>
        <v>9.1216216216216212E-5</v>
      </c>
    </row>
    <row r="23" spans="1:7" x14ac:dyDescent="0.25">
      <c r="A23" s="11" t="s">
        <v>3</v>
      </c>
      <c r="B23">
        <f t="shared" si="2"/>
        <v>0</v>
      </c>
      <c r="D23" s="22"/>
      <c r="E23" s="26" t="s">
        <v>29</v>
      </c>
      <c r="F23" s="61"/>
      <c r="G23" s="21">
        <f t="shared" si="3"/>
        <v>0</v>
      </c>
    </row>
    <row r="24" spans="1:7" x14ac:dyDescent="0.25">
      <c r="A24" s="11" t="s">
        <v>3</v>
      </c>
      <c r="B24">
        <f t="shared" si="2"/>
        <v>4.1472772096420734</v>
      </c>
      <c r="D24" s="22"/>
      <c r="E24" s="26" t="s">
        <v>16</v>
      </c>
      <c r="F24" s="61">
        <v>6028</v>
      </c>
      <c r="G24" s="21">
        <f t="shared" si="3"/>
        <v>2.0364864864864864E-2</v>
      </c>
    </row>
    <row r="25" spans="1:7" x14ac:dyDescent="0.25">
      <c r="A25" s="11" t="s">
        <v>3</v>
      </c>
      <c r="B25">
        <f t="shared" si="2"/>
        <v>0.12439919649379109</v>
      </c>
      <c r="D25" s="22"/>
      <c r="E25" s="26" t="s">
        <v>54</v>
      </c>
      <c r="F25" s="62">
        <v>1044</v>
      </c>
      <c r="G25" s="21">
        <f t="shared" si="3"/>
        <v>3.5270270270270272E-3</v>
      </c>
    </row>
    <row r="26" spans="1:7" x14ac:dyDescent="0.25">
      <c r="A26" s="11" t="s">
        <v>3</v>
      </c>
      <c r="B26">
        <f t="shared" si="2"/>
        <v>0</v>
      </c>
      <c r="D26" s="22"/>
      <c r="E26" s="26" t="s">
        <v>34</v>
      </c>
      <c r="F26" s="62"/>
      <c r="G26" s="21">
        <f t="shared" si="3"/>
        <v>0</v>
      </c>
    </row>
    <row r="27" spans="1:7" x14ac:dyDescent="0.25">
      <c r="A27" s="11" t="s">
        <v>3</v>
      </c>
      <c r="B27">
        <f t="shared" si="2"/>
        <v>4.3308984660336003E-2</v>
      </c>
      <c r="D27" s="22"/>
      <c r="E27" s="26" t="s">
        <v>30</v>
      </c>
      <c r="F27" s="61">
        <v>616</v>
      </c>
      <c r="G27" s="21">
        <f t="shared" si="3"/>
        <v>2.0810810810810809E-3</v>
      </c>
    </row>
    <row r="28" spans="1:7" x14ac:dyDescent="0.25">
      <c r="A28" s="11" t="s">
        <v>3</v>
      </c>
      <c r="B28">
        <f t="shared" si="2"/>
        <v>0</v>
      </c>
      <c r="D28" s="22"/>
      <c r="E28" s="26" t="s">
        <v>55</v>
      </c>
      <c r="F28" s="62"/>
      <c r="G28" s="21">
        <f t="shared" si="3"/>
        <v>0</v>
      </c>
    </row>
    <row r="29" spans="1:7" x14ac:dyDescent="0.25">
      <c r="A29" s="11" t="s">
        <v>3</v>
      </c>
      <c r="B29">
        <f t="shared" si="2"/>
        <v>0.83574187363038699</v>
      </c>
      <c r="D29" s="22"/>
      <c r="E29" s="26" t="s">
        <v>11</v>
      </c>
      <c r="F29" s="65">
        <v>2706</v>
      </c>
      <c r="G29" s="21">
        <f t="shared" si="3"/>
        <v>9.1418918918918912E-3</v>
      </c>
    </row>
    <row r="30" spans="1:7" x14ac:dyDescent="0.25">
      <c r="A30" s="11" t="s">
        <v>3</v>
      </c>
      <c r="B30">
        <f t="shared" si="2"/>
        <v>1.242923666910153E-4</v>
      </c>
      <c r="D30" s="22"/>
      <c r="E30" t="s">
        <v>46</v>
      </c>
      <c r="F30" s="61">
        <v>33</v>
      </c>
      <c r="G30" s="21">
        <f t="shared" si="3"/>
        <v>1.1148648648648648E-4</v>
      </c>
    </row>
    <row r="31" spans="1:7" x14ac:dyDescent="0.25">
      <c r="A31" s="11" t="s">
        <v>3</v>
      </c>
      <c r="B31">
        <f t="shared" si="2"/>
        <v>7.2237821384678616E-2</v>
      </c>
      <c r="D31" s="22"/>
      <c r="E31" t="s">
        <v>31</v>
      </c>
      <c r="F31" s="61">
        <v>795.56200000000001</v>
      </c>
      <c r="G31" s="21">
        <f t="shared" si="3"/>
        <v>2.6877094594594596E-3</v>
      </c>
    </row>
    <row r="32" spans="1:7" x14ac:dyDescent="0.25">
      <c r="A32" s="11" t="s">
        <v>3</v>
      </c>
      <c r="B32">
        <f t="shared" si="2"/>
        <v>0</v>
      </c>
      <c r="D32" s="22"/>
      <c r="E32" t="s">
        <v>38</v>
      </c>
      <c r="F32" s="62"/>
      <c r="G32" s="21">
        <f t="shared" si="3"/>
        <v>0</v>
      </c>
    </row>
    <row r="33" spans="1:11" x14ac:dyDescent="0.25">
      <c r="A33" s="11" t="s">
        <v>3</v>
      </c>
      <c r="B33">
        <f t="shared" si="2"/>
        <v>0.62548860938641349</v>
      </c>
      <c r="D33" s="22"/>
      <c r="E33" t="s">
        <v>12</v>
      </c>
      <c r="F33" s="61">
        <v>2341</v>
      </c>
      <c r="G33" s="21">
        <f t="shared" si="3"/>
        <v>7.9087837837837835E-3</v>
      </c>
    </row>
    <row r="34" spans="1:11" x14ac:dyDescent="0.25">
      <c r="A34" s="150" t="s">
        <v>3</v>
      </c>
      <c r="B34" s="12">
        <f t="shared" si="2"/>
        <v>2.6516161431701973E-2</v>
      </c>
      <c r="C34" s="150"/>
      <c r="D34" s="42"/>
      <c r="E34" s="12" t="s">
        <v>47</v>
      </c>
      <c r="F34" s="64">
        <v>482</v>
      </c>
      <c r="G34" s="27">
        <f t="shared" si="3"/>
        <v>1.6283783783783783E-3</v>
      </c>
      <c r="H34" s="12"/>
      <c r="I34" s="12"/>
      <c r="J34" s="12"/>
    </row>
    <row r="35" spans="1:11" x14ac:dyDescent="0.25">
      <c r="A35" s="11" t="s">
        <v>77</v>
      </c>
      <c r="B35" s="13">
        <f>POWER((F35/$J$35)*100, 2)</f>
        <v>5091.0153396639889</v>
      </c>
      <c r="C35" s="105">
        <f>SUM(B35:B36)</f>
        <v>5911.760409057707</v>
      </c>
      <c r="D35" s="13"/>
      <c r="E35" s="73" t="s">
        <v>38</v>
      </c>
      <c r="F35" s="34">
        <v>132</v>
      </c>
      <c r="G35" s="28">
        <f>(F35/$J$35)</f>
        <v>0.71351351351351355</v>
      </c>
      <c r="J35">
        <v>185</v>
      </c>
    </row>
    <row r="36" spans="1:11" x14ac:dyDescent="0.25">
      <c r="A36" s="11" t="s">
        <v>77</v>
      </c>
      <c r="B36" s="13">
        <f>POWER((F36/$J$35)*100, 2)</f>
        <v>820.74506939371804</v>
      </c>
      <c r="E36" s="73" t="s">
        <v>78</v>
      </c>
      <c r="F36" s="34">
        <v>53</v>
      </c>
      <c r="G36" s="28">
        <f>(F36/$J$35)</f>
        <v>0.2864864864864865</v>
      </c>
    </row>
    <row r="37" spans="1:11" x14ac:dyDescent="0.25">
      <c r="A37" s="70" t="s">
        <v>80</v>
      </c>
      <c r="B37" s="69">
        <f>POWER((F37/$J$37)*100, 2)</f>
        <v>6.0880709360347574</v>
      </c>
      <c r="C37" s="70">
        <f>SUM(B37:B47)</f>
        <v>5258.9119689250238</v>
      </c>
      <c r="D37" s="69"/>
      <c r="E37" s="89" t="s">
        <v>81</v>
      </c>
      <c r="F37" s="69">
        <f>9248+5156</f>
        <v>14404</v>
      </c>
      <c r="G37" s="80">
        <f>(F37/$J$37)</f>
        <v>2.4674016568112207E-2</v>
      </c>
      <c r="H37" s="69"/>
      <c r="I37" s="69"/>
      <c r="J37" s="90">
        <f>SUM(F37:F47)</f>
        <v>583772</v>
      </c>
      <c r="K37" s="69"/>
    </row>
    <row r="38" spans="1:11" x14ac:dyDescent="0.25">
      <c r="A38" s="11" t="s">
        <v>80</v>
      </c>
      <c r="B38" s="13">
        <f>POWER((F38/$J$37)*100, 2)</f>
        <v>5053.7024960060116</v>
      </c>
      <c r="E38" s="74" t="s">
        <v>5</v>
      </c>
      <c r="F38" s="13">
        <v>415000</v>
      </c>
      <c r="G38" s="21">
        <f>(F38/$J$37)</f>
        <v>0.71089397915624597</v>
      </c>
      <c r="I38" s="77"/>
    </row>
    <row r="39" spans="1:11" x14ac:dyDescent="0.25">
      <c r="A39" s="11" t="s">
        <v>80</v>
      </c>
      <c r="B39" s="13">
        <f t="shared" ref="B39:B47" si="4">POWER((F39/$J$37)*100, 2)</f>
        <v>1.8695493152860712</v>
      </c>
      <c r="E39" s="74" t="s">
        <v>6</v>
      </c>
      <c r="F39" s="13">
        <v>7982</v>
      </c>
      <c r="G39" s="21">
        <f t="shared" ref="G39:G47" si="5">(F39/$J$37)</f>
        <v>1.367314636536182E-2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82</v>
      </c>
      <c r="F40" s="13"/>
      <c r="G40" s="21">
        <f t="shared" si="5"/>
        <v>0</v>
      </c>
      <c r="I40" s="77"/>
    </row>
    <row r="41" spans="1:11" x14ac:dyDescent="0.25">
      <c r="A41" s="11" t="s">
        <v>80</v>
      </c>
      <c r="B41" s="13">
        <f t="shared" si="4"/>
        <v>107.92394248235065</v>
      </c>
      <c r="E41" s="74" t="s">
        <v>83</v>
      </c>
      <c r="F41" s="13">
        <f>52358+4091+4197</f>
        <v>60646</v>
      </c>
      <c r="G41" s="21">
        <f t="shared" si="5"/>
        <v>0.10388644881905949</v>
      </c>
      <c r="I41" s="77"/>
    </row>
    <row r="42" spans="1:11" x14ac:dyDescent="0.25">
      <c r="A42" s="11" t="s">
        <v>80</v>
      </c>
      <c r="B42" s="13">
        <f t="shared" si="4"/>
        <v>3.6808619021570266</v>
      </c>
      <c r="E42" s="74" t="s">
        <v>15</v>
      </c>
      <c r="F42" s="13">
        <v>11200</v>
      </c>
      <c r="G42" s="21">
        <f t="shared" si="5"/>
        <v>1.9185572449517962E-2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84</v>
      </c>
      <c r="F43" s="13"/>
      <c r="G43" s="21">
        <f t="shared" si="5"/>
        <v>0</v>
      </c>
      <c r="I43" s="77"/>
    </row>
    <row r="44" spans="1:11" x14ac:dyDescent="0.25">
      <c r="A44" s="11" t="s">
        <v>80</v>
      </c>
      <c r="B44" s="13">
        <f t="shared" si="4"/>
        <v>11.667123273281904</v>
      </c>
      <c r="E44" s="74" t="s">
        <v>85</v>
      </c>
      <c r="F44" s="102">
        <v>19940</v>
      </c>
      <c r="G44" s="21">
        <f t="shared" si="5"/>
        <v>3.4157170950302518E-2</v>
      </c>
      <c r="I44" s="77"/>
    </row>
    <row r="45" spans="1:11" x14ac:dyDescent="0.25">
      <c r="A45" s="11" t="s">
        <v>80</v>
      </c>
      <c r="B45" s="13">
        <f t="shared" si="4"/>
        <v>0</v>
      </c>
      <c r="E45" s="74" t="s">
        <v>16</v>
      </c>
      <c r="F45" s="102"/>
      <c r="G45" s="21">
        <f t="shared" si="5"/>
        <v>0</v>
      </c>
      <c r="I45" s="77"/>
    </row>
    <row r="46" spans="1:11" x14ac:dyDescent="0.25">
      <c r="A46" s="11" t="s">
        <v>80</v>
      </c>
      <c r="B46" s="13">
        <f t="shared" si="4"/>
        <v>0.62091069714319747</v>
      </c>
      <c r="E46" s="74" t="s">
        <v>38</v>
      </c>
      <c r="F46" s="13">
        <v>4600</v>
      </c>
      <c r="G46" s="21">
        <f t="shared" si="5"/>
        <v>7.8797886846234486E-3</v>
      </c>
      <c r="I46" s="77"/>
    </row>
    <row r="47" spans="1:11" x14ac:dyDescent="0.25">
      <c r="A47" s="150" t="s">
        <v>80</v>
      </c>
      <c r="B47" s="13">
        <f t="shared" si="4"/>
        <v>73.359014312759626</v>
      </c>
      <c r="E47" s="74" t="s">
        <v>86</v>
      </c>
      <c r="F47" s="13">
        <v>50000</v>
      </c>
      <c r="G47" s="21">
        <f t="shared" si="5"/>
        <v>8.564987700677662E-2</v>
      </c>
      <c r="I47" s="77"/>
    </row>
    <row r="48" spans="1:11" x14ac:dyDescent="0.25">
      <c r="A48" s="70" t="s">
        <v>88</v>
      </c>
      <c r="B48" s="69">
        <f>POWER((F48/$J$48)*100, 2)</f>
        <v>0</v>
      </c>
      <c r="C48" s="70">
        <f>SUM(B48:B56)</f>
        <v>8079.8746556473834</v>
      </c>
      <c r="D48" s="69"/>
      <c r="E48" s="69" t="s">
        <v>6</v>
      </c>
      <c r="F48" s="69"/>
      <c r="G48" s="80">
        <f>(F48/$J$48)</f>
        <v>0</v>
      </c>
      <c r="H48" s="69"/>
      <c r="I48" s="69"/>
      <c r="J48" s="90">
        <v>6600</v>
      </c>
      <c r="K48" s="69"/>
    </row>
    <row r="49" spans="1:11" x14ac:dyDescent="0.25">
      <c r="A49" s="105" t="s">
        <v>88</v>
      </c>
      <c r="B49" s="13">
        <f>POWER((F49/$J$48)*100, 2)</f>
        <v>57.392102846648307</v>
      </c>
      <c r="C49" s="105"/>
      <c r="D49" s="13"/>
      <c r="E49" s="108" t="s">
        <v>15</v>
      </c>
      <c r="F49">
        <v>500</v>
      </c>
      <c r="G49" s="28">
        <f>(F49/$J$48)</f>
        <v>7.575757575757576E-2</v>
      </c>
      <c r="H49" s="13"/>
      <c r="I49" s="13"/>
      <c r="J49" s="106"/>
      <c r="K49" s="13"/>
    </row>
    <row r="50" spans="1:11" x14ac:dyDescent="0.25">
      <c r="A50" s="105" t="s">
        <v>88</v>
      </c>
      <c r="B50" s="13">
        <f t="shared" ref="B50:B56" si="6">POWER((F50/$J$48)*100, 2)</f>
        <v>0</v>
      </c>
      <c r="C50" s="105"/>
      <c r="D50" s="13"/>
      <c r="E50" t="s">
        <v>36</v>
      </c>
      <c r="G50" s="28">
        <f t="shared" ref="G50:G56" si="7">(F50/$J$48)</f>
        <v>0</v>
      </c>
      <c r="J50" s="77"/>
    </row>
    <row r="51" spans="1:11" x14ac:dyDescent="0.25">
      <c r="A51" s="105" t="s">
        <v>88</v>
      </c>
      <c r="B51" s="13">
        <f t="shared" si="6"/>
        <v>1.6586317722681359</v>
      </c>
      <c r="E51" t="s">
        <v>90</v>
      </c>
      <c r="F51">
        <v>85</v>
      </c>
      <c r="G51" s="28">
        <f t="shared" si="7"/>
        <v>1.2878787878787878E-2</v>
      </c>
      <c r="J51" s="77"/>
    </row>
    <row r="52" spans="1:11" x14ac:dyDescent="0.25">
      <c r="A52" s="105" t="s">
        <v>88</v>
      </c>
      <c r="B52" s="13">
        <f t="shared" si="6"/>
        <v>2.4354912764003673</v>
      </c>
      <c r="E52" t="s">
        <v>27</v>
      </c>
      <c r="F52">
        <v>103</v>
      </c>
      <c r="G52" s="28">
        <f t="shared" si="7"/>
        <v>1.5606060606060606E-2</v>
      </c>
      <c r="J52" s="77"/>
    </row>
    <row r="53" spans="1:11" x14ac:dyDescent="0.25">
      <c r="A53" s="105" t="s">
        <v>88</v>
      </c>
      <c r="B53" s="13">
        <f t="shared" si="6"/>
        <v>0</v>
      </c>
      <c r="E53" t="s">
        <v>85</v>
      </c>
      <c r="G53" s="28">
        <f t="shared" si="7"/>
        <v>0</v>
      </c>
      <c r="J53" s="77"/>
    </row>
    <row r="54" spans="1:11" x14ac:dyDescent="0.25">
      <c r="A54" s="105" t="s">
        <v>88</v>
      </c>
      <c r="B54" s="13">
        <f t="shared" si="6"/>
        <v>0</v>
      </c>
      <c r="E54" t="s">
        <v>16</v>
      </c>
      <c r="G54" s="28">
        <f t="shared" si="7"/>
        <v>0</v>
      </c>
      <c r="J54" s="77"/>
    </row>
    <row r="55" spans="1:11" x14ac:dyDescent="0.25">
      <c r="A55" s="105" t="s">
        <v>88</v>
      </c>
      <c r="B55" s="13">
        <f t="shared" si="6"/>
        <v>8018.3884297520663</v>
      </c>
      <c r="E55" t="s">
        <v>38</v>
      </c>
      <c r="F55">
        <v>5910</v>
      </c>
      <c r="G55" s="28">
        <f t="shared" si="7"/>
        <v>0.8954545454545455</v>
      </c>
      <c r="J55" s="77"/>
    </row>
    <row r="56" spans="1:11" x14ac:dyDescent="0.25">
      <c r="A56" s="150" t="s">
        <v>88</v>
      </c>
      <c r="B56" s="13">
        <f t="shared" si="6"/>
        <v>0</v>
      </c>
      <c r="E56" t="s">
        <v>89</v>
      </c>
      <c r="G56" s="28">
        <f t="shared" si="7"/>
        <v>0</v>
      </c>
      <c r="J56" s="77"/>
    </row>
    <row r="57" spans="1:11" x14ac:dyDescent="0.25">
      <c r="A57" s="70" t="s">
        <v>91</v>
      </c>
      <c r="B57" s="69">
        <f>POWER((F57/$J$57)*100, 2)</f>
        <v>49.909655701591547</v>
      </c>
      <c r="C57" s="70">
        <f>SUM(B57:B67)</f>
        <v>4750.637244684538</v>
      </c>
      <c r="D57" s="69"/>
      <c r="E57" s="69" t="s">
        <v>81</v>
      </c>
      <c r="F57" s="69">
        <v>426</v>
      </c>
      <c r="G57" s="80">
        <f>(F57/$J$57)</f>
        <v>7.0646766169154232E-2</v>
      </c>
      <c r="H57" s="69"/>
      <c r="I57" s="69"/>
      <c r="J57" s="90">
        <v>6030</v>
      </c>
      <c r="K57" s="69"/>
    </row>
    <row r="58" spans="1:11" x14ac:dyDescent="0.25">
      <c r="A58" s="11" t="s">
        <v>91</v>
      </c>
      <c r="B58" s="13">
        <f>POWER((F58/$J$57)*100, 2)</f>
        <v>6.1879656444147431</v>
      </c>
      <c r="E58" t="s">
        <v>93</v>
      </c>
      <c r="F58" s="13">
        <v>150</v>
      </c>
      <c r="G58" s="28">
        <f>(F58/$J$57)</f>
        <v>2.4875621890547265E-2</v>
      </c>
      <c r="J58" s="77"/>
    </row>
    <row r="59" spans="1:11" x14ac:dyDescent="0.25">
      <c r="A59" s="11" t="s">
        <v>91</v>
      </c>
      <c r="B59" s="13">
        <f t="shared" ref="B59:B67" si="8">POWER((F59/$J$57)*100, 2)</f>
        <v>92.836260928634871</v>
      </c>
      <c r="E59" t="s">
        <v>83</v>
      </c>
      <c r="F59" s="13">
        <v>581</v>
      </c>
      <c r="G59" s="28">
        <f t="shared" ref="G59:G67" si="9">(F59/$J$57)</f>
        <v>9.6351575456053065E-2</v>
      </c>
      <c r="J59" s="77"/>
    </row>
    <row r="60" spans="1:11" x14ac:dyDescent="0.25">
      <c r="A60" s="11" t="s">
        <v>91</v>
      </c>
      <c r="B60" s="13">
        <f t="shared" si="8"/>
        <v>7.0405297998674392</v>
      </c>
      <c r="E60" t="s">
        <v>15</v>
      </c>
      <c r="F60" s="13">
        <v>160</v>
      </c>
      <c r="G60" s="28">
        <f t="shared" si="9"/>
        <v>2.6533996683250415E-2</v>
      </c>
      <c r="J60" s="77"/>
    </row>
    <row r="61" spans="1:11" x14ac:dyDescent="0.25">
      <c r="A61" s="11" t="s">
        <v>91</v>
      </c>
      <c r="B61" s="13">
        <f t="shared" si="8"/>
        <v>0</v>
      </c>
      <c r="E61" t="s">
        <v>94</v>
      </c>
      <c r="F61" s="13"/>
      <c r="G61" s="28">
        <f t="shared" si="9"/>
        <v>0</v>
      </c>
      <c r="J61" s="77"/>
    </row>
    <row r="62" spans="1:11" x14ac:dyDescent="0.25">
      <c r="A62" s="11" t="s">
        <v>91</v>
      </c>
      <c r="B62" s="13">
        <f t="shared" si="8"/>
        <v>2.7502069530732192E-4</v>
      </c>
      <c r="E62" t="s">
        <v>24</v>
      </c>
      <c r="F62" s="13">
        <v>1</v>
      </c>
      <c r="G62" s="28">
        <f t="shared" si="9"/>
        <v>1.6583747927031509E-4</v>
      </c>
      <c r="J62" s="77"/>
    </row>
    <row r="63" spans="1:11" x14ac:dyDescent="0.25">
      <c r="A63" s="11" t="s">
        <v>91</v>
      </c>
      <c r="B63" s="13">
        <f t="shared" si="8"/>
        <v>33.306106284497901</v>
      </c>
      <c r="E63" t="s">
        <v>36</v>
      </c>
      <c r="F63" s="13">
        <v>348</v>
      </c>
      <c r="G63" s="28">
        <f t="shared" si="9"/>
        <v>5.7711442786069649E-2</v>
      </c>
      <c r="J63" s="77"/>
    </row>
    <row r="64" spans="1:11" x14ac:dyDescent="0.25">
      <c r="A64" s="11" t="s">
        <v>91</v>
      </c>
      <c r="B64" s="13">
        <f t="shared" si="8"/>
        <v>13.799438407740181</v>
      </c>
      <c r="E64" t="s">
        <v>92</v>
      </c>
      <c r="F64" s="13">
        <v>224</v>
      </c>
      <c r="G64" s="28">
        <f t="shared" si="9"/>
        <v>3.7147595356550579E-2</v>
      </c>
      <c r="J64" s="77"/>
    </row>
    <row r="65" spans="1:11" x14ac:dyDescent="0.25">
      <c r="A65" s="11" t="s">
        <v>91</v>
      </c>
      <c r="B65" s="13">
        <f t="shared" si="8"/>
        <v>1.5885195360950912</v>
      </c>
      <c r="E65" t="s">
        <v>16</v>
      </c>
      <c r="F65" s="13">
        <v>76</v>
      </c>
      <c r="G65" s="28">
        <f t="shared" si="9"/>
        <v>1.2603648424543947E-2</v>
      </c>
      <c r="J65" s="77"/>
    </row>
    <row r="66" spans="1:11" x14ac:dyDescent="0.25">
      <c r="A66" s="11" t="s">
        <v>91</v>
      </c>
      <c r="B66" s="13">
        <f t="shared" si="8"/>
        <v>4545.9684933610006</v>
      </c>
      <c r="E66" t="s">
        <v>31</v>
      </c>
      <c r="F66" s="13">
        <v>4065.6550000000002</v>
      </c>
      <c r="G66" s="28">
        <f t="shared" si="9"/>
        <v>0.67423797678275299</v>
      </c>
      <c r="J66" s="77"/>
    </row>
    <row r="67" spans="1:11" x14ac:dyDescent="0.25">
      <c r="A67" s="150" t="s">
        <v>91</v>
      </c>
      <c r="B67" s="12">
        <f t="shared" si="8"/>
        <v>0</v>
      </c>
      <c r="C67" s="150"/>
      <c r="D67" s="12"/>
      <c r="E67" s="12" t="s">
        <v>38</v>
      </c>
      <c r="F67" s="140"/>
      <c r="G67" s="27">
        <f t="shared" si="9"/>
        <v>0</v>
      </c>
      <c r="H67" s="12"/>
      <c r="I67" s="12"/>
      <c r="J67" s="78"/>
      <c r="K67" s="12"/>
    </row>
    <row r="68" spans="1:11" x14ac:dyDescent="0.25">
      <c r="A68" s="11" t="s">
        <v>96</v>
      </c>
      <c r="B68">
        <v>2.7854938271604929E-3</v>
      </c>
      <c r="C68" s="11">
        <v>1368.4061877893514</v>
      </c>
      <c r="D68" s="111"/>
      <c r="E68" s="111" t="s">
        <v>130</v>
      </c>
      <c r="F68">
        <v>76</v>
      </c>
      <c r="G68" s="21">
        <v>5.2777777777777773E-4</v>
      </c>
      <c r="J68">
        <v>144000</v>
      </c>
    </row>
    <row r="69" spans="1:11" x14ac:dyDescent="0.25">
      <c r="A69" s="11" t="s">
        <v>96</v>
      </c>
      <c r="D69" s="111"/>
      <c r="E69" s="111" t="s">
        <v>17</v>
      </c>
    </row>
    <row r="70" spans="1:11" x14ac:dyDescent="0.25">
      <c r="A70" s="11" t="s">
        <v>96</v>
      </c>
      <c r="B70">
        <v>0.16222993827160495</v>
      </c>
      <c r="D70" s="111"/>
      <c r="E70" s="111" t="s">
        <v>97</v>
      </c>
      <c r="F70">
        <v>580</v>
      </c>
      <c r="G70" s="21">
        <v>4.0277777777777777E-3</v>
      </c>
    </row>
    <row r="71" spans="1:11" x14ac:dyDescent="0.25">
      <c r="A71" s="11" t="s">
        <v>96</v>
      </c>
      <c r="B71">
        <v>0.17361111111111113</v>
      </c>
      <c r="D71" s="111"/>
      <c r="E71" s="111" t="s">
        <v>81</v>
      </c>
      <c r="F71">
        <v>600</v>
      </c>
      <c r="G71" s="21">
        <v>4.1666666666666666E-3</v>
      </c>
    </row>
    <row r="72" spans="1:11" x14ac:dyDescent="0.25">
      <c r="A72" s="11" t="s">
        <v>96</v>
      </c>
      <c r="B72">
        <v>0.75352044753086422</v>
      </c>
      <c r="D72" s="111"/>
      <c r="E72" s="111" t="s">
        <v>5</v>
      </c>
      <c r="F72">
        <v>1250</v>
      </c>
      <c r="G72" s="21">
        <v>8.6805555555555559E-3</v>
      </c>
    </row>
    <row r="73" spans="1:11" x14ac:dyDescent="0.25">
      <c r="A73" s="11" t="s">
        <v>96</v>
      </c>
      <c r="B73">
        <v>7.7160493827160503E-2</v>
      </c>
      <c r="D73" s="111"/>
      <c r="E73" s="111" t="s">
        <v>131</v>
      </c>
      <c r="F73">
        <v>400</v>
      </c>
      <c r="G73" s="21">
        <v>2.7777777777777779E-3</v>
      </c>
    </row>
    <row r="74" spans="1:11" x14ac:dyDescent="0.25">
      <c r="A74" s="11" t="s">
        <v>96</v>
      </c>
      <c r="B74">
        <v>6.8906250000000002E-2</v>
      </c>
      <c r="D74" s="111"/>
      <c r="E74" s="111" t="s">
        <v>98</v>
      </c>
      <c r="F74">
        <v>378</v>
      </c>
      <c r="G74" s="21">
        <v>2.6250000000000002E-3</v>
      </c>
    </row>
    <row r="75" spans="1:11" x14ac:dyDescent="0.25">
      <c r="A75" s="11" t="s">
        <v>96</v>
      </c>
      <c r="B75">
        <v>0.23630401234567899</v>
      </c>
      <c r="D75" s="111"/>
      <c r="E75" s="111" t="s">
        <v>132</v>
      </c>
      <c r="F75">
        <v>700</v>
      </c>
      <c r="G75" s="21">
        <v>4.8611111111111112E-3</v>
      </c>
    </row>
    <row r="76" spans="1:11" x14ac:dyDescent="0.25">
      <c r="A76" s="11" t="s">
        <v>96</v>
      </c>
      <c r="B76">
        <v>0.45094955632716044</v>
      </c>
      <c r="D76" s="111"/>
      <c r="E76" s="111" t="s">
        <v>99</v>
      </c>
      <c r="F76">
        <v>967</v>
      </c>
      <c r="G76" s="21">
        <v>6.7152777777777775E-3</v>
      </c>
    </row>
    <row r="77" spans="1:11" x14ac:dyDescent="0.25">
      <c r="A77" s="11" t="s">
        <v>96</v>
      </c>
      <c r="B77">
        <v>0.33222415123456783</v>
      </c>
      <c r="D77" s="111"/>
      <c r="E77" s="111" t="s">
        <v>100</v>
      </c>
      <c r="F77">
        <v>830</v>
      </c>
      <c r="G77" s="21">
        <v>5.7638888888888887E-3</v>
      </c>
    </row>
    <row r="78" spans="1:11" x14ac:dyDescent="0.25">
      <c r="A78" s="11" t="s">
        <v>96</v>
      </c>
      <c r="D78" s="111"/>
      <c r="E78" s="111" t="s">
        <v>39</v>
      </c>
    </row>
    <row r="79" spans="1:11" x14ac:dyDescent="0.25">
      <c r="A79" s="11" t="s">
        <v>96</v>
      </c>
      <c r="B79">
        <v>0.43523341049382713</v>
      </c>
      <c r="D79" s="111"/>
      <c r="E79" s="111" t="s">
        <v>6</v>
      </c>
      <c r="F79">
        <v>950</v>
      </c>
      <c r="G79" s="21">
        <v>6.5972222222222222E-3</v>
      </c>
    </row>
    <row r="80" spans="1:11" x14ac:dyDescent="0.25">
      <c r="A80" s="11" t="s">
        <v>96</v>
      </c>
      <c r="B80">
        <v>4.3402777777777783E-2</v>
      </c>
      <c r="D80" s="111"/>
      <c r="E80" s="111" t="s">
        <v>101</v>
      </c>
      <c r="F80">
        <v>300</v>
      </c>
      <c r="G80" s="21">
        <v>2.0833333333333333E-3</v>
      </c>
    </row>
    <row r="81" spans="1:7" x14ac:dyDescent="0.25">
      <c r="A81" s="11" t="s">
        <v>96</v>
      </c>
      <c r="D81" s="111"/>
      <c r="E81" s="111" t="s">
        <v>102</v>
      </c>
    </row>
    <row r="82" spans="1:7" x14ac:dyDescent="0.25">
      <c r="A82" s="11" t="s">
        <v>96</v>
      </c>
      <c r="B82">
        <v>7.4939062499999993</v>
      </c>
      <c r="D82" s="111"/>
      <c r="E82" s="111" t="s">
        <v>82</v>
      </c>
      <c r="F82">
        <v>3942</v>
      </c>
      <c r="G82" s="21">
        <v>2.7375E-2</v>
      </c>
    </row>
    <row r="83" spans="1:7" x14ac:dyDescent="0.25">
      <c r="A83" s="11" t="s">
        <v>96</v>
      </c>
      <c r="B83">
        <v>1126.2549556327158</v>
      </c>
      <c r="D83" s="111"/>
      <c r="E83" s="111" t="s">
        <v>15</v>
      </c>
      <c r="F83">
        <v>48326</v>
      </c>
      <c r="G83" s="21">
        <v>0.33559722222222221</v>
      </c>
    </row>
    <row r="84" spans="1:7" x14ac:dyDescent="0.25">
      <c r="A84" s="11" t="s">
        <v>96</v>
      </c>
      <c r="D84" s="111"/>
      <c r="E84" s="111" t="s">
        <v>103</v>
      </c>
    </row>
    <row r="85" spans="1:7" x14ac:dyDescent="0.25">
      <c r="A85" s="11" t="s">
        <v>96</v>
      </c>
      <c r="B85">
        <v>5.6736593364197521E-2</v>
      </c>
      <c r="D85" s="111"/>
      <c r="E85" s="111" t="s">
        <v>33</v>
      </c>
      <c r="F85">
        <v>343</v>
      </c>
      <c r="G85" s="21">
        <v>2.3819444444444443E-3</v>
      </c>
    </row>
    <row r="86" spans="1:7" x14ac:dyDescent="0.25">
      <c r="A86" s="11" t="s">
        <v>96</v>
      </c>
      <c r="B86">
        <v>1.9753086419753087E-3</v>
      </c>
      <c r="D86" s="111"/>
      <c r="E86" s="111" t="s">
        <v>142</v>
      </c>
      <c r="F86">
        <v>64</v>
      </c>
      <c r="G86" s="21">
        <v>4.4444444444444447E-4</v>
      </c>
    </row>
    <row r="87" spans="1:7" x14ac:dyDescent="0.25">
      <c r="A87" s="11" t="s">
        <v>96</v>
      </c>
      <c r="B87">
        <v>1.1289062500000002E-2</v>
      </c>
      <c r="D87" s="111"/>
      <c r="E87" s="111" t="s">
        <v>105</v>
      </c>
      <c r="F87">
        <v>153</v>
      </c>
      <c r="G87" s="21">
        <v>1.0625000000000001E-3</v>
      </c>
    </row>
    <row r="88" spans="1:7" x14ac:dyDescent="0.25">
      <c r="A88" s="11" t="s">
        <v>96</v>
      </c>
      <c r="D88" s="111"/>
      <c r="E88" s="111" t="s">
        <v>133</v>
      </c>
    </row>
    <row r="89" spans="1:7" x14ac:dyDescent="0.25">
      <c r="A89" s="11" t="s">
        <v>96</v>
      </c>
      <c r="B89">
        <v>3.3994140625</v>
      </c>
      <c r="D89" s="111"/>
      <c r="E89" s="111" t="s">
        <v>106</v>
      </c>
      <c r="F89">
        <v>2655</v>
      </c>
      <c r="G89" s="21">
        <v>1.8437499999999999E-2</v>
      </c>
    </row>
    <row r="90" spans="1:7" x14ac:dyDescent="0.25">
      <c r="A90" s="11" t="s">
        <v>96</v>
      </c>
      <c r="B90">
        <v>4.726562499999999E-3</v>
      </c>
      <c r="D90" s="111"/>
      <c r="E90" s="111" t="s">
        <v>107</v>
      </c>
      <c r="F90">
        <v>99</v>
      </c>
      <c r="G90" s="21">
        <v>6.8749999999999996E-4</v>
      </c>
    </row>
    <row r="91" spans="1:7" x14ac:dyDescent="0.25">
      <c r="A91" s="11" t="s">
        <v>96</v>
      </c>
      <c r="B91">
        <v>2.9340277777777772E-3</v>
      </c>
      <c r="D91" s="111"/>
      <c r="E91" s="111" t="s">
        <v>134</v>
      </c>
      <c r="F91">
        <v>78</v>
      </c>
      <c r="G91" s="21">
        <v>5.4166666666666664E-4</v>
      </c>
    </row>
    <row r="92" spans="1:7" x14ac:dyDescent="0.25">
      <c r="A92" s="11" t="s">
        <v>96</v>
      </c>
      <c r="B92">
        <v>3.3611111111111107</v>
      </c>
      <c r="D92" s="111"/>
      <c r="E92" s="111" t="s">
        <v>19</v>
      </c>
      <c r="F92">
        <v>2640</v>
      </c>
      <c r="G92" s="21">
        <v>1.8333333333333333E-2</v>
      </c>
    </row>
    <row r="93" spans="1:7" x14ac:dyDescent="0.25">
      <c r="A93" s="11" t="s">
        <v>96</v>
      </c>
      <c r="B93">
        <v>1.0850694444444446E-2</v>
      </c>
      <c r="D93" s="111"/>
      <c r="E93" s="111" t="s">
        <v>108</v>
      </c>
      <c r="F93">
        <v>150</v>
      </c>
      <c r="G93" s="21">
        <v>1.0416666666666667E-3</v>
      </c>
    </row>
    <row r="94" spans="1:7" x14ac:dyDescent="0.25">
      <c r="A94" s="11" t="s">
        <v>96</v>
      </c>
      <c r="B94">
        <v>3.6656293402777775</v>
      </c>
      <c r="D94" s="111"/>
      <c r="E94" s="111" t="s">
        <v>94</v>
      </c>
      <c r="F94">
        <v>2757</v>
      </c>
      <c r="G94" s="21">
        <v>1.9145833333333334E-2</v>
      </c>
    </row>
    <row r="95" spans="1:7" x14ac:dyDescent="0.25">
      <c r="A95" s="11" t="s">
        <v>96</v>
      </c>
      <c r="B95">
        <v>8.1500771604938269E-3</v>
      </c>
      <c r="D95" s="111"/>
      <c r="E95" s="111" t="s">
        <v>21</v>
      </c>
      <c r="F95">
        <v>130</v>
      </c>
      <c r="G95" s="21">
        <v>9.0277777777777774E-4</v>
      </c>
    </row>
    <row r="96" spans="1:7" x14ac:dyDescent="0.25">
      <c r="A96" s="11" t="s">
        <v>96</v>
      </c>
      <c r="B96">
        <v>4.3402777777777783E-2</v>
      </c>
      <c r="D96" s="111"/>
      <c r="E96" s="111" t="s">
        <v>22</v>
      </c>
      <c r="F96">
        <v>300</v>
      </c>
      <c r="G96" s="21">
        <v>2.0833333333333333E-3</v>
      </c>
    </row>
    <row r="97" spans="1:7" x14ac:dyDescent="0.25">
      <c r="A97" s="11" t="s">
        <v>96</v>
      </c>
      <c r="D97" s="111"/>
      <c r="E97" s="111" t="s">
        <v>109</v>
      </c>
    </row>
    <row r="98" spans="1:7" x14ac:dyDescent="0.25">
      <c r="A98" s="11" t="s">
        <v>96</v>
      </c>
      <c r="B98">
        <v>56.667438271604937</v>
      </c>
      <c r="D98" s="111"/>
      <c r="E98" s="111" t="s">
        <v>9</v>
      </c>
      <c r="F98">
        <v>10840</v>
      </c>
      <c r="G98" s="21">
        <v>7.5277777777777777E-2</v>
      </c>
    </row>
    <row r="99" spans="1:7" x14ac:dyDescent="0.25">
      <c r="A99" s="11" t="s">
        <v>96</v>
      </c>
      <c r="B99">
        <v>12.056327160493828</v>
      </c>
      <c r="D99" s="111"/>
      <c r="E99" s="111" t="s">
        <v>23</v>
      </c>
      <c r="F99">
        <v>5000</v>
      </c>
      <c r="G99" s="21">
        <v>3.4722222222222224E-2</v>
      </c>
    </row>
    <row r="100" spans="1:7" x14ac:dyDescent="0.25">
      <c r="A100" s="11" t="s">
        <v>96</v>
      </c>
      <c r="B100">
        <v>3.0140817901234569</v>
      </c>
      <c r="D100" s="111"/>
      <c r="E100" s="111" t="s">
        <v>24</v>
      </c>
      <c r="F100">
        <v>2500</v>
      </c>
      <c r="G100" s="21">
        <v>1.7361111111111112E-2</v>
      </c>
    </row>
    <row r="101" spans="1:7" x14ac:dyDescent="0.25">
      <c r="A101" s="11" t="s">
        <v>96</v>
      </c>
      <c r="B101">
        <v>1.0279706790123458E-2</v>
      </c>
      <c r="D101" s="111"/>
      <c r="E101" s="111" t="s">
        <v>135</v>
      </c>
      <c r="F101">
        <v>146</v>
      </c>
      <c r="G101" s="21">
        <v>1.0138888888888888E-3</v>
      </c>
    </row>
    <row r="102" spans="1:7" x14ac:dyDescent="0.25">
      <c r="A102" s="11" t="s">
        <v>96</v>
      </c>
      <c r="D102" s="111"/>
      <c r="E102" s="111" t="s">
        <v>110</v>
      </c>
    </row>
    <row r="103" spans="1:7" x14ac:dyDescent="0.25">
      <c r="A103" s="11" t="s">
        <v>96</v>
      </c>
      <c r="D103" s="111"/>
      <c r="E103" s="111" t="s">
        <v>136</v>
      </c>
    </row>
    <row r="104" spans="1:7" x14ac:dyDescent="0.25">
      <c r="A104" s="11" t="s">
        <v>96</v>
      </c>
      <c r="B104">
        <v>0.15668402777777782</v>
      </c>
      <c r="D104" s="111"/>
      <c r="E104" s="111" t="s">
        <v>25</v>
      </c>
      <c r="F104">
        <v>570</v>
      </c>
      <c r="G104" s="21">
        <v>3.9583333333333337E-3</v>
      </c>
    </row>
    <row r="105" spans="1:7" x14ac:dyDescent="0.25">
      <c r="A105" s="11" t="s">
        <v>96</v>
      </c>
      <c r="B105">
        <v>0.33062499999999995</v>
      </c>
      <c r="D105" s="111"/>
      <c r="E105" s="111" t="s">
        <v>111</v>
      </c>
      <c r="F105">
        <v>828</v>
      </c>
      <c r="G105" s="21">
        <v>5.7499999999999999E-3</v>
      </c>
    </row>
    <row r="106" spans="1:7" x14ac:dyDescent="0.25">
      <c r="A106" s="11" t="s">
        <v>96</v>
      </c>
      <c r="B106">
        <v>2.5733506944444449E-2</v>
      </c>
      <c r="D106" s="111"/>
      <c r="E106" s="111" t="s">
        <v>137</v>
      </c>
      <c r="F106">
        <v>231</v>
      </c>
      <c r="G106" s="21">
        <v>1.6041666666666667E-3</v>
      </c>
    </row>
    <row r="107" spans="1:7" x14ac:dyDescent="0.25">
      <c r="A107" s="11" t="s">
        <v>96</v>
      </c>
      <c r="D107" s="111"/>
      <c r="E107" s="111" t="s">
        <v>112</v>
      </c>
    </row>
    <row r="108" spans="1:7" x14ac:dyDescent="0.25">
      <c r="A108" s="11" t="s">
        <v>96</v>
      </c>
      <c r="B108">
        <v>0.14694444444444443</v>
      </c>
      <c r="D108" s="111"/>
      <c r="E108" s="111" t="s">
        <v>113</v>
      </c>
      <c r="F108">
        <v>552</v>
      </c>
      <c r="G108" s="21">
        <v>3.8333333333333331E-3</v>
      </c>
    </row>
    <row r="109" spans="1:7" x14ac:dyDescent="0.25">
      <c r="A109" s="11" t="s">
        <v>96</v>
      </c>
      <c r="B109">
        <v>7.4151234567901231E-3</v>
      </c>
      <c r="D109" s="111"/>
      <c r="E109" s="111" t="s">
        <v>114</v>
      </c>
      <c r="F109">
        <v>124</v>
      </c>
      <c r="G109" s="21">
        <v>8.611111111111111E-4</v>
      </c>
    </row>
    <row r="110" spans="1:7" x14ac:dyDescent="0.25">
      <c r="A110" s="11" t="s">
        <v>96</v>
      </c>
      <c r="B110">
        <v>0.23160156250000002</v>
      </c>
      <c r="D110" s="111"/>
      <c r="E110" s="111" t="s">
        <v>115</v>
      </c>
      <c r="F110">
        <v>693</v>
      </c>
      <c r="G110" s="21">
        <v>4.8124999999999999E-3</v>
      </c>
    </row>
    <row r="111" spans="1:7" x14ac:dyDescent="0.25">
      <c r="A111" s="11" t="s">
        <v>96</v>
      </c>
      <c r="B111">
        <v>0.48225308641975306</v>
      </c>
      <c r="D111" s="111"/>
      <c r="E111" s="111" t="s">
        <v>26</v>
      </c>
      <c r="F111">
        <v>1000</v>
      </c>
      <c r="G111" s="21">
        <v>6.9444444444444441E-3</v>
      </c>
    </row>
    <row r="112" spans="1:7" x14ac:dyDescent="0.25">
      <c r="A112" s="11" t="s">
        <v>96</v>
      </c>
      <c r="B112">
        <v>0.62234567901234583</v>
      </c>
      <c r="D112" s="111"/>
      <c r="E112" s="111" t="s">
        <v>56</v>
      </c>
      <c r="F112">
        <v>1136</v>
      </c>
      <c r="G112" s="21">
        <v>7.8888888888888897E-3</v>
      </c>
    </row>
    <row r="113" spans="1:7" x14ac:dyDescent="0.25">
      <c r="A113" s="11" t="s">
        <v>96</v>
      </c>
      <c r="B113">
        <v>1.5625</v>
      </c>
      <c r="D113" s="111"/>
      <c r="E113" s="111" t="s">
        <v>138</v>
      </c>
      <c r="F113">
        <v>1800</v>
      </c>
      <c r="G113" s="21">
        <v>1.2500000000000001E-2</v>
      </c>
    </row>
    <row r="114" spans="1:7" x14ac:dyDescent="0.25">
      <c r="A114" s="11" t="s">
        <v>96</v>
      </c>
      <c r="B114">
        <v>7.5352044753086416E-3</v>
      </c>
      <c r="D114" s="111"/>
      <c r="E114" s="111" t="s">
        <v>116</v>
      </c>
      <c r="F114">
        <v>125</v>
      </c>
      <c r="G114" s="21">
        <v>8.6805555555555551E-4</v>
      </c>
    </row>
    <row r="115" spans="1:7" x14ac:dyDescent="0.25">
      <c r="A115" s="11" t="s">
        <v>96</v>
      </c>
      <c r="D115" s="111"/>
      <c r="E115" s="111" t="s">
        <v>139</v>
      </c>
    </row>
    <row r="116" spans="1:7" x14ac:dyDescent="0.25">
      <c r="A116" s="11" t="s">
        <v>96</v>
      </c>
      <c r="B116">
        <v>4.3402777777777783E-2</v>
      </c>
      <c r="D116" s="111"/>
      <c r="E116" s="111" t="s">
        <v>117</v>
      </c>
      <c r="F116">
        <v>300</v>
      </c>
      <c r="G116" s="21">
        <v>2.0833333333333333E-3</v>
      </c>
    </row>
    <row r="117" spans="1:7" x14ac:dyDescent="0.25">
      <c r="A117" s="11" t="s">
        <v>96</v>
      </c>
      <c r="B117">
        <v>1.3937114197530864</v>
      </c>
      <c r="D117" s="111"/>
      <c r="E117" s="111" t="s">
        <v>147</v>
      </c>
      <c r="F117">
        <v>1700</v>
      </c>
      <c r="G117" s="21">
        <v>1.1805555555555555E-2</v>
      </c>
    </row>
    <row r="118" spans="1:7" x14ac:dyDescent="0.25">
      <c r="A118" s="11" t="s">
        <v>96</v>
      </c>
      <c r="B118">
        <v>3.515625</v>
      </c>
      <c r="D118" s="111"/>
      <c r="E118" s="111" t="s">
        <v>28</v>
      </c>
      <c r="F118">
        <v>2700</v>
      </c>
      <c r="G118" s="21">
        <v>1.8749999999999999E-2</v>
      </c>
    </row>
    <row r="119" spans="1:7" x14ac:dyDescent="0.25">
      <c r="A119" s="11" t="s">
        <v>96</v>
      </c>
      <c r="B119">
        <v>1.2056327160493826E-5</v>
      </c>
      <c r="D119" s="111"/>
      <c r="E119" s="111" t="s">
        <v>92</v>
      </c>
      <c r="F119">
        <v>5</v>
      </c>
      <c r="G119" s="21">
        <v>3.4722222222222222E-5</v>
      </c>
    </row>
    <row r="120" spans="1:7" x14ac:dyDescent="0.25">
      <c r="A120" s="11" t="s">
        <v>96</v>
      </c>
      <c r="B120">
        <v>2.1267361111111107</v>
      </c>
      <c r="D120" s="111"/>
      <c r="E120" s="111" t="s">
        <v>118</v>
      </c>
      <c r="F120">
        <v>2100</v>
      </c>
      <c r="G120" s="21">
        <v>1.4583333333333334E-2</v>
      </c>
    </row>
    <row r="121" spans="1:7" x14ac:dyDescent="0.25">
      <c r="A121" s="11" t="s">
        <v>96</v>
      </c>
      <c r="D121" s="111"/>
      <c r="E121" s="111" t="s">
        <v>85</v>
      </c>
    </row>
    <row r="122" spans="1:7" x14ac:dyDescent="0.25">
      <c r="A122" s="11" t="s">
        <v>96</v>
      </c>
      <c r="B122">
        <v>4.2998630401234568</v>
      </c>
      <c r="D122" s="111"/>
      <c r="E122" s="111" t="s">
        <v>119</v>
      </c>
      <c r="F122">
        <v>2986</v>
      </c>
      <c r="G122" s="21">
        <v>2.0736111111111111E-2</v>
      </c>
    </row>
    <row r="123" spans="1:7" x14ac:dyDescent="0.25">
      <c r="A123" s="11" t="s">
        <v>96</v>
      </c>
      <c r="B123">
        <v>3.4842785493827159E-3</v>
      </c>
      <c r="D123" s="111"/>
      <c r="E123" s="111" t="s">
        <v>29</v>
      </c>
      <c r="F123">
        <v>85</v>
      </c>
      <c r="G123" s="21">
        <v>5.9027777777777778E-4</v>
      </c>
    </row>
    <row r="124" spans="1:7" x14ac:dyDescent="0.25">
      <c r="A124" s="11" t="s">
        <v>96</v>
      </c>
      <c r="B124">
        <v>67.559266975308645</v>
      </c>
      <c r="D124" s="111"/>
      <c r="E124" s="111" t="s">
        <v>16</v>
      </c>
      <c r="F124">
        <v>11836</v>
      </c>
      <c r="G124" s="21">
        <v>8.2194444444444445E-2</v>
      </c>
    </row>
    <row r="125" spans="1:7" x14ac:dyDescent="0.25">
      <c r="A125" s="11" t="s">
        <v>96</v>
      </c>
      <c r="B125">
        <v>4.8920838155864192</v>
      </c>
      <c r="D125" s="111"/>
      <c r="E125" s="111" t="s">
        <v>54</v>
      </c>
      <c r="F125">
        <v>3185</v>
      </c>
      <c r="G125" s="21">
        <v>2.2118055555555554E-2</v>
      </c>
    </row>
    <row r="126" spans="1:7" x14ac:dyDescent="0.25">
      <c r="A126" s="11" t="s">
        <v>96</v>
      </c>
      <c r="B126">
        <v>1.9677854938271604E-2</v>
      </c>
      <c r="D126" s="111"/>
      <c r="E126" s="111" t="s">
        <v>37</v>
      </c>
      <c r="F126">
        <v>202</v>
      </c>
      <c r="G126" s="21">
        <v>1.4027777777777777E-3</v>
      </c>
    </row>
    <row r="127" spans="1:7" x14ac:dyDescent="0.25">
      <c r="A127" s="11" t="s">
        <v>96</v>
      </c>
      <c r="B127">
        <v>0.11111111111111113</v>
      </c>
      <c r="D127" s="111"/>
      <c r="E127" s="111" t="s">
        <v>120</v>
      </c>
      <c r="F127">
        <v>480</v>
      </c>
      <c r="G127" s="21">
        <v>3.3333333333333335E-3</v>
      </c>
    </row>
    <row r="128" spans="1:7" x14ac:dyDescent="0.25">
      <c r="A128" s="11" t="s">
        <v>96</v>
      </c>
      <c r="B128">
        <v>0.18537808641975312</v>
      </c>
      <c r="D128" s="111"/>
      <c r="E128" s="111" t="s">
        <v>121</v>
      </c>
      <c r="F128">
        <v>620</v>
      </c>
      <c r="G128" s="21">
        <v>4.3055555555555555E-3</v>
      </c>
    </row>
    <row r="129" spans="1:10" x14ac:dyDescent="0.25">
      <c r="A129" s="11" t="s">
        <v>96</v>
      </c>
      <c r="B129">
        <v>7.7160493827160503E-2</v>
      </c>
      <c r="D129" s="111"/>
      <c r="E129" s="111" t="s">
        <v>32</v>
      </c>
      <c r="F129">
        <v>400</v>
      </c>
      <c r="G129" s="21">
        <v>2.7777777777777779E-3</v>
      </c>
    </row>
    <row r="130" spans="1:10" x14ac:dyDescent="0.25">
      <c r="A130" s="11" t="s">
        <v>96</v>
      </c>
      <c r="B130">
        <v>4.3402777777777786E-4</v>
      </c>
      <c r="D130" s="111"/>
      <c r="E130" s="111" t="s">
        <v>122</v>
      </c>
      <c r="F130">
        <v>30</v>
      </c>
      <c r="G130" s="21">
        <v>2.0833333333333335E-4</v>
      </c>
    </row>
    <row r="131" spans="1:10" x14ac:dyDescent="0.25">
      <c r="A131" s="11" t="s">
        <v>96</v>
      </c>
      <c r="B131">
        <v>1.2056327160493829E-3</v>
      </c>
      <c r="D131" s="111"/>
      <c r="E131" s="111" t="s">
        <v>123</v>
      </c>
      <c r="F131">
        <v>50</v>
      </c>
      <c r="G131" s="21">
        <v>3.4722222222222224E-4</v>
      </c>
    </row>
    <row r="132" spans="1:10" x14ac:dyDescent="0.25">
      <c r="A132" s="11" t="s">
        <v>96</v>
      </c>
      <c r="D132" s="111"/>
      <c r="E132" s="111" t="s">
        <v>124</v>
      </c>
    </row>
    <row r="133" spans="1:10" x14ac:dyDescent="0.25">
      <c r="A133" s="11" t="s">
        <v>96</v>
      </c>
      <c r="D133" s="111"/>
      <c r="E133" s="111" t="s">
        <v>140</v>
      </c>
    </row>
    <row r="134" spans="1:10" x14ac:dyDescent="0.25">
      <c r="A134" s="11" t="s">
        <v>96</v>
      </c>
      <c r="B134">
        <v>10.382716049382717</v>
      </c>
      <c r="D134" s="111"/>
      <c r="E134" s="111" t="s">
        <v>125</v>
      </c>
      <c r="F134">
        <v>4640</v>
      </c>
      <c r="G134" s="21">
        <v>3.2222222222222222E-2</v>
      </c>
    </row>
    <row r="135" spans="1:10" x14ac:dyDescent="0.25">
      <c r="A135" s="11" t="s">
        <v>96</v>
      </c>
      <c r="B135">
        <v>3.7808641975308643E-2</v>
      </c>
      <c r="D135" s="111"/>
      <c r="E135" s="111" t="s">
        <v>31</v>
      </c>
      <c r="F135">
        <v>280</v>
      </c>
      <c r="G135" s="21">
        <v>1.9444444444444444E-3</v>
      </c>
    </row>
    <row r="136" spans="1:10" x14ac:dyDescent="0.25">
      <c r="A136" s="11" t="s">
        <v>96</v>
      </c>
      <c r="B136">
        <v>3.9171006944444454E-2</v>
      </c>
      <c r="D136" s="111"/>
      <c r="E136" s="111" t="s">
        <v>141</v>
      </c>
      <c r="F136">
        <v>285</v>
      </c>
      <c r="G136" s="21">
        <v>1.9791666666666668E-3</v>
      </c>
    </row>
    <row r="137" spans="1:10" x14ac:dyDescent="0.25">
      <c r="A137" s="11" t="s">
        <v>96</v>
      </c>
      <c r="B137">
        <v>8.6574889081790136</v>
      </c>
      <c r="D137" s="111"/>
      <c r="E137" s="111" t="s">
        <v>126</v>
      </c>
      <c r="F137">
        <v>4237</v>
      </c>
      <c r="G137" s="21">
        <v>2.9423611111111112E-2</v>
      </c>
    </row>
    <row r="138" spans="1:10" x14ac:dyDescent="0.25">
      <c r="A138" s="11" t="s">
        <v>96</v>
      </c>
      <c r="B138">
        <v>0.20879822530864195</v>
      </c>
      <c r="D138" s="111"/>
      <c r="E138" s="111" t="s">
        <v>127</v>
      </c>
      <c r="F138">
        <v>658</v>
      </c>
      <c r="G138" s="21">
        <v>4.5694444444444446E-3</v>
      </c>
    </row>
    <row r="139" spans="1:10" x14ac:dyDescent="0.25">
      <c r="A139" s="11" t="s">
        <v>96</v>
      </c>
      <c r="B139">
        <v>0.30864197530864201</v>
      </c>
      <c r="D139" s="111"/>
      <c r="E139" s="111" t="s">
        <v>128</v>
      </c>
      <c r="F139">
        <v>800</v>
      </c>
      <c r="G139" s="21">
        <v>5.5555555555555558E-3</v>
      </c>
    </row>
    <row r="140" spans="1:10" x14ac:dyDescent="0.25">
      <c r="A140" s="11" t="s">
        <v>96</v>
      </c>
      <c r="B140">
        <v>40.552131558641982</v>
      </c>
      <c r="D140" s="111"/>
      <c r="E140" s="111" t="s">
        <v>38</v>
      </c>
      <c r="F140">
        <v>9170</v>
      </c>
      <c r="G140" s="21">
        <v>6.368055555555556E-2</v>
      </c>
    </row>
    <row r="141" spans="1:10" x14ac:dyDescent="0.25">
      <c r="A141" s="11" t="s">
        <v>96</v>
      </c>
      <c r="B141">
        <v>0.87890625</v>
      </c>
      <c r="D141" s="111"/>
      <c r="E141" s="111" t="s">
        <v>129</v>
      </c>
      <c r="F141">
        <v>1350</v>
      </c>
      <c r="G141" s="21">
        <v>9.3749999999999997E-3</v>
      </c>
    </row>
    <row r="142" spans="1:10" x14ac:dyDescent="0.25">
      <c r="A142" s="11" t="s">
        <v>96</v>
      </c>
      <c r="B142">
        <v>0.69444444444444453</v>
      </c>
      <c r="D142" s="111"/>
      <c r="E142" s="111" t="s">
        <v>12</v>
      </c>
      <c r="F142">
        <v>1200</v>
      </c>
      <c r="G142" s="21">
        <v>8.3333333333333332E-3</v>
      </c>
    </row>
    <row r="143" spans="1:10" x14ac:dyDescent="0.25">
      <c r="A143" s="11" t="s">
        <v>96</v>
      </c>
      <c r="B143">
        <v>4.3402777777777783E-2</v>
      </c>
      <c r="D143" s="111"/>
      <c r="E143" s="111" t="s">
        <v>47</v>
      </c>
      <c r="F143">
        <v>300</v>
      </c>
      <c r="G143" s="21">
        <v>2.0833333333333333E-3</v>
      </c>
    </row>
    <row r="144" spans="1:10" x14ac:dyDescent="0.25">
      <c r="A144" s="150" t="s">
        <v>96</v>
      </c>
      <c r="B144">
        <v>3.5156249999999999E-4</v>
      </c>
      <c r="D144" s="111"/>
      <c r="E144" s="12" t="s">
        <v>86</v>
      </c>
      <c r="F144">
        <v>27</v>
      </c>
      <c r="G144" s="21">
        <v>1.875E-4</v>
      </c>
      <c r="H144" s="12"/>
      <c r="I144" s="12"/>
      <c r="J144" s="12"/>
    </row>
    <row r="145" spans="1:10" x14ac:dyDescent="0.25">
      <c r="A145" s="70" t="s">
        <v>149</v>
      </c>
      <c r="B145" s="113">
        <v>142.05157966165888</v>
      </c>
      <c r="C145" s="70">
        <v>1612.0711952404999</v>
      </c>
      <c r="D145" s="113"/>
      <c r="E145" s="107" t="s">
        <v>99</v>
      </c>
      <c r="F145" s="113">
        <v>4243</v>
      </c>
      <c r="G145" s="80">
        <v>0.11918539325842696</v>
      </c>
      <c r="J145" s="11">
        <v>35600</v>
      </c>
    </row>
    <row r="146" spans="1:10" x14ac:dyDescent="0.25">
      <c r="A146" s="105" t="s">
        <v>149</v>
      </c>
      <c r="B146" s="107">
        <v>0.76316910743592981</v>
      </c>
      <c r="C146" s="105"/>
      <c r="D146" s="107"/>
      <c r="E146" s="107" t="s">
        <v>6</v>
      </c>
      <c r="F146" s="107">
        <v>311</v>
      </c>
      <c r="G146" s="28">
        <v>8.7359550561797745E-3</v>
      </c>
      <c r="J146" s="105"/>
    </row>
    <row r="147" spans="1:10" x14ac:dyDescent="0.25">
      <c r="A147" s="105" t="s">
        <v>149</v>
      </c>
      <c r="B147" s="107">
        <v>820.27534402221931</v>
      </c>
      <c r="C147" s="105"/>
      <c r="D147" s="107"/>
      <c r="E147" s="107" t="s">
        <v>82</v>
      </c>
      <c r="F147" s="107">
        <v>10196</v>
      </c>
      <c r="G147" s="28">
        <v>0.28640449438202248</v>
      </c>
      <c r="J147" s="105"/>
    </row>
    <row r="148" spans="1:10" x14ac:dyDescent="0.25">
      <c r="A148" s="105" t="s">
        <v>149</v>
      </c>
      <c r="B148" s="107">
        <v>10.489592538820856</v>
      </c>
      <c r="C148" s="105"/>
      <c r="D148" s="107"/>
      <c r="E148" s="107" t="s">
        <v>151</v>
      </c>
      <c r="F148" s="107">
        <v>1153</v>
      </c>
      <c r="G148" s="28">
        <v>3.2387640449438204E-2</v>
      </c>
      <c r="J148" s="105"/>
    </row>
    <row r="149" spans="1:10" x14ac:dyDescent="0.25">
      <c r="A149" s="105" t="s">
        <v>149</v>
      </c>
      <c r="B149" s="107">
        <v>221.64183815174854</v>
      </c>
      <c r="C149" s="105"/>
      <c r="D149" s="107"/>
      <c r="E149" s="107" t="s">
        <v>15</v>
      </c>
      <c r="F149" s="107">
        <v>5300</v>
      </c>
      <c r="G149" s="28">
        <v>0.14887640449438203</v>
      </c>
      <c r="J149" s="105"/>
    </row>
    <row r="150" spans="1:10" x14ac:dyDescent="0.25">
      <c r="A150" s="105" t="s">
        <v>149</v>
      </c>
      <c r="B150" s="107"/>
      <c r="C150" s="105"/>
      <c r="D150" s="107"/>
      <c r="E150" s="107" t="s">
        <v>152</v>
      </c>
      <c r="F150" s="107"/>
      <c r="G150" s="28"/>
      <c r="J150" s="105"/>
    </row>
    <row r="151" spans="1:10" x14ac:dyDescent="0.25">
      <c r="A151" s="105" t="s">
        <v>149</v>
      </c>
      <c r="B151" s="107">
        <v>74.608832533771007</v>
      </c>
      <c r="C151" s="105"/>
      <c r="D151" s="107"/>
      <c r="E151" s="107" t="s">
        <v>94</v>
      </c>
      <c r="F151" s="107">
        <v>3075</v>
      </c>
      <c r="G151" s="28">
        <v>8.6376404494382025E-2</v>
      </c>
      <c r="J151" s="105"/>
    </row>
    <row r="152" spans="1:10" x14ac:dyDescent="0.25">
      <c r="A152" s="105" t="s">
        <v>149</v>
      </c>
      <c r="B152" s="107">
        <v>26.251230905188741</v>
      </c>
      <c r="C152" s="105"/>
      <c r="D152" s="107"/>
      <c r="E152" s="107" t="s">
        <v>136</v>
      </c>
      <c r="F152" s="107">
        <v>1824</v>
      </c>
      <c r="G152" s="28">
        <v>5.1235955056179776E-2</v>
      </c>
      <c r="J152" s="105"/>
    </row>
    <row r="153" spans="1:10" x14ac:dyDescent="0.25">
      <c r="A153" s="105" t="s">
        <v>149</v>
      </c>
      <c r="B153" s="107">
        <v>8.6330324453983085</v>
      </c>
      <c r="C153" s="105"/>
      <c r="D153" s="107"/>
      <c r="E153" s="107" t="s">
        <v>153</v>
      </c>
      <c r="F153" s="107">
        <v>1046</v>
      </c>
      <c r="G153" s="28">
        <v>2.9382022471910112E-2</v>
      </c>
      <c r="J153" s="105"/>
    </row>
    <row r="154" spans="1:10" x14ac:dyDescent="0.25">
      <c r="A154" s="105" t="s">
        <v>149</v>
      </c>
      <c r="B154" s="107">
        <v>5.8357530614821351E-2</v>
      </c>
      <c r="C154" s="105"/>
      <c r="D154" s="107"/>
      <c r="E154" s="14" t="s">
        <v>154</v>
      </c>
      <c r="F154" s="107">
        <v>86</v>
      </c>
      <c r="G154" s="28">
        <v>2.4157303370786515E-3</v>
      </c>
      <c r="J154" s="105"/>
    </row>
    <row r="155" spans="1:10" x14ac:dyDescent="0.25">
      <c r="A155" s="105" t="s">
        <v>149</v>
      </c>
      <c r="B155" s="107">
        <v>293.60244918570885</v>
      </c>
      <c r="C155" s="105"/>
      <c r="D155" s="107"/>
      <c r="E155" s="107" t="s">
        <v>16</v>
      </c>
      <c r="F155" s="107">
        <v>6100</v>
      </c>
      <c r="G155" s="28">
        <v>0.17134831460674158</v>
      </c>
      <c r="J155" s="105"/>
    </row>
    <row r="156" spans="1:10" x14ac:dyDescent="0.25">
      <c r="A156" s="105" t="s">
        <v>149</v>
      </c>
      <c r="B156" s="107">
        <v>3.9887719353616973</v>
      </c>
      <c r="C156" s="105"/>
      <c r="D156" s="107"/>
      <c r="E156" s="107" t="s">
        <v>32</v>
      </c>
      <c r="F156" s="107">
        <v>711</v>
      </c>
      <c r="G156" s="28">
        <v>1.9971910112359551E-2</v>
      </c>
      <c r="J156" s="105"/>
    </row>
    <row r="157" spans="1:10" x14ac:dyDescent="0.25">
      <c r="A157" s="105" t="s">
        <v>149</v>
      </c>
      <c r="B157" s="107"/>
      <c r="C157" s="105"/>
      <c r="D157" s="107"/>
      <c r="E157" s="107" t="s">
        <v>126</v>
      </c>
      <c r="F157" s="107"/>
      <c r="G157" s="28"/>
      <c r="J157" s="105"/>
    </row>
    <row r="158" spans="1:10" x14ac:dyDescent="0.25">
      <c r="A158" s="105" t="s">
        <v>149</v>
      </c>
      <c r="B158" s="107">
        <v>2.3781798384042419</v>
      </c>
      <c r="C158" s="105"/>
      <c r="D158" s="107"/>
      <c r="E158" s="107" t="s">
        <v>128</v>
      </c>
      <c r="F158" s="107">
        <v>549</v>
      </c>
      <c r="G158" s="28">
        <v>1.5421348314606741E-2</v>
      </c>
      <c r="J158" s="105"/>
    </row>
    <row r="159" spans="1:10" x14ac:dyDescent="0.25">
      <c r="A159" s="105" t="s">
        <v>149</v>
      </c>
      <c r="B159">
        <v>7.2718091150107309</v>
      </c>
      <c r="E159" s="107" t="s">
        <v>38</v>
      </c>
      <c r="F159">
        <v>960</v>
      </c>
      <c r="G159" s="21">
        <v>2.6966292134831461E-2</v>
      </c>
    </row>
    <row r="160" spans="1:10" x14ac:dyDescent="0.25">
      <c r="A160" s="150" t="s">
        <v>149</v>
      </c>
      <c r="B160" s="12">
        <v>5.7008269157934603E-2</v>
      </c>
      <c r="C160" s="150"/>
      <c r="D160" s="12"/>
      <c r="E160" s="16" t="s">
        <v>129</v>
      </c>
      <c r="F160" s="12">
        <v>85</v>
      </c>
      <c r="G160" s="27">
        <v>2.3876404494382023E-3</v>
      </c>
      <c r="H160" s="12"/>
      <c r="I160" s="12"/>
      <c r="J160" s="12"/>
    </row>
    <row r="161" spans="1:10" x14ac:dyDescent="0.25">
      <c r="A161" s="11" t="s">
        <v>155</v>
      </c>
      <c r="B161" s="146">
        <f>POWER((F161/$J$161)*100, 2)</f>
        <v>0</v>
      </c>
      <c r="C161" s="11">
        <f>SUM(B161:B206)</f>
        <v>2584.737579687403</v>
      </c>
      <c r="D161" s="197"/>
      <c r="E161" s="146" t="s">
        <v>17</v>
      </c>
      <c r="F161" s="198"/>
      <c r="H161" s="146"/>
      <c r="I161" s="146"/>
      <c r="J161" s="146">
        <v>71200</v>
      </c>
    </row>
    <row r="162" spans="1:10" x14ac:dyDescent="0.25">
      <c r="A162" s="11" t="s">
        <v>155</v>
      </c>
      <c r="B162" s="146">
        <f t="shared" ref="B162:B206" si="10">POWER((F162/$J$161)*100, 2)</f>
        <v>0.23478924693851791</v>
      </c>
      <c r="D162" s="197"/>
      <c r="E162" s="146" t="s">
        <v>97</v>
      </c>
      <c r="F162" s="198">
        <v>345</v>
      </c>
      <c r="G162" s="21">
        <f>F162/$J$161</f>
        <v>4.8455056179775285E-3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0.8855021461936623</v>
      </c>
      <c r="D163" s="197"/>
      <c r="E163" s="146" t="s">
        <v>5</v>
      </c>
      <c r="F163" s="198">
        <v>670</v>
      </c>
      <c r="G163" s="21">
        <f t="shared" ref="G163:G202" si="11">F163/$J$161</f>
        <v>9.4101123595505612E-3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12.368261583133446</v>
      </c>
      <c r="D164" s="197"/>
      <c r="E164" s="146" t="s">
        <v>6</v>
      </c>
      <c r="F164" s="198">
        <v>2504</v>
      </c>
      <c r="G164" s="21">
        <f t="shared" si="11"/>
        <v>3.5168539325842699E-2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</v>
      </c>
      <c r="D165" s="197"/>
      <c r="E165" s="146" t="s">
        <v>168</v>
      </c>
      <c r="F165" s="198"/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2.4304459664183813E-2</v>
      </c>
      <c r="D166" s="197"/>
      <c r="E166" s="146" t="s">
        <v>82</v>
      </c>
      <c r="F166" s="198">
        <v>111</v>
      </c>
      <c r="G166" s="21">
        <f t="shared" si="11"/>
        <v>1.5589887640449437E-3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2.759200227244035E-5</v>
      </c>
      <c r="D167" s="197"/>
      <c r="E167" s="146" t="s">
        <v>83</v>
      </c>
      <c r="F167" s="198">
        <v>3.74</v>
      </c>
      <c r="G167" s="21">
        <f t="shared" si="11"/>
        <v>5.2528089887640451E-5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2213.7553654841563</v>
      </c>
      <c r="D168" s="197"/>
      <c r="E168" s="146" t="s">
        <v>15</v>
      </c>
      <c r="F168" s="198">
        <v>33500</v>
      </c>
      <c r="G168" s="21">
        <f t="shared" si="11"/>
        <v>0.4705056179775281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197"/>
      <c r="E169" s="146" t="s">
        <v>156</v>
      </c>
      <c r="F169" s="198"/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1.2624668602449185E-4</v>
      </c>
      <c r="D170" s="197"/>
      <c r="E170" s="146" t="s">
        <v>103</v>
      </c>
      <c r="F170" s="198">
        <v>8</v>
      </c>
      <c r="G170" s="21">
        <f t="shared" si="11"/>
        <v>1.1235955056179776E-4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6.228950337709886</v>
      </c>
      <c r="D171" s="197"/>
      <c r="E171" s="146" t="s">
        <v>106</v>
      </c>
      <c r="F171" s="198">
        <v>1777</v>
      </c>
      <c r="G171" s="21">
        <f t="shared" si="11"/>
        <v>2.4957865168539328E-2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0.20199469763918701</v>
      </c>
      <c r="D172" s="197"/>
      <c r="E172" s="146" t="s">
        <v>164</v>
      </c>
      <c r="F172" s="198">
        <v>320</v>
      </c>
      <c r="G172" s="21">
        <f t="shared" si="11"/>
        <v>4.4943820224719105E-3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0.17753440222194164</v>
      </c>
      <c r="D173" s="197"/>
      <c r="E173" s="146" t="s">
        <v>9</v>
      </c>
      <c r="F173" s="198">
        <v>300</v>
      </c>
      <c r="G173" s="21">
        <f t="shared" si="11"/>
        <v>4.2134831460674156E-3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0</v>
      </c>
      <c r="D174" s="197"/>
      <c r="E174" s="146" t="s">
        <v>23</v>
      </c>
      <c r="F174" s="198"/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2.563596768084838E-2</v>
      </c>
      <c r="D175" s="197"/>
      <c r="E175" s="146" t="s">
        <v>24</v>
      </c>
      <c r="F175" s="198">
        <v>114</v>
      </c>
      <c r="G175" s="21">
        <f t="shared" si="11"/>
        <v>1.601123595505618E-3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8.0797879055674784E-3</v>
      </c>
      <c r="D176" s="197"/>
      <c r="E176" s="146" t="s">
        <v>135</v>
      </c>
      <c r="F176" s="198">
        <v>64</v>
      </c>
      <c r="G176" s="21">
        <f t="shared" si="11"/>
        <v>8.9887640449438206E-4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2.3868514076505489</v>
      </c>
      <c r="D177" s="197"/>
      <c r="E177" s="146" t="s">
        <v>136</v>
      </c>
      <c r="F177" s="198">
        <v>1100</v>
      </c>
      <c r="G177" s="21">
        <f t="shared" si="11"/>
        <v>1.5449438202247191E-2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5.8901653831586929</v>
      </c>
      <c r="D178" s="197"/>
      <c r="E178" s="146" t="s">
        <v>153</v>
      </c>
      <c r="F178" s="198">
        <v>1728</v>
      </c>
      <c r="G178" s="21">
        <f t="shared" si="11"/>
        <v>2.4269662921348314E-2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0.3332143195303624</v>
      </c>
      <c r="D179" s="197"/>
      <c r="E179" s="146" t="s">
        <v>36</v>
      </c>
      <c r="F179" s="198">
        <v>411</v>
      </c>
      <c r="G179" s="21">
        <f t="shared" si="11"/>
        <v>5.77247191011236E-3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1.7802755333922483E-2</v>
      </c>
      <c r="D180" s="197"/>
      <c r="E180" s="146" t="s">
        <v>137</v>
      </c>
      <c r="F180" s="198">
        <v>95</v>
      </c>
      <c r="G180" s="21">
        <f t="shared" si="11"/>
        <v>1.3342696629213484E-3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0.75826915793460403</v>
      </c>
      <c r="D181" s="197"/>
      <c r="E181" s="146" t="s">
        <v>56</v>
      </c>
      <c r="F181" s="198">
        <v>620</v>
      </c>
      <c r="G181" s="21">
        <f t="shared" si="11"/>
        <v>8.7078651685393253E-3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140.78222446660777</v>
      </c>
      <c r="D182" s="197"/>
      <c r="E182" s="146" t="s">
        <v>165</v>
      </c>
      <c r="F182" s="198">
        <v>8448</v>
      </c>
      <c r="G182" s="21">
        <f t="shared" si="11"/>
        <v>0.11865168539325843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0</v>
      </c>
      <c r="D183" s="197"/>
      <c r="E183" s="146" t="s">
        <v>157</v>
      </c>
      <c r="F183" s="198"/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2.1619737288536799E-4</v>
      </c>
      <c r="D184" s="197"/>
      <c r="E184" s="146" t="s">
        <v>28</v>
      </c>
      <c r="F184" s="198">
        <v>10.468999999999999</v>
      </c>
      <c r="G184" s="21">
        <f t="shared" si="11"/>
        <v>1.4703651685393258E-4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2.2795910396414598</v>
      </c>
      <c r="D185" s="197"/>
      <c r="E185" s="146" t="s">
        <v>92</v>
      </c>
      <c r="F185" s="198">
        <v>1075</v>
      </c>
      <c r="G185" s="21">
        <f t="shared" si="11"/>
        <v>1.5098314606741573E-2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2.7606382559020323E-6</v>
      </c>
      <c r="D186" s="197"/>
      <c r="E186" s="146" t="s">
        <v>158</v>
      </c>
      <c r="F186" s="198">
        <v>1.1830000000000001</v>
      </c>
      <c r="G186" s="21">
        <f t="shared" si="11"/>
        <v>1.6615168539325843E-5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34.137103901022599</v>
      </c>
      <c r="D187" s="197"/>
      <c r="E187" s="146" t="s">
        <v>16</v>
      </c>
      <c r="F187" s="198">
        <v>4160</v>
      </c>
      <c r="G187" s="21">
        <f t="shared" si="11"/>
        <v>5.8426966292134834E-2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1.6515137766696124</v>
      </c>
      <c r="D188" s="197"/>
      <c r="E188" s="146" t="s">
        <v>54</v>
      </c>
      <c r="F188" s="198">
        <v>915</v>
      </c>
      <c r="G188" s="21">
        <f t="shared" si="11"/>
        <v>1.2851123595505618E-2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0.16589603585405882</v>
      </c>
      <c r="D189" s="197"/>
      <c r="E189" s="146" t="s">
        <v>159</v>
      </c>
      <c r="F189" s="198">
        <v>290</v>
      </c>
      <c r="G189" s="21">
        <f t="shared" si="11"/>
        <v>4.0730337078651686E-3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1.2001325590203256</v>
      </c>
      <c r="D190" s="197"/>
      <c r="E190" s="146" t="s">
        <v>121</v>
      </c>
      <c r="F190" s="198">
        <v>780</v>
      </c>
      <c r="G190" s="21">
        <f t="shared" si="11"/>
        <v>1.0955056179775281E-2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6.8980005681100866E-4</v>
      </c>
      <c r="D191" s="197"/>
      <c r="E191" s="146" t="s">
        <v>160</v>
      </c>
      <c r="F191" s="198">
        <v>18.7</v>
      </c>
      <c r="G191" s="21">
        <f t="shared" si="11"/>
        <v>2.6264044943820222E-4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0.17753440222194164</v>
      </c>
      <c r="D192" s="197"/>
      <c r="E192" s="146" t="s">
        <v>123</v>
      </c>
      <c r="F192" s="198">
        <v>300</v>
      </c>
      <c r="G192" s="21">
        <f t="shared" si="11"/>
        <v>4.2134831460674156E-3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6.1860876152001015E-5</v>
      </c>
      <c r="D193" s="197"/>
      <c r="E193" s="146" t="s">
        <v>46</v>
      </c>
      <c r="F193" s="198">
        <v>5.6</v>
      </c>
      <c r="G193" s="21">
        <f t="shared" si="11"/>
        <v>7.8651685393258427E-5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</v>
      </c>
      <c r="D194" s="197"/>
      <c r="E194" s="146" t="s">
        <v>161</v>
      </c>
      <c r="F194" s="198"/>
      <c r="G194" s="21">
        <f t="shared" si="11"/>
        <v>0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0.38189622522408784</v>
      </c>
      <c r="D195" s="197"/>
      <c r="E195" s="146" t="s">
        <v>162</v>
      </c>
      <c r="F195" s="198">
        <v>440</v>
      </c>
      <c r="G195" s="21">
        <f t="shared" si="11"/>
        <v>6.1797752808988764E-3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2.174796427218785</v>
      </c>
      <c r="D196" s="197"/>
      <c r="E196" s="146" t="s">
        <v>166</v>
      </c>
      <c r="F196" s="198">
        <v>1050</v>
      </c>
      <c r="G196" s="21">
        <f t="shared" si="11"/>
        <v>1.4747191011235955E-2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4.617669801792703E-2</v>
      </c>
      <c r="D197" s="197"/>
      <c r="E197" s="146" t="s">
        <v>31</v>
      </c>
      <c r="F197" s="198">
        <v>153</v>
      </c>
      <c r="G197" s="21">
        <f t="shared" si="11"/>
        <v>2.1488764044943821E-3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157.3051461305391</v>
      </c>
      <c r="D198" s="197"/>
      <c r="E198" s="146" t="s">
        <v>38</v>
      </c>
      <c r="F198" s="198">
        <v>8930</v>
      </c>
      <c r="G198" s="21">
        <f t="shared" si="11"/>
        <v>0.12542134831460675</v>
      </c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4.1474008963514705E-2</v>
      </c>
      <c r="D199" s="197"/>
      <c r="E199" s="146" t="s">
        <v>129</v>
      </c>
      <c r="F199" s="198">
        <v>145</v>
      </c>
      <c r="G199" s="21">
        <f t="shared" si="11"/>
        <v>2.0365168539325843E-3</v>
      </c>
      <c r="H199" s="146"/>
      <c r="I199" s="146"/>
      <c r="J199" s="76"/>
    </row>
    <row r="200" spans="1:10" x14ac:dyDescent="0.25">
      <c r="A200" s="11" t="s">
        <v>155</v>
      </c>
      <c r="B200" s="146">
        <f t="shared" si="10"/>
        <v>1.3957360181795228E-3</v>
      </c>
      <c r="D200" s="197"/>
      <c r="E200" s="146" t="s">
        <v>12</v>
      </c>
      <c r="F200" s="198">
        <v>26.6</v>
      </c>
      <c r="G200" s="21">
        <f t="shared" si="11"/>
        <v>3.7359550561797756E-4</v>
      </c>
      <c r="H200" s="146"/>
      <c r="I200" s="146"/>
      <c r="J200" s="76"/>
    </row>
    <row r="201" spans="1:10" x14ac:dyDescent="0.25">
      <c r="A201" s="11" t="s">
        <v>155</v>
      </c>
      <c r="B201" s="146">
        <f t="shared" si="10"/>
        <v>1.0948447954803686</v>
      </c>
      <c r="D201" s="197"/>
      <c r="E201" s="146" t="s">
        <v>47</v>
      </c>
      <c r="F201" s="198">
        <v>745</v>
      </c>
      <c r="G201" s="21">
        <f t="shared" si="11"/>
        <v>1.0463483146067416E-2</v>
      </c>
      <c r="H201" s="146"/>
      <c r="I201" s="146"/>
      <c r="J201" s="76"/>
    </row>
    <row r="202" spans="1:10" x14ac:dyDescent="0.25">
      <c r="A202" s="11" t="s">
        <v>155</v>
      </c>
      <c r="B202" s="146">
        <f t="shared" si="10"/>
        <v>7.8904178765307406E-6</v>
      </c>
      <c r="D202" s="197"/>
      <c r="E202" s="146" t="s">
        <v>86</v>
      </c>
      <c r="F202" s="198">
        <v>2</v>
      </c>
      <c r="G202" s="21">
        <f t="shared" si="11"/>
        <v>2.8089887640449439E-5</v>
      </c>
      <c r="H202" s="146"/>
      <c r="I202" s="146"/>
      <c r="J202" s="76"/>
    </row>
    <row r="203" spans="1:10" x14ac:dyDescent="0.25">
      <c r="A203" s="11" t="s">
        <v>155</v>
      </c>
      <c r="B203" s="146">
        <f t="shared" si="10"/>
        <v>0</v>
      </c>
      <c r="D203" s="197"/>
      <c r="E203" s="146" t="s">
        <v>81</v>
      </c>
      <c r="F203" s="199"/>
      <c r="H203" s="146"/>
      <c r="I203" s="146"/>
      <c r="J203" s="76"/>
    </row>
    <row r="204" spans="1:10" x14ac:dyDescent="0.25">
      <c r="A204" s="11" t="s">
        <v>155</v>
      </c>
      <c r="B204" s="146">
        <f t="shared" si="10"/>
        <v>0</v>
      </c>
      <c r="D204" s="197"/>
      <c r="E204" s="146" t="s">
        <v>19</v>
      </c>
      <c r="F204" s="198"/>
      <c r="H204" s="146"/>
      <c r="I204" s="146"/>
      <c r="J204" s="76"/>
    </row>
    <row r="205" spans="1:10" x14ac:dyDescent="0.25">
      <c r="A205" s="11" t="s">
        <v>155</v>
      </c>
      <c r="B205" s="146">
        <f t="shared" si="10"/>
        <v>0</v>
      </c>
      <c r="D205" s="197"/>
      <c r="E205" s="146" t="s">
        <v>94</v>
      </c>
      <c r="F205" s="198"/>
      <c r="H205" s="146"/>
      <c r="I205" s="146"/>
      <c r="J205" s="76"/>
    </row>
    <row r="206" spans="1:10" x14ac:dyDescent="0.25">
      <c r="A206" s="150" t="s">
        <v>155</v>
      </c>
      <c r="B206" s="12">
        <f t="shared" si="10"/>
        <v>0</v>
      </c>
      <c r="C206" s="150"/>
      <c r="D206" s="131"/>
      <c r="E206" s="12" t="s">
        <v>163</v>
      </c>
      <c r="F206" s="205"/>
      <c r="G206" s="27"/>
      <c r="H206" s="12"/>
      <c r="I206" s="12"/>
      <c r="J206" s="147"/>
    </row>
    <row r="207" spans="1:10" x14ac:dyDescent="0.25">
      <c r="A207" s="11" t="s">
        <v>169</v>
      </c>
      <c r="B207" s="207">
        <v>1.7517301038062283</v>
      </c>
      <c r="C207" s="209">
        <v>722.95359271531356</v>
      </c>
      <c r="D207" s="206"/>
      <c r="E207" s="114" t="s">
        <v>5</v>
      </c>
      <c r="F207" s="207">
        <v>900</v>
      </c>
      <c r="G207" s="208">
        <v>1.3235294117647059E-2</v>
      </c>
      <c r="J207" s="170">
        <v>68000</v>
      </c>
    </row>
    <row r="208" spans="1:10" x14ac:dyDescent="0.25">
      <c r="A208" s="11" t="s">
        <v>169</v>
      </c>
      <c r="B208" s="207">
        <v>0.34602076124567477</v>
      </c>
      <c r="C208" s="207"/>
      <c r="D208" s="206"/>
      <c r="E208" s="114" t="s">
        <v>100</v>
      </c>
      <c r="F208" s="207">
        <v>400</v>
      </c>
      <c r="G208" s="208">
        <v>5.8823529411764705E-3</v>
      </c>
      <c r="J208" s="114"/>
    </row>
    <row r="209" spans="1:10" x14ac:dyDescent="0.25">
      <c r="A209" s="11" t="s">
        <v>169</v>
      </c>
      <c r="B209" s="207">
        <v>0.63628540562499991</v>
      </c>
      <c r="C209" s="207"/>
      <c r="D209" s="206"/>
      <c r="E209" s="114" t="s">
        <v>6</v>
      </c>
      <c r="F209" s="207">
        <v>542.41899999999998</v>
      </c>
      <c r="G209" s="208">
        <v>7.9767499999999995E-3</v>
      </c>
      <c r="J209" s="114"/>
    </row>
    <row r="210" spans="1:10" x14ac:dyDescent="0.25">
      <c r="A210" s="11" t="s">
        <v>169</v>
      </c>
      <c r="B210" s="207">
        <v>87.615105968858117</v>
      </c>
      <c r="C210" s="207"/>
      <c r="D210" s="206"/>
      <c r="E210" s="114" t="s">
        <v>82</v>
      </c>
      <c r="F210" s="207">
        <v>6365</v>
      </c>
      <c r="G210" s="208">
        <v>9.3602941176470583E-2</v>
      </c>
      <c r="J210" s="114"/>
    </row>
    <row r="211" spans="1:10" x14ac:dyDescent="0.25">
      <c r="A211" s="11" t="s">
        <v>169</v>
      </c>
      <c r="B211" s="207">
        <v>6.25</v>
      </c>
      <c r="C211" s="207"/>
      <c r="D211" s="206"/>
      <c r="E211" s="114" t="s">
        <v>83</v>
      </c>
      <c r="F211" s="207">
        <v>1700</v>
      </c>
      <c r="G211" s="208">
        <v>2.5000000000000001E-2</v>
      </c>
      <c r="J211" s="114"/>
    </row>
    <row r="212" spans="1:10" x14ac:dyDescent="0.25">
      <c r="A212" s="11" t="s">
        <v>169</v>
      </c>
      <c r="B212" s="207">
        <v>142.24070069204151</v>
      </c>
      <c r="C212" s="207"/>
      <c r="D212" s="206"/>
      <c r="E212" s="114" t="s">
        <v>15</v>
      </c>
      <c r="F212" s="207">
        <v>8110</v>
      </c>
      <c r="G212" s="208">
        <v>0.11926470588235294</v>
      </c>
      <c r="J212" s="114"/>
    </row>
    <row r="213" spans="1:10" x14ac:dyDescent="0.25">
      <c r="A213" s="11" t="s">
        <v>169</v>
      </c>
      <c r="B213" s="207">
        <v>1.1842560553633217</v>
      </c>
      <c r="C213" s="207"/>
      <c r="D213" s="206"/>
      <c r="E213" s="114" t="s">
        <v>134</v>
      </c>
      <c r="F213" s="207">
        <v>740</v>
      </c>
      <c r="G213" s="208">
        <v>1.088235294117647E-2</v>
      </c>
      <c r="J213" s="114"/>
    </row>
    <row r="214" spans="1:10" x14ac:dyDescent="0.25">
      <c r="A214" s="11" t="s">
        <v>169</v>
      </c>
      <c r="B214" s="207">
        <v>0.34602076124567477</v>
      </c>
      <c r="C214" s="207"/>
      <c r="D214" s="206"/>
      <c r="E214" s="114" t="s">
        <v>19</v>
      </c>
      <c r="F214" s="207">
        <v>400</v>
      </c>
      <c r="G214" s="208">
        <v>5.8823529411764705E-3</v>
      </c>
      <c r="J214" s="114"/>
    </row>
    <row r="215" spans="1:10" x14ac:dyDescent="0.25">
      <c r="A215" s="11" t="s">
        <v>169</v>
      </c>
      <c r="B215" s="207">
        <v>31.22837370242215</v>
      </c>
      <c r="C215" s="207"/>
      <c r="D215" s="206"/>
      <c r="E215" s="114" t="s">
        <v>94</v>
      </c>
      <c r="F215" s="207">
        <v>3800</v>
      </c>
      <c r="G215" s="208">
        <v>5.5882352941176473E-2</v>
      </c>
      <c r="J215" s="114"/>
    </row>
    <row r="216" spans="1:10" x14ac:dyDescent="0.25">
      <c r="A216" s="11" t="s">
        <v>169</v>
      </c>
      <c r="B216" s="207">
        <v>17.320285467128031</v>
      </c>
      <c r="C216" s="207"/>
      <c r="D216" s="206"/>
      <c r="E216" s="114" t="s">
        <v>9</v>
      </c>
      <c r="F216" s="207">
        <v>2830</v>
      </c>
      <c r="G216" s="208">
        <v>4.161764705882353E-2</v>
      </c>
      <c r="J216" s="114"/>
    </row>
    <row r="217" spans="1:10" x14ac:dyDescent="0.25">
      <c r="A217" s="11" t="s">
        <v>169</v>
      </c>
      <c r="B217" s="207">
        <v>10.467128027681664</v>
      </c>
      <c r="C217" s="207"/>
      <c r="D217" s="206"/>
      <c r="E217" s="114" t="s">
        <v>24</v>
      </c>
      <c r="F217" s="207">
        <v>2200</v>
      </c>
      <c r="G217" s="208">
        <v>3.2352941176470591E-2</v>
      </c>
      <c r="J217" s="114"/>
    </row>
    <row r="218" spans="1:10" x14ac:dyDescent="0.25">
      <c r="A218" s="11" t="s">
        <v>169</v>
      </c>
      <c r="B218" s="207">
        <v>1.1842560553633217</v>
      </c>
      <c r="C218" s="207"/>
      <c r="D218" s="206"/>
      <c r="E218" s="114" t="s">
        <v>25</v>
      </c>
      <c r="F218" s="207">
        <v>740</v>
      </c>
      <c r="G218" s="208">
        <v>1.088235294117647E-2</v>
      </c>
      <c r="J218" s="114"/>
    </row>
    <row r="219" spans="1:10" x14ac:dyDescent="0.25">
      <c r="A219" s="11" t="s">
        <v>169</v>
      </c>
      <c r="B219" s="207">
        <v>23.252251297577857</v>
      </c>
      <c r="C219" s="207"/>
      <c r="D219" s="206"/>
      <c r="E219" s="114" t="s">
        <v>111</v>
      </c>
      <c r="F219" s="207">
        <v>3279</v>
      </c>
      <c r="G219" s="208">
        <v>4.8220588235294119E-2</v>
      </c>
      <c r="J219" s="114"/>
    </row>
    <row r="220" spans="1:10" x14ac:dyDescent="0.25">
      <c r="A220" s="11" t="s">
        <v>169</v>
      </c>
      <c r="B220" s="207">
        <v>16.275291717128027</v>
      </c>
      <c r="C220" s="207"/>
      <c r="D220" s="206"/>
      <c r="E220" s="114" t="s">
        <v>36</v>
      </c>
      <c r="F220" s="207">
        <v>2743.3</v>
      </c>
      <c r="G220" s="208">
        <v>4.0342647058823532E-2</v>
      </c>
      <c r="J220" s="114"/>
    </row>
    <row r="221" spans="1:10" x14ac:dyDescent="0.25">
      <c r="A221" s="11" t="s">
        <v>169</v>
      </c>
      <c r="B221" s="207">
        <v>4.2387543252595146</v>
      </c>
      <c r="C221" s="207"/>
      <c r="D221" s="206"/>
      <c r="E221" s="114" t="s">
        <v>170</v>
      </c>
      <c r="F221" s="207">
        <v>1400</v>
      </c>
      <c r="G221" s="208">
        <v>2.0588235294117647E-2</v>
      </c>
      <c r="J221" s="114"/>
    </row>
    <row r="222" spans="1:10" x14ac:dyDescent="0.25">
      <c r="A222" s="11" t="s">
        <v>169</v>
      </c>
      <c r="B222" s="207">
        <v>1.5625</v>
      </c>
      <c r="C222" s="207"/>
      <c r="D222" s="206"/>
      <c r="E222" s="114" t="s">
        <v>113</v>
      </c>
      <c r="F222" s="207">
        <v>850</v>
      </c>
      <c r="G222" s="208">
        <v>1.2500000000000001E-2</v>
      </c>
      <c r="J222" s="114"/>
    </row>
    <row r="223" spans="1:10" x14ac:dyDescent="0.25">
      <c r="A223" s="11" t="s">
        <v>169</v>
      </c>
      <c r="B223" s="207">
        <v>4.4223615916955019</v>
      </c>
      <c r="C223" s="207"/>
      <c r="D223" s="206"/>
      <c r="E223" s="114" t="s">
        <v>56</v>
      </c>
      <c r="F223" s="207">
        <v>1430</v>
      </c>
      <c r="G223" s="208">
        <v>2.1029411764705883E-2</v>
      </c>
      <c r="J223" s="114"/>
    </row>
    <row r="224" spans="1:10" x14ac:dyDescent="0.25">
      <c r="A224" s="11" t="s">
        <v>169</v>
      </c>
      <c r="B224" s="207">
        <v>0.57358347750865046</v>
      </c>
      <c r="C224" s="207"/>
      <c r="D224" s="206"/>
      <c r="E224" s="114" t="s">
        <v>138</v>
      </c>
      <c r="F224" s="207">
        <v>515</v>
      </c>
      <c r="G224" s="208">
        <v>7.5735294117647055E-3</v>
      </c>
      <c r="J224" s="114"/>
    </row>
    <row r="225" spans="1:10" x14ac:dyDescent="0.25">
      <c r="A225" s="11" t="s">
        <v>169</v>
      </c>
      <c r="B225" s="207">
        <v>2.4303892949826986</v>
      </c>
      <c r="C225" s="207"/>
      <c r="D225" s="206"/>
      <c r="E225" s="114" t="s">
        <v>118</v>
      </c>
      <c r="F225" s="207">
        <v>1060.0999999999999</v>
      </c>
      <c r="G225" s="208">
        <v>1.558970588235294E-2</v>
      </c>
      <c r="J225" s="114"/>
    </row>
    <row r="226" spans="1:10" x14ac:dyDescent="0.25">
      <c r="A226" s="11" t="s">
        <v>169</v>
      </c>
      <c r="B226" s="207">
        <v>1.4541522491349479</v>
      </c>
      <c r="C226" s="207"/>
      <c r="D226" s="206"/>
      <c r="E226" s="114" t="s">
        <v>119</v>
      </c>
      <c r="F226" s="207">
        <v>820</v>
      </c>
      <c r="G226" s="208">
        <v>1.2058823529411764E-2</v>
      </c>
      <c r="J226" s="114"/>
    </row>
    <row r="227" spans="1:10" x14ac:dyDescent="0.25">
      <c r="A227" s="11" t="s">
        <v>169</v>
      </c>
      <c r="B227" s="207">
        <v>115.24653979238752</v>
      </c>
      <c r="C227" s="207"/>
      <c r="D227" s="206"/>
      <c r="E227" s="114" t="s">
        <v>16</v>
      </c>
      <c r="F227" s="207">
        <v>7300</v>
      </c>
      <c r="G227" s="208">
        <v>0.10735294117647058</v>
      </c>
      <c r="J227" s="114"/>
    </row>
    <row r="228" spans="1:10" x14ac:dyDescent="0.25">
      <c r="A228" s="11" t="s">
        <v>169</v>
      </c>
      <c r="B228" s="207">
        <v>32.893598615916957</v>
      </c>
      <c r="C228" s="207"/>
      <c r="D228" s="206"/>
      <c r="E228" s="114" t="s">
        <v>54</v>
      </c>
      <c r="F228" s="207">
        <v>3900</v>
      </c>
      <c r="G228" s="208">
        <v>5.7352941176470586E-2</v>
      </c>
      <c r="J228" s="114"/>
    </row>
    <row r="229" spans="1:10" x14ac:dyDescent="0.25">
      <c r="A229" s="11" t="s">
        <v>169</v>
      </c>
      <c r="B229" s="207"/>
      <c r="C229" s="207"/>
      <c r="D229" s="206"/>
      <c r="E229" s="114" t="s">
        <v>121</v>
      </c>
      <c r="F229" s="207"/>
      <c r="G229" s="208"/>
      <c r="J229" s="114"/>
    </row>
    <row r="230" spans="1:10" x14ac:dyDescent="0.25">
      <c r="A230" s="11" t="s">
        <v>169</v>
      </c>
      <c r="B230" s="207"/>
      <c r="C230" s="207"/>
      <c r="D230" s="206"/>
      <c r="E230" s="114" t="s">
        <v>32</v>
      </c>
      <c r="F230" s="207"/>
      <c r="G230" s="208"/>
      <c r="J230" s="114"/>
    </row>
    <row r="231" spans="1:10" x14ac:dyDescent="0.25">
      <c r="A231" s="11" t="s">
        <v>169</v>
      </c>
      <c r="B231" s="207">
        <v>8.6505190311418669</v>
      </c>
      <c r="C231" s="207"/>
      <c r="D231" s="206"/>
      <c r="E231" s="114" t="s">
        <v>127</v>
      </c>
      <c r="F231" s="207">
        <v>2000</v>
      </c>
      <c r="G231" s="208">
        <v>2.9411764705882353E-2</v>
      </c>
      <c r="J231" s="114"/>
    </row>
    <row r="232" spans="1:10" x14ac:dyDescent="0.25">
      <c r="A232" s="11" t="s">
        <v>169</v>
      </c>
      <c r="B232" s="207">
        <v>183.44312283737023</v>
      </c>
      <c r="C232" s="207"/>
      <c r="D232" s="206"/>
      <c r="E232" s="114" t="s">
        <v>38</v>
      </c>
      <c r="F232" s="207">
        <v>9210</v>
      </c>
      <c r="G232" s="208">
        <v>0.13544117647058823</v>
      </c>
      <c r="J232" s="114"/>
    </row>
    <row r="233" spans="1:10" x14ac:dyDescent="0.25">
      <c r="A233" s="11" t="s">
        <v>169</v>
      </c>
      <c r="B233" s="207">
        <v>0.66614403114186849</v>
      </c>
      <c r="C233" s="207"/>
      <c r="D233" s="206"/>
      <c r="E233" s="114" t="s">
        <v>129</v>
      </c>
      <c r="F233" s="207">
        <v>555</v>
      </c>
      <c r="G233" s="208">
        <v>8.1617647058823527E-3</v>
      </c>
      <c r="J233" s="114"/>
    </row>
    <row r="234" spans="1:10" x14ac:dyDescent="0.25">
      <c r="A234" s="11" t="s">
        <v>169</v>
      </c>
      <c r="B234" s="207">
        <v>1.3840830449826991</v>
      </c>
      <c r="C234" s="206"/>
      <c r="D234" s="206"/>
      <c r="E234" s="114" t="s">
        <v>12</v>
      </c>
      <c r="F234" s="207">
        <v>800</v>
      </c>
      <c r="G234" s="208">
        <v>1.1764705882352941E-2</v>
      </c>
      <c r="H234" s="206"/>
      <c r="I234" s="206"/>
      <c r="J234" s="114"/>
    </row>
    <row r="235" spans="1:10" x14ac:dyDescent="0.25">
      <c r="A235" s="150" t="s">
        <v>169</v>
      </c>
      <c r="B235" s="214">
        <v>25.890138408304495</v>
      </c>
      <c r="C235" s="12"/>
      <c r="D235" s="12"/>
      <c r="E235" s="153" t="s">
        <v>171</v>
      </c>
      <c r="F235" s="214">
        <v>3460</v>
      </c>
      <c r="G235" s="212">
        <v>5.0882352941176469E-2</v>
      </c>
      <c r="H235" s="12"/>
      <c r="I235" s="12"/>
      <c r="J235" s="153"/>
    </row>
    <row r="236" spans="1:10" x14ac:dyDescent="0.25">
      <c r="A236" s="11" t="s">
        <v>172</v>
      </c>
      <c r="B236" s="206">
        <f>POWER((F236/$J$236)*100, 2)</f>
        <v>0.36</v>
      </c>
      <c r="C236" s="11">
        <f>SUM(B236:B287)</f>
        <v>4404.4199643382262</v>
      </c>
      <c r="D236" s="206"/>
      <c r="E236" s="206" t="s">
        <v>5</v>
      </c>
      <c r="F236" s="206">
        <v>2100</v>
      </c>
      <c r="G236" s="21">
        <f>F236/$J$236</f>
        <v>6.0000000000000001E-3</v>
      </c>
      <c r="H236" s="206"/>
      <c r="I236" s="206"/>
      <c r="J236" s="76">
        <v>350000</v>
      </c>
    </row>
    <row r="237" spans="1:10" x14ac:dyDescent="0.25">
      <c r="A237" s="11" t="s">
        <v>172</v>
      </c>
      <c r="B237" s="206">
        <f t="shared" ref="B237:B287" si="12">POWER((F237/$J$236)*100, 2)</f>
        <v>4.9665306122448981E-2</v>
      </c>
      <c r="D237" s="206"/>
      <c r="E237" s="206" t="s">
        <v>131</v>
      </c>
      <c r="F237" s="206">
        <v>780</v>
      </c>
      <c r="G237" s="21">
        <f t="shared" ref="G237:G287" si="13">F237/$J$236</f>
        <v>2.2285714285714287E-3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2"/>
        <v>4.5673795918367337E-2</v>
      </c>
      <c r="D238" s="206"/>
      <c r="E238" s="206" t="s">
        <v>99</v>
      </c>
      <c r="F238" s="206">
        <v>748</v>
      </c>
      <c r="G238" s="21">
        <f t="shared" si="13"/>
        <v>2.137142857142857E-3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2"/>
        <v>0.16097427865599997</v>
      </c>
      <c r="D239" s="206"/>
      <c r="E239" s="206" t="s">
        <v>100</v>
      </c>
      <c r="F239" s="206">
        <v>1404.2560000000001</v>
      </c>
      <c r="G239" s="21">
        <f t="shared" si="13"/>
        <v>4.0121599999999999E-3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2"/>
        <v>1.2220165440734693E-2</v>
      </c>
      <c r="D240" s="206"/>
      <c r="E240" s="206" t="s">
        <v>39</v>
      </c>
      <c r="F240" s="206">
        <v>386.90699999999998</v>
      </c>
      <c r="G240" s="21">
        <f t="shared" si="13"/>
        <v>1.1054485714285713E-3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2"/>
        <v>5.691632653061224</v>
      </c>
      <c r="D241" s="206"/>
      <c r="E241" s="206" t="s">
        <v>6</v>
      </c>
      <c r="F241" s="206">
        <v>8350</v>
      </c>
      <c r="G241" s="21">
        <f t="shared" si="13"/>
        <v>2.3857142857142858E-2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2"/>
        <v>0.16000000000000003</v>
      </c>
      <c r="D242" s="206"/>
      <c r="E242" s="206" t="s">
        <v>101</v>
      </c>
      <c r="F242" s="206">
        <v>1400</v>
      </c>
      <c r="G242" s="21">
        <f t="shared" si="13"/>
        <v>4.0000000000000001E-3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2"/>
        <v>0.28120293877551017</v>
      </c>
      <c r="D243" s="206"/>
      <c r="E243" s="206" t="s">
        <v>82</v>
      </c>
      <c r="F243" s="206">
        <v>1856</v>
      </c>
      <c r="G243" s="21">
        <f t="shared" si="13"/>
        <v>5.302857142857143E-3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2"/>
        <v>7.3673469387755097E-2</v>
      </c>
      <c r="D244" s="206"/>
      <c r="E244" s="206" t="s">
        <v>83</v>
      </c>
      <c r="F244" s="206">
        <v>950</v>
      </c>
      <c r="G244" s="21">
        <f t="shared" si="13"/>
        <v>2.7142857142857142E-3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2"/>
        <v>4318.367346938775</v>
      </c>
      <c r="D245" s="206"/>
      <c r="E245" s="206" t="s">
        <v>15</v>
      </c>
      <c r="F245" s="206">
        <v>230000</v>
      </c>
      <c r="G245" s="21">
        <f t="shared" si="13"/>
        <v>0.65714285714285714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2"/>
        <v>0</v>
      </c>
      <c r="D246" s="206"/>
      <c r="E246" s="206" t="s">
        <v>103</v>
      </c>
      <c r="F246" s="206"/>
      <c r="H246" s="206"/>
      <c r="I246" s="206"/>
      <c r="J246" s="76"/>
    </row>
    <row r="247" spans="1:10" x14ac:dyDescent="0.25">
      <c r="A247" s="11" t="s">
        <v>172</v>
      </c>
      <c r="B247" s="206">
        <f t="shared" si="12"/>
        <v>2.7831653897959184E-3</v>
      </c>
      <c r="D247" s="206"/>
      <c r="E247" s="206" t="s">
        <v>33</v>
      </c>
      <c r="F247" s="206">
        <v>184.64500000000001</v>
      </c>
      <c r="G247" s="21">
        <f t="shared" si="13"/>
        <v>5.2755714285714289E-4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2"/>
        <v>7.3828653061224506E-2</v>
      </c>
      <c r="D248" s="206"/>
      <c r="E248" s="206" t="s">
        <v>105</v>
      </c>
      <c r="F248" s="206">
        <v>951</v>
      </c>
      <c r="G248" s="21">
        <f t="shared" si="13"/>
        <v>2.7171428571428572E-3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2"/>
        <v>5.2244897959183682E-2</v>
      </c>
      <c r="D249" s="206"/>
      <c r="E249" s="206" t="s">
        <v>106</v>
      </c>
      <c r="F249" s="206">
        <v>800</v>
      </c>
      <c r="G249" s="21">
        <f t="shared" si="13"/>
        <v>2.2857142857142859E-3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2"/>
        <v>1.6530612244897956E-2</v>
      </c>
      <c r="D250" s="206"/>
      <c r="E250" s="206" t="s">
        <v>134</v>
      </c>
      <c r="F250" s="206">
        <v>450</v>
      </c>
      <c r="G250" s="21">
        <f t="shared" si="13"/>
        <v>1.2857142857142856E-3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2"/>
        <v>1.2416326530612245</v>
      </c>
      <c r="D251" s="206"/>
      <c r="E251" s="206" t="s">
        <v>19</v>
      </c>
      <c r="F251" s="206">
        <v>3900</v>
      </c>
      <c r="G251" s="21">
        <f t="shared" si="13"/>
        <v>1.1142857142857144E-2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2"/>
        <v>3.8674031836734697</v>
      </c>
      <c r="D252" s="206"/>
      <c r="E252" s="206" t="s">
        <v>94</v>
      </c>
      <c r="F252" s="206">
        <v>6883</v>
      </c>
      <c r="G252" s="21">
        <f t="shared" si="13"/>
        <v>1.9665714285714286E-2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2"/>
        <v>5.0613061224489804E-3</v>
      </c>
      <c r="D253" s="206"/>
      <c r="E253" s="206" t="s">
        <v>22</v>
      </c>
      <c r="F253" s="206">
        <v>249</v>
      </c>
      <c r="G253" s="21">
        <f t="shared" si="13"/>
        <v>7.114285714285714E-4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2"/>
        <v>20.897959183673468</v>
      </c>
      <c r="D254" s="206"/>
      <c r="E254" s="206" t="s">
        <v>9</v>
      </c>
      <c r="F254" s="206">
        <v>16000</v>
      </c>
      <c r="G254" s="21">
        <f t="shared" si="13"/>
        <v>4.5714285714285714E-2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2"/>
        <v>0.64000000000000012</v>
      </c>
      <c r="D255" s="206"/>
      <c r="E255" s="206" t="s">
        <v>24</v>
      </c>
      <c r="F255" s="206">
        <v>2800</v>
      </c>
      <c r="G255" s="21">
        <f t="shared" si="13"/>
        <v>8.0000000000000002E-3</v>
      </c>
      <c r="H255" s="206"/>
      <c r="I255" s="206"/>
      <c r="J255" s="76"/>
    </row>
    <row r="256" spans="1:10" x14ac:dyDescent="0.25">
      <c r="A256" s="11" t="s">
        <v>172</v>
      </c>
      <c r="B256" s="206">
        <f t="shared" si="12"/>
        <v>6.8653061224489813E-3</v>
      </c>
      <c r="D256" s="206"/>
      <c r="E256" s="206" t="s">
        <v>110</v>
      </c>
      <c r="F256" s="206">
        <v>290</v>
      </c>
      <c r="G256" s="21">
        <f t="shared" si="13"/>
        <v>8.2857142857142862E-4</v>
      </c>
      <c r="H256" s="206"/>
      <c r="I256" s="206"/>
      <c r="J256" s="76"/>
    </row>
    <row r="257" spans="1:10" x14ac:dyDescent="0.25">
      <c r="A257" s="11" t="s">
        <v>172</v>
      </c>
      <c r="B257" s="206">
        <f t="shared" si="12"/>
        <v>7.366102276E-3</v>
      </c>
      <c r="D257" s="206"/>
      <c r="E257" s="206" t="s">
        <v>136</v>
      </c>
      <c r="F257" s="206">
        <v>300.39100000000002</v>
      </c>
      <c r="G257" s="21">
        <f t="shared" si="13"/>
        <v>8.5826000000000001E-4</v>
      </c>
      <c r="H257" s="206"/>
      <c r="I257" s="206"/>
      <c r="J257" s="76"/>
    </row>
    <row r="258" spans="1:10" x14ac:dyDescent="0.25">
      <c r="A258" s="11" t="s">
        <v>172</v>
      </c>
      <c r="B258" s="206">
        <f t="shared" si="12"/>
        <v>1.0816000000000001</v>
      </c>
      <c r="D258" s="206"/>
      <c r="E258" s="206" t="s">
        <v>25</v>
      </c>
      <c r="F258" s="206">
        <v>3640</v>
      </c>
      <c r="G258" s="21">
        <f t="shared" si="13"/>
        <v>1.04E-2</v>
      </c>
      <c r="H258" s="206"/>
      <c r="I258" s="206"/>
      <c r="J258" s="76"/>
    </row>
    <row r="259" spans="1:10" x14ac:dyDescent="0.25">
      <c r="A259" s="11" t="s">
        <v>172</v>
      </c>
      <c r="B259" s="206">
        <f t="shared" si="12"/>
        <v>9.2209395600000021E-4</v>
      </c>
      <c r="D259" s="206"/>
      <c r="E259" s="206" t="s">
        <v>10</v>
      </c>
      <c r="F259" s="206">
        <v>106.28100000000001</v>
      </c>
      <c r="G259" s="21">
        <f t="shared" si="13"/>
        <v>3.0366000000000003E-4</v>
      </c>
      <c r="H259" s="206"/>
      <c r="I259" s="206"/>
      <c r="J259" s="76"/>
    </row>
    <row r="260" spans="1:10" x14ac:dyDescent="0.25">
      <c r="A260" s="11" t="s">
        <v>172</v>
      </c>
      <c r="B260" s="206">
        <f t="shared" si="12"/>
        <v>4.7387070204081638</v>
      </c>
      <c r="D260" s="206"/>
      <c r="E260" s="206" t="s">
        <v>111</v>
      </c>
      <c r="F260" s="206">
        <v>7619</v>
      </c>
      <c r="G260" s="21">
        <f t="shared" si="13"/>
        <v>2.1768571428571429E-2</v>
      </c>
      <c r="H260" s="206"/>
      <c r="I260" s="206"/>
      <c r="J260" s="76"/>
    </row>
    <row r="261" spans="1:10" x14ac:dyDescent="0.25">
      <c r="A261" s="11" t="s">
        <v>172</v>
      </c>
      <c r="B261" s="206">
        <f t="shared" si="12"/>
        <v>6.1669491746040826E-2</v>
      </c>
      <c r="D261" s="206"/>
      <c r="E261" s="206" t="s">
        <v>36</v>
      </c>
      <c r="F261" s="206">
        <v>869.16700000000003</v>
      </c>
      <c r="G261" s="21">
        <f t="shared" si="13"/>
        <v>2.4833342857142858E-3</v>
      </c>
      <c r="H261" s="206"/>
      <c r="I261" s="206"/>
      <c r="J261" s="76"/>
    </row>
    <row r="262" spans="1:10" x14ac:dyDescent="0.25">
      <c r="A262" s="11" t="s">
        <v>172</v>
      </c>
      <c r="B262" s="206">
        <f t="shared" si="12"/>
        <v>2.0408163265306123</v>
      </c>
      <c r="D262" s="206"/>
      <c r="E262" s="206" t="s">
        <v>170</v>
      </c>
      <c r="F262" s="206">
        <v>5000</v>
      </c>
      <c r="G262" s="21">
        <f t="shared" si="13"/>
        <v>1.4285714285714285E-2</v>
      </c>
      <c r="H262" s="206"/>
      <c r="I262" s="206"/>
      <c r="J262" s="11"/>
    </row>
    <row r="263" spans="1:10" x14ac:dyDescent="0.25">
      <c r="A263" s="11" t="s">
        <v>172</v>
      </c>
      <c r="B263" s="206">
        <f t="shared" si="12"/>
        <v>9.8775510204081624E-2</v>
      </c>
      <c r="D263" s="206"/>
      <c r="E263" s="206" t="s">
        <v>26</v>
      </c>
      <c r="F263" s="206">
        <v>1100</v>
      </c>
      <c r="G263" s="21">
        <f t="shared" si="13"/>
        <v>3.142857142857143E-3</v>
      </c>
      <c r="H263" s="206"/>
      <c r="I263" s="206"/>
      <c r="J263" s="11"/>
    </row>
    <row r="264" spans="1:10" x14ac:dyDescent="0.25">
      <c r="A264" s="11" t="s">
        <v>172</v>
      </c>
      <c r="B264" s="206">
        <f t="shared" si="12"/>
        <v>0</v>
      </c>
      <c r="D264" s="206"/>
      <c r="E264" s="206" t="s">
        <v>56</v>
      </c>
      <c r="F264" s="206"/>
      <c r="H264" s="206"/>
      <c r="I264" s="206"/>
      <c r="J264" s="11"/>
    </row>
    <row r="265" spans="1:10" x14ac:dyDescent="0.25">
      <c r="A265" s="11" t="s">
        <v>172</v>
      </c>
      <c r="B265" s="206">
        <f t="shared" si="12"/>
        <v>4.3183673469387755E-3</v>
      </c>
      <c r="D265" s="206"/>
      <c r="E265" s="206" t="s">
        <v>92</v>
      </c>
      <c r="F265" s="206">
        <v>230</v>
      </c>
      <c r="G265" s="21">
        <f t="shared" si="13"/>
        <v>6.5714285714285712E-4</v>
      </c>
      <c r="H265" s="206"/>
      <c r="I265" s="206"/>
      <c r="J265" s="11"/>
    </row>
    <row r="266" spans="1:10" x14ac:dyDescent="0.25">
      <c r="A266" s="11" t="s">
        <v>172</v>
      </c>
      <c r="B266" s="206">
        <f t="shared" si="12"/>
        <v>0.23854879358375508</v>
      </c>
      <c r="D266" s="206"/>
      <c r="E266" s="206" t="s">
        <v>118</v>
      </c>
      <c r="F266" s="206">
        <v>1709.451</v>
      </c>
      <c r="G266" s="21">
        <f t="shared" si="13"/>
        <v>4.8841457142857142E-3</v>
      </c>
      <c r="H266" s="206"/>
      <c r="I266" s="206"/>
      <c r="J266" s="11"/>
    </row>
    <row r="267" spans="1:10" x14ac:dyDescent="0.25">
      <c r="A267" s="11" t="s">
        <v>172</v>
      </c>
      <c r="B267" s="206">
        <f t="shared" si="12"/>
        <v>0.23548891398399999</v>
      </c>
      <c r="D267" s="206"/>
      <c r="E267" s="206" t="s">
        <v>29</v>
      </c>
      <c r="F267" s="206">
        <v>1698.452</v>
      </c>
      <c r="G267" s="21">
        <f t="shared" si="13"/>
        <v>4.8527199999999996E-3</v>
      </c>
      <c r="H267" s="206"/>
      <c r="I267" s="206"/>
      <c r="J267" s="11"/>
    </row>
    <row r="268" spans="1:10" x14ac:dyDescent="0.25">
      <c r="A268" s="11" t="s">
        <v>172</v>
      </c>
      <c r="B268" s="206">
        <f t="shared" si="12"/>
        <v>9.8775510204081662</v>
      </c>
      <c r="D268" s="206"/>
      <c r="E268" s="206" t="s">
        <v>16</v>
      </c>
      <c r="F268" s="206">
        <v>11000</v>
      </c>
      <c r="G268" s="21">
        <f t="shared" si="13"/>
        <v>3.1428571428571431E-2</v>
      </c>
      <c r="H268" s="206"/>
      <c r="I268" s="206"/>
      <c r="J268" s="11"/>
    </row>
    <row r="269" spans="1:10" x14ac:dyDescent="0.25">
      <c r="A269" s="11" t="s">
        <v>172</v>
      </c>
      <c r="B269" s="206">
        <f t="shared" si="12"/>
        <v>0</v>
      </c>
      <c r="D269" s="206"/>
      <c r="E269" s="206" t="s">
        <v>54</v>
      </c>
      <c r="F269" s="206"/>
      <c r="H269" s="206"/>
      <c r="I269" s="206"/>
      <c r="J269" s="11"/>
    </row>
    <row r="270" spans="1:10" x14ac:dyDescent="0.25">
      <c r="A270" s="11" t="s">
        <v>172</v>
      </c>
      <c r="B270" s="206">
        <f t="shared" si="12"/>
        <v>6.3543673469387751E-3</v>
      </c>
      <c r="D270" s="206"/>
      <c r="E270" s="206" t="s">
        <v>143</v>
      </c>
      <c r="F270" s="206">
        <v>279</v>
      </c>
      <c r="G270" s="21">
        <f t="shared" si="13"/>
        <v>7.9714285714285716E-4</v>
      </c>
      <c r="H270" s="206"/>
      <c r="I270" s="206"/>
      <c r="J270" s="11"/>
    </row>
    <row r="271" spans="1:10" x14ac:dyDescent="0.25">
      <c r="A271" s="11" t="s">
        <v>172</v>
      </c>
      <c r="B271" s="206">
        <f t="shared" si="12"/>
        <v>5.3977361660081616E-2</v>
      </c>
      <c r="D271" s="206"/>
      <c r="E271" s="206" t="s">
        <v>120</v>
      </c>
      <c r="F271" s="206">
        <v>813.15599999999995</v>
      </c>
      <c r="G271" s="21">
        <f t="shared" si="13"/>
        <v>2.3233028571428569E-3</v>
      </c>
      <c r="H271" s="206"/>
      <c r="I271" s="206"/>
      <c r="J271" s="11"/>
    </row>
    <row r="272" spans="1:10" x14ac:dyDescent="0.25">
      <c r="A272" s="11" t="s">
        <v>172</v>
      </c>
      <c r="B272" s="206">
        <f t="shared" si="12"/>
        <v>8.1632653061224504E-4</v>
      </c>
      <c r="D272" s="206"/>
      <c r="E272" s="206" t="s">
        <v>173</v>
      </c>
      <c r="F272" s="206">
        <v>100</v>
      </c>
      <c r="G272" s="21">
        <f t="shared" si="13"/>
        <v>2.8571428571428574E-4</v>
      </c>
      <c r="H272" s="206"/>
      <c r="I272" s="206"/>
      <c r="J272" s="11"/>
    </row>
    <row r="273" spans="1:10" x14ac:dyDescent="0.25">
      <c r="A273" s="11" t="s">
        <v>172</v>
      </c>
      <c r="B273" s="206">
        <f t="shared" si="12"/>
        <v>0.1150178775510204</v>
      </c>
      <c r="D273" s="206"/>
      <c r="E273" s="206" t="s">
        <v>121</v>
      </c>
      <c r="F273" s="206">
        <v>1187</v>
      </c>
      <c r="G273" s="21">
        <f t="shared" si="13"/>
        <v>3.3914285714285713E-3</v>
      </c>
      <c r="H273" s="206"/>
      <c r="I273" s="206"/>
      <c r="J273" s="11"/>
    </row>
    <row r="274" spans="1:10" x14ac:dyDescent="0.25">
      <c r="A274" s="11" t="s">
        <v>172</v>
      </c>
      <c r="B274" s="206">
        <f t="shared" si="12"/>
        <v>0.2644897959183673</v>
      </c>
      <c r="D274" s="206"/>
      <c r="E274" s="206" t="s">
        <v>32</v>
      </c>
      <c r="F274" s="206">
        <v>1800</v>
      </c>
      <c r="G274" s="21">
        <f t="shared" si="13"/>
        <v>5.1428571428571426E-3</v>
      </c>
      <c r="H274" s="206"/>
      <c r="I274" s="206"/>
      <c r="J274" s="11"/>
    </row>
    <row r="275" spans="1:10" x14ac:dyDescent="0.25">
      <c r="A275" s="11" t="s">
        <v>172</v>
      </c>
      <c r="B275" s="206">
        <f t="shared" si="12"/>
        <v>3.7746938775510205E-2</v>
      </c>
      <c r="D275" s="206"/>
      <c r="E275" s="206" t="s">
        <v>174</v>
      </c>
      <c r="F275" s="206">
        <v>680</v>
      </c>
      <c r="G275" s="21">
        <f t="shared" si="13"/>
        <v>1.9428571428571429E-3</v>
      </c>
      <c r="H275" s="206"/>
      <c r="I275" s="206"/>
      <c r="J275" s="11"/>
    </row>
    <row r="276" spans="1:10" x14ac:dyDescent="0.25">
      <c r="A276" s="11" t="s">
        <v>172</v>
      </c>
      <c r="B276" s="206">
        <f t="shared" si="12"/>
        <v>6.4943796937959189E-3</v>
      </c>
      <c r="D276" s="206"/>
      <c r="E276" s="206" t="s">
        <v>124</v>
      </c>
      <c r="F276" s="206">
        <v>282.05700000000002</v>
      </c>
      <c r="G276" s="21">
        <f t="shared" si="13"/>
        <v>8.0587714285714287E-4</v>
      </c>
      <c r="H276" s="206"/>
      <c r="I276" s="206"/>
      <c r="J276" s="11"/>
    </row>
    <row r="277" spans="1:10" x14ac:dyDescent="0.25">
      <c r="A277" s="11" t="s">
        <v>172</v>
      </c>
      <c r="B277" s="206">
        <f t="shared" si="12"/>
        <v>5.2244897959183682E-2</v>
      </c>
      <c r="D277" s="206"/>
      <c r="E277" s="206" t="s">
        <v>161</v>
      </c>
      <c r="F277" s="206">
        <v>800</v>
      </c>
      <c r="G277" s="21">
        <f t="shared" si="13"/>
        <v>2.2857142857142859E-3</v>
      </c>
      <c r="H277" s="206"/>
      <c r="I277" s="206"/>
      <c r="J277" s="11"/>
    </row>
    <row r="278" spans="1:10" x14ac:dyDescent="0.25">
      <c r="A278" s="11" t="s">
        <v>172</v>
      </c>
      <c r="B278" s="206">
        <f t="shared" si="12"/>
        <v>7.0080816326530612E-3</v>
      </c>
      <c r="D278" s="206"/>
      <c r="E278" s="206" t="s">
        <v>166</v>
      </c>
      <c r="F278" s="206">
        <v>293</v>
      </c>
      <c r="G278" s="21">
        <f t="shared" si="13"/>
        <v>8.3714285714285715E-4</v>
      </c>
      <c r="H278" s="206"/>
      <c r="I278" s="206"/>
      <c r="J278" s="11"/>
    </row>
    <row r="279" spans="1:10" x14ac:dyDescent="0.25">
      <c r="A279" s="11" t="s">
        <v>172</v>
      </c>
      <c r="B279" s="206">
        <f t="shared" si="12"/>
        <v>1.580408163265306</v>
      </c>
      <c r="D279" s="206"/>
      <c r="E279" s="206" t="s">
        <v>31</v>
      </c>
      <c r="F279" s="206">
        <v>4400</v>
      </c>
      <c r="G279" s="21">
        <f t="shared" si="13"/>
        <v>1.2571428571428572E-2</v>
      </c>
      <c r="H279" s="206"/>
      <c r="I279" s="206"/>
      <c r="J279" s="11"/>
    </row>
    <row r="280" spans="1:10" x14ac:dyDescent="0.25">
      <c r="A280" s="11" t="s">
        <v>172</v>
      </c>
      <c r="B280" s="206">
        <f t="shared" si="12"/>
        <v>1.2365439999999996</v>
      </c>
      <c r="D280" s="206"/>
      <c r="E280" s="206" t="s">
        <v>126</v>
      </c>
      <c r="F280" s="206">
        <v>3892</v>
      </c>
      <c r="G280" s="21">
        <f t="shared" si="13"/>
        <v>1.112E-2</v>
      </c>
      <c r="H280" s="206"/>
      <c r="I280" s="206"/>
      <c r="J280" s="11"/>
    </row>
    <row r="281" spans="1:10" x14ac:dyDescent="0.25">
      <c r="A281" s="11" t="s">
        <v>172</v>
      </c>
      <c r="B281" s="206">
        <f t="shared" si="12"/>
        <v>1.6530612244897956E-2</v>
      </c>
      <c r="D281" s="206"/>
      <c r="E281" s="206" t="s">
        <v>127</v>
      </c>
      <c r="F281" s="206">
        <v>450</v>
      </c>
      <c r="G281" s="21">
        <f t="shared" si="13"/>
        <v>1.2857142857142856E-3</v>
      </c>
      <c r="H281" s="206"/>
      <c r="I281" s="206"/>
      <c r="J281" s="11"/>
    </row>
    <row r="282" spans="1:10" x14ac:dyDescent="0.25">
      <c r="A282" s="11" t="s">
        <v>172</v>
      </c>
      <c r="B282" s="206">
        <f t="shared" si="12"/>
        <v>0.18367346938775514</v>
      </c>
      <c r="D282" s="206"/>
      <c r="E282" s="206" t="s">
        <v>128</v>
      </c>
      <c r="F282" s="206">
        <v>1500</v>
      </c>
      <c r="G282" s="21">
        <f t="shared" si="13"/>
        <v>4.2857142857142859E-3</v>
      </c>
      <c r="H282" s="206"/>
      <c r="I282" s="206"/>
      <c r="J282" s="11"/>
    </row>
    <row r="283" spans="1:10" x14ac:dyDescent="0.25">
      <c r="A283" s="11" t="s">
        <v>172</v>
      </c>
      <c r="B283" s="206">
        <f t="shared" si="12"/>
        <v>30.093061224489798</v>
      </c>
      <c r="D283" s="206"/>
      <c r="E283" s="206" t="s">
        <v>38</v>
      </c>
      <c r="F283" s="206">
        <v>19200</v>
      </c>
      <c r="G283" s="21">
        <f t="shared" si="13"/>
        <v>5.4857142857142854E-2</v>
      </c>
      <c r="H283" s="206"/>
      <c r="I283" s="206"/>
      <c r="J283" s="11"/>
    </row>
    <row r="284" spans="1:10" x14ac:dyDescent="0.25">
      <c r="A284" s="11" t="s">
        <v>172</v>
      </c>
      <c r="B284" s="206">
        <f t="shared" si="12"/>
        <v>1.3061224489795921E-2</v>
      </c>
      <c r="D284" s="206"/>
      <c r="E284" s="206" t="s">
        <v>12</v>
      </c>
      <c r="F284" s="206">
        <v>400</v>
      </c>
      <c r="G284" s="21">
        <f t="shared" si="13"/>
        <v>1.1428571428571429E-3</v>
      </c>
      <c r="H284" s="206"/>
      <c r="I284" s="206"/>
      <c r="J284" s="11"/>
    </row>
    <row r="285" spans="1:10" x14ac:dyDescent="0.25">
      <c r="A285" s="11" t="s">
        <v>172</v>
      </c>
      <c r="B285" s="206">
        <f t="shared" si="12"/>
        <v>5.8979591836734679E-2</v>
      </c>
      <c r="C285" s="206"/>
      <c r="D285" s="206"/>
      <c r="E285" s="206" t="s">
        <v>47</v>
      </c>
      <c r="F285" s="206">
        <v>850</v>
      </c>
      <c r="G285" s="21">
        <f t="shared" si="13"/>
        <v>2.4285714285714284E-3</v>
      </c>
      <c r="H285" s="206"/>
      <c r="I285" s="206"/>
      <c r="J285" s="206"/>
    </row>
    <row r="286" spans="1:10" x14ac:dyDescent="0.25">
      <c r="A286" s="11" t="s">
        <v>172</v>
      </c>
      <c r="B286" s="206">
        <f t="shared" si="12"/>
        <v>6.4000000000000003E-3</v>
      </c>
      <c r="C286" s="206"/>
      <c r="D286" s="206"/>
      <c r="E286" s="206" t="s">
        <v>89</v>
      </c>
      <c r="F286" s="206">
        <v>280</v>
      </c>
      <c r="G286" s="21">
        <f t="shared" si="13"/>
        <v>8.0000000000000004E-4</v>
      </c>
      <c r="H286" s="206"/>
      <c r="I286" s="206"/>
      <c r="J286" s="206"/>
    </row>
    <row r="287" spans="1:10" x14ac:dyDescent="0.25">
      <c r="A287" s="150" t="s">
        <v>172</v>
      </c>
      <c r="B287" s="12">
        <f t="shared" si="12"/>
        <v>0.29469387755102039</v>
      </c>
      <c r="C287" s="150"/>
      <c r="D287" s="12"/>
      <c r="E287" s="12" t="s">
        <v>171</v>
      </c>
      <c r="F287" s="12">
        <v>1900</v>
      </c>
      <c r="G287" s="27">
        <f t="shared" si="13"/>
        <v>5.4285714285714284E-3</v>
      </c>
      <c r="H287" s="12"/>
      <c r="I287" s="12"/>
      <c r="J287" s="12"/>
    </row>
    <row r="288" spans="1:10" x14ac:dyDescent="0.25">
      <c r="A288" s="11" t="s">
        <v>175</v>
      </c>
      <c r="B288" s="177">
        <v>215.5076598</v>
      </c>
      <c r="C288" s="11">
        <v>984.79180010000005</v>
      </c>
      <c r="D288" s="210"/>
      <c r="E288" s="210" t="s">
        <v>5</v>
      </c>
      <c r="F288" s="215">
        <v>1574000</v>
      </c>
      <c r="G288" s="132">
        <v>0.14680000000000001</v>
      </c>
      <c r="J288" s="11">
        <v>10721900</v>
      </c>
    </row>
    <row r="289" spans="1:10" x14ac:dyDescent="0.25">
      <c r="A289" s="11" t="s">
        <v>175</v>
      </c>
      <c r="B289" s="177">
        <v>2.455728696</v>
      </c>
      <c r="C289" s="133"/>
      <c r="D289" s="210"/>
      <c r="E289" s="210" t="s">
        <v>6</v>
      </c>
      <c r="F289" s="215">
        <v>168021</v>
      </c>
      <c r="G289" s="132">
        <v>1.5699999999999999E-2</v>
      </c>
      <c r="J289" s="210"/>
    </row>
    <row r="290" spans="1:10" x14ac:dyDescent="0.25">
      <c r="A290" s="11" t="s">
        <v>175</v>
      </c>
      <c r="B290" s="177">
        <v>70.459291800000003</v>
      </c>
      <c r="C290" s="133"/>
      <c r="D290" s="210"/>
      <c r="E290" s="210" t="s">
        <v>82</v>
      </c>
      <c r="F290" s="215">
        <v>900000</v>
      </c>
      <c r="G290" s="132">
        <v>8.3900000000000002E-2</v>
      </c>
      <c r="J290" s="210"/>
    </row>
    <row r="291" spans="1:10" x14ac:dyDescent="0.25">
      <c r="A291" s="11" t="s">
        <v>175</v>
      </c>
      <c r="B291" s="177">
        <v>251.39179419999999</v>
      </c>
      <c r="C291" s="133"/>
      <c r="D291" s="210"/>
      <c r="E291" s="210" t="s">
        <v>15</v>
      </c>
      <c r="F291" s="215">
        <v>1700000</v>
      </c>
      <c r="G291" s="132">
        <v>0.15859999999999999</v>
      </c>
      <c r="J291" s="210"/>
    </row>
    <row r="292" spans="1:10" x14ac:dyDescent="0.25">
      <c r="A292" s="11" t="s">
        <v>175</v>
      </c>
      <c r="B292" s="177"/>
      <c r="C292" s="133"/>
      <c r="D292" s="210"/>
      <c r="E292" s="210" t="s">
        <v>106</v>
      </c>
      <c r="F292" s="215"/>
      <c r="G292" s="132"/>
      <c r="J292" s="210"/>
    </row>
    <row r="293" spans="1:10" x14ac:dyDescent="0.25">
      <c r="A293" s="11" t="s">
        <v>175</v>
      </c>
      <c r="B293" s="177">
        <v>18.566806270000001</v>
      </c>
      <c r="C293" s="133"/>
      <c r="D293" s="210"/>
      <c r="E293" s="210" t="s">
        <v>9</v>
      </c>
      <c r="F293" s="215">
        <v>462000</v>
      </c>
      <c r="G293" s="132">
        <v>4.3099999999999999E-2</v>
      </c>
      <c r="J293" s="210"/>
    </row>
    <row r="294" spans="1:10" x14ac:dyDescent="0.25">
      <c r="A294" s="11" t="s">
        <v>175</v>
      </c>
      <c r="B294" s="177">
        <v>4.6016006999999998E-2</v>
      </c>
      <c r="C294" s="133"/>
      <c r="D294" s="210"/>
      <c r="E294" s="210" t="s">
        <v>23</v>
      </c>
      <c r="F294" s="215">
        <v>23000</v>
      </c>
      <c r="G294" s="132">
        <v>2.0999999999999999E-3</v>
      </c>
      <c r="J294" s="210"/>
    </row>
    <row r="295" spans="1:10" x14ac:dyDescent="0.25">
      <c r="A295" s="11" t="s">
        <v>175</v>
      </c>
      <c r="B295" s="177">
        <v>3.4794711999999998E-2</v>
      </c>
      <c r="C295" s="133"/>
      <c r="D295" s="210"/>
      <c r="E295" s="210" t="s">
        <v>36</v>
      </c>
      <c r="F295" s="215">
        <v>20000</v>
      </c>
      <c r="G295" s="132">
        <v>1.9E-3</v>
      </c>
      <c r="J295" s="210"/>
    </row>
    <row r="296" spans="1:10" x14ac:dyDescent="0.25">
      <c r="A296" s="11" t="s">
        <v>175</v>
      </c>
      <c r="B296" s="177">
        <v>2.8172829999999999E-3</v>
      </c>
      <c r="C296" s="133"/>
      <c r="D296" s="210"/>
      <c r="E296" s="210" t="s">
        <v>176</v>
      </c>
      <c r="F296" s="215">
        <v>5691</v>
      </c>
      <c r="G296" s="132">
        <v>5.0000000000000001E-4</v>
      </c>
      <c r="J296" s="210"/>
    </row>
    <row r="297" spans="1:10" x14ac:dyDescent="0.25">
      <c r="A297" s="11" t="s">
        <v>175</v>
      </c>
      <c r="B297" s="177">
        <v>28.460682630000001</v>
      </c>
      <c r="C297" s="133"/>
      <c r="D297" s="210"/>
      <c r="E297" s="210" t="s">
        <v>90</v>
      </c>
      <c r="F297" s="215">
        <v>572000</v>
      </c>
      <c r="G297" s="132">
        <v>5.33E-2</v>
      </c>
      <c r="J297" s="210"/>
    </row>
    <row r="298" spans="1:10" x14ac:dyDescent="0.25">
      <c r="A298" s="11" t="s">
        <v>175</v>
      </c>
      <c r="B298" s="177">
        <v>4.2036561E-2</v>
      </c>
      <c r="C298" s="133"/>
      <c r="D298" s="210"/>
      <c r="E298" s="210" t="s">
        <v>26</v>
      </c>
      <c r="F298" s="215">
        <v>21983</v>
      </c>
      <c r="G298" s="132">
        <v>2.0999999999999999E-3</v>
      </c>
      <c r="J298" s="210"/>
    </row>
    <row r="299" spans="1:10" x14ac:dyDescent="0.25">
      <c r="A299" s="11" t="s">
        <v>175</v>
      </c>
      <c r="B299" s="177">
        <v>45.747655889999997</v>
      </c>
      <c r="C299" s="133"/>
      <c r="D299" s="210"/>
      <c r="E299" s="210" t="s">
        <v>27</v>
      </c>
      <c r="F299" s="215">
        <v>725200</v>
      </c>
      <c r="G299" s="132">
        <v>6.7599999999999993E-2</v>
      </c>
      <c r="J299" s="210"/>
    </row>
    <row r="300" spans="1:10" x14ac:dyDescent="0.25">
      <c r="A300" s="11" t="s">
        <v>175</v>
      </c>
      <c r="B300" s="177">
        <v>59.925192750000001</v>
      </c>
      <c r="C300" s="133"/>
      <c r="D300" s="210"/>
      <c r="E300" s="210" t="s">
        <v>117</v>
      </c>
      <c r="F300" s="215">
        <v>830000</v>
      </c>
      <c r="G300" s="132">
        <v>7.7399999999999997E-2</v>
      </c>
      <c r="J300" s="210"/>
    </row>
    <row r="301" spans="1:10" x14ac:dyDescent="0.25">
      <c r="A301" s="11" t="s">
        <v>175</v>
      </c>
      <c r="B301" s="177">
        <v>1.9691727800000001</v>
      </c>
      <c r="C301" s="133"/>
      <c r="D301" s="210"/>
      <c r="E301" s="210" t="s">
        <v>16</v>
      </c>
      <c r="F301" s="215">
        <v>150458</v>
      </c>
      <c r="G301" s="132">
        <v>1.4E-2</v>
      </c>
      <c r="J301" s="210"/>
    </row>
    <row r="302" spans="1:10" x14ac:dyDescent="0.25">
      <c r="A302" s="11" t="s">
        <v>175</v>
      </c>
      <c r="B302" s="177">
        <v>0</v>
      </c>
      <c r="C302" s="133"/>
      <c r="D302" s="210"/>
      <c r="E302" s="210" t="s">
        <v>159</v>
      </c>
      <c r="F302" s="177">
        <v>0</v>
      </c>
      <c r="G302" s="132">
        <v>0</v>
      </c>
      <c r="J302" s="210"/>
    </row>
    <row r="303" spans="1:10" x14ac:dyDescent="0.25">
      <c r="A303" s="11" t="s">
        <v>175</v>
      </c>
      <c r="B303" s="177">
        <v>2.0282428440000002</v>
      </c>
      <c r="C303" s="133"/>
      <c r="D303" s="210"/>
      <c r="E303" s="210" t="s">
        <v>30</v>
      </c>
      <c r="F303" s="215">
        <v>152698</v>
      </c>
      <c r="G303" s="132">
        <v>1.4200000000000001E-2</v>
      </c>
      <c r="J303" s="210"/>
    </row>
    <row r="304" spans="1:10" x14ac:dyDescent="0.25">
      <c r="A304" s="11" t="s">
        <v>175</v>
      </c>
      <c r="B304" s="177">
        <v>128.41205930000001</v>
      </c>
      <c r="C304" s="133"/>
      <c r="D304" s="210"/>
      <c r="E304" s="210" t="s">
        <v>121</v>
      </c>
      <c r="F304" s="215">
        <v>1215000</v>
      </c>
      <c r="G304" s="132">
        <v>0.1133</v>
      </c>
      <c r="J304" s="210"/>
    </row>
    <row r="305" spans="1:10" x14ac:dyDescent="0.25">
      <c r="A305" s="11" t="s">
        <v>175</v>
      </c>
      <c r="B305" s="177">
        <v>0.169249491</v>
      </c>
      <c r="C305" s="133"/>
      <c r="D305" s="210"/>
      <c r="E305" s="210" t="s">
        <v>160</v>
      </c>
      <c r="F305" s="215">
        <v>44110</v>
      </c>
      <c r="G305" s="132">
        <v>4.1000000000000003E-3</v>
      </c>
      <c r="J305" s="210"/>
    </row>
    <row r="306" spans="1:10" x14ac:dyDescent="0.25">
      <c r="A306" s="11" t="s">
        <v>175</v>
      </c>
      <c r="B306" s="177">
        <v>60.214336799999998</v>
      </c>
      <c r="C306" s="133"/>
      <c r="D306" s="210"/>
      <c r="E306" s="210" t="s">
        <v>126</v>
      </c>
      <c r="F306" s="215">
        <v>832000</v>
      </c>
      <c r="G306" s="132">
        <v>7.7600000000000002E-2</v>
      </c>
      <c r="J306" s="210"/>
    </row>
    <row r="307" spans="1:10" x14ac:dyDescent="0.25">
      <c r="A307" s="11" t="s">
        <v>175</v>
      </c>
      <c r="B307" s="177">
        <v>7.8288102000000004</v>
      </c>
      <c r="C307" s="133"/>
      <c r="D307" s="210"/>
      <c r="E307" s="210" t="s">
        <v>38</v>
      </c>
      <c r="F307" s="215">
        <v>300000</v>
      </c>
      <c r="G307" s="132">
        <v>2.8000000000000001E-2</v>
      </c>
      <c r="J307" s="200"/>
    </row>
    <row r="308" spans="1:10" x14ac:dyDescent="0.25">
      <c r="A308" s="150" t="s">
        <v>175</v>
      </c>
      <c r="B308" s="180">
        <v>91.529452070000005</v>
      </c>
      <c r="C308" s="181"/>
      <c r="D308" s="12"/>
      <c r="E308" s="12" t="s">
        <v>47</v>
      </c>
      <c r="F308" s="221">
        <v>1025779</v>
      </c>
      <c r="G308" s="182">
        <v>9.5699999999999993E-2</v>
      </c>
      <c r="H308" s="12"/>
      <c r="I308" s="12"/>
      <c r="J308" s="150"/>
    </row>
    <row r="309" spans="1:10" x14ac:dyDescent="0.25">
      <c r="A309" s="11" t="s">
        <v>177</v>
      </c>
      <c r="B309" s="227">
        <v>0</v>
      </c>
      <c r="C309" s="11">
        <v>4024.6950000000002</v>
      </c>
      <c r="D309" s="218"/>
      <c r="E309" s="14" t="s">
        <v>5</v>
      </c>
      <c r="F309" s="114"/>
      <c r="G309" s="114"/>
      <c r="H309" s="114"/>
      <c r="I309" s="218"/>
      <c r="J309" s="11">
        <v>80400</v>
      </c>
    </row>
    <row r="310" spans="1:10" x14ac:dyDescent="0.25">
      <c r="A310" s="11" t="s">
        <v>177</v>
      </c>
      <c r="B310" s="117">
        <v>0</v>
      </c>
      <c r="D310" s="218"/>
      <c r="E310" s="14" t="s">
        <v>6</v>
      </c>
      <c r="F310" s="114">
        <v>0</v>
      </c>
      <c r="G310" s="115">
        <v>0</v>
      </c>
      <c r="I310" s="218"/>
      <c r="J310" s="11"/>
    </row>
    <row r="311" spans="1:10" x14ac:dyDescent="0.25">
      <c r="A311" s="11" t="s">
        <v>177</v>
      </c>
      <c r="B311" s="117">
        <v>2994.9753719999999</v>
      </c>
      <c r="D311" s="218"/>
      <c r="E311" s="79" t="s">
        <v>15</v>
      </c>
      <c r="F311" s="118">
        <v>44000</v>
      </c>
      <c r="G311" s="115">
        <v>0.54730000000000001</v>
      </c>
      <c r="I311" s="218"/>
      <c r="J311" s="11"/>
    </row>
    <row r="312" spans="1:10" x14ac:dyDescent="0.25">
      <c r="A312" s="11" t="s">
        <v>177</v>
      </c>
      <c r="B312" s="117">
        <v>0</v>
      </c>
      <c r="D312" s="218"/>
      <c r="E312" s="79" t="s">
        <v>22</v>
      </c>
      <c r="F312" s="118"/>
      <c r="G312" s="115"/>
      <c r="I312" s="218"/>
      <c r="J312" s="11"/>
    </row>
    <row r="313" spans="1:10" x14ac:dyDescent="0.25">
      <c r="A313" s="11" t="s">
        <v>177</v>
      </c>
      <c r="B313" s="117">
        <v>0</v>
      </c>
      <c r="C313" s="218"/>
      <c r="D313" s="218"/>
      <c r="E313" s="218" t="s">
        <v>36</v>
      </c>
      <c r="F313" s="118"/>
      <c r="G313" s="115"/>
      <c r="I313" s="218"/>
      <c r="J313" s="11"/>
    </row>
    <row r="314" spans="1:10" x14ac:dyDescent="0.25">
      <c r="A314" s="11" t="s">
        <v>177</v>
      </c>
      <c r="B314" s="117">
        <v>320.91781300000002</v>
      </c>
      <c r="C314" s="218"/>
      <c r="D314" s="218"/>
      <c r="E314" s="218" t="s">
        <v>16</v>
      </c>
      <c r="F314" s="118">
        <v>14403</v>
      </c>
      <c r="G314" s="115">
        <v>0.17910000000000001</v>
      </c>
      <c r="I314" s="218"/>
      <c r="J314" s="11"/>
    </row>
    <row r="315" spans="1:10" x14ac:dyDescent="0.25">
      <c r="A315" s="11" t="s">
        <v>177</v>
      </c>
      <c r="B315" s="117">
        <v>708.26156690000005</v>
      </c>
      <c r="C315" s="218"/>
      <c r="D315" s="218"/>
      <c r="E315" s="218" t="s">
        <v>121</v>
      </c>
      <c r="F315" s="118">
        <v>21397</v>
      </c>
      <c r="G315" s="115">
        <v>0.2661</v>
      </c>
      <c r="I315" s="218"/>
      <c r="J315" s="11"/>
    </row>
    <row r="316" spans="1:10" x14ac:dyDescent="0.25">
      <c r="A316" s="11" t="s">
        <v>177</v>
      </c>
      <c r="B316" s="117">
        <v>0</v>
      </c>
      <c r="C316" s="218"/>
      <c r="D316" s="218"/>
      <c r="E316" s="218" t="s">
        <v>111</v>
      </c>
      <c r="F316" s="118"/>
      <c r="G316" s="115"/>
      <c r="I316" s="218"/>
      <c r="J316" s="11"/>
    </row>
    <row r="317" spans="1:10" x14ac:dyDescent="0.25">
      <c r="A317" s="150" t="s">
        <v>177</v>
      </c>
      <c r="B317" s="152">
        <v>0.54033470699999997</v>
      </c>
      <c r="C317" s="12"/>
      <c r="D317" s="12"/>
      <c r="E317" s="12" t="s">
        <v>38</v>
      </c>
      <c r="F317" s="153">
        <v>591</v>
      </c>
      <c r="G317" s="119">
        <v>7.4000000000000003E-3</v>
      </c>
      <c r="H317" s="12"/>
      <c r="I317" s="12"/>
      <c r="J317" s="150"/>
    </row>
    <row r="318" spans="1:10" x14ac:dyDescent="0.25">
      <c r="A318" s="11" t="s">
        <v>179</v>
      </c>
      <c r="B318" s="235">
        <f>POWER((F318/$J$318)*100, 2)</f>
        <v>1.2085386474762971E-4</v>
      </c>
      <c r="C318" s="11">
        <f>SUM(B318:B344)</f>
        <v>2638.8267485210654</v>
      </c>
      <c r="D318" s="235"/>
      <c r="E318" s="235" t="s">
        <v>130</v>
      </c>
      <c r="F318" s="234">
        <v>3309</v>
      </c>
      <c r="G318" s="21">
        <f>F318/$J$318</f>
        <v>1.0993355481727575E-4</v>
      </c>
      <c r="H318" s="235"/>
      <c r="I318" s="235"/>
      <c r="J318" s="11">
        <v>30100000</v>
      </c>
    </row>
    <row r="319" spans="1:10" x14ac:dyDescent="0.25">
      <c r="A319" s="11" t="s">
        <v>179</v>
      </c>
      <c r="B319" s="235">
        <f t="shared" ref="B319:B344" si="14">POWER((F319/$J$318)*100, 2)</f>
        <v>0.47987149282016756</v>
      </c>
      <c r="D319" s="235"/>
      <c r="E319" s="235" t="s">
        <v>17</v>
      </c>
      <c r="F319" s="235">
        <v>208511</v>
      </c>
      <c r="G319" s="21">
        <f t="shared" ref="G319:G344" si="15">F319/$J$318</f>
        <v>6.9272757475083054E-3</v>
      </c>
      <c r="H319" s="235"/>
      <c r="I319" s="235"/>
      <c r="J319" s="76"/>
    </row>
    <row r="320" spans="1:10" x14ac:dyDescent="0.25">
      <c r="A320" s="11" t="s">
        <v>179</v>
      </c>
      <c r="B320" s="235">
        <f t="shared" si="14"/>
        <v>1.0810403381971501</v>
      </c>
      <c r="D320" s="235"/>
      <c r="E320" s="235" t="s">
        <v>5</v>
      </c>
      <c r="F320" s="235">
        <v>312959</v>
      </c>
      <c r="G320" s="21">
        <f t="shared" si="15"/>
        <v>1.0397308970099668E-2</v>
      </c>
      <c r="H320" s="235"/>
      <c r="I320" s="235"/>
      <c r="J320" s="76"/>
    </row>
    <row r="321" spans="1:10" x14ac:dyDescent="0.25">
      <c r="A321" s="11" t="s">
        <v>179</v>
      </c>
      <c r="B321" s="235">
        <f t="shared" si="14"/>
        <v>2.0383965411529674</v>
      </c>
      <c r="D321" s="235"/>
      <c r="E321" s="235" t="s">
        <v>6</v>
      </c>
      <c r="F321" s="235">
        <v>429745</v>
      </c>
      <c r="G321" s="21">
        <f t="shared" si="15"/>
        <v>1.4277242524916944E-2</v>
      </c>
      <c r="H321" s="235"/>
      <c r="I321" s="235"/>
      <c r="J321" s="76"/>
    </row>
    <row r="322" spans="1:10" x14ac:dyDescent="0.25">
      <c r="A322" s="11" t="s">
        <v>179</v>
      </c>
      <c r="B322" s="235">
        <f t="shared" si="14"/>
        <v>0</v>
      </c>
      <c r="D322" s="235"/>
      <c r="E322" s="235" t="s">
        <v>102</v>
      </c>
      <c r="F322" s="235"/>
      <c r="H322" s="235"/>
      <c r="I322" s="235"/>
      <c r="J322" s="76"/>
    </row>
    <row r="323" spans="1:10" x14ac:dyDescent="0.25">
      <c r="A323" s="11" t="s">
        <v>179</v>
      </c>
      <c r="B323" s="235">
        <f t="shared" si="14"/>
        <v>0.12168739859383451</v>
      </c>
      <c r="D323" s="235"/>
      <c r="E323" s="235" t="s">
        <v>15</v>
      </c>
      <c r="F323" s="235">
        <v>105000</v>
      </c>
      <c r="G323" s="21">
        <f t="shared" si="15"/>
        <v>3.4883720930232558E-3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4"/>
        <v>0</v>
      </c>
      <c r="D324" s="235"/>
      <c r="E324" s="235" t="s">
        <v>142</v>
      </c>
      <c r="F324" s="235"/>
      <c r="H324" s="235"/>
      <c r="I324" s="235"/>
      <c r="J324" s="76"/>
    </row>
    <row r="325" spans="1:10" x14ac:dyDescent="0.25">
      <c r="A325" s="11" t="s">
        <v>179</v>
      </c>
      <c r="B325" s="235">
        <f t="shared" si="14"/>
        <v>10.638259947506096</v>
      </c>
      <c r="D325" s="235"/>
      <c r="E325" s="235" t="s">
        <v>134</v>
      </c>
      <c r="F325" s="235">
        <v>981752</v>
      </c>
      <c r="G325" s="21">
        <f t="shared" si="15"/>
        <v>3.2616345514950164E-2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4"/>
        <v>0</v>
      </c>
      <c r="D326" s="235"/>
      <c r="E326" s="235" t="s">
        <v>21</v>
      </c>
      <c r="F326" s="234"/>
      <c r="H326" s="235"/>
      <c r="I326" s="235"/>
      <c r="J326" s="76"/>
    </row>
    <row r="327" spans="1:10" x14ac:dyDescent="0.25">
      <c r="A327" s="11" t="s">
        <v>179</v>
      </c>
      <c r="B327" s="235">
        <f t="shared" si="14"/>
        <v>88.640973841624273</v>
      </c>
      <c r="D327" s="235"/>
      <c r="E327" s="235" t="s">
        <v>9</v>
      </c>
      <c r="F327" s="235">
        <v>2833895</v>
      </c>
      <c r="G327" s="21">
        <f t="shared" si="15"/>
        <v>9.4149335548172758E-2</v>
      </c>
      <c r="H327" s="235"/>
      <c r="I327" s="235"/>
      <c r="J327" s="76"/>
    </row>
    <row r="328" spans="1:10" x14ac:dyDescent="0.25">
      <c r="A328" s="11" t="s">
        <v>179</v>
      </c>
      <c r="B328" s="235">
        <f t="shared" si="14"/>
        <v>3.9845034823015194E-3</v>
      </c>
      <c r="D328" s="235"/>
      <c r="E328" s="235" t="s">
        <v>23</v>
      </c>
      <c r="F328" s="235">
        <v>19000</v>
      </c>
      <c r="G328" s="21">
        <f t="shared" si="15"/>
        <v>6.3122923588039863E-4</v>
      </c>
      <c r="H328" s="235"/>
      <c r="I328" s="235"/>
      <c r="J328" s="76"/>
    </row>
    <row r="329" spans="1:10" x14ac:dyDescent="0.25">
      <c r="A329" s="11" t="s">
        <v>179</v>
      </c>
      <c r="B329" s="235">
        <f t="shared" si="14"/>
        <v>1.3074061054624124</v>
      </c>
      <c r="D329" s="235"/>
      <c r="E329" s="235" t="s">
        <v>24</v>
      </c>
      <c r="F329" s="235">
        <v>344169</v>
      </c>
      <c r="G329" s="21">
        <f t="shared" si="15"/>
        <v>1.1434186046511629E-2</v>
      </c>
      <c r="H329" s="235"/>
      <c r="I329" s="235"/>
      <c r="J329" s="76"/>
    </row>
    <row r="330" spans="1:10" x14ac:dyDescent="0.25">
      <c r="A330" s="11" t="s">
        <v>179</v>
      </c>
      <c r="B330" s="235">
        <f t="shared" si="14"/>
        <v>304.80983664639467</v>
      </c>
      <c r="D330" s="235"/>
      <c r="E330" s="235" t="s">
        <v>36</v>
      </c>
      <c r="F330" s="235">
        <v>5255100</v>
      </c>
      <c r="G330" s="21">
        <f t="shared" si="15"/>
        <v>0.17458803986710963</v>
      </c>
      <c r="H330" s="235"/>
      <c r="I330" s="235"/>
      <c r="J330" s="76"/>
    </row>
    <row r="331" spans="1:10" x14ac:dyDescent="0.25">
      <c r="A331" s="11" t="s">
        <v>179</v>
      </c>
      <c r="B331" s="235">
        <f t="shared" si="14"/>
        <v>8.8412379554309549E-4</v>
      </c>
      <c r="D331" s="235"/>
      <c r="E331" s="235" t="s">
        <v>183</v>
      </c>
      <c r="F331" s="235">
        <v>8950</v>
      </c>
      <c r="G331" s="21">
        <f t="shared" si="15"/>
        <v>2.9734219269102988E-4</v>
      </c>
      <c r="H331" s="235"/>
      <c r="I331" s="235"/>
      <c r="J331" s="76"/>
    </row>
    <row r="332" spans="1:10" x14ac:dyDescent="0.25">
      <c r="A332" s="11" t="s">
        <v>179</v>
      </c>
      <c r="B332" s="235">
        <f t="shared" si="14"/>
        <v>0</v>
      </c>
      <c r="D332" s="235"/>
      <c r="E332" s="235" t="s">
        <v>181</v>
      </c>
      <c r="F332" s="235"/>
      <c r="H332" s="235"/>
      <c r="I332" s="235"/>
      <c r="J332" s="76"/>
    </row>
    <row r="333" spans="1:10" x14ac:dyDescent="0.25">
      <c r="A333" s="11" t="s">
        <v>179</v>
      </c>
      <c r="B333" s="235">
        <f t="shared" si="14"/>
        <v>8.5473670268540067E-2</v>
      </c>
      <c r="D333" s="235"/>
      <c r="E333" s="235" t="s">
        <v>90</v>
      </c>
      <c r="F333" s="235">
        <v>88000</v>
      </c>
      <c r="G333" s="21">
        <f t="shared" si="15"/>
        <v>2.9235880398671096E-3</v>
      </c>
      <c r="H333" s="235"/>
      <c r="I333" s="235"/>
      <c r="J333" s="76"/>
    </row>
    <row r="334" spans="1:10" x14ac:dyDescent="0.25">
      <c r="A334" s="11" t="s">
        <v>179</v>
      </c>
      <c r="B334" s="235">
        <f t="shared" si="14"/>
        <v>6.8474370705069472</v>
      </c>
      <c r="D334" s="235"/>
      <c r="E334" s="235" t="s">
        <v>147</v>
      </c>
      <c r="F334" s="235">
        <v>787645</v>
      </c>
      <c r="G334" s="21">
        <f t="shared" si="15"/>
        <v>2.6167607973421925E-2</v>
      </c>
      <c r="H334" s="235"/>
      <c r="I334" s="235"/>
      <c r="J334" s="76"/>
    </row>
    <row r="335" spans="1:10" x14ac:dyDescent="0.25">
      <c r="A335" s="11" t="s">
        <v>179</v>
      </c>
      <c r="B335" s="235">
        <f t="shared" si="14"/>
        <v>0.20547998641295345</v>
      </c>
      <c r="D335" s="235"/>
      <c r="E335" s="235" t="s">
        <v>28</v>
      </c>
      <c r="F335" s="235">
        <v>136443</v>
      </c>
      <c r="G335" s="21">
        <f t="shared" si="15"/>
        <v>4.5329900332225911E-3</v>
      </c>
      <c r="H335" s="235"/>
      <c r="I335" s="235"/>
      <c r="J335" s="76"/>
    </row>
    <row r="336" spans="1:10" x14ac:dyDescent="0.25">
      <c r="A336" s="11" t="s">
        <v>179</v>
      </c>
      <c r="B336" s="235">
        <f t="shared" si="14"/>
        <v>9.3420602421606824E-2</v>
      </c>
      <c r="D336" s="235"/>
      <c r="E336" s="235" t="s">
        <v>184</v>
      </c>
      <c r="F336" s="235">
        <v>92000</v>
      </c>
      <c r="G336" s="21">
        <f t="shared" si="15"/>
        <v>3.0564784053156145E-3</v>
      </c>
      <c r="H336" s="235"/>
      <c r="I336" s="235"/>
      <c r="J336" s="76"/>
    </row>
    <row r="337" spans="1:10" x14ac:dyDescent="0.25">
      <c r="A337" s="11" t="s">
        <v>179</v>
      </c>
      <c r="B337" s="235">
        <f t="shared" si="14"/>
        <v>7.5557101577245281E-3</v>
      </c>
      <c r="D337" s="235"/>
      <c r="E337" s="235" t="s">
        <v>158</v>
      </c>
      <c r="F337" s="235">
        <v>26164</v>
      </c>
      <c r="G337" s="21">
        <f t="shared" si="15"/>
        <v>8.6923588039867106E-4</v>
      </c>
      <c r="H337" s="235"/>
      <c r="I337" s="235"/>
      <c r="J337" s="76"/>
    </row>
    <row r="338" spans="1:10" x14ac:dyDescent="0.25">
      <c r="A338" s="11" t="s">
        <v>179</v>
      </c>
      <c r="B338" s="235">
        <f t="shared" si="14"/>
        <v>1.4304477875520138</v>
      </c>
      <c r="D338" s="235"/>
      <c r="E338" s="235" t="s">
        <v>16</v>
      </c>
      <c r="F338" s="234">
        <v>360000</v>
      </c>
      <c r="G338" s="21">
        <f t="shared" si="15"/>
        <v>1.1960132890365448E-2</v>
      </c>
      <c r="H338" s="235"/>
      <c r="I338" s="235"/>
      <c r="J338" s="76"/>
    </row>
    <row r="339" spans="1:10" x14ac:dyDescent="0.25">
      <c r="A339" s="11" t="s">
        <v>179</v>
      </c>
      <c r="B339" s="235">
        <f t="shared" si="14"/>
        <v>2030.3856359201334</v>
      </c>
      <c r="D339" s="235"/>
      <c r="E339" s="235" t="s">
        <v>121</v>
      </c>
      <c r="F339" s="235">
        <v>13563000</v>
      </c>
      <c r="G339" s="21">
        <f t="shared" si="15"/>
        <v>0.45059800664451827</v>
      </c>
      <c r="H339" s="235"/>
      <c r="I339" s="235"/>
      <c r="J339" s="76"/>
    </row>
    <row r="340" spans="1:10" x14ac:dyDescent="0.25">
      <c r="A340" s="11" t="s">
        <v>179</v>
      </c>
      <c r="B340" s="235">
        <f t="shared" si="14"/>
        <v>1.051817198485668E-2</v>
      </c>
      <c r="D340" s="235"/>
      <c r="E340" s="235" t="s">
        <v>182</v>
      </c>
      <c r="F340" s="235">
        <v>30870</v>
      </c>
      <c r="G340" s="21">
        <f t="shared" si="15"/>
        <v>1.0255813953488372E-3</v>
      </c>
      <c r="H340" s="235"/>
      <c r="I340" s="235"/>
      <c r="J340" s="76"/>
    </row>
    <row r="341" spans="1:10" x14ac:dyDescent="0.25">
      <c r="A341" s="11" t="s">
        <v>179</v>
      </c>
      <c r="B341" s="235">
        <f t="shared" si="14"/>
        <v>189.23658490551983</v>
      </c>
      <c r="D341" s="235"/>
      <c r="E341" s="235" t="s">
        <v>31</v>
      </c>
      <c r="F341" s="235">
        <v>4140655</v>
      </c>
      <c r="G341" s="21">
        <f t="shared" si="15"/>
        <v>0.13756328903654486</v>
      </c>
      <c r="H341" s="235"/>
      <c r="I341" s="235"/>
      <c r="J341" s="76"/>
    </row>
    <row r="342" spans="1:10" x14ac:dyDescent="0.25">
      <c r="A342" s="11" t="s">
        <v>179</v>
      </c>
      <c r="B342" s="235">
        <f t="shared" si="14"/>
        <v>2.7379664683612765E-3</v>
      </c>
      <c r="D342" s="235"/>
      <c r="E342" s="235" t="s">
        <v>127</v>
      </c>
      <c r="F342" s="234">
        <v>15750</v>
      </c>
      <c r="G342" s="21">
        <f t="shared" si="15"/>
        <v>5.2325581395348841E-4</v>
      </c>
      <c r="H342" s="235"/>
      <c r="I342" s="235"/>
      <c r="J342" s="76"/>
    </row>
    <row r="343" spans="1:10" x14ac:dyDescent="0.25">
      <c r="A343" s="11" t="s">
        <v>179</v>
      </c>
      <c r="B343" s="235">
        <f t="shared" si="14"/>
        <v>6.8928610059491623E-3</v>
      </c>
      <c r="D343" s="235"/>
      <c r="E343" s="235" t="s">
        <v>47</v>
      </c>
      <c r="F343" s="234">
        <v>24990</v>
      </c>
      <c r="G343" s="21">
        <f t="shared" si="15"/>
        <v>8.3023255813953489E-4</v>
      </c>
      <c r="H343" s="235"/>
      <c r="I343" s="235"/>
      <c r="J343" s="11"/>
    </row>
    <row r="344" spans="1:10" x14ac:dyDescent="0.25">
      <c r="A344" s="150" t="s">
        <v>179</v>
      </c>
      <c r="B344" s="12">
        <f t="shared" si="14"/>
        <v>1.3921020757386784</v>
      </c>
      <c r="C344" s="150"/>
      <c r="D344" s="12"/>
      <c r="E344" s="12" t="s">
        <v>86</v>
      </c>
      <c r="F344" s="12">
        <v>355142</v>
      </c>
      <c r="G344" s="27">
        <f t="shared" si="15"/>
        <v>1.1798737541528239E-2</v>
      </c>
      <c r="H344" s="12"/>
      <c r="I344" s="12"/>
      <c r="J344" s="150"/>
    </row>
    <row r="345" spans="1:10" x14ac:dyDescent="0.25">
      <c r="A345" s="11" t="s">
        <v>185</v>
      </c>
      <c r="B345" s="178">
        <f>POWER((F345/$J$345)*100, 2)</f>
        <v>295.72070567008586</v>
      </c>
      <c r="C345" s="11">
        <f>SUM(B345:B358)</f>
        <v>1461.6275315774333</v>
      </c>
      <c r="D345" s="235"/>
      <c r="E345" s="235" t="s">
        <v>5</v>
      </c>
      <c r="F345" s="235">
        <v>2975</v>
      </c>
      <c r="G345" s="21">
        <f>F345/$J$345</f>
        <v>0.17196531791907516</v>
      </c>
      <c r="H345" s="235"/>
      <c r="I345" s="235"/>
      <c r="J345" s="76">
        <v>17300</v>
      </c>
    </row>
    <row r="346" spans="1:10" x14ac:dyDescent="0.25">
      <c r="A346" s="11" t="s">
        <v>185</v>
      </c>
      <c r="B346" s="178">
        <f t="shared" ref="B346:B358" si="16">POWER((F346/$J$345)*100, 2)</f>
        <v>46.523438805172226</v>
      </c>
      <c r="D346" s="235"/>
      <c r="E346" s="235" t="s">
        <v>6</v>
      </c>
      <c r="F346" s="235">
        <v>1180</v>
      </c>
      <c r="G346" s="21">
        <f t="shared" ref="G346:G358" si="17">F346/$J$345</f>
        <v>6.8208092485549127E-2</v>
      </c>
      <c r="H346" s="235"/>
      <c r="I346" s="235"/>
      <c r="J346" s="76"/>
    </row>
    <row r="347" spans="1:10" x14ac:dyDescent="0.25">
      <c r="A347" s="11" t="s">
        <v>185</v>
      </c>
      <c r="B347" s="178">
        <f t="shared" si="16"/>
        <v>0.82358247853252708</v>
      </c>
      <c r="D347" s="235"/>
      <c r="E347" s="235" t="s">
        <v>102</v>
      </c>
      <c r="F347" s="235">
        <v>157</v>
      </c>
      <c r="G347" s="21">
        <f t="shared" si="17"/>
        <v>9.0751445086705209E-3</v>
      </c>
      <c r="H347" s="235"/>
      <c r="I347" s="235"/>
      <c r="J347" s="76"/>
    </row>
    <row r="348" spans="1:10" x14ac:dyDescent="0.25">
      <c r="A348" s="11" t="s">
        <v>185</v>
      </c>
      <c r="B348" s="178">
        <f t="shared" si="16"/>
        <v>300.7116843195563</v>
      </c>
      <c r="D348" s="235"/>
      <c r="E348" s="235" t="s">
        <v>15</v>
      </c>
      <c r="F348" s="235">
        <v>3000</v>
      </c>
      <c r="G348" s="21">
        <f t="shared" si="17"/>
        <v>0.17341040462427745</v>
      </c>
      <c r="H348" s="235"/>
      <c r="I348" s="235"/>
      <c r="J348" s="76"/>
    </row>
    <row r="349" spans="1:10" x14ac:dyDescent="0.25">
      <c r="A349" s="11" t="s">
        <v>185</v>
      </c>
      <c r="B349" s="178">
        <f t="shared" si="16"/>
        <v>129.2230131310769</v>
      </c>
      <c r="D349" s="235"/>
      <c r="E349" s="235" t="s">
        <v>187</v>
      </c>
      <c r="F349" s="235">
        <v>1966.6</v>
      </c>
      <c r="G349" s="21">
        <f t="shared" si="17"/>
        <v>0.11367630057803468</v>
      </c>
      <c r="H349" s="235"/>
      <c r="I349" s="235"/>
      <c r="J349" s="76"/>
    </row>
    <row r="350" spans="1:10" x14ac:dyDescent="0.25">
      <c r="A350" s="11" t="s">
        <v>185</v>
      </c>
      <c r="B350" s="178">
        <f t="shared" si="16"/>
        <v>0.40429015336295904</v>
      </c>
      <c r="D350" s="235"/>
      <c r="E350" s="235" t="s">
        <v>108</v>
      </c>
      <c r="F350" s="235">
        <v>110</v>
      </c>
      <c r="G350" s="21">
        <f t="shared" si="17"/>
        <v>6.3583815028901737E-3</v>
      </c>
      <c r="H350" s="235"/>
      <c r="I350" s="235"/>
      <c r="J350" s="76"/>
    </row>
    <row r="351" spans="1:10" x14ac:dyDescent="0.25">
      <c r="A351" s="11" t="s">
        <v>185</v>
      </c>
      <c r="B351" s="178">
        <f t="shared" si="16"/>
        <v>8.6905676768351743</v>
      </c>
      <c r="D351" s="235"/>
      <c r="E351" s="235" t="s">
        <v>20</v>
      </c>
      <c r="F351" s="235">
        <v>510</v>
      </c>
      <c r="G351" s="21">
        <f t="shared" si="17"/>
        <v>2.9479768786127167E-2</v>
      </c>
      <c r="H351" s="235"/>
      <c r="I351" s="235"/>
      <c r="J351" s="76"/>
    </row>
    <row r="352" spans="1:10" x14ac:dyDescent="0.25">
      <c r="A352" s="11" t="s">
        <v>185</v>
      </c>
      <c r="B352" s="178">
        <f t="shared" si="16"/>
        <v>28.298709946874261</v>
      </c>
      <c r="D352" s="235"/>
      <c r="E352" s="235" t="s">
        <v>9</v>
      </c>
      <c r="F352" s="235">
        <v>920.3</v>
      </c>
      <c r="G352" s="21">
        <f t="shared" si="17"/>
        <v>5.319653179190751E-2</v>
      </c>
      <c r="H352" s="235"/>
      <c r="I352" s="235"/>
      <c r="J352" s="76"/>
    </row>
    <row r="353" spans="1:10" x14ac:dyDescent="0.25">
      <c r="A353" s="11" t="s">
        <v>185</v>
      </c>
      <c r="B353" s="178">
        <f t="shared" si="16"/>
        <v>5.4534398075445214</v>
      </c>
      <c r="D353" s="235"/>
      <c r="E353" s="235" t="s">
        <v>186</v>
      </c>
      <c r="F353" s="235">
        <v>404</v>
      </c>
      <c r="G353" s="21">
        <f t="shared" si="17"/>
        <v>2.3352601156069363E-2</v>
      </c>
      <c r="H353" s="235"/>
      <c r="I353" s="235"/>
      <c r="J353" s="76"/>
    </row>
    <row r="354" spans="1:10" x14ac:dyDescent="0.25">
      <c r="A354" s="11" t="s">
        <v>185</v>
      </c>
      <c r="B354" s="178">
        <f t="shared" si="16"/>
        <v>6.4392729459721352</v>
      </c>
      <c r="D354" s="235"/>
      <c r="E354" s="235" t="s">
        <v>26</v>
      </c>
      <c r="F354" s="235">
        <v>439</v>
      </c>
      <c r="G354" s="21">
        <f t="shared" si="17"/>
        <v>2.5375722543352602E-2</v>
      </c>
      <c r="H354" s="235"/>
      <c r="I354" s="235"/>
      <c r="J354" s="76"/>
    </row>
    <row r="355" spans="1:10" x14ac:dyDescent="0.25">
      <c r="A355" s="11" t="s">
        <v>185</v>
      </c>
      <c r="B355" s="178">
        <f t="shared" si="16"/>
        <v>1.4954462387984897</v>
      </c>
      <c r="D355" s="235"/>
      <c r="E355" s="235" t="s">
        <v>56</v>
      </c>
      <c r="F355" s="235">
        <v>211.559</v>
      </c>
      <c r="G355" s="21">
        <f t="shared" si="17"/>
        <v>1.2228843930635837E-2</v>
      </c>
      <c r="H355" s="235"/>
      <c r="I355" s="235"/>
      <c r="J355" s="76"/>
    </row>
    <row r="356" spans="1:10" x14ac:dyDescent="0.25">
      <c r="A356" s="11" t="s">
        <v>185</v>
      </c>
      <c r="B356" s="178">
        <f t="shared" si="16"/>
        <v>617.79544922984394</v>
      </c>
      <c r="D356" s="235"/>
      <c r="E356" s="235" t="s">
        <v>121</v>
      </c>
      <c r="F356" s="235">
        <v>4300</v>
      </c>
      <c r="G356" s="21">
        <f t="shared" si="17"/>
        <v>0.24855491329479767</v>
      </c>
      <c r="H356" s="235"/>
      <c r="I356" s="235"/>
      <c r="J356" s="11"/>
    </row>
    <row r="357" spans="1:10" x14ac:dyDescent="0.25">
      <c r="A357" s="11" t="s">
        <v>185</v>
      </c>
      <c r="B357" s="178">
        <f t="shared" si="16"/>
        <v>8.861806274850478</v>
      </c>
      <c r="D357" s="235"/>
      <c r="E357" s="235" t="s">
        <v>126</v>
      </c>
      <c r="F357" s="235">
        <v>515</v>
      </c>
      <c r="G357" s="21">
        <f t="shared" si="17"/>
        <v>2.9768786127167629E-2</v>
      </c>
      <c r="H357" s="235"/>
      <c r="I357" s="235"/>
      <c r="J357" s="11"/>
    </row>
    <row r="358" spans="1:10" x14ac:dyDescent="0.25">
      <c r="A358" s="150" t="s">
        <v>185</v>
      </c>
      <c r="B358" s="131">
        <f t="shared" si="16"/>
        <v>11.186124898927464</v>
      </c>
      <c r="C358" s="150"/>
      <c r="D358" s="12"/>
      <c r="E358" s="12" t="s">
        <v>171</v>
      </c>
      <c r="F358" s="12">
        <v>578.61</v>
      </c>
      <c r="G358" s="27">
        <f t="shared" si="17"/>
        <v>3.3445664739884397E-2</v>
      </c>
      <c r="H358" s="12"/>
      <c r="I358" s="12"/>
      <c r="J358" s="131"/>
    </row>
    <row r="359" spans="1:10" x14ac:dyDescent="0.25">
      <c r="A359" s="11" t="s">
        <v>188</v>
      </c>
      <c r="B359" s="178">
        <f>POWER((F359/$J$359)*100, 2)</f>
        <v>1.6708402152485482E-3</v>
      </c>
      <c r="C359" s="11">
        <f>SUM(B359:B417)</f>
        <v>1693.3731165986133</v>
      </c>
      <c r="D359" s="236"/>
      <c r="E359" s="236" t="s">
        <v>97</v>
      </c>
      <c r="F359" s="236">
        <v>560</v>
      </c>
      <c r="G359" s="238">
        <f>F359/$J$359</f>
        <v>4.0875912408759124E-4</v>
      </c>
      <c r="H359" s="236"/>
      <c r="I359" s="236"/>
      <c r="J359" s="76">
        <v>1370000</v>
      </c>
    </row>
    <row r="360" spans="1:10" x14ac:dyDescent="0.25">
      <c r="A360" s="11" t="s">
        <v>188</v>
      </c>
      <c r="B360" s="178">
        <f t="shared" ref="B360:B417" si="18">POWER((F360/$J$359)*100, 2)</f>
        <v>908.78043582503062</v>
      </c>
      <c r="D360" s="236"/>
      <c r="E360" s="236" t="s">
        <v>5</v>
      </c>
      <c r="F360" s="236">
        <v>413000</v>
      </c>
      <c r="G360" s="238">
        <f t="shared" ref="G360:G417" si="19">F360/$J$359</f>
        <v>0.30145985401459852</v>
      </c>
      <c r="H360" s="236"/>
      <c r="I360" s="236"/>
      <c r="J360" s="76"/>
    </row>
    <row r="361" spans="1:10" x14ac:dyDescent="0.25">
      <c r="A361" s="11" t="s">
        <v>188</v>
      </c>
      <c r="B361" s="178">
        <f t="shared" si="18"/>
        <v>1.1232905322606424E-2</v>
      </c>
      <c r="D361" s="236"/>
      <c r="E361" s="236" t="s">
        <v>131</v>
      </c>
      <c r="F361" s="236">
        <v>1452</v>
      </c>
      <c r="G361" s="238">
        <f t="shared" si="19"/>
        <v>1.0598540145985401E-3</v>
      </c>
      <c r="H361" s="236"/>
      <c r="I361" s="236"/>
      <c r="J361" s="76"/>
    </row>
    <row r="362" spans="1:10" x14ac:dyDescent="0.25">
      <c r="A362" s="11" t="s">
        <v>188</v>
      </c>
      <c r="B362" s="178">
        <f t="shared" si="18"/>
        <v>4.1259523682668226E-5</v>
      </c>
      <c r="D362" s="236"/>
      <c r="E362" s="236" t="s">
        <v>192</v>
      </c>
      <c r="F362" s="236">
        <v>88</v>
      </c>
      <c r="G362" s="238">
        <f t="shared" si="19"/>
        <v>6.4233576642335762E-5</v>
      </c>
      <c r="H362" s="236"/>
      <c r="I362" s="236"/>
      <c r="J362" s="76"/>
    </row>
    <row r="363" spans="1:10" x14ac:dyDescent="0.25">
      <c r="A363" s="11" t="s">
        <v>188</v>
      </c>
      <c r="B363" s="178">
        <f t="shared" si="18"/>
        <v>9.4245830891363427E-3</v>
      </c>
      <c r="D363" s="236"/>
      <c r="E363" s="236" t="s">
        <v>39</v>
      </c>
      <c r="F363" s="236">
        <v>1330</v>
      </c>
      <c r="G363" s="238">
        <f t="shared" si="19"/>
        <v>9.7080291970802924E-4</v>
      </c>
      <c r="H363" s="236"/>
      <c r="I363" s="236"/>
      <c r="J363" s="76"/>
    </row>
    <row r="364" spans="1:10" x14ac:dyDescent="0.25">
      <c r="A364" s="11" t="s">
        <v>188</v>
      </c>
      <c r="B364" s="178">
        <f t="shared" si="18"/>
        <v>322.42527572060305</v>
      </c>
      <c r="D364" s="236"/>
      <c r="E364" s="236" t="s">
        <v>6</v>
      </c>
      <c r="F364" s="236">
        <v>246000</v>
      </c>
      <c r="G364" s="238">
        <f t="shared" si="19"/>
        <v>0.17956204379562044</v>
      </c>
      <c r="H364" s="236"/>
      <c r="I364" s="236"/>
      <c r="J364" s="76"/>
    </row>
    <row r="365" spans="1:10" x14ac:dyDescent="0.25">
      <c r="A365" s="11" t="s">
        <v>188</v>
      </c>
      <c r="B365" s="178">
        <f t="shared" si="18"/>
        <v>0</v>
      </c>
      <c r="D365" s="236"/>
      <c r="E365" s="236" t="s">
        <v>101</v>
      </c>
      <c r="F365" s="236"/>
      <c r="G365" s="238"/>
      <c r="H365" s="236"/>
      <c r="I365" s="236"/>
      <c r="J365" s="76"/>
    </row>
    <row r="366" spans="1:10" x14ac:dyDescent="0.25">
      <c r="A366" s="11" t="s">
        <v>188</v>
      </c>
      <c r="B366" s="178">
        <f t="shared" si="18"/>
        <v>3.601683627257712</v>
      </c>
      <c r="D366" s="236"/>
      <c r="E366" s="236" t="s">
        <v>82</v>
      </c>
      <c r="F366" s="236">
        <v>26000</v>
      </c>
      <c r="G366" s="238">
        <f t="shared" si="19"/>
        <v>1.8978102189781021E-2</v>
      </c>
      <c r="H366" s="236"/>
      <c r="I366" s="236"/>
      <c r="J366" s="76"/>
    </row>
    <row r="367" spans="1:10" x14ac:dyDescent="0.25">
      <c r="A367" s="11" t="s">
        <v>188</v>
      </c>
      <c r="B367" s="178">
        <f t="shared" si="18"/>
        <v>0.44023709307901326</v>
      </c>
      <c r="D367" s="236"/>
      <c r="E367" s="236" t="s">
        <v>83</v>
      </c>
      <c r="F367" s="236">
        <v>9090</v>
      </c>
      <c r="G367" s="238">
        <f t="shared" si="19"/>
        <v>6.6350364963503649E-3</v>
      </c>
      <c r="H367" s="236"/>
      <c r="I367" s="236"/>
      <c r="J367" s="76"/>
    </row>
    <row r="368" spans="1:10" x14ac:dyDescent="0.25">
      <c r="A368" s="11" t="s">
        <v>188</v>
      </c>
      <c r="B368" s="178">
        <f t="shared" si="18"/>
        <v>357.40316479300981</v>
      </c>
      <c r="D368" s="236"/>
      <c r="E368" s="236" t="s">
        <v>15</v>
      </c>
      <c r="F368" s="236">
        <v>259000</v>
      </c>
      <c r="G368" s="238">
        <f t="shared" si="19"/>
        <v>0.18905109489051095</v>
      </c>
      <c r="H368" s="236"/>
      <c r="I368" s="236"/>
      <c r="J368" s="76"/>
    </row>
    <row r="369" spans="1:10" x14ac:dyDescent="0.25">
      <c r="A369" s="11" t="s">
        <v>188</v>
      </c>
      <c r="B369" s="178">
        <f t="shared" si="18"/>
        <v>1.0503276679631305E-3</v>
      </c>
      <c r="D369" s="236"/>
      <c r="E369" s="236" t="s">
        <v>103</v>
      </c>
      <c r="F369" s="236">
        <v>444</v>
      </c>
      <c r="G369" s="238">
        <f t="shared" si="19"/>
        <v>3.2408759124087589E-4</v>
      </c>
      <c r="H369" s="236"/>
      <c r="I369" s="236"/>
      <c r="J369" s="76"/>
    </row>
    <row r="370" spans="1:10" x14ac:dyDescent="0.25">
      <c r="A370" s="11" t="s">
        <v>188</v>
      </c>
      <c r="B370" s="178">
        <f t="shared" si="18"/>
        <v>0</v>
      </c>
      <c r="D370" s="236"/>
      <c r="E370" s="236" t="s">
        <v>142</v>
      </c>
      <c r="F370" s="236"/>
      <c r="G370" s="238"/>
      <c r="H370" s="236"/>
      <c r="I370" s="236"/>
      <c r="J370" s="76"/>
    </row>
    <row r="371" spans="1:10" x14ac:dyDescent="0.25">
      <c r="A371" s="11" t="s">
        <v>188</v>
      </c>
      <c r="B371" s="178">
        <f t="shared" si="18"/>
        <v>2.046779263679472E-2</v>
      </c>
      <c r="D371" s="236"/>
      <c r="E371" s="236" t="s">
        <v>106</v>
      </c>
      <c r="F371" s="236">
        <v>1960</v>
      </c>
      <c r="G371" s="238">
        <f t="shared" si="19"/>
        <v>1.4306569343065694E-3</v>
      </c>
      <c r="H371" s="236"/>
      <c r="I371" s="236"/>
      <c r="J371" s="76"/>
    </row>
    <row r="372" spans="1:10" x14ac:dyDescent="0.25">
      <c r="A372" s="11" t="s">
        <v>188</v>
      </c>
      <c r="B372" s="178">
        <f t="shared" si="18"/>
        <v>0</v>
      </c>
      <c r="D372" s="236"/>
      <c r="E372" s="236" t="s">
        <v>19</v>
      </c>
      <c r="F372" s="236"/>
      <c r="G372" s="238"/>
      <c r="H372" s="236"/>
      <c r="I372" s="236"/>
      <c r="J372" s="76"/>
    </row>
    <row r="373" spans="1:10" x14ac:dyDescent="0.25">
      <c r="A373" s="11" t="s">
        <v>188</v>
      </c>
      <c r="B373" s="178">
        <f t="shared" si="18"/>
        <v>0</v>
      </c>
      <c r="D373" s="236"/>
      <c r="E373" s="236" t="s">
        <v>94</v>
      </c>
      <c r="F373" s="236"/>
      <c r="G373" s="238"/>
      <c r="H373" s="236"/>
      <c r="I373" s="236"/>
      <c r="J373" s="76"/>
    </row>
    <row r="374" spans="1:10" x14ac:dyDescent="0.25">
      <c r="A374" s="11" t="s">
        <v>188</v>
      </c>
      <c r="B374" s="178">
        <f t="shared" si="18"/>
        <v>5.7626938036123409E-3</v>
      </c>
      <c r="D374" s="236"/>
      <c r="E374" s="236" t="s">
        <v>21</v>
      </c>
      <c r="F374" s="236">
        <v>1040</v>
      </c>
      <c r="G374" s="238">
        <f t="shared" si="19"/>
        <v>7.5912408759124092E-4</v>
      </c>
      <c r="H374" s="236"/>
      <c r="I374" s="236"/>
      <c r="J374" s="76"/>
    </row>
    <row r="375" spans="1:10" x14ac:dyDescent="0.25">
      <c r="A375" s="11" t="s">
        <v>188</v>
      </c>
      <c r="B375" s="178">
        <f t="shared" si="18"/>
        <v>0</v>
      </c>
      <c r="D375" s="236"/>
      <c r="E375" s="236" t="s">
        <v>190</v>
      </c>
      <c r="F375" s="236"/>
      <c r="G375" s="238"/>
      <c r="H375" s="236"/>
      <c r="I375" s="236"/>
      <c r="J375" s="76"/>
    </row>
    <row r="376" spans="1:10" x14ac:dyDescent="0.25">
      <c r="A376" s="11" t="s">
        <v>188</v>
      </c>
      <c r="B376" s="178">
        <f t="shared" si="18"/>
        <v>47.077628003623005</v>
      </c>
      <c r="D376" s="236"/>
      <c r="E376" s="236" t="s">
        <v>9</v>
      </c>
      <c r="F376" s="236">
        <v>94000</v>
      </c>
      <c r="G376" s="238">
        <f t="shared" si="19"/>
        <v>6.8613138686131392E-2</v>
      </c>
      <c r="H376" s="236"/>
      <c r="I376" s="236"/>
      <c r="J376" s="76"/>
    </row>
    <row r="377" spans="1:10" x14ac:dyDescent="0.25">
      <c r="A377" s="11" t="s">
        <v>188</v>
      </c>
      <c r="B377" s="178">
        <f t="shared" si="18"/>
        <v>3.2242527572060309E-2</v>
      </c>
      <c r="D377" s="236"/>
      <c r="E377" s="236" t="s">
        <v>23</v>
      </c>
      <c r="F377" s="236">
        <v>2460</v>
      </c>
      <c r="G377" s="238">
        <f t="shared" si="19"/>
        <v>1.7956204379562044E-3</v>
      </c>
      <c r="H377" s="236"/>
      <c r="I377" s="236"/>
      <c r="J377" s="76"/>
    </row>
    <row r="378" spans="1:10" x14ac:dyDescent="0.25">
      <c r="A378" s="11" t="s">
        <v>188</v>
      </c>
      <c r="B378" s="178">
        <f t="shared" si="18"/>
        <v>1.7071234482391173</v>
      </c>
      <c r="D378" s="236"/>
      <c r="E378" s="236" t="s">
        <v>24</v>
      </c>
      <c r="F378" s="236">
        <v>17900</v>
      </c>
      <c r="G378" s="238">
        <f t="shared" si="19"/>
        <v>1.3065693430656933E-2</v>
      </c>
      <c r="H378" s="236"/>
      <c r="I378" s="236"/>
      <c r="J378" s="76"/>
    </row>
    <row r="379" spans="1:10" x14ac:dyDescent="0.25">
      <c r="A379" s="11" t="s">
        <v>188</v>
      </c>
      <c r="B379" s="178">
        <f t="shared" si="18"/>
        <v>0</v>
      </c>
      <c r="D379" s="236"/>
      <c r="E379" s="236" t="s">
        <v>111</v>
      </c>
      <c r="F379" s="236"/>
      <c r="G379" s="238"/>
      <c r="H379" s="236"/>
      <c r="I379" s="236"/>
      <c r="J379" s="76"/>
    </row>
    <row r="380" spans="1:10" x14ac:dyDescent="0.25">
      <c r="A380" s="11" t="s">
        <v>188</v>
      </c>
      <c r="B380" s="178">
        <f t="shared" si="18"/>
        <v>1.1048004688582234</v>
      </c>
      <c r="D380" s="236"/>
      <c r="E380" s="236" t="s">
        <v>36</v>
      </c>
      <c r="F380" s="236">
        <v>14400</v>
      </c>
      <c r="G380" s="238">
        <f t="shared" si="19"/>
        <v>1.0510948905109488E-2</v>
      </c>
      <c r="H380" s="236"/>
      <c r="I380" s="236"/>
      <c r="J380" s="76"/>
    </row>
    <row r="381" spans="1:10" x14ac:dyDescent="0.25">
      <c r="A381" s="11" t="s">
        <v>188</v>
      </c>
      <c r="B381" s="178">
        <f t="shared" si="18"/>
        <v>1.6691885555969951E-2</v>
      </c>
      <c r="D381" s="236"/>
      <c r="E381" s="236" t="s">
        <v>176</v>
      </c>
      <c r="F381" s="236">
        <v>1770</v>
      </c>
      <c r="G381" s="238">
        <f t="shared" si="19"/>
        <v>1.2919708029197081E-3</v>
      </c>
      <c r="H381" s="236"/>
      <c r="I381" s="236"/>
      <c r="J381" s="76"/>
    </row>
    <row r="382" spans="1:10" x14ac:dyDescent="0.25">
      <c r="A382" s="11" t="s">
        <v>188</v>
      </c>
      <c r="B382" s="178">
        <f t="shared" si="18"/>
        <v>7.3334221322393308E-4</v>
      </c>
      <c r="D382" s="236"/>
      <c r="E382" s="236" t="s">
        <v>137</v>
      </c>
      <c r="F382" s="236">
        <v>371</v>
      </c>
      <c r="G382" s="238">
        <f t="shared" si="19"/>
        <v>2.7080291970802919E-4</v>
      </c>
      <c r="H382" s="236"/>
      <c r="I382" s="236"/>
      <c r="J382" s="76"/>
    </row>
    <row r="383" spans="1:10" x14ac:dyDescent="0.25">
      <c r="A383" s="11" t="s">
        <v>188</v>
      </c>
      <c r="B383" s="178">
        <f t="shared" si="18"/>
        <v>1.6768128296659386E-3</v>
      </c>
      <c r="D383" s="236"/>
      <c r="E383" s="236" t="s">
        <v>112</v>
      </c>
      <c r="F383" s="236">
        <v>561</v>
      </c>
      <c r="G383" s="238">
        <f t="shared" si="19"/>
        <v>4.0948905109489049E-4</v>
      </c>
      <c r="H383" s="236"/>
      <c r="I383" s="236"/>
      <c r="J383" s="76"/>
    </row>
    <row r="384" spans="1:10" x14ac:dyDescent="0.25">
      <c r="A384" s="11" t="s">
        <v>188</v>
      </c>
      <c r="B384" s="178">
        <f t="shared" si="18"/>
        <v>5.1532313921892482E-2</v>
      </c>
      <c r="D384" s="236"/>
      <c r="E384" s="236" t="s">
        <v>195</v>
      </c>
      <c r="F384" s="236">
        <v>3110</v>
      </c>
      <c r="G384" s="238">
        <f t="shared" si="19"/>
        <v>2.2700729927007299E-3</v>
      </c>
      <c r="H384" s="236"/>
      <c r="I384" s="236"/>
      <c r="J384" s="76"/>
    </row>
    <row r="385" spans="1:10" x14ac:dyDescent="0.25">
      <c r="A385" s="11" t="s">
        <v>188</v>
      </c>
      <c r="B385" s="178">
        <f t="shared" si="18"/>
        <v>0</v>
      </c>
      <c r="D385" s="236"/>
      <c r="E385" s="236" t="s">
        <v>181</v>
      </c>
      <c r="F385" s="236"/>
      <c r="G385" s="238"/>
      <c r="H385" s="236"/>
      <c r="I385" s="236"/>
      <c r="J385" s="76"/>
    </row>
    <row r="386" spans="1:10" x14ac:dyDescent="0.25">
      <c r="A386" s="11" t="s">
        <v>188</v>
      </c>
      <c r="B386" s="178">
        <f t="shared" si="18"/>
        <v>0.30612392775321012</v>
      </c>
      <c r="D386" s="236"/>
      <c r="E386" s="236" t="s">
        <v>26</v>
      </c>
      <c r="F386" s="236">
        <v>7580</v>
      </c>
      <c r="G386" s="238">
        <f t="shared" si="19"/>
        <v>5.5328467153284676E-3</v>
      </c>
      <c r="H386" s="236"/>
      <c r="I386" s="236"/>
      <c r="J386" s="76"/>
    </row>
    <row r="387" spans="1:10" x14ac:dyDescent="0.25">
      <c r="A387" s="11" t="s">
        <v>188</v>
      </c>
      <c r="B387" s="178">
        <f t="shared" si="18"/>
        <v>0.35389472001704936</v>
      </c>
      <c r="D387" s="236"/>
      <c r="E387" s="236" t="s">
        <v>191</v>
      </c>
      <c r="F387" s="236">
        <v>8150</v>
      </c>
      <c r="G387" s="238">
        <f t="shared" si="19"/>
        <v>5.9489051094890515E-3</v>
      </c>
      <c r="H387" s="236"/>
      <c r="I387" s="236"/>
      <c r="J387" s="76"/>
    </row>
    <row r="388" spans="1:10" x14ac:dyDescent="0.25">
      <c r="A388" s="11" t="s">
        <v>188</v>
      </c>
      <c r="B388" s="178">
        <f t="shared" si="18"/>
        <v>0.73934892642122629</v>
      </c>
      <c r="D388" s="236"/>
      <c r="E388" s="236" t="s">
        <v>56</v>
      </c>
      <c r="F388" s="236">
        <v>11780</v>
      </c>
      <c r="G388" s="238">
        <f t="shared" si="19"/>
        <v>8.5985401459854009E-3</v>
      </c>
      <c r="H388" s="236"/>
      <c r="I388" s="236"/>
      <c r="J388" s="76"/>
    </row>
    <row r="389" spans="1:10" x14ac:dyDescent="0.25">
      <c r="A389" s="11" t="s">
        <v>188</v>
      </c>
      <c r="B389" s="178">
        <f t="shared" si="18"/>
        <v>9.043848899781555E-2</v>
      </c>
      <c r="D389" s="236"/>
      <c r="E389" s="236" t="s">
        <v>194</v>
      </c>
      <c r="F389" s="236">
        <v>4120</v>
      </c>
      <c r="G389" s="238">
        <f t="shared" si="19"/>
        <v>3.0072992700729928E-3</v>
      </c>
      <c r="H389" s="236"/>
      <c r="I389" s="236"/>
      <c r="J389" s="76"/>
    </row>
    <row r="390" spans="1:10" x14ac:dyDescent="0.25">
      <c r="A390" s="11" t="s">
        <v>188</v>
      </c>
      <c r="B390" s="178">
        <f t="shared" si="18"/>
        <v>1.4155788800681977E-4</v>
      </c>
      <c r="D390" s="236"/>
      <c r="E390" s="236" t="s">
        <v>165</v>
      </c>
      <c r="F390" s="236">
        <v>163</v>
      </c>
      <c r="G390" s="238">
        <f t="shared" si="19"/>
        <v>1.1897810218978102E-4</v>
      </c>
      <c r="H390" s="236"/>
      <c r="I390" s="236"/>
      <c r="J390" s="76"/>
    </row>
    <row r="391" spans="1:10" x14ac:dyDescent="0.25">
      <c r="A391" s="11" t="s">
        <v>188</v>
      </c>
      <c r="B391" s="178">
        <f t="shared" si="18"/>
        <v>8.5934253289999471E-3</v>
      </c>
      <c r="D391" s="236"/>
      <c r="E391" s="236" t="s">
        <v>116</v>
      </c>
      <c r="F391" s="236">
        <v>1270</v>
      </c>
      <c r="G391" s="238">
        <f t="shared" si="19"/>
        <v>9.2700729927007301E-4</v>
      </c>
      <c r="H391" s="236"/>
      <c r="I391" s="236"/>
      <c r="J391" s="76"/>
    </row>
    <row r="392" spans="1:10" x14ac:dyDescent="0.25">
      <c r="A392" s="11" t="s">
        <v>188</v>
      </c>
      <c r="B392" s="178">
        <f t="shared" si="18"/>
        <v>0</v>
      </c>
      <c r="D392" s="236"/>
      <c r="E392" s="236" t="s">
        <v>139</v>
      </c>
      <c r="F392" s="236"/>
      <c r="G392" s="238"/>
      <c r="H392" s="236"/>
      <c r="I392" s="236"/>
      <c r="J392" s="76"/>
    </row>
    <row r="393" spans="1:10" x14ac:dyDescent="0.25">
      <c r="A393" s="11" t="s">
        <v>188</v>
      </c>
      <c r="B393" s="178">
        <f t="shared" si="18"/>
        <v>0.18989237572593107</v>
      </c>
      <c r="D393" s="236"/>
      <c r="E393" s="236" t="s">
        <v>117</v>
      </c>
      <c r="F393" s="236">
        <v>5970</v>
      </c>
      <c r="G393" s="238">
        <f t="shared" si="19"/>
        <v>4.3576642335766422E-3</v>
      </c>
      <c r="H393" s="236"/>
      <c r="I393" s="236"/>
      <c r="J393" s="76"/>
    </row>
    <row r="394" spans="1:10" x14ac:dyDescent="0.25">
      <c r="A394" s="11" t="s">
        <v>188</v>
      </c>
      <c r="B394" s="178">
        <f t="shared" si="18"/>
        <v>7.2934093451968687E-5</v>
      </c>
      <c r="D394" s="236"/>
      <c r="E394" s="236" t="s">
        <v>28</v>
      </c>
      <c r="F394" s="236">
        <v>117</v>
      </c>
      <c r="G394" s="238">
        <f t="shared" si="19"/>
        <v>8.5401459854014599E-5</v>
      </c>
      <c r="H394" s="236"/>
      <c r="I394" s="236"/>
      <c r="J394" s="76"/>
    </row>
    <row r="395" spans="1:10" x14ac:dyDescent="0.25">
      <c r="A395" s="11" t="s">
        <v>188</v>
      </c>
      <c r="B395" s="178">
        <f t="shared" si="18"/>
        <v>0.2454949331344238</v>
      </c>
      <c r="D395" s="236"/>
      <c r="E395" s="236" t="s">
        <v>92</v>
      </c>
      <c r="F395" s="236">
        <v>6788</v>
      </c>
      <c r="G395" s="238">
        <f t="shared" si="19"/>
        <v>4.9547445255474455E-3</v>
      </c>
      <c r="H395" s="236"/>
      <c r="I395" s="236"/>
      <c r="J395" s="76"/>
    </row>
    <row r="396" spans="1:10" x14ac:dyDescent="0.25">
      <c r="A396" s="11" t="s">
        <v>188</v>
      </c>
      <c r="B396" s="178">
        <f t="shared" si="18"/>
        <v>3.3504661942564862E-3</v>
      </c>
      <c r="D396" s="236"/>
      <c r="E396" s="236" t="s">
        <v>158</v>
      </c>
      <c r="F396" s="236">
        <v>793</v>
      </c>
      <c r="G396" s="238">
        <f t="shared" si="19"/>
        <v>5.7883211678832114E-4</v>
      </c>
      <c r="H396" s="236"/>
      <c r="I396" s="236"/>
      <c r="J396" s="76"/>
    </row>
    <row r="397" spans="1:10" x14ac:dyDescent="0.25">
      <c r="A397" s="11" t="s">
        <v>188</v>
      </c>
      <c r="B397" s="178">
        <f t="shared" si="18"/>
        <v>0</v>
      </c>
      <c r="D397" s="236"/>
      <c r="E397" s="236" t="s">
        <v>85</v>
      </c>
      <c r="F397" s="236"/>
      <c r="G397" s="238"/>
      <c r="H397" s="236"/>
      <c r="I397" s="236"/>
      <c r="J397" s="76"/>
    </row>
    <row r="398" spans="1:10" x14ac:dyDescent="0.25">
      <c r="A398" s="11" t="s">
        <v>188</v>
      </c>
      <c r="B398" s="178">
        <f t="shared" si="18"/>
        <v>0</v>
      </c>
      <c r="D398" s="236"/>
      <c r="E398" s="236" t="s">
        <v>29</v>
      </c>
      <c r="F398" s="236"/>
      <c r="G398" s="238"/>
      <c r="H398" s="236"/>
      <c r="I398" s="236"/>
      <c r="J398" s="76"/>
    </row>
    <row r="399" spans="1:10" x14ac:dyDescent="0.25">
      <c r="A399" s="11" t="s">
        <v>188</v>
      </c>
      <c r="B399" s="178">
        <f t="shared" si="18"/>
        <v>20.348660024508494</v>
      </c>
      <c r="D399" s="236"/>
      <c r="E399" s="236" t="s">
        <v>16</v>
      </c>
      <c r="F399" s="236">
        <v>61800</v>
      </c>
      <c r="G399" s="238">
        <f t="shared" si="19"/>
        <v>4.5109489051094888E-2</v>
      </c>
      <c r="H399" s="236"/>
      <c r="I399" s="236"/>
      <c r="J399" s="76"/>
    </row>
    <row r="400" spans="1:10" x14ac:dyDescent="0.25">
      <c r="A400" s="11" t="s">
        <v>188</v>
      </c>
      <c r="B400" s="178">
        <f t="shared" si="18"/>
        <v>0</v>
      </c>
      <c r="D400" s="236"/>
      <c r="E400" s="236" t="s">
        <v>37</v>
      </c>
      <c r="F400" s="236"/>
      <c r="G400" s="238"/>
      <c r="H400" s="236"/>
      <c r="I400" s="236"/>
      <c r="J400" s="76"/>
    </row>
    <row r="401" spans="1:10" x14ac:dyDescent="0.25">
      <c r="A401" s="11" t="s">
        <v>188</v>
      </c>
      <c r="B401" s="178">
        <f t="shared" si="18"/>
        <v>0</v>
      </c>
      <c r="D401" s="236"/>
      <c r="E401" s="236" t="s">
        <v>120</v>
      </c>
      <c r="F401" s="236"/>
      <c r="G401" s="238"/>
      <c r="H401" s="236"/>
      <c r="I401" s="236"/>
      <c r="J401" s="76"/>
    </row>
    <row r="402" spans="1:10" x14ac:dyDescent="0.25">
      <c r="A402" s="11" t="s">
        <v>188</v>
      </c>
      <c r="B402" s="178">
        <f t="shared" si="18"/>
        <v>0.24927060578613669</v>
      </c>
      <c r="D402" s="236"/>
      <c r="E402" s="236" t="s">
        <v>30</v>
      </c>
      <c r="F402" s="236">
        <v>6840</v>
      </c>
      <c r="G402" s="238">
        <f t="shared" si="19"/>
        <v>4.9927007299270069E-3</v>
      </c>
      <c r="H402" s="236"/>
      <c r="I402" s="236"/>
      <c r="J402" s="76"/>
    </row>
    <row r="403" spans="1:10" x14ac:dyDescent="0.25">
      <c r="A403" s="11" t="s">
        <v>188</v>
      </c>
      <c r="B403" s="178">
        <f t="shared" si="18"/>
        <v>11.127337631200382</v>
      </c>
      <c r="D403" s="236"/>
      <c r="E403" s="236" t="s">
        <v>121</v>
      </c>
      <c r="F403" s="236">
        <v>45700</v>
      </c>
      <c r="G403" s="238">
        <f t="shared" si="19"/>
        <v>3.3357664233576639E-2</v>
      </c>
      <c r="H403" s="236"/>
      <c r="I403" s="236"/>
      <c r="J403" s="76"/>
    </row>
    <row r="404" spans="1:10" x14ac:dyDescent="0.25">
      <c r="A404" s="11" t="s">
        <v>188</v>
      </c>
      <c r="B404" s="178">
        <f t="shared" si="18"/>
        <v>3.2966037615216573E-3</v>
      </c>
      <c r="D404" s="236"/>
      <c r="E404" s="236" t="s">
        <v>196</v>
      </c>
      <c r="F404" s="236">
        <v>786.59999999999991</v>
      </c>
      <c r="G404" s="238">
        <f t="shared" si="19"/>
        <v>5.7416058394160578E-4</v>
      </c>
      <c r="H404" s="236"/>
      <c r="I404" s="236"/>
      <c r="J404" s="76"/>
    </row>
    <row r="405" spans="1:10" x14ac:dyDescent="0.25">
      <c r="A405" s="11" t="s">
        <v>188</v>
      </c>
      <c r="B405" s="178">
        <f t="shared" si="18"/>
        <v>1.6130854067877884</v>
      </c>
      <c r="D405" s="236"/>
      <c r="E405" s="236" t="s">
        <v>174</v>
      </c>
      <c r="F405" s="236">
        <v>17400</v>
      </c>
      <c r="G405" s="238">
        <f t="shared" si="19"/>
        <v>1.27007299270073E-2</v>
      </c>
      <c r="H405" s="236"/>
      <c r="I405" s="236"/>
      <c r="J405" s="76"/>
    </row>
    <row r="406" spans="1:10" x14ac:dyDescent="0.25">
      <c r="A406" s="11" t="s">
        <v>188</v>
      </c>
      <c r="B406" s="178">
        <f t="shared" si="18"/>
        <v>3.2801969004741865E-4</v>
      </c>
      <c r="D406" s="236"/>
      <c r="E406" s="236" t="s">
        <v>161</v>
      </c>
      <c r="F406" s="236">
        <v>248.125</v>
      </c>
      <c r="G406" s="238">
        <f t="shared" si="19"/>
        <v>1.811131386861314E-4</v>
      </c>
      <c r="H406" s="236"/>
      <c r="I406" s="236"/>
      <c r="J406" s="76"/>
    </row>
    <row r="407" spans="1:10" x14ac:dyDescent="0.25">
      <c r="A407" s="11" t="s">
        <v>188</v>
      </c>
      <c r="B407" s="178">
        <f t="shared" si="18"/>
        <v>0</v>
      </c>
      <c r="D407" s="236"/>
      <c r="E407" s="236" t="s">
        <v>162</v>
      </c>
      <c r="F407" s="236"/>
      <c r="G407" s="238"/>
      <c r="H407" s="236"/>
      <c r="I407" s="236"/>
      <c r="J407" s="76"/>
    </row>
    <row r="408" spans="1:10" x14ac:dyDescent="0.25">
      <c r="A408" s="11" t="s">
        <v>188</v>
      </c>
      <c r="B408" s="178">
        <f t="shared" si="18"/>
        <v>1.1670307421812563E-4</v>
      </c>
      <c r="D408" s="236"/>
      <c r="E408" s="236" t="s">
        <v>166</v>
      </c>
      <c r="F408" s="236">
        <v>148</v>
      </c>
      <c r="G408" s="238">
        <f t="shared" si="19"/>
        <v>1.0802919708029196E-4</v>
      </c>
      <c r="H408" s="236"/>
      <c r="I408" s="236"/>
      <c r="J408" s="76"/>
    </row>
    <row r="409" spans="1:10" x14ac:dyDescent="0.25">
      <c r="A409" s="11" t="s">
        <v>188</v>
      </c>
      <c r="B409" s="178">
        <f t="shared" si="18"/>
        <v>0.14406734509030847</v>
      </c>
      <c r="D409" s="236"/>
      <c r="E409" s="236" t="s">
        <v>31</v>
      </c>
      <c r="F409" s="236">
        <v>5200</v>
      </c>
      <c r="G409" s="238">
        <f t="shared" si="19"/>
        <v>3.7956204379562043E-3</v>
      </c>
      <c r="H409" s="236"/>
      <c r="I409" s="236"/>
      <c r="J409" s="76"/>
    </row>
    <row r="410" spans="1:10" x14ac:dyDescent="0.25">
      <c r="A410" s="11" t="s">
        <v>188</v>
      </c>
      <c r="B410" s="178">
        <f t="shared" si="18"/>
        <v>0</v>
      </c>
      <c r="D410" s="236"/>
      <c r="E410" s="236" t="s">
        <v>193</v>
      </c>
      <c r="F410" s="236"/>
      <c r="G410" s="238"/>
      <c r="H410" s="236"/>
      <c r="I410" s="236"/>
      <c r="J410" s="76"/>
    </row>
    <row r="411" spans="1:10" x14ac:dyDescent="0.25">
      <c r="A411" s="11" t="s">
        <v>188</v>
      </c>
      <c r="B411" s="178">
        <f t="shared" si="18"/>
        <v>8.7391443337418071</v>
      </c>
      <c r="D411" s="236"/>
      <c r="E411" s="236" t="s">
        <v>126</v>
      </c>
      <c r="F411" s="236">
        <v>40500</v>
      </c>
      <c r="G411" s="238">
        <f t="shared" si="19"/>
        <v>2.9562043795620437E-2</v>
      </c>
      <c r="H411" s="236"/>
      <c r="I411" s="236"/>
      <c r="J411" s="76"/>
    </row>
    <row r="412" spans="1:10" x14ac:dyDescent="0.25">
      <c r="A412" s="11" t="s">
        <v>188</v>
      </c>
      <c r="B412" s="178">
        <f t="shared" si="18"/>
        <v>0</v>
      </c>
      <c r="D412" s="236"/>
      <c r="E412" s="236" t="s">
        <v>128</v>
      </c>
      <c r="F412" s="236"/>
      <c r="G412" s="238"/>
      <c r="H412" s="236"/>
      <c r="I412" s="236"/>
      <c r="J412" s="76"/>
    </row>
    <row r="413" spans="1:10" x14ac:dyDescent="0.25">
      <c r="A413" s="11" t="s">
        <v>188</v>
      </c>
      <c r="B413" s="178">
        <f t="shared" si="18"/>
        <v>5.9080931322926107</v>
      </c>
      <c r="D413" s="236"/>
      <c r="E413" s="236" t="s">
        <v>38</v>
      </c>
      <c r="F413" s="236">
        <v>33300</v>
      </c>
      <c r="G413" s="238">
        <f t="shared" si="19"/>
        <v>2.4306569343065694E-2</v>
      </c>
      <c r="H413" s="236"/>
      <c r="I413" s="236"/>
      <c r="J413" s="76"/>
    </row>
    <row r="414" spans="1:10" x14ac:dyDescent="0.25">
      <c r="A414" s="11" t="s">
        <v>188</v>
      </c>
      <c r="B414" s="178">
        <f t="shared" si="18"/>
        <v>0.57626938036123387</v>
      </c>
      <c r="D414" s="236"/>
      <c r="E414" s="236" t="s">
        <v>12</v>
      </c>
      <c r="F414" s="236">
        <v>10400</v>
      </c>
      <c r="G414" s="238">
        <f t="shared" si="19"/>
        <v>7.5912408759124085E-3</v>
      </c>
      <c r="H414" s="236"/>
      <c r="I414" s="236"/>
      <c r="J414" s="76"/>
    </row>
    <row r="415" spans="1:10" x14ac:dyDescent="0.25">
      <c r="A415" s="11" t="s">
        <v>188</v>
      </c>
      <c r="B415" s="178">
        <f t="shared" si="18"/>
        <v>3.3175272088235917E-2</v>
      </c>
      <c r="D415" s="236"/>
      <c r="E415" s="236" t="s">
        <v>47</v>
      </c>
      <c r="F415" s="236">
        <v>2495.3290000000002</v>
      </c>
      <c r="G415" s="238">
        <f t="shared" si="19"/>
        <v>1.8214080291970804E-3</v>
      </c>
      <c r="H415" s="236"/>
      <c r="I415" s="236"/>
      <c r="J415" s="11"/>
    </row>
    <row r="416" spans="1:10" x14ac:dyDescent="0.25">
      <c r="A416" s="11" t="s">
        <v>188</v>
      </c>
      <c r="B416" s="178">
        <f t="shared" si="18"/>
        <v>0</v>
      </c>
      <c r="D416" s="236"/>
      <c r="E416" s="236" t="s">
        <v>86</v>
      </c>
      <c r="F416" s="236"/>
      <c r="G416" s="238"/>
      <c r="H416" s="236"/>
      <c r="I416" s="236"/>
      <c r="J416" s="11"/>
    </row>
    <row r="417" spans="1:10" x14ac:dyDescent="0.25">
      <c r="A417" s="150" t="s">
        <v>188</v>
      </c>
      <c r="B417" s="131">
        <f t="shared" si="18"/>
        <v>4.4120624433906977E-5</v>
      </c>
      <c r="C417" s="150"/>
      <c r="D417" s="12"/>
      <c r="E417" s="12" t="s">
        <v>171</v>
      </c>
      <c r="F417" s="12">
        <v>91</v>
      </c>
      <c r="G417" s="237">
        <f t="shared" si="19"/>
        <v>6.6423357664233582E-5</v>
      </c>
      <c r="H417" s="12"/>
      <c r="I417" s="12"/>
      <c r="J417" s="131"/>
    </row>
    <row r="418" spans="1:10" x14ac:dyDescent="0.25">
      <c r="A418" s="11" t="s">
        <v>197</v>
      </c>
      <c r="B418" s="178">
        <f>POWER((F418/$J$418)*100, 2)</f>
        <v>31.615958756540472</v>
      </c>
      <c r="C418" s="11">
        <f>SUM(B418:B439)</f>
        <v>2635.750649430594</v>
      </c>
      <c r="D418" s="236"/>
      <c r="E418" s="236" t="s">
        <v>5</v>
      </c>
      <c r="F418" s="236">
        <v>6410</v>
      </c>
      <c r="G418" s="238">
        <f>F418/$J$418</f>
        <v>5.6228070175438599E-2</v>
      </c>
      <c r="H418" s="236"/>
      <c r="I418" s="236"/>
      <c r="J418" s="76">
        <v>114000</v>
      </c>
    </row>
    <row r="419" spans="1:10" x14ac:dyDescent="0.25">
      <c r="A419" s="11" t="s">
        <v>197</v>
      </c>
      <c r="B419" s="178">
        <f t="shared" ref="B419:B439" si="20">POWER((F419/$J$418)*100, 2)</f>
        <v>4.7325330871037234E-2</v>
      </c>
      <c r="D419" s="236"/>
      <c r="E419" s="236" t="s">
        <v>202</v>
      </c>
      <c r="F419" s="234">
        <v>248</v>
      </c>
      <c r="G419" s="238">
        <f t="shared" ref="G419:G439" si="21">F419/$J$418</f>
        <v>2.175438596491228E-3</v>
      </c>
      <c r="H419" s="236"/>
      <c r="I419" s="236"/>
      <c r="J419" s="76"/>
    </row>
    <row r="420" spans="1:10" x14ac:dyDescent="0.25">
      <c r="A420" s="11" t="s">
        <v>197</v>
      </c>
      <c r="B420" s="178">
        <f t="shared" si="20"/>
        <v>9.4259772237611568</v>
      </c>
      <c r="D420" s="236"/>
      <c r="E420" s="236" t="s">
        <v>6</v>
      </c>
      <c r="F420" s="236">
        <v>3500</v>
      </c>
      <c r="G420" s="238">
        <f t="shared" si="21"/>
        <v>3.0701754385964911E-2</v>
      </c>
      <c r="H420" s="236"/>
      <c r="I420" s="236"/>
      <c r="J420" s="76"/>
    </row>
    <row r="421" spans="1:10" x14ac:dyDescent="0.25">
      <c r="A421" s="11" t="s">
        <v>197</v>
      </c>
      <c r="B421" s="178">
        <f t="shared" si="20"/>
        <v>39.535413973530318</v>
      </c>
      <c r="D421" s="236"/>
      <c r="E421" s="236" t="s">
        <v>82</v>
      </c>
      <c r="F421" s="236">
        <v>7168</v>
      </c>
      <c r="G421" s="238">
        <f t="shared" si="21"/>
        <v>6.2877192982456143E-2</v>
      </c>
      <c r="H421" s="236"/>
      <c r="I421" s="236"/>
      <c r="J421" s="76"/>
    </row>
    <row r="422" spans="1:10" x14ac:dyDescent="0.25">
      <c r="A422" s="11" t="s">
        <v>197</v>
      </c>
      <c r="B422" s="178">
        <f t="shared" si="20"/>
        <v>39.88919667590028</v>
      </c>
      <c r="D422" s="236"/>
      <c r="E422" s="236" t="s">
        <v>15</v>
      </c>
      <c r="F422" s="236">
        <v>7200</v>
      </c>
      <c r="G422" s="238">
        <f t="shared" si="21"/>
        <v>6.3157894736842107E-2</v>
      </c>
      <c r="H422" s="236"/>
      <c r="I422" s="236"/>
      <c r="J422" s="76"/>
    </row>
    <row r="423" spans="1:10" x14ac:dyDescent="0.25">
      <c r="A423" s="11" t="s">
        <v>197</v>
      </c>
      <c r="B423" s="178">
        <f t="shared" si="20"/>
        <v>2413.0501692828561</v>
      </c>
      <c r="D423" s="236"/>
      <c r="E423" s="236" t="s">
        <v>204</v>
      </c>
      <c r="F423" s="236">
        <v>56000</v>
      </c>
      <c r="G423" s="238">
        <f t="shared" si="21"/>
        <v>0.49122807017543857</v>
      </c>
      <c r="H423" s="236"/>
      <c r="I423" s="236"/>
      <c r="J423" s="76"/>
    </row>
    <row r="424" spans="1:10" x14ac:dyDescent="0.25">
      <c r="A424" s="11" t="s">
        <v>197</v>
      </c>
      <c r="B424" s="178">
        <f t="shared" si="20"/>
        <v>13.573407202216062</v>
      </c>
      <c r="D424" s="236"/>
      <c r="E424" s="236" t="s">
        <v>142</v>
      </c>
      <c r="F424" s="236">
        <v>4200</v>
      </c>
      <c r="G424" s="238">
        <f t="shared" si="21"/>
        <v>3.6842105263157891E-2</v>
      </c>
      <c r="H424" s="236"/>
      <c r="I424" s="236"/>
      <c r="J424" s="76"/>
    </row>
    <row r="425" spans="1:10" x14ac:dyDescent="0.25">
      <c r="A425" s="11" t="s">
        <v>197</v>
      </c>
      <c r="B425" s="178">
        <f t="shared" si="20"/>
        <v>0.43282548476454286</v>
      </c>
      <c r="D425" s="236"/>
      <c r="E425" s="236" t="s">
        <v>134</v>
      </c>
      <c r="F425" s="236">
        <v>750</v>
      </c>
      <c r="G425" s="238">
        <f t="shared" si="21"/>
        <v>6.5789473684210523E-3</v>
      </c>
      <c r="H425" s="236"/>
      <c r="I425" s="236"/>
      <c r="J425" s="76"/>
    </row>
    <row r="426" spans="1:10" x14ac:dyDescent="0.25">
      <c r="A426" s="11" t="s">
        <v>197</v>
      </c>
      <c r="B426" s="178">
        <f t="shared" si="20"/>
        <v>2.2237611572791627</v>
      </c>
      <c r="D426" s="236"/>
      <c r="E426" s="236" t="s">
        <v>23</v>
      </c>
      <c r="F426" s="236">
        <v>1700</v>
      </c>
      <c r="G426" s="238">
        <f t="shared" si="21"/>
        <v>1.4912280701754385E-2</v>
      </c>
      <c r="H426" s="236"/>
      <c r="I426" s="236"/>
      <c r="J426" s="76"/>
    </row>
    <row r="427" spans="1:10" x14ac:dyDescent="0.25">
      <c r="A427" s="11" t="s">
        <v>197</v>
      </c>
      <c r="B427" s="178">
        <f t="shared" si="20"/>
        <v>0</v>
      </c>
      <c r="D427" s="236"/>
      <c r="E427" s="236" t="s">
        <v>36</v>
      </c>
      <c r="F427" s="236"/>
      <c r="G427" s="238"/>
      <c r="H427" s="236"/>
      <c r="I427" s="236"/>
      <c r="J427" s="76"/>
    </row>
    <row r="428" spans="1:10" x14ac:dyDescent="0.25">
      <c r="A428" s="11" t="s">
        <v>197</v>
      </c>
      <c r="B428" s="178">
        <f t="shared" si="20"/>
        <v>3.724222837796245</v>
      </c>
      <c r="D428" s="236"/>
      <c r="E428" s="236" t="s">
        <v>90</v>
      </c>
      <c r="F428" s="234">
        <v>2200</v>
      </c>
      <c r="G428" s="238">
        <f t="shared" si="21"/>
        <v>1.9298245614035089E-2</v>
      </c>
      <c r="H428" s="236"/>
      <c r="I428" s="236"/>
      <c r="J428" s="76"/>
    </row>
    <row r="429" spans="1:10" x14ac:dyDescent="0.25">
      <c r="A429" s="11" t="s">
        <v>197</v>
      </c>
      <c r="B429" s="178">
        <f t="shared" si="20"/>
        <v>3.0778701138811937</v>
      </c>
      <c r="D429" s="236"/>
      <c r="E429" s="236" t="s">
        <v>165</v>
      </c>
      <c r="F429" s="236">
        <v>2000</v>
      </c>
      <c r="G429" s="238">
        <f t="shared" si="21"/>
        <v>1.7543859649122806E-2</v>
      </c>
      <c r="H429" s="236"/>
      <c r="I429" s="236"/>
      <c r="J429" s="76"/>
    </row>
    <row r="430" spans="1:10" x14ac:dyDescent="0.25">
      <c r="A430" s="11" t="s">
        <v>197</v>
      </c>
      <c r="B430" s="178">
        <f t="shared" si="20"/>
        <v>7.8301785164666056</v>
      </c>
      <c r="D430" s="236"/>
      <c r="E430" s="236" t="s">
        <v>203</v>
      </c>
      <c r="F430" s="236">
        <v>3190</v>
      </c>
      <c r="G430" s="238">
        <f t="shared" si="21"/>
        <v>2.7982456140350876E-2</v>
      </c>
      <c r="H430" s="236"/>
      <c r="I430" s="236"/>
      <c r="J430" s="76"/>
    </row>
    <row r="431" spans="1:10" x14ac:dyDescent="0.25">
      <c r="A431" s="11" t="s">
        <v>197</v>
      </c>
      <c r="B431" s="178">
        <f t="shared" si="20"/>
        <v>0</v>
      </c>
      <c r="D431" s="236"/>
      <c r="E431" s="236" t="s">
        <v>117</v>
      </c>
      <c r="F431" s="236"/>
      <c r="G431" s="238"/>
      <c r="H431" s="236"/>
      <c r="I431" s="236"/>
      <c r="J431" s="76"/>
    </row>
    <row r="432" spans="1:10" x14ac:dyDescent="0.25">
      <c r="A432" s="11" t="s">
        <v>197</v>
      </c>
      <c r="B432" s="178">
        <f t="shared" si="20"/>
        <v>0.78960372422283776</v>
      </c>
      <c r="D432" s="236"/>
      <c r="E432" s="236" t="s">
        <v>184</v>
      </c>
      <c r="F432" s="236">
        <v>1013</v>
      </c>
      <c r="G432" s="238">
        <f t="shared" si="21"/>
        <v>8.885964912280702E-3</v>
      </c>
      <c r="H432" s="236"/>
      <c r="I432" s="236"/>
      <c r="J432" s="76"/>
    </row>
    <row r="433" spans="1:10" x14ac:dyDescent="0.25">
      <c r="A433" s="11" t="s">
        <v>197</v>
      </c>
      <c r="B433" s="178">
        <f t="shared" si="20"/>
        <v>6.0326254232071408</v>
      </c>
      <c r="D433" s="236"/>
      <c r="E433" s="236" t="s">
        <v>158</v>
      </c>
      <c r="F433" s="236">
        <v>2800</v>
      </c>
      <c r="G433" s="238">
        <f t="shared" si="21"/>
        <v>2.456140350877193E-2</v>
      </c>
      <c r="H433" s="236"/>
      <c r="I433" s="236"/>
      <c r="J433" s="76"/>
    </row>
    <row r="434" spans="1:10" x14ac:dyDescent="0.25">
      <c r="A434" s="11" t="s">
        <v>197</v>
      </c>
      <c r="B434" s="178">
        <f t="shared" si="20"/>
        <v>30.540166204986146</v>
      </c>
      <c r="D434" s="236"/>
      <c r="E434" s="236" t="s">
        <v>16</v>
      </c>
      <c r="F434" s="236">
        <v>6300</v>
      </c>
      <c r="G434" s="238">
        <f t="shared" si="21"/>
        <v>5.526315789473684E-2</v>
      </c>
      <c r="H434" s="236"/>
      <c r="I434" s="236"/>
      <c r="J434" s="76"/>
    </row>
    <row r="435" spans="1:10" x14ac:dyDescent="0.25">
      <c r="A435" s="11" t="s">
        <v>197</v>
      </c>
      <c r="B435" s="178">
        <f t="shared" si="20"/>
        <v>6.9252077562326857</v>
      </c>
      <c r="D435" s="236"/>
      <c r="E435" s="236" t="s">
        <v>121</v>
      </c>
      <c r="F435" s="236">
        <v>3000</v>
      </c>
      <c r="G435" s="238">
        <f t="shared" si="21"/>
        <v>2.6315789473684209E-2</v>
      </c>
      <c r="H435" s="236"/>
      <c r="I435" s="236"/>
      <c r="J435" s="76"/>
    </row>
    <row r="436" spans="1:10" x14ac:dyDescent="0.25">
      <c r="A436" s="11" t="s">
        <v>197</v>
      </c>
      <c r="B436" s="178">
        <f t="shared" si="20"/>
        <v>0</v>
      </c>
      <c r="D436" s="236"/>
      <c r="E436" s="236" t="s">
        <v>38</v>
      </c>
      <c r="F436" s="234"/>
      <c r="G436" s="238"/>
      <c r="H436" s="236"/>
      <c r="I436" s="236"/>
      <c r="J436" s="76"/>
    </row>
    <row r="437" spans="1:10" x14ac:dyDescent="0.25">
      <c r="A437" s="11" t="s">
        <v>197</v>
      </c>
      <c r="B437" s="178">
        <f t="shared" si="20"/>
        <v>4.8091720529393656E-4</v>
      </c>
      <c r="D437" s="236"/>
      <c r="E437" s="236" t="s">
        <v>47</v>
      </c>
      <c r="F437" s="236">
        <v>25</v>
      </c>
      <c r="G437" s="238">
        <f t="shared" si="21"/>
        <v>2.1929824561403509E-4</v>
      </c>
      <c r="H437" s="236"/>
      <c r="I437" s="236"/>
      <c r="J437" s="76"/>
    </row>
    <row r="438" spans="1:10" x14ac:dyDescent="0.25">
      <c r="A438" s="11" t="s">
        <v>197</v>
      </c>
      <c r="B438" s="178">
        <f t="shared" si="20"/>
        <v>26.957957063711905</v>
      </c>
      <c r="D438" s="236"/>
      <c r="E438" s="236" t="s">
        <v>89</v>
      </c>
      <c r="F438" s="236">
        <v>5919</v>
      </c>
      <c r="G438" s="238">
        <f t="shared" si="21"/>
        <v>5.1921052631578944E-2</v>
      </c>
      <c r="H438" s="236"/>
      <c r="I438" s="236"/>
      <c r="J438" s="76"/>
    </row>
    <row r="439" spans="1:10" x14ac:dyDescent="0.25">
      <c r="A439" s="150" t="s">
        <v>197</v>
      </c>
      <c r="B439" s="131">
        <f t="shared" si="20"/>
        <v>7.8301785164666043E-2</v>
      </c>
      <c r="C439" s="150"/>
      <c r="D439" s="12"/>
      <c r="E439" s="12" t="s">
        <v>86</v>
      </c>
      <c r="F439" s="140">
        <v>319</v>
      </c>
      <c r="G439" s="237">
        <f t="shared" si="21"/>
        <v>2.7982456140350875E-3</v>
      </c>
      <c r="H439" s="12"/>
      <c r="I439" s="12"/>
      <c r="J439" s="150"/>
    </row>
    <row r="440" spans="1:10" x14ac:dyDescent="0.25">
      <c r="A440" s="11" t="s">
        <v>206</v>
      </c>
      <c r="B440" s="178">
        <f>POWER((F440/$J$440)*100,2)</f>
        <v>5.6653948433344897E-3</v>
      </c>
      <c r="C440" s="11">
        <f>SUM(B440:B473)</f>
        <v>1494.1161842049826</v>
      </c>
      <c r="D440" s="242"/>
      <c r="E440" s="14" t="s">
        <v>17</v>
      </c>
      <c r="F440" s="242">
        <v>2100</v>
      </c>
      <c r="G440" s="238">
        <f>F440/$J$440</f>
        <v>7.5268817204301075E-4</v>
      </c>
      <c r="H440" s="232"/>
      <c r="I440" s="232"/>
      <c r="J440" s="105">
        <v>2790000</v>
      </c>
    </row>
    <row r="441" spans="1:10" x14ac:dyDescent="0.25">
      <c r="A441" s="11" t="s">
        <v>206</v>
      </c>
      <c r="B441" s="178">
        <f t="shared" ref="B441:B473" si="22">POWER((F441/$J$440)*100,2)</f>
        <v>70.343392299687849</v>
      </c>
      <c r="D441" s="242"/>
      <c r="E441" s="242" t="s">
        <v>5</v>
      </c>
      <c r="F441" s="242">
        <v>234000</v>
      </c>
      <c r="G441" s="238">
        <f t="shared" ref="G441:G473" si="23">F441/$J$440</f>
        <v>8.387096774193549E-2</v>
      </c>
      <c r="H441" s="242"/>
      <c r="I441" s="242"/>
      <c r="J441" s="76"/>
    </row>
    <row r="442" spans="1:10" x14ac:dyDescent="0.25">
      <c r="A442" s="11" t="s">
        <v>206</v>
      </c>
      <c r="B442" s="178">
        <f t="shared" si="22"/>
        <v>0.67063771534281424</v>
      </c>
      <c r="D442" s="242"/>
      <c r="E442" s="242" t="s">
        <v>202</v>
      </c>
      <c r="F442" s="242">
        <v>22848</v>
      </c>
      <c r="G442" s="238">
        <f t="shared" si="23"/>
        <v>8.1892473118279577E-3</v>
      </c>
      <c r="H442" s="242"/>
      <c r="I442" s="242"/>
      <c r="J442" s="76"/>
    </row>
    <row r="443" spans="1:10" x14ac:dyDescent="0.25">
      <c r="A443" s="11" t="s">
        <v>206</v>
      </c>
      <c r="B443" s="178">
        <f t="shared" si="22"/>
        <v>14.117392172505491</v>
      </c>
      <c r="D443" s="242"/>
      <c r="E443" s="242" t="s">
        <v>6</v>
      </c>
      <c r="F443" s="242">
        <v>104829</v>
      </c>
      <c r="G443" s="238">
        <f t="shared" si="23"/>
        <v>3.7573118279569891E-2</v>
      </c>
      <c r="H443" s="242"/>
      <c r="I443" s="242"/>
      <c r="J443" s="76"/>
    </row>
    <row r="444" spans="1:10" x14ac:dyDescent="0.25">
      <c r="A444" s="11" t="s">
        <v>206</v>
      </c>
      <c r="B444" s="178">
        <f t="shared" si="22"/>
        <v>0.1040582726326743</v>
      </c>
      <c r="D444" s="242"/>
      <c r="E444" s="242" t="s">
        <v>102</v>
      </c>
      <c r="F444" s="234">
        <v>9000</v>
      </c>
      <c r="G444" s="238">
        <f t="shared" si="23"/>
        <v>3.2258064516129032E-3</v>
      </c>
      <c r="H444" s="242"/>
      <c r="I444" s="242"/>
      <c r="J444" s="76"/>
    </row>
    <row r="445" spans="1:10" x14ac:dyDescent="0.25">
      <c r="A445" s="11" t="s">
        <v>206</v>
      </c>
      <c r="B445" s="178">
        <f t="shared" si="22"/>
        <v>66.631818770313828</v>
      </c>
      <c r="D445" s="242"/>
      <c r="E445" s="242" t="s">
        <v>82</v>
      </c>
      <c r="F445" s="242">
        <v>227743</v>
      </c>
      <c r="G445" s="238">
        <f t="shared" si="23"/>
        <v>8.1628315412186375E-2</v>
      </c>
      <c r="H445" s="242"/>
      <c r="I445" s="242"/>
      <c r="J445" s="76"/>
    </row>
    <row r="446" spans="1:10" x14ac:dyDescent="0.25">
      <c r="A446" s="11" t="s">
        <v>206</v>
      </c>
      <c r="B446" s="178">
        <f t="shared" si="22"/>
        <v>14.752207191582839</v>
      </c>
      <c r="D446" s="242"/>
      <c r="E446" s="242" t="s">
        <v>15</v>
      </c>
      <c r="F446" s="242">
        <v>107160</v>
      </c>
      <c r="G446" s="238">
        <f t="shared" si="23"/>
        <v>3.8408602150537631E-2</v>
      </c>
      <c r="H446" s="242"/>
      <c r="I446" s="242"/>
      <c r="J446" s="76"/>
    </row>
    <row r="447" spans="1:10" x14ac:dyDescent="0.25">
      <c r="A447" s="11" t="s">
        <v>206</v>
      </c>
      <c r="B447" s="178">
        <f t="shared" si="22"/>
        <v>9.2163384334733625</v>
      </c>
      <c r="D447" s="242"/>
      <c r="E447" s="242" t="s">
        <v>103</v>
      </c>
      <c r="F447" s="242">
        <v>84700</v>
      </c>
      <c r="G447" s="238">
        <f t="shared" si="23"/>
        <v>3.0358422939068101E-2</v>
      </c>
      <c r="H447" s="242"/>
      <c r="I447" s="242"/>
      <c r="J447" s="76"/>
    </row>
    <row r="448" spans="1:10" x14ac:dyDescent="0.25">
      <c r="A448" s="11" t="s">
        <v>206</v>
      </c>
      <c r="B448" s="178">
        <f t="shared" si="22"/>
        <v>5.596022661579374</v>
      </c>
      <c r="D448" s="242"/>
      <c r="E448" s="242" t="s">
        <v>142</v>
      </c>
      <c r="F448" s="234">
        <v>66000</v>
      </c>
      <c r="G448" s="238">
        <f t="shared" si="23"/>
        <v>2.3655913978494623E-2</v>
      </c>
      <c r="H448" s="242"/>
      <c r="I448" s="242"/>
      <c r="J448" s="76"/>
    </row>
    <row r="449" spans="1:10" x14ac:dyDescent="0.25">
      <c r="A449" s="11" t="s">
        <v>206</v>
      </c>
      <c r="B449" s="178">
        <f t="shared" si="22"/>
        <v>0.32172071915828426</v>
      </c>
      <c r="D449" s="242"/>
      <c r="E449" s="242" t="s">
        <v>18</v>
      </c>
      <c r="F449" s="242">
        <v>15825</v>
      </c>
      <c r="G449" s="238">
        <f t="shared" si="23"/>
        <v>5.6720430107526885E-3</v>
      </c>
      <c r="H449" s="242"/>
      <c r="I449" s="244"/>
      <c r="J449" s="76"/>
    </row>
    <row r="450" spans="1:10" x14ac:dyDescent="0.25">
      <c r="A450" s="11" t="s">
        <v>206</v>
      </c>
      <c r="B450" s="178">
        <f t="shared" si="22"/>
        <v>0.48549427679500523</v>
      </c>
      <c r="D450" s="242"/>
      <c r="E450" s="242" t="s">
        <v>134</v>
      </c>
      <c r="F450" s="242">
        <v>19440</v>
      </c>
      <c r="G450" s="238">
        <f t="shared" si="23"/>
        <v>6.9677419354838713E-3</v>
      </c>
      <c r="H450" s="242"/>
      <c r="I450" s="242"/>
      <c r="J450" s="76"/>
    </row>
    <row r="451" spans="1:10" x14ac:dyDescent="0.25">
      <c r="A451" s="11" t="s">
        <v>206</v>
      </c>
      <c r="B451" s="178">
        <f t="shared" si="22"/>
        <v>0.46866047455711002</v>
      </c>
      <c r="D451" s="242"/>
      <c r="E451" s="242" t="s">
        <v>21</v>
      </c>
      <c r="F451" s="242">
        <v>19100</v>
      </c>
      <c r="G451" s="238">
        <f t="shared" si="23"/>
        <v>6.8458781362007171E-3</v>
      </c>
      <c r="H451" s="242"/>
      <c r="I451" s="242"/>
      <c r="J451" s="76"/>
    </row>
    <row r="452" spans="1:10" x14ac:dyDescent="0.25">
      <c r="A452" s="11" t="s">
        <v>206</v>
      </c>
      <c r="B452" s="178">
        <f t="shared" si="22"/>
        <v>0.13365707018152387</v>
      </c>
      <c r="D452" s="242"/>
      <c r="E452" s="242" t="s">
        <v>190</v>
      </c>
      <c r="F452" s="234">
        <v>10200</v>
      </c>
      <c r="G452" s="238">
        <f t="shared" si="23"/>
        <v>3.6559139784946237E-3</v>
      </c>
      <c r="H452" s="242"/>
      <c r="I452" s="242"/>
      <c r="J452" s="76"/>
    </row>
    <row r="453" spans="1:10" x14ac:dyDescent="0.25">
      <c r="A453" s="11" t="s">
        <v>206</v>
      </c>
      <c r="B453" s="178">
        <f t="shared" si="22"/>
        <v>893.98856643671081</v>
      </c>
      <c r="D453" s="242"/>
      <c r="E453" s="242" t="s">
        <v>23</v>
      </c>
      <c r="F453" s="242">
        <v>834200</v>
      </c>
      <c r="G453" s="238">
        <f t="shared" si="23"/>
        <v>0.29899641577060931</v>
      </c>
      <c r="H453" s="242"/>
      <c r="I453" s="242"/>
      <c r="J453" s="76"/>
    </row>
    <row r="454" spans="1:10" x14ac:dyDescent="0.25">
      <c r="A454" s="11" t="s">
        <v>206</v>
      </c>
      <c r="B454" s="178">
        <f t="shared" si="22"/>
        <v>0</v>
      </c>
      <c r="D454" s="242"/>
      <c r="E454" s="242" t="s">
        <v>36</v>
      </c>
      <c r="F454" s="234"/>
      <c r="G454" s="238"/>
      <c r="H454" s="242"/>
      <c r="I454" s="242"/>
      <c r="J454" s="76"/>
    </row>
    <row r="455" spans="1:10" x14ac:dyDescent="0.25">
      <c r="A455" s="11" t="s">
        <v>206</v>
      </c>
      <c r="B455" s="178">
        <f t="shared" si="22"/>
        <v>7.4319749232409651E-2</v>
      </c>
      <c r="D455" s="242"/>
      <c r="E455" s="242" t="s">
        <v>183</v>
      </c>
      <c r="F455" s="242">
        <v>7606</v>
      </c>
      <c r="G455" s="238">
        <f t="shared" si="23"/>
        <v>2.7261648745519713E-3</v>
      </c>
      <c r="H455" s="242"/>
      <c r="I455" s="242"/>
      <c r="J455" s="76"/>
    </row>
    <row r="456" spans="1:10" x14ac:dyDescent="0.25">
      <c r="A456" s="11" t="s">
        <v>206</v>
      </c>
      <c r="B456" s="178">
        <f t="shared" si="22"/>
        <v>0.51391940108683087</v>
      </c>
      <c r="D456" s="242"/>
      <c r="E456" s="242" t="s">
        <v>181</v>
      </c>
      <c r="F456" s="234">
        <v>20001</v>
      </c>
      <c r="G456" s="238">
        <f t="shared" si="23"/>
        <v>7.1688172043010753E-3</v>
      </c>
      <c r="H456" s="242"/>
      <c r="I456" s="242"/>
      <c r="J456" s="76"/>
    </row>
    <row r="457" spans="1:10" x14ac:dyDescent="0.25">
      <c r="A457" s="11" t="s">
        <v>206</v>
      </c>
      <c r="B457" s="178">
        <f t="shared" si="22"/>
        <v>1.0989652034274999</v>
      </c>
      <c r="D457" s="242"/>
      <c r="E457" s="242" t="s">
        <v>90</v>
      </c>
      <c r="F457" s="234">
        <v>29248</v>
      </c>
      <c r="G457" s="238">
        <f t="shared" si="23"/>
        <v>1.04831541218638E-2</v>
      </c>
      <c r="H457" s="242"/>
      <c r="I457" s="242"/>
      <c r="J457" s="76"/>
    </row>
    <row r="458" spans="1:10" x14ac:dyDescent="0.25">
      <c r="A458" s="11" t="s">
        <v>206</v>
      </c>
      <c r="B458" s="178">
        <f t="shared" si="22"/>
        <v>3.93430197453784E-5</v>
      </c>
      <c r="D458" s="242"/>
      <c r="E458" s="242" t="s">
        <v>165</v>
      </c>
      <c r="F458" s="234">
        <v>175</v>
      </c>
      <c r="G458" s="238">
        <f t="shared" si="23"/>
        <v>6.2724014336917563E-5</v>
      </c>
      <c r="H458" s="242"/>
      <c r="I458" s="242"/>
      <c r="J458" s="76"/>
    </row>
    <row r="459" spans="1:10" x14ac:dyDescent="0.25">
      <c r="A459" s="11" t="s">
        <v>206</v>
      </c>
      <c r="B459" s="178">
        <f t="shared" si="22"/>
        <v>34.723773892935597</v>
      </c>
      <c r="D459" s="242"/>
      <c r="E459" s="242" t="s">
        <v>203</v>
      </c>
      <c r="F459" s="242">
        <v>164406</v>
      </c>
      <c r="G459" s="238">
        <f t="shared" si="23"/>
        <v>5.8926881720430105E-2</v>
      </c>
      <c r="H459" s="242"/>
      <c r="I459" s="242"/>
      <c r="J459" s="76"/>
    </row>
    <row r="460" spans="1:10" x14ac:dyDescent="0.25">
      <c r="A460" s="11" t="s">
        <v>206</v>
      </c>
      <c r="B460" s="178">
        <f t="shared" si="22"/>
        <v>1.4417209439755398E-4</v>
      </c>
      <c r="D460" s="242"/>
      <c r="E460" s="242" t="s">
        <v>117</v>
      </c>
      <c r="F460" s="242">
        <v>335</v>
      </c>
      <c r="G460" s="238">
        <f t="shared" si="23"/>
        <v>1.2007168458781363E-4</v>
      </c>
      <c r="H460" s="242"/>
      <c r="I460" s="242"/>
      <c r="J460" s="76"/>
    </row>
    <row r="461" spans="1:10" x14ac:dyDescent="0.25">
      <c r="A461" s="11" t="s">
        <v>206</v>
      </c>
      <c r="B461" s="178">
        <f t="shared" si="22"/>
        <v>0.16604894721290833</v>
      </c>
      <c r="D461" s="242"/>
      <c r="E461" s="242" t="s">
        <v>184</v>
      </c>
      <c r="F461" s="234">
        <v>11369</v>
      </c>
      <c r="G461" s="238">
        <f t="shared" si="23"/>
        <v>4.0749103942652326E-3</v>
      </c>
      <c r="H461" s="242"/>
      <c r="I461" s="242"/>
      <c r="J461" s="76"/>
    </row>
    <row r="462" spans="1:10" x14ac:dyDescent="0.25">
      <c r="A462" s="11" t="s">
        <v>206</v>
      </c>
      <c r="B462" s="178">
        <f t="shared" si="22"/>
        <v>308.47445485027168</v>
      </c>
      <c r="D462" s="242"/>
      <c r="E462" s="242" t="s">
        <v>158</v>
      </c>
      <c r="F462" s="234">
        <v>490020</v>
      </c>
      <c r="G462" s="238">
        <f t="shared" si="23"/>
        <v>0.17563440860215054</v>
      </c>
      <c r="H462" s="242"/>
      <c r="I462" s="242"/>
      <c r="J462" s="76"/>
    </row>
    <row r="463" spans="1:10" x14ac:dyDescent="0.25">
      <c r="A463" s="11" t="s">
        <v>206</v>
      </c>
      <c r="B463" s="178">
        <f t="shared" si="22"/>
        <v>68.55127760434732</v>
      </c>
      <c r="D463" s="242"/>
      <c r="E463" s="242" t="s">
        <v>16</v>
      </c>
      <c r="F463" s="234">
        <v>231000</v>
      </c>
      <c r="G463" s="238">
        <f t="shared" si="23"/>
        <v>8.2795698924731181E-2</v>
      </c>
      <c r="H463" s="242"/>
      <c r="I463" s="242"/>
      <c r="J463" s="76"/>
    </row>
    <row r="464" spans="1:10" x14ac:dyDescent="0.25">
      <c r="A464" s="11" t="s">
        <v>206</v>
      </c>
      <c r="B464" s="178">
        <f t="shared" si="22"/>
        <v>0</v>
      </c>
      <c r="D464" s="242"/>
      <c r="E464" s="242" t="s">
        <v>37</v>
      </c>
      <c r="F464" s="242"/>
      <c r="G464" s="238"/>
      <c r="H464" s="242"/>
      <c r="I464" s="242"/>
      <c r="J464" s="76"/>
    </row>
    <row r="465" spans="1:10" x14ac:dyDescent="0.25">
      <c r="A465" s="11" t="s">
        <v>206</v>
      </c>
      <c r="B465" s="178">
        <f t="shared" si="22"/>
        <v>3.3687378939119483</v>
      </c>
      <c r="D465" s="242"/>
      <c r="E465" s="242" t="s">
        <v>121</v>
      </c>
      <c r="F465" s="242">
        <v>51208</v>
      </c>
      <c r="G465" s="238">
        <f t="shared" si="23"/>
        <v>1.8354121863799283E-2</v>
      </c>
      <c r="H465" s="242"/>
      <c r="I465" s="242"/>
      <c r="J465" s="76"/>
    </row>
    <row r="466" spans="1:10" x14ac:dyDescent="0.25">
      <c r="A466" s="11" t="s">
        <v>206</v>
      </c>
      <c r="B466" s="178">
        <f t="shared" si="22"/>
        <v>7.3695707917421402E-2</v>
      </c>
      <c r="D466" s="242"/>
      <c r="E466" s="242" t="s">
        <v>32</v>
      </c>
      <c r="F466" s="242">
        <v>7574</v>
      </c>
      <c r="G466" s="238">
        <f t="shared" si="23"/>
        <v>2.7146953405017922E-3</v>
      </c>
      <c r="H466" s="242"/>
      <c r="I466" s="242"/>
      <c r="J466" s="76"/>
    </row>
    <row r="467" spans="1:10" x14ac:dyDescent="0.25">
      <c r="A467" s="11" t="s">
        <v>206</v>
      </c>
      <c r="B467" s="178">
        <f t="shared" si="22"/>
        <v>1.849924846803099E-3</v>
      </c>
      <c r="D467" s="242"/>
      <c r="E467" s="242" t="s">
        <v>31</v>
      </c>
      <c r="F467" s="242">
        <v>1200</v>
      </c>
      <c r="G467" s="238">
        <f t="shared" si="23"/>
        <v>4.3010752688172043E-4</v>
      </c>
      <c r="H467" s="242"/>
      <c r="I467" s="242"/>
      <c r="J467" s="76"/>
    </row>
    <row r="468" spans="1:10" x14ac:dyDescent="0.25">
      <c r="A468" s="11" t="s">
        <v>206</v>
      </c>
      <c r="B468" s="178">
        <f t="shared" si="22"/>
        <v>0</v>
      </c>
      <c r="D468" s="242"/>
      <c r="E468" s="242" t="s">
        <v>126</v>
      </c>
      <c r="F468" s="242"/>
      <c r="G468" s="238"/>
      <c r="H468" s="242"/>
      <c r="I468" s="242"/>
      <c r="J468" s="76"/>
    </row>
    <row r="469" spans="1:10" x14ac:dyDescent="0.25">
      <c r="A469" s="11" t="s">
        <v>206</v>
      </c>
      <c r="B469" s="178">
        <f t="shared" si="22"/>
        <v>0</v>
      </c>
      <c r="D469" s="242"/>
      <c r="E469" s="242" t="s">
        <v>38</v>
      </c>
      <c r="F469" s="234"/>
      <c r="G469" s="238"/>
      <c r="H469" s="242"/>
      <c r="I469" s="242"/>
      <c r="J469" s="76"/>
    </row>
    <row r="470" spans="1:10" x14ac:dyDescent="0.25">
      <c r="A470" s="11" t="s">
        <v>206</v>
      </c>
      <c r="B470" s="178">
        <f t="shared" si="22"/>
        <v>1.5737207898151358E-2</v>
      </c>
      <c r="D470" s="242"/>
      <c r="E470" s="242" t="s">
        <v>12</v>
      </c>
      <c r="F470" s="242">
        <v>3500</v>
      </c>
      <c r="G470" s="238">
        <f t="shared" si="23"/>
        <v>1.2544802867383513E-3</v>
      </c>
      <c r="H470" s="242"/>
      <c r="I470" s="242"/>
      <c r="J470" s="76"/>
    </row>
    <row r="471" spans="1:10" x14ac:dyDescent="0.25">
      <c r="A471" s="11" t="s">
        <v>206</v>
      </c>
      <c r="B471" s="178">
        <f t="shared" si="22"/>
        <v>1.7465808507084958E-3</v>
      </c>
      <c r="D471" s="242"/>
      <c r="E471" s="242" t="s">
        <v>47</v>
      </c>
      <c r="F471" s="234">
        <v>1166</v>
      </c>
      <c r="G471" s="238">
        <f t="shared" si="23"/>
        <v>4.1792114695340504E-4</v>
      </c>
      <c r="H471" s="242"/>
      <c r="I471" s="242"/>
      <c r="J471" s="76"/>
    </row>
    <row r="472" spans="1:10" x14ac:dyDescent="0.25">
      <c r="A472" s="11" t="s">
        <v>206</v>
      </c>
      <c r="B472" s="178">
        <f t="shared" si="22"/>
        <v>0</v>
      </c>
      <c r="D472" s="242"/>
      <c r="E472" s="242" t="s">
        <v>89</v>
      </c>
      <c r="F472" s="234"/>
      <c r="G472" s="238"/>
      <c r="H472" s="242"/>
      <c r="I472" s="242"/>
      <c r="J472" s="11"/>
    </row>
    <row r="473" spans="1:10" x14ac:dyDescent="0.25">
      <c r="A473" s="150" t="s">
        <v>206</v>
      </c>
      <c r="B473" s="131">
        <f t="shared" si="22"/>
        <v>0.21584183656427841</v>
      </c>
      <c r="C473" s="150"/>
      <c r="D473" s="12"/>
      <c r="E473" s="12" t="s">
        <v>86</v>
      </c>
      <c r="F473" s="12">
        <v>12962</v>
      </c>
      <c r="G473" s="237">
        <f t="shared" si="23"/>
        <v>4.6458781362007165E-3</v>
      </c>
      <c r="H473" s="12"/>
      <c r="I473" s="12"/>
      <c r="J473" s="150"/>
    </row>
    <row r="474" spans="1:10" x14ac:dyDescent="0.25">
      <c r="A474" s="11" t="s">
        <v>208</v>
      </c>
      <c r="B474" s="178">
        <f>POWER((F474/$J$474)*100, 2)</f>
        <v>7.7363014721251754E-4</v>
      </c>
      <c r="C474" s="11">
        <f>SUM(B474:B533)</f>
        <v>1325.0243477201466</v>
      </c>
      <c r="D474" s="250"/>
      <c r="E474" s="250" t="s">
        <v>17</v>
      </c>
      <c r="F474" s="250">
        <v>5090</v>
      </c>
      <c r="G474" s="238">
        <f>F474/$J$474</f>
        <v>2.7814207650273226E-4</v>
      </c>
      <c r="H474" s="250"/>
      <c r="I474" s="250"/>
      <c r="J474" s="76">
        <v>18300000</v>
      </c>
    </row>
    <row r="475" spans="1:10" x14ac:dyDescent="0.25">
      <c r="A475" s="11" t="s">
        <v>208</v>
      </c>
      <c r="B475" s="178">
        <f t="shared" ref="B475:B533" si="24">POWER((F475/$J$474)*100, 2)</f>
        <v>0.35868971901221292</v>
      </c>
      <c r="D475" s="250"/>
      <c r="E475" s="250" t="s">
        <v>209</v>
      </c>
      <c r="F475" s="250">
        <v>109600</v>
      </c>
      <c r="G475" s="238">
        <f t="shared" ref="G475:G533" si="25">F475/$J$474</f>
        <v>5.9890710382513659E-3</v>
      </c>
      <c r="H475" s="250"/>
      <c r="I475" s="250"/>
      <c r="J475" s="76"/>
    </row>
    <row r="476" spans="1:10" x14ac:dyDescent="0.25">
      <c r="A476" s="11" t="s">
        <v>208</v>
      </c>
      <c r="B476" s="178">
        <f t="shared" si="24"/>
        <v>5.2674012362268208E-2</v>
      </c>
      <c r="D476" s="250"/>
      <c r="E476" s="250" t="s">
        <v>210</v>
      </c>
      <c r="F476" s="250">
        <v>42000</v>
      </c>
      <c r="G476" s="238">
        <f t="shared" si="25"/>
        <v>2.2950819672131148E-3</v>
      </c>
      <c r="H476" s="250"/>
      <c r="I476" s="250"/>
      <c r="J476" s="76"/>
    </row>
    <row r="477" spans="1:10" x14ac:dyDescent="0.25">
      <c r="A477" s="11" t="s">
        <v>208</v>
      </c>
      <c r="B477" s="178">
        <f t="shared" si="24"/>
        <v>29.860551225775627</v>
      </c>
      <c r="D477" s="250"/>
      <c r="E477" s="250" t="s">
        <v>5</v>
      </c>
      <c r="F477" s="250">
        <v>1000000</v>
      </c>
      <c r="G477" s="238">
        <f t="shared" si="25"/>
        <v>5.4644808743169397E-2</v>
      </c>
      <c r="H477" s="250"/>
      <c r="I477" s="250"/>
      <c r="J477" s="76"/>
    </row>
    <row r="478" spans="1:10" x14ac:dyDescent="0.25">
      <c r="A478" s="11" t="s">
        <v>208</v>
      </c>
      <c r="B478" s="178">
        <f t="shared" si="24"/>
        <v>3.2518140284869664E-6</v>
      </c>
      <c r="D478" s="250"/>
      <c r="E478" s="250" t="s">
        <v>192</v>
      </c>
      <c r="F478" s="250">
        <v>330</v>
      </c>
      <c r="G478" s="238">
        <f t="shared" si="25"/>
        <v>1.8032786885245903E-5</v>
      </c>
      <c r="H478" s="250"/>
      <c r="I478" s="250"/>
      <c r="J478" s="76"/>
    </row>
    <row r="479" spans="1:10" x14ac:dyDescent="0.25">
      <c r="A479" s="11" t="s">
        <v>208</v>
      </c>
      <c r="B479" s="178">
        <f t="shared" si="24"/>
        <v>1.1851652781510347E-3</v>
      </c>
      <c r="D479" s="250"/>
      <c r="E479" s="250" t="s">
        <v>93</v>
      </c>
      <c r="F479" s="250">
        <v>6300</v>
      </c>
      <c r="G479" s="238">
        <f t="shared" si="25"/>
        <v>3.4426229508196723E-4</v>
      </c>
      <c r="H479" s="250"/>
      <c r="I479" s="250"/>
      <c r="J479" s="76"/>
    </row>
    <row r="480" spans="1:10" x14ac:dyDescent="0.25">
      <c r="A480" s="11" t="s">
        <v>208</v>
      </c>
      <c r="B480" s="178">
        <f t="shared" si="24"/>
        <v>7.8583714055361437E-2</v>
      </c>
      <c r="D480" s="250"/>
      <c r="E480" s="250" t="s">
        <v>202</v>
      </c>
      <c r="F480" s="250">
        <v>51300</v>
      </c>
      <c r="G480" s="238">
        <f t="shared" si="25"/>
        <v>2.80327868852459E-3</v>
      </c>
      <c r="H480" s="250"/>
      <c r="I480" s="250"/>
      <c r="J480" s="76"/>
    </row>
    <row r="481" spans="1:10" x14ac:dyDescent="0.25">
      <c r="A481" s="11" t="s">
        <v>208</v>
      </c>
      <c r="B481" s="178">
        <f t="shared" si="24"/>
        <v>2.2591896921377166</v>
      </c>
      <c r="D481" s="250"/>
      <c r="E481" s="250" t="s">
        <v>211</v>
      </c>
      <c r="F481" s="250">
        <v>275060</v>
      </c>
      <c r="G481" s="238">
        <f t="shared" si="25"/>
        <v>1.5030601092896174E-2</v>
      </c>
      <c r="H481" s="250"/>
      <c r="I481" s="250"/>
      <c r="J481" s="76"/>
    </row>
    <row r="482" spans="1:10" x14ac:dyDescent="0.25">
      <c r="A482" s="11" t="s">
        <v>208</v>
      </c>
      <c r="B482" s="178">
        <f t="shared" si="24"/>
        <v>0.16796560064498792</v>
      </c>
      <c r="D482" s="250"/>
      <c r="E482" s="250" t="s">
        <v>101</v>
      </c>
      <c r="F482" s="250">
        <v>75000</v>
      </c>
      <c r="G482" s="238">
        <f t="shared" si="25"/>
        <v>4.0983606557377051E-3</v>
      </c>
      <c r="H482" s="250"/>
      <c r="I482" s="250"/>
      <c r="J482" s="76"/>
    </row>
    <row r="483" spans="1:10" x14ac:dyDescent="0.25">
      <c r="A483" s="11" t="s">
        <v>208</v>
      </c>
      <c r="B483" s="178">
        <f t="shared" si="24"/>
        <v>1.8662844516109771E-2</v>
      </c>
      <c r="D483" s="250"/>
      <c r="E483" s="250" t="s">
        <v>102</v>
      </c>
      <c r="F483" s="250">
        <v>25000</v>
      </c>
      <c r="G483" s="238">
        <f t="shared" si="25"/>
        <v>1.366120218579235E-3</v>
      </c>
      <c r="H483" s="250"/>
      <c r="I483" s="250"/>
      <c r="J483" s="76"/>
    </row>
    <row r="484" spans="1:10" x14ac:dyDescent="0.25">
      <c r="A484" s="11" t="s">
        <v>208</v>
      </c>
      <c r="B484" s="178">
        <f t="shared" si="24"/>
        <v>11.923246737734782</v>
      </c>
      <c r="D484" s="250"/>
      <c r="E484" s="250" t="s">
        <v>82</v>
      </c>
      <c r="F484" s="250">
        <v>631900</v>
      </c>
      <c r="G484" s="238">
        <f t="shared" si="25"/>
        <v>3.4530054644808746E-2</v>
      </c>
      <c r="H484" s="250"/>
      <c r="I484" s="250"/>
      <c r="J484" s="76"/>
    </row>
    <row r="485" spans="1:10" x14ac:dyDescent="0.25">
      <c r="A485" s="11" t="s">
        <v>208</v>
      </c>
      <c r="B485" s="178">
        <f t="shared" si="24"/>
        <v>996.21296545134237</v>
      </c>
      <c r="D485" s="250"/>
      <c r="E485" s="250" t="s">
        <v>83</v>
      </c>
      <c r="F485" s="250">
        <v>5776000</v>
      </c>
      <c r="G485" s="238">
        <f t="shared" si="25"/>
        <v>0.31562841530054647</v>
      </c>
      <c r="H485" s="250"/>
      <c r="I485" s="250"/>
      <c r="J485" s="76"/>
    </row>
    <row r="486" spans="1:10" x14ac:dyDescent="0.25">
      <c r="A486" s="11" t="s">
        <v>208</v>
      </c>
      <c r="B486" s="178">
        <f t="shared" si="24"/>
        <v>88.33945474633461</v>
      </c>
      <c r="D486" s="250"/>
      <c r="E486" s="250" t="s">
        <v>15</v>
      </c>
      <c r="F486" s="250">
        <v>1720000</v>
      </c>
      <c r="G486" s="238">
        <f t="shared" si="25"/>
        <v>9.3989071038251368E-2</v>
      </c>
      <c r="H486" s="250"/>
      <c r="I486" s="250"/>
      <c r="J486" s="76"/>
    </row>
    <row r="487" spans="1:10" x14ac:dyDescent="0.25">
      <c r="A487" s="11" t="s">
        <v>208</v>
      </c>
      <c r="B487" s="178">
        <f t="shared" si="24"/>
        <v>1.2230881782077697E-5</v>
      </c>
      <c r="D487" s="250"/>
      <c r="E487" s="250" t="s">
        <v>212</v>
      </c>
      <c r="F487" s="251">
        <v>640</v>
      </c>
      <c r="G487" s="238">
        <f t="shared" si="25"/>
        <v>3.4972677595628414E-5</v>
      </c>
      <c r="H487" s="250"/>
      <c r="I487" s="250"/>
      <c r="J487" s="76"/>
    </row>
    <row r="488" spans="1:10" x14ac:dyDescent="0.25">
      <c r="A488" s="11" t="s">
        <v>208</v>
      </c>
      <c r="B488" s="178">
        <f t="shared" si="24"/>
        <v>28.095792648332289</v>
      </c>
      <c r="D488" s="250"/>
      <c r="E488" s="250" t="s">
        <v>213</v>
      </c>
      <c r="F488" s="250">
        <v>970000</v>
      </c>
      <c r="G488" s="238">
        <f t="shared" si="25"/>
        <v>5.3005464480874315E-2</v>
      </c>
      <c r="H488" s="250"/>
      <c r="I488" s="250"/>
      <c r="J488" s="76"/>
    </row>
    <row r="489" spans="1:10" x14ac:dyDescent="0.25">
      <c r="A489" s="11" t="s">
        <v>208</v>
      </c>
      <c r="B489" s="178">
        <f t="shared" si="24"/>
        <v>0</v>
      </c>
      <c r="D489" s="250"/>
      <c r="E489" s="250" t="s">
        <v>214</v>
      </c>
      <c r="F489" s="250"/>
      <c r="G489" s="238"/>
      <c r="H489" s="250"/>
      <c r="I489" s="250"/>
      <c r="J489" s="76"/>
    </row>
    <row r="490" spans="1:10" x14ac:dyDescent="0.25">
      <c r="A490" s="11" t="s">
        <v>208</v>
      </c>
      <c r="B490" s="178">
        <f t="shared" si="24"/>
        <v>3.9368631490937323E-4</v>
      </c>
      <c r="D490" s="250"/>
      <c r="E490" s="250" t="s">
        <v>221</v>
      </c>
      <c r="F490" s="250">
        <v>3631</v>
      </c>
      <c r="G490" s="238">
        <f t="shared" si="25"/>
        <v>1.984153005464481E-4</v>
      </c>
      <c r="H490" s="250"/>
      <c r="I490" s="250"/>
      <c r="J490" s="76"/>
    </row>
    <row r="491" spans="1:10" x14ac:dyDescent="0.25">
      <c r="A491" s="11" t="s">
        <v>208</v>
      </c>
      <c r="B491" s="178">
        <f t="shared" si="24"/>
        <v>3.2166873003075642E-3</v>
      </c>
      <c r="D491" s="250"/>
      <c r="E491" s="250" t="s">
        <v>18</v>
      </c>
      <c r="F491" s="250">
        <v>10379</v>
      </c>
      <c r="G491" s="238">
        <f t="shared" si="25"/>
        <v>5.6715846994535521E-4</v>
      </c>
      <c r="H491" s="250"/>
      <c r="I491" s="250"/>
      <c r="J491" s="76"/>
    </row>
    <row r="492" spans="1:10" x14ac:dyDescent="0.25">
      <c r="A492" s="11" t="s">
        <v>208</v>
      </c>
      <c r="B492" s="178">
        <f t="shared" si="24"/>
        <v>0</v>
      </c>
      <c r="D492" s="250"/>
      <c r="E492" s="250" t="s">
        <v>222</v>
      </c>
      <c r="F492" s="250"/>
      <c r="G492" s="238"/>
      <c r="H492" s="250"/>
      <c r="I492" s="250"/>
      <c r="J492" s="76"/>
    </row>
    <row r="493" spans="1:10" x14ac:dyDescent="0.25">
      <c r="A493" s="11" t="s">
        <v>208</v>
      </c>
      <c r="B493" s="178">
        <f t="shared" si="24"/>
        <v>4.4953268237331659E-2</v>
      </c>
      <c r="D493" s="250"/>
      <c r="E493" s="250" t="s">
        <v>134</v>
      </c>
      <c r="F493" s="250">
        <v>38800</v>
      </c>
      <c r="G493" s="238">
        <f t="shared" si="25"/>
        <v>2.1202185792349726E-3</v>
      </c>
      <c r="H493" s="250"/>
      <c r="I493" s="250"/>
      <c r="J493" s="76"/>
    </row>
    <row r="494" spans="1:10" x14ac:dyDescent="0.25">
      <c r="A494" s="11" t="s">
        <v>208</v>
      </c>
      <c r="B494" s="178">
        <f t="shared" si="24"/>
        <v>7.4651378064439068E-4</v>
      </c>
      <c r="D494" s="250"/>
      <c r="E494" s="250" t="s">
        <v>108</v>
      </c>
      <c r="F494" s="250">
        <v>5000</v>
      </c>
      <c r="G494" s="238">
        <f t="shared" si="25"/>
        <v>2.7322404371584699E-4</v>
      </c>
      <c r="H494" s="250"/>
      <c r="I494" s="250"/>
      <c r="J494" s="76"/>
    </row>
    <row r="495" spans="1:10" x14ac:dyDescent="0.25">
      <c r="A495" s="11" t="s">
        <v>208</v>
      </c>
      <c r="B495" s="178">
        <f t="shared" si="24"/>
        <v>0</v>
      </c>
      <c r="D495" s="250"/>
      <c r="E495" s="250" t="s">
        <v>215</v>
      </c>
      <c r="F495" s="250"/>
      <c r="G495" s="238"/>
      <c r="H495" s="250"/>
      <c r="I495" s="250"/>
      <c r="J495" s="76"/>
    </row>
    <row r="496" spans="1:10" x14ac:dyDescent="0.25">
      <c r="A496" s="11" t="s">
        <v>208</v>
      </c>
      <c r="B496" s="178">
        <f t="shared" si="24"/>
        <v>3.8914568962943062E-2</v>
      </c>
      <c r="D496" s="250"/>
      <c r="E496" s="250" t="s">
        <v>216</v>
      </c>
      <c r="F496" s="250">
        <v>36100</v>
      </c>
      <c r="G496" s="238">
        <f t="shared" si="25"/>
        <v>1.9726775956284155E-3</v>
      </c>
      <c r="H496" s="250"/>
      <c r="I496" s="250"/>
      <c r="J496" s="76"/>
    </row>
    <row r="497" spans="1:10" x14ac:dyDescent="0.25">
      <c r="A497" s="11" t="s">
        <v>208</v>
      </c>
      <c r="B497" s="178">
        <f t="shared" si="24"/>
        <v>7.5850577801666237</v>
      </c>
      <c r="D497" s="250"/>
      <c r="E497" s="250" t="s">
        <v>23</v>
      </c>
      <c r="F497" s="250">
        <v>504000</v>
      </c>
      <c r="G497" s="238">
        <f t="shared" si="25"/>
        <v>2.7540983606557379E-2</v>
      </c>
      <c r="H497" s="250"/>
      <c r="I497" s="250"/>
      <c r="J497" s="76"/>
    </row>
    <row r="498" spans="1:10" x14ac:dyDescent="0.25">
      <c r="A498" s="11" t="s">
        <v>208</v>
      </c>
      <c r="B498" s="178">
        <f t="shared" si="24"/>
        <v>1.4849353519065962</v>
      </c>
      <c r="D498" s="250"/>
      <c r="E498" s="250" t="s">
        <v>24</v>
      </c>
      <c r="F498" s="250">
        <v>223000</v>
      </c>
      <c r="G498" s="238">
        <f t="shared" si="25"/>
        <v>1.2185792349726776E-2</v>
      </c>
      <c r="H498" s="250"/>
      <c r="I498" s="250"/>
      <c r="J498" s="76"/>
    </row>
    <row r="499" spans="1:10" x14ac:dyDescent="0.25">
      <c r="A499" s="11" t="s">
        <v>208</v>
      </c>
      <c r="B499" s="178">
        <f t="shared" si="24"/>
        <v>0</v>
      </c>
      <c r="D499" s="250"/>
      <c r="E499" s="250" t="s">
        <v>111</v>
      </c>
      <c r="F499" s="250"/>
      <c r="G499" s="238"/>
      <c r="H499" s="250"/>
      <c r="I499" s="250"/>
      <c r="J499" s="76"/>
    </row>
    <row r="500" spans="1:10" x14ac:dyDescent="0.25">
      <c r="A500" s="11" t="s">
        <v>208</v>
      </c>
      <c r="B500" s="178">
        <f t="shared" si="24"/>
        <v>6.1060300397145344</v>
      </c>
      <c r="D500" s="250"/>
      <c r="E500" s="250" t="s">
        <v>41</v>
      </c>
      <c r="F500" s="250">
        <v>452200</v>
      </c>
      <c r="G500" s="238">
        <f t="shared" si="25"/>
        <v>2.4710382513661203E-2</v>
      </c>
      <c r="H500" s="250"/>
      <c r="I500" s="250"/>
      <c r="J500" s="76"/>
    </row>
    <row r="501" spans="1:10" x14ac:dyDescent="0.25">
      <c r="A501" s="11" t="s">
        <v>208</v>
      </c>
      <c r="B501" s="178">
        <f t="shared" si="24"/>
        <v>8.6296993042491582E-3</v>
      </c>
      <c r="D501" s="250"/>
      <c r="E501" s="250" t="s">
        <v>220</v>
      </c>
      <c r="F501" s="250">
        <v>17000</v>
      </c>
      <c r="G501" s="238">
        <f t="shared" si="25"/>
        <v>9.2896174863387978E-4</v>
      </c>
      <c r="H501" s="250"/>
      <c r="I501" s="250"/>
      <c r="J501" s="76"/>
    </row>
    <row r="502" spans="1:10" x14ac:dyDescent="0.25">
      <c r="A502" s="11" t="s">
        <v>208</v>
      </c>
      <c r="B502" s="178">
        <f t="shared" si="24"/>
        <v>0</v>
      </c>
      <c r="D502" s="250"/>
      <c r="E502" s="250" t="s">
        <v>170</v>
      </c>
      <c r="F502" s="250"/>
      <c r="G502" s="238"/>
      <c r="H502" s="250"/>
      <c r="I502" s="250"/>
      <c r="J502" s="76"/>
    </row>
    <row r="503" spans="1:10" x14ac:dyDescent="0.25">
      <c r="A503" s="11" t="s">
        <v>208</v>
      </c>
      <c r="B503" s="178">
        <f t="shared" si="24"/>
        <v>0.71647436471677262</v>
      </c>
      <c r="D503" s="250"/>
      <c r="E503" s="250" t="s">
        <v>154</v>
      </c>
      <c r="F503" s="250">
        <v>154900</v>
      </c>
      <c r="G503" s="238">
        <f t="shared" si="25"/>
        <v>8.4644808743169399E-3</v>
      </c>
      <c r="H503" s="250"/>
      <c r="I503" s="250"/>
      <c r="J503" s="76"/>
    </row>
    <row r="504" spans="1:10" x14ac:dyDescent="0.25">
      <c r="A504" s="11" t="s">
        <v>208</v>
      </c>
      <c r="B504" s="178">
        <f t="shared" si="24"/>
        <v>3.7457075457612947E-3</v>
      </c>
      <c r="D504" s="250"/>
      <c r="E504" s="250" t="s">
        <v>181</v>
      </c>
      <c r="F504" s="250">
        <v>11200</v>
      </c>
      <c r="G504" s="238">
        <f t="shared" si="25"/>
        <v>6.1202185792349725E-4</v>
      </c>
      <c r="H504" s="250"/>
      <c r="I504" s="250"/>
      <c r="J504" s="76"/>
    </row>
    <row r="505" spans="1:10" x14ac:dyDescent="0.25">
      <c r="A505" s="11" t="s">
        <v>208</v>
      </c>
      <c r="B505" s="178">
        <f t="shared" si="24"/>
        <v>0</v>
      </c>
      <c r="D505" s="250"/>
      <c r="E505" s="250" t="s">
        <v>26</v>
      </c>
      <c r="F505" s="250"/>
      <c r="G505" s="238"/>
      <c r="H505" s="250"/>
      <c r="I505" s="250"/>
      <c r="J505" s="76"/>
    </row>
    <row r="506" spans="1:10" x14ac:dyDescent="0.25">
      <c r="A506" s="11" t="s">
        <v>208</v>
      </c>
      <c r="B506" s="178">
        <f t="shared" si="24"/>
        <v>4.3050580787721338E-2</v>
      </c>
      <c r="D506" s="250"/>
      <c r="E506" s="250" t="s">
        <v>191</v>
      </c>
      <c r="F506" s="251">
        <v>37970</v>
      </c>
      <c r="G506" s="238">
        <f t="shared" si="25"/>
        <v>2.0748633879781419E-3</v>
      </c>
      <c r="H506" s="250"/>
      <c r="I506" s="250"/>
      <c r="J506" s="76"/>
    </row>
    <row r="507" spans="1:10" x14ac:dyDescent="0.25">
      <c r="A507" s="11" t="s">
        <v>208</v>
      </c>
      <c r="B507" s="178">
        <f t="shared" si="24"/>
        <v>6.879871002418704</v>
      </c>
      <c r="D507" s="250"/>
      <c r="E507" s="250" t="s">
        <v>217</v>
      </c>
      <c r="F507" s="250">
        <v>480000</v>
      </c>
      <c r="G507" s="238">
        <f t="shared" si="25"/>
        <v>2.6229508196721311E-2</v>
      </c>
      <c r="H507" s="250"/>
      <c r="I507" s="250"/>
      <c r="J507" s="76"/>
    </row>
    <row r="508" spans="1:10" x14ac:dyDescent="0.25">
      <c r="A508" s="11" t="s">
        <v>208</v>
      </c>
      <c r="B508" s="178">
        <f t="shared" si="24"/>
        <v>1.0643924870853119</v>
      </c>
      <c r="D508" s="250"/>
      <c r="E508" s="250" t="s">
        <v>194</v>
      </c>
      <c r="F508" s="250">
        <v>188800</v>
      </c>
      <c r="G508" s="238">
        <f t="shared" si="25"/>
        <v>1.0316939890710383E-2</v>
      </c>
      <c r="H508" s="250"/>
      <c r="I508" s="250"/>
      <c r="J508" s="76"/>
    </row>
    <row r="509" spans="1:10" x14ac:dyDescent="0.25">
      <c r="A509" s="11" t="s">
        <v>208</v>
      </c>
      <c r="B509" s="178">
        <f t="shared" si="24"/>
        <v>5.1243691958553564E-3</v>
      </c>
      <c r="D509" s="250"/>
      <c r="E509" s="250" t="s">
        <v>165</v>
      </c>
      <c r="F509" s="250">
        <v>13100</v>
      </c>
      <c r="G509" s="238">
        <f t="shared" si="25"/>
        <v>7.1584699453551917E-4</v>
      </c>
      <c r="H509" s="250"/>
      <c r="I509" s="250"/>
      <c r="J509" s="76"/>
    </row>
    <row r="510" spans="1:10" x14ac:dyDescent="0.25">
      <c r="A510" s="11" t="s">
        <v>208</v>
      </c>
      <c r="B510" s="178">
        <f t="shared" si="24"/>
        <v>7.1695183493087288E-4</v>
      </c>
      <c r="D510" s="250"/>
      <c r="E510" s="250" t="s">
        <v>84</v>
      </c>
      <c r="F510" s="250">
        <v>4900</v>
      </c>
      <c r="G510" s="238">
        <f t="shared" si="25"/>
        <v>2.6775956284153007E-4</v>
      </c>
      <c r="H510" s="250"/>
      <c r="I510" s="250"/>
      <c r="J510" s="76"/>
    </row>
    <row r="511" spans="1:10" x14ac:dyDescent="0.25">
      <c r="A511" s="11" t="s">
        <v>208</v>
      </c>
      <c r="B511" s="178">
        <f t="shared" si="24"/>
        <v>0</v>
      </c>
      <c r="D511" s="250"/>
      <c r="E511" s="250" t="s">
        <v>117</v>
      </c>
      <c r="F511" s="250"/>
      <c r="G511" s="238"/>
      <c r="H511" s="250"/>
      <c r="I511" s="250"/>
      <c r="J511" s="76"/>
    </row>
    <row r="512" spans="1:10" x14ac:dyDescent="0.25">
      <c r="A512" s="11" t="s">
        <v>208</v>
      </c>
      <c r="B512" s="178">
        <f t="shared" si="24"/>
        <v>3.6131266983188506E-3</v>
      </c>
      <c r="D512" s="250"/>
      <c r="E512" s="250" t="s">
        <v>147</v>
      </c>
      <c r="F512" s="250">
        <v>11000</v>
      </c>
      <c r="G512" s="238">
        <f t="shared" si="25"/>
        <v>6.0109289617486339E-4</v>
      </c>
      <c r="H512" s="250"/>
      <c r="I512" s="250"/>
      <c r="J512" s="76"/>
    </row>
    <row r="513" spans="1:10" x14ac:dyDescent="0.25">
      <c r="A513" s="11" t="s">
        <v>208</v>
      </c>
      <c r="B513" s="178">
        <f t="shared" si="24"/>
        <v>5.4420854608976076E-3</v>
      </c>
      <c r="D513" s="250"/>
      <c r="E513" s="250" t="s">
        <v>28</v>
      </c>
      <c r="F513" s="251">
        <v>13500</v>
      </c>
      <c r="G513" s="238">
        <f t="shared" si="25"/>
        <v>7.3770491803278688E-4</v>
      </c>
      <c r="H513" s="250"/>
      <c r="I513" s="250"/>
      <c r="J513" s="76"/>
    </row>
    <row r="514" spans="1:10" x14ac:dyDescent="0.25">
      <c r="A514" s="11" t="s">
        <v>208</v>
      </c>
      <c r="B514" s="178">
        <f t="shared" si="24"/>
        <v>0.33235540028068916</v>
      </c>
      <c r="D514" s="250"/>
      <c r="E514" s="250" t="s">
        <v>184</v>
      </c>
      <c r="F514" s="250">
        <v>105500</v>
      </c>
      <c r="G514" s="238">
        <f t="shared" si="25"/>
        <v>5.7650273224043713E-3</v>
      </c>
      <c r="H514" s="250"/>
      <c r="I514" s="250"/>
      <c r="J514" s="76"/>
    </row>
    <row r="515" spans="1:10" x14ac:dyDescent="0.25">
      <c r="A515" s="11" t="s">
        <v>208</v>
      </c>
      <c r="B515" s="178">
        <f t="shared" si="24"/>
        <v>56.507753617038432</v>
      </c>
      <c r="D515" s="250"/>
      <c r="E515" s="250" t="s">
        <v>92</v>
      </c>
      <c r="F515" s="250">
        <v>1375641</v>
      </c>
      <c r="G515" s="238">
        <f t="shared" si="25"/>
        <v>7.5171639344262298E-2</v>
      </c>
      <c r="H515" s="250"/>
      <c r="I515" s="250"/>
      <c r="J515" s="76"/>
    </row>
    <row r="516" spans="1:10" x14ac:dyDescent="0.25">
      <c r="A516" s="11" t="s">
        <v>208</v>
      </c>
      <c r="B516" s="178">
        <f t="shared" si="24"/>
        <v>0.24652038941144852</v>
      </c>
      <c r="D516" s="250"/>
      <c r="E516" s="250" t="s">
        <v>158</v>
      </c>
      <c r="F516" s="250">
        <v>90861</v>
      </c>
      <c r="G516" s="238">
        <f t="shared" si="25"/>
        <v>4.9650819672131148E-3</v>
      </c>
      <c r="H516" s="250"/>
      <c r="I516" s="250"/>
      <c r="J516" s="76"/>
    </row>
    <row r="517" spans="1:10" x14ac:dyDescent="0.25">
      <c r="A517" s="11" t="s">
        <v>208</v>
      </c>
      <c r="B517" s="178">
        <f t="shared" si="24"/>
        <v>5.5032545014780956</v>
      </c>
      <c r="D517" s="250"/>
      <c r="E517" s="250" t="s">
        <v>118</v>
      </c>
      <c r="F517" s="250">
        <v>429300</v>
      </c>
      <c r="G517" s="238">
        <f t="shared" si="25"/>
        <v>2.3459016393442621E-2</v>
      </c>
      <c r="H517" s="250"/>
      <c r="I517" s="250"/>
      <c r="J517" s="76"/>
    </row>
    <row r="518" spans="1:10" x14ac:dyDescent="0.25">
      <c r="A518" s="11" t="s">
        <v>208</v>
      </c>
      <c r="B518" s="178">
        <f t="shared" si="24"/>
        <v>0.17813012320463439</v>
      </c>
      <c r="D518" s="250"/>
      <c r="E518" s="250" t="s">
        <v>218</v>
      </c>
      <c r="F518" s="251">
        <v>77236</v>
      </c>
      <c r="G518" s="238">
        <f t="shared" si="25"/>
        <v>4.2205464480874321E-3</v>
      </c>
      <c r="H518" s="250"/>
      <c r="I518" s="250"/>
      <c r="J518" s="76"/>
    </row>
    <row r="519" spans="1:10" x14ac:dyDescent="0.25">
      <c r="A519" s="11" t="s">
        <v>208</v>
      </c>
      <c r="B519" s="178">
        <f t="shared" si="24"/>
        <v>1.3404401445250679E-3</v>
      </c>
      <c r="D519" s="250"/>
      <c r="E519" s="250" t="s">
        <v>29</v>
      </c>
      <c r="F519" s="250">
        <v>6700</v>
      </c>
      <c r="G519" s="238">
        <f t="shared" si="25"/>
        <v>3.6612021857923495E-4</v>
      </c>
      <c r="H519" s="250"/>
      <c r="I519" s="250"/>
      <c r="J519" s="76"/>
    </row>
    <row r="520" spans="1:10" x14ac:dyDescent="0.25">
      <c r="A520" s="11" t="s">
        <v>208</v>
      </c>
      <c r="B520" s="178">
        <f t="shared" si="24"/>
        <v>15.565827585177225</v>
      </c>
      <c r="D520" s="250"/>
      <c r="E520" s="250" t="s">
        <v>16</v>
      </c>
      <c r="F520" s="250">
        <v>722000</v>
      </c>
      <c r="G520" s="238">
        <f t="shared" si="25"/>
        <v>3.9453551912568309E-2</v>
      </c>
      <c r="H520" s="250"/>
      <c r="I520" s="250"/>
      <c r="J520" s="76"/>
    </row>
    <row r="521" spans="1:10" x14ac:dyDescent="0.25">
      <c r="A521" s="11" t="s">
        <v>208</v>
      </c>
      <c r="B521" s="178">
        <f t="shared" si="24"/>
        <v>2.9266326256382684E-3</v>
      </c>
      <c r="D521" s="250"/>
      <c r="E521" s="250" t="s">
        <v>219</v>
      </c>
      <c r="F521" s="250">
        <v>9900</v>
      </c>
      <c r="G521" s="238">
        <f t="shared" si="25"/>
        <v>5.4098360655737701E-4</v>
      </c>
      <c r="H521" s="250"/>
      <c r="I521" s="250"/>
      <c r="J521" s="76"/>
    </row>
    <row r="522" spans="1:10" x14ac:dyDescent="0.25">
      <c r="A522" s="11" t="s">
        <v>208</v>
      </c>
      <c r="B522" s="178">
        <f t="shared" si="24"/>
        <v>3.9781719370539578E-2</v>
      </c>
      <c r="D522" s="250"/>
      <c r="E522" s="250" t="s">
        <v>37</v>
      </c>
      <c r="F522" s="250">
        <v>36500</v>
      </c>
      <c r="G522" s="238">
        <f t="shared" si="25"/>
        <v>1.9945355191256829E-3</v>
      </c>
      <c r="H522" s="250"/>
      <c r="I522" s="250"/>
      <c r="J522" s="76"/>
    </row>
    <row r="523" spans="1:10" x14ac:dyDescent="0.25">
      <c r="A523" s="11" t="s">
        <v>208</v>
      </c>
      <c r="B523" s="178">
        <f t="shared" si="24"/>
        <v>0</v>
      </c>
      <c r="D523" s="250"/>
      <c r="E523" s="250" t="s">
        <v>120</v>
      </c>
      <c r="F523" s="250"/>
      <c r="G523" s="238"/>
      <c r="H523" s="250"/>
      <c r="I523" s="250"/>
      <c r="J523" s="76"/>
    </row>
    <row r="524" spans="1:10" x14ac:dyDescent="0.25">
      <c r="A524" s="11" t="s">
        <v>208</v>
      </c>
      <c r="B524" s="178">
        <f t="shared" si="24"/>
        <v>0.1747514109110454</v>
      </c>
      <c r="D524" s="250"/>
      <c r="E524" s="250" t="s">
        <v>121</v>
      </c>
      <c r="F524" s="250">
        <v>76500</v>
      </c>
      <c r="G524" s="238">
        <f t="shared" si="25"/>
        <v>4.1803278688524589E-3</v>
      </c>
      <c r="H524" s="250"/>
      <c r="I524" s="250"/>
      <c r="J524" s="76"/>
    </row>
    <row r="525" spans="1:10" x14ac:dyDescent="0.25">
      <c r="A525" s="11" t="s">
        <v>208</v>
      </c>
      <c r="B525" s="178">
        <f t="shared" si="24"/>
        <v>0.27176565439398009</v>
      </c>
      <c r="D525" s="250"/>
      <c r="E525" s="250" t="s">
        <v>32</v>
      </c>
      <c r="F525" s="250">
        <v>95400</v>
      </c>
      <c r="G525" s="238">
        <f t="shared" si="25"/>
        <v>5.2131147540983606E-3</v>
      </c>
      <c r="H525" s="250"/>
      <c r="I525" s="250"/>
      <c r="J525" s="76"/>
    </row>
    <row r="526" spans="1:10" x14ac:dyDescent="0.25">
      <c r="A526" s="11" t="s">
        <v>208</v>
      </c>
      <c r="B526" s="178">
        <f t="shared" si="24"/>
        <v>0.20570933739436831</v>
      </c>
      <c r="D526" s="250"/>
      <c r="E526" s="250" t="s">
        <v>174</v>
      </c>
      <c r="F526" s="250">
        <v>83000</v>
      </c>
      <c r="G526" s="238">
        <f t="shared" si="25"/>
        <v>4.5355191256830603E-3</v>
      </c>
      <c r="H526" s="250"/>
      <c r="I526" s="250"/>
      <c r="J526" s="76"/>
    </row>
    <row r="527" spans="1:10" x14ac:dyDescent="0.25">
      <c r="A527" s="11" t="s">
        <v>208</v>
      </c>
      <c r="B527" s="178">
        <f t="shared" si="24"/>
        <v>7.0817283287049476E-3</v>
      </c>
      <c r="D527" s="250"/>
      <c r="E527" s="250" t="s">
        <v>46</v>
      </c>
      <c r="F527" s="250">
        <v>15400</v>
      </c>
      <c r="G527" s="238">
        <f t="shared" si="25"/>
        <v>8.415300546448087E-4</v>
      </c>
      <c r="H527" s="250"/>
      <c r="I527" s="250"/>
      <c r="J527" s="76"/>
    </row>
    <row r="528" spans="1:10" x14ac:dyDescent="0.25">
      <c r="A528" s="11" t="s">
        <v>208</v>
      </c>
      <c r="B528" s="178">
        <f t="shared" si="24"/>
        <v>0.429991937651169</v>
      </c>
      <c r="D528" s="250"/>
      <c r="E528" s="250" t="s">
        <v>31</v>
      </c>
      <c r="F528" s="250">
        <v>120000</v>
      </c>
      <c r="G528" s="238">
        <f t="shared" si="25"/>
        <v>6.5573770491803279E-3</v>
      </c>
      <c r="H528" s="250"/>
      <c r="I528" s="250"/>
      <c r="J528" s="76"/>
    </row>
    <row r="529" spans="1:10" x14ac:dyDescent="0.25">
      <c r="A529" s="11" t="s">
        <v>208</v>
      </c>
      <c r="B529" s="178">
        <f t="shared" si="24"/>
        <v>46.657111290274429</v>
      </c>
      <c r="D529" s="250"/>
      <c r="E529" s="250" t="s">
        <v>38</v>
      </c>
      <c r="F529" s="250">
        <v>1250000</v>
      </c>
      <c r="G529" s="238">
        <f t="shared" si="25"/>
        <v>6.8306010928961755E-2</v>
      </c>
      <c r="H529" s="250"/>
      <c r="I529" s="250"/>
      <c r="J529" s="76"/>
    </row>
    <row r="530" spans="1:10" x14ac:dyDescent="0.25">
      <c r="A530" s="11" t="s">
        <v>208</v>
      </c>
      <c r="B530" s="178">
        <f t="shared" si="24"/>
        <v>0.2809579264833228</v>
      </c>
      <c r="D530" s="250"/>
      <c r="E530" s="250" t="s">
        <v>129</v>
      </c>
      <c r="F530" s="250">
        <v>97000</v>
      </c>
      <c r="G530" s="238">
        <f t="shared" si="25"/>
        <v>5.3005464480874315E-3</v>
      </c>
      <c r="H530" s="250"/>
      <c r="I530" s="250"/>
      <c r="J530" s="76"/>
    </row>
    <row r="531" spans="1:10" x14ac:dyDescent="0.25">
      <c r="A531" s="11" t="s">
        <v>208</v>
      </c>
      <c r="B531" s="178">
        <f t="shared" si="24"/>
        <v>4.5176027949475946E-3</v>
      </c>
      <c r="D531" s="250"/>
      <c r="E531" s="250" t="s">
        <v>47</v>
      </c>
      <c r="F531" s="250">
        <v>12300</v>
      </c>
      <c r="G531" s="238">
        <f t="shared" si="25"/>
        <v>6.7213114754098363E-4</v>
      </c>
      <c r="H531" s="250"/>
      <c r="I531" s="250"/>
      <c r="J531" s="76"/>
    </row>
    <row r="532" spans="1:10" x14ac:dyDescent="0.25">
      <c r="A532" s="11" t="s">
        <v>208</v>
      </c>
      <c r="B532" s="178">
        <f t="shared" si="24"/>
        <v>17.247454388008006</v>
      </c>
      <c r="D532" s="250"/>
      <c r="E532" s="250" t="s">
        <v>89</v>
      </c>
      <c r="F532" s="250">
        <v>760000</v>
      </c>
      <c r="G532" s="238">
        <f t="shared" si="25"/>
        <v>4.1530054644808745E-2</v>
      </c>
      <c r="H532" s="250"/>
      <c r="I532" s="250"/>
      <c r="J532" s="76"/>
    </row>
    <row r="533" spans="1:10" x14ac:dyDescent="0.25">
      <c r="A533" s="150" t="s">
        <v>208</v>
      </c>
      <c r="B533" s="131">
        <f t="shared" si="24"/>
        <v>2.0570933739436832E-3</v>
      </c>
      <c r="C533" s="150"/>
      <c r="D533" s="12"/>
      <c r="E533" s="12" t="s">
        <v>86</v>
      </c>
      <c r="F533" s="12">
        <v>8300</v>
      </c>
      <c r="G533" s="237">
        <f t="shared" si="25"/>
        <v>4.5355191256830603E-4</v>
      </c>
      <c r="H533" s="12"/>
      <c r="I533" s="12"/>
      <c r="J533" s="147"/>
    </row>
    <row r="534" spans="1:10" x14ac:dyDescent="0.25">
      <c r="A534" s="11" t="s">
        <v>224</v>
      </c>
      <c r="B534" s="178">
        <f>POWER((F534/$J$534)*100, 2)</f>
        <v>0</v>
      </c>
      <c r="C534" s="11">
        <f>SUM(B534:B589)</f>
        <v>1687.6404627484412</v>
      </c>
      <c r="D534" s="252"/>
      <c r="E534" s="252" t="s">
        <v>225</v>
      </c>
      <c r="F534" s="253"/>
      <c r="G534" s="238"/>
      <c r="H534" s="252"/>
      <c r="I534" s="252"/>
      <c r="J534" s="76">
        <v>13100000</v>
      </c>
    </row>
    <row r="535" spans="1:10" x14ac:dyDescent="0.25">
      <c r="A535" s="11" t="s">
        <v>224</v>
      </c>
      <c r="B535" s="178">
        <f t="shared" ref="B535:B589" si="26">POWER((F535/$J$534)*100, 2)</f>
        <v>9.0568834916380139E-2</v>
      </c>
      <c r="D535" s="252"/>
      <c r="E535" s="252" t="s">
        <v>81</v>
      </c>
      <c r="F535" s="252">
        <v>39424</v>
      </c>
      <c r="G535" s="238">
        <f>F535/$J$534</f>
        <v>3.0094656488549617E-3</v>
      </c>
      <c r="H535" s="252"/>
      <c r="I535" s="252"/>
      <c r="J535" s="76"/>
    </row>
    <row r="536" spans="1:10" x14ac:dyDescent="0.25">
      <c r="A536" s="11" t="s">
        <v>224</v>
      </c>
      <c r="B536" s="178">
        <f t="shared" si="26"/>
        <v>4.0143348289726705E-3</v>
      </c>
      <c r="D536" s="252"/>
      <c r="E536" s="252" t="s">
        <v>210</v>
      </c>
      <c r="F536" s="252">
        <v>8300</v>
      </c>
      <c r="G536" s="238">
        <f t="shared" ref="G536:G589" si="27">F536/$J$534</f>
        <v>6.3358778625954197E-4</v>
      </c>
      <c r="H536" s="252"/>
      <c r="I536" s="252"/>
      <c r="J536" s="76"/>
    </row>
    <row r="537" spans="1:10" x14ac:dyDescent="0.25">
      <c r="A537" s="11" t="s">
        <v>224</v>
      </c>
      <c r="B537" s="178">
        <f t="shared" si="26"/>
        <v>135.16281102499855</v>
      </c>
      <c r="D537" s="252"/>
      <c r="E537" s="252" t="s">
        <v>5</v>
      </c>
      <c r="F537" s="252">
        <v>1523000</v>
      </c>
      <c r="G537" s="238">
        <f t="shared" si="27"/>
        <v>0.11625954198473283</v>
      </c>
      <c r="H537" s="252"/>
      <c r="I537" s="252"/>
      <c r="J537" s="76"/>
    </row>
    <row r="538" spans="1:10" x14ac:dyDescent="0.25">
      <c r="A538" s="11" t="s">
        <v>224</v>
      </c>
      <c r="B538" s="178">
        <f t="shared" si="26"/>
        <v>9.6683968430744134</v>
      </c>
      <c r="D538" s="252"/>
      <c r="E538" s="252" t="s">
        <v>93</v>
      </c>
      <c r="F538" s="252">
        <v>407332</v>
      </c>
      <c r="G538" s="238">
        <f t="shared" si="27"/>
        <v>3.1094045801526717E-2</v>
      </c>
      <c r="H538" s="252"/>
      <c r="I538" s="252"/>
      <c r="J538" s="76"/>
    </row>
    <row r="539" spans="1:10" x14ac:dyDescent="0.25">
      <c r="A539" s="11" t="s">
        <v>224</v>
      </c>
      <c r="B539" s="178">
        <f t="shared" si="26"/>
        <v>2.8553114620360124E-3</v>
      </c>
      <c r="D539" s="252"/>
      <c r="E539" s="252" t="s">
        <v>39</v>
      </c>
      <c r="F539" s="252">
        <v>7000</v>
      </c>
      <c r="G539" s="238">
        <f t="shared" si="27"/>
        <v>5.3435114503816797E-4</v>
      </c>
      <c r="H539" s="252"/>
      <c r="I539" s="252"/>
      <c r="J539" s="76"/>
    </row>
    <row r="540" spans="1:10" x14ac:dyDescent="0.25">
      <c r="A540" s="11" t="s">
        <v>224</v>
      </c>
      <c r="B540" s="178">
        <f t="shared" si="26"/>
        <v>1.3489137934269564</v>
      </c>
      <c r="D540" s="252"/>
      <c r="E540" s="252" t="s">
        <v>6</v>
      </c>
      <c r="F540" s="252">
        <v>152147</v>
      </c>
      <c r="G540" s="238">
        <f t="shared" si="27"/>
        <v>1.1614274809160306E-2</v>
      </c>
      <c r="H540" s="252"/>
      <c r="I540" s="252"/>
      <c r="J540" s="76"/>
    </row>
    <row r="541" spans="1:10" x14ac:dyDescent="0.25">
      <c r="A541" s="11" t="s">
        <v>224</v>
      </c>
      <c r="B541" s="178">
        <f t="shared" si="26"/>
        <v>8.3799349688246597E-3</v>
      </c>
      <c r="D541" s="252"/>
      <c r="E541" s="252" t="s">
        <v>101</v>
      </c>
      <c r="F541" s="252">
        <v>11992</v>
      </c>
      <c r="G541" s="238">
        <f t="shared" si="27"/>
        <v>9.1541984732824424E-4</v>
      </c>
      <c r="H541" s="252"/>
      <c r="I541" s="252"/>
      <c r="J541" s="76"/>
    </row>
    <row r="542" spans="1:10" x14ac:dyDescent="0.25">
      <c r="A542" s="11" t="s">
        <v>224</v>
      </c>
      <c r="B542" s="178">
        <f t="shared" si="26"/>
        <v>6.0474694073771929E-2</v>
      </c>
      <c r="D542" s="252"/>
      <c r="E542" s="252" t="s">
        <v>168</v>
      </c>
      <c r="F542" s="253">
        <v>32215</v>
      </c>
      <c r="G542" s="238">
        <f t="shared" si="27"/>
        <v>2.4591603053435115E-3</v>
      </c>
      <c r="H542" s="252"/>
      <c r="I542" s="252"/>
      <c r="J542" s="76"/>
    </row>
    <row r="543" spans="1:10" x14ac:dyDescent="0.25">
      <c r="A543" s="11" t="s">
        <v>224</v>
      </c>
      <c r="B543" s="178">
        <f t="shared" si="26"/>
        <v>5.8271662490530863E-3</v>
      </c>
      <c r="D543" s="252"/>
      <c r="E543" s="252" t="s">
        <v>102</v>
      </c>
      <c r="F543" s="253">
        <v>10000</v>
      </c>
      <c r="G543" s="238">
        <f t="shared" si="27"/>
        <v>7.6335877862595419E-4</v>
      </c>
      <c r="H543" s="252"/>
      <c r="I543" s="252"/>
      <c r="J543" s="76"/>
    </row>
    <row r="544" spans="1:10" x14ac:dyDescent="0.25">
      <c r="A544" s="11" t="s">
        <v>224</v>
      </c>
      <c r="B544" s="178">
        <f t="shared" si="26"/>
        <v>10.601983394032981</v>
      </c>
      <c r="D544" s="252"/>
      <c r="E544" s="252" t="s">
        <v>82</v>
      </c>
      <c r="F544" s="252">
        <v>426545</v>
      </c>
      <c r="G544" s="238">
        <f t="shared" si="27"/>
        <v>3.2560687022900762E-2</v>
      </c>
      <c r="H544" s="252"/>
      <c r="I544" s="252"/>
      <c r="J544" s="76"/>
    </row>
    <row r="545" spans="1:10" x14ac:dyDescent="0.25">
      <c r="A545" s="11" t="s">
        <v>224</v>
      </c>
      <c r="B545" s="178">
        <f t="shared" si="26"/>
        <v>5.1605272478293808E-2</v>
      </c>
      <c r="D545" s="252"/>
      <c r="E545" s="252" t="s">
        <v>151</v>
      </c>
      <c r="F545" s="252">
        <v>29759</v>
      </c>
      <c r="G545" s="238">
        <f t="shared" si="27"/>
        <v>2.2716793893129772E-3</v>
      </c>
      <c r="H545" s="252"/>
      <c r="I545" s="252"/>
      <c r="J545" s="76"/>
    </row>
    <row r="546" spans="1:10" x14ac:dyDescent="0.25">
      <c r="A546" s="11" t="s">
        <v>224</v>
      </c>
      <c r="B546" s="178">
        <f t="shared" si="26"/>
        <v>1303.7060777343977</v>
      </c>
      <c r="D546" s="252"/>
      <c r="E546" s="252" t="s">
        <v>226</v>
      </c>
      <c r="F546" s="252">
        <v>4730000</v>
      </c>
      <c r="G546" s="238">
        <f t="shared" si="27"/>
        <v>0.36106870229007632</v>
      </c>
      <c r="H546" s="252"/>
      <c r="I546" s="252"/>
      <c r="J546" s="76"/>
    </row>
    <row r="547" spans="1:10" x14ac:dyDescent="0.25">
      <c r="A547" s="11" t="s">
        <v>224</v>
      </c>
      <c r="B547" s="178">
        <f t="shared" si="26"/>
        <v>9.5561818075869699E-3</v>
      </c>
      <c r="D547" s="252"/>
      <c r="E547" s="252" t="s">
        <v>213</v>
      </c>
      <c r="F547" s="252">
        <v>12806</v>
      </c>
      <c r="G547" s="238">
        <f t="shared" si="27"/>
        <v>9.7755725190839691E-4</v>
      </c>
      <c r="H547" s="252"/>
      <c r="I547" s="252"/>
      <c r="J547" s="76"/>
    </row>
    <row r="548" spans="1:10" x14ac:dyDescent="0.25">
      <c r="A548" s="11" t="s">
        <v>224</v>
      </c>
      <c r="B548" s="178">
        <f t="shared" si="26"/>
        <v>0</v>
      </c>
      <c r="D548" s="252"/>
      <c r="E548" s="252" t="s">
        <v>222</v>
      </c>
      <c r="F548" s="252"/>
      <c r="G548" s="238"/>
      <c r="H548" s="252"/>
      <c r="I548" s="252"/>
      <c r="J548" s="76"/>
    </row>
    <row r="549" spans="1:10" x14ac:dyDescent="0.25">
      <c r="A549" s="11" t="s">
        <v>224</v>
      </c>
      <c r="B549" s="178">
        <f t="shared" si="26"/>
        <v>9.7744533302255118E-2</v>
      </c>
      <c r="D549" s="252"/>
      <c r="E549" s="252" t="s">
        <v>134</v>
      </c>
      <c r="F549" s="252">
        <v>40956</v>
      </c>
      <c r="G549" s="238">
        <f t="shared" si="27"/>
        <v>3.1264122137404579E-3</v>
      </c>
      <c r="H549" s="252"/>
      <c r="I549" s="252"/>
      <c r="J549" s="76"/>
    </row>
    <row r="550" spans="1:10" x14ac:dyDescent="0.25">
      <c r="A550" s="11" t="s">
        <v>224</v>
      </c>
      <c r="B550" s="178">
        <f t="shared" si="26"/>
        <v>0</v>
      </c>
      <c r="D550" s="252"/>
      <c r="E550" s="252" t="s">
        <v>108</v>
      </c>
      <c r="F550" s="252"/>
      <c r="G550" s="238"/>
      <c r="H550" s="252"/>
      <c r="I550" s="252"/>
      <c r="J550" s="76"/>
    </row>
    <row r="551" spans="1:10" x14ac:dyDescent="0.25">
      <c r="A551" s="11" t="s">
        <v>224</v>
      </c>
      <c r="B551" s="178">
        <f t="shared" si="26"/>
        <v>2.5697803158324102E-2</v>
      </c>
      <c r="D551" s="252"/>
      <c r="E551" s="252" t="s">
        <v>21</v>
      </c>
      <c r="F551" s="252">
        <v>21000</v>
      </c>
      <c r="G551" s="238">
        <f t="shared" si="27"/>
        <v>1.6030534351145038E-3</v>
      </c>
      <c r="H551" s="252"/>
      <c r="I551" s="252"/>
      <c r="J551" s="76"/>
    </row>
    <row r="552" spans="1:10" x14ac:dyDescent="0.25">
      <c r="A552" s="11" t="s">
        <v>224</v>
      </c>
      <c r="B552" s="178">
        <f t="shared" si="26"/>
        <v>8.6873783579045501E-5</v>
      </c>
      <c r="D552" s="252"/>
      <c r="E552" s="252" t="s">
        <v>190</v>
      </c>
      <c r="F552" s="253">
        <v>1221</v>
      </c>
      <c r="G552" s="238"/>
      <c r="H552" s="252"/>
      <c r="I552" s="252"/>
      <c r="J552" s="76"/>
    </row>
    <row r="553" spans="1:10" x14ac:dyDescent="0.25">
      <c r="A553" s="11" t="s">
        <v>224</v>
      </c>
      <c r="B553" s="178">
        <f t="shared" si="26"/>
        <v>3.70724158848552E-2</v>
      </c>
      <c r="D553" s="252"/>
      <c r="E553" s="252" t="s">
        <v>227</v>
      </c>
      <c r="F553" s="252">
        <v>25223</v>
      </c>
      <c r="G553" s="238">
        <f t="shared" si="27"/>
        <v>1.9254198473282443E-3</v>
      </c>
      <c r="H553" s="252"/>
      <c r="I553" s="252"/>
      <c r="J553" s="76"/>
    </row>
    <row r="554" spans="1:10" x14ac:dyDescent="0.25">
      <c r="A554" s="11" t="s">
        <v>224</v>
      </c>
      <c r="B554" s="178">
        <f t="shared" si="26"/>
        <v>36.644076685507834</v>
      </c>
      <c r="D554" s="252"/>
      <c r="E554" s="252" t="s">
        <v>9</v>
      </c>
      <c r="F554" s="252">
        <v>793000</v>
      </c>
      <c r="G554" s="238">
        <f t="shared" si="27"/>
        <v>6.0534351145038169E-2</v>
      </c>
      <c r="H554" s="252"/>
      <c r="I554" s="252"/>
      <c r="J554" s="76"/>
    </row>
    <row r="555" spans="1:10" x14ac:dyDescent="0.25">
      <c r="A555" s="11" t="s">
        <v>224</v>
      </c>
      <c r="B555" s="178">
        <f t="shared" si="26"/>
        <v>0.9847910960899714</v>
      </c>
      <c r="D555" s="252"/>
      <c r="E555" s="252" t="s">
        <v>24</v>
      </c>
      <c r="F555" s="252">
        <v>130000</v>
      </c>
      <c r="G555" s="238">
        <f t="shared" si="27"/>
        <v>9.9236641221374048E-3</v>
      </c>
      <c r="H555" s="252"/>
      <c r="I555" s="252"/>
      <c r="J555" s="76"/>
    </row>
    <row r="556" spans="1:10" x14ac:dyDescent="0.25">
      <c r="A556" s="11" t="s">
        <v>224</v>
      </c>
      <c r="B556" s="178">
        <f t="shared" si="26"/>
        <v>6.2195029427189565</v>
      </c>
      <c r="D556" s="252"/>
      <c r="E556" s="252" t="s">
        <v>110</v>
      </c>
      <c r="F556" s="252">
        <v>326700</v>
      </c>
      <c r="G556" s="238">
        <f t="shared" si="27"/>
        <v>2.4938931297709924E-2</v>
      </c>
      <c r="H556" s="252"/>
      <c r="I556" s="252"/>
      <c r="J556" s="76"/>
    </row>
    <row r="557" spans="1:10" x14ac:dyDescent="0.25">
      <c r="A557" s="11" t="s">
        <v>224</v>
      </c>
      <c r="B557" s="178">
        <f t="shared" si="26"/>
        <v>0</v>
      </c>
      <c r="D557" s="252"/>
      <c r="E557" s="252" t="s">
        <v>25</v>
      </c>
      <c r="F557" s="252"/>
      <c r="G557" s="238"/>
      <c r="H557" s="252"/>
      <c r="I557" s="252"/>
      <c r="J557" s="76"/>
    </row>
    <row r="558" spans="1:10" x14ac:dyDescent="0.25">
      <c r="A558" s="11" t="s">
        <v>224</v>
      </c>
      <c r="B558" s="178">
        <f t="shared" si="26"/>
        <v>0</v>
      </c>
      <c r="D558" s="252"/>
      <c r="E558" s="252" t="s">
        <v>111</v>
      </c>
      <c r="F558" s="252"/>
      <c r="G558" s="238"/>
      <c r="H558" s="252"/>
      <c r="I558" s="252"/>
      <c r="J558" s="76"/>
    </row>
    <row r="559" spans="1:10" x14ac:dyDescent="0.25">
      <c r="A559" s="11" t="s">
        <v>224</v>
      </c>
      <c r="B559" s="178">
        <f t="shared" si="26"/>
        <v>7.6150719655031773</v>
      </c>
      <c r="D559" s="252"/>
      <c r="E559" s="252" t="s">
        <v>228</v>
      </c>
      <c r="F559" s="252">
        <v>361500</v>
      </c>
      <c r="G559" s="238">
        <f t="shared" si="27"/>
        <v>2.7595419847328245E-2</v>
      </c>
      <c r="H559" s="252"/>
      <c r="I559" s="252"/>
      <c r="J559" s="76"/>
    </row>
    <row r="560" spans="1:10" x14ac:dyDescent="0.25">
      <c r="A560" s="11" t="s">
        <v>224</v>
      </c>
      <c r="B560" s="178">
        <f t="shared" si="26"/>
        <v>7.5520074587727998E-2</v>
      </c>
      <c r="D560" s="252"/>
      <c r="E560" s="252" t="s">
        <v>220</v>
      </c>
      <c r="F560" s="252">
        <v>36000</v>
      </c>
      <c r="G560" s="238">
        <f t="shared" si="27"/>
        <v>2.7480916030534351E-3</v>
      </c>
      <c r="H560" s="252"/>
      <c r="I560" s="252"/>
      <c r="J560" s="76"/>
    </row>
    <row r="561" spans="1:10" x14ac:dyDescent="0.25">
      <c r="A561" s="11" t="s">
        <v>224</v>
      </c>
      <c r="B561" s="178">
        <f t="shared" si="26"/>
        <v>1.7845696637725078E-4</v>
      </c>
      <c r="D561" s="252"/>
      <c r="E561" s="252" t="s">
        <v>170</v>
      </c>
      <c r="F561" s="252">
        <v>1750</v>
      </c>
      <c r="G561" s="238">
        <f t="shared" si="27"/>
        <v>1.3358778625954199E-4</v>
      </c>
      <c r="H561" s="252"/>
      <c r="I561" s="252"/>
      <c r="J561" s="76"/>
    </row>
    <row r="562" spans="1:10" x14ac:dyDescent="0.25">
      <c r="A562" s="11" t="s">
        <v>224</v>
      </c>
      <c r="B562" s="178">
        <f t="shared" si="26"/>
        <v>1.446902220150341E-3</v>
      </c>
      <c r="D562" s="252"/>
      <c r="E562" s="252" t="s">
        <v>183</v>
      </c>
      <c r="F562" s="252">
        <v>4983</v>
      </c>
      <c r="G562" s="238">
        <f t="shared" si="27"/>
        <v>3.8038167938931298E-4</v>
      </c>
      <c r="H562" s="252"/>
      <c r="I562" s="252"/>
      <c r="J562" s="76"/>
    </row>
    <row r="563" spans="1:10" x14ac:dyDescent="0.25">
      <c r="A563" s="11" t="s">
        <v>224</v>
      </c>
      <c r="B563" s="178">
        <f t="shared" si="26"/>
        <v>1.3111124060369441E-4</v>
      </c>
      <c r="D563" s="252"/>
      <c r="E563" s="252" t="s">
        <v>154</v>
      </c>
      <c r="F563" s="252">
        <v>1500</v>
      </c>
      <c r="G563" s="238">
        <f t="shared" si="27"/>
        <v>1.1450381679389313E-4</v>
      </c>
      <c r="H563" s="252"/>
      <c r="I563" s="252"/>
      <c r="J563" s="76"/>
    </row>
    <row r="564" spans="1:10" x14ac:dyDescent="0.25">
      <c r="A564" s="11" t="s">
        <v>224</v>
      </c>
      <c r="B564" s="178">
        <f t="shared" si="26"/>
        <v>4.9006468154536451E-2</v>
      </c>
      <c r="D564" s="252"/>
      <c r="E564" s="252" t="s">
        <v>229</v>
      </c>
      <c r="F564" s="252">
        <v>29000</v>
      </c>
      <c r="G564" s="238">
        <f t="shared" si="27"/>
        <v>2.2137404580152673E-3</v>
      </c>
      <c r="H564" s="252"/>
      <c r="I564" s="252"/>
      <c r="J564" s="76"/>
    </row>
    <row r="565" spans="1:10" x14ac:dyDescent="0.25">
      <c r="A565" s="11" t="s">
        <v>224</v>
      </c>
      <c r="B565" s="178">
        <f t="shared" si="26"/>
        <v>24.058051498397528</v>
      </c>
      <c r="D565" s="252"/>
      <c r="E565" s="252" t="s">
        <v>56</v>
      </c>
      <c r="F565" s="252">
        <v>642542</v>
      </c>
      <c r="G565" s="238">
        <f t="shared" si="27"/>
        <v>4.9049007633587785E-2</v>
      </c>
      <c r="H565" s="252"/>
      <c r="I565" s="252"/>
      <c r="J565" s="76"/>
    </row>
    <row r="566" spans="1:10" x14ac:dyDescent="0.25">
      <c r="A566" s="11" t="s">
        <v>224</v>
      </c>
      <c r="B566" s="178">
        <f t="shared" si="26"/>
        <v>0.15817318338092187</v>
      </c>
      <c r="D566" s="252"/>
      <c r="E566" s="252" t="s">
        <v>194</v>
      </c>
      <c r="F566" s="252">
        <v>52100</v>
      </c>
      <c r="G566" s="238">
        <f t="shared" si="27"/>
        <v>3.9770992366412218E-3</v>
      </c>
      <c r="H566" s="252"/>
      <c r="I566" s="252"/>
      <c r="J566" s="76"/>
    </row>
    <row r="567" spans="1:10" x14ac:dyDescent="0.25">
      <c r="A567" s="11" t="s">
        <v>224</v>
      </c>
      <c r="B567" s="178">
        <f t="shared" si="26"/>
        <v>1.4567915622632716E-3</v>
      </c>
      <c r="D567" s="252"/>
      <c r="E567" s="252" t="s">
        <v>45</v>
      </c>
      <c r="F567" s="252">
        <v>5000</v>
      </c>
      <c r="G567" s="238">
        <f t="shared" si="27"/>
        <v>3.816793893129771E-4</v>
      </c>
      <c r="H567" s="252"/>
      <c r="I567" s="252"/>
      <c r="J567" s="76"/>
    </row>
    <row r="568" spans="1:10" x14ac:dyDescent="0.25">
      <c r="A568" s="11" t="s">
        <v>224</v>
      </c>
      <c r="B568" s="178">
        <f t="shared" si="26"/>
        <v>9.843307499562963E-2</v>
      </c>
      <c r="D568" s="252"/>
      <c r="E568" s="252" t="s">
        <v>165</v>
      </c>
      <c r="F568" s="252">
        <v>41100</v>
      </c>
      <c r="G568" s="238">
        <f t="shared" si="27"/>
        <v>3.1374045801526719E-3</v>
      </c>
      <c r="H568" s="252"/>
      <c r="I568" s="252"/>
      <c r="J568" s="76"/>
    </row>
    <row r="569" spans="1:10" x14ac:dyDescent="0.25">
      <c r="A569" s="11" t="s">
        <v>224</v>
      </c>
      <c r="B569" s="178">
        <f t="shared" si="26"/>
        <v>1.9751834905308545</v>
      </c>
      <c r="D569" s="252"/>
      <c r="E569" s="252" t="s">
        <v>84</v>
      </c>
      <c r="F569" s="252">
        <v>184109</v>
      </c>
      <c r="G569" s="238">
        <f t="shared" si="27"/>
        <v>1.405412213740458E-2</v>
      </c>
      <c r="H569" s="252"/>
      <c r="I569" s="252"/>
      <c r="J569" s="76"/>
    </row>
    <row r="570" spans="1:10" x14ac:dyDescent="0.25">
      <c r="A570" s="11" t="s">
        <v>224</v>
      </c>
      <c r="B570" s="178">
        <f t="shared" si="26"/>
        <v>2.8553114620360124E-3</v>
      </c>
      <c r="D570" s="252"/>
      <c r="E570" s="252" t="s">
        <v>139</v>
      </c>
      <c r="F570" s="252">
        <v>7000</v>
      </c>
      <c r="G570" s="238">
        <f t="shared" si="27"/>
        <v>5.3435114503816797E-4</v>
      </c>
      <c r="H570" s="252"/>
      <c r="I570" s="252"/>
      <c r="J570" s="76"/>
    </row>
    <row r="571" spans="1:10" x14ac:dyDescent="0.25">
      <c r="A571" s="11" t="s">
        <v>224</v>
      </c>
      <c r="B571" s="178">
        <f t="shared" si="26"/>
        <v>1.4567915622632716E-3</v>
      </c>
      <c r="D571" s="252"/>
      <c r="E571" s="252" t="s">
        <v>28</v>
      </c>
      <c r="F571" s="252">
        <v>5000</v>
      </c>
      <c r="G571" s="238">
        <f t="shared" si="27"/>
        <v>3.816793893129771E-4</v>
      </c>
      <c r="H571" s="252"/>
      <c r="I571" s="252"/>
      <c r="J571" s="76"/>
    </row>
    <row r="572" spans="1:10" x14ac:dyDescent="0.25">
      <c r="A572" s="11" t="s">
        <v>224</v>
      </c>
      <c r="B572" s="178">
        <f t="shared" si="26"/>
        <v>106.40048485105763</v>
      </c>
      <c r="D572" s="252"/>
      <c r="E572" s="252" t="s">
        <v>92</v>
      </c>
      <c r="F572" s="253">
        <v>1351273</v>
      </c>
      <c r="G572" s="238">
        <f t="shared" si="27"/>
        <v>0.1031506106870229</v>
      </c>
      <c r="H572" s="252"/>
      <c r="I572" s="252"/>
      <c r="J572" s="76"/>
    </row>
    <row r="573" spans="1:10" x14ac:dyDescent="0.25">
      <c r="A573" s="11" t="s">
        <v>224</v>
      </c>
      <c r="B573" s="178">
        <f t="shared" si="26"/>
        <v>1.6309824602295908E-2</v>
      </c>
      <c r="D573" s="252"/>
      <c r="E573" s="252" t="s">
        <v>158</v>
      </c>
      <c r="F573" s="253">
        <v>16730</v>
      </c>
      <c r="G573" s="238">
        <f t="shared" si="27"/>
        <v>1.2770992366412214E-3</v>
      </c>
      <c r="H573" s="252"/>
      <c r="I573" s="252"/>
      <c r="J573" s="76"/>
    </row>
    <row r="574" spans="1:10" x14ac:dyDescent="0.25">
      <c r="A574" s="11" t="s">
        <v>224</v>
      </c>
      <c r="B574" s="178">
        <f t="shared" si="26"/>
        <v>0.19738010605442571</v>
      </c>
      <c r="D574" s="252"/>
      <c r="E574" s="252" t="s">
        <v>118</v>
      </c>
      <c r="F574" s="252">
        <v>58200</v>
      </c>
      <c r="G574" s="238">
        <f t="shared" si="27"/>
        <v>4.4427480916030531E-3</v>
      </c>
      <c r="H574" s="252"/>
      <c r="I574" s="252"/>
      <c r="J574" s="76"/>
    </row>
    <row r="575" spans="1:10" x14ac:dyDescent="0.25">
      <c r="A575" s="11" t="s">
        <v>224</v>
      </c>
      <c r="B575" s="178">
        <f t="shared" si="26"/>
        <v>0.16605313932754501</v>
      </c>
      <c r="D575" s="252"/>
      <c r="E575" s="252" t="s">
        <v>85</v>
      </c>
      <c r="F575" s="252">
        <v>53382</v>
      </c>
      <c r="G575" s="238">
        <f t="shared" si="27"/>
        <v>4.0749618320610687E-3</v>
      </c>
      <c r="H575" s="252"/>
      <c r="I575" s="252"/>
      <c r="J575" s="76"/>
    </row>
    <row r="576" spans="1:10" x14ac:dyDescent="0.25">
      <c r="A576" s="11" t="s">
        <v>224</v>
      </c>
      <c r="B576" s="178">
        <f t="shared" si="26"/>
        <v>0</v>
      </c>
      <c r="D576" s="252"/>
      <c r="E576" s="252" t="s">
        <v>29</v>
      </c>
      <c r="F576" s="252"/>
      <c r="G576" s="238"/>
      <c r="H576" s="252"/>
      <c r="I576" s="252"/>
      <c r="J576" s="76"/>
    </row>
    <row r="577" spans="1:10" x14ac:dyDescent="0.25">
      <c r="A577" s="11" t="s">
        <v>224</v>
      </c>
      <c r="B577" s="178">
        <f t="shared" si="26"/>
        <v>1.8297208787366703</v>
      </c>
      <c r="D577" s="252"/>
      <c r="E577" s="252" t="s">
        <v>230</v>
      </c>
      <c r="F577" s="252">
        <v>177200</v>
      </c>
      <c r="G577" s="238">
        <f t="shared" si="27"/>
        <v>1.3526717557251908E-2</v>
      </c>
      <c r="H577" s="252"/>
      <c r="I577" s="252"/>
      <c r="J577" s="76"/>
    </row>
    <row r="578" spans="1:10" x14ac:dyDescent="0.25">
      <c r="A578" s="11" t="s">
        <v>224</v>
      </c>
      <c r="B578" s="178">
        <f t="shared" si="26"/>
        <v>1.9514597051453877E-2</v>
      </c>
      <c r="D578" s="252"/>
      <c r="E578" s="252" t="s">
        <v>231</v>
      </c>
      <c r="F578" s="252">
        <v>18300</v>
      </c>
      <c r="G578" s="238">
        <f t="shared" si="27"/>
        <v>1.3969465648854963E-3</v>
      </c>
      <c r="H578" s="252"/>
      <c r="I578" s="252"/>
      <c r="J578" s="76"/>
    </row>
    <row r="579" spans="1:10" x14ac:dyDescent="0.25">
      <c r="A579" s="11" t="s">
        <v>224</v>
      </c>
      <c r="B579" s="178">
        <f t="shared" si="26"/>
        <v>1.4567915622632716E-3</v>
      </c>
      <c r="D579" s="252"/>
      <c r="E579" s="252" t="s">
        <v>233</v>
      </c>
      <c r="F579" s="252">
        <v>5000</v>
      </c>
      <c r="G579" s="238">
        <f t="shared" si="27"/>
        <v>3.816793893129771E-4</v>
      </c>
      <c r="H579" s="252"/>
      <c r="I579" s="252"/>
      <c r="J579" s="76"/>
    </row>
    <row r="580" spans="1:10" x14ac:dyDescent="0.25">
      <c r="A580" s="11" t="s">
        <v>224</v>
      </c>
      <c r="B580" s="178">
        <f t="shared" si="26"/>
        <v>5.2952684866849259E-2</v>
      </c>
      <c r="D580" s="252"/>
      <c r="E580" s="252" t="s">
        <v>121</v>
      </c>
      <c r="F580" s="252">
        <v>30145</v>
      </c>
      <c r="G580" s="238">
        <f t="shared" si="27"/>
        <v>2.301145038167939E-3</v>
      </c>
      <c r="H580" s="252"/>
      <c r="I580" s="252"/>
      <c r="J580" s="76"/>
    </row>
    <row r="581" spans="1:10" x14ac:dyDescent="0.25">
      <c r="A581" s="11" t="s">
        <v>224</v>
      </c>
      <c r="B581" s="178">
        <f t="shared" si="26"/>
        <v>5.3951586970456274E-2</v>
      </c>
      <c r="D581" s="252"/>
      <c r="E581" s="252" t="s">
        <v>32</v>
      </c>
      <c r="F581" s="252">
        <v>30428</v>
      </c>
      <c r="G581" s="238">
        <f t="shared" si="27"/>
        <v>2.3227480916030536E-3</v>
      </c>
      <c r="H581" s="252"/>
      <c r="I581" s="252"/>
      <c r="J581" s="76"/>
    </row>
    <row r="582" spans="1:10" x14ac:dyDescent="0.25">
      <c r="A582" s="11" t="s">
        <v>224</v>
      </c>
      <c r="B582" s="178">
        <f t="shared" si="26"/>
        <v>1.8168982043004482</v>
      </c>
      <c r="D582" s="252"/>
      <c r="E582" s="252" t="s">
        <v>174</v>
      </c>
      <c r="F582" s="252">
        <v>176578</v>
      </c>
      <c r="G582" s="238">
        <f t="shared" si="27"/>
        <v>1.3479236641221373E-2</v>
      </c>
      <c r="H582" s="252"/>
      <c r="I582" s="252"/>
      <c r="J582" s="76"/>
    </row>
    <row r="583" spans="1:10" x14ac:dyDescent="0.25">
      <c r="A583" s="11" t="s">
        <v>224</v>
      </c>
      <c r="B583" s="178">
        <f t="shared" si="26"/>
        <v>2.3308664996212345E-2</v>
      </c>
      <c r="D583" s="252"/>
      <c r="E583" s="252" t="s">
        <v>140</v>
      </c>
      <c r="F583" s="252">
        <v>20000</v>
      </c>
      <c r="G583" s="238">
        <f t="shared" si="27"/>
        <v>1.5267175572519084E-3</v>
      </c>
      <c r="H583" s="252"/>
      <c r="I583" s="252"/>
      <c r="J583" s="76"/>
    </row>
    <row r="584" spans="1:10" x14ac:dyDescent="0.25">
      <c r="A584" s="11" t="s">
        <v>224</v>
      </c>
      <c r="B584" s="178">
        <f t="shared" si="26"/>
        <v>5.2444496241477775E-2</v>
      </c>
      <c r="D584" s="252"/>
      <c r="E584" s="252" t="s">
        <v>232</v>
      </c>
      <c r="F584" s="252">
        <v>30000</v>
      </c>
      <c r="G584" s="238">
        <f t="shared" si="27"/>
        <v>2.2900763358778627E-3</v>
      </c>
      <c r="H584" s="252"/>
      <c r="I584" s="252"/>
      <c r="J584" s="76"/>
    </row>
    <row r="585" spans="1:10" x14ac:dyDescent="0.25">
      <c r="A585" s="11" t="s">
        <v>224</v>
      </c>
      <c r="B585" s="178">
        <f t="shared" si="26"/>
        <v>0</v>
      </c>
      <c r="D585" s="252"/>
      <c r="E585" s="252" t="s">
        <v>166</v>
      </c>
      <c r="F585" s="252"/>
      <c r="G585" s="238"/>
      <c r="H585" s="252"/>
      <c r="I585" s="252"/>
      <c r="J585" s="76"/>
    </row>
    <row r="586" spans="1:10" x14ac:dyDescent="0.25">
      <c r="A586" s="11" t="s">
        <v>224</v>
      </c>
      <c r="B586" s="178">
        <f t="shared" si="26"/>
        <v>2.3308664996212336</v>
      </c>
      <c r="D586" s="252"/>
      <c r="E586" s="252" t="s">
        <v>31</v>
      </c>
      <c r="F586" s="252">
        <v>200000</v>
      </c>
      <c r="G586" s="238">
        <f t="shared" si="27"/>
        <v>1.5267175572519083E-2</v>
      </c>
      <c r="H586" s="252"/>
      <c r="I586" s="252"/>
      <c r="J586" s="76"/>
    </row>
    <row r="587" spans="1:10" x14ac:dyDescent="0.25">
      <c r="A587" s="11" t="s">
        <v>224</v>
      </c>
      <c r="B587" s="178">
        <f t="shared" si="26"/>
        <v>35.817026979779733</v>
      </c>
      <c r="D587" s="252"/>
      <c r="E587" s="252" t="s">
        <v>38</v>
      </c>
      <c r="F587" s="252">
        <v>784000</v>
      </c>
      <c r="G587" s="238">
        <f t="shared" si="27"/>
        <v>5.9847328244274807E-2</v>
      </c>
      <c r="H587" s="252"/>
      <c r="I587" s="252"/>
      <c r="J587" s="76"/>
    </row>
    <row r="588" spans="1:10" x14ac:dyDescent="0.25">
      <c r="A588" s="11" t="s">
        <v>224</v>
      </c>
      <c r="B588" s="178">
        <f t="shared" si="26"/>
        <v>7.1382786550900301E-2</v>
      </c>
      <c r="D588" s="252"/>
      <c r="E588" s="252" t="s">
        <v>129</v>
      </c>
      <c r="F588" s="252">
        <v>35000</v>
      </c>
      <c r="G588" s="238">
        <f t="shared" si="27"/>
        <v>2.6717557251908397E-3</v>
      </c>
      <c r="H588" s="252"/>
      <c r="I588" s="252"/>
      <c r="J588" s="76"/>
    </row>
    <row r="589" spans="1:10" x14ac:dyDescent="0.25">
      <c r="A589" s="150" t="s">
        <v>224</v>
      </c>
      <c r="B589" s="131">
        <f t="shared" si="26"/>
        <v>2.3308664996212345E-2</v>
      </c>
      <c r="C589" s="150"/>
      <c r="D589" s="12"/>
      <c r="E589" s="12" t="s">
        <v>47</v>
      </c>
      <c r="F589" s="140">
        <v>20000</v>
      </c>
      <c r="G589" s="237">
        <f t="shared" si="27"/>
        <v>1.5267175572519084E-3</v>
      </c>
      <c r="H589" s="12"/>
      <c r="I589" s="12"/>
      <c r="J589" s="147"/>
    </row>
    <row r="590" spans="1:10" x14ac:dyDescent="0.25">
      <c r="A590" s="11" t="s">
        <v>235</v>
      </c>
      <c r="B590" s="178">
        <f>POWER((F590/$J$590)*100, 2)</f>
        <v>0</v>
      </c>
      <c r="C590" s="11">
        <f>SUM(B590:B599)</f>
        <v>6324.0997229916902</v>
      </c>
      <c r="D590" s="252"/>
      <c r="E590" s="252" t="s">
        <v>5</v>
      </c>
      <c r="F590" s="252"/>
      <c r="G590" s="238"/>
      <c r="H590" s="252"/>
      <c r="I590" s="252"/>
      <c r="J590" s="76">
        <v>570</v>
      </c>
    </row>
    <row r="591" spans="1:10" x14ac:dyDescent="0.25">
      <c r="A591" s="11" t="s">
        <v>235</v>
      </c>
      <c r="B591" s="178">
        <f t="shared" ref="B591:B599" si="28">POWER((F591/$J$590)*100, 2)</f>
        <v>6232.6869806094182</v>
      </c>
      <c r="D591" s="252"/>
      <c r="E591" s="252" t="s">
        <v>15</v>
      </c>
      <c r="F591" s="253">
        <v>450</v>
      </c>
      <c r="G591" s="238">
        <f>F591/$J$590</f>
        <v>0.78947368421052633</v>
      </c>
      <c r="H591" s="252"/>
      <c r="I591" s="252"/>
      <c r="J591" s="76"/>
    </row>
    <row r="592" spans="1:10" x14ac:dyDescent="0.25">
      <c r="A592" s="11" t="s">
        <v>235</v>
      </c>
      <c r="B592" s="178">
        <f t="shared" si="28"/>
        <v>49.245921822099099</v>
      </c>
      <c r="D592" s="252"/>
      <c r="E592" s="252" t="s">
        <v>94</v>
      </c>
      <c r="F592" s="252">
        <v>40</v>
      </c>
      <c r="G592" s="238">
        <f t="shared" ref="G592:G599" si="29">F592/$J$590</f>
        <v>7.0175438596491224E-2</v>
      </c>
      <c r="H592" s="252"/>
      <c r="I592" s="252"/>
      <c r="J592" s="76"/>
    </row>
    <row r="593" spans="1:10" x14ac:dyDescent="0.25">
      <c r="A593" s="11" t="s">
        <v>235</v>
      </c>
      <c r="B593" s="178">
        <f t="shared" si="28"/>
        <v>1.9698368728839641</v>
      </c>
      <c r="D593" s="252"/>
      <c r="E593" s="252" t="s">
        <v>22</v>
      </c>
      <c r="F593" s="252">
        <v>8</v>
      </c>
      <c r="G593" s="238">
        <f t="shared" si="29"/>
        <v>1.4035087719298246E-2</v>
      </c>
      <c r="H593" s="252"/>
      <c r="I593" s="252"/>
      <c r="J593" s="76"/>
    </row>
    <row r="594" spans="1:10" x14ac:dyDescent="0.25">
      <c r="A594" s="11" t="s">
        <v>235</v>
      </c>
      <c r="B594" s="178">
        <f t="shared" si="28"/>
        <v>3.0778701138811937</v>
      </c>
      <c r="D594" s="252"/>
      <c r="E594" s="252" t="s">
        <v>111</v>
      </c>
      <c r="F594" s="252">
        <v>10</v>
      </c>
      <c r="G594" s="238">
        <f t="shared" si="29"/>
        <v>1.7543859649122806E-2</v>
      </c>
      <c r="H594" s="252"/>
      <c r="I594" s="252"/>
      <c r="J594" s="76"/>
    </row>
    <row r="595" spans="1:10" x14ac:dyDescent="0.25">
      <c r="A595" s="11" t="s">
        <v>235</v>
      </c>
      <c r="B595" s="178">
        <f t="shared" si="28"/>
        <v>19.23668821175746</v>
      </c>
      <c r="D595" s="252"/>
      <c r="E595" s="252" t="s">
        <v>36</v>
      </c>
      <c r="F595" s="252">
        <v>25</v>
      </c>
      <c r="G595" s="238">
        <f t="shared" si="29"/>
        <v>4.3859649122807015E-2</v>
      </c>
      <c r="H595" s="252"/>
      <c r="I595" s="252"/>
      <c r="J595" s="76"/>
    </row>
    <row r="596" spans="1:10" s="252" customFormat="1" x14ac:dyDescent="0.25">
      <c r="A596" s="11" t="s">
        <v>235</v>
      </c>
      <c r="B596" s="178">
        <f t="shared" si="28"/>
        <v>7.8793474915358566</v>
      </c>
      <c r="C596" s="11"/>
      <c r="E596" s="252" t="s">
        <v>170</v>
      </c>
      <c r="F596" s="252">
        <v>16</v>
      </c>
      <c r="G596" s="238">
        <f t="shared" si="29"/>
        <v>2.8070175438596492E-2</v>
      </c>
      <c r="J596" s="76"/>
    </row>
    <row r="597" spans="1:10" x14ac:dyDescent="0.25">
      <c r="A597" s="11" t="s">
        <v>235</v>
      </c>
      <c r="B597" s="178">
        <f t="shared" si="28"/>
        <v>3.0778701138811937</v>
      </c>
      <c r="D597" s="252"/>
      <c r="E597" s="252" t="s">
        <v>16</v>
      </c>
      <c r="F597" s="252">
        <v>10</v>
      </c>
      <c r="G597" s="238">
        <f t="shared" si="29"/>
        <v>1.7543859649122806E-2</v>
      </c>
      <c r="H597" s="252"/>
      <c r="I597" s="252"/>
      <c r="J597" s="76"/>
    </row>
    <row r="598" spans="1:10" x14ac:dyDescent="0.25">
      <c r="A598" s="11" t="s">
        <v>235</v>
      </c>
      <c r="B598" s="178">
        <f t="shared" si="28"/>
        <v>0</v>
      </c>
      <c r="D598" s="252"/>
      <c r="E598" s="252" t="s">
        <v>120</v>
      </c>
      <c r="F598" s="252"/>
      <c r="G598" s="238"/>
      <c r="H598" s="252"/>
      <c r="I598" s="252"/>
      <c r="J598" s="76"/>
    </row>
    <row r="599" spans="1:10" x14ac:dyDescent="0.25">
      <c r="A599" s="150" t="s">
        <v>235</v>
      </c>
      <c r="B599" s="131">
        <f t="shared" si="28"/>
        <v>6.9252077562326857</v>
      </c>
      <c r="C599" s="150"/>
      <c r="D599" s="12"/>
      <c r="E599" s="12" t="s">
        <v>126</v>
      </c>
      <c r="F599" s="12">
        <v>15</v>
      </c>
      <c r="G599" s="237">
        <f t="shared" si="29"/>
        <v>2.6315789473684209E-2</v>
      </c>
      <c r="H599" s="12"/>
      <c r="I599" s="12"/>
      <c r="J599" s="147"/>
    </row>
    <row r="600" spans="1:10" x14ac:dyDescent="0.25">
      <c r="A600" s="11" t="s">
        <v>239</v>
      </c>
      <c r="B600" s="178">
        <f>POWER((F600/$J$600)*100, 2)</f>
        <v>6.8528823223047608</v>
      </c>
      <c r="C600" s="11">
        <f>SUM(B600:B617)</f>
        <v>4872.4120021380986</v>
      </c>
      <c r="D600" s="257"/>
      <c r="E600" s="257" t="s">
        <v>244</v>
      </c>
      <c r="F600" s="257">
        <v>1000</v>
      </c>
      <c r="G600" s="238">
        <f>F600/$J$600</f>
        <v>2.6178010471204188E-2</v>
      </c>
      <c r="H600" s="257"/>
      <c r="I600" s="257"/>
      <c r="J600" s="76">
        <v>38200</v>
      </c>
    </row>
    <row r="601" spans="1:10" x14ac:dyDescent="0.25">
      <c r="A601" s="11" t="s">
        <v>239</v>
      </c>
      <c r="B601" s="178">
        <f t="shared" ref="B601:B617" si="30">POWER((F601/$J$600)*100, 2)</f>
        <v>9.8681505441188561E-2</v>
      </c>
      <c r="D601" s="257"/>
      <c r="E601" s="257" t="s">
        <v>93</v>
      </c>
      <c r="F601" s="257">
        <v>120</v>
      </c>
      <c r="G601" s="238">
        <f t="shared" ref="G601:G617" si="31">F601/$J$600</f>
        <v>3.1413612565445027E-3</v>
      </c>
      <c r="H601" s="257"/>
      <c r="I601" s="257"/>
      <c r="J601" s="76"/>
    </row>
    <row r="602" spans="1:10" x14ac:dyDescent="0.25">
      <c r="A602" s="11" t="s">
        <v>239</v>
      </c>
      <c r="B602" s="178">
        <f t="shared" si="30"/>
        <v>0</v>
      </c>
      <c r="D602" s="257"/>
      <c r="E602" s="257" t="s">
        <v>245</v>
      </c>
      <c r="F602" s="257"/>
      <c r="G602" s="238"/>
      <c r="H602" s="244"/>
      <c r="I602" s="257"/>
      <c r="J602" s="76"/>
    </row>
    <row r="603" spans="1:10" x14ac:dyDescent="0.25">
      <c r="A603" s="11" t="s">
        <v>239</v>
      </c>
      <c r="B603" s="178">
        <f t="shared" si="30"/>
        <v>0</v>
      </c>
      <c r="D603" s="257"/>
      <c r="E603" s="257" t="s">
        <v>246</v>
      </c>
      <c r="F603" s="257"/>
      <c r="G603" s="238"/>
      <c r="H603" s="257"/>
      <c r="I603" s="257"/>
      <c r="J603" s="76"/>
    </row>
    <row r="604" spans="1:10" x14ac:dyDescent="0.25">
      <c r="A604" s="11" t="s">
        <v>239</v>
      </c>
      <c r="B604" s="178">
        <f t="shared" si="30"/>
        <v>4283.0514514404749</v>
      </c>
      <c r="D604" s="257"/>
      <c r="E604" s="257" t="s">
        <v>247</v>
      </c>
      <c r="F604" s="257">
        <v>25000</v>
      </c>
      <c r="G604" s="238">
        <f t="shared" si="31"/>
        <v>0.65445026178010468</v>
      </c>
      <c r="H604" s="257"/>
      <c r="I604" s="257"/>
      <c r="J604" s="76"/>
    </row>
    <row r="605" spans="1:10" x14ac:dyDescent="0.25">
      <c r="A605" s="11" t="s">
        <v>239</v>
      </c>
      <c r="B605" s="178">
        <f t="shared" si="30"/>
        <v>0</v>
      </c>
      <c r="D605" s="257"/>
      <c r="E605" s="257" t="s">
        <v>19</v>
      </c>
      <c r="F605" s="257"/>
      <c r="G605" s="238"/>
      <c r="H605" s="257"/>
      <c r="I605" s="257"/>
      <c r="J605" s="76"/>
    </row>
    <row r="606" spans="1:10" x14ac:dyDescent="0.25">
      <c r="A606" s="11" t="s">
        <v>239</v>
      </c>
      <c r="B606" s="178">
        <f t="shared" si="30"/>
        <v>0</v>
      </c>
      <c r="D606" s="257"/>
      <c r="E606" s="257" t="s">
        <v>248</v>
      </c>
      <c r="F606" s="257"/>
      <c r="G606" s="238"/>
      <c r="H606" s="257"/>
      <c r="I606" s="257"/>
      <c r="J606" s="76"/>
    </row>
    <row r="607" spans="1:10" x14ac:dyDescent="0.25">
      <c r="A607" s="11" t="s">
        <v>239</v>
      </c>
      <c r="B607" s="178">
        <f t="shared" si="30"/>
        <v>0</v>
      </c>
      <c r="D607" s="257"/>
      <c r="E607" s="257" t="s">
        <v>249</v>
      </c>
      <c r="F607" s="257"/>
      <c r="G607" s="238"/>
      <c r="H607" s="257"/>
      <c r="I607" s="257"/>
      <c r="J607" s="76"/>
    </row>
    <row r="608" spans="1:10" x14ac:dyDescent="0.25">
      <c r="A608" s="11" t="s">
        <v>239</v>
      </c>
      <c r="B608" s="178">
        <f t="shared" si="30"/>
        <v>0</v>
      </c>
      <c r="D608" s="257"/>
      <c r="E608" s="257" t="s">
        <v>20</v>
      </c>
      <c r="F608" s="257"/>
      <c r="G608" s="238"/>
      <c r="H608" s="257"/>
      <c r="I608" s="257"/>
      <c r="J608" s="76"/>
    </row>
    <row r="609" spans="1:10" x14ac:dyDescent="0.25">
      <c r="A609" s="11" t="s">
        <v>239</v>
      </c>
      <c r="B609" s="178">
        <f t="shared" si="30"/>
        <v>0</v>
      </c>
      <c r="D609" s="257"/>
      <c r="E609" s="257" t="s">
        <v>250</v>
      </c>
      <c r="F609" s="257"/>
      <c r="G609" s="238"/>
      <c r="H609" s="257"/>
      <c r="I609" s="257"/>
      <c r="J609" s="76"/>
    </row>
    <row r="610" spans="1:10" x14ac:dyDescent="0.25">
      <c r="A610" s="11" t="s">
        <v>239</v>
      </c>
      <c r="B610" s="178">
        <f t="shared" si="30"/>
        <v>1.3877086702667142E-2</v>
      </c>
      <c r="D610" s="257"/>
      <c r="E610" s="257" t="s">
        <v>251</v>
      </c>
      <c r="F610" s="257">
        <v>45</v>
      </c>
      <c r="G610" s="238">
        <f t="shared" si="31"/>
        <v>1.1780104712041885E-3</v>
      </c>
      <c r="H610" s="257"/>
      <c r="I610" s="257"/>
      <c r="J610" s="76"/>
    </row>
    <row r="611" spans="1:10" x14ac:dyDescent="0.25">
      <c r="A611" s="11" t="s">
        <v>239</v>
      </c>
      <c r="B611" s="178">
        <f t="shared" si="30"/>
        <v>0</v>
      </c>
      <c r="D611" s="257"/>
      <c r="E611" s="257" t="s">
        <v>228</v>
      </c>
      <c r="F611" s="257"/>
      <c r="G611" s="238"/>
      <c r="H611" s="257"/>
      <c r="I611" s="257"/>
      <c r="J611" s="76"/>
    </row>
    <row r="612" spans="1:10" x14ac:dyDescent="0.25">
      <c r="A612" s="11" t="s">
        <v>239</v>
      </c>
      <c r="B612" s="178">
        <f t="shared" si="30"/>
        <v>0</v>
      </c>
      <c r="D612" s="257"/>
      <c r="E612" s="257" t="s">
        <v>56</v>
      </c>
      <c r="F612" s="257"/>
      <c r="G612" s="238"/>
      <c r="H612" s="257"/>
      <c r="I612" s="257"/>
      <c r="J612" s="76"/>
    </row>
    <row r="613" spans="1:10" x14ac:dyDescent="0.25">
      <c r="A613" s="11" t="s">
        <v>239</v>
      </c>
      <c r="B613" s="178">
        <f t="shared" si="30"/>
        <v>551.14322524053614</v>
      </c>
      <c r="D613" s="257"/>
      <c r="E613" s="257" t="s">
        <v>165</v>
      </c>
      <c r="F613" s="257">
        <v>8968</v>
      </c>
      <c r="G613" s="238">
        <f t="shared" si="31"/>
        <v>0.23476439790575918</v>
      </c>
      <c r="H613" s="257"/>
      <c r="I613" s="257"/>
      <c r="J613" s="76"/>
    </row>
    <row r="614" spans="1:10" x14ac:dyDescent="0.25">
      <c r="A614" s="11" t="s">
        <v>239</v>
      </c>
      <c r="B614" s="178">
        <f t="shared" si="30"/>
        <v>15.832899317452918</v>
      </c>
      <c r="D614" s="257"/>
      <c r="E614" s="257" t="s">
        <v>252</v>
      </c>
      <c r="F614" s="257">
        <v>1520</v>
      </c>
      <c r="G614" s="238">
        <f t="shared" si="31"/>
        <v>3.9790575916230364E-2</v>
      </c>
      <c r="H614" s="257"/>
      <c r="I614" s="257"/>
      <c r="J614" s="76"/>
    </row>
    <row r="615" spans="1:10" x14ac:dyDescent="0.25">
      <c r="A615" s="11" t="s">
        <v>239</v>
      </c>
      <c r="B615" s="178">
        <f t="shared" si="30"/>
        <v>0</v>
      </c>
      <c r="D615" s="257"/>
      <c r="E615" s="257" t="s">
        <v>92</v>
      </c>
      <c r="F615" s="257"/>
      <c r="G615" s="238"/>
      <c r="H615" s="257"/>
      <c r="I615" s="257"/>
      <c r="J615" s="76"/>
    </row>
    <row r="616" spans="1:10" x14ac:dyDescent="0.25">
      <c r="A616" s="11" t="s">
        <v>239</v>
      </c>
      <c r="B616" s="178">
        <f t="shared" si="30"/>
        <v>0</v>
      </c>
      <c r="D616" s="257"/>
      <c r="E616" s="257" t="s">
        <v>218</v>
      </c>
      <c r="F616" s="257"/>
      <c r="G616" s="238"/>
      <c r="H616" s="257"/>
      <c r="I616" s="257"/>
      <c r="J616" s="76"/>
    </row>
    <row r="617" spans="1:10" x14ac:dyDescent="0.25">
      <c r="A617" s="150" t="s">
        <v>239</v>
      </c>
      <c r="B617" s="131">
        <f t="shared" si="30"/>
        <v>15.418985225185711</v>
      </c>
      <c r="C617" s="150"/>
      <c r="D617" s="12"/>
      <c r="E617" s="12" t="s">
        <v>230</v>
      </c>
      <c r="F617" s="12">
        <v>1500</v>
      </c>
      <c r="G617" s="237">
        <f t="shared" si="31"/>
        <v>3.9267015706806283E-2</v>
      </c>
      <c r="H617" s="12"/>
      <c r="I617" s="12"/>
      <c r="J617" s="147"/>
    </row>
    <row r="618" spans="1:10" x14ac:dyDescent="0.25">
      <c r="A618" s="11" t="s">
        <v>253</v>
      </c>
      <c r="B618" s="178">
        <f>POWER((F618/$J$618)*100, 2)</f>
        <v>84.945528679734139</v>
      </c>
      <c r="C618" s="11">
        <f>SUM(B618:B632)</f>
        <v>2408.6011501624589</v>
      </c>
      <c r="D618" s="260"/>
      <c r="E618" s="260" t="s">
        <v>100</v>
      </c>
      <c r="F618" s="260">
        <v>200000</v>
      </c>
      <c r="G618" s="238">
        <f>F618/$J$618</f>
        <v>9.2165898617511524E-2</v>
      </c>
      <c r="H618" s="260"/>
      <c r="I618" s="260"/>
      <c r="J618" s="76">
        <v>2170000</v>
      </c>
    </row>
    <row r="619" spans="1:10" x14ac:dyDescent="0.25">
      <c r="A619" s="11" t="s">
        <v>253</v>
      </c>
      <c r="B619" s="178">
        <f t="shared" ref="B619:B632" si="32">POWER((F619/$J$618)*100, 2)</f>
        <v>53.687697763808963</v>
      </c>
      <c r="D619" s="260"/>
      <c r="E619" s="260" t="s">
        <v>82</v>
      </c>
      <c r="F619" s="260">
        <v>159000</v>
      </c>
      <c r="G619" s="238">
        <f t="shared" ref="G619:G629" si="33">F619/$J$618</f>
        <v>7.3271889400921664E-2</v>
      </c>
      <c r="H619" s="260"/>
      <c r="I619" s="260"/>
      <c r="J619" s="76"/>
    </row>
    <row r="620" spans="1:10" x14ac:dyDescent="0.25">
      <c r="A620" s="11" t="s">
        <v>253</v>
      </c>
      <c r="B620" s="178">
        <f t="shared" si="32"/>
        <v>0</v>
      </c>
      <c r="D620" s="260"/>
      <c r="E620" s="260" t="s">
        <v>83</v>
      </c>
      <c r="F620" s="253"/>
      <c r="G620" s="238"/>
      <c r="H620" s="260"/>
      <c r="I620" s="260"/>
      <c r="J620" s="76"/>
    </row>
    <row r="621" spans="1:10" x14ac:dyDescent="0.25">
      <c r="A621" s="11" t="s">
        <v>253</v>
      </c>
      <c r="B621" s="178">
        <f t="shared" si="32"/>
        <v>11.945464970587613</v>
      </c>
      <c r="D621" s="260"/>
      <c r="E621" s="260" t="s">
        <v>134</v>
      </c>
      <c r="F621" s="260">
        <v>75000</v>
      </c>
      <c r="G621" s="238">
        <f t="shared" si="33"/>
        <v>3.4562211981566823E-2</v>
      </c>
      <c r="H621" s="260"/>
      <c r="I621" s="260"/>
      <c r="J621" s="76"/>
    </row>
    <row r="622" spans="1:10" x14ac:dyDescent="0.25">
      <c r="A622" s="11" t="s">
        <v>253</v>
      </c>
      <c r="B622" s="178">
        <f t="shared" si="32"/>
        <v>1040.5827263267429</v>
      </c>
      <c r="D622" s="260"/>
      <c r="E622" s="260" t="s">
        <v>94</v>
      </c>
      <c r="F622" s="260">
        <v>700000</v>
      </c>
      <c r="G622" s="238">
        <f t="shared" si="33"/>
        <v>0.32258064516129031</v>
      </c>
      <c r="H622" s="260"/>
      <c r="I622" s="260"/>
      <c r="J622" s="76"/>
    </row>
    <row r="623" spans="1:10" x14ac:dyDescent="0.25">
      <c r="A623" s="11" t="s">
        <v>253</v>
      </c>
      <c r="B623" s="178">
        <f t="shared" si="32"/>
        <v>0.6137314447110791</v>
      </c>
      <c r="D623" s="260"/>
      <c r="E623" s="260" t="s">
        <v>9</v>
      </c>
      <c r="F623" s="253">
        <v>17000</v>
      </c>
      <c r="G623" s="238">
        <f t="shared" si="33"/>
        <v>7.8341013824884797E-3</v>
      </c>
      <c r="H623" s="260"/>
      <c r="I623" s="260"/>
      <c r="J623" s="76"/>
    </row>
    <row r="624" spans="1:10" x14ac:dyDescent="0.25">
      <c r="A624" s="11" t="s">
        <v>253</v>
      </c>
      <c r="B624" s="178">
        <f t="shared" si="32"/>
        <v>1166.9937565036423</v>
      </c>
      <c r="D624" s="260"/>
      <c r="E624" s="260" t="s">
        <v>111</v>
      </c>
      <c r="F624" s="260">
        <v>741300</v>
      </c>
      <c r="G624" s="238">
        <f t="shared" si="33"/>
        <v>0.34161290322580645</v>
      </c>
      <c r="H624" s="260"/>
      <c r="I624" s="260"/>
      <c r="J624" s="76"/>
    </row>
    <row r="625" spans="1:10" x14ac:dyDescent="0.25">
      <c r="A625" s="11" t="s">
        <v>253</v>
      </c>
      <c r="B625" s="178">
        <f t="shared" si="32"/>
        <v>3.7460978147762751</v>
      </c>
      <c r="D625" s="260"/>
      <c r="E625" s="260" t="s">
        <v>92</v>
      </c>
      <c r="F625" s="260">
        <v>42000</v>
      </c>
      <c r="G625" s="238">
        <f t="shared" si="33"/>
        <v>1.935483870967742E-2</v>
      </c>
      <c r="H625" s="260"/>
      <c r="I625" s="260"/>
      <c r="J625" s="76"/>
    </row>
    <row r="626" spans="1:10" x14ac:dyDescent="0.25">
      <c r="A626" s="11" t="s">
        <v>253</v>
      </c>
      <c r="B626" s="178">
        <f t="shared" si="32"/>
        <v>17.20146955764616</v>
      </c>
      <c r="D626" s="260"/>
      <c r="E626" s="260" t="s">
        <v>158</v>
      </c>
      <c r="F626" s="260">
        <v>90000</v>
      </c>
      <c r="G626" s="238">
        <f t="shared" si="33"/>
        <v>4.1474654377880185E-2</v>
      </c>
      <c r="H626" s="260"/>
      <c r="I626" s="260"/>
      <c r="J626" s="76"/>
    </row>
    <row r="627" spans="1:10" x14ac:dyDescent="0.25">
      <c r="A627" s="11" t="s">
        <v>253</v>
      </c>
      <c r="B627" s="178">
        <f t="shared" si="32"/>
        <v>27.676326955339889</v>
      </c>
      <c r="D627" s="260"/>
      <c r="E627" s="260" t="s">
        <v>16</v>
      </c>
      <c r="F627" s="260">
        <v>114160</v>
      </c>
      <c r="G627" s="238">
        <f t="shared" si="33"/>
        <v>5.2608294930875578E-2</v>
      </c>
      <c r="H627" s="260"/>
      <c r="I627" s="260"/>
      <c r="J627" s="76"/>
    </row>
    <row r="628" spans="1:10" x14ac:dyDescent="0.25">
      <c r="A628" s="11" t="s">
        <v>253</v>
      </c>
      <c r="B628" s="178">
        <f t="shared" si="32"/>
        <v>0.35889485867187676</v>
      </c>
      <c r="D628" s="260"/>
      <c r="E628" s="260" t="s">
        <v>37</v>
      </c>
      <c r="F628" s="260">
        <v>13000</v>
      </c>
      <c r="G628" s="238">
        <f t="shared" si="33"/>
        <v>5.9907834101382493E-3</v>
      </c>
      <c r="H628" s="260"/>
      <c r="I628" s="260"/>
      <c r="J628" s="76"/>
    </row>
    <row r="629" spans="1:10" x14ac:dyDescent="0.25">
      <c r="A629" s="11" t="s">
        <v>253</v>
      </c>
      <c r="B629" s="178">
        <f t="shared" si="32"/>
        <v>0.84945528679734117</v>
      </c>
      <c r="D629" s="260"/>
      <c r="E629" s="260" t="s">
        <v>174</v>
      </c>
      <c r="F629" s="253">
        <v>20000</v>
      </c>
      <c r="G629" s="238">
        <f t="shared" si="33"/>
        <v>9.2165898617511521E-3</v>
      </c>
      <c r="H629" s="260"/>
      <c r="I629" s="260"/>
      <c r="J629" s="76"/>
    </row>
    <row r="630" spans="1:10" x14ac:dyDescent="0.25">
      <c r="A630" s="11" t="s">
        <v>253</v>
      </c>
      <c r="B630" s="178">
        <f t="shared" si="32"/>
        <v>0</v>
      </c>
      <c r="D630" s="260"/>
      <c r="E630" s="260" t="s">
        <v>38</v>
      </c>
      <c r="F630" s="253"/>
      <c r="G630" s="238"/>
      <c r="H630" s="260"/>
      <c r="I630" s="260"/>
      <c r="J630" s="76"/>
    </row>
    <row r="631" spans="1:10" x14ac:dyDescent="0.25">
      <c r="A631" s="11" t="s">
        <v>253</v>
      </c>
      <c r="B631" s="178">
        <f t="shared" si="32"/>
        <v>0</v>
      </c>
      <c r="D631" s="260"/>
      <c r="E631" s="260" t="s">
        <v>89</v>
      </c>
      <c r="F631" s="253"/>
      <c r="G631" s="238"/>
      <c r="H631" s="260"/>
      <c r="I631" s="260"/>
      <c r="J631" s="76"/>
    </row>
    <row r="632" spans="1:10" x14ac:dyDescent="0.25">
      <c r="A632" s="150" t="s">
        <v>253</v>
      </c>
      <c r="B632" s="131">
        <f t="shared" si="32"/>
        <v>0</v>
      </c>
      <c r="C632" s="150"/>
      <c r="D632" s="12"/>
      <c r="E632" s="12" t="s">
        <v>86</v>
      </c>
      <c r="F632" s="140"/>
      <c r="G632" s="237"/>
      <c r="H632" s="12"/>
      <c r="I632" s="12"/>
      <c r="J632" s="147"/>
    </row>
    <row r="633" spans="1:10" x14ac:dyDescent="0.25">
      <c r="A633" s="11" t="s">
        <v>257</v>
      </c>
      <c r="B633" s="178">
        <f>POWER((F633/$J$633)*100, 2)</f>
        <v>0</v>
      </c>
      <c r="C633" s="11">
        <f>SUM(B633:B646)</f>
        <v>3213.1277404325906</v>
      </c>
      <c r="D633" s="260"/>
      <c r="E633" s="260" t="s">
        <v>192</v>
      </c>
      <c r="F633" s="260"/>
      <c r="G633" s="238"/>
      <c r="H633" s="260"/>
      <c r="I633" s="260"/>
      <c r="J633" s="76">
        <v>389000</v>
      </c>
    </row>
    <row r="634" spans="1:10" x14ac:dyDescent="0.25">
      <c r="A634" s="11" t="s">
        <v>257</v>
      </c>
      <c r="B634" s="178">
        <f t="shared" ref="B634:B646" si="34">POWER((F634/$J$633)*100, 2)</f>
        <v>799.62463901243075</v>
      </c>
      <c r="D634" s="260"/>
      <c r="E634" s="260" t="s">
        <v>15</v>
      </c>
      <c r="F634" s="260">
        <v>110000</v>
      </c>
      <c r="G634" s="238">
        <f>F634/$J$633</f>
        <v>0.28277634961439591</v>
      </c>
      <c r="H634" s="260"/>
      <c r="I634" s="260"/>
      <c r="J634" s="76"/>
    </row>
    <row r="635" spans="1:10" x14ac:dyDescent="0.25">
      <c r="A635" s="11" t="s">
        <v>257</v>
      </c>
      <c r="B635" s="178">
        <f t="shared" si="34"/>
        <v>0</v>
      </c>
      <c r="D635" s="260"/>
      <c r="E635" s="260" t="s">
        <v>19</v>
      </c>
      <c r="F635" s="260"/>
      <c r="G635" s="238"/>
      <c r="H635" s="260"/>
      <c r="I635" s="260"/>
      <c r="J635" s="76"/>
    </row>
    <row r="636" spans="1:10" x14ac:dyDescent="0.25">
      <c r="A636" s="11" t="s">
        <v>257</v>
      </c>
      <c r="B636" s="178">
        <f t="shared" si="34"/>
        <v>0</v>
      </c>
      <c r="D636" s="260"/>
      <c r="E636" s="260" t="s">
        <v>94</v>
      </c>
      <c r="F636" s="260"/>
      <c r="G636" s="238"/>
      <c r="H636" s="260"/>
      <c r="I636" s="260"/>
      <c r="J636" s="76"/>
    </row>
    <row r="637" spans="1:10" x14ac:dyDescent="0.25">
      <c r="A637" s="11" t="s">
        <v>257</v>
      </c>
      <c r="B637" s="178">
        <f t="shared" si="34"/>
        <v>0.1909847278302417</v>
      </c>
      <c r="D637" s="260"/>
      <c r="E637" s="260" t="s">
        <v>9</v>
      </c>
      <c r="F637" s="260">
        <v>1700</v>
      </c>
      <c r="G637" s="238">
        <f t="shared" ref="G637:G644" si="35">F637/$J$633</f>
        <v>4.3701799485861186E-3</v>
      </c>
      <c r="H637" s="260"/>
      <c r="I637" s="260"/>
      <c r="J637" s="76"/>
    </row>
    <row r="638" spans="1:10" x14ac:dyDescent="0.25">
      <c r="A638" s="11" t="s">
        <v>257</v>
      </c>
      <c r="B638" s="178">
        <f t="shared" si="34"/>
        <v>1962.808881847199</v>
      </c>
      <c r="D638" s="260"/>
      <c r="E638" s="260" t="s">
        <v>136</v>
      </c>
      <c r="F638" s="260">
        <v>172341</v>
      </c>
      <c r="G638" s="238">
        <f t="shared" si="35"/>
        <v>0.44303598971722363</v>
      </c>
      <c r="H638" s="260"/>
      <c r="I638" s="260"/>
      <c r="J638" s="76"/>
    </row>
    <row r="639" spans="1:10" x14ac:dyDescent="0.25">
      <c r="A639" s="11" t="s">
        <v>257</v>
      </c>
      <c r="B639" s="178">
        <f t="shared" si="34"/>
        <v>0</v>
      </c>
      <c r="D639" s="260"/>
      <c r="E639" s="260" t="s">
        <v>25</v>
      </c>
      <c r="F639" s="260"/>
      <c r="G639" s="238"/>
      <c r="H639" s="260"/>
      <c r="I639" s="260"/>
      <c r="J639" s="76"/>
    </row>
    <row r="640" spans="1:10" x14ac:dyDescent="0.25">
      <c r="A640" s="11" t="s">
        <v>257</v>
      </c>
      <c r="B640" s="178">
        <f t="shared" si="34"/>
        <v>26.433872364047293</v>
      </c>
      <c r="D640" s="260"/>
      <c r="E640" s="260" t="s">
        <v>111</v>
      </c>
      <c r="F640" s="260">
        <v>20000</v>
      </c>
      <c r="G640" s="238">
        <f t="shared" si="35"/>
        <v>5.1413881748071981E-2</v>
      </c>
      <c r="H640" s="260"/>
      <c r="I640" s="260"/>
      <c r="J640" s="76"/>
    </row>
    <row r="641" spans="1:10" x14ac:dyDescent="0.25">
      <c r="A641" s="11" t="s">
        <v>257</v>
      </c>
      <c r="B641" s="178">
        <f t="shared" si="34"/>
        <v>422.94195782475668</v>
      </c>
      <c r="D641" s="260"/>
      <c r="E641" s="260" t="s">
        <v>153</v>
      </c>
      <c r="F641" s="260">
        <v>80000</v>
      </c>
      <c r="G641" s="238">
        <f t="shared" si="35"/>
        <v>0.20565552699228792</v>
      </c>
      <c r="H641" s="260"/>
      <c r="I641" s="260"/>
      <c r="J641" s="76"/>
    </row>
    <row r="642" spans="1:10" x14ac:dyDescent="0.25">
      <c r="A642" s="11" t="s">
        <v>257</v>
      </c>
      <c r="B642" s="178">
        <f t="shared" si="34"/>
        <v>0</v>
      </c>
      <c r="D642" s="260"/>
      <c r="E642" s="260" t="s">
        <v>32</v>
      </c>
      <c r="F642" s="260"/>
      <c r="G642" s="238"/>
      <c r="H642" s="260"/>
      <c r="I642" s="260"/>
      <c r="J642" s="76"/>
    </row>
    <row r="643" spans="1:10" x14ac:dyDescent="0.25">
      <c r="A643" s="11" t="s">
        <v>257</v>
      </c>
      <c r="B643" s="178">
        <f t="shared" si="34"/>
        <v>1.6521170227529556E-2</v>
      </c>
      <c r="D643" s="260"/>
      <c r="E643" s="260" t="s">
        <v>141</v>
      </c>
      <c r="F643" s="260">
        <v>500</v>
      </c>
      <c r="G643" s="238">
        <f t="shared" si="35"/>
        <v>1.2853470437017994E-3</v>
      </c>
      <c r="H643" s="260"/>
      <c r="I643" s="260"/>
      <c r="J643" s="76"/>
    </row>
    <row r="644" spans="1:10" x14ac:dyDescent="0.25">
      <c r="A644" s="11" t="s">
        <v>257</v>
      </c>
      <c r="B644" s="178">
        <f t="shared" si="34"/>
        <v>1.1108834860990873</v>
      </c>
      <c r="D644" s="260"/>
      <c r="E644" s="260" t="s">
        <v>126</v>
      </c>
      <c r="F644" s="260">
        <v>4100</v>
      </c>
      <c r="G644" s="238">
        <f t="shared" si="35"/>
        <v>1.0539845758354757E-2</v>
      </c>
      <c r="H644" s="260"/>
      <c r="I644" s="260"/>
      <c r="J644" s="76"/>
    </row>
    <row r="645" spans="1:10" x14ac:dyDescent="0.25">
      <c r="A645" s="11" t="s">
        <v>257</v>
      </c>
      <c r="B645" s="178">
        <f t="shared" si="34"/>
        <v>0</v>
      </c>
      <c r="D645" s="260"/>
      <c r="E645" s="260" t="s">
        <v>128</v>
      </c>
      <c r="F645" s="260"/>
      <c r="G645" s="238"/>
      <c r="H645" s="260"/>
      <c r="I645" s="260"/>
      <c r="J645" s="76"/>
    </row>
    <row r="646" spans="1:10" x14ac:dyDescent="0.25">
      <c r="A646" s="150" t="s">
        <v>257</v>
      </c>
      <c r="B646" s="131">
        <f t="shared" si="34"/>
        <v>0</v>
      </c>
      <c r="C646" s="150"/>
      <c r="D646" s="12"/>
      <c r="E646" s="12" t="s">
        <v>38</v>
      </c>
      <c r="F646" s="12"/>
      <c r="G646" s="237"/>
      <c r="H646" s="12"/>
      <c r="I646" s="12"/>
      <c r="J646" s="147"/>
    </row>
    <row r="647" spans="1:10" x14ac:dyDescent="0.25">
      <c r="A647" s="11" t="s">
        <v>260</v>
      </c>
      <c r="B647" s="178">
        <f>POWER((F647/$J$647)*100, 2)</f>
        <v>2.3256249999999996</v>
      </c>
      <c r="C647" s="11">
        <f>SUM(B647:B654)</f>
        <v>3827.8531118171986</v>
      </c>
      <c r="D647" s="261"/>
      <c r="E647" s="261" t="s">
        <v>81</v>
      </c>
      <c r="F647" s="261">
        <v>5246</v>
      </c>
      <c r="G647" s="238">
        <f>F647/$J$647</f>
        <v>1.525E-2</v>
      </c>
      <c r="H647" s="261"/>
      <c r="I647" s="261"/>
      <c r="J647" s="76">
        <v>344000</v>
      </c>
    </row>
    <row r="648" spans="1:10" x14ac:dyDescent="0.25">
      <c r="A648" s="11" t="s">
        <v>260</v>
      </c>
      <c r="B648" s="178">
        <f t="shared" ref="B648:B654" si="36">POWER((F648/$J$647)*100, 2)</f>
        <v>2737.9664683612768</v>
      </c>
      <c r="D648" s="261"/>
      <c r="E648" s="261" t="s">
        <v>15</v>
      </c>
      <c r="F648" s="261">
        <v>180000</v>
      </c>
      <c r="G648" s="238">
        <f t="shared" ref="G648:G653" si="37">F648/$J$647</f>
        <v>0.52325581395348841</v>
      </c>
      <c r="H648" s="261"/>
      <c r="I648" s="261"/>
      <c r="J648" s="76"/>
    </row>
    <row r="649" spans="1:10" x14ac:dyDescent="0.25">
      <c r="A649" s="11" t="s">
        <v>260</v>
      </c>
      <c r="B649" s="178">
        <f t="shared" si="36"/>
        <v>0</v>
      </c>
      <c r="D649" s="261"/>
      <c r="E649" s="261" t="s">
        <v>24</v>
      </c>
      <c r="F649" s="261"/>
      <c r="G649" s="238"/>
      <c r="H649" s="261"/>
      <c r="I649" s="261"/>
      <c r="J649" s="76"/>
    </row>
    <row r="650" spans="1:10" x14ac:dyDescent="0.25">
      <c r="A650" s="11" t="s">
        <v>260</v>
      </c>
      <c r="B650" s="178">
        <f t="shared" si="36"/>
        <v>388.20454333423464</v>
      </c>
      <c r="D650" s="261"/>
      <c r="E650" s="261" t="s">
        <v>56</v>
      </c>
      <c r="F650" s="261">
        <v>67778</v>
      </c>
      <c r="G650" s="238">
        <f t="shared" si="37"/>
        <v>0.19702906976744186</v>
      </c>
      <c r="H650" s="261"/>
      <c r="I650" s="261"/>
      <c r="J650" s="76"/>
    </row>
    <row r="651" spans="1:10" x14ac:dyDescent="0.25">
      <c r="A651" s="11" t="s">
        <v>260</v>
      </c>
      <c r="B651" s="178">
        <f t="shared" si="36"/>
        <v>0</v>
      </c>
      <c r="D651" s="261"/>
      <c r="E651" s="261" t="s">
        <v>165</v>
      </c>
      <c r="F651" s="261"/>
      <c r="G651" s="238"/>
      <c r="H651" s="261"/>
      <c r="I651" s="261"/>
      <c r="J651" s="76"/>
    </row>
    <row r="652" spans="1:10" x14ac:dyDescent="0.25">
      <c r="A652" s="11" t="s">
        <v>260</v>
      </c>
      <c r="B652" s="178">
        <f t="shared" si="36"/>
        <v>0</v>
      </c>
      <c r="D652" s="261"/>
      <c r="E652" s="261" t="s">
        <v>262</v>
      </c>
      <c r="F652" s="261"/>
      <c r="G652" s="238"/>
      <c r="H652" s="261"/>
      <c r="I652" s="261"/>
      <c r="J652" s="76"/>
    </row>
    <row r="653" spans="1:10" x14ac:dyDescent="0.25">
      <c r="A653" s="11" t="s">
        <v>260</v>
      </c>
      <c r="B653" s="178">
        <f t="shared" si="36"/>
        <v>699.35647512168737</v>
      </c>
      <c r="D653" s="261"/>
      <c r="E653" s="261" t="s">
        <v>32</v>
      </c>
      <c r="F653" s="261">
        <v>90972</v>
      </c>
      <c r="G653" s="238">
        <f t="shared" si="37"/>
        <v>0.26445348837209304</v>
      </c>
      <c r="H653" s="261"/>
      <c r="I653" s="261"/>
      <c r="J653" s="76"/>
    </row>
    <row r="654" spans="1:10" x14ac:dyDescent="0.25">
      <c r="A654" s="150" t="s">
        <v>260</v>
      </c>
      <c r="B654" s="131">
        <f t="shared" si="36"/>
        <v>0</v>
      </c>
      <c r="C654" s="150"/>
      <c r="D654" s="12"/>
      <c r="E654" s="12" t="s">
        <v>31</v>
      </c>
      <c r="F654" s="12"/>
      <c r="G654" s="237"/>
      <c r="H654" s="12"/>
      <c r="I654" s="12"/>
      <c r="J654" s="147"/>
    </row>
    <row r="655" spans="1:10" x14ac:dyDescent="0.25">
      <c r="A655" s="11" t="s">
        <v>263</v>
      </c>
      <c r="B655" s="178">
        <f>POWER((F655/$J$655)*100, 2)</f>
        <v>7.8609485544589042</v>
      </c>
      <c r="C655" s="105">
        <f>SUM(B655:B667)</f>
        <v>7727.3108568433918</v>
      </c>
      <c r="D655" s="232"/>
      <c r="E655" s="14" t="s">
        <v>5</v>
      </c>
      <c r="F655" s="263">
        <v>3000</v>
      </c>
      <c r="G655" s="238">
        <f>F655/$J$655</f>
        <v>2.8037383177570093E-2</v>
      </c>
      <c r="H655" s="232"/>
      <c r="I655" s="232"/>
      <c r="J655" s="167">
        <v>107000</v>
      </c>
    </row>
    <row r="656" spans="1:10" x14ac:dyDescent="0.25">
      <c r="A656" s="11" t="s">
        <v>263</v>
      </c>
      <c r="B656" s="178">
        <f t="shared" ref="B656:B667" si="38">POWER((F656/$J$655)*100, 2)</f>
        <v>9.5117477508952775E-2</v>
      </c>
      <c r="C656" s="105"/>
      <c r="D656" s="232"/>
      <c r="E656" s="14" t="s">
        <v>6</v>
      </c>
      <c r="F656" s="263">
        <v>330</v>
      </c>
      <c r="G656" s="238">
        <f t="shared" ref="G656:G667" si="39">F656/$J$655</f>
        <v>3.0841121495327104E-3</v>
      </c>
      <c r="H656" s="232"/>
      <c r="I656" s="232"/>
      <c r="J656" s="167"/>
    </row>
    <row r="657" spans="1:10" x14ac:dyDescent="0.25">
      <c r="A657" s="11" t="s">
        <v>263</v>
      </c>
      <c r="B657" s="178">
        <f t="shared" si="38"/>
        <v>7684.8982443881559</v>
      </c>
      <c r="D657" s="263"/>
      <c r="E657" s="263" t="s">
        <v>15</v>
      </c>
      <c r="F657" s="263">
        <v>93800</v>
      </c>
      <c r="G657" s="238">
        <f t="shared" si="39"/>
        <v>0.87663551401869155</v>
      </c>
      <c r="H657" s="263"/>
      <c r="I657" s="263"/>
      <c r="J657" s="76"/>
    </row>
    <row r="658" spans="1:10" x14ac:dyDescent="0.25">
      <c r="A658" s="11" t="s">
        <v>263</v>
      </c>
      <c r="B658" s="178">
        <f t="shared" si="38"/>
        <v>0</v>
      </c>
      <c r="D658" s="263"/>
      <c r="E658" s="263" t="s">
        <v>265</v>
      </c>
      <c r="F658" s="263"/>
      <c r="G658" s="238"/>
      <c r="H658" s="263"/>
      <c r="I658" s="263"/>
      <c r="J658" s="76"/>
    </row>
    <row r="659" spans="1:10" x14ac:dyDescent="0.25">
      <c r="A659" s="11" t="s">
        <v>263</v>
      </c>
      <c r="B659" s="178">
        <f t="shared" si="38"/>
        <v>2.5242379247095816</v>
      </c>
      <c r="D659" s="263"/>
      <c r="E659" s="263" t="s">
        <v>9</v>
      </c>
      <c r="F659" s="263">
        <v>1700</v>
      </c>
      <c r="G659" s="238">
        <f t="shared" si="39"/>
        <v>1.5887850467289719E-2</v>
      </c>
      <c r="H659" s="263"/>
      <c r="I659" s="263"/>
      <c r="J659" s="76"/>
    </row>
    <row r="660" spans="1:10" x14ac:dyDescent="0.25">
      <c r="A660" s="11" t="s">
        <v>263</v>
      </c>
      <c r="B660" s="178">
        <f t="shared" si="38"/>
        <v>0</v>
      </c>
      <c r="D660" s="263"/>
      <c r="E660" s="263" t="s">
        <v>36</v>
      </c>
      <c r="F660" s="263"/>
      <c r="G660" s="238"/>
      <c r="H660" s="263"/>
      <c r="I660" s="263"/>
      <c r="J660" s="76"/>
    </row>
    <row r="661" spans="1:10" x14ac:dyDescent="0.25">
      <c r="A661" s="11" t="s">
        <v>263</v>
      </c>
      <c r="B661" s="178">
        <f t="shared" si="38"/>
        <v>0</v>
      </c>
      <c r="D661" s="263"/>
      <c r="E661" s="263" t="s">
        <v>266</v>
      </c>
      <c r="F661" s="263"/>
      <c r="G661" s="238"/>
      <c r="H661" s="263"/>
      <c r="I661" s="263"/>
      <c r="J661" s="76"/>
    </row>
    <row r="662" spans="1:10" x14ac:dyDescent="0.25">
      <c r="A662" s="11" t="s">
        <v>263</v>
      </c>
      <c r="B662" s="178">
        <f t="shared" si="38"/>
        <v>2.8299414796052053E-2</v>
      </c>
      <c r="D662" s="263"/>
      <c r="E662" s="263" t="s">
        <v>26</v>
      </c>
      <c r="F662" s="263">
        <v>180</v>
      </c>
      <c r="G662" s="238">
        <f t="shared" si="39"/>
        <v>1.6822429906542056E-3</v>
      </c>
      <c r="H662" s="263"/>
      <c r="I662" s="263"/>
      <c r="J662" s="76"/>
    </row>
    <row r="663" spans="1:10" x14ac:dyDescent="0.25">
      <c r="A663" s="11" t="s">
        <v>263</v>
      </c>
      <c r="B663" s="178">
        <f t="shared" si="38"/>
        <v>5.4589920517075727</v>
      </c>
      <c r="D663" s="263"/>
      <c r="E663" s="263" t="s">
        <v>16</v>
      </c>
      <c r="F663" s="263">
        <v>2500</v>
      </c>
      <c r="G663" s="238">
        <f t="shared" si="39"/>
        <v>2.336448598130841E-2</v>
      </c>
      <c r="H663" s="263"/>
      <c r="I663" s="263"/>
      <c r="J663" s="76"/>
    </row>
    <row r="664" spans="1:10" x14ac:dyDescent="0.25">
      <c r="A664" s="11" t="s">
        <v>263</v>
      </c>
      <c r="B664" s="178">
        <f t="shared" si="38"/>
        <v>0</v>
      </c>
      <c r="D664" s="263"/>
      <c r="E664" s="263" t="s">
        <v>160</v>
      </c>
      <c r="F664" s="263"/>
      <c r="G664" s="238"/>
      <c r="H664" s="263"/>
      <c r="I664" s="263"/>
      <c r="J664" s="76"/>
    </row>
    <row r="665" spans="1:10" x14ac:dyDescent="0.25">
      <c r="A665" s="11" t="s">
        <v>263</v>
      </c>
      <c r="B665" s="178">
        <f t="shared" si="38"/>
        <v>1.4761114507817277E-2</v>
      </c>
      <c r="D665" s="263"/>
      <c r="E665" s="263" t="s">
        <v>161</v>
      </c>
      <c r="F665" s="263">
        <v>130</v>
      </c>
      <c r="G665" s="238">
        <f t="shared" si="39"/>
        <v>1.2149532710280374E-3</v>
      </c>
      <c r="H665" s="263"/>
      <c r="I665" s="263"/>
      <c r="J665" s="76"/>
    </row>
    <row r="666" spans="1:10" x14ac:dyDescent="0.25">
      <c r="A666" s="11" t="s">
        <v>263</v>
      </c>
      <c r="B666" s="178">
        <f t="shared" si="38"/>
        <v>26.421521530264645</v>
      </c>
      <c r="D666" s="263"/>
      <c r="E666" s="263" t="s">
        <v>38</v>
      </c>
      <c r="F666" s="263">
        <v>5500</v>
      </c>
      <c r="G666" s="238">
        <f t="shared" si="39"/>
        <v>5.1401869158878503E-2</v>
      </c>
      <c r="H666" s="263"/>
      <c r="I666" s="263"/>
      <c r="J666" s="76"/>
    </row>
    <row r="667" spans="1:10" x14ac:dyDescent="0.25">
      <c r="A667" s="150" t="s">
        <v>263</v>
      </c>
      <c r="B667" s="131">
        <f t="shared" si="38"/>
        <v>8.7343872827321187E-3</v>
      </c>
      <c r="C667" s="12"/>
      <c r="D667" s="12"/>
      <c r="E667" s="12" t="s">
        <v>47</v>
      </c>
      <c r="F667" s="12">
        <v>100</v>
      </c>
      <c r="G667" s="237">
        <f t="shared" si="39"/>
        <v>9.3457943925233649E-4</v>
      </c>
      <c r="H667" s="12"/>
      <c r="I667" s="12"/>
      <c r="J667" s="12"/>
    </row>
    <row r="668" spans="1:10" x14ac:dyDescent="0.25">
      <c r="A668" s="11" t="s">
        <v>267</v>
      </c>
      <c r="B668" s="178">
        <f>POWER((F668/$J$668)*100, 2)</f>
        <v>1314.9095990916242</v>
      </c>
      <c r="C668" s="11">
        <f>SUM(B668:B685)</f>
        <v>2128.185424438816</v>
      </c>
      <c r="D668" s="264"/>
      <c r="E668" s="264" t="s">
        <v>5</v>
      </c>
      <c r="F668" s="264">
        <v>388000</v>
      </c>
      <c r="G668" s="238">
        <f>F668/$J$668</f>
        <v>0.36261682242990656</v>
      </c>
      <c r="H668" s="264"/>
      <c r="I668" s="264"/>
      <c r="J668" s="76">
        <v>1070000</v>
      </c>
    </row>
    <row r="669" spans="1:10" x14ac:dyDescent="0.25">
      <c r="A669" s="11" t="s">
        <v>267</v>
      </c>
      <c r="B669" s="178">
        <f t="shared" ref="B669:B684" si="40">POWER((F669/$J$668)*100, 2)</f>
        <v>3.9085659533583716</v>
      </c>
      <c r="D669" s="264"/>
      <c r="E669" s="264" t="s">
        <v>6</v>
      </c>
      <c r="F669" s="264">
        <v>21154</v>
      </c>
      <c r="G669" s="238">
        <f t="shared" ref="G669:G685" si="41">F669/$J$668</f>
        <v>1.9770093457943925E-2</v>
      </c>
      <c r="H669" s="264"/>
      <c r="I669" s="264"/>
      <c r="J669" s="76"/>
    </row>
    <row r="670" spans="1:10" x14ac:dyDescent="0.25">
      <c r="A670" s="11" t="s">
        <v>267</v>
      </c>
      <c r="B670" s="178">
        <f t="shared" si="40"/>
        <v>196.5237138614726</v>
      </c>
      <c r="D670" s="264"/>
      <c r="E670" s="264" t="s">
        <v>15</v>
      </c>
      <c r="F670" s="253">
        <v>150000</v>
      </c>
      <c r="G670" s="238">
        <f t="shared" si="41"/>
        <v>0.14018691588785046</v>
      </c>
      <c r="H670" s="264"/>
      <c r="I670" s="264"/>
      <c r="J670" s="76"/>
    </row>
    <row r="671" spans="1:10" x14ac:dyDescent="0.25">
      <c r="A671" s="11" t="s">
        <v>267</v>
      </c>
      <c r="B671" s="178">
        <f t="shared" si="40"/>
        <v>13.975019652371383</v>
      </c>
      <c r="D671" s="264"/>
      <c r="E671" s="264" t="s">
        <v>9</v>
      </c>
      <c r="F671" s="264">
        <v>40000</v>
      </c>
      <c r="G671" s="238">
        <f t="shared" si="41"/>
        <v>3.7383177570093455E-2</v>
      </c>
      <c r="H671" s="264"/>
      <c r="I671" s="264"/>
      <c r="J671" s="76"/>
    </row>
    <row r="672" spans="1:10" x14ac:dyDescent="0.25">
      <c r="A672" s="11" t="s">
        <v>267</v>
      </c>
      <c r="B672" s="178">
        <f t="shared" si="40"/>
        <v>125.77517687134247</v>
      </c>
      <c r="D672" s="264"/>
      <c r="E672" s="264" t="s">
        <v>268</v>
      </c>
      <c r="F672" s="264">
        <v>120000</v>
      </c>
      <c r="G672" s="238">
        <f t="shared" si="41"/>
        <v>0.11214953271028037</v>
      </c>
      <c r="H672" s="264"/>
      <c r="I672" s="264"/>
      <c r="J672" s="76"/>
    </row>
    <row r="673" spans="1:10" x14ac:dyDescent="0.25">
      <c r="A673" s="11" t="s">
        <v>267</v>
      </c>
      <c r="B673" s="178">
        <f t="shared" si="40"/>
        <v>0</v>
      </c>
      <c r="D673" s="264"/>
      <c r="E673" s="264" t="s">
        <v>176</v>
      </c>
      <c r="F673" s="253"/>
      <c r="G673" s="238"/>
      <c r="H673" s="264"/>
      <c r="I673" s="264"/>
      <c r="J673" s="76"/>
    </row>
    <row r="674" spans="1:10" x14ac:dyDescent="0.25">
      <c r="A674" s="11" t="s">
        <v>267</v>
      </c>
      <c r="B674" s="178">
        <f t="shared" si="40"/>
        <v>8.5816143331295311</v>
      </c>
      <c r="D674" s="264"/>
      <c r="E674" s="264" t="s">
        <v>90</v>
      </c>
      <c r="F674" s="264">
        <v>31345</v>
      </c>
      <c r="G674" s="238">
        <f t="shared" si="41"/>
        <v>2.9294392523364486E-2</v>
      </c>
      <c r="H674" s="264"/>
      <c r="I674" s="264"/>
      <c r="J674" s="76"/>
    </row>
    <row r="675" spans="1:10" x14ac:dyDescent="0.25">
      <c r="A675" s="11" t="s">
        <v>267</v>
      </c>
      <c r="B675" s="178">
        <f t="shared" si="40"/>
        <v>1.2546161236789239E-3</v>
      </c>
      <c r="D675" s="264"/>
      <c r="E675" s="264" t="s">
        <v>26</v>
      </c>
      <c r="F675" s="264">
        <v>379</v>
      </c>
      <c r="G675" s="238">
        <f t="shared" si="41"/>
        <v>3.5420560747663552E-4</v>
      </c>
      <c r="H675" s="264"/>
      <c r="I675" s="264"/>
      <c r="J675" s="76"/>
    </row>
    <row r="676" spans="1:10" x14ac:dyDescent="0.25">
      <c r="A676" s="11" t="s">
        <v>267</v>
      </c>
      <c r="B676" s="178">
        <f t="shared" si="40"/>
        <v>8.6117564852825588</v>
      </c>
      <c r="D676" s="264"/>
      <c r="E676" s="264" t="s">
        <v>27</v>
      </c>
      <c r="F676" s="264">
        <v>31400</v>
      </c>
      <c r="G676" s="238">
        <f t="shared" si="41"/>
        <v>2.9345794392523366E-2</v>
      </c>
      <c r="H676" s="264"/>
      <c r="I676" s="264"/>
      <c r="J676" s="76"/>
    </row>
    <row r="677" spans="1:10" x14ac:dyDescent="0.25">
      <c r="A677" s="11" t="s">
        <v>267</v>
      </c>
      <c r="B677" s="178">
        <f t="shared" si="40"/>
        <v>0.63165355926281763</v>
      </c>
      <c r="D677" s="264"/>
      <c r="E677" s="264" t="s">
        <v>16</v>
      </c>
      <c r="F677" s="264">
        <v>8504</v>
      </c>
      <c r="G677" s="238">
        <f t="shared" si="41"/>
        <v>7.9476635514018693E-3</v>
      </c>
      <c r="H677" s="264"/>
      <c r="I677" s="264"/>
      <c r="J677" s="76"/>
    </row>
    <row r="678" spans="1:10" x14ac:dyDescent="0.25">
      <c r="A678" s="11" t="s">
        <v>267</v>
      </c>
      <c r="B678" s="178">
        <f t="shared" si="40"/>
        <v>0</v>
      </c>
      <c r="D678" s="264"/>
      <c r="E678" s="264" t="s">
        <v>159</v>
      </c>
      <c r="F678" s="253"/>
      <c r="G678" s="238"/>
      <c r="H678" s="264"/>
      <c r="I678" s="264"/>
      <c r="J678" s="76"/>
    </row>
    <row r="679" spans="1:10" x14ac:dyDescent="0.25">
      <c r="A679" s="11" t="s">
        <v>267</v>
      </c>
      <c r="B679" s="178">
        <f t="shared" si="40"/>
        <v>7.6062546947331666E-2</v>
      </c>
      <c r="D679" s="264"/>
      <c r="E679" s="264" t="s">
        <v>30</v>
      </c>
      <c r="F679" s="264">
        <v>2951</v>
      </c>
      <c r="G679" s="238">
        <f t="shared" si="41"/>
        <v>2.757943925233645E-3</v>
      </c>
      <c r="H679" s="264"/>
      <c r="I679" s="264"/>
      <c r="J679" s="76"/>
    </row>
    <row r="680" spans="1:10" x14ac:dyDescent="0.25">
      <c r="A680" s="11" t="s">
        <v>267</v>
      </c>
      <c r="B680" s="178">
        <f t="shared" si="40"/>
        <v>440.0035541619356</v>
      </c>
      <c r="D680" s="264"/>
      <c r="E680" s="264" t="s">
        <v>121</v>
      </c>
      <c r="F680" s="264">
        <v>224446</v>
      </c>
      <c r="G680" s="238">
        <f t="shared" si="41"/>
        <v>0.20976261682242991</v>
      </c>
      <c r="H680" s="264"/>
      <c r="I680" s="264"/>
      <c r="J680" s="76"/>
    </row>
    <row r="681" spans="1:10" x14ac:dyDescent="0.25">
      <c r="A681" s="11" t="s">
        <v>267</v>
      </c>
      <c r="B681" s="178">
        <f t="shared" si="40"/>
        <v>4.5007424229190314E-4</v>
      </c>
      <c r="D681" s="264"/>
      <c r="E681" s="264" t="s">
        <v>160</v>
      </c>
      <c r="F681" s="264">
        <v>227</v>
      </c>
      <c r="G681" s="238">
        <f t="shared" si="41"/>
        <v>2.1214953271028037E-4</v>
      </c>
      <c r="H681" s="264"/>
      <c r="I681" s="264"/>
      <c r="J681" s="76"/>
    </row>
    <row r="682" spans="1:10" x14ac:dyDescent="0.25">
      <c r="A682" s="11" t="s">
        <v>267</v>
      </c>
      <c r="B682" s="178">
        <f t="shared" si="40"/>
        <v>0</v>
      </c>
      <c r="D682" s="264"/>
      <c r="E682" s="264" t="s">
        <v>161</v>
      </c>
      <c r="F682" s="264"/>
      <c r="G682" s="238"/>
      <c r="H682" s="264"/>
      <c r="I682" s="264"/>
      <c r="J682" s="76"/>
    </row>
    <row r="683" spans="1:10" x14ac:dyDescent="0.25">
      <c r="A683" s="11" t="s">
        <v>267</v>
      </c>
      <c r="B683" s="178">
        <f t="shared" si="40"/>
        <v>14.682505022272689</v>
      </c>
      <c r="D683" s="264"/>
      <c r="E683" s="264" t="s">
        <v>126</v>
      </c>
      <c r="F683" s="264">
        <v>41000</v>
      </c>
      <c r="G683" s="238">
        <f t="shared" si="41"/>
        <v>3.8317757009345796E-2</v>
      </c>
      <c r="H683" s="264"/>
      <c r="I683" s="264"/>
      <c r="J683" s="76"/>
    </row>
    <row r="684" spans="1:10" x14ac:dyDescent="0.25">
      <c r="A684" s="11" t="s">
        <v>267</v>
      </c>
      <c r="B684" s="178">
        <f t="shared" si="40"/>
        <v>0</v>
      </c>
      <c r="D684" s="264"/>
      <c r="E684" s="264" t="s">
        <v>38</v>
      </c>
      <c r="F684" s="253"/>
      <c r="G684" s="238"/>
      <c r="H684" s="264"/>
      <c r="I684" s="264"/>
      <c r="J684" s="76"/>
    </row>
    <row r="685" spans="1:10" x14ac:dyDescent="0.25">
      <c r="A685" s="150" t="s">
        <v>267</v>
      </c>
      <c r="B685" s="131">
        <f>POWER((F685/$J$668)*100, 2)</f>
        <v>0.50449820945060697</v>
      </c>
      <c r="C685" s="12"/>
      <c r="D685" s="12"/>
      <c r="E685" s="12" t="s">
        <v>47</v>
      </c>
      <c r="F685" s="12">
        <v>7600</v>
      </c>
      <c r="G685" s="237">
        <f t="shared" si="41"/>
        <v>7.1028037383177572E-3</v>
      </c>
      <c r="H685" s="12"/>
      <c r="I685" s="12"/>
      <c r="J685" s="12"/>
    </row>
    <row r="686" spans="1:10" x14ac:dyDescent="0.25">
      <c r="A686" s="11" t="s">
        <v>269</v>
      </c>
      <c r="B686" s="178">
        <f>POWER((F686/$J$686)*100, 2)</f>
        <v>0</v>
      </c>
      <c r="C686" s="11">
        <f>SUM(B686:B702)</f>
        <v>8208.408484708254</v>
      </c>
      <c r="D686" s="269"/>
      <c r="E686" s="269" t="s">
        <v>5</v>
      </c>
      <c r="F686" s="268"/>
      <c r="G686" s="238"/>
      <c r="H686" s="269"/>
      <c r="I686" s="269"/>
      <c r="J686" s="76">
        <v>57100</v>
      </c>
    </row>
    <row r="687" spans="1:10" x14ac:dyDescent="0.25">
      <c r="A687" s="11" t="s">
        <v>269</v>
      </c>
      <c r="B687" s="178">
        <f t="shared" ref="B687:B702" si="42">POWER((F687/$J$686)*100, 2)</f>
        <v>0</v>
      </c>
      <c r="D687" s="269"/>
      <c r="E687" s="269" t="s">
        <v>93</v>
      </c>
      <c r="F687" s="269"/>
      <c r="G687" s="238"/>
      <c r="H687" s="269"/>
      <c r="I687" s="269"/>
      <c r="J687" s="76"/>
    </row>
    <row r="688" spans="1:10" x14ac:dyDescent="0.25">
      <c r="A688" s="11" t="s">
        <v>269</v>
      </c>
      <c r="B688" s="178">
        <f t="shared" si="42"/>
        <v>8133.7654129388638</v>
      </c>
      <c r="D688" s="269"/>
      <c r="E688" s="269" t="s">
        <v>6</v>
      </c>
      <c r="F688" s="269">
        <v>51497</v>
      </c>
      <c r="G688" s="238">
        <f>F688/$J$686</f>
        <v>0.90187390542907175</v>
      </c>
      <c r="H688" s="269"/>
      <c r="I688" s="269"/>
      <c r="J688" s="76"/>
    </row>
    <row r="689" spans="1:10" x14ac:dyDescent="0.25">
      <c r="A689" s="11" t="s">
        <v>269</v>
      </c>
      <c r="B689" s="178">
        <f t="shared" si="42"/>
        <v>6.011513889357474E-4</v>
      </c>
      <c r="D689" s="269"/>
      <c r="E689" s="269" t="s">
        <v>271</v>
      </c>
      <c r="F689" s="269">
        <v>14</v>
      </c>
      <c r="G689" s="238">
        <f t="shared" ref="G689:G699" si="43">F689/$J$686</f>
        <v>2.4518388791593696E-4</v>
      </c>
      <c r="H689" s="269"/>
      <c r="I689" s="269"/>
      <c r="J689" s="76"/>
    </row>
    <row r="690" spans="1:10" x14ac:dyDescent="0.25">
      <c r="A690" s="11" t="s">
        <v>269</v>
      </c>
      <c r="B690" s="178">
        <f t="shared" si="42"/>
        <v>74.122751433101968</v>
      </c>
      <c r="D690" s="269"/>
      <c r="E690" s="269" t="s">
        <v>82</v>
      </c>
      <c r="F690" s="269">
        <v>4916</v>
      </c>
      <c r="G690" s="238">
        <f t="shared" si="43"/>
        <v>8.609457092819614E-2</v>
      </c>
      <c r="H690" s="269"/>
      <c r="I690" s="269"/>
      <c r="J690" s="76"/>
    </row>
    <row r="691" spans="1:10" x14ac:dyDescent="0.25">
      <c r="A691" s="11" t="s">
        <v>269</v>
      </c>
      <c r="B691" s="178">
        <f t="shared" si="42"/>
        <v>7.2540804376513526E-4</v>
      </c>
      <c r="D691" s="269"/>
      <c r="E691" s="269" t="s">
        <v>15</v>
      </c>
      <c r="F691" s="269">
        <v>15.378971486976249</v>
      </c>
      <c r="G691" s="238">
        <f t="shared" si="43"/>
        <v>2.6933400152322678E-4</v>
      </c>
      <c r="H691" s="269"/>
      <c r="I691" s="269"/>
      <c r="J691" s="76"/>
    </row>
    <row r="692" spans="1:10" x14ac:dyDescent="0.25">
      <c r="A692" s="11" t="s">
        <v>269</v>
      </c>
      <c r="B692" s="178">
        <f t="shared" si="42"/>
        <v>0.1107222711254106</v>
      </c>
      <c r="D692" s="269"/>
      <c r="E692" s="269" t="s">
        <v>213</v>
      </c>
      <c r="F692" s="269">
        <v>190</v>
      </c>
      <c r="G692" s="238">
        <f t="shared" si="43"/>
        <v>3.3274956217162872E-3</v>
      </c>
      <c r="H692" s="269"/>
      <c r="I692" s="269"/>
      <c r="J692" s="76"/>
    </row>
    <row r="693" spans="1:10" x14ac:dyDescent="0.25">
      <c r="A693" s="11" t="s">
        <v>269</v>
      </c>
      <c r="B693" s="178">
        <f t="shared" si="42"/>
        <v>3.7571961808484212E-5</v>
      </c>
      <c r="D693" s="269"/>
      <c r="E693" s="269" t="s">
        <v>273</v>
      </c>
      <c r="F693" s="269">
        <v>3.5</v>
      </c>
      <c r="G693" s="238">
        <f t="shared" si="43"/>
        <v>6.1295971978984239E-5</v>
      </c>
      <c r="H693" s="269"/>
      <c r="I693" s="269"/>
      <c r="J693" s="76"/>
    </row>
    <row r="694" spans="1:10" x14ac:dyDescent="0.25">
      <c r="A694" s="11" t="s">
        <v>269</v>
      </c>
      <c r="B694" s="178">
        <f t="shared" si="42"/>
        <v>0</v>
      </c>
      <c r="D694" s="269"/>
      <c r="E694" s="269" t="s">
        <v>275</v>
      </c>
      <c r="F694" s="269"/>
      <c r="G694" s="238"/>
      <c r="H694" s="269"/>
      <c r="I694" s="269"/>
      <c r="J694" s="76"/>
    </row>
    <row r="695" spans="1:10" x14ac:dyDescent="0.25">
      <c r="A695" s="11" t="s">
        <v>269</v>
      </c>
      <c r="B695" s="178">
        <f t="shared" si="42"/>
        <v>5.9379035152020759E-3</v>
      </c>
      <c r="D695" s="269"/>
      <c r="E695" s="269" t="s">
        <v>36</v>
      </c>
      <c r="F695" s="269">
        <v>44</v>
      </c>
      <c r="G695" s="238">
        <f t="shared" si="43"/>
        <v>7.7057793345008756E-4</v>
      </c>
      <c r="H695" s="269"/>
      <c r="I695" s="269"/>
      <c r="J695" s="76"/>
    </row>
    <row r="696" spans="1:10" x14ac:dyDescent="0.25">
      <c r="A696" s="11" t="s">
        <v>269</v>
      </c>
      <c r="B696" s="178">
        <f t="shared" si="42"/>
        <v>3.7111896970012974E-4</v>
      </c>
      <c r="D696" s="269"/>
      <c r="E696" s="269" t="s">
        <v>27</v>
      </c>
      <c r="F696" s="269">
        <v>11</v>
      </c>
      <c r="G696" s="238">
        <f t="shared" si="43"/>
        <v>1.9264448336252189E-4</v>
      </c>
      <c r="H696" s="269"/>
      <c r="I696" s="269"/>
      <c r="J696" s="76"/>
    </row>
    <row r="697" spans="1:10" x14ac:dyDescent="0.25">
      <c r="A697" s="11" t="s">
        <v>269</v>
      </c>
      <c r="B697" s="178">
        <f t="shared" si="42"/>
        <v>0</v>
      </c>
      <c r="D697" s="269"/>
      <c r="E697" s="269" t="s">
        <v>84</v>
      </c>
      <c r="F697" s="269"/>
      <c r="G697" s="238"/>
      <c r="H697" s="269"/>
      <c r="I697" s="269"/>
      <c r="J697" s="76"/>
    </row>
    <row r="698" spans="1:10" x14ac:dyDescent="0.25">
      <c r="A698" s="11" t="s">
        <v>269</v>
      </c>
      <c r="B698" s="178">
        <f t="shared" si="42"/>
        <v>4.4288908450164245E-3</v>
      </c>
      <c r="D698" s="269"/>
      <c r="E698" s="269" t="s">
        <v>139</v>
      </c>
      <c r="F698" s="269">
        <v>38</v>
      </c>
      <c r="G698" s="238">
        <f t="shared" si="43"/>
        <v>6.6549912434325743E-4</v>
      </c>
      <c r="H698" s="269"/>
      <c r="I698" s="269"/>
      <c r="J698" s="76"/>
    </row>
    <row r="699" spans="1:10" x14ac:dyDescent="0.25">
      <c r="A699" s="11" t="s">
        <v>269</v>
      </c>
      <c r="B699" s="178">
        <f t="shared" si="42"/>
        <v>0.39749602043914717</v>
      </c>
      <c r="D699" s="269"/>
      <c r="E699" s="269" t="s">
        <v>272</v>
      </c>
      <c r="F699" s="269">
        <v>360</v>
      </c>
      <c r="G699" s="238">
        <f t="shared" si="43"/>
        <v>6.3047285464098071E-3</v>
      </c>
      <c r="H699" s="269"/>
      <c r="I699" s="269"/>
      <c r="J699" s="76"/>
    </row>
    <row r="700" spans="1:10" x14ac:dyDescent="0.25">
      <c r="A700" s="11" t="s">
        <v>269</v>
      </c>
      <c r="B700" s="178">
        <f t="shared" si="42"/>
        <v>0</v>
      </c>
      <c r="D700" s="269"/>
      <c r="E700" s="269" t="s">
        <v>274</v>
      </c>
      <c r="F700" s="269"/>
      <c r="G700" s="238"/>
      <c r="H700" s="269"/>
      <c r="I700" s="269"/>
      <c r="J700" s="76"/>
    </row>
    <row r="701" spans="1:10" x14ac:dyDescent="0.25">
      <c r="A701" s="11" t="s">
        <v>269</v>
      </c>
      <c r="B701" s="178">
        <f t="shared" si="42"/>
        <v>0</v>
      </c>
      <c r="D701" s="269"/>
      <c r="E701" s="269" t="s">
        <v>193</v>
      </c>
      <c r="F701" s="269"/>
      <c r="G701" s="238"/>
      <c r="H701" s="269"/>
      <c r="I701" s="269"/>
      <c r="J701" s="76"/>
    </row>
    <row r="702" spans="1:10" x14ac:dyDescent="0.25">
      <c r="A702" s="150" t="s">
        <v>269</v>
      </c>
      <c r="B702" s="131">
        <f t="shared" si="42"/>
        <v>0</v>
      </c>
      <c r="C702" s="150"/>
      <c r="D702" s="12"/>
      <c r="E702" s="12" t="s">
        <v>86</v>
      </c>
      <c r="F702" s="140"/>
      <c r="G702" s="27"/>
      <c r="H702" s="12"/>
      <c r="I702" s="12"/>
      <c r="J702" s="147"/>
    </row>
    <row r="703" spans="1:10" x14ac:dyDescent="0.25">
      <c r="A703" s="11" t="s">
        <v>276</v>
      </c>
      <c r="B703" s="178">
        <f>POWER((F703/$J$703)*100, 2)</f>
        <v>7.1525148729042716</v>
      </c>
      <c r="C703" s="11">
        <f>SUM(B703:B716)</f>
        <v>2412.3325395108468</v>
      </c>
      <c r="D703" s="271"/>
      <c r="E703" s="271" t="s">
        <v>210</v>
      </c>
      <c r="F703" s="271">
        <v>6900</v>
      </c>
      <c r="G703" s="238">
        <f>F703/$J$703</f>
        <v>2.6744186046511628E-2</v>
      </c>
      <c r="H703" s="271"/>
      <c r="I703" s="271"/>
      <c r="J703" s="76">
        <v>258000</v>
      </c>
    </row>
    <row r="704" spans="1:10" x14ac:dyDescent="0.25">
      <c r="A704" s="11" t="s">
        <v>276</v>
      </c>
      <c r="B704" s="178">
        <f t="shared" ref="B704:B716" si="44">POWER((F704/$J$703)*100, 2)</f>
        <v>9.509334775554354</v>
      </c>
      <c r="D704" s="271"/>
      <c r="E704" s="271" t="s">
        <v>82</v>
      </c>
      <c r="F704" s="271">
        <v>7956</v>
      </c>
      <c r="G704" s="238">
        <f t="shared" ref="G704:G716" si="45">F704/$J$703</f>
        <v>3.0837209302325582E-2</v>
      </c>
      <c r="H704" s="271"/>
      <c r="I704" s="271"/>
      <c r="J704" s="76"/>
    </row>
    <row r="705" spans="1:10" x14ac:dyDescent="0.25">
      <c r="A705" s="11" t="s">
        <v>276</v>
      </c>
      <c r="B705" s="178">
        <f t="shared" si="44"/>
        <v>225.17445240670634</v>
      </c>
      <c r="D705" s="271"/>
      <c r="E705" s="271" t="s">
        <v>83</v>
      </c>
      <c r="F705" s="271">
        <v>38715</v>
      </c>
      <c r="G705" s="238">
        <f t="shared" si="45"/>
        <v>0.15005813953488373</v>
      </c>
      <c r="H705" s="271"/>
      <c r="I705" s="271"/>
      <c r="J705" s="76"/>
    </row>
    <row r="706" spans="1:10" x14ac:dyDescent="0.25">
      <c r="A706" s="11" t="s">
        <v>276</v>
      </c>
      <c r="B706" s="178">
        <f t="shared" si="44"/>
        <v>1532.510065500871</v>
      </c>
      <c r="D706" s="271"/>
      <c r="E706" s="271" t="s">
        <v>15</v>
      </c>
      <c r="F706" s="271">
        <v>101000</v>
      </c>
      <c r="G706" s="238">
        <f t="shared" si="45"/>
        <v>0.39147286821705424</v>
      </c>
      <c r="H706" s="271"/>
      <c r="I706" s="271"/>
      <c r="J706" s="76"/>
    </row>
    <row r="707" spans="1:10" x14ac:dyDescent="0.25">
      <c r="A707" s="11" t="s">
        <v>276</v>
      </c>
      <c r="B707" s="178">
        <f t="shared" si="44"/>
        <v>1.8099634937804219</v>
      </c>
      <c r="D707" s="271"/>
      <c r="E707" s="271" t="s">
        <v>24</v>
      </c>
      <c r="F707" s="271">
        <v>3471</v>
      </c>
      <c r="G707" s="238">
        <f t="shared" si="45"/>
        <v>1.3453488372093023E-2</v>
      </c>
      <c r="H707" s="271"/>
      <c r="I707" s="271"/>
      <c r="J707" s="76"/>
    </row>
    <row r="708" spans="1:10" x14ac:dyDescent="0.25">
      <c r="A708" s="11" t="s">
        <v>276</v>
      </c>
      <c r="B708" s="178">
        <f t="shared" si="44"/>
        <v>0</v>
      </c>
      <c r="D708" s="271"/>
      <c r="E708" s="271" t="s">
        <v>228</v>
      </c>
      <c r="F708" s="271"/>
      <c r="G708" s="238"/>
      <c r="H708" s="271"/>
      <c r="I708" s="271"/>
      <c r="J708" s="76"/>
    </row>
    <row r="709" spans="1:10" x14ac:dyDescent="0.25">
      <c r="A709" s="11" t="s">
        <v>276</v>
      </c>
      <c r="B709" s="178">
        <f t="shared" si="44"/>
        <v>0</v>
      </c>
      <c r="D709" s="271"/>
      <c r="E709" s="271" t="s">
        <v>266</v>
      </c>
      <c r="F709" s="271"/>
      <c r="G709" s="238"/>
      <c r="H709" s="271"/>
      <c r="I709" s="271"/>
      <c r="J709" s="76"/>
    </row>
    <row r="710" spans="1:10" x14ac:dyDescent="0.25">
      <c r="A710" s="11" t="s">
        <v>276</v>
      </c>
      <c r="B710" s="178">
        <f t="shared" si="44"/>
        <v>23.707085511688003</v>
      </c>
      <c r="D710" s="271"/>
      <c r="E710" s="271" t="s">
        <v>56</v>
      </c>
      <c r="F710" s="271">
        <v>12562</v>
      </c>
      <c r="G710" s="238">
        <f t="shared" si="45"/>
        <v>4.8689922480620158E-2</v>
      </c>
      <c r="H710" s="271"/>
      <c r="I710" s="271"/>
      <c r="J710" s="76"/>
    </row>
    <row r="711" spans="1:10" x14ac:dyDescent="0.25">
      <c r="A711" s="11" t="s">
        <v>276</v>
      </c>
      <c r="B711" s="178">
        <f t="shared" si="44"/>
        <v>0.49707965266510423</v>
      </c>
      <c r="D711" s="271"/>
      <c r="E711" s="271" t="s">
        <v>278</v>
      </c>
      <c r="F711" s="271">
        <v>1819</v>
      </c>
      <c r="G711" s="238">
        <f t="shared" si="45"/>
        <v>7.0503875968992245E-3</v>
      </c>
      <c r="H711" s="271"/>
      <c r="I711" s="271"/>
      <c r="J711" s="76"/>
    </row>
    <row r="712" spans="1:10" x14ac:dyDescent="0.25">
      <c r="A712" s="11" t="s">
        <v>276</v>
      </c>
      <c r="B712" s="178">
        <f t="shared" si="44"/>
        <v>49.43507000781203</v>
      </c>
      <c r="D712" s="271"/>
      <c r="E712" s="271" t="s">
        <v>92</v>
      </c>
      <c r="F712" s="271">
        <v>18140</v>
      </c>
      <c r="G712" s="238">
        <f t="shared" si="45"/>
        <v>7.0310077519379843E-2</v>
      </c>
      <c r="H712" s="271"/>
      <c r="I712" s="271"/>
      <c r="J712" s="76"/>
    </row>
    <row r="713" spans="1:10" x14ac:dyDescent="0.25">
      <c r="A713" s="11" t="s">
        <v>276</v>
      </c>
      <c r="B713" s="178">
        <f t="shared" si="44"/>
        <v>3.3938779219998803</v>
      </c>
      <c r="D713" s="271"/>
      <c r="E713" s="271" t="s">
        <v>16</v>
      </c>
      <c r="F713" s="271">
        <v>4753</v>
      </c>
      <c r="G713" s="238">
        <f t="shared" si="45"/>
        <v>1.842248062015504E-2</v>
      </c>
      <c r="H713" s="271"/>
      <c r="I713" s="271"/>
      <c r="J713" s="76"/>
    </row>
    <row r="714" spans="1:10" x14ac:dyDescent="0.25">
      <c r="A714" s="11" t="s">
        <v>276</v>
      </c>
      <c r="B714" s="178">
        <f t="shared" si="44"/>
        <v>9.6148068024758129E-2</v>
      </c>
      <c r="D714" s="271"/>
      <c r="E714" s="271" t="s">
        <v>31</v>
      </c>
      <c r="F714" s="271">
        <v>800</v>
      </c>
      <c r="G714" s="238">
        <f t="shared" si="45"/>
        <v>3.1007751937984496E-3</v>
      </c>
      <c r="H714" s="271"/>
      <c r="I714" s="271"/>
      <c r="J714" s="76"/>
    </row>
    <row r="715" spans="1:10" x14ac:dyDescent="0.25">
      <c r="A715" s="11" t="s">
        <v>276</v>
      </c>
      <c r="B715" s="178">
        <f t="shared" si="44"/>
        <v>559.01087675019528</v>
      </c>
      <c r="D715" s="271"/>
      <c r="E715" s="271" t="s">
        <v>38</v>
      </c>
      <c r="F715" s="271">
        <v>61000</v>
      </c>
      <c r="G715" s="238">
        <f t="shared" si="45"/>
        <v>0.23643410852713179</v>
      </c>
      <c r="H715" s="271"/>
      <c r="I715" s="271"/>
      <c r="J715" s="76"/>
    </row>
    <row r="716" spans="1:10" x14ac:dyDescent="0.25">
      <c r="A716" s="150" t="s">
        <v>276</v>
      </c>
      <c r="B716" s="131">
        <f t="shared" si="44"/>
        <v>3.6070548644913165E-2</v>
      </c>
      <c r="C716" s="150"/>
      <c r="D716" s="12"/>
      <c r="E716" s="12" t="s">
        <v>129</v>
      </c>
      <c r="F716" s="12">
        <v>490</v>
      </c>
      <c r="G716" s="237">
        <f t="shared" si="45"/>
        <v>1.8992248062015503E-3</v>
      </c>
      <c r="H716" s="12"/>
      <c r="I716" s="12"/>
      <c r="J716" s="147"/>
    </row>
    <row r="717" spans="1:10" x14ac:dyDescent="0.25">
      <c r="A717" s="81" t="s">
        <v>279</v>
      </c>
      <c r="B717" s="178">
        <f>POWER((F717/$J$717)*100, 2)</f>
        <v>2.2343323033061413</v>
      </c>
      <c r="C717" s="11">
        <f>SUM(B717:B720)</f>
        <v>6187.3718576909059</v>
      </c>
      <c r="D717" s="272"/>
      <c r="E717" s="272" t="s">
        <v>82</v>
      </c>
      <c r="F717" s="272">
        <v>1000</v>
      </c>
      <c r="G717" s="238">
        <f>F717/$J$717</f>
        <v>1.4947683109118086E-2</v>
      </c>
      <c r="H717" s="272"/>
      <c r="I717" s="272"/>
      <c r="J717" s="76">
        <v>66900</v>
      </c>
    </row>
    <row r="718" spans="1:10" x14ac:dyDescent="0.25">
      <c r="A718" s="81" t="s">
        <v>279</v>
      </c>
      <c r="B718" s="178">
        <f t="shared" ref="B718:B720" si="46">POWER((F718/$J$717)*100, 2)</f>
        <v>321.74385167608432</v>
      </c>
      <c r="D718" s="272"/>
      <c r="E718" s="272" t="s">
        <v>16</v>
      </c>
      <c r="F718" s="270">
        <v>12000</v>
      </c>
      <c r="G718" s="238">
        <f t="shared" ref="G718:G720" si="47">F718/$J$717</f>
        <v>0.17937219730941703</v>
      </c>
      <c r="H718" s="272"/>
      <c r="I718" s="272"/>
      <c r="J718" s="76"/>
    </row>
    <row r="719" spans="1:10" x14ac:dyDescent="0.25">
      <c r="A719" s="81" t="s">
        <v>279</v>
      </c>
      <c r="B719" s="178">
        <f t="shared" si="46"/>
        <v>5847.1053912204134</v>
      </c>
      <c r="D719" s="272"/>
      <c r="E719" s="272" t="s">
        <v>314</v>
      </c>
      <c r="F719" s="272">
        <v>51156</v>
      </c>
      <c r="G719" s="238">
        <f t="shared" si="47"/>
        <v>0.76466367713004479</v>
      </c>
      <c r="H719" s="272"/>
      <c r="I719" s="272"/>
      <c r="J719" s="76"/>
    </row>
    <row r="720" spans="1:10" x14ac:dyDescent="0.25">
      <c r="A720" s="156" t="s">
        <v>279</v>
      </c>
      <c r="B720" s="131">
        <f t="shared" si="46"/>
        <v>16.288282491101771</v>
      </c>
      <c r="C720" s="150"/>
      <c r="D720" s="12"/>
      <c r="E720" s="12" t="s">
        <v>86</v>
      </c>
      <c r="F720" s="12">
        <v>2700</v>
      </c>
      <c r="G720" s="237">
        <f t="shared" si="47"/>
        <v>4.0358744394618833E-2</v>
      </c>
      <c r="H720" s="12"/>
      <c r="I720" s="12"/>
      <c r="J720" s="147"/>
    </row>
    <row r="721" spans="1:10" x14ac:dyDescent="0.25">
      <c r="A721" s="11" t="s">
        <v>280</v>
      </c>
      <c r="B721" s="178">
        <f>POWER((F721/$J$721)*100, 2)</f>
        <v>2.4605920799692427E-2</v>
      </c>
      <c r="C721" s="11">
        <f>SUM(B721:B731)</f>
        <v>3061.902262110727</v>
      </c>
      <c r="D721" s="274"/>
      <c r="E721" s="274" t="s">
        <v>5</v>
      </c>
      <c r="F721" s="274">
        <v>320</v>
      </c>
      <c r="G721" s="238">
        <f>F721/$J$721</f>
        <v>1.5686274509803921E-3</v>
      </c>
      <c r="H721" s="274"/>
      <c r="I721" s="274"/>
      <c r="J721" s="76">
        <v>204000</v>
      </c>
    </row>
    <row r="722" spans="1:10" x14ac:dyDescent="0.25">
      <c r="A722" s="11" t="s">
        <v>280</v>
      </c>
      <c r="B722" s="178">
        <f t="shared" ref="B722:B731" si="48">POWER((F722/$J$721)*100, 2)</f>
        <v>0.42953887927720108</v>
      </c>
      <c r="D722" s="274"/>
      <c r="E722" s="274" t="s">
        <v>202</v>
      </c>
      <c r="F722" s="274">
        <v>1337</v>
      </c>
      <c r="G722" s="238">
        <f t="shared" ref="G722:G731" si="49">F722/$J$721</f>
        <v>6.5539215686274506E-3</v>
      </c>
      <c r="H722" s="274"/>
      <c r="I722" s="274"/>
      <c r="J722" s="76"/>
    </row>
    <row r="723" spans="1:10" x14ac:dyDescent="0.25">
      <c r="A723" s="11" t="s">
        <v>280</v>
      </c>
      <c r="B723" s="178">
        <f t="shared" si="48"/>
        <v>65.419550173010379</v>
      </c>
      <c r="D723" s="274"/>
      <c r="E723" s="274" t="s">
        <v>315</v>
      </c>
      <c r="F723" s="274">
        <v>16500</v>
      </c>
      <c r="G723" s="238">
        <f t="shared" si="49"/>
        <v>8.0882352941176475E-2</v>
      </c>
      <c r="H723" s="274"/>
      <c r="I723" s="274"/>
      <c r="J723" s="76"/>
    </row>
    <row r="724" spans="1:10" x14ac:dyDescent="0.25">
      <c r="A724" s="11" t="s">
        <v>280</v>
      </c>
      <c r="B724" s="178">
        <f t="shared" si="48"/>
        <v>0.29075355632449057</v>
      </c>
      <c r="D724" s="274"/>
      <c r="E724" s="274" t="s">
        <v>134</v>
      </c>
      <c r="F724" s="274">
        <v>1100</v>
      </c>
      <c r="G724" s="238">
        <f t="shared" si="49"/>
        <v>5.392156862745098E-3</v>
      </c>
      <c r="H724" s="274"/>
      <c r="I724" s="274"/>
      <c r="J724" s="76"/>
    </row>
    <row r="725" spans="1:10" x14ac:dyDescent="0.25">
      <c r="A725" s="11" t="s">
        <v>280</v>
      </c>
      <c r="B725" s="178">
        <f t="shared" si="48"/>
        <v>9.3534027777777791</v>
      </c>
      <c r="D725" s="274"/>
      <c r="E725" s="274" t="s">
        <v>111</v>
      </c>
      <c r="F725" s="274">
        <v>6239</v>
      </c>
      <c r="G725" s="238">
        <f t="shared" si="49"/>
        <v>3.0583333333333334E-2</v>
      </c>
      <c r="H725" s="274"/>
      <c r="I725" s="274"/>
      <c r="J725" s="76"/>
    </row>
    <row r="726" spans="1:10" x14ac:dyDescent="0.25">
      <c r="A726" s="11" t="s">
        <v>280</v>
      </c>
      <c r="B726" s="178">
        <f t="shared" si="48"/>
        <v>2.1626297577854667E-4</v>
      </c>
      <c r="D726" s="274"/>
      <c r="E726" s="274" t="s">
        <v>118</v>
      </c>
      <c r="F726" s="274">
        <v>30</v>
      </c>
      <c r="G726" s="238">
        <f t="shared" si="49"/>
        <v>1.4705882352941175E-4</v>
      </c>
      <c r="H726" s="274"/>
      <c r="I726" s="274"/>
      <c r="J726" s="76"/>
    </row>
    <row r="727" spans="1:10" x14ac:dyDescent="0.25">
      <c r="A727" s="11" t="s">
        <v>280</v>
      </c>
      <c r="B727" s="178">
        <f t="shared" si="48"/>
        <v>1537.8700499807769</v>
      </c>
      <c r="D727" s="274"/>
      <c r="E727" s="274" t="s">
        <v>16</v>
      </c>
      <c r="F727" s="270">
        <v>80000</v>
      </c>
      <c r="G727" s="238">
        <f t="shared" si="49"/>
        <v>0.39215686274509803</v>
      </c>
      <c r="H727" s="274"/>
      <c r="I727" s="274"/>
      <c r="J727" s="76"/>
    </row>
    <row r="728" spans="1:10" x14ac:dyDescent="0.25">
      <c r="A728" s="11" t="s">
        <v>280</v>
      </c>
      <c r="B728" s="178">
        <f t="shared" si="48"/>
        <v>9.6116878123798542E-5</v>
      </c>
      <c r="D728" s="274"/>
      <c r="E728" s="274" t="s">
        <v>37</v>
      </c>
      <c r="F728" s="270">
        <v>20</v>
      </c>
      <c r="G728" s="238">
        <f t="shared" si="49"/>
        <v>9.8039215686274506E-5</v>
      </c>
      <c r="H728" s="274"/>
      <c r="I728" s="274"/>
      <c r="J728" s="76"/>
    </row>
    <row r="729" spans="1:10" x14ac:dyDescent="0.25">
      <c r="A729" s="11" t="s">
        <v>280</v>
      </c>
      <c r="B729" s="178">
        <f t="shared" si="48"/>
        <v>1388.2199307958476</v>
      </c>
      <c r="D729" s="274"/>
      <c r="E729" s="274" t="s">
        <v>316</v>
      </c>
      <c r="F729" s="274">
        <v>76008</v>
      </c>
      <c r="G729" s="238">
        <f t="shared" si="49"/>
        <v>0.37258823529411766</v>
      </c>
      <c r="H729" s="274"/>
      <c r="I729" s="274"/>
      <c r="J729" s="76"/>
    </row>
    <row r="730" spans="1:10" x14ac:dyDescent="0.25">
      <c r="A730" s="11" t="s">
        <v>280</v>
      </c>
      <c r="B730" s="178">
        <f t="shared" si="48"/>
        <v>38.148788927335644</v>
      </c>
      <c r="D730" s="274"/>
      <c r="E730" s="274" t="s">
        <v>38</v>
      </c>
      <c r="F730" s="274">
        <v>12600</v>
      </c>
      <c r="G730" s="238">
        <f t="shared" si="49"/>
        <v>6.1764705882352944E-2</v>
      </c>
      <c r="H730" s="274"/>
      <c r="I730" s="274"/>
      <c r="J730" s="76"/>
    </row>
    <row r="731" spans="1:10" x14ac:dyDescent="0.25">
      <c r="A731" s="150" t="s">
        <v>280</v>
      </c>
      <c r="B731" s="131">
        <f t="shared" si="48"/>
        <v>22.145328719723185</v>
      </c>
      <c r="C731" s="150"/>
      <c r="D731" s="12"/>
      <c r="E731" s="12" t="s">
        <v>317</v>
      </c>
      <c r="F731" s="12">
        <v>9600</v>
      </c>
      <c r="G731" s="237">
        <f t="shared" si="49"/>
        <v>4.7058823529411764E-2</v>
      </c>
      <c r="H731" s="12"/>
      <c r="I731" s="12"/>
      <c r="J731" s="147"/>
    </row>
    <row r="732" spans="1:10" x14ac:dyDescent="0.25">
      <c r="A732" s="11" t="s">
        <v>285</v>
      </c>
      <c r="B732" s="277">
        <f>POWER((F732/$J$732)*100, 2)</f>
        <v>0</v>
      </c>
      <c r="C732" s="11">
        <f>SUM(B732:B812)</f>
        <v>1016.1810269948617</v>
      </c>
      <c r="D732" s="277"/>
      <c r="E732" s="277" t="s">
        <v>97</v>
      </c>
      <c r="F732" s="276"/>
      <c r="G732" s="238"/>
      <c r="H732" s="277"/>
      <c r="I732" s="277"/>
      <c r="J732" s="76">
        <v>25800</v>
      </c>
    </row>
    <row r="733" spans="1:10" x14ac:dyDescent="0.25">
      <c r="A733" s="11" t="s">
        <v>285</v>
      </c>
      <c r="B733" s="277">
        <f t="shared" ref="B733:B796" si="50">POWER((F733/$J$732)*100, 2)</f>
        <v>10.691379123850732</v>
      </c>
      <c r="D733" s="277"/>
      <c r="E733" s="277" t="s">
        <v>81</v>
      </c>
      <c r="F733" s="277">
        <v>843.6</v>
      </c>
      <c r="G733" s="238">
        <f>F733/$J$732</f>
        <v>3.2697674418604654E-2</v>
      </c>
      <c r="H733" s="277"/>
      <c r="I733" s="277"/>
      <c r="J733" s="76"/>
    </row>
    <row r="734" spans="1:10" x14ac:dyDescent="0.25">
      <c r="A734" s="11" t="s">
        <v>285</v>
      </c>
      <c r="B734" s="277">
        <f t="shared" si="50"/>
        <v>5.6879659275283941E-3</v>
      </c>
      <c r="D734" s="277"/>
      <c r="E734" s="277" t="s">
        <v>210</v>
      </c>
      <c r="F734" s="277">
        <v>19.457999999999998</v>
      </c>
      <c r="G734" s="238">
        <f t="shared" ref="G734:G797" si="51">F734/$J$732</f>
        <v>7.5418604651162789E-4</v>
      </c>
      <c r="H734" s="277"/>
      <c r="I734" s="277"/>
      <c r="J734" s="76"/>
    </row>
    <row r="735" spans="1:10" x14ac:dyDescent="0.25">
      <c r="A735" s="11" t="s">
        <v>285</v>
      </c>
      <c r="B735" s="277">
        <f t="shared" si="50"/>
        <v>50.850331817333689</v>
      </c>
      <c r="D735" s="277"/>
      <c r="E735" s="277" t="s">
        <v>5</v>
      </c>
      <c r="F735" s="277">
        <v>1839.7829999999999</v>
      </c>
      <c r="G735" s="238">
        <f t="shared" si="51"/>
        <v>7.1309418604651162E-2</v>
      </c>
      <c r="H735" s="277"/>
      <c r="I735" s="277"/>
      <c r="J735" s="76"/>
    </row>
    <row r="736" spans="1:10" x14ac:dyDescent="0.25">
      <c r="A736" s="11" t="s">
        <v>285</v>
      </c>
      <c r="B736" s="277">
        <f t="shared" si="50"/>
        <v>6.3196337359533683E-5</v>
      </c>
      <c r="D736" s="277"/>
      <c r="E736" s="277" t="s">
        <v>192</v>
      </c>
      <c r="F736" s="277">
        <v>2.0510000000000002</v>
      </c>
      <c r="G736" s="238">
        <f t="shared" si="51"/>
        <v>7.9496124031007754E-5</v>
      </c>
      <c r="H736" s="277"/>
      <c r="I736" s="277"/>
      <c r="J736" s="76"/>
    </row>
    <row r="737" spans="1:10" x14ac:dyDescent="0.25">
      <c r="A737" s="11" t="s">
        <v>285</v>
      </c>
      <c r="B737" s="277">
        <f t="shared" si="50"/>
        <v>24.891590649600381</v>
      </c>
      <c r="D737" s="277"/>
      <c r="E737" s="277" t="s">
        <v>93</v>
      </c>
      <c r="F737" s="277">
        <v>1287.2</v>
      </c>
      <c r="G737" s="238">
        <f t="shared" si="51"/>
        <v>4.9891472868217053E-2</v>
      </c>
      <c r="H737" s="277"/>
      <c r="I737" s="277"/>
      <c r="J737" s="76"/>
    </row>
    <row r="738" spans="1:10" x14ac:dyDescent="0.25">
      <c r="A738" s="11" t="s">
        <v>285</v>
      </c>
      <c r="B738" s="277">
        <f t="shared" si="50"/>
        <v>7.6711797518178E-3</v>
      </c>
      <c r="D738" s="277"/>
      <c r="E738" s="277" t="s">
        <v>202</v>
      </c>
      <c r="F738" s="277">
        <v>22.597000000000001</v>
      </c>
      <c r="G738" s="238">
        <f t="shared" si="51"/>
        <v>8.7585271317829462E-4</v>
      </c>
      <c r="H738" s="277"/>
      <c r="I738" s="277"/>
      <c r="J738" s="76"/>
    </row>
    <row r="739" spans="1:10" x14ac:dyDescent="0.25">
      <c r="A739" s="11" t="s">
        <v>285</v>
      </c>
      <c r="B739" s="277">
        <f t="shared" si="50"/>
        <v>7.8965356649239829E-2</v>
      </c>
      <c r="D739" s="277"/>
      <c r="E739" s="277" t="s">
        <v>6</v>
      </c>
      <c r="F739" s="277">
        <v>72.5</v>
      </c>
      <c r="G739" s="238">
        <f t="shared" si="51"/>
        <v>2.8100775193798449E-3</v>
      </c>
      <c r="H739" s="277"/>
      <c r="I739" s="277"/>
      <c r="J739" s="76"/>
    </row>
    <row r="740" spans="1:10" x14ac:dyDescent="0.25">
      <c r="A740" s="11" t="s">
        <v>285</v>
      </c>
      <c r="B740" s="277">
        <f t="shared" si="50"/>
        <v>4.6503752313562886E-2</v>
      </c>
      <c r="D740" s="277"/>
      <c r="E740" s="277" t="s">
        <v>101</v>
      </c>
      <c r="F740" s="277">
        <v>55.637</v>
      </c>
      <c r="G740" s="238">
        <f t="shared" si="51"/>
        <v>2.1564728682170542E-3</v>
      </c>
      <c r="H740" s="277"/>
      <c r="I740" s="277"/>
      <c r="J740" s="76"/>
    </row>
    <row r="741" spans="1:10" x14ac:dyDescent="0.25">
      <c r="A741" s="11" t="s">
        <v>285</v>
      </c>
      <c r="B741" s="277">
        <f t="shared" si="50"/>
        <v>3.1765020281233096E-3</v>
      </c>
      <c r="D741" s="277"/>
      <c r="E741" s="277" t="s">
        <v>102</v>
      </c>
      <c r="F741" s="277">
        <v>14.541</v>
      </c>
      <c r="G741" s="238">
        <f t="shared" si="51"/>
        <v>5.6360465116279067E-4</v>
      </c>
      <c r="H741" s="277"/>
      <c r="I741" s="277"/>
      <c r="J741" s="76"/>
    </row>
    <row r="742" spans="1:10" x14ac:dyDescent="0.25">
      <c r="A742" s="11" t="s">
        <v>285</v>
      </c>
      <c r="B742" s="277">
        <f t="shared" si="50"/>
        <v>0</v>
      </c>
      <c r="D742" s="277"/>
      <c r="E742" s="277" t="s">
        <v>168</v>
      </c>
      <c r="F742" s="277"/>
      <c r="G742" s="238"/>
      <c r="H742" s="277"/>
      <c r="I742" s="277"/>
      <c r="J742" s="76"/>
    </row>
    <row r="743" spans="1:10" x14ac:dyDescent="0.25">
      <c r="A743" s="11" t="s">
        <v>285</v>
      </c>
      <c r="B743" s="277">
        <f t="shared" si="50"/>
        <v>6.2689290393606161</v>
      </c>
      <c r="D743" s="277"/>
      <c r="E743" s="277" t="s">
        <v>245</v>
      </c>
      <c r="F743" s="277">
        <v>645.976</v>
      </c>
      <c r="G743" s="238">
        <f t="shared" si="51"/>
        <v>2.5037829457364342E-2</v>
      </c>
      <c r="H743" s="277"/>
      <c r="I743" s="277"/>
      <c r="J743" s="76"/>
    </row>
    <row r="744" spans="1:10" x14ac:dyDescent="0.25">
      <c r="A744" s="11" t="s">
        <v>285</v>
      </c>
      <c r="B744" s="277">
        <f t="shared" si="50"/>
        <v>22.323793642209004</v>
      </c>
      <c r="D744" s="277"/>
      <c r="E744" s="277" t="s">
        <v>83</v>
      </c>
      <c r="F744" s="277">
        <v>1219</v>
      </c>
      <c r="G744" s="238">
        <f t="shared" si="51"/>
        <v>4.7248062015503876E-2</v>
      </c>
      <c r="H744" s="277"/>
      <c r="I744" s="277"/>
      <c r="J744" s="76"/>
    </row>
    <row r="745" spans="1:10" x14ac:dyDescent="0.25">
      <c r="A745" s="11" t="s">
        <v>285</v>
      </c>
      <c r="B745" s="277">
        <f t="shared" si="50"/>
        <v>252.53890992127876</v>
      </c>
      <c r="D745" s="277"/>
      <c r="E745" s="277" t="s">
        <v>15</v>
      </c>
      <c r="F745" s="277">
        <v>4100</v>
      </c>
      <c r="G745" s="238">
        <f t="shared" si="51"/>
        <v>0.15891472868217055</v>
      </c>
      <c r="H745" s="277"/>
      <c r="I745" s="277"/>
      <c r="J745" s="76"/>
    </row>
    <row r="746" spans="1:10" x14ac:dyDescent="0.25">
      <c r="A746" s="11" t="s">
        <v>285</v>
      </c>
      <c r="B746" s="277">
        <f t="shared" si="50"/>
        <v>2.9310892374256356E-3</v>
      </c>
      <c r="D746" s="277"/>
      <c r="E746" s="277" t="s">
        <v>319</v>
      </c>
      <c r="F746" s="277">
        <v>13.968</v>
      </c>
      <c r="G746" s="238">
        <f t="shared" si="51"/>
        <v>5.413953488372093E-4</v>
      </c>
      <c r="H746" s="277"/>
      <c r="I746" s="277"/>
      <c r="J746" s="76"/>
    </row>
    <row r="747" spans="1:10" x14ac:dyDescent="0.25">
      <c r="A747" s="11" t="s">
        <v>285</v>
      </c>
      <c r="B747" s="277">
        <f t="shared" si="50"/>
        <v>5.4863075551349075E-2</v>
      </c>
      <c r="D747" s="277"/>
      <c r="E747" s="277" t="s">
        <v>213</v>
      </c>
      <c r="F747" s="277">
        <v>60.430999999999997</v>
      </c>
      <c r="G747" s="238">
        <f t="shared" si="51"/>
        <v>2.3422868217054262E-3</v>
      </c>
      <c r="H747" s="277"/>
      <c r="I747" s="277"/>
      <c r="J747" s="76"/>
    </row>
    <row r="748" spans="1:10" x14ac:dyDescent="0.25">
      <c r="A748" s="11" t="s">
        <v>285</v>
      </c>
      <c r="B748" s="277">
        <f t="shared" si="50"/>
        <v>0</v>
      </c>
      <c r="D748" s="277"/>
      <c r="E748" s="277" t="s">
        <v>332</v>
      </c>
      <c r="F748" s="277"/>
      <c r="G748" s="238"/>
      <c r="H748" s="277"/>
      <c r="I748" s="277"/>
      <c r="J748" s="76"/>
    </row>
    <row r="749" spans="1:10" x14ac:dyDescent="0.25">
      <c r="A749" s="11" t="s">
        <v>285</v>
      </c>
      <c r="B749" s="277">
        <f t="shared" si="50"/>
        <v>5.1412925905895068E-6</v>
      </c>
      <c r="D749" s="277"/>
      <c r="E749" s="277" t="s">
        <v>340</v>
      </c>
      <c r="F749" s="277">
        <v>0.58499999999999996</v>
      </c>
      <c r="G749" s="238">
        <f t="shared" si="51"/>
        <v>2.2674418604651163E-5</v>
      </c>
      <c r="H749" s="277"/>
      <c r="I749" s="277"/>
      <c r="J749" s="277"/>
    </row>
    <row r="750" spans="1:10" x14ac:dyDescent="0.25">
      <c r="A750" s="11" t="s">
        <v>285</v>
      </c>
      <c r="B750" s="277">
        <f t="shared" si="50"/>
        <v>9.1933530572081007E-2</v>
      </c>
      <c r="D750" s="277"/>
      <c r="E750" s="277" t="s">
        <v>18</v>
      </c>
      <c r="F750" s="277">
        <v>78.227000000000004</v>
      </c>
      <c r="G750" s="238">
        <f t="shared" si="51"/>
        <v>3.0320542635658915E-3</v>
      </c>
      <c r="H750" s="277"/>
      <c r="I750" s="277"/>
      <c r="J750" s="76"/>
    </row>
    <row r="751" spans="1:10" x14ac:dyDescent="0.25">
      <c r="A751" s="11" t="s">
        <v>285</v>
      </c>
      <c r="B751" s="277">
        <f t="shared" si="50"/>
        <v>3.3802055164954025E-5</v>
      </c>
      <c r="D751" s="277"/>
      <c r="E751" s="277" t="s">
        <v>222</v>
      </c>
      <c r="F751" s="277">
        <v>1.5</v>
      </c>
      <c r="G751" s="238">
        <f t="shared" si="51"/>
        <v>5.8139534883720933E-5</v>
      </c>
      <c r="H751" s="277"/>
      <c r="I751" s="277"/>
      <c r="J751" s="76"/>
    </row>
    <row r="752" spans="1:10" x14ac:dyDescent="0.25">
      <c r="A752" s="11" t="s">
        <v>285</v>
      </c>
      <c r="B752" s="277">
        <f t="shared" si="50"/>
        <v>0</v>
      </c>
      <c r="D752" s="277"/>
      <c r="E752" s="277" t="s">
        <v>320</v>
      </c>
      <c r="F752" s="277"/>
      <c r="G752" s="238"/>
      <c r="H752" s="277"/>
      <c r="I752" s="277"/>
      <c r="J752" s="76"/>
    </row>
    <row r="753" spans="1:10" x14ac:dyDescent="0.25">
      <c r="A753" s="11" t="s">
        <v>285</v>
      </c>
      <c r="B753" s="277">
        <f t="shared" si="50"/>
        <v>3.7499008623279842E-3</v>
      </c>
      <c r="D753" s="277"/>
      <c r="E753" s="277" t="s">
        <v>342</v>
      </c>
      <c r="F753" s="277">
        <v>15.798999999999999</v>
      </c>
      <c r="G753" s="238">
        <f t="shared" si="51"/>
        <v>6.1236434108527125E-4</v>
      </c>
      <c r="H753" s="277"/>
      <c r="I753" s="277"/>
      <c r="J753" s="76"/>
    </row>
    <row r="754" spans="1:10" x14ac:dyDescent="0.25">
      <c r="A754" s="11" t="s">
        <v>285</v>
      </c>
      <c r="B754" s="277">
        <f t="shared" si="50"/>
        <v>3.1542590589507844E-5</v>
      </c>
      <c r="D754" s="277"/>
      <c r="E754" s="277" t="s">
        <v>273</v>
      </c>
      <c r="F754" s="277">
        <v>1.4490000000000001</v>
      </c>
      <c r="G754" s="238">
        <f t="shared" si="51"/>
        <v>5.6162790697674418E-5</v>
      </c>
      <c r="H754" s="277"/>
      <c r="I754" s="277"/>
      <c r="J754" s="76"/>
    </row>
    <row r="755" spans="1:10" x14ac:dyDescent="0.25">
      <c r="A755" s="11" t="s">
        <v>285</v>
      </c>
      <c r="B755" s="277">
        <f t="shared" si="50"/>
        <v>0</v>
      </c>
      <c r="D755" s="277"/>
      <c r="E755" s="277" t="s">
        <v>52</v>
      </c>
      <c r="F755" s="276"/>
      <c r="G755" s="238"/>
      <c r="H755" s="277"/>
      <c r="I755" s="277"/>
      <c r="J755" s="76"/>
    </row>
    <row r="756" spans="1:10" ht="17.25" x14ac:dyDescent="0.25">
      <c r="A756" s="11" t="s">
        <v>285</v>
      </c>
      <c r="B756" s="277">
        <f t="shared" si="50"/>
        <v>3.0403683071930777E-3</v>
      </c>
      <c r="D756" s="277"/>
      <c r="E756" s="277" t="s">
        <v>331</v>
      </c>
      <c r="F756" s="277">
        <v>14.226000000000001</v>
      </c>
      <c r="G756" s="238">
        <f t="shared" si="51"/>
        <v>5.5139534883720932E-4</v>
      </c>
      <c r="H756" s="277"/>
      <c r="I756" s="277"/>
      <c r="J756" s="76"/>
    </row>
    <row r="757" spans="1:10" x14ac:dyDescent="0.25">
      <c r="A757" s="11" t="s">
        <v>285</v>
      </c>
      <c r="B757" s="277">
        <f t="shared" si="50"/>
        <v>1.5023135628868461E-5</v>
      </c>
      <c r="D757" s="277"/>
      <c r="E757" s="277" t="s">
        <v>19</v>
      </c>
      <c r="F757" s="277">
        <v>1</v>
      </c>
      <c r="G757" s="238">
        <f t="shared" si="51"/>
        <v>3.8759689922480622E-5</v>
      </c>
      <c r="H757" s="277"/>
      <c r="I757" s="277"/>
      <c r="J757" s="76"/>
    </row>
    <row r="758" spans="1:10" x14ac:dyDescent="0.25">
      <c r="A758" s="11" t="s">
        <v>285</v>
      </c>
      <c r="B758" s="277">
        <f t="shared" si="50"/>
        <v>1.6360194699837751E-4</v>
      </c>
      <c r="D758" s="277"/>
      <c r="E758" s="277" t="s">
        <v>321</v>
      </c>
      <c r="F758" s="277">
        <v>3.3</v>
      </c>
      <c r="G758" s="238">
        <f t="shared" si="51"/>
        <v>1.2790697674418605E-4</v>
      </c>
      <c r="H758" s="277"/>
      <c r="I758" s="277"/>
      <c r="J758" s="76"/>
    </row>
    <row r="759" spans="1:10" x14ac:dyDescent="0.25">
      <c r="A759" s="11" t="s">
        <v>285</v>
      </c>
      <c r="B759" s="277">
        <f t="shared" si="50"/>
        <v>2.28830115978607E-2</v>
      </c>
      <c r="D759" s="277"/>
      <c r="E759" s="277" t="s">
        <v>21</v>
      </c>
      <c r="F759" s="277">
        <v>39.027999999999999</v>
      </c>
      <c r="G759" s="238">
        <f t="shared" si="51"/>
        <v>1.5127131782945735E-3</v>
      </c>
      <c r="H759" s="277"/>
      <c r="I759" s="277"/>
      <c r="J759" s="76"/>
    </row>
    <row r="760" spans="1:10" x14ac:dyDescent="0.25">
      <c r="A760" s="11" t="s">
        <v>285</v>
      </c>
      <c r="B760" s="277">
        <f t="shared" si="50"/>
        <v>1.2049231659155102</v>
      </c>
      <c r="D760" s="277"/>
      <c r="E760" s="277" t="s">
        <v>190</v>
      </c>
      <c r="F760" s="277">
        <v>283.20400000000001</v>
      </c>
      <c r="G760" s="238">
        <f t="shared" si="51"/>
        <v>1.0976899224806201E-2</v>
      </c>
      <c r="H760" s="277"/>
      <c r="I760" s="277"/>
      <c r="J760" s="76"/>
    </row>
    <row r="761" spans="1:10" x14ac:dyDescent="0.25">
      <c r="A761" s="11" t="s">
        <v>285</v>
      </c>
      <c r="B761" s="277">
        <f t="shared" si="50"/>
        <v>3.8937385073012427E-2</v>
      </c>
      <c r="D761" s="277"/>
      <c r="E761" s="277" t="s">
        <v>227</v>
      </c>
      <c r="F761" s="277">
        <v>50.91</v>
      </c>
      <c r="G761" s="238">
        <f t="shared" si="51"/>
        <v>1.9732558139534881E-3</v>
      </c>
      <c r="H761" s="277"/>
      <c r="I761" s="277"/>
      <c r="J761" s="76"/>
    </row>
    <row r="762" spans="1:10" x14ac:dyDescent="0.25">
      <c r="A762" s="11" t="s">
        <v>285</v>
      </c>
      <c r="B762" s="277">
        <f t="shared" si="50"/>
        <v>1.9022824494321253</v>
      </c>
      <c r="D762" s="277"/>
      <c r="E762" s="277" t="s">
        <v>9</v>
      </c>
      <c r="F762" s="277">
        <v>355.84199999999998</v>
      </c>
      <c r="G762" s="238">
        <f t="shared" si="51"/>
        <v>1.3792325581395348E-2</v>
      </c>
      <c r="H762" s="277"/>
      <c r="I762" s="277"/>
      <c r="J762" s="76"/>
    </row>
    <row r="763" spans="1:10" x14ac:dyDescent="0.25">
      <c r="A763" s="11" t="s">
        <v>285</v>
      </c>
      <c r="B763" s="277">
        <f t="shared" si="50"/>
        <v>0.97687939426717141</v>
      </c>
      <c r="D763" s="277"/>
      <c r="E763" s="277" t="s">
        <v>23</v>
      </c>
      <c r="F763" s="277">
        <v>255</v>
      </c>
      <c r="G763" s="238">
        <f t="shared" si="51"/>
        <v>9.883720930232558E-3</v>
      </c>
      <c r="H763" s="277"/>
      <c r="I763" s="277"/>
      <c r="J763" s="76"/>
    </row>
    <row r="764" spans="1:10" x14ac:dyDescent="0.25">
      <c r="A764" s="11" t="s">
        <v>285</v>
      </c>
      <c r="B764" s="277">
        <f t="shared" si="50"/>
        <v>0</v>
      </c>
      <c r="D764" s="277"/>
      <c r="E764" s="277" t="s">
        <v>24</v>
      </c>
      <c r="F764" s="277"/>
      <c r="G764" s="238"/>
      <c r="H764" s="277"/>
      <c r="I764" s="277"/>
      <c r="J764" s="76"/>
    </row>
    <row r="765" spans="1:10" x14ac:dyDescent="0.25">
      <c r="A765" s="11" t="s">
        <v>285</v>
      </c>
      <c r="B765" s="277">
        <f t="shared" si="50"/>
        <v>9.1917078300582876E-4</v>
      </c>
      <c r="D765" s="277"/>
      <c r="E765" s="277" t="s">
        <v>322</v>
      </c>
      <c r="F765" s="277">
        <v>7.8220000000000001</v>
      </c>
      <c r="G765" s="238">
        <f t="shared" si="51"/>
        <v>3.0317829457364339E-4</v>
      </c>
      <c r="H765" s="277"/>
      <c r="I765" s="277"/>
      <c r="J765" s="76"/>
    </row>
    <row r="766" spans="1:10" x14ac:dyDescent="0.25">
      <c r="A766" s="11" t="s">
        <v>285</v>
      </c>
      <c r="B766" s="277">
        <f t="shared" si="50"/>
        <v>0</v>
      </c>
      <c r="D766" s="277"/>
      <c r="E766" s="277" t="s">
        <v>25</v>
      </c>
      <c r="F766" s="277"/>
      <c r="G766" s="238"/>
      <c r="H766" s="277"/>
      <c r="I766" s="277"/>
      <c r="J766" s="76"/>
    </row>
    <row r="767" spans="1:10" x14ac:dyDescent="0.25">
      <c r="A767" s="11" t="s">
        <v>285</v>
      </c>
      <c r="B767" s="277">
        <f t="shared" si="50"/>
        <v>0</v>
      </c>
      <c r="D767" s="277"/>
      <c r="E767" s="277" t="s">
        <v>10</v>
      </c>
      <c r="F767" s="277"/>
      <c r="G767" s="238"/>
      <c r="H767" s="277"/>
      <c r="I767" s="277"/>
      <c r="J767" s="76"/>
    </row>
    <row r="768" spans="1:10" x14ac:dyDescent="0.25">
      <c r="A768" s="11" t="s">
        <v>285</v>
      </c>
      <c r="B768" s="277">
        <f t="shared" si="50"/>
        <v>1.9948825190793819E-4</v>
      </c>
      <c r="D768" s="277"/>
      <c r="E768" s="277" t="s">
        <v>111</v>
      </c>
      <c r="F768" s="277">
        <v>3.6440000000000001</v>
      </c>
      <c r="G768" s="238">
        <f t="shared" si="51"/>
        <v>1.4124031007751938E-4</v>
      </c>
      <c r="H768" s="277"/>
      <c r="I768" s="277"/>
      <c r="J768" s="76"/>
    </row>
    <row r="769" spans="1:10" x14ac:dyDescent="0.25">
      <c r="A769" s="11" t="s">
        <v>285</v>
      </c>
      <c r="B769" s="277">
        <f t="shared" si="50"/>
        <v>13.955987339117243</v>
      </c>
      <c r="D769" s="277"/>
      <c r="E769" s="277" t="s">
        <v>228</v>
      </c>
      <c r="F769" s="277">
        <v>963.82899999999995</v>
      </c>
      <c r="G769" s="238">
        <f t="shared" si="51"/>
        <v>3.7357713178294574E-2</v>
      </c>
      <c r="H769" s="277"/>
      <c r="I769" s="277"/>
      <c r="J769" s="76"/>
    </row>
    <row r="770" spans="1:10" x14ac:dyDescent="0.25">
      <c r="A770" s="11" t="s">
        <v>285</v>
      </c>
      <c r="B770" s="277">
        <f t="shared" si="50"/>
        <v>1.1778138333032867E-2</v>
      </c>
      <c r="D770" s="277"/>
      <c r="E770" s="277" t="s">
        <v>220</v>
      </c>
      <c r="F770" s="277">
        <v>28</v>
      </c>
      <c r="G770" s="238">
        <f t="shared" si="51"/>
        <v>1.0852713178294573E-3</v>
      </c>
      <c r="H770" s="277"/>
      <c r="I770" s="277"/>
      <c r="J770" s="76"/>
    </row>
    <row r="771" spans="1:10" x14ac:dyDescent="0.25">
      <c r="A771" s="11" t="s">
        <v>285</v>
      </c>
      <c r="B771" s="277">
        <f t="shared" si="50"/>
        <v>2.2815048674959437E-4</v>
      </c>
      <c r="D771" s="277"/>
      <c r="E771" s="277" t="s">
        <v>170</v>
      </c>
      <c r="F771" s="277">
        <v>3.8969999999999998</v>
      </c>
      <c r="G771" s="238">
        <f t="shared" si="51"/>
        <v>1.5104651162790698E-4</v>
      </c>
      <c r="H771" s="277"/>
      <c r="I771" s="277"/>
      <c r="J771" s="76"/>
    </row>
    <row r="772" spans="1:10" x14ac:dyDescent="0.25">
      <c r="A772" s="11" t="s">
        <v>285</v>
      </c>
      <c r="B772" s="277">
        <f t="shared" si="50"/>
        <v>1.3265146700919416E-2</v>
      </c>
      <c r="D772" s="277"/>
      <c r="E772" s="277" t="s">
        <v>154</v>
      </c>
      <c r="F772" s="277">
        <v>29.715</v>
      </c>
      <c r="G772" s="238">
        <f t="shared" si="51"/>
        <v>1.1517441860465116E-3</v>
      </c>
      <c r="H772" s="277"/>
      <c r="I772" s="277"/>
      <c r="J772" s="76"/>
    </row>
    <row r="773" spans="1:10" x14ac:dyDescent="0.25">
      <c r="A773" s="11" t="s">
        <v>285</v>
      </c>
      <c r="B773" s="277">
        <f t="shared" si="50"/>
        <v>0</v>
      </c>
      <c r="D773" s="277"/>
      <c r="E773" s="277" t="s">
        <v>181</v>
      </c>
      <c r="F773" s="277"/>
      <c r="G773" s="238"/>
      <c r="H773" s="277"/>
      <c r="I773" s="277"/>
      <c r="J773" s="76"/>
    </row>
    <row r="774" spans="1:10" x14ac:dyDescent="0.25">
      <c r="A774" s="11" t="s">
        <v>285</v>
      </c>
      <c r="B774" s="277">
        <f t="shared" si="50"/>
        <v>0</v>
      </c>
      <c r="D774" s="277"/>
      <c r="E774" s="277" t="s">
        <v>323</v>
      </c>
      <c r="F774" s="276"/>
      <c r="G774" s="238"/>
      <c r="H774" s="277"/>
      <c r="I774" s="277"/>
      <c r="J774" s="76"/>
    </row>
    <row r="775" spans="1:10" x14ac:dyDescent="0.25">
      <c r="A775" s="11" t="s">
        <v>285</v>
      </c>
      <c r="B775" s="277">
        <f t="shared" si="50"/>
        <v>0</v>
      </c>
      <c r="D775" s="277"/>
      <c r="E775" s="277" t="s">
        <v>333</v>
      </c>
      <c r="F775" s="276"/>
      <c r="G775" s="238"/>
      <c r="H775" s="277"/>
      <c r="I775" s="277"/>
      <c r="J775" s="76"/>
    </row>
    <row r="776" spans="1:10" x14ac:dyDescent="0.25">
      <c r="A776" s="11" t="s">
        <v>285</v>
      </c>
      <c r="B776" s="277">
        <f t="shared" si="50"/>
        <v>354.97524806094879</v>
      </c>
      <c r="D776" s="277"/>
      <c r="E776" s="277" t="s">
        <v>56</v>
      </c>
      <c r="F776" s="277">
        <v>4860.9229999999998</v>
      </c>
      <c r="G776" s="238">
        <f t="shared" si="51"/>
        <v>0.18840786821705424</v>
      </c>
      <c r="H776" s="277"/>
      <c r="I776" s="277"/>
      <c r="J776" s="76"/>
    </row>
    <row r="777" spans="1:10" x14ac:dyDescent="0.25">
      <c r="A777" s="11" t="s">
        <v>285</v>
      </c>
      <c r="B777" s="277">
        <f t="shared" si="50"/>
        <v>3.7557839072171147E-2</v>
      </c>
      <c r="D777" s="277"/>
      <c r="E777" s="277" t="s">
        <v>194</v>
      </c>
      <c r="F777" s="277">
        <v>50</v>
      </c>
      <c r="G777" s="238">
        <f t="shared" si="51"/>
        <v>1.937984496124031E-3</v>
      </c>
      <c r="H777" s="277"/>
      <c r="I777" s="277"/>
      <c r="J777" s="76"/>
    </row>
    <row r="778" spans="1:10" x14ac:dyDescent="0.25">
      <c r="A778" s="11" t="s">
        <v>285</v>
      </c>
      <c r="B778" s="277">
        <f t="shared" si="50"/>
        <v>1.2568495667928612</v>
      </c>
      <c r="D778" s="277"/>
      <c r="E778" s="277" t="s">
        <v>165</v>
      </c>
      <c r="F778" s="277">
        <v>289.24200000000002</v>
      </c>
      <c r="G778" s="238">
        <f t="shared" si="51"/>
        <v>1.121093023255814E-2</v>
      </c>
      <c r="H778" s="277"/>
      <c r="I778" s="277"/>
      <c r="J778" s="76"/>
    </row>
    <row r="779" spans="1:10" x14ac:dyDescent="0.25">
      <c r="A779" s="11" t="s">
        <v>285</v>
      </c>
      <c r="B779" s="277">
        <f t="shared" si="50"/>
        <v>6.6252028123309908E-3</v>
      </c>
      <c r="D779" s="277"/>
      <c r="E779" s="277" t="s">
        <v>84</v>
      </c>
      <c r="F779" s="277">
        <v>21</v>
      </c>
      <c r="G779" s="238">
        <f t="shared" si="51"/>
        <v>8.1395348837209306E-4</v>
      </c>
      <c r="H779" s="277"/>
      <c r="I779" s="277"/>
      <c r="J779" s="76"/>
    </row>
    <row r="780" spans="1:10" x14ac:dyDescent="0.25">
      <c r="A780" s="11" t="s">
        <v>285</v>
      </c>
      <c r="B780" s="277">
        <f t="shared" si="50"/>
        <v>1.895623595336819E-3</v>
      </c>
      <c r="D780" s="277"/>
      <c r="E780" s="277" t="s">
        <v>116</v>
      </c>
      <c r="F780" s="277">
        <v>11.233000000000001</v>
      </c>
      <c r="G780" s="238">
        <f t="shared" si="51"/>
        <v>4.3538759689922484E-4</v>
      </c>
      <c r="H780" s="277"/>
      <c r="I780" s="277"/>
      <c r="J780" s="76"/>
    </row>
    <row r="781" spans="1:10" x14ac:dyDescent="0.25">
      <c r="A781" s="11" t="s">
        <v>285</v>
      </c>
      <c r="B781" s="277">
        <f t="shared" si="50"/>
        <v>2.8374203623580314E-3</v>
      </c>
      <c r="D781" s="277"/>
      <c r="E781" s="277" t="s">
        <v>324</v>
      </c>
      <c r="F781" s="277">
        <v>13.743</v>
      </c>
      <c r="G781" s="238">
        <f t="shared" si="51"/>
        <v>5.3267441860465118E-4</v>
      </c>
      <c r="H781" s="277"/>
      <c r="I781" s="277"/>
      <c r="J781" s="76"/>
    </row>
    <row r="782" spans="1:10" x14ac:dyDescent="0.25">
      <c r="A782" s="11" t="s">
        <v>285</v>
      </c>
      <c r="B782" s="277">
        <f t="shared" si="50"/>
        <v>0</v>
      </c>
      <c r="D782" s="277"/>
      <c r="E782" s="277" t="s">
        <v>343</v>
      </c>
      <c r="F782" s="276"/>
      <c r="G782" s="238"/>
      <c r="H782" s="277"/>
      <c r="I782" s="277"/>
      <c r="J782" s="76"/>
    </row>
    <row r="783" spans="1:10" x14ac:dyDescent="0.25">
      <c r="A783" s="11" t="s">
        <v>285</v>
      </c>
      <c r="B783" s="277">
        <f t="shared" si="50"/>
        <v>0</v>
      </c>
      <c r="D783" s="277"/>
      <c r="E783" s="277" t="s">
        <v>325</v>
      </c>
      <c r="F783" s="276"/>
      <c r="G783" s="238"/>
      <c r="H783" s="277"/>
      <c r="I783" s="277"/>
      <c r="J783" s="76"/>
    </row>
    <row r="784" spans="1:10" x14ac:dyDescent="0.25">
      <c r="A784" s="11" t="s">
        <v>285</v>
      </c>
      <c r="B784" s="277">
        <f t="shared" si="50"/>
        <v>9.3894597680427861E-5</v>
      </c>
      <c r="D784" s="277"/>
      <c r="E784" s="277" t="s">
        <v>28</v>
      </c>
      <c r="F784" s="277">
        <v>2.5</v>
      </c>
      <c r="G784" s="238">
        <f t="shared" si="51"/>
        <v>9.6899224806201549E-5</v>
      </c>
      <c r="H784" s="277"/>
      <c r="I784" s="277"/>
      <c r="J784" s="76"/>
    </row>
    <row r="785" spans="1:10" x14ac:dyDescent="0.25">
      <c r="A785" s="11" t="s">
        <v>285</v>
      </c>
      <c r="B785" s="277">
        <f t="shared" si="50"/>
        <v>8.653326122228231E-5</v>
      </c>
      <c r="D785" s="277"/>
      <c r="E785" s="277" t="s">
        <v>334</v>
      </c>
      <c r="F785" s="277">
        <v>2.4</v>
      </c>
      <c r="G785" s="238">
        <f t="shared" si="51"/>
        <v>9.3023255813953483E-5</v>
      </c>
      <c r="H785" s="277"/>
      <c r="I785" s="277"/>
      <c r="J785" s="76"/>
    </row>
    <row r="786" spans="1:10" x14ac:dyDescent="0.25">
      <c r="A786" s="11" t="s">
        <v>285</v>
      </c>
      <c r="B786" s="277">
        <f t="shared" si="50"/>
        <v>0.12195796526651043</v>
      </c>
      <c r="D786" s="277"/>
      <c r="E786" s="277" t="s">
        <v>184</v>
      </c>
      <c r="F786" s="277">
        <v>90.1</v>
      </c>
      <c r="G786" s="238">
        <f t="shared" si="51"/>
        <v>3.4922480620155037E-3</v>
      </c>
      <c r="H786" s="277"/>
      <c r="I786" s="277"/>
      <c r="J786" s="76"/>
    </row>
    <row r="787" spans="1:10" x14ac:dyDescent="0.25">
      <c r="A787" s="11" t="s">
        <v>285</v>
      </c>
      <c r="B787" s="277">
        <f t="shared" si="50"/>
        <v>202.817672677258</v>
      </c>
      <c r="D787" s="277"/>
      <c r="E787" s="277" t="s">
        <v>326</v>
      </c>
      <c r="F787" s="277">
        <v>3674.2829999999999</v>
      </c>
      <c r="G787" s="238">
        <f t="shared" si="51"/>
        <v>0.14241406976744186</v>
      </c>
      <c r="H787" s="277"/>
      <c r="I787" s="277"/>
      <c r="J787" s="76"/>
    </row>
    <row r="788" spans="1:10" x14ac:dyDescent="0.25">
      <c r="A788" s="11" t="s">
        <v>285</v>
      </c>
      <c r="B788" s="277">
        <f t="shared" si="50"/>
        <v>2.4088724370530619E-2</v>
      </c>
      <c r="D788" s="277"/>
      <c r="E788" s="277" t="s">
        <v>158</v>
      </c>
      <c r="F788" s="277">
        <v>40.042999999999999</v>
      </c>
      <c r="G788" s="238">
        <f t="shared" si="51"/>
        <v>1.5520542635658915E-3</v>
      </c>
      <c r="H788" s="277"/>
      <c r="I788" s="277"/>
      <c r="J788" s="76"/>
    </row>
    <row r="789" spans="1:10" x14ac:dyDescent="0.25">
      <c r="A789" s="11" t="s">
        <v>285</v>
      </c>
      <c r="B789" s="277">
        <f t="shared" si="50"/>
        <v>21.597274803196925</v>
      </c>
      <c r="D789" s="277"/>
      <c r="E789" s="277" t="s">
        <v>118</v>
      </c>
      <c r="F789" s="277">
        <v>1199</v>
      </c>
      <c r="G789" s="238">
        <f t="shared" si="51"/>
        <v>4.6472868217054264E-2</v>
      </c>
      <c r="H789" s="277"/>
      <c r="I789" s="277"/>
      <c r="J789" s="76"/>
    </row>
    <row r="790" spans="1:10" x14ac:dyDescent="0.25">
      <c r="A790" s="11" t="s">
        <v>285</v>
      </c>
      <c r="B790" s="277">
        <f t="shared" si="50"/>
        <v>2.0594474866294097E-2</v>
      </c>
      <c r="D790" s="277"/>
      <c r="E790" s="277" t="s">
        <v>85</v>
      </c>
      <c r="F790" s="277">
        <v>37.024999999999999</v>
      </c>
      <c r="G790" s="238">
        <f t="shared" si="51"/>
        <v>1.435077519379845E-3</v>
      </c>
      <c r="H790" s="277"/>
      <c r="I790" s="277"/>
      <c r="J790" s="76"/>
    </row>
    <row r="791" spans="1:10" x14ac:dyDescent="0.25">
      <c r="A791" s="11" t="s">
        <v>285</v>
      </c>
      <c r="B791" s="277">
        <f t="shared" si="50"/>
        <v>0</v>
      </c>
      <c r="D791" s="277"/>
      <c r="E791" s="277" t="s">
        <v>29</v>
      </c>
      <c r="F791" s="277"/>
      <c r="G791" s="238"/>
      <c r="H791" s="277"/>
      <c r="I791" s="277"/>
      <c r="J791" s="76"/>
    </row>
    <row r="792" spans="1:10" ht="17.25" x14ac:dyDescent="0.25">
      <c r="A792" s="11" t="s">
        <v>285</v>
      </c>
      <c r="B792" s="277">
        <f t="shared" si="50"/>
        <v>30.634937804218499</v>
      </c>
      <c r="D792" s="277"/>
      <c r="E792" s="277" t="s">
        <v>335</v>
      </c>
      <c r="F792" s="277">
        <v>1428</v>
      </c>
      <c r="G792" s="238">
        <f t="shared" si="51"/>
        <v>5.5348837209302323E-2</v>
      </c>
      <c r="H792" s="277"/>
      <c r="I792" s="277"/>
      <c r="J792" s="76"/>
    </row>
    <row r="793" spans="1:10" x14ac:dyDescent="0.25">
      <c r="A793" s="11" t="s">
        <v>285</v>
      </c>
      <c r="B793" s="277">
        <f t="shared" si="50"/>
        <v>6.0092542515473842E-5</v>
      </c>
      <c r="D793" s="277"/>
      <c r="E793" s="277" t="s">
        <v>54</v>
      </c>
      <c r="F793" s="277">
        <v>2</v>
      </c>
      <c r="G793" s="238">
        <f t="shared" si="51"/>
        <v>7.7519379844961245E-5</v>
      </c>
      <c r="H793" s="277"/>
      <c r="I793" s="277"/>
      <c r="J793" s="76"/>
    </row>
    <row r="794" spans="1:10" x14ac:dyDescent="0.25">
      <c r="A794" s="11" t="s">
        <v>285</v>
      </c>
      <c r="B794" s="277">
        <f t="shared" si="50"/>
        <v>4.991240911002945E-4</v>
      </c>
      <c r="D794" s="277"/>
      <c r="E794" s="277" t="s">
        <v>327</v>
      </c>
      <c r="F794" s="277">
        <v>5.7640000000000002</v>
      </c>
      <c r="G794" s="238">
        <f t="shared" si="51"/>
        <v>2.2341085271317831E-4</v>
      </c>
      <c r="H794" s="277"/>
      <c r="I794" s="277"/>
      <c r="J794" s="76"/>
    </row>
    <row r="795" spans="1:10" x14ac:dyDescent="0.25">
      <c r="A795" s="11" t="s">
        <v>285</v>
      </c>
      <c r="B795" s="277">
        <f t="shared" si="50"/>
        <v>3.8769304729283097E-6</v>
      </c>
      <c r="D795" s="277"/>
      <c r="E795" s="277" t="s">
        <v>120</v>
      </c>
      <c r="F795" s="277">
        <v>0.50800000000000001</v>
      </c>
      <c r="G795" s="238">
        <f t="shared" si="51"/>
        <v>1.9689922480620155E-5</v>
      </c>
      <c r="H795" s="277"/>
      <c r="I795" s="277"/>
      <c r="J795" s="76"/>
    </row>
    <row r="796" spans="1:10" x14ac:dyDescent="0.25">
      <c r="A796" s="11" t="s">
        <v>285</v>
      </c>
      <c r="B796" s="277">
        <f t="shared" si="50"/>
        <v>7.5305570578691184E-6</v>
      </c>
      <c r="D796" s="277"/>
      <c r="E796" s="277" t="s">
        <v>328</v>
      </c>
      <c r="F796" s="277">
        <v>0.70799999999999996</v>
      </c>
      <c r="G796" s="238">
        <f t="shared" si="51"/>
        <v>2.7441860465116277E-5</v>
      </c>
      <c r="H796" s="277"/>
      <c r="I796" s="277"/>
      <c r="J796" s="76"/>
    </row>
    <row r="797" spans="1:10" x14ac:dyDescent="0.25">
      <c r="A797" s="11" t="s">
        <v>285</v>
      </c>
      <c r="B797" s="277">
        <f t="shared" ref="B797:B812" si="52">POWER((F797/$J$732)*100, 2)</f>
        <v>7.1063573838711619E-2</v>
      </c>
      <c r="D797" s="277"/>
      <c r="E797" s="277" t="s">
        <v>121</v>
      </c>
      <c r="F797" s="277">
        <v>68.777000000000001</v>
      </c>
      <c r="G797" s="238">
        <f t="shared" si="51"/>
        <v>2.6657751937984495E-3</v>
      </c>
      <c r="H797" s="277"/>
      <c r="I797" s="277"/>
      <c r="J797" s="76"/>
    </row>
    <row r="798" spans="1:10" x14ac:dyDescent="0.25">
      <c r="A798" s="11" t="s">
        <v>285</v>
      </c>
      <c r="B798" s="277">
        <f t="shared" si="52"/>
        <v>5.408328826392644E-4</v>
      </c>
      <c r="D798" s="277"/>
      <c r="E798" s="277" t="s">
        <v>32</v>
      </c>
      <c r="F798" s="277">
        <v>6</v>
      </c>
      <c r="G798" s="238">
        <f t="shared" ref="G798:G812" si="53">F798/$J$732</f>
        <v>2.3255813953488373E-4</v>
      </c>
      <c r="H798" s="277"/>
      <c r="I798" s="277"/>
      <c r="J798" s="76"/>
    </row>
    <row r="799" spans="1:10" x14ac:dyDescent="0.25">
      <c r="A799" s="11" t="s">
        <v>285</v>
      </c>
      <c r="B799" s="277">
        <f t="shared" si="52"/>
        <v>5.4083288263926444E-6</v>
      </c>
      <c r="D799" s="277"/>
      <c r="E799" s="277" t="s">
        <v>182</v>
      </c>
      <c r="F799" s="277">
        <v>0.6</v>
      </c>
      <c r="G799" s="238">
        <f t="shared" si="53"/>
        <v>2.3255813953488371E-5</v>
      </c>
      <c r="H799" s="277"/>
      <c r="I799" s="277"/>
      <c r="J799" s="76"/>
    </row>
    <row r="800" spans="1:10" x14ac:dyDescent="0.25">
      <c r="A800" s="11" t="s">
        <v>285</v>
      </c>
      <c r="B800" s="277">
        <f t="shared" si="52"/>
        <v>1.7504520719307737</v>
      </c>
      <c r="D800" s="277"/>
      <c r="E800" s="277" t="s">
        <v>174</v>
      </c>
      <c r="F800" s="277">
        <v>341.346</v>
      </c>
      <c r="G800" s="238">
        <f t="shared" si="53"/>
        <v>1.323046511627907E-2</v>
      </c>
      <c r="H800" s="277"/>
      <c r="I800" s="277"/>
      <c r="J800" s="76"/>
    </row>
    <row r="801" spans="1:10" x14ac:dyDescent="0.25">
      <c r="A801" s="11" t="s">
        <v>285</v>
      </c>
      <c r="B801" s="277">
        <f t="shared" si="52"/>
        <v>8.7328300582897644E-5</v>
      </c>
      <c r="D801" s="277"/>
      <c r="E801" s="277" t="s">
        <v>122</v>
      </c>
      <c r="F801" s="277">
        <v>2.411</v>
      </c>
      <c r="G801" s="238">
        <f t="shared" si="53"/>
        <v>9.3449612403100771E-5</v>
      </c>
      <c r="H801" s="277"/>
      <c r="I801" s="277"/>
      <c r="J801" s="76"/>
    </row>
    <row r="802" spans="1:10" x14ac:dyDescent="0.25">
      <c r="A802" s="11" t="s">
        <v>285</v>
      </c>
      <c r="B802" s="277">
        <f t="shared" si="52"/>
        <v>1.352082206598161E-4</v>
      </c>
      <c r="D802" s="277"/>
      <c r="E802" s="277" t="s">
        <v>140</v>
      </c>
      <c r="F802" s="277">
        <v>3</v>
      </c>
      <c r="G802" s="238">
        <f t="shared" si="53"/>
        <v>1.1627906976744187E-4</v>
      </c>
      <c r="H802" s="277"/>
      <c r="I802" s="277"/>
      <c r="J802" s="76"/>
    </row>
    <row r="803" spans="1:10" x14ac:dyDescent="0.25">
      <c r="A803" s="11" t="s">
        <v>285</v>
      </c>
      <c r="B803" s="277">
        <f t="shared" si="52"/>
        <v>1.822429481401358E-3</v>
      </c>
      <c r="D803" s="277"/>
      <c r="E803" s="277" t="s">
        <v>46</v>
      </c>
      <c r="F803" s="277">
        <v>11.013999999999999</v>
      </c>
      <c r="G803" s="238">
        <f t="shared" si="53"/>
        <v>4.2689922480620155E-4</v>
      </c>
      <c r="H803" s="277"/>
      <c r="I803" s="277"/>
      <c r="J803" s="76"/>
    </row>
    <row r="804" spans="1:10" x14ac:dyDescent="0.25">
      <c r="A804" s="11" t="s">
        <v>285</v>
      </c>
      <c r="B804" s="277">
        <f t="shared" si="52"/>
        <v>1.4456800087134188E-2</v>
      </c>
      <c r="D804" s="277"/>
      <c r="E804" s="277" t="s">
        <v>161</v>
      </c>
      <c r="F804" s="277">
        <v>31.021000000000001</v>
      </c>
      <c r="G804" s="238">
        <f t="shared" si="53"/>
        <v>1.2023643410852714E-3</v>
      </c>
      <c r="H804" s="277"/>
      <c r="I804" s="277"/>
      <c r="J804" s="76"/>
    </row>
    <row r="805" spans="1:10" x14ac:dyDescent="0.25">
      <c r="A805" s="11" t="s">
        <v>285</v>
      </c>
      <c r="B805" s="277">
        <f t="shared" si="52"/>
        <v>0</v>
      </c>
      <c r="D805" s="277"/>
      <c r="E805" s="277" t="s">
        <v>329</v>
      </c>
      <c r="F805" s="277"/>
      <c r="G805" s="238"/>
      <c r="H805" s="277"/>
      <c r="I805" s="277"/>
      <c r="J805" s="76"/>
    </row>
    <row r="806" spans="1:10" x14ac:dyDescent="0.25">
      <c r="A806" s="11" t="s">
        <v>285</v>
      </c>
      <c r="B806" s="277">
        <f t="shared" si="52"/>
        <v>0.54005408328826376</v>
      </c>
      <c r="D806" s="277"/>
      <c r="E806" s="277" t="s">
        <v>31</v>
      </c>
      <c r="F806" s="277">
        <v>189.6</v>
      </c>
      <c r="G806" s="238">
        <f t="shared" si="53"/>
        <v>7.348837209302325E-3</v>
      </c>
      <c r="H806" s="277"/>
      <c r="I806" s="277"/>
      <c r="J806" s="76"/>
    </row>
    <row r="807" spans="1:10" x14ac:dyDescent="0.25">
      <c r="A807" s="11" t="s">
        <v>285</v>
      </c>
      <c r="B807" s="277">
        <f t="shared" si="52"/>
        <v>0</v>
      </c>
      <c r="D807" s="277"/>
      <c r="E807" s="277" t="s">
        <v>128</v>
      </c>
      <c r="F807" s="276"/>
      <c r="G807" s="238"/>
      <c r="H807" s="277"/>
      <c r="I807" s="277"/>
      <c r="J807" s="76"/>
    </row>
    <row r="808" spans="1:10" x14ac:dyDescent="0.25">
      <c r="A808" s="11" t="s">
        <v>285</v>
      </c>
      <c r="B808" s="277">
        <f t="shared" si="52"/>
        <v>16.249023496184122</v>
      </c>
      <c r="D808" s="277"/>
      <c r="E808" s="277" t="s">
        <v>38</v>
      </c>
      <c r="F808" s="277">
        <v>1040</v>
      </c>
      <c r="G808" s="238">
        <f t="shared" si="53"/>
        <v>4.0310077519379844E-2</v>
      </c>
      <c r="H808" s="277"/>
      <c r="I808" s="277"/>
      <c r="J808" s="76"/>
    </row>
    <row r="809" spans="1:10" x14ac:dyDescent="0.25">
      <c r="A809" s="11" t="s">
        <v>285</v>
      </c>
      <c r="B809" s="277">
        <f t="shared" si="52"/>
        <v>0</v>
      </c>
      <c r="D809" s="277"/>
      <c r="E809" s="277" t="s">
        <v>341</v>
      </c>
      <c r="F809" s="277"/>
      <c r="G809" s="238"/>
      <c r="H809" s="277"/>
      <c r="I809" s="277"/>
      <c r="J809" s="76"/>
    </row>
    <row r="810" spans="1:10" x14ac:dyDescent="0.25">
      <c r="A810" s="11" t="s">
        <v>285</v>
      </c>
      <c r="B810" s="277">
        <f t="shared" si="52"/>
        <v>6.1534763535845215E-2</v>
      </c>
      <c r="D810" s="277"/>
      <c r="E810" s="277" t="s">
        <v>330</v>
      </c>
      <c r="F810" s="277">
        <v>64</v>
      </c>
      <c r="G810" s="238">
        <f t="shared" si="53"/>
        <v>2.4806201550387598E-3</v>
      </c>
      <c r="H810" s="277"/>
      <c r="I810" s="277"/>
      <c r="J810" s="76"/>
    </row>
    <row r="811" spans="1:10" x14ac:dyDescent="0.25">
      <c r="A811" s="11" t="s">
        <v>285</v>
      </c>
      <c r="B811" s="277">
        <f t="shared" si="52"/>
        <v>1.5023135628868458E-3</v>
      </c>
      <c r="D811" s="277"/>
      <c r="E811" s="277" t="s">
        <v>89</v>
      </c>
      <c r="F811" s="277">
        <v>10</v>
      </c>
      <c r="G811" s="238">
        <f t="shared" si="53"/>
        <v>3.875968992248062E-4</v>
      </c>
      <c r="H811" s="277"/>
      <c r="I811" s="277"/>
      <c r="J811" s="76"/>
    </row>
    <row r="812" spans="1:10" x14ac:dyDescent="0.25">
      <c r="A812" s="150" t="s">
        <v>285</v>
      </c>
      <c r="B812" s="12">
        <f t="shared" si="52"/>
        <v>5.4083288263926444E-6</v>
      </c>
      <c r="C812" s="150"/>
      <c r="D812" s="12"/>
      <c r="E812" s="12" t="s">
        <v>86</v>
      </c>
      <c r="F812" s="12">
        <v>0.6</v>
      </c>
      <c r="G812" s="237">
        <f t="shared" si="53"/>
        <v>2.3255813953488371E-5</v>
      </c>
      <c r="H812" s="12"/>
      <c r="I812" s="12"/>
      <c r="J812" s="147"/>
    </row>
    <row r="813" spans="1:10" x14ac:dyDescent="0.25">
      <c r="A813" s="11" t="s">
        <v>286</v>
      </c>
      <c r="B813" s="178">
        <f>POWER((F813/$J$813)*100, 2)</f>
        <v>0</v>
      </c>
      <c r="C813" s="11">
        <f>SUM(B813:B844)</f>
        <v>1642.5856507985793</v>
      </c>
      <c r="D813" s="277"/>
      <c r="E813" s="277" t="s">
        <v>97</v>
      </c>
      <c r="F813" s="277"/>
      <c r="G813" s="238"/>
      <c r="H813" s="277"/>
      <c r="I813" s="277"/>
      <c r="J813" s="76">
        <v>22700</v>
      </c>
    </row>
    <row r="814" spans="1:10" x14ac:dyDescent="0.25">
      <c r="A814" s="11" t="s">
        <v>286</v>
      </c>
      <c r="B814" s="178">
        <f t="shared" ref="B814:B844" si="54">POWER((F814/$J$813)*100, 2)</f>
        <v>1.521473345106639E-2</v>
      </c>
      <c r="D814" s="277"/>
      <c r="E814" s="277" t="s">
        <v>81</v>
      </c>
      <c r="F814" s="277">
        <v>28</v>
      </c>
      <c r="G814" s="238">
        <f>F814/$J$813</f>
        <v>1.2334801762114538E-3</v>
      </c>
      <c r="H814" s="277"/>
      <c r="I814" s="277"/>
      <c r="J814" s="76"/>
    </row>
    <row r="815" spans="1:10" x14ac:dyDescent="0.25">
      <c r="A815" s="11" t="s">
        <v>286</v>
      </c>
      <c r="B815" s="178">
        <f t="shared" si="54"/>
        <v>2.8023054978749826</v>
      </c>
      <c r="D815" s="277"/>
      <c r="E815" s="277" t="s">
        <v>5</v>
      </c>
      <c r="F815" s="277">
        <v>380</v>
      </c>
      <c r="G815" s="238">
        <f t="shared" ref="G815:G844" si="55">F815/$J$813</f>
        <v>1.6740088105726872E-2</v>
      </c>
      <c r="H815" s="277"/>
      <c r="I815" s="277"/>
      <c r="J815" s="76"/>
    </row>
    <row r="816" spans="1:10" x14ac:dyDescent="0.25">
      <c r="A816" s="11" t="s">
        <v>286</v>
      </c>
      <c r="B816" s="178">
        <f t="shared" si="54"/>
        <v>0</v>
      </c>
      <c r="D816" s="277"/>
      <c r="E816" s="277" t="s">
        <v>100</v>
      </c>
      <c r="F816" s="277"/>
      <c r="G816" s="238"/>
      <c r="H816" s="277"/>
      <c r="I816" s="277"/>
      <c r="J816" s="76"/>
    </row>
    <row r="817" spans="1:10" x14ac:dyDescent="0.25">
      <c r="A817" s="11" t="s">
        <v>286</v>
      </c>
      <c r="B817" s="178">
        <f t="shared" si="54"/>
        <v>0.77626191076869344</v>
      </c>
      <c r="D817" s="277"/>
      <c r="E817" s="277" t="s">
        <v>6</v>
      </c>
      <c r="F817" s="276">
        <v>200</v>
      </c>
      <c r="G817" s="238">
        <f t="shared" si="55"/>
        <v>8.8105726872246704E-3</v>
      </c>
      <c r="H817" s="277"/>
      <c r="I817" s="277"/>
      <c r="J817" s="76"/>
    </row>
    <row r="818" spans="1:10" x14ac:dyDescent="0.25">
      <c r="A818" s="11" t="s">
        <v>286</v>
      </c>
      <c r="B818" s="178">
        <f t="shared" si="54"/>
        <v>1.414737332375944</v>
      </c>
      <c r="D818" s="277"/>
      <c r="E818" s="277" t="s">
        <v>101</v>
      </c>
      <c r="F818" s="277">
        <v>270</v>
      </c>
      <c r="G818" s="238">
        <f t="shared" si="55"/>
        <v>1.1894273127753305E-2</v>
      </c>
      <c r="H818" s="277"/>
      <c r="I818" s="277"/>
      <c r="J818" s="76"/>
    </row>
    <row r="819" spans="1:10" x14ac:dyDescent="0.25">
      <c r="A819" s="11" t="s">
        <v>286</v>
      </c>
      <c r="B819" s="178">
        <f t="shared" si="54"/>
        <v>33.45628675114984</v>
      </c>
      <c r="D819" s="277"/>
      <c r="E819" s="277" t="s">
        <v>82</v>
      </c>
      <c r="F819" s="277">
        <v>1313</v>
      </c>
      <c r="G819" s="238">
        <f t="shared" si="55"/>
        <v>5.7841409691629958E-2</v>
      </c>
      <c r="H819" s="277"/>
      <c r="I819" s="277"/>
      <c r="J819" s="76"/>
    </row>
    <row r="820" spans="1:10" x14ac:dyDescent="0.25">
      <c r="A820" s="11" t="s">
        <v>286</v>
      </c>
      <c r="B820" s="178">
        <f t="shared" si="54"/>
        <v>1090.4542296570862</v>
      </c>
      <c r="D820" s="277"/>
      <c r="E820" s="277" t="s">
        <v>15</v>
      </c>
      <c r="F820" s="277">
        <v>7496</v>
      </c>
      <c r="G820" s="238">
        <f t="shared" si="55"/>
        <v>0.3302202643171806</v>
      </c>
      <c r="H820" s="277"/>
      <c r="I820" s="277"/>
      <c r="J820" s="76"/>
    </row>
    <row r="821" spans="1:10" x14ac:dyDescent="0.25">
      <c r="A821" s="11" t="s">
        <v>286</v>
      </c>
      <c r="B821" s="178">
        <f t="shared" si="54"/>
        <v>0</v>
      </c>
      <c r="D821" s="277"/>
      <c r="E821" s="277" t="s">
        <v>134</v>
      </c>
      <c r="F821" s="277"/>
      <c r="G821" s="238"/>
      <c r="H821" s="277"/>
      <c r="I821" s="277"/>
      <c r="J821" s="76"/>
    </row>
    <row r="822" spans="1:10" x14ac:dyDescent="0.25">
      <c r="A822" s="11" t="s">
        <v>286</v>
      </c>
      <c r="B822" s="178">
        <f t="shared" si="54"/>
        <v>0</v>
      </c>
      <c r="D822" s="277"/>
      <c r="E822" s="277" t="s">
        <v>19</v>
      </c>
      <c r="F822" s="277"/>
      <c r="G822" s="238"/>
      <c r="H822" s="277"/>
      <c r="I822" s="277"/>
      <c r="J822" s="76"/>
    </row>
    <row r="823" spans="1:10" x14ac:dyDescent="0.25">
      <c r="A823" s="11" t="s">
        <v>286</v>
      </c>
      <c r="B823" s="178">
        <f t="shared" si="54"/>
        <v>3.1050476430747738</v>
      </c>
      <c r="D823" s="277"/>
      <c r="E823" s="277" t="s">
        <v>94</v>
      </c>
      <c r="F823" s="277">
        <v>400</v>
      </c>
      <c r="G823" s="238">
        <f t="shared" si="55"/>
        <v>1.7621145374449341E-2</v>
      </c>
      <c r="H823" s="277"/>
      <c r="I823" s="277"/>
      <c r="J823" s="76"/>
    </row>
    <row r="824" spans="1:10" x14ac:dyDescent="0.25">
      <c r="A824" s="11" t="s">
        <v>286</v>
      </c>
      <c r="B824" s="178">
        <f t="shared" si="54"/>
        <v>1.5762968425546779</v>
      </c>
      <c r="D824" s="277"/>
      <c r="E824" s="277" t="s">
        <v>9</v>
      </c>
      <c r="F824" s="277">
        <v>285</v>
      </c>
      <c r="G824" s="238">
        <f t="shared" si="55"/>
        <v>1.2555066079295154E-2</v>
      </c>
      <c r="H824" s="277"/>
      <c r="I824" s="277"/>
      <c r="J824" s="76"/>
    </row>
    <row r="825" spans="1:10" x14ac:dyDescent="0.25">
      <c r="A825" s="11" t="s">
        <v>286</v>
      </c>
      <c r="B825" s="178">
        <f t="shared" si="54"/>
        <v>0</v>
      </c>
      <c r="D825" s="277"/>
      <c r="E825" s="277" t="s">
        <v>25</v>
      </c>
      <c r="F825" s="277"/>
      <c r="G825" s="238"/>
      <c r="H825" s="277"/>
      <c r="I825" s="277"/>
      <c r="J825" s="76"/>
    </row>
    <row r="826" spans="1:10" x14ac:dyDescent="0.25">
      <c r="A826" s="11" t="s">
        <v>286</v>
      </c>
      <c r="B826" s="178">
        <f t="shared" si="54"/>
        <v>64.706786469754888</v>
      </c>
      <c r="D826" s="277"/>
      <c r="E826" s="277" t="s">
        <v>111</v>
      </c>
      <c r="F826" s="277">
        <v>1826</v>
      </c>
      <c r="G826" s="238">
        <f t="shared" si="55"/>
        <v>8.0440528634361227E-2</v>
      </c>
      <c r="H826" s="277"/>
      <c r="I826" s="277"/>
      <c r="J826" s="76"/>
    </row>
    <row r="827" spans="1:10" x14ac:dyDescent="0.25">
      <c r="A827" s="11" t="s">
        <v>286</v>
      </c>
      <c r="B827" s="178">
        <f t="shared" si="54"/>
        <v>52.834326301694183</v>
      </c>
      <c r="D827" s="277"/>
      <c r="E827" s="277" t="s">
        <v>36</v>
      </c>
      <c r="F827" s="277">
        <v>1650</v>
      </c>
      <c r="G827" s="238">
        <f t="shared" si="55"/>
        <v>7.268722466960352E-2</v>
      </c>
      <c r="H827" s="277"/>
      <c r="I827" s="277"/>
      <c r="J827" s="76"/>
    </row>
    <row r="828" spans="1:10" x14ac:dyDescent="0.25">
      <c r="A828" s="11" t="s">
        <v>286</v>
      </c>
      <c r="B828" s="178">
        <f t="shared" si="54"/>
        <v>0</v>
      </c>
      <c r="D828" s="277"/>
      <c r="E828" s="277" t="s">
        <v>220</v>
      </c>
      <c r="F828" s="277"/>
      <c r="G828" s="238"/>
      <c r="H828" s="277"/>
      <c r="I828" s="277"/>
      <c r="J828" s="76"/>
    </row>
    <row r="829" spans="1:10" x14ac:dyDescent="0.25">
      <c r="A829" s="11" t="s">
        <v>286</v>
      </c>
      <c r="B829" s="178">
        <f t="shared" si="54"/>
        <v>302.79066156921346</v>
      </c>
      <c r="D829" s="277"/>
      <c r="E829" s="277" t="s">
        <v>170</v>
      </c>
      <c r="F829" s="277">
        <v>3950</v>
      </c>
      <c r="G829" s="238">
        <f t="shared" si="55"/>
        <v>0.17400881057268722</v>
      </c>
      <c r="H829" s="277"/>
      <c r="I829" s="277"/>
      <c r="J829" s="76"/>
    </row>
    <row r="830" spans="1:10" x14ac:dyDescent="0.25">
      <c r="A830" s="11" t="s">
        <v>286</v>
      </c>
      <c r="B830" s="178">
        <f t="shared" si="54"/>
        <v>0</v>
      </c>
      <c r="D830" s="277"/>
      <c r="E830" s="277" t="s">
        <v>181</v>
      </c>
      <c r="F830" s="277"/>
      <c r="G830" s="238"/>
      <c r="H830" s="277"/>
      <c r="I830" s="277"/>
      <c r="J830" s="76"/>
    </row>
    <row r="831" spans="1:10" x14ac:dyDescent="0.25">
      <c r="A831" s="11" t="s">
        <v>286</v>
      </c>
      <c r="B831" s="178">
        <f t="shared" si="54"/>
        <v>40.858565079857947</v>
      </c>
      <c r="D831" s="277"/>
      <c r="E831" s="277" t="s">
        <v>56</v>
      </c>
      <c r="F831" s="277">
        <v>1451</v>
      </c>
      <c r="G831" s="238">
        <f t="shared" si="55"/>
        <v>6.3920704845814982E-2</v>
      </c>
      <c r="H831" s="277"/>
      <c r="I831" s="277"/>
      <c r="J831" s="76"/>
    </row>
    <row r="832" spans="1:10" x14ac:dyDescent="0.25">
      <c r="A832" s="11" t="s">
        <v>286</v>
      </c>
      <c r="B832" s="178">
        <f t="shared" si="54"/>
        <v>7.2211764249257699</v>
      </c>
      <c r="D832" s="277"/>
      <c r="E832" s="277" t="s">
        <v>138</v>
      </c>
      <c r="F832" s="277">
        <v>610</v>
      </c>
      <c r="G832" s="238">
        <f t="shared" si="55"/>
        <v>2.6872246696035242E-2</v>
      </c>
      <c r="H832" s="277"/>
      <c r="I832" s="277"/>
      <c r="J832" s="76"/>
    </row>
    <row r="833" spans="1:10" x14ac:dyDescent="0.25">
      <c r="A833" s="11" t="s">
        <v>286</v>
      </c>
      <c r="B833" s="178">
        <f t="shared" si="54"/>
        <v>1.8649692406217857</v>
      </c>
      <c r="D833" s="277"/>
      <c r="E833" s="277" t="s">
        <v>117</v>
      </c>
      <c r="F833" s="277">
        <v>310</v>
      </c>
      <c r="G833" s="238">
        <f t="shared" si="55"/>
        <v>1.3656387665198238E-2</v>
      </c>
      <c r="H833" s="277"/>
      <c r="I833" s="277"/>
      <c r="J833" s="76"/>
    </row>
    <row r="834" spans="1:10" x14ac:dyDescent="0.25">
      <c r="A834" s="11" t="s">
        <v>286</v>
      </c>
      <c r="B834" s="178">
        <f t="shared" si="54"/>
        <v>9.3738477362262032</v>
      </c>
      <c r="D834" s="277"/>
      <c r="E834" s="277" t="s">
        <v>92</v>
      </c>
      <c r="F834" s="277">
        <v>695</v>
      </c>
      <c r="G834" s="238">
        <f t="shared" si="55"/>
        <v>3.0616740088105728E-2</v>
      </c>
      <c r="H834" s="277"/>
      <c r="I834" s="277"/>
      <c r="J834" s="76"/>
    </row>
    <row r="835" spans="1:10" x14ac:dyDescent="0.25">
      <c r="A835" s="11" t="s">
        <v>286</v>
      </c>
      <c r="B835" s="178">
        <f t="shared" si="54"/>
        <v>4.1064255079663887</v>
      </c>
      <c r="D835" s="277"/>
      <c r="E835" s="277" t="s">
        <v>118</v>
      </c>
      <c r="F835" s="277">
        <v>460</v>
      </c>
      <c r="G835" s="238">
        <f t="shared" si="55"/>
        <v>2.0264317180616741E-2</v>
      </c>
      <c r="H835" s="277"/>
      <c r="I835" s="277"/>
      <c r="J835" s="76"/>
    </row>
    <row r="836" spans="1:10" x14ac:dyDescent="0.25">
      <c r="A836" s="11" t="s">
        <v>286</v>
      </c>
      <c r="B836" s="178">
        <f t="shared" si="54"/>
        <v>23.481922800752976</v>
      </c>
      <c r="D836" s="277"/>
      <c r="E836" s="277" t="s">
        <v>344</v>
      </c>
      <c r="F836" s="277">
        <v>1100</v>
      </c>
      <c r="G836" s="238">
        <f t="shared" si="55"/>
        <v>4.8458149779735685E-2</v>
      </c>
      <c r="H836" s="277"/>
      <c r="I836" s="277"/>
      <c r="J836" s="76"/>
    </row>
    <row r="837" spans="1:10" x14ac:dyDescent="0.25">
      <c r="A837" s="11" t="s">
        <v>286</v>
      </c>
      <c r="B837" s="178">
        <f t="shared" si="54"/>
        <v>0</v>
      </c>
      <c r="D837" s="277"/>
      <c r="E837" s="277" t="s">
        <v>37</v>
      </c>
      <c r="F837" s="277"/>
      <c r="G837" s="238"/>
      <c r="H837" s="277"/>
      <c r="I837" s="277"/>
      <c r="J837" s="76"/>
    </row>
    <row r="838" spans="1:10" x14ac:dyDescent="0.25">
      <c r="A838" s="11" t="s">
        <v>286</v>
      </c>
      <c r="B838" s="178">
        <f t="shared" si="54"/>
        <v>0</v>
      </c>
      <c r="D838" s="277"/>
      <c r="E838" s="277" t="s">
        <v>32</v>
      </c>
      <c r="F838" s="277"/>
      <c r="G838" s="238"/>
      <c r="H838" s="277"/>
      <c r="I838" s="277"/>
      <c r="J838" s="76"/>
    </row>
    <row r="839" spans="1:10" x14ac:dyDescent="0.25">
      <c r="A839" s="11" t="s">
        <v>286</v>
      </c>
      <c r="B839" s="178">
        <f t="shared" si="54"/>
        <v>0</v>
      </c>
      <c r="D839" s="277"/>
      <c r="E839" s="277" t="s">
        <v>161</v>
      </c>
      <c r="F839" s="277"/>
      <c r="G839" s="238"/>
      <c r="H839" s="277"/>
      <c r="I839" s="277"/>
      <c r="J839" s="76"/>
    </row>
    <row r="840" spans="1:10" x14ac:dyDescent="0.25">
      <c r="A840" s="11" t="s">
        <v>286</v>
      </c>
      <c r="B840" s="178">
        <f t="shared" si="54"/>
        <v>0</v>
      </c>
      <c r="D840" s="277"/>
      <c r="E840" s="277" t="s">
        <v>31</v>
      </c>
      <c r="F840" s="277"/>
      <c r="G840" s="238"/>
      <c r="H840" s="277"/>
      <c r="I840" s="277"/>
      <c r="J840" s="76"/>
    </row>
    <row r="841" spans="1:10" x14ac:dyDescent="0.25">
      <c r="A841" s="11" t="s">
        <v>286</v>
      </c>
      <c r="B841" s="178">
        <f t="shared" si="54"/>
        <v>0</v>
      </c>
      <c r="D841" s="277"/>
      <c r="E841" s="277" t="s">
        <v>126</v>
      </c>
      <c r="F841" s="277"/>
      <c r="G841" s="238"/>
      <c r="H841" s="277"/>
      <c r="I841" s="277"/>
      <c r="J841" s="76"/>
    </row>
    <row r="842" spans="1:10" x14ac:dyDescent="0.25">
      <c r="A842" s="11" t="s">
        <v>286</v>
      </c>
      <c r="B842" s="178">
        <f t="shared" si="54"/>
        <v>0</v>
      </c>
      <c r="D842" s="277"/>
      <c r="E842" s="277" t="s">
        <v>128</v>
      </c>
      <c r="F842" s="277"/>
      <c r="G842" s="238"/>
      <c r="H842" s="277"/>
      <c r="I842" s="277"/>
      <c r="J842" s="76"/>
    </row>
    <row r="843" spans="1:10" x14ac:dyDescent="0.25">
      <c r="A843" s="11" t="s">
        <v>286</v>
      </c>
      <c r="B843" s="178">
        <f t="shared" si="54"/>
        <v>0</v>
      </c>
      <c r="D843" s="277"/>
      <c r="E843" s="277" t="s">
        <v>38</v>
      </c>
      <c r="F843" s="277"/>
      <c r="G843" s="238"/>
      <c r="H843" s="277"/>
      <c r="I843" s="277"/>
      <c r="J843" s="76"/>
    </row>
    <row r="844" spans="1:10" x14ac:dyDescent="0.25">
      <c r="A844" s="150" t="s">
        <v>286</v>
      </c>
      <c r="B844" s="131">
        <f t="shared" si="54"/>
        <v>1.7465892992295602</v>
      </c>
      <c r="C844" s="150"/>
      <c r="D844" s="12"/>
      <c r="E844" s="12" t="s">
        <v>129</v>
      </c>
      <c r="F844" s="12">
        <v>300</v>
      </c>
      <c r="G844" s="237">
        <f t="shared" si="55"/>
        <v>1.3215859030837005E-2</v>
      </c>
      <c r="H844" s="12"/>
      <c r="I844" s="12"/>
      <c r="J844" s="131"/>
    </row>
    <row r="845" spans="1:10" x14ac:dyDescent="0.25">
      <c r="A845" s="11" t="s">
        <v>288</v>
      </c>
      <c r="B845" s="178">
        <f>POWER((F845/$J$845)*100, 2)</f>
        <v>6.196269822485208</v>
      </c>
      <c r="C845" s="11">
        <f>SUM(B845:B870)</f>
        <v>2154.5504733727812</v>
      </c>
      <c r="D845" s="280"/>
      <c r="E845" s="280" t="s">
        <v>5</v>
      </c>
      <c r="F845" s="280">
        <v>6472</v>
      </c>
      <c r="G845" s="238">
        <f>F845/$J$845</f>
        <v>2.4892307692307693E-2</v>
      </c>
      <c r="H845" s="280"/>
      <c r="I845" s="280"/>
      <c r="J845" s="76">
        <v>260000</v>
      </c>
    </row>
    <row r="846" spans="1:10" x14ac:dyDescent="0.25">
      <c r="A846" s="11" t="s">
        <v>288</v>
      </c>
      <c r="B846" s="178">
        <f t="shared" ref="B846:B870" si="56">POWER((F846/$J$845)*100, 2)</f>
        <v>54.999337869822483</v>
      </c>
      <c r="D846" s="280"/>
      <c r="E846" s="280" t="s">
        <v>93</v>
      </c>
      <c r="F846" s="280">
        <v>19282</v>
      </c>
      <c r="G846" s="238">
        <f t="shared" ref="G846:G869" si="57">F846/$J$845</f>
        <v>7.4161538461538459E-2</v>
      </c>
      <c r="H846" s="280"/>
      <c r="I846" s="280"/>
      <c r="J846" s="76"/>
    </row>
    <row r="847" spans="1:10" x14ac:dyDescent="0.25">
      <c r="A847" s="11" t="s">
        <v>288</v>
      </c>
      <c r="B847" s="178">
        <f t="shared" si="56"/>
        <v>41.900724852071008</v>
      </c>
      <c r="D847" s="280"/>
      <c r="E847" s="280" t="s">
        <v>6</v>
      </c>
      <c r="F847" s="280">
        <v>16830</v>
      </c>
      <c r="G847" s="238">
        <f t="shared" si="57"/>
        <v>6.4730769230769231E-2</v>
      </c>
      <c r="H847" s="280"/>
      <c r="I847" s="280"/>
      <c r="J847" s="76"/>
    </row>
    <row r="848" spans="1:10" x14ac:dyDescent="0.25">
      <c r="A848" s="11" t="s">
        <v>288</v>
      </c>
      <c r="B848" s="178">
        <f t="shared" si="56"/>
        <v>42.751479289940839</v>
      </c>
      <c r="D848" s="280"/>
      <c r="E848" s="280" t="s">
        <v>102</v>
      </c>
      <c r="F848" s="280">
        <v>17000</v>
      </c>
      <c r="G848" s="238">
        <f t="shared" si="57"/>
        <v>6.5384615384615388E-2</v>
      </c>
      <c r="H848" s="280"/>
      <c r="I848" s="280"/>
      <c r="J848" s="76"/>
    </row>
    <row r="849" spans="1:10" x14ac:dyDescent="0.25">
      <c r="A849" s="11" t="s">
        <v>288</v>
      </c>
      <c r="B849" s="178">
        <f t="shared" si="56"/>
        <v>2.5000000000000001E-5</v>
      </c>
      <c r="D849" s="280"/>
      <c r="E849" s="280" t="s">
        <v>271</v>
      </c>
      <c r="F849" s="280">
        <v>13</v>
      </c>
      <c r="G849" s="238">
        <f t="shared" si="57"/>
        <v>5.0000000000000002E-5</v>
      </c>
      <c r="H849" s="280"/>
      <c r="I849" s="280"/>
      <c r="J849" s="76"/>
    </row>
    <row r="850" spans="1:10" x14ac:dyDescent="0.25">
      <c r="A850" s="11" t="s">
        <v>288</v>
      </c>
      <c r="B850" s="178">
        <f t="shared" si="56"/>
        <v>1391.8639053254437</v>
      </c>
      <c r="D850" s="280"/>
      <c r="E850" s="280" t="s">
        <v>15</v>
      </c>
      <c r="F850" s="280">
        <v>97000</v>
      </c>
      <c r="G850" s="238">
        <f t="shared" si="57"/>
        <v>0.37307692307692308</v>
      </c>
      <c r="H850" s="280"/>
      <c r="I850" s="280"/>
      <c r="J850" s="76"/>
    </row>
    <row r="851" spans="1:10" x14ac:dyDescent="0.25">
      <c r="A851" s="11" t="s">
        <v>288</v>
      </c>
      <c r="B851" s="178">
        <f t="shared" si="56"/>
        <v>2.995562130177515</v>
      </c>
      <c r="D851" s="280"/>
      <c r="E851" s="280" t="s">
        <v>213</v>
      </c>
      <c r="F851" s="280">
        <v>4500</v>
      </c>
      <c r="G851" s="238">
        <f t="shared" si="57"/>
        <v>1.7307692307692309E-2</v>
      </c>
      <c r="H851" s="280"/>
      <c r="I851" s="280"/>
      <c r="J851" s="76"/>
    </row>
    <row r="852" spans="1:10" x14ac:dyDescent="0.25">
      <c r="A852" s="11" t="s">
        <v>288</v>
      </c>
      <c r="B852" s="178">
        <f t="shared" si="56"/>
        <v>522.15765443786984</v>
      </c>
      <c r="D852" s="280"/>
      <c r="E852" s="280" t="s">
        <v>268</v>
      </c>
      <c r="F852" s="280">
        <v>59412</v>
      </c>
      <c r="G852" s="238">
        <f t="shared" si="57"/>
        <v>0.2285076923076923</v>
      </c>
      <c r="H852" s="280"/>
      <c r="I852" s="280"/>
      <c r="J852" s="76"/>
    </row>
    <row r="853" spans="1:10" x14ac:dyDescent="0.25">
      <c r="A853" s="11" t="s">
        <v>288</v>
      </c>
      <c r="B853" s="178">
        <f t="shared" si="56"/>
        <v>0</v>
      </c>
      <c r="D853" s="280"/>
      <c r="E853" s="280" t="s">
        <v>266</v>
      </c>
      <c r="F853" s="280"/>
      <c r="G853" s="238"/>
      <c r="H853" s="280"/>
      <c r="I853" s="280"/>
      <c r="J853" s="76"/>
    </row>
    <row r="854" spans="1:10" x14ac:dyDescent="0.25">
      <c r="A854" s="11" t="s">
        <v>288</v>
      </c>
      <c r="B854" s="178">
        <f t="shared" si="56"/>
        <v>4.959186390532544E-2</v>
      </c>
      <c r="D854" s="280"/>
      <c r="E854" s="280" t="s">
        <v>345</v>
      </c>
      <c r="F854" s="280">
        <v>579</v>
      </c>
      <c r="G854" s="238">
        <f t="shared" si="57"/>
        <v>2.2269230769230769E-3</v>
      </c>
      <c r="H854" s="280"/>
      <c r="I854" s="280"/>
      <c r="J854" s="76"/>
    </row>
    <row r="855" spans="1:10" x14ac:dyDescent="0.25">
      <c r="A855" s="11" t="s">
        <v>288</v>
      </c>
      <c r="B855" s="178">
        <f t="shared" si="56"/>
        <v>2.0218652366863905</v>
      </c>
      <c r="D855" s="280"/>
      <c r="E855" s="280" t="s">
        <v>26</v>
      </c>
      <c r="F855" s="280">
        <v>3697</v>
      </c>
      <c r="G855" s="238">
        <f t="shared" si="57"/>
        <v>1.4219230769230769E-2</v>
      </c>
      <c r="H855" s="280"/>
      <c r="I855" s="280"/>
      <c r="J855" s="76"/>
    </row>
    <row r="856" spans="1:10" x14ac:dyDescent="0.25">
      <c r="A856" s="11" t="s">
        <v>288</v>
      </c>
      <c r="B856" s="178">
        <f t="shared" si="56"/>
        <v>0</v>
      </c>
      <c r="D856" s="280"/>
      <c r="E856" s="280" t="s">
        <v>346</v>
      </c>
      <c r="F856" s="280"/>
      <c r="G856" s="238"/>
      <c r="H856" s="280"/>
      <c r="I856" s="280"/>
      <c r="J856" s="76"/>
    </row>
    <row r="857" spans="1:10" x14ac:dyDescent="0.25">
      <c r="A857" s="11" t="s">
        <v>288</v>
      </c>
      <c r="B857" s="178">
        <f t="shared" si="56"/>
        <v>0</v>
      </c>
      <c r="D857" s="280"/>
      <c r="E857" s="280" t="s">
        <v>278</v>
      </c>
      <c r="F857" s="280"/>
      <c r="G857" s="238"/>
      <c r="H857" s="280"/>
      <c r="I857" s="280"/>
      <c r="J857" s="76"/>
    </row>
    <row r="858" spans="1:10" x14ac:dyDescent="0.25">
      <c r="A858" s="11" t="s">
        <v>288</v>
      </c>
      <c r="B858" s="178">
        <f t="shared" si="56"/>
        <v>0</v>
      </c>
      <c r="D858" s="280"/>
      <c r="E858" s="280" t="s">
        <v>84</v>
      </c>
      <c r="F858" s="280"/>
      <c r="G858" s="238"/>
      <c r="H858" s="280"/>
      <c r="I858" s="280"/>
      <c r="J858" s="76"/>
    </row>
    <row r="859" spans="1:10" x14ac:dyDescent="0.25">
      <c r="A859" s="11" t="s">
        <v>288</v>
      </c>
      <c r="B859" s="178">
        <f t="shared" si="56"/>
        <v>0</v>
      </c>
      <c r="D859" s="280"/>
      <c r="E859" s="280" t="s">
        <v>343</v>
      </c>
      <c r="F859" s="280"/>
      <c r="G859" s="238"/>
      <c r="H859" s="280"/>
      <c r="I859" s="280"/>
      <c r="J859" s="76"/>
    </row>
    <row r="860" spans="1:10" x14ac:dyDescent="0.25">
      <c r="A860" s="11" t="s">
        <v>288</v>
      </c>
      <c r="B860" s="178">
        <f t="shared" si="56"/>
        <v>1</v>
      </c>
      <c r="D860" s="280"/>
      <c r="E860" s="280" t="s">
        <v>139</v>
      </c>
      <c r="F860" s="280">
        <v>2600</v>
      </c>
      <c r="G860" s="238">
        <f t="shared" si="57"/>
        <v>0.01</v>
      </c>
      <c r="H860" s="280"/>
      <c r="I860" s="280"/>
      <c r="J860" s="76"/>
    </row>
    <row r="861" spans="1:10" x14ac:dyDescent="0.25">
      <c r="A861" s="11" t="s">
        <v>288</v>
      </c>
      <c r="B861" s="178">
        <f t="shared" si="56"/>
        <v>82.866009467455626</v>
      </c>
      <c r="D861" s="280"/>
      <c r="E861" s="280" t="s">
        <v>92</v>
      </c>
      <c r="F861" s="280">
        <v>23668</v>
      </c>
      <c r="G861" s="238">
        <f t="shared" si="57"/>
        <v>9.1030769230769235E-2</v>
      </c>
      <c r="H861" s="280"/>
      <c r="I861" s="280"/>
      <c r="J861" s="76"/>
    </row>
    <row r="862" spans="1:10" x14ac:dyDescent="0.25">
      <c r="A862" s="11" t="s">
        <v>288</v>
      </c>
      <c r="B862" s="178">
        <f t="shared" si="56"/>
        <v>1.0437869822485207E-3</v>
      </c>
      <c r="D862" s="280"/>
      <c r="E862" s="280" t="s">
        <v>218</v>
      </c>
      <c r="F862" s="280">
        <v>84</v>
      </c>
      <c r="G862" s="238">
        <f t="shared" si="57"/>
        <v>3.2307692307692305E-4</v>
      </c>
      <c r="H862" s="280"/>
      <c r="I862" s="280"/>
      <c r="J862" s="76"/>
    </row>
    <row r="863" spans="1:10" x14ac:dyDescent="0.25">
      <c r="A863" s="11" t="s">
        <v>288</v>
      </c>
      <c r="B863" s="178">
        <f t="shared" si="56"/>
        <v>9.1717455621301777E-3</v>
      </c>
      <c r="D863" s="280"/>
      <c r="E863" s="280" t="s">
        <v>16</v>
      </c>
      <c r="F863" s="280">
        <v>249</v>
      </c>
      <c r="G863" s="238">
        <f t="shared" si="57"/>
        <v>9.5769230769230773E-4</v>
      </c>
      <c r="H863" s="280"/>
      <c r="I863" s="280"/>
      <c r="J863" s="76"/>
    </row>
    <row r="864" spans="1:10" x14ac:dyDescent="0.25">
      <c r="A864" s="11" t="s">
        <v>288</v>
      </c>
      <c r="B864" s="178">
        <f t="shared" si="56"/>
        <v>1.4215976331360947</v>
      </c>
      <c r="D864" s="280"/>
      <c r="E864" s="280" t="s">
        <v>272</v>
      </c>
      <c r="F864" s="280">
        <v>3100</v>
      </c>
      <c r="G864" s="238">
        <f t="shared" si="57"/>
        <v>1.1923076923076923E-2</v>
      </c>
      <c r="H864" s="280"/>
      <c r="I864" s="280"/>
      <c r="J864" s="76"/>
    </row>
    <row r="865" spans="1:10" x14ac:dyDescent="0.25">
      <c r="A865" s="11" t="s">
        <v>288</v>
      </c>
      <c r="B865" s="178">
        <f t="shared" si="56"/>
        <v>0</v>
      </c>
      <c r="D865" s="280"/>
      <c r="E865" s="280" t="s">
        <v>32</v>
      </c>
      <c r="F865" s="280"/>
      <c r="G865" s="238"/>
      <c r="H865" s="280"/>
      <c r="I865" s="280"/>
      <c r="J865" s="76"/>
    </row>
    <row r="866" spans="1:10" x14ac:dyDescent="0.25">
      <c r="A866" s="11" t="s">
        <v>288</v>
      </c>
      <c r="B866" s="178">
        <f t="shared" si="56"/>
        <v>2.5775147928994088E-3</v>
      </c>
      <c r="D866" s="280"/>
      <c r="E866" s="280" t="s">
        <v>161</v>
      </c>
      <c r="F866" s="280">
        <v>132</v>
      </c>
      <c r="G866" s="238">
        <f t="shared" si="57"/>
        <v>5.0769230769230774E-4</v>
      </c>
      <c r="H866" s="280"/>
      <c r="I866" s="280"/>
      <c r="J866" s="76"/>
    </row>
    <row r="867" spans="1:10" x14ac:dyDescent="0.25">
      <c r="A867" s="11" t="s">
        <v>288</v>
      </c>
      <c r="B867" s="178">
        <f t="shared" si="56"/>
        <v>4.7928994082840254E-5</v>
      </c>
      <c r="D867" s="280"/>
      <c r="E867" s="280" t="s">
        <v>193</v>
      </c>
      <c r="F867" s="276">
        <v>18</v>
      </c>
      <c r="G867" s="238">
        <f t="shared" si="57"/>
        <v>6.9230769230769237E-5</v>
      </c>
      <c r="H867" s="280"/>
      <c r="I867" s="280"/>
      <c r="J867" s="76"/>
    </row>
    <row r="868" spans="1:10" x14ac:dyDescent="0.25">
      <c r="A868" s="11" t="s">
        <v>288</v>
      </c>
      <c r="B868" s="178">
        <f t="shared" si="56"/>
        <v>0</v>
      </c>
      <c r="D868" s="280"/>
      <c r="E868" s="280" t="s">
        <v>128</v>
      </c>
      <c r="F868" s="276"/>
      <c r="G868" s="238"/>
      <c r="H868" s="280"/>
      <c r="I868" s="280"/>
      <c r="J868" s="76"/>
    </row>
    <row r="869" spans="1:10" x14ac:dyDescent="0.25">
      <c r="A869" s="11" t="s">
        <v>288</v>
      </c>
      <c r="B869" s="178">
        <f t="shared" si="56"/>
        <v>4.3136094674556222</v>
      </c>
      <c r="D869" s="280"/>
      <c r="E869" s="280" t="s">
        <v>47</v>
      </c>
      <c r="F869" s="280">
        <v>5400</v>
      </c>
      <c r="G869" s="238">
        <f t="shared" si="57"/>
        <v>2.0769230769230769E-2</v>
      </c>
      <c r="H869" s="280"/>
      <c r="I869" s="280"/>
      <c r="J869" s="76"/>
    </row>
    <row r="870" spans="1:10" x14ac:dyDescent="0.25">
      <c r="A870" s="150" t="s">
        <v>288</v>
      </c>
      <c r="B870" s="131">
        <f t="shared" si="56"/>
        <v>0</v>
      </c>
      <c r="C870" s="150"/>
      <c r="D870" s="12"/>
      <c r="E870" s="12" t="s">
        <v>86</v>
      </c>
      <c r="F870" s="12"/>
      <c r="G870" s="237"/>
      <c r="H870" s="12"/>
      <c r="I870" s="12"/>
      <c r="J870" s="147"/>
    </row>
    <row r="871" spans="1:10" x14ac:dyDescent="0.25">
      <c r="A871" s="11" t="s">
        <v>289</v>
      </c>
      <c r="B871" s="178">
        <f>POWER((F871/$J$871)*100, 2)</f>
        <v>4.2425635853012151</v>
      </c>
      <c r="C871" s="11">
        <f>SUM(B871:B887)</f>
        <v>5877.762271666471</v>
      </c>
      <c r="D871" s="281"/>
      <c r="E871" s="281" t="s">
        <v>5</v>
      </c>
      <c r="F871" s="281">
        <v>3275</v>
      </c>
      <c r="G871" s="238">
        <f>F871/$J$871</f>
        <v>2.0597484276729559E-2</v>
      </c>
      <c r="H871" s="281"/>
      <c r="I871" s="281"/>
      <c r="J871" s="76">
        <v>159000</v>
      </c>
    </row>
    <row r="872" spans="1:10" x14ac:dyDescent="0.25">
      <c r="A872" s="11" t="s">
        <v>289</v>
      </c>
      <c r="B872" s="178">
        <f t="shared" ref="B872:B887" si="58">POWER((F872/$J$871)*100, 2)</f>
        <v>10.099604050472685</v>
      </c>
      <c r="D872" s="281"/>
      <c r="E872" s="281" t="s">
        <v>93</v>
      </c>
      <c r="F872" s="281">
        <v>5053</v>
      </c>
      <c r="G872" s="238">
        <f t="shared" ref="G872:G887" si="59">F872/$J$871</f>
        <v>3.1779874213836476E-2</v>
      </c>
      <c r="H872" s="281"/>
      <c r="I872" s="281"/>
      <c r="J872" s="76"/>
    </row>
    <row r="873" spans="1:10" x14ac:dyDescent="0.25">
      <c r="A873" s="11" t="s">
        <v>289</v>
      </c>
      <c r="B873" s="178">
        <f t="shared" si="58"/>
        <v>20.505517977928086</v>
      </c>
      <c r="D873" s="281"/>
      <c r="E873" s="281" t="s">
        <v>102</v>
      </c>
      <c r="F873" s="281">
        <v>7200</v>
      </c>
      <c r="G873" s="238">
        <f t="shared" si="59"/>
        <v>4.5283018867924525E-2</v>
      </c>
      <c r="H873" s="281"/>
      <c r="I873" s="281"/>
      <c r="J873" s="76"/>
    </row>
    <row r="874" spans="1:10" x14ac:dyDescent="0.25">
      <c r="A874" s="11" t="s">
        <v>289</v>
      </c>
      <c r="B874" s="178">
        <f t="shared" si="58"/>
        <v>8.6642142320319613E-3</v>
      </c>
      <c r="D874" s="281"/>
      <c r="E874" s="281" t="s">
        <v>82</v>
      </c>
      <c r="F874" s="281">
        <v>148</v>
      </c>
      <c r="G874" s="238">
        <f t="shared" si="59"/>
        <v>9.3081761006289312E-4</v>
      </c>
      <c r="H874" s="281"/>
      <c r="I874" s="281"/>
      <c r="J874" s="76"/>
    </row>
    <row r="875" spans="1:10" x14ac:dyDescent="0.25">
      <c r="A875" s="11" t="s">
        <v>289</v>
      </c>
      <c r="B875" s="178">
        <f t="shared" si="58"/>
        <v>5791.3057236659961</v>
      </c>
      <c r="D875" s="281"/>
      <c r="E875" s="281" t="s">
        <v>15</v>
      </c>
      <c r="F875" s="281">
        <v>121000</v>
      </c>
      <c r="G875" s="238">
        <f t="shared" si="59"/>
        <v>0.76100628930817615</v>
      </c>
      <c r="H875" s="281"/>
      <c r="I875" s="281"/>
      <c r="J875" s="76"/>
    </row>
    <row r="876" spans="1:10" x14ac:dyDescent="0.25">
      <c r="A876" s="11" t="s">
        <v>289</v>
      </c>
      <c r="B876" s="178">
        <f t="shared" si="58"/>
        <v>0</v>
      </c>
      <c r="D876" s="281"/>
      <c r="E876" s="281" t="s">
        <v>348</v>
      </c>
      <c r="F876" s="281"/>
      <c r="G876" s="238"/>
      <c r="H876" s="281"/>
      <c r="I876" s="281"/>
      <c r="J876" s="76"/>
    </row>
    <row r="877" spans="1:10" x14ac:dyDescent="0.25">
      <c r="A877" s="11" t="s">
        <v>289</v>
      </c>
      <c r="B877" s="178">
        <f t="shared" si="58"/>
        <v>0</v>
      </c>
      <c r="D877" s="281"/>
      <c r="E877" s="281" t="s">
        <v>266</v>
      </c>
      <c r="F877" s="276"/>
      <c r="G877" s="238"/>
      <c r="H877" s="281"/>
      <c r="I877" s="281"/>
      <c r="J877" s="76"/>
    </row>
    <row r="878" spans="1:10" x14ac:dyDescent="0.25">
      <c r="A878" s="11" t="s">
        <v>289</v>
      </c>
      <c r="B878" s="178">
        <f t="shared" si="58"/>
        <v>3.4190103239587044E-2</v>
      </c>
      <c r="D878" s="281"/>
      <c r="E878" s="281" t="s">
        <v>56</v>
      </c>
      <c r="F878" s="276">
        <v>294</v>
      </c>
      <c r="G878" s="238">
        <f t="shared" si="59"/>
        <v>1.8490566037735849E-3</v>
      </c>
      <c r="H878" s="281"/>
      <c r="I878" s="281"/>
      <c r="J878" s="76"/>
    </row>
    <row r="879" spans="1:10" x14ac:dyDescent="0.25">
      <c r="A879" s="11" t="s">
        <v>289</v>
      </c>
      <c r="B879" s="178">
        <f t="shared" si="58"/>
        <v>0</v>
      </c>
      <c r="D879" s="281"/>
      <c r="E879" s="281" t="s">
        <v>165</v>
      </c>
      <c r="F879" s="276"/>
      <c r="G879" s="238"/>
      <c r="H879" s="281"/>
      <c r="I879" s="281"/>
      <c r="J879" s="76"/>
    </row>
    <row r="880" spans="1:10" x14ac:dyDescent="0.25">
      <c r="A880" s="11" t="s">
        <v>289</v>
      </c>
      <c r="B880" s="178">
        <f t="shared" si="58"/>
        <v>0</v>
      </c>
      <c r="D880" s="281"/>
      <c r="E880" s="281" t="s">
        <v>92</v>
      </c>
      <c r="F880" s="276"/>
      <c r="G880" s="238"/>
      <c r="H880" s="281"/>
      <c r="I880" s="281"/>
      <c r="J880" s="76"/>
    </row>
    <row r="881" spans="1:10" x14ac:dyDescent="0.25">
      <c r="A881" s="11" t="s">
        <v>289</v>
      </c>
      <c r="B881" s="178">
        <f t="shared" si="58"/>
        <v>29.939480242079032</v>
      </c>
      <c r="D881" s="281"/>
      <c r="E881" s="281" t="s">
        <v>16</v>
      </c>
      <c r="F881" s="281">
        <v>8700</v>
      </c>
      <c r="G881" s="238">
        <f t="shared" si="59"/>
        <v>5.4716981132075473E-2</v>
      </c>
      <c r="H881" s="281"/>
      <c r="I881" s="281"/>
      <c r="J881" s="76"/>
    </row>
    <row r="882" spans="1:10" x14ac:dyDescent="0.25">
      <c r="A882" s="11" t="s">
        <v>289</v>
      </c>
      <c r="B882" s="178">
        <f t="shared" si="58"/>
        <v>2.2878940706459394</v>
      </c>
      <c r="D882" s="281"/>
      <c r="E882" s="281" t="s">
        <v>121</v>
      </c>
      <c r="F882" s="281">
        <v>2405</v>
      </c>
      <c r="G882" s="238">
        <f t="shared" si="59"/>
        <v>1.5125786163522012E-2</v>
      </c>
      <c r="H882" s="281"/>
      <c r="I882" s="281"/>
      <c r="J882" s="76"/>
    </row>
    <row r="883" spans="1:10" x14ac:dyDescent="0.25">
      <c r="A883" s="11" t="s">
        <v>289</v>
      </c>
      <c r="B883" s="178">
        <f t="shared" si="58"/>
        <v>11.965507693524783</v>
      </c>
      <c r="D883" s="281"/>
      <c r="E883" s="281" t="s">
        <v>140</v>
      </c>
      <c r="F883" s="281">
        <v>5500</v>
      </c>
      <c r="G883" s="238">
        <f t="shared" si="59"/>
        <v>3.4591194968553458E-2</v>
      </c>
      <c r="H883" s="281"/>
      <c r="I883" s="281"/>
      <c r="J883" s="76"/>
    </row>
    <row r="884" spans="1:10" x14ac:dyDescent="0.25">
      <c r="A884" s="11" t="s">
        <v>289</v>
      </c>
      <c r="B884" s="178">
        <f t="shared" si="58"/>
        <v>0</v>
      </c>
      <c r="D884" s="281"/>
      <c r="E884" s="281" t="s">
        <v>161</v>
      </c>
      <c r="F884" s="276"/>
      <c r="G884" s="238"/>
      <c r="H884" s="281"/>
      <c r="I884" s="281"/>
      <c r="J884" s="76"/>
    </row>
    <row r="885" spans="1:10" x14ac:dyDescent="0.25">
      <c r="A885" s="11" t="s">
        <v>289</v>
      </c>
      <c r="B885" s="178">
        <f t="shared" si="58"/>
        <v>6.9775720897116429</v>
      </c>
      <c r="D885" s="281"/>
      <c r="E885" s="281" t="s">
        <v>31</v>
      </c>
      <c r="F885" s="281">
        <v>4200</v>
      </c>
      <c r="G885" s="238">
        <f t="shared" si="59"/>
        <v>2.6415094339622643E-2</v>
      </c>
      <c r="H885" s="281"/>
      <c r="I885" s="281"/>
      <c r="J885" s="76"/>
    </row>
    <row r="886" spans="1:10" x14ac:dyDescent="0.25">
      <c r="A886" s="11" t="s">
        <v>289</v>
      </c>
      <c r="B886" s="178">
        <f t="shared" si="58"/>
        <v>0</v>
      </c>
      <c r="D886" s="281"/>
      <c r="E886" s="281" t="s">
        <v>38</v>
      </c>
      <c r="F886" s="281"/>
      <c r="G886" s="238"/>
      <c r="H886" s="281"/>
      <c r="I886" s="281"/>
      <c r="J886" s="76"/>
    </row>
    <row r="887" spans="1:10" x14ac:dyDescent="0.25">
      <c r="A887" s="150" t="s">
        <v>289</v>
      </c>
      <c r="B887" s="131">
        <f t="shared" si="58"/>
        <v>0.3955539733396623</v>
      </c>
      <c r="C887" s="150"/>
      <c r="D887" s="12"/>
      <c r="E887" s="12" t="s">
        <v>47</v>
      </c>
      <c r="F887" s="12">
        <v>1000</v>
      </c>
      <c r="G887" s="237">
        <f t="shared" si="59"/>
        <v>6.2893081761006293E-3</v>
      </c>
      <c r="H887" s="12"/>
      <c r="I887" s="12"/>
      <c r="J887" s="131"/>
    </row>
    <row r="888" spans="1:10" x14ac:dyDescent="0.25">
      <c r="A888" s="11" t="s">
        <v>290</v>
      </c>
      <c r="B888" s="178">
        <f>POWER((F888/$J$888)*100, 2)</f>
        <v>149.93752603082046</v>
      </c>
      <c r="C888" s="11">
        <f>SUM(B888:B893)</f>
        <v>2773.9950531028744</v>
      </c>
      <c r="D888" s="282"/>
      <c r="E888" s="282" t="s">
        <v>82</v>
      </c>
      <c r="F888" s="276">
        <v>12000</v>
      </c>
      <c r="G888" s="238">
        <f>F888/$J$888</f>
        <v>0.12244897959183673</v>
      </c>
      <c r="H888" s="282"/>
      <c r="I888" s="282"/>
      <c r="J888" s="76">
        <v>98000</v>
      </c>
    </row>
    <row r="889" spans="1:10" x14ac:dyDescent="0.25">
      <c r="A889" s="11" t="s">
        <v>290</v>
      </c>
      <c r="B889" s="178">
        <f t="shared" ref="B889:B893" si="60">POWER((F889/$J$888)*100, 2)</f>
        <v>1000.6247396917952</v>
      </c>
      <c r="D889" s="282"/>
      <c r="E889" s="282" t="s">
        <v>111</v>
      </c>
      <c r="F889" s="276">
        <v>31000</v>
      </c>
      <c r="G889" s="238">
        <f t="shared" ref="G889:G892" si="61">F889/$J$888</f>
        <v>0.31632653061224492</v>
      </c>
      <c r="H889" s="282"/>
      <c r="I889" s="282"/>
      <c r="J889" s="76"/>
    </row>
    <row r="890" spans="1:10" x14ac:dyDescent="0.25">
      <c r="A890" s="11" t="s">
        <v>290</v>
      </c>
      <c r="B890" s="178">
        <f t="shared" si="60"/>
        <v>0</v>
      </c>
      <c r="D890" s="282"/>
      <c r="E890" s="282" t="s">
        <v>92</v>
      </c>
      <c r="F890" s="276"/>
      <c r="G890" s="238"/>
      <c r="H890" s="282"/>
      <c r="I890" s="282"/>
      <c r="J890" s="76"/>
    </row>
    <row r="891" spans="1:10" x14ac:dyDescent="0.25">
      <c r="A891" s="11" t="s">
        <v>290</v>
      </c>
      <c r="B891" s="178">
        <f t="shared" si="60"/>
        <v>1000.6247396917952</v>
      </c>
      <c r="D891" s="282"/>
      <c r="E891" s="282" t="s">
        <v>16</v>
      </c>
      <c r="F891" s="276">
        <v>31000</v>
      </c>
      <c r="G891" s="238">
        <f t="shared" si="61"/>
        <v>0.31632653061224492</v>
      </c>
      <c r="H891" s="282"/>
      <c r="I891" s="282"/>
      <c r="J891" s="76"/>
    </row>
    <row r="892" spans="1:10" x14ac:dyDescent="0.25">
      <c r="A892" s="11" t="s">
        <v>290</v>
      </c>
      <c r="B892" s="178">
        <f t="shared" si="60"/>
        <v>622.80804768846315</v>
      </c>
      <c r="D892" s="282"/>
      <c r="E892" s="282" t="s">
        <v>174</v>
      </c>
      <c r="F892" s="276">
        <v>24457</v>
      </c>
      <c r="G892" s="238">
        <f t="shared" si="61"/>
        <v>0.24956122448979592</v>
      </c>
      <c r="H892" s="282"/>
      <c r="I892" s="282"/>
      <c r="J892" s="76"/>
    </row>
    <row r="893" spans="1:10" x14ac:dyDescent="0.25">
      <c r="A893" s="150" t="s">
        <v>290</v>
      </c>
      <c r="B893" s="131">
        <f t="shared" si="60"/>
        <v>0</v>
      </c>
      <c r="C893" s="150"/>
      <c r="D893" s="12"/>
      <c r="E893" s="12" t="s">
        <v>38</v>
      </c>
      <c r="F893" s="12"/>
      <c r="G893" s="237"/>
      <c r="H893" s="12"/>
      <c r="I893" s="12"/>
      <c r="J893" s="147"/>
    </row>
    <row r="894" spans="1:10" x14ac:dyDescent="0.25">
      <c r="A894" s="11" t="s">
        <v>291</v>
      </c>
      <c r="B894" s="178">
        <f>POWER((F894/$J$894)*100, 2)</f>
        <v>0.65357775341541591</v>
      </c>
      <c r="C894" s="11">
        <f>SUM(B894:B902)</f>
        <v>5419.4187679203906</v>
      </c>
      <c r="D894" s="283"/>
      <c r="E894" s="283" t="s">
        <v>192</v>
      </c>
      <c r="F894" s="283">
        <v>249</v>
      </c>
      <c r="G894" s="238">
        <f>F894/$J$894</f>
        <v>8.0844155844155847E-3</v>
      </c>
      <c r="H894" s="283"/>
      <c r="I894" s="283"/>
      <c r="J894" s="76">
        <v>30800</v>
      </c>
    </row>
    <row r="895" spans="1:10" x14ac:dyDescent="0.25">
      <c r="A895" s="11" t="s">
        <v>291</v>
      </c>
      <c r="B895" s="178">
        <f t="shared" ref="B895:B902" si="62">POWER((F895/$J$894)*100, 2)</f>
        <v>4497.7055152639559</v>
      </c>
      <c r="D895" s="283"/>
      <c r="E895" s="283" t="s">
        <v>83</v>
      </c>
      <c r="F895" s="283">
        <v>20656</v>
      </c>
      <c r="G895" s="238">
        <f t="shared" ref="G895:G900" si="63">F895/$J$894</f>
        <v>0.67064935064935061</v>
      </c>
      <c r="H895" s="283"/>
      <c r="I895" s="283"/>
      <c r="J895" s="76"/>
    </row>
    <row r="896" spans="1:10" x14ac:dyDescent="0.25">
      <c r="A896" s="11" t="s">
        <v>291</v>
      </c>
      <c r="B896" s="178">
        <f t="shared" si="62"/>
        <v>0</v>
      </c>
      <c r="D896" s="283"/>
      <c r="E896" s="283" t="s">
        <v>15</v>
      </c>
      <c r="F896" s="283"/>
      <c r="G896" s="238"/>
      <c r="H896" s="283"/>
      <c r="I896" s="283"/>
      <c r="J896" s="76"/>
    </row>
    <row r="897" spans="1:10" x14ac:dyDescent="0.25">
      <c r="A897" s="11" t="s">
        <v>291</v>
      </c>
      <c r="B897" s="178">
        <f t="shared" si="62"/>
        <v>1.949106088716478E-2</v>
      </c>
      <c r="D897" s="283"/>
      <c r="E897" s="283" t="s">
        <v>349</v>
      </c>
      <c r="F897" s="283">
        <v>43</v>
      </c>
      <c r="G897" s="238">
        <f t="shared" si="63"/>
        <v>1.396103896103896E-3</v>
      </c>
      <c r="H897" s="283"/>
      <c r="I897" s="283"/>
      <c r="J897" s="76"/>
    </row>
    <row r="898" spans="1:10" x14ac:dyDescent="0.25">
      <c r="A898" s="11" t="s">
        <v>291</v>
      </c>
      <c r="B898" s="178">
        <f t="shared" si="62"/>
        <v>918.40483218080647</v>
      </c>
      <c r="D898" s="283"/>
      <c r="E898" s="283" t="s">
        <v>111</v>
      </c>
      <c r="F898" s="283">
        <v>9334</v>
      </c>
      <c r="G898" s="238">
        <f t="shared" si="63"/>
        <v>0.30305194805194807</v>
      </c>
      <c r="H898" s="283"/>
      <c r="I898" s="283"/>
      <c r="J898" s="76"/>
    </row>
    <row r="899" spans="1:10" x14ac:dyDescent="0.25">
      <c r="A899" s="11" t="s">
        <v>291</v>
      </c>
      <c r="B899" s="178">
        <f t="shared" si="62"/>
        <v>0</v>
      </c>
      <c r="D899" s="283"/>
      <c r="E899" s="283" t="s">
        <v>16</v>
      </c>
      <c r="F899" s="283"/>
      <c r="G899" s="238"/>
      <c r="H899" s="283"/>
      <c r="I899" s="283"/>
      <c r="J899" s="76"/>
    </row>
    <row r="900" spans="1:10" x14ac:dyDescent="0.25">
      <c r="A900" s="11" t="s">
        <v>291</v>
      </c>
      <c r="B900" s="178">
        <f t="shared" si="62"/>
        <v>2.6353516613256867</v>
      </c>
      <c r="D900" s="283"/>
      <c r="E900" s="283" t="s">
        <v>141</v>
      </c>
      <c r="F900" s="283">
        <v>500</v>
      </c>
      <c r="G900" s="238">
        <f t="shared" si="63"/>
        <v>1.6233766233766232E-2</v>
      </c>
      <c r="H900" s="283"/>
      <c r="I900" s="283"/>
      <c r="J900" s="76"/>
    </row>
    <row r="901" spans="1:10" x14ac:dyDescent="0.25">
      <c r="A901" s="11" t="s">
        <v>291</v>
      </c>
      <c r="B901" s="178">
        <f t="shared" si="62"/>
        <v>0</v>
      </c>
      <c r="D901" s="283"/>
      <c r="E901" s="283" t="s">
        <v>38</v>
      </c>
      <c r="F901" s="283"/>
      <c r="G901" s="238"/>
      <c r="H901" s="283"/>
      <c r="I901" s="283"/>
      <c r="J901" s="76"/>
    </row>
    <row r="902" spans="1:10" x14ac:dyDescent="0.25">
      <c r="A902" s="150" t="s">
        <v>291</v>
      </c>
      <c r="B902" s="131">
        <f t="shared" si="62"/>
        <v>0</v>
      </c>
      <c r="C902" s="150"/>
      <c r="D902" s="131"/>
      <c r="E902" s="131" t="s">
        <v>129</v>
      </c>
      <c r="F902" s="131"/>
      <c r="G902" s="237"/>
      <c r="H902" s="150"/>
      <c r="I902" s="131"/>
      <c r="J902" s="147"/>
    </row>
    <row r="903" spans="1:10" x14ac:dyDescent="0.25">
      <c r="A903" s="11" t="s">
        <v>293</v>
      </c>
      <c r="B903" s="178">
        <f>POWER((F903/$J$903)*100, 2)</f>
        <v>0</v>
      </c>
      <c r="C903" s="11">
        <f>SUM(B903:B953)</f>
        <v>2077.6877465039997</v>
      </c>
      <c r="D903" s="285"/>
      <c r="E903" s="285" t="s">
        <v>130</v>
      </c>
      <c r="F903" s="284"/>
      <c r="G903" s="238"/>
      <c r="H903" s="285"/>
      <c r="I903" s="285"/>
      <c r="J903" s="76">
        <v>8240000</v>
      </c>
    </row>
    <row r="904" spans="1:10" x14ac:dyDescent="0.25">
      <c r="A904" s="11" t="s">
        <v>293</v>
      </c>
      <c r="B904" s="178">
        <f t="shared" ref="B904:B953" si="64">POWER((F904/$J$903)*100, 2)</f>
        <v>0.13472641521938919</v>
      </c>
      <c r="D904" s="285"/>
      <c r="E904" s="285" t="s">
        <v>97</v>
      </c>
      <c r="F904" s="285">
        <v>30245</v>
      </c>
      <c r="G904" s="238">
        <f>F904/$J$903</f>
        <v>3.6705097087378642E-3</v>
      </c>
      <c r="H904" s="285"/>
      <c r="I904" s="285"/>
      <c r="J904" s="76"/>
    </row>
    <row r="905" spans="1:10" x14ac:dyDescent="0.25">
      <c r="A905" s="11" t="s">
        <v>293</v>
      </c>
      <c r="B905" s="178">
        <f t="shared" si="64"/>
        <v>0.10571968140258273</v>
      </c>
      <c r="D905" s="285"/>
      <c r="E905" s="285" t="s">
        <v>81</v>
      </c>
      <c r="F905" s="285">
        <v>26792</v>
      </c>
      <c r="G905" s="238">
        <f t="shared" ref="G905:G953" si="65">F905/$J$903</f>
        <v>3.2514563106796116E-3</v>
      </c>
      <c r="H905" s="285"/>
      <c r="I905" s="285"/>
      <c r="J905" s="76"/>
    </row>
    <row r="906" spans="1:10" x14ac:dyDescent="0.25">
      <c r="A906" s="11" t="s">
        <v>293</v>
      </c>
      <c r="B906" s="178">
        <f t="shared" si="64"/>
        <v>0</v>
      </c>
      <c r="D906" s="285"/>
      <c r="E906" s="285" t="s">
        <v>210</v>
      </c>
      <c r="F906" s="285"/>
      <c r="G906" s="238"/>
      <c r="H906" s="285"/>
      <c r="I906" s="285"/>
      <c r="J906" s="76"/>
    </row>
    <row r="907" spans="1:10" x14ac:dyDescent="0.25">
      <c r="A907" s="11" t="s">
        <v>293</v>
      </c>
      <c r="B907" s="178">
        <f t="shared" si="64"/>
        <v>2.5568941464794041E-2</v>
      </c>
      <c r="D907" s="285"/>
      <c r="E907" s="285" t="s">
        <v>5</v>
      </c>
      <c r="F907" s="284">
        <v>13176</v>
      </c>
      <c r="G907" s="238">
        <f t="shared" si="65"/>
        <v>1.5990291262135922E-3</v>
      </c>
      <c r="H907" s="285"/>
      <c r="I907" s="285"/>
      <c r="J907" s="76"/>
    </row>
    <row r="908" spans="1:10" x14ac:dyDescent="0.25">
      <c r="A908" s="11" t="s">
        <v>293</v>
      </c>
      <c r="B908" s="178">
        <f t="shared" si="64"/>
        <v>0</v>
      </c>
      <c r="D908" s="285"/>
      <c r="E908" s="285" t="s">
        <v>100</v>
      </c>
      <c r="F908" s="284"/>
      <c r="G908" s="238"/>
      <c r="H908" s="285"/>
      <c r="I908" s="285"/>
      <c r="J908" s="76"/>
    </row>
    <row r="909" spans="1:10" x14ac:dyDescent="0.25">
      <c r="A909" s="11" t="s">
        <v>293</v>
      </c>
      <c r="B909" s="178">
        <f t="shared" si="64"/>
        <v>0.14153666698086531</v>
      </c>
      <c r="D909" s="285"/>
      <c r="E909" s="285" t="s">
        <v>93</v>
      </c>
      <c r="F909" s="285">
        <v>31000</v>
      </c>
      <c r="G909" s="238">
        <f t="shared" si="65"/>
        <v>3.7621359223300971E-3</v>
      </c>
      <c r="H909" s="285"/>
      <c r="I909" s="285"/>
      <c r="J909" s="76"/>
    </row>
    <row r="910" spans="1:10" x14ac:dyDescent="0.25">
      <c r="A910" s="11" t="s">
        <v>293</v>
      </c>
      <c r="B910" s="178">
        <f t="shared" si="64"/>
        <v>0</v>
      </c>
      <c r="D910" s="285"/>
      <c r="E910" s="285" t="s">
        <v>39</v>
      </c>
      <c r="F910" s="285"/>
      <c r="G910" s="238"/>
      <c r="H910" s="285"/>
      <c r="I910" s="285"/>
      <c r="J910" s="76"/>
    </row>
    <row r="911" spans="1:10" x14ac:dyDescent="0.25">
      <c r="A911" s="11" t="s">
        <v>293</v>
      </c>
      <c r="B911" s="178">
        <f t="shared" si="64"/>
        <v>0</v>
      </c>
      <c r="D911" s="285"/>
      <c r="E911" s="285" t="s">
        <v>6</v>
      </c>
      <c r="F911" s="284"/>
      <c r="G911" s="238"/>
      <c r="H911" s="285"/>
      <c r="I911" s="285"/>
      <c r="J911" s="76"/>
    </row>
    <row r="912" spans="1:10" x14ac:dyDescent="0.25">
      <c r="A912" s="11" t="s">
        <v>293</v>
      </c>
      <c r="B912" s="178">
        <f t="shared" si="64"/>
        <v>0</v>
      </c>
      <c r="D912" s="285"/>
      <c r="E912" s="285" t="s">
        <v>101</v>
      </c>
      <c r="F912" s="284"/>
      <c r="G912" s="238"/>
      <c r="H912" s="285"/>
      <c r="I912" s="285"/>
      <c r="J912" s="76"/>
    </row>
    <row r="913" spans="1:10" x14ac:dyDescent="0.25">
      <c r="A913" s="11" t="s">
        <v>293</v>
      </c>
      <c r="B913" s="178">
        <f t="shared" si="64"/>
        <v>0.14424324644759168</v>
      </c>
      <c r="D913" s="285"/>
      <c r="E913" s="285" t="s">
        <v>102</v>
      </c>
      <c r="F913" s="285">
        <v>31295</v>
      </c>
      <c r="G913" s="238">
        <f t="shared" si="65"/>
        <v>3.7979368932038837E-3</v>
      </c>
      <c r="H913" s="285"/>
      <c r="I913" s="285"/>
      <c r="J913" s="76"/>
    </row>
    <row r="914" spans="1:10" x14ac:dyDescent="0.25">
      <c r="A914" s="11" t="s">
        <v>293</v>
      </c>
      <c r="B914" s="178">
        <f t="shared" si="64"/>
        <v>7.1283815628240169E-2</v>
      </c>
      <c r="D914" s="285"/>
      <c r="E914" s="285" t="s">
        <v>82</v>
      </c>
      <c r="F914" s="285">
        <v>22000</v>
      </c>
      <c r="G914" s="238">
        <f t="shared" si="65"/>
        <v>2.6699029126213592E-3</v>
      </c>
      <c r="H914" s="285"/>
      <c r="I914" s="285"/>
      <c r="J914" s="76"/>
    </row>
    <row r="915" spans="1:10" x14ac:dyDescent="0.25">
      <c r="A915" s="11" t="s">
        <v>293</v>
      </c>
      <c r="B915" s="178">
        <f t="shared" si="64"/>
        <v>0</v>
      </c>
      <c r="D915" s="285"/>
      <c r="E915" s="285" t="s">
        <v>83</v>
      </c>
      <c r="F915" s="285"/>
      <c r="G915" s="238"/>
      <c r="H915" s="285"/>
      <c r="I915" s="285"/>
      <c r="J915" s="76"/>
    </row>
    <row r="916" spans="1:10" x14ac:dyDescent="0.25">
      <c r="A916" s="11" t="s">
        <v>293</v>
      </c>
      <c r="B916" s="178">
        <f t="shared" si="64"/>
        <v>1508.1534546140067</v>
      </c>
      <c r="D916" s="285"/>
      <c r="E916" s="285" t="s">
        <v>15</v>
      </c>
      <c r="F916" s="285">
        <v>3200000</v>
      </c>
      <c r="G916" s="238">
        <f t="shared" si="65"/>
        <v>0.38834951456310679</v>
      </c>
      <c r="H916" s="285"/>
      <c r="I916" s="285"/>
      <c r="J916" s="76"/>
    </row>
    <row r="917" spans="1:10" x14ac:dyDescent="0.25">
      <c r="A917" s="11" t="s">
        <v>293</v>
      </c>
      <c r="B917" s="178">
        <f t="shared" si="64"/>
        <v>0</v>
      </c>
      <c r="D917" s="285"/>
      <c r="E917" s="285" t="s">
        <v>103</v>
      </c>
      <c r="F917" s="285"/>
      <c r="G917" s="238"/>
      <c r="H917" s="285"/>
      <c r="I917" s="285"/>
      <c r="J917" s="76"/>
    </row>
    <row r="918" spans="1:10" x14ac:dyDescent="0.25">
      <c r="A918" s="11" t="s">
        <v>293</v>
      </c>
      <c r="B918" s="178">
        <f t="shared" si="64"/>
        <v>0</v>
      </c>
      <c r="D918" s="285"/>
      <c r="E918" s="285" t="s">
        <v>222</v>
      </c>
      <c r="F918" s="285"/>
      <c r="G918" s="238"/>
      <c r="H918" s="285"/>
      <c r="I918" s="285"/>
      <c r="J918" s="76"/>
    </row>
    <row r="919" spans="1:10" x14ac:dyDescent="0.25">
      <c r="A919" s="11" t="s">
        <v>293</v>
      </c>
      <c r="B919" s="178">
        <f t="shared" si="64"/>
        <v>0</v>
      </c>
      <c r="D919" s="285"/>
      <c r="E919" s="285" t="s">
        <v>106</v>
      </c>
      <c r="F919" s="285"/>
      <c r="G919" s="238"/>
      <c r="H919" s="285"/>
      <c r="I919" s="285"/>
      <c r="J919" s="76"/>
    </row>
    <row r="920" spans="1:10" x14ac:dyDescent="0.25">
      <c r="A920" s="11" t="s">
        <v>293</v>
      </c>
      <c r="B920" s="178">
        <f t="shared" si="64"/>
        <v>0</v>
      </c>
      <c r="D920" s="285"/>
      <c r="E920" s="285" t="s">
        <v>152</v>
      </c>
      <c r="F920" s="285"/>
      <c r="G920" s="238"/>
      <c r="H920" s="285"/>
      <c r="I920" s="285"/>
      <c r="J920" s="76"/>
    </row>
    <row r="921" spans="1:10" x14ac:dyDescent="0.25">
      <c r="A921" s="11" t="s">
        <v>293</v>
      </c>
      <c r="B921" s="178">
        <f t="shared" si="64"/>
        <v>0</v>
      </c>
      <c r="D921" s="285"/>
      <c r="E921" s="285" t="s">
        <v>108</v>
      </c>
      <c r="F921" s="285"/>
      <c r="G921" s="238"/>
      <c r="H921" s="285"/>
      <c r="I921" s="285"/>
      <c r="J921" s="76"/>
    </row>
    <row r="922" spans="1:10" x14ac:dyDescent="0.25">
      <c r="A922" s="11" t="s">
        <v>293</v>
      </c>
      <c r="B922" s="178">
        <f t="shared" si="64"/>
        <v>0.30418437706192863</v>
      </c>
      <c r="D922" s="285"/>
      <c r="E922" s="285" t="s">
        <v>94</v>
      </c>
      <c r="F922" s="285">
        <v>45446</v>
      </c>
      <c r="G922" s="238">
        <f t="shared" si="65"/>
        <v>5.5152912621359226E-3</v>
      </c>
      <c r="H922" s="285"/>
      <c r="I922" s="285"/>
      <c r="J922" s="76"/>
    </row>
    <row r="923" spans="1:10" x14ac:dyDescent="0.25">
      <c r="A923" s="11" t="s">
        <v>293</v>
      </c>
      <c r="B923" s="178">
        <f t="shared" si="64"/>
        <v>0</v>
      </c>
      <c r="D923" s="285"/>
      <c r="E923" s="285" t="s">
        <v>21</v>
      </c>
      <c r="F923" s="285"/>
      <c r="G923" s="238"/>
      <c r="H923" s="285"/>
      <c r="I923" s="285"/>
      <c r="J923" s="76"/>
    </row>
    <row r="924" spans="1:10" x14ac:dyDescent="0.25">
      <c r="A924" s="11" t="s">
        <v>293</v>
      </c>
      <c r="B924" s="178">
        <f t="shared" si="64"/>
        <v>0</v>
      </c>
      <c r="D924" s="285"/>
      <c r="E924" s="285" t="s">
        <v>190</v>
      </c>
      <c r="F924" s="285"/>
      <c r="G924" s="238"/>
      <c r="H924" s="285"/>
      <c r="I924" s="285"/>
      <c r="J924" s="76"/>
    </row>
    <row r="925" spans="1:10" x14ac:dyDescent="0.25">
      <c r="A925" s="11" t="s">
        <v>293</v>
      </c>
      <c r="B925" s="178">
        <f t="shared" si="64"/>
        <v>256.62173626166469</v>
      </c>
      <c r="D925" s="285"/>
      <c r="E925" s="285" t="s">
        <v>9</v>
      </c>
      <c r="F925" s="285">
        <v>1320000</v>
      </c>
      <c r="G925" s="238">
        <f t="shared" si="65"/>
        <v>0.16019417475728157</v>
      </c>
      <c r="H925" s="285"/>
      <c r="I925" s="285"/>
      <c r="J925" s="76"/>
    </row>
    <row r="926" spans="1:10" x14ac:dyDescent="0.25">
      <c r="A926" s="11" t="s">
        <v>293</v>
      </c>
      <c r="B926" s="178">
        <f t="shared" si="64"/>
        <v>13.255254972193418</v>
      </c>
      <c r="D926" s="285"/>
      <c r="E926" s="285" t="s">
        <v>24</v>
      </c>
      <c r="F926" s="285">
        <v>300000</v>
      </c>
      <c r="G926" s="238">
        <f t="shared" si="65"/>
        <v>3.640776699029126E-2</v>
      </c>
      <c r="H926" s="285"/>
      <c r="I926" s="285"/>
      <c r="J926" s="76"/>
    </row>
    <row r="927" spans="1:10" x14ac:dyDescent="0.25">
      <c r="A927" s="11" t="s">
        <v>293</v>
      </c>
      <c r="B927" s="178">
        <f t="shared" si="64"/>
        <v>0</v>
      </c>
      <c r="D927" s="285"/>
      <c r="E927" s="285" t="s">
        <v>25</v>
      </c>
      <c r="F927" s="285"/>
      <c r="G927" s="238"/>
      <c r="H927" s="285"/>
      <c r="I927" s="285"/>
      <c r="J927" s="76"/>
    </row>
    <row r="928" spans="1:10" x14ac:dyDescent="0.25">
      <c r="A928" s="11" t="s">
        <v>293</v>
      </c>
      <c r="B928" s="178">
        <f t="shared" si="64"/>
        <v>9.2050381751343213</v>
      </c>
      <c r="D928" s="285"/>
      <c r="E928" s="285" t="s">
        <v>36</v>
      </c>
      <c r="F928" s="285">
        <v>250000</v>
      </c>
      <c r="G928" s="238">
        <f t="shared" si="65"/>
        <v>3.0339805825242719E-2</v>
      </c>
      <c r="H928" s="285"/>
      <c r="I928" s="285"/>
      <c r="J928" s="76"/>
    </row>
    <row r="929" spans="1:10" x14ac:dyDescent="0.25">
      <c r="A929" s="11" t="s">
        <v>293</v>
      </c>
      <c r="B929" s="178">
        <f t="shared" si="64"/>
        <v>0</v>
      </c>
      <c r="D929" s="285"/>
      <c r="E929" s="285" t="s">
        <v>176</v>
      </c>
      <c r="F929" s="285"/>
      <c r="G929" s="238"/>
      <c r="H929" s="285"/>
      <c r="I929" s="285"/>
      <c r="J929" s="76"/>
    </row>
    <row r="930" spans="1:10" x14ac:dyDescent="0.25">
      <c r="A930" s="11" t="s">
        <v>293</v>
      </c>
      <c r="B930" s="178">
        <f t="shared" si="64"/>
        <v>0</v>
      </c>
      <c r="D930" s="285"/>
      <c r="E930" s="285" t="s">
        <v>220</v>
      </c>
      <c r="F930" s="285"/>
      <c r="G930" s="238"/>
      <c r="H930" s="285"/>
      <c r="I930" s="285"/>
      <c r="J930" s="76"/>
    </row>
    <row r="931" spans="1:10" x14ac:dyDescent="0.25">
      <c r="A931" s="11" t="s">
        <v>293</v>
      </c>
      <c r="B931" s="178">
        <f t="shared" si="64"/>
        <v>0</v>
      </c>
      <c r="D931" s="285"/>
      <c r="E931" s="285" t="s">
        <v>170</v>
      </c>
      <c r="F931" s="285"/>
      <c r="G931" s="238"/>
      <c r="H931" s="285"/>
      <c r="I931" s="285"/>
      <c r="J931" s="76"/>
    </row>
    <row r="932" spans="1:10" x14ac:dyDescent="0.25">
      <c r="A932" s="11" t="s">
        <v>293</v>
      </c>
      <c r="B932" s="178">
        <f t="shared" si="64"/>
        <v>1.6237687340936939E-2</v>
      </c>
      <c r="D932" s="285"/>
      <c r="E932" s="285" t="s">
        <v>154</v>
      </c>
      <c r="F932" s="285">
        <v>10500</v>
      </c>
      <c r="G932" s="238">
        <f t="shared" si="65"/>
        <v>1.2742718446601942E-3</v>
      </c>
      <c r="H932" s="285"/>
      <c r="I932" s="285"/>
      <c r="J932" s="76"/>
    </row>
    <row r="933" spans="1:10" x14ac:dyDescent="0.25">
      <c r="A933" s="11" t="s">
        <v>293</v>
      </c>
      <c r="B933" s="178">
        <f t="shared" si="64"/>
        <v>0</v>
      </c>
      <c r="D933" s="285"/>
      <c r="E933" s="285" t="s">
        <v>195</v>
      </c>
      <c r="F933" s="284"/>
      <c r="G933" s="238"/>
      <c r="H933" s="285"/>
      <c r="I933" s="285"/>
      <c r="J933" s="76"/>
    </row>
    <row r="934" spans="1:10" x14ac:dyDescent="0.25">
      <c r="A934" s="11" t="s">
        <v>293</v>
      </c>
      <c r="B934" s="178">
        <f t="shared" si="64"/>
        <v>3.6820152700537277E-5</v>
      </c>
      <c r="D934" s="285"/>
      <c r="E934" s="285" t="s">
        <v>26</v>
      </c>
      <c r="F934" s="285">
        <v>500</v>
      </c>
      <c r="G934" s="238">
        <f t="shared" si="65"/>
        <v>6.0679611650485434E-5</v>
      </c>
      <c r="H934" s="285"/>
      <c r="I934" s="285"/>
      <c r="J934" s="76"/>
    </row>
    <row r="935" spans="1:10" x14ac:dyDescent="0.25">
      <c r="A935" s="11" t="s">
        <v>293</v>
      </c>
      <c r="B935" s="178">
        <f t="shared" si="64"/>
        <v>17.386572165290083</v>
      </c>
      <c r="D935" s="285"/>
      <c r="E935" s="285" t="s">
        <v>56</v>
      </c>
      <c r="F935" s="285">
        <v>343585</v>
      </c>
      <c r="G935" s="238">
        <f t="shared" si="65"/>
        <v>4.1697208737864075E-2</v>
      </c>
      <c r="H935" s="285"/>
      <c r="I935" s="285"/>
      <c r="J935" s="76"/>
    </row>
    <row r="936" spans="1:10" x14ac:dyDescent="0.25">
      <c r="A936" s="11" t="s">
        <v>293</v>
      </c>
      <c r="B936" s="178">
        <f t="shared" si="64"/>
        <v>176.4222271332124</v>
      </c>
      <c r="D936" s="285"/>
      <c r="E936" s="285" t="s">
        <v>165</v>
      </c>
      <c r="F936" s="285">
        <v>1094470</v>
      </c>
      <c r="G936" s="238">
        <f t="shared" si="65"/>
        <v>0.13282402912621361</v>
      </c>
      <c r="H936" s="285"/>
      <c r="I936" s="285"/>
      <c r="J936" s="76"/>
    </row>
    <row r="937" spans="1:10" x14ac:dyDescent="0.25">
      <c r="A937" s="11" t="s">
        <v>293</v>
      </c>
      <c r="B937" s="178">
        <f t="shared" si="64"/>
        <v>0</v>
      </c>
      <c r="D937" s="285"/>
      <c r="E937" s="285" t="s">
        <v>139</v>
      </c>
      <c r="F937" s="285"/>
      <c r="G937" s="238"/>
      <c r="H937" s="285"/>
      <c r="I937" s="285"/>
      <c r="J937" s="76"/>
    </row>
    <row r="938" spans="1:10" x14ac:dyDescent="0.25">
      <c r="A938" s="11" t="s">
        <v>293</v>
      </c>
      <c r="B938" s="178">
        <f t="shared" si="64"/>
        <v>1.1189993792122253</v>
      </c>
      <c r="D938" s="285"/>
      <c r="E938" s="285" t="s">
        <v>28</v>
      </c>
      <c r="F938" s="285">
        <v>87165</v>
      </c>
      <c r="G938" s="238">
        <f t="shared" si="65"/>
        <v>1.0578276699029126E-2</v>
      </c>
      <c r="H938" s="285"/>
      <c r="I938" s="285"/>
      <c r="J938" s="76"/>
    </row>
    <row r="939" spans="1:10" x14ac:dyDescent="0.25">
      <c r="A939" s="11" t="s">
        <v>293</v>
      </c>
      <c r="B939" s="178">
        <f t="shared" si="64"/>
        <v>0.40580301527594498</v>
      </c>
      <c r="D939" s="285"/>
      <c r="E939" s="285" t="s">
        <v>92</v>
      </c>
      <c r="F939" s="285">
        <v>52491</v>
      </c>
      <c r="G939" s="238">
        <f t="shared" si="65"/>
        <v>6.3702669902912625E-3</v>
      </c>
      <c r="H939" s="285"/>
      <c r="I939" s="285"/>
      <c r="J939" s="76"/>
    </row>
    <row r="940" spans="1:10" x14ac:dyDescent="0.25">
      <c r="A940" s="11" t="s">
        <v>293</v>
      </c>
      <c r="B940" s="178">
        <f t="shared" si="64"/>
        <v>0</v>
      </c>
      <c r="D940" s="285"/>
      <c r="E940" s="285" t="s">
        <v>118</v>
      </c>
      <c r="F940" s="285"/>
      <c r="G940" s="238"/>
      <c r="H940" s="285"/>
      <c r="I940" s="285"/>
      <c r="J940" s="76"/>
    </row>
    <row r="941" spans="1:10" x14ac:dyDescent="0.25">
      <c r="A941" s="11" t="s">
        <v>293</v>
      </c>
      <c r="B941" s="178">
        <f t="shared" si="64"/>
        <v>0</v>
      </c>
      <c r="D941" s="285"/>
      <c r="E941" s="285" t="s">
        <v>29</v>
      </c>
      <c r="F941" s="285"/>
      <c r="G941" s="238"/>
      <c r="H941" s="285"/>
      <c r="I941" s="285"/>
      <c r="J941" s="76"/>
    </row>
    <row r="942" spans="1:10" x14ac:dyDescent="0.25">
      <c r="A942" s="11" t="s">
        <v>293</v>
      </c>
      <c r="B942" s="178">
        <f t="shared" si="64"/>
        <v>4.7718917899896311</v>
      </c>
      <c r="D942" s="285"/>
      <c r="E942" s="285" t="s">
        <v>16</v>
      </c>
      <c r="F942" s="284">
        <v>180000</v>
      </c>
      <c r="G942" s="238">
        <f t="shared" si="65"/>
        <v>2.1844660194174758E-2</v>
      </c>
      <c r="H942" s="285"/>
      <c r="I942" s="285"/>
      <c r="J942" s="76"/>
    </row>
    <row r="943" spans="1:10" x14ac:dyDescent="0.25">
      <c r="A943" s="11" t="s">
        <v>293</v>
      </c>
      <c r="B943" s="178">
        <f t="shared" si="64"/>
        <v>0</v>
      </c>
      <c r="D943" s="285"/>
      <c r="E943" s="285" t="s">
        <v>54</v>
      </c>
      <c r="F943" s="284"/>
      <c r="G943" s="238"/>
      <c r="H943" s="285"/>
      <c r="I943" s="285"/>
      <c r="J943" s="76"/>
    </row>
    <row r="944" spans="1:10" x14ac:dyDescent="0.25">
      <c r="A944" s="11" t="s">
        <v>293</v>
      </c>
      <c r="B944" s="178">
        <f t="shared" si="64"/>
        <v>1.7820953907060042E-2</v>
      </c>
      <c r="D944" s="285"/>
      <c r="E944" s="285" t="s">
        <v>120</v>
      </c>
      <c r="F944" s="285">
        <v>11000</v>
      </c>
      <c r="G944" s="238">
        <f t="shared" si="65"/>
        <v>1.3349514563106796E-3</v>
      </c>
      <c r="H944" s="285"/>
      <c r="I944" s="285"/>
      <c r="J944" s="76"/>
    </row>
    <row r="945" spans="1:10" x14ac:dyDescent="0.25">
      <c r="A945" s="11" t="s">
        <v>293</v>
      </c>
      <c r="B945" s="178">
        <f t="shared" si="64"/>
        <v>0</v>
      </c>
      <c r="D945" s="285"/>
      <c r="E945" s="285" t="s">
        <v>121</v>
      </c>
      <c r="F945" s="285"/>
      <c r="G945" s="238"/>
      <c r="H945" s="285"/>
      <c r="I945" s="285"/>
      <c r="J945" s="76"/>
    </row>
    <row r="946" spans="1:10" x14ac:dyDescent="0.25">
      <c r="A946" s="11" t="s">
        <v>293</v>
      </c>
      <c r="B946" s="178">
        <f t="shared" si="64"/>
        <v>0</v>
      </c>
      <c r="D946" s="285"/>
      <c r="E946" s="285" t="s">
        <v>32</v>
      </c>
      <c r="F946" s="285"/>
      <c r="G946" s="238"/>
      <c r="H946" s="285"/>
      <c r="I946" s="285"/>
      <c r="J946" s="76"/>
    </row>
    <row r="947" spans="1:10" x14ac:dyDescent="0.25">
      <c r="A947" s="11" t="s">
        <v>293</v>
      </c>
      <c r="B947" s="178">
        <f t="shared" si="64"/>
        <v>1.7000172272657648</v>
      </c>
      <c r="D947" s="285"/>
      <c r="E947" s="285" t="s">
        <v>161</v>
      </c>
      <c r="F947" s="285">
        <v>107437</v>
      </c>
      <c r="G947" s="238">
        <f t="shared" si="65"/>
        <v>1.3038470873786408E-2</v>
      </c>
      <c r="H947" s="285"/>
      <c r="I947" s="285"/>
      <c r="J947" s="76"/>
    </row>
    <row r="948" spans="1:10" x14ac:dyDescent="0.25">
      <c r="A948" s="11" t="s">
        <v>293</v>
      </c>
      <c r="B948" s="178">
        <f t="shared" si="64"/>
        <v>0</v>
      </c>
      <c r="D948" s="285"/>
      <c r="E948" s="285" t="s">
        <v>166</v>
      </c>
      <c r="F948" s="285"/>
      <c r="G948" s="238"/>
      <c r="H948" s="285"/>
      <c r="I948" s="285"/>
      <c r="J948" s="76"/>
    </row>
    <row r="949" spans="1:10" x14ac:dyDescent="0.25">
      <c r="A949" s="11" t="s">
        <v>293</v>
      </c>
      <c r="B949" s="178">
        <f t="shared" si="64"/>
        <v>9.7365205038175144</v>
      </c>
      <c r="D949" s="285"/>
      <c r="E949" s="285" t="s">
        <v>31</v>
      </c>
      <c r="F949" s="285">
        <v>257116</v>
      </c>
      <c r="G949" s="238">
        <f t="shared" si="65"/>
        <v>3.1203398058252427E-2</v>
      </c>
      <c r="H949" s="285"/>
      <c r="I949" s="285"/>
      <c r="J949" s="76"/>
    </row>
    <row r="950" spans="1:10" x14ac:dyDescent="0.25">
      <c r="A950" s="11" t="s">
        <v>293</v>
      </c>
      <c r="B950" s="178">
        <f t="shared" si="64"/>
        <v>0.1325525497219342</v>
      </c>
      <c r="D950" s="285"/>
      <c r="E950" s="285" t="s">
        <v>128</v>
      </c>
      <c r="F950" s="285">
        <v>30000</v>
      </c>
      <c r="G950" s="238">
        <f t="shared" si="65"/>
        <v>3.6407766990291263E-3</v>
      </c>
      <c r="H950" s="285"/>
      <c r="I950" s="285"/>
      <c r="J950" s="76"/>
    </row>
    <row r="951" spans="1:10" x14ac:dyDescent="0.25">
      <c r="A951" s="11" t="s">
        <v>293</v>
      </c>
      <c r="B951" s="178">
        <f t="shared" si="64"/>
        <v>76.987846403996613</v>
      </c>
      <c r="D951" s="285"/>
      <c r="E951" s="285" t="s">
        <v>38</v>
      </c>
      <c r="F951" s="285">
        <v>723000</v>
      </c>
      <c r="G951" s="238">
        <f t="shared" si="65"/>
        <v>8.7742718446601947E-2</v>
      </c>
      <c r="H951" s="285"/>
      <c r="I951" s="285"/>
      <c r="J951" s="76"/>
    </row>
    <row r="952" spans="1:10" x14ac:dyDescent="0.25">
      <c r="A952" s="11" t="s">
        <v>293</v>
      </c>
      <c r="B952" s="178">
        <f t="shared" si="64"/>
        <v>0.82845343576208863</v>
      </c>
      <c r="D952" s="285"/>
      <c r="E952" s="285" t="s">
        <v>47</v>
      </c>
      <c r="F952" s="285">
        <v>75000</v>
      </c>
      <c r="G952" s="238">
        <f t="shared" si="65"/>
        <v>9.101941747572815E-3</v>
      </c>
      <c r="H952" s="285"/>
      <c r="I952" s="285"/>
      <c r="J952" s="11"/>
    </row>
    <row r="953" spans="1:10" x14ac:dyDescent="0.25">
      <c r="A953" s="150" t="s">
        <v>293</v>
      </c>
      <c r="B953" s="131">
        <f t="shared" si="64"/>
        <v>2.0271850551418609E-5</v>
      </c>
      <c r="C953" s="150"/>
      <c r="D953" s="12"/>
      <c r="E953" s="12" t="s">
        <v>171</v>
      </c>
      <c r="F953" s="12">
        <v>371</v>
      </c>
      <c r="G953" s="237">
        <f t="shared" si="65"/>
        <v>4.5024271844660194E-5</v>
      </c>
      <c r="H953" s="12"/>
      <c r="I953" s="12"/>
      <c r="J953" s="150"/>
    </row>
    <row r="954" spans="1:10" x14ac:dyDescent="0.25">
      <c r="A954" s="11" t="s">
        <v>296</v>
      </c>
      <c r="B954" s="178">
        <f>POWER((F954/$J$954)*100, 2)</f>
        <v>0</v>
      </c>
      <c r="C954" s="11">
        <f>SUM(B954:B970)</f>
        <v>2845.8768896640827</v>
      </c>
      <c r="D954" s="286"/>
      <c r="E954" s="286" t="s">
        <v>5</v>
      </c>
      <c r="F954" s="287"/>
      <c r="G954" s="238"/>
      <c r="H954" s="286"/>
      <c r="I954" s="286"/>
      <c r="J954" s="76">
        <v>1290</v>
      </c>
    </row>
    <row r="955" spans="1:10" x14ac:dyDescent="0.25">
      <c r="A955" s="11" t="s">
        <v>296</v>
      </c>
      <c r="B955" s="178">
        <f t="shared" ref="B955:B970" si="66">POWER((F955/$J$954)*100, 2)</f>
        <v>0.80123315305570575</v>
      </c>
      <c r="D955" s="286"/>
      <c r="E955" s="286" t="s">
        <v>93</v>
      </c>
      <c r="F955" s="286">
        <v>11.547000000000001</v>
      </c>
      <c r="G955" s="238">
        <f>F955/$J$954</f>
        <v>8.9511627906976744E-3</v>
      </c>
      <c r="H955" s="286"/>
      <c r="I955" s="286"/>
      <c r="J955" s="76"/>
    </row>
    <row r="956" spans="1:10" x14ac:dyDescent="0.25">
      <c r="A956" s="11" t="s">
        <v>296</v>
      </c>
      <c r="B956" s="178">
        <f t="shared" si="66"/>
        <v>138.83781022775074</v>
      </c>
      <c r="D956" s="286"/>
      <c r="E956" s="286" t="s">
        <v>6</v>
      </c>
      <c r="F956" s="286">
        <v>152</v>
      </c>
      <c r="G956" s="238">
        <f t="shared" ref="G956:G967" si="67">F956/$J$954</f>
        <v>0.11782945736434108</v>
      </c>
      <c r="H956" s="286"/>
      <c r="I956" s="286"/>
      <c r="J956" s="76"/>
    </row>
    <row r="957" spans="1:10" x14ac:dyDescent="0.25">
      <c r="A957" s="11" t="s">
        <v>296</v>
      </c>
      <c r="B957" s="178">
        <f t="shared" si="66"/>
        <v>1.1778138333032868</v>
      </c>
      <c r="D957" s="286"/>
      <c r="E957" s="286" t="s">
        <v>271</v>
      </c>
      <c r="F957" s="286">
        <v>14</v>
      </c>
      <c r="G957" s="238">
        <f t="shared" si="67"/>
        <v>1.0852713178294573E-2</v>
      </c>
      <c r="H957" s="286"/>
      <c r="I957" s="286"/>
      <c r="J957" s="76"/>
    </row>
    <row r="958" spans="1:10" x14ac:dyDescent="0.25">
      <c r="A958" s="11" t="s">
        <v>296</v>
      </c>
      <c r="B958" s="178">
        <f t="shared" si="66"/>
        <v>5.408328826392645</v>
      </c>
      <c r="D958" s="286"/>
      <c r="E958" s="286" t="s">
        <v>82</v>
      </c>
      <c r="F958" s="287">
        <v>30</v>
      </c>
      <c r="G958" s="238"/>
      <c r="H958" s="286"/>
      <c r="I958" s="286"/>
      <c r="J958" s="76"/>
    </row>
    <row r="959" spans="1:10" x14ac:dyDescent="0.25">
      <c r="A959" s="11" t="s">
        <v>296</v>
      </c>
      <c r="B959" s="178">
        <f t="shared" si="66"/>
        <v>13.84532179556517</v>
      </c>
      <c r="D959" s="286"/>
      <c r="E959" s="286" t="s">
        <v>15</v>
      </c>
      <c r="F959" s="287">
        <v>48</v>
      </c>
      <c r="G959" s="238">
        <f t="shared" si="67"/>
        <v>3.7209302325581395E-2</v>
      </c>
      <c r="H959" s="286"/>
      <c r="I959" s="286"/>
      <c r="J959" s="76"/>
    </row>
    <row r="960" spans="1:10" x14ac:dyDescent="0.25">
      <c r="A960" s="11" t="s">
        <v>296</v>
      </c>
      <c r="B960" s="178">
        <f t="shared" si="66"/>
        <v>438.07463493780426</v>
      </c>
      <c r="D960" s="286"/>
      <c r="E960" s="286" t="s">
        <v>213</v>
      </c>
      <c r="F960" s="286">
        <v>270</v>
      </c>
      <c r="G960" s="238">
        <f t="shared" si="67"/>
        <v>0.20930232558139536</v>
      </c>
      <c r="H960" s="286"/>
      <c r="I960" s="286"/>
      <c r="J960" s="76"/>
    </row>
    <row r="961" spans="1:10" x14ac:dyDescent="0.25">
      <c r="A961" s="11" t="s">
        <v>296</v>
      </c>
      <c r="B961" s="178">
        <f t="shared" si="66"/>
        <v>0.57712877831861065</v>
      </c>
      <c r="D961" s="286"/>
      <c r="E961" s="286" t="s">
        <v>273</v>
      </c>
      <c r="F961" s="286">
        <v>9.8000000000000007</v>
      </c>
      <c r="G961" s="238">
        <f t="shared" si="67"/>
        <v>7.5968992248062021E-3</v>
      </c>
      <c r="H961" s="286"/>
      <c r="I961" s="286"/>
      <c r="J961" s="76"/>
    </row>
    <row r="962" spans="1:10" x14ac:dyDescent="0.25">
      <c r="A962" s="11" t="s">
        <v>296</v>
      </c>
      <c r="B962" s="178">
        <f t="shared" si="66"/>
        <v>0</v>
      </c>
      <c r="D962" s="286"/>
      <c r="E962" s="286" t="s">
        <v>275</v>
      </c>
      <c r="F962" s="286"/>
      <c r="G962" s="238"/>
      <c r="H962" s="286"/>
      <c r="I962" s="286"/>
      <c r="J962" s="76"/>
    </row>
    <row r="963" spans="1:10" x14ac:dyDescent="0.25">
      <c r="A963" s="11" t="s">
        <v>296</v>
      </c>
      <c r="B963" s="178">
        <f t="shared" si="66"/>
        <v>0</v>
      </c>
      <c r="D963" s="286"/>
      <c r="E963" s="286" t="s">
        <v>36</v>
      </c>
      <c r="F963" s="286"/>
      <c r="G963" s="238"/>
      <c r="H963" s="286"/>
      <c r="I963" s="286"/>
      <c r="J963" s="76"/>
    </row>
    <row r="964" spans="1:10" x14ac:dyDescent="0.25">
      <c r="A964" s="11" t="s">
        <v>296</v>
      </c>
      <c r="B964" s="178">
        <f t="shared" si="66"/>
        <v>11.111111111111112</v>
      </c>
      <c r="D964" s="286"/>
      <c r="E964" s="286" t="s">
        <v>27</v>
      </c>
      <c r="F964" s="286">
        <v>43</v>
      </c>
      <c r="G964" s="238">
        <f t="shared" si="67"/>
        <v>3.3333333333333333E-2</v>
      </c>
      <c r="H964" s="286"/>
      <c r="I964" s="286"/>
      <c r="J964" s="76"/>
    </row>
    <row r="965" spans="1:10" x14ac:dyDescent="0.25">
      <c r="A965" s="11" t="s">
        <v>296</v>
      </c>
      <c r="B965" s="178">
        <f t="shared" si="66"/>
        <v>0</v>
      </c>
      <c r="D965" s="286"/>
      <c r="E965" s="286" t="s">
        <v>84</v>
      </c>
      <c r="F965" s="286"/>
      <c r="G965" s="238"/>
      <c r="H965" s="286"/>
      <c r="I965" s="286"/>
      <c r="J965" s="76"/>
    </row>
    <row r="966" spans="1:10" x14ac:dyDescent="0.25">
      <c r="A966" s="11" t="s">
        <v>296</v>
      </c>
      <c r="B966" s="178">
        <f t="shared" si="66"/>
        <v>72.711976443723316</v>
      </c>
      <c r="D966" s="286"/>
      <c r="E966" s="286" t="s">
        <v>139</v>
      </c>
      <c r="F966" s="286">
        <v>110</v>
      </c>
      <c r="G966" s="238">
        <f t="shared" si="67"/>
        <v>8.5271317829457363E-2</v>
      </c>
      <c r="H966" s="286"/>
      <c r="I966" s="286"/>
      <c r="J966" s="76"/>
    </row>
    <row r="967" spans="1:10" x14ac:dyDescent="0.25">
      <c r="A967" s="11" t="s">
        <v>296</v>
      </c>
      <c r="B967" s="178">
        <f t="shared" si="66"/>
        <v>2163.3315305570577</v>
      </c>
      <c r="D967" s="286"/>
      <c r="E967" s="286" t="s">
        <v>272</v>
      </c>
      <c r="F967" s="286">
        <v>600</v>
      </c>
      <c r="G967" s="238">
        <f t="shared" si="67"/>
        <v>0.46511627906976744</v>
      </c>
      <c r="H967" s="286"/>
      <c r="I967" s="286"/>
      <c r="J967" s="76"/>
    </row>
    <row r="968" spans="1:10" x14ac:dyDescent="0.25">
      <c r="A968" s="11" t="s">
        <v>296</v>
      </c>
      <c r="B968" s="178">
        <f t="shared" si="66"/>
        <v>0</v>
      </c>
      <c r="D968" s="286"/>
      <c r="E968" s="286" t="s">
        <v>274</v>
      </c>
      <c r="F968" s="286"/>
      <c r="G968" s="238"/>
      <c r="H968" s="286"/>
      <c r="I968" s="286"/>
      <c r="J968" s="76"/>
    </row>
    <row r="969" spans="1:10" x14ac:dyDescent="0.25">
      <c r="A969" s="11" t="s">
        <v>296</v>
      </c>
      <c r="B969" s="178">
        <f t="shared" si="66"/>
        <v>0</v>
      </c>
      <c r="D969" s="286"/>
      <c r="E969" s="286" t="s">
        <v>193</v>
      </c>
      <c r="F969" s="287"/>
      <c r="G969" s="238"/>
      <c r="H969" s="286"/>
      <c r="I969" s="286"/>
      <c r="J969" s="76"/>
    </row>
    <row r="970" spans="1:10" x14ac:dyDescent="0.25">
      <c r="A970" s="150" t="s">
        <v>296</v>
      </c>
      <c r="B970" s="131">
        <f t="shared" si="66"/>
        <v>0</v>
      </c>
      <c r="C970" s="150"/>
      <c r="D970" s="12"/>
      <c r="E970" s="12" t="s">
        <v>86</v>
      </c>
      <c r="F970" s="12"/>
      <c r="G970" s="237"/>
      <c r="H970" s="12"/>
      <c r="I970" s="12"/>
      <c r="J970" s="147"/>
    </row>
    <row r="971" spans="1:10" x14ac:dyDescent="0.25">
      <c r="A971" s="11" t="s">
        <v>352</v>
      </c>
      <c r="B971" s="178">
        <f>POWER((F971/$J$971)*100, 2)</f>
        <v>0.14757403561664764</v>
      </c>
      <c r="C971" s="11">
        <f>SUM(B971:B992)</f>
        <v>7311.3864278004112</v>
      </c>
      <c r="D971" s="232"/>
      <c r="E971" s="14" t="s">
        <v>5</v>
      </c>
      <c r="F971" s="289">
        <v>320</v>
      </c>
      <c r="G971" s="238">
        <f>F971/$J$971</f>
        <v>3.8415366146458585E-3</v>
      </c>
      <c r="H971" s="232"/>
      <c r="I971" s="232"/>
      <c r="J971" s="167">
        <v>83300</v>
      </c>
    </row>
    <row r="972" spans="1:10" x14ac:dyDescent="0.25">
      <c r="A972" s="11" t="s">
        <v>352</v>
      </c>
      <c r="B972" s="178">
        <f t="shared" ref="B972:B994" si="68">POWER((F972/$J$971)*100, 2)</f>
        <v>1.0412328196584757</v>
      </c>
      <c r="C972" s="289"/>
      <c r="D972" s="289"/>
      <c r="E972" s="289" t="s">
        <v>131</v>
      </c>
      <c r="F972" s="289">
        <v>850</v>
      </c>
      <c r="G972" s="238">
        <f t="shared" ref="G972:G993" si="69">F972/$J$971</f>
        <v>1.020408163265306E-2</v>
      </c>
      <c r="H972" s="289"/>
      <c r="I972" s="289"/>
      <c r="J972" s="76"/>
    </row>
    <row r="973" spans="1:10" x14ac:dyDescent="0.25">
      <c r="A973" s="11" t="s">
        <v>352</v>
      </c>
      <c r="B973" s="178">
        <f t="shared" si="68"/>
        <v>2.2626226961372784</v>
      </c>
      <c r="D973" s="289"/>
      <c r="E973" s="289" t="s">
        <v>93</v>
      </c>
      <c r="F973" s="289">
        <v>1253</v>
      </c>
      <c r="G973" s="238">
        <f t="shared" si="69"/>
        <v>1.5042016806722689E-2</v>
      </c>
      <c r="H973" s="289"/>
      <c r="I973" s="289"/>
      <c r="J973" s="76"/>
    </row>
    <row r="974" spans="1:10" x14ac:dyDescent="0.25">
      <c r="A974" s="11" t="s">
        <v>352</v>
      </c>
      <c r="B974" s="178">
        <f t="shared" si="68"/>
        <v>0.35169313823968967</v>
      </c>
      <c r="D974" s="289"/>
      <c r="E974" s="289" t="s">
        <v>6</v>
      </c>
      <c r="F974" s="289">
        <v>494</v>
      </c>
      <c r="G974" s="238">
        <f t="shared" si="69"/>
        <v>5.9303721488595442E-3</v>
      </c>
      <c r="H974" s="289"/>
      <c r="I974" s="289"/>
      <c r="J974" s="76"/>
    </row>
    <row r="975" spans="1:10" x14ac:dyDescent="0.25">
      <c r="A975" s="11" t="s">
        <v>352</v>
      </c>
      <c r="B975" s="178">
        <f t="shared" si="68"/>
        <v>2.8246592754748962E-2</v>
      </c>
      <c r="D975" s="289"/>
      <c r="E975" s="289" t="s">
        <v>102</v>
      </c>
      <c r="F975" s="289">
        <v>140</v>
      </c>
      <c r="G975" s="238">
        <f t="shared" si="69"/>
        <v>1.6806722689075631E-3</v>
      </c>
      <c r="H975" s="289"/>
      <c r="I975" s="289"/>
      <c r="J975" s="76"/>
    </row>
    <row r="976" spans="1:10" x14ac:dyDescent="0.25">
      <c r="A976" s="11" t="s">
        <v>352</v>
      </c>
      <c r="B976" s="178">
        <f t="shared" si="68"/>
        <v>5.1881496896477693E-5</v>
      </c>
      <c r="D976" s="289"/>
      <c r="E976" s="289" t="s">
        <v>271</v>
      </c>
      <c r="F976" s="289">
        <v>6</v>
      </c>
      <c r="G976" s="238">
        <f t="shared" si="69"/>
        <v>7.202881152460985E-5</v>
      </c>
      <c r="H976" s="289"/>
      <c r="I976" s="289"/>
      <c r="J976" s="76"/>
    </row>
    <row r="977" spans="1:10" x14ac:dyDescent="0.25">
      <c r="A977" s="11" t="s">
        <v>352</v>
      </c>
      <c r="B977" s="178">
        <f t="shared" si="68"/>
        <v>6.5260927900571986</v>
      </c>
      <c r="D977" s="289"/>
      <c r="E977" s="289" t="s">
        <v>82</v>
      </c>
      <c r="F977" s="289">
        <v>2128</v>
      </c>
      <c r="G977" s="238">
        <f t="shared" si="69"/>
        <v>2.5546218487394957E-2</v>
      </c>
      <c r="H977" s="289"/>
      <c r="I977" s="289"/>
      <c r="J977" s="76"/>
    </row>
    <row r="978" spans="1:10" x14ac:dyDescent="0.25">
      <c r="A978" s="11" t="s">
        <v>352</v>
      </c>
      <c r="B978" s="178">
        <f t="shared" si="68"/>
        <v>7285.3294979456359</v>
      </c>
      <c r="D978" s="289"/>
      <c r="E978" s="289" t="s">
        <v>15</v>
      </c>
      <c r="F978" s="289">
        <v>71100</v>
      </c>
      <c r="G978" s="238">
        <f t="shared" si="69"/>
        <v>0.85354141656662663</v>
      </c>
      <c r="H978" s="289"/>
      <c r="I978" s="289"/>
      <c r="J978" s="76"/>
    </row>
    <row r="979" spans="1:10" x14ac:dyDescent="0.25">
      <c r="A979" s="11" t="s">
        <v>352</v>
      </c>
      <c r="B979" s="178">
        <f t="shared" si="68"/>
        <v>4.3594868919956935E-3</v>
      </c>
      <c r="D979" s="289"/>
      <c r="E979" s="289" t="s">
        <v>213</v>
      </c>
      <c r="F979" s="289">
        <v>55</v>
      </c>
      <c r="G979" s="238">
        <f t="shared" si="69"/>
        <v>6.6026410564225691E-4</v>
      </c>
      <c r="H979" s="289"/>
      <c r="I979" s="289"/>
      <c r="J979" s="76"/>
    </row>
    <row r="980" spans="1:10" x14ac:dyDescent="0.25">
      <c r="A980" s="11" t="s">
        <v>352</v>
      </c>
      <c r="B980" s="178">
        <f t="shared" si="68"/>
        <v>6.0888701218782823E-3</v>
      </c>
      <c r="D980" s="289"/>
      <c r="E980" s="289" t="s">
        <v>220</v>
      </c>
      <c r="F980" s="289">
        <v>65</v>
      </c>
      <c r="G980" s="238">
        <f t="shared" si="69"/>
        <v>7.8031212484993998E-4</v>
      </c>
      <c r="H980" s="289"/>
      <c r="I980" s="289"/>
      <c r="J980" s="76"/>
    </row>
    <row r="981" spans="1:10" x14ac:dyDescent="0.25">
      <c r="A981" s="11" t="s">
        <v>352</v>
      </c>
      <c r="B981" s="178">
        <f t="shared" si="68"/>
        <v>0</v>
      </c>
      <c r="D981" s="289"/>
      <c r="E981" s="289" t="s">
        <v>56</v>
      </c>
      <c r="F981" s="289"/>
      <c r="G981" s="238"/>
      <c r="H981" s="289"/>
      <c r="I981" s="289"/>
      <c r="J981" s="76"/>
    </row>
    <row r="982" spans="1:10" x14ac:dyDescent="0.25">
      <c r="A982" s="11" t="s">
        <v>352</v>
      </c>
      <c r="B982" s="178">
        <f t="shared" si="68"/>
        <v>0.10819597947222104</v>
      </c>
      <c r="D982" s="289"/>
      <c r="E982" s="289" t="s">
        <v>194</v>
      </c>
      <c r="F982" s="289">
        <v>274</v>
      </c>
      <c r="G982" s="238">
        <f t="shared" si="69"/>
        <v>3.2893157262905161E-3</v>
      </c>
      <c r="H982" s="289"/>
      <c r="I982" s="289"/>
      <c r="J982" s="76"/>
    </row>
    <row r="983" spans="1:10" x14ac:dyDescent="0.25">
      <c r="A983" s="11" t="s">
        <v>352</v>
      </c>
      <c r="B983" s="178">
        <f t="shared" si="68"/>
        <v>1.1298637101899583E-3</v>
      </c>
      <c r="D983" s="289"/>
      <c r="E983" s="289" t="s">
        <v>92</v>
      </c>
      <c r="F983" s="289">
        <v>28</v>
      </c>
      <c r="G983" s="238">
        <f t="shared" si="69"/>
        <v>3.3613445378151261E-4</v>
      </c>
      <c r="H983" s="289"/>
      <c r="I983" s="289"/>
      <c r="J983" s="76"/>
    </row>
    <row r="984" spans="1:10" x14ac:dyDescent="0.25">
      <c r="A984" s="11" t="s">
        <v>352</v>
      </c>
      <c r="B984" s="178">
        <f t="shared" si="68"/>
        <v>0.69011614249541353</v>
      </c>
      <c r="D984" s="289"/>
      <c r="E984" s="289" t="s">
        <v>85</v>
      </c>
      <c r="F984" s="289">
        <v>692</v>
      </c>
      <c r="G984" s="238">
        <f t="shared" si="69"/>
        <v>8.3073229291716691E-3</v>
      </c>
      <c r="H984" s="289"/>
      <c r="I984" s="289"/>
      <c r="J984" s="76"/>
    </row>
    <row r="985" spans="1:10" x14ac:dyDescent="0.25">
      <c r="A985" s="11" t="s">
        <v>352</v>
      </c>
      <c r="B985" s="178">
        <f t="shared" si="68"/>
        <v>12.737958088397422</v>
      </c>
      <c r="D985" s="289"/>
      <c r="E985" s="289" t="s">
        <v>16</v>
      </c>
      <c r="F985" s="289">
        <v>2973</v>
      </c>
      <c r="G985" s="238">
        <f t="shared" si="69"/>
        <v>3.5690276110444175E-2</v>
      </c>
      <c r="H985" s="289"/>
      <c r="I985" s="289"/>
      <c r="J985" s="76"/>
    </row>
    <row r="986" spans="1:10" x14ac:dyDescent="0.25">
      <c r="A986" s="11" t="s">
        <v>352</v>
      </c>
      <c r="B986" s="178">
        <f t="shared" si="68"/>
        <v>1.7437947567982774</v>
      </c>
      <c r="D986" s="289"/>
      <c r="E986" s="289" t="s">
        <v>272</v>
      </c>
      <c r="F986" s="289">
        <v>1100</v>
      </c>
      <c r="G986" s="238">
        <f t="shared" si="69"/>
        <v>1.3205282112845138E-2</v>
      </c>
      <c r="H986" s="289"/>
      <c r="I986" s="289"/>
      <c r="J986" s="76"/>
    </row>
    <row r="987" spans="1:10" x14ac:dyDescent="0.25">
      <c r="A987" s="11" t="s">
        <v>352</v>
      </c>
      <c r="B987" s="178">
        <f t="shared" si="68"/>
        <v>0.37484381507705122</v>
      </c>
      <c r="D987" s="289"/>
      <c r="E987" s="289" t="s">
        <v>32</v>
      </c>
      <c r="F987" s="289">
        <v>510</v>
      </c>
      <c r="G987" s="238">
        <f t="shared" si="69"/>
        <v>6.1224489795918364E-3</v>
      </c>
      <c r="H987" s="289"/>
      <c r="I987" s="289"/>
      <c r="J987" s="76"/>
    </row>
    <row r="988" spans="1:10" x14ac:dyDescent="0.25">
      <c r="A988" s="11" t="s">
        <v>352</v>
      </c>
      <c r="B988" s="178">
        <f t="shared" si="68"/>
        <v>2.8246592754748962E-2</v>
      </c>
      <c r="D988" s="289"/>
      <c r="E988" s="289" t="s">
        <v>161</v>
      </c>
      <c r="F988" s="289">
        <v>140</v>
      </c>
      <c r="G988" s="238">
        <f t="shared" si="69"/>
        <v>1.6806722689075631E-3</v>
      </c>
      <c r="H988" s="289"/>
      <c r="I988" s="289"/>
      <c r="J988" s="76"/>
    </row>
    <row r="989" spans="1:10" x14ac:dyDescent="0.25">
      <c r="A989" s="11" t="s">
        <v>352</v>
      </c>
      <c r="B989" s="178">
        <f t="shared" si="68"/>
        <v>4.6823050949071103E-3</v>
      </c>
      <c r="D989" s="289"/>
      <c r="E989" s="289" t="s">
        <v>193</v>
      </c>
      <c r="F989" s="289">
        <v>57</v>
      </c>
      <c r="G989" s="238">
        <f t="shared" si="69"/>
        <v>6.8427370948379355E-4</v>
      </c>
      <c r="H989" s="289"/>
      <c r="I989" s="289"/>
      <c r="J989" s="76"/>
    </row>
    <row r="990" spans="1:10" x14ac:dyDescent="0.25">
      <c r="A990" s="11" t="s">
        <v>352</v>
      </c>
      <c r="B990" s="178">
        <f t="shared" si="68"/>
        <v>0</v>
      </c>
      <c r="D990" s="289"/>
      <c r="E990" s="289" t="s">
        <v>128</v>
      </c>
      <c r="F990" s="289"/>
      <c r="G990" s="238"/>
      <c r="H990" s="289"/>
      <c r="I990" s="289"/>
      <c r="J990" s="76"/>
    </row>
    <row r="991" spans="1:10" x14ac:dyDescent="0.25">
      <c r="A991" s="11" t="s">
        <v>352</v>
      </c>
      <c r="B991" s="178">
        <f t="shared" si="68"/>
        <v>0</v>
      </c>
      <c r="D991" s="289"/>
      <c r="E991" s="289" t="s">
        <v>38</v>
      </c>
      <c r="F991" s="289"/>
      <c r="G991" s="238"/>
      <c r="H991" s="289"/>
      <c r="I991" s="289"/>
      <c r="J991" s="76"/>
    </row>
    <row r="992" spans="1:10" x14ac:dyDescent="0.25">
      <c r="A992" s="11" t="s">
        <v>352</v>
      </c>
      <c r="B992" s="178">
        <f t="shared" si="68"/>
        <v>0</v>
      </c>
      <c r="D992" s="289"/>
      <c r="E992" s="289" t="s">
        <v>129</v>
      </c>
      <c r="F992" s="289"/>
      <c r="G992" s="238"/>
      <c r="H992" s="289"/>
      <c r="I992" s="289"/>
      <c r="J992" s="76"/>
    </row>
    <row r="993" spans="1:10" x14ac:dyDescent="0.25">
      <c r="A993" s="11" t="s">
        <v>352</v>
      </c>
      <c r="B993" s="178">
        <f t="shared" si="68"/>
        <v>3.9712403568870527</v>
      </c>
      <c r="C993" s="289"/>
      <c r="D993" s="289"/>
      <c r="E993" s="289" t="s">
        <v>47</v>
      </c>
      <c r="F993" s="289">
        <v>1660</v>
      </c>
      <c r="G993" s="238">
        <f t="shared" si="69"/>
        <v>1.9927971188475391E-2</v>
      </c>
      <c r="H993" s="289"/>
      <c r="I993" s="289"/>
      <c r="J993" s="289"/>
    </row>
    <row r="994" spans="1:10" x14ac:dyDescent="0.25">
      <c r="A994" s="150" t="s">
        <v>352</v>
      </c>
      <c r="B994" s="131">
        <f t="shared" si="68"/>
        <v>0</v>
      </c>
      <c r="C994" s="150"/>
      <c r="D994" s="12"/>
      <c r="E994" s="12" t="s">
        <v>86</v>
      </c>
      <c r="F994" s="12"/>
      <c r="G994" s="27"/>
      <c r="H994" s="12"/>
      <c r="I994" s="12"/>
      <c r="J994" s="150"/>
    </row>
    <row r="995" spans="1:10" x14ac:dyDescent="0.25">
      <c r="A995" s="11" t="s">
        <v>297</v>
      </c>
      <c r="B995" s="178">
        <f>POWER((F995/$J$995)*100, 2)</f>
        <v>0.40894103777929219</v>
      </c>
      <c r="C995" s="11">
        <f>SUM(B995:B1006)</f>
        <v>3433.8991508408699</v>
      </c>
      <c r="D995" s="289"/>
      <c r="E995" s="289" t="s">
        <v>210</v>
      </c>
      <c r="F995" s="289">
        <v>298</v>
      </c>
      <c r="G995" s="238">
        <f>F995/$J$995</f>
        <v>6.3948497854077252E-3</v>
      </c>
      <c r="H995" s="289"/>
      <c r="I995" s="289"/>
      <c r="J995" s="76">
        <v>46600</v>
      </c>
    </row>
    <row r="996" spans="1:10" x14ac:dyDescent="0.25">
      <c r="A996" s="11" t="s">
        <v>297</v>
      </c>
      <c r="B996" s="178">
        <f t="shared" ref="B996:B1005" si="70">POWER((F996/$J$995)*100, 2)</f>
        <v>0</v>
      </c>
      <c r="D996" s="289"/>
      <c r="E996" s="289" t="s">
        <v>82</v>
      </c>
      <c r="F996" s="289"/>
      <c r="G996" s="238"/>
      <c r="H996" s="289"/>
      <c r="I996" s="289"/>
      <c r="J996" s="76"/>
    </row>
    <row r="997" spans="1:10" x14ac:dyDescent="0.25">
      <c r="A997" s="11" t="s">
        <v>297</v>
      </c>
      <c r="B997" s="178">
        <f t="shared" si="70"/>
        <v>2878.1152719703805</v>
      </c>
      <c r="D997" s="289"/>
      <c r="E997" s="289" t="s">
        <v>83</v>
      </c>
      <c r="F997" s="289">
        <v>25000</v>
      </c>
      <c r="G997" s="238">
        <f t="shared" ref="G997:G1006" si="71">F997/$J$995</f>
        <v>0.53648068669527893</v>
      </c>
      <c r="H997" s="289"/>
      <c r="I997" s="289"/>
      <c r="J997" s="76"/>
    </row>
    <row r="998" spans="1:10" x14ac:dyDescent="0.25">
      <c r="A998" s="11" t="s">
        <v>297</v>
      </c>
      <c r="B998" s="178">
        <f t="shared" si="70"/>
        <v>24.360367661957302</v>
      </c>
      <c r="D998" s="289"/>
      <c r="E998" s="289" t="s">
        <v>15</v>
      </c>
      <c r="F998" s="289">
        <v>2300</v>
      </c>
      <c r="G998" s="238">
        <f t="shared" si="71"/>
        <v>4.9356223175965663E-2</v>
      </c>
      <c r="H998" s="289"/>
      <c r="I998" s="289"/>
      <c r="J998" s="76"/>
    </row>
    <row r="999" spans="1:10" x14ac:dyDescent="0.25">
      <c r="A999" s="11" t="s">
        <v>297</v>
      </c>
      <c r="B999" s="178">
        <f t="shared" si="70"/>
        <v>28.781152719703812</v>
      </c>
      <c r="D999" s="289"/>
      <c r="E999" s="289" t="s">
        <v>36</v>
      </c>
      <c r="F999" s="289">
        <v>2500</v>
      </c>
      <c r="G999" s="238">
        <f t="shared" si="71"/>
        <v>5.3648068669527899E-2</v>
      </c>
      <c r="H999" s="289"/>
      <c r="I999" s="289"/>
      <c r="J999" s="76"/>
    </row>
    <row r="1000" spans="1:10" x14ac:dyDescent="0.25">
      <c r="A1000" s="11" t="s">
        <v>297</v>
      </c>
      <c r="B1000" s="178">
        <f t="shared" si="70"/>
        <v>0</v>
      </c>
      <c r="D1000" s="289"/>
      <c r="E1000" s="289" t="s">
        <v>170</v>
      </c>
      <c r="F1000" s="289"/>
      <c r="G1000" s="238"/>
      <c r="H1000" s="289"/>
      <c r="I1000" s="289"/>
      <c r="J1000" s="76"/>
    </row>
    <row r="1001" spans="1:10" x14ac:dyDescent="0.25">
      <c r="A1001" s="11" t="s">
        <v>297</v>
      </c>
      <c r="B1001" s="178">
        <f t="shared" si="70"/>
        <v>0</v>
      </c>
      <c r="D1001" s="289"/>
      <c r="E1001" s="289" t="s">
        <v>92</v>
      </c>
      <c r="F1001" s="289"/>
      <c r="G1001" s="238"/>
      <c r="H1001" s="289"/>
      <c r="I1001" s="289"/>
      <c r="J1001" s="76"/>
    </row>
    <row r="1002" spans="1:10" x14ac:dyDescent="0.25">
      <c r="A1002" s="11" t="s">
        <v>297</v>
      </c>
      <c r="B1002" s="178">
        <f t="shared" si="70"/>
        <v>261.10676195914459</v>
      </c>
      <c r="D1002" s="289"/>
      <c r="E1002" s="289" t="s">
        <v>118</v>
      </c>
      <c r="F1002" s="289">
        <v>7530</v>
      </c>
      <c r="G1002" s="238">
        <f t="shared" si="71"/>
        <v>0.16158798283261802</v>
      </c>
      <c r="H1002" s="289"/>
      <c r="I1002" s="289"/>
      <c r="J1002" s="76"/>
    </row>
    <row r="1003" spans="1:10" x14ac:dyDescent="0.25">
      <c r="A1003" s="11" t="s">
        <v>297</v>
      </c>
      <c r="B1003" s="178">
        <f t="shared" si="70"/>
        <v>0</v>
      </c>
      <c r="D1003" s="289"/>
      <c r="E1003" s="289" t="s">
        <v>16</v>
      </c>
      <c r="F1003" s="289"/>
      <c r="G1003" s="238"/>
      <c r="H1003" s="289"/>
      <c r="I1003" s="289"/>
      <c r="J1003" s="76"/>
    </row>
    <row r="1004" spans="1:10" x14ac:dyDescent="0.25">
      <c r="A1004" s="11" t="s">
        <v>297</v>
      </c>
      <c r="B1004" s="178">
        <f t="shared" si="70"/>
        <v>232.79163366427824</v>
      </c>
      <c r="D1004" s="289"/>
      <c r="E1004" s="289" t="s">
        <v>38</v>
      </c>
      <c r="F1004" s="289">
        <v>7110</v>
      </c>
      <c r="G1004" s="238">
        <f t="shared" si="71"/>
        <v>0.15257510729613735</v>
      </c>
      <c r="H1004" s="289"/>
      <c r="I1004" s="289"/>
      <c r="J1004" s="76"/>
    </row>
    <row r="1005" spans="1:10" x14ac:dyDescent="0.25">
      <c r="A1005" s="11" t="s">
        <v>297</v>
      </c>
      <c r="B1005" s="178">
        <f t="shared" si="70"/>
        <v>3.7300373924736139</v>
      </c>
      <c r="D1005" s="289"/>
      <c r="E1005" s="289" t="s">
        <v>129</v>
      </c>
      <c r="F1005" s="289">
        <v>900</v>
      </c>
      <c r="G1005" s="238">
        <f t="shared" si="71"/>
        <v>1.9313304721030045E-2</v>
      </c>
      <c r="H1005" s="289"/>
      <c r="I1005" s="289"/>
      <c r="J1005" s="76"/>
    </row>
    <row r="1006" spans="1:10" x14ac:dyDescent="0.25">
      <c r="A1006" s="150" t="s">
        <v>297</v>
      </c>
      <c r="B1006" s="131">
        <f>POWER((F1006/$J$995)*100, 2)</f>
        <v>4.6049844351526081</v>
      </c>
      <c r="C1006" s="150"/>
      <c r="D1006" s="12"/>
      <c r="E1006" s="12" t="s">
        <v>171</v>
      </c>
      <c r="F1006" s="12">
        <v>1000</v>
      </c>
      <c r="G1006" s="237">
        <f t="shared" si="71"/>
        <v>2.1459227467811159E-2</v>
      </c>
      <c r="H1006" s="12"/>
      <c r="I1006" s="12"/>
      <c r="J1006" s="147"/>
    </row>
    <row r="1007" spans="1:10" x14ac:dyDescent="0.25">
      <c r="A1007" s="11" t="s">
        <v>299</v>
      </c>
      <c r="B1007" s="178">
        <f>POWER((F1007/$J$1007)*100, 2)</f>
        <v>2.2203338724267429E-3</v>
      </c>
      <c r="C1007" s="11">
        <f>SUM(B1007:B1019)</f>
        <v>5386.530602231298</v>
      </c>
      <c r="D1007" s="291"/>
      <c r="E1007" s="291" t="s">
        <v>5</v>
      </c>
      <c r="F1007" s="291">
        <v>90</v>
      </c>
      <c r="G1007" s="238">
        <f>F1007/$J$1007</f>
        <v>4.7120418848167539E-4</v>
      </c>
      <c r="H1007" s="291"/>
      <c r="I1007" s="291"/>
      <c r="J1007" s="76">
        <v>191000</v>
      </c>
    </row>
    <row r="1008" spans="1:10" x14ac:dyDescent="0.25">
      <c r="A1008" s="11" t="s">
        <v>299</v>
      </c>
      <c r="B1008" s="178">
        <f t="shared" ref="B1008:B1019" si="72">POWER((F1008/$J$1007)*100, 2)</f>
        <v>1.302705517940846E-2</v>
      </c>
      <c r="D1008" s="291"/>
      <c r="E1008" s="291" t="s">
        <v>202</v>
      </c>
      <c r="F1008" s="291">
        <v>218</v>
      </c>
      <c r="G1008" s="238">
        <f t="shared" ref="G1008:G1019" si="73">F1008/$J$1007</f>
        <v>1.1413612565445027E-3</v>
      </c>
      <c r="H1008" s="291"/>
      <c r="I1008" s="291"/>
      <c r="J1008" s="76"/>
    </row>
    <row r="1009" spans="1:10" x14ac:dyDescent="0.25">
      <c r="A1009" s="11" t="s">
        <v>299</v>
      </c>
      <c r="B1009" s="178">
        <f t="shared" si="72"/>
        <v>13.431649351717329</v>
      </c>
      <c r="D1009" s="291"/>
      <c r="E1009" s="291" t="s">
        <v>315</v>
      </c>
      <c r="F1009" s="291">
        <v>7000</v>
      </c>
      <c r="G1009" s="238">
        <f t="shared" si="73"/>
        <v>3.6649214659685861E-2</v>
      </c>
      <c r="H1009" s="291"/>
      <c r="I1009" s="291"/>
      <c r="J1009" s="76"/>
    </row>
    <row r="1010" spans="1:10" x14ac:dyDescent="0.25">
      <c r="A1010" s="11" t="s">
        <v>299</v>
      </c>
      <c r="B1010" s="178">
        <f t="shared" si="72"/>
        <v>0.92401414434911322</v>
      </c>
      <c r="D1010" s="291"/>
      <c r="E1010" s="291" t="s">
        <v>103</v>
      </c>
      <c r="F1010" s="291">
        <v>1836</v>
      </c>
      <c r="G1010" s="238">
        <f t="shared" si="73"/>
        <v>9.6125654450261774E-3</v>
      </c>
      <c r="H1010" s="291"/>
      <c r="I1010" s="291"/>
      <c r="J1010" s="76"/>
    </row>
    <row r="1011" spans="1:10" x14ac:dyDescent="0.25">
      <c r="A1011" s="11" t="s">
        <v>299</v>
      </c>
      <c r="B1011" s="178">
        <f t="shared" si="72"/>
        <v>0</v>
      </c>
      <c r="D1011" s="291"/>
      <c r="E1011" s="291" t="s">
        <v>273</v>
      </c>
      <c r="F1011" s="291"/>
      <c r="G1011" s="238"/>
      <c r="H1011" s="291"/>
      <c r="I1011" s="291"/>
      <c r="J1011" s="76"/>
    </row>
    <row r="1012" spans="1:10" x14ac:dyDescent="0.25">
      <c r="A1012" s="11" t="s">
        <v>299</v>
      </c>
      <c r="B1012" s="178">
        <f t="shared" si="72"/>
        <v>0.24531016145390755</v>
      </c>
      <c r="D1012" s="291"/>
      <c r="E1012" s="291" t="s">
        <v>134</v>
      </c>
      <c r="F1012" s="291">
        <v>946</v>
      </c>
      <c r="G1012" s="238">
        <f t="shared" si="73"/>
        <v>4.9528795811518327E-3</v>
      </c>
      <c r="H1012" s="291"/>
      <c r="I1012" s="291"/>
      <c r="J1012" s="76"/>
    </row>
    <row r="1013" spans="1:10" x14ac:dyDescent="0.25">
      <c r="A1013" s="11" t="s">
        <v>299</v>
      </c>
      <c r="B1013" s="178">
        <f t="shared" si="72"/>
        <v>1.0562673720566871</v>
      </c>
      <c r="D1013" s="291"/>
      <c r="E1013" s="291" t="s">
        <v>111</v>
      </c>
      <c r="F1013" s="291">
        <v>1963</v>
      </c>
      <c r="G1013" s="238">
        <f t="shared" si="73"/>
        <v>1.0277486910994765E-2</v>
      </c>
      <c r="H1013" s="291"/>
      <c r="I1013" s="291"/>
      <c r="J1013" s="76"/>
    </row>
    <row r="1014" spans="1:10" x14ac:dyDescent="0.25">
      <c r="A1014" s="11" t="s">
        <v>299</v>
      </c>
      <c r="B1014" s="178">
        <f t="shared" si="72"/>
        <v>6.8528823223047632E-4</v>
      </c>
      <c r="D1014" s="291"/>
      <c r="E1014" s="291" t="s">
        <v>118</v>
      </c>
      <c r="F1014" s="291">
        <v>50</v>
      </c>
      <c r="G1014" s="238">
        <f t="shared" si="73"/>
        <v>2.6178010471204191E-4</v>
      </c>
      <c r="H1014" s="291"/>
      <c r="I1014" s="291"/>
      <c r="J1014" s="76"/>
    </row>
    <row r="1015" spans="1:10" x14ac:dyDescent="0.25">
      <c r="A1015" s="11" t="s">
        <v>299</v>
      </c>
      <c r="B1015" s="178">
        <f t="shared" si="72"/>
        <v>178.24346920314684</v>
      </c>
      <c r="D1015" s="291"/>
      <c r="E1015" s="291" t="s">
        <v>16</v>
      </c>
      <c r="F1015" s="290">
        <v>25500</v>
      </c>
      <c r="G1015" s="238">
        <f t="shared" si="73"/>
        <v>0.13350785340314136</v>
      </c>
      <c r="H1015" s="291"/>
      <c r="I1015" s="291"/>
      <c r="J1015" s="76"/>
    </row>
    <row r="1016" spans="1:10" x14ac:dyDescent="0.25">
      <c r="A1016" s="11" t="s">
        <v>299</v>
      </c>
      <c r="B1016" s="178">
        <f t="shared" si="72"/>
        <v>2.4670376360297148E-6</v>
      </c>
      <c r="D1016" s="291"/>
      <c r="E1016" s="291" t="s">
        <v>37</v>
      </c>
      <c r="F1016" s="290">
        <v>3</v>
      </c>
      <c r="G1016" s="238">
        <f t="shared" si="73"/>
        <v>1.5706806282722515E-5</v>
      </c>
      <c r="H1016" s="291"/>
      <c r="I1016" s="291"/>
      <c r="J1016" s="76"/>
    </row>
    <row r="1017" spans="1:10" x14ac:dyDescent="0.25">
      <c r="A1017" s="11" t="s">
        <v>299</v>
      </c>
      <c r="B1017" s="178">
        <f t="shared" si="72"/>
        <v>5146.6726723499896</v>
      </c>
      <c r="D1017" s="291"/>
      <c r="E1017" s="291" t="s">
        <v>316</v>
      </c>
      <c r="F1017" s="291">
        <v>137024</v>
      </c>
      <c r="G1017" s="238">
        <f t="shared" si="73"/>
        <v>0.71740314136125649</v>
      </c>
      <c r="H1017" s="291"/>
      <c r="I1017" s="291"/>
      <c r="J1017" s="76"/>
    </row>
    <row r="1018" spans="1:10" x14ac:dyDescent="0.25">
      <c r="A1018" s="11" t="s">
        <v>299</v>
      </c>
      <c r="B1018" s="178">
        <f t="shared" si="72"/>
        <v>3.7933170691592877</v>
      </c>
      <c r="D1018" s="291"/>
      <c r="E1018" s="291" t="s">
        <v>38</v>
      </c>
      <c r="F1018" s="291">
        <v>3720</v>
      </c>
      <c r="G1018" s="238">
        <f t="shared" si="73"/>
        <v>1.9476439790575915E-2</v>
      </c>
      <c r="H1018" s="291"/>
      <c r="I1018" s="291"/>
      <c r="J1018" s="76"/>
    </row>
    <row r="1019" spans="1:10" x14ac:dyDescent="0.25">
      <c r="A1019" s="150" t="s">
        <v>299</v>
      </c>
      <c r="B1019" s="131">
        <f t="shared" si="72"/>
        <v>42.147967435103205</v>
      </c>
      <c r="C1019" s="150"/>
      <c r="D1019" s="12"/>
      <c r="E1019" s="12" t="s">
        <v>353</v>
      </c>
      <c r="F1019" s="12">
        <v>12400</v>
      </c>
      <c r="G1019" s="237">
        <f t="shared" si="73"/>
        <v>6.4921465968586389E-2</v>
      </c>
      <c r="H1019" s="12"/>
      <c r="I1019" s="12"/>
      <c r="J1019" s="147"/>
    </row>
    <row r="1020" spans="1:10" x14ac:dyDescent="0.25">
      <c r="A1020" s="11" t="s">
        <v>298</v>
      </c>
      <c r="B1020" s="178">
        <f>POWER((F1020/$J$1020)*100, 2)</f>
        <v>1.0555451304184653E-6</v>
      </c>
      <c r="C1020" s="11">
        <f>SUM(B1020:B1126)</f>
        <v>583.68915809954979</v>
      </c>
      <c r="D1020" s="298"/>
      <c r="E1020" s="14" t="s">
        <v>130</v>
      </c>
      <c r="F1020" s="298">
        <v>30</v>
      </c>
      <c r="G1020" s="238">
        <f>F1020/$J$1020</f>
        <v>1.0273972602739726E-5</v>
      </c>
      <c r="H1020" s="232"/>
      <c r="I1020" s="232"/>
      <c r="J1020" s="167">
        <v>2920000</v>
      </c>
    </row>
    <row r="1021" spans="1:10" x14ac:dyDescent="0.25">
      <c r="A1021" s="11" t="s">
        <v>298</v>
      </c>
      <c r="B1021" s="178">
        <f t="shared" ref="B1021:B1084" si="74">POWER((F1021/$J$1020)*100, 2)</f>
        <v>2.2987427284668787E-5</v>
      </c>
      <c r="D1021" s="298"/>
      <c r="E1021" s="298" t="s">
        <v>97</v>
      </c>
      <c r="F1021" s="298">
        <v>140</v>
      </c>
      <c r="G1021" s="238">
        <f>F1021/$J$1020</f>
        <v>4.7945205479452053E-5</v>
      </c>
      <c r="H1021" s="298"/>
      <c r="I1021" s="298"/>
      <c r="J1021" s="76"/>
    </row>
    <row r="1022" spans="1:10" x14ac:dyDescent="0.25">
      <c r="A1022" s="11" t="s">
        <v>298</v>
      </c>
      <c r="B1022" s="178">
        <f t="shared" si="74"/>
        <v>3.0087991414899604</v>
      </c>
      <c r="D1022" s="298"/>
      <c r="E1022" s="298" t="s">
        <v>81</v>
      </c>
      <c r="F1022" s="298">
        <v>50650</v>
      </c>
      <c r="G1022" s="238">
        <f t="shared" ref="G1022:G1085" si="75">F1022/$J$1020</f>
        <v>1.7345890410958905E-2</v>
      </c>
      <c r="H1022" s="298"/>
      <c r="I1022" s="298"/>
      <c r="J1022" s="76"/>
    </row>
    <row r="1023" spans="1:10" x14ac:dyDescent="0.25">
      <c r="A1023" s="11" t="s">
        <v>298</v>
      </c>
      <c r="B1023" s="178">
        <f t="shared" si="74"/>
        <v>1.4146332567085756E-2</v>
      </c>
      <c r="D1023" s="298"/>
      <c r="E1023" s="298" t="s">
        <v>210</v>
      </c>
      <c r="F1023" s="298">
        <v>3473</v>
      </c>
      <c r="G1023" s="238">
        <f t="shared" si="75"/>
        <v>1.1893835616438356E-3</v>
      </c>
      <c r="H1023" s="298"/>
      <c r="I1023" s="298"/>
      <c r="J1023" s="76"/>
    </row>
    <row r="1024" spans="1:10" x14ac:dyDescent="0.25">
      <c r="A1024" s="11" t="s">
        <v>298</v>
      </c>
      <c r="B1024" s="178">
        <f t="shared" si="74"/>
        <v>84.237192719084263</v>
      </c>
      <c r="D1024" s="298"/>
      <c r="E1024" s="298" t="s">
        <v>5</v>
      </c>
      <c r="F1024" s="298">
        <v>268000</v>
      </c>
      <c r="G1024" s="238">
        <f t="shared" si="75"/>
        <v>9.1780821917808217E-2</v>
      </c>
      <c r="H1024" s="298"/>
      <c r="I1024" s="298"/>
      <c r="J1024" s="76"/>
    </row>
    <row r="1025" spans="1:10" x14ac:dyDescent="0.25">
      <c r="A1025" s="11" t="s">
        <v>298</v>
      </c>
      <c r="B1025" s="178">
        <f t="shared" si="74"/>
        <v>3.0741708106586606E-3</v>
      </c>
      <c r="D1025" s="298"/>
      <c r="E1025" s="298" t="s">
        <v>192</v>
      </c>
      <c r="F1025" s="298">
        <v>1619</v>
      </c>
      <c r="G1025" s="238">
        <f t="shared" si="75"/>
        <v>5.5445205479452057E-4</v>
      </c>
      <c r="H1025" s="298"/>
      <c r="I1025" s="298"/>
      <c r="J1025" s="76"/>
    </row>
    <row r="1026" spans="1:10" x14ac:dyDescent="0.25">
      <c r="A1026" s="11" t="s">
        <v>298</v>
      </c>
      <c r="B1026" s="178">
        <f t="shared" si="74"/>
        <v>0</v>
      </c>
      <c r="D1026" s="298"/>
      <c r="E1026" s="298" t="s">
        <v>365</v>
      </c>
      <c r="F1026" s="298"/>
      <c r="G1026" s="238"/>
      <c r="H1026" s="298"/>
      <c r="I1026" s="298"/>
      <c r="J1026" s="76"/>
    </row>
    <row r="1027" spans="1:10" x14ac:dyDescent="0.25">
      <c r="A1027" s="11" t="s">
        <v>298</v>
      </c>
      <c r="B1027" s="178">
        <f t="shared" si="74"/>
        <v>0</v>
      </c>
      <c r="D1027" s="298"/>
      <c r="E1027" s="298" t="s">
        <v>366</v>
      </c>
      <c r="F1027" s="298"/>
      <c r="G1027" s="238"/>
      <c r="H1027" s="298"/>
      <c r="I1027" s="298"/>
      <c r="J1027" s="76"/>
    </row>
    <row r="1028" spans="1:10" x14ac:dyDescent="0.25">
      <c r="A1028" s="11" t="s">
        <v>298</v>
      </c>
      <c r="B1028" s="178">
        <f t="shared" si="74"/>
        <v>0.38537733275473823</v>
      </c>
      <c r="D1028" s="298"/>
      <c r="E1028" s="298" t="s">
        <v>93</v>
      </c>
      <c r="F1028" s="298">
        <v>18127</v>
      </c>
      <c r="G1028" s="238">
        <f t="shared" si="75"/>
        <v>6.2078767123287673E-3</v>
      </c>
      <c r="H1028" s="298"/>
      <c r="I1028" s="298"/>
      <c r="J1028" s="76"/>
    </row>
    <row r="1029" spans="1:10" x14ac:dyDescent="0.25">
      <c r="A1029" s="11" t="s">
        <v>298</v>
      </c>
      <c r="B1029" s="178">
        <f t="shared" si="74"/>
        <v>1.702975464439857E-3</v>
      </c>
      <c r="D1029" s="298"/>
      <c r="E1029" s="298" t="s">
        <v>202</v>
      </c>
      <c r="F1029" s="298">
        <v>1205</v>
      </c>
      <c r="G1029" s="238">
        <f t="shared" si="75"/>
        <v>4.1267123287671231E-4</v>
      </c>
      <c r="H1029" s="298"/>
      <c r="I1029" s="298"/>
      <c r="J1029" s="76"/>
    </row>
    <row r="1030" spans="1:10" x14ac:dyDescent="0.25">
      <c r="A1030" s="11" t="s">
        <v>298</v>
      </c>
      <c r="B1030" s="178">
        <f t="shared" si="74"/>
        <v>7.4261849420622994</v>
      </c>
      <c r="D1030" s="298"/>
      <c r="E1030" s="298" t="s">
        <v>6</v>
      </c>
      <c r="F1030" s="298">
        <v>79573</v>
      </c>
      <c r="G1030" s="238">
        <f t="shared" si="75"/>
        <v>2.7251027397260274E-2</v>
      </c>
      <c r="H1030" s="298"/>
      <c r="I1030" s="298"/>
      <c r="J1030" s="76"/>
    </row>
    <row r="1031" spans="1:10" x14ac:dyDescent="0.25">
      <c r="A1031" s="11" t="s">
        <v>298</v>
      </c>
      <c r="B1031" s="178">
        <f t="shared" si="74"/>
        <v>6.4050595796584731E-2</v>
      </c>
      <c r="D1031" s="298"/>
      <c r="E1031" s="298" t="s">
        <v>101</v>
      </c>
      <c r="F1031" s="298">
        <v>7390</v>
      </c>
      <c r="G1031" s="238">
        <f t="shared" si="75"/>
        <v>2.5308219178082191E-3</v>
      </c>
      <c r="H1031" s="298"/>
      <c r="I1031" s="298"/>
      <c r="J1031" s="76"/>
    </row>
    <row r="1032" spans="1:10" x14ac:dyDescent="0.25">
      <c r="A1032" s="11" t="s">
        <v>298</v>
      </c>
      <c r="B1032" s="178">
        <f t="shared" si="74"/>
        <v>1.2551672405704635</v>
      </c>
      <c r="D1032" s="298"/>
      <c r="E1032" s="298" t="s">
        <v>168</v>
      </c>
      <c r="F1032" s="298">
        <v>32714</v>
      </c>
      <c r="G1032" s="238">
        <f t="shared" si="75"/>
        <v>1.1203424657534246E-2</v>
      </c>
      <c r="H1032" s="298"/>
      <c r="I1032" s="298"/>
      <c r="J1032" s="76"/>
    </row>
    <row r="1033" spans="1:10" x14ac:dyDescent="0.25">
      <c r="A1033" s="11" t="s">
        <v>298</v>
      </c>
      <c r="B1033" s="178">
        <f t="shared" si="74"/>
        <v>9.3527045411897179E-4</v>
      </c>
      <c r="D1033" s="298"/>
      <c r="E1033" s="298" t="s">
        <v>102</v>
      </c>
      <c r="F1033" s="299">
        <v>893</v>
      </c>
      <c r="G1033" s="238">
        <f t="shared" si="75"/>
        <v>3.0582191780821919E-4</v>
      </c>
      <c r="H1033" s="298"/>
      <c r="I1033" s="298"/>
      <c r="J1033" s="76"/>
    </row>
    <row r="1034" spans="1:10" x14ac:dyDescent="0.25">
      <c r="A1034" s="11" t="s">
        <v>298</v>
      </c>
      <c r="B1034" s="178">
        <f t="shared" si="74"/>
        <v>1.8765246762994932E-4</v>
      </c>
      <c r="D1034" s="298"/>
      <c r="E1034" s="298" t="s">
        <v>271</v>
      </c>
      <c r="F1034" s="298">
        <v>400</v>
      </c>
      <c r="G1034" s="238">
        <f t="shared" si="75"/>
        <v>1.36986301369863E-4</v>
      </c>
      <c r="H1034" s="298"/>
      <c r="I1034" s="298"/>
      <c r="J1034" s="76"/>
    </row>
    <row r="1035" spans="1:10" x14ac:dyDescent="0.25">
      <c r="A1035" s="11" t="s">
        <v>298</v>
      </c>
      <c r="B1035" s="178">
        <f t="shared" si="74"/>
        <v>3.002439482079189E-3</v>
      </c>
      <c r="D1035" s="298"/>
      <c r="E1035" s="298" t="s">
        <v>367</v>
      </c>
      <c r="F1035" s="298">
        <v>1600</v>
      </c>
      <c r="G1035" s="238">
        <f t="shared" si="75"/>
        <v>5.4794520547945202E-4</v>
      </c>
      <c r="H1035" s="298"/>
      <c r="I1035" s="298"/>
      <c r="J1035" s="76"/>
    </row>
    <row r="1036" spans="1:10" x14ac:dyDescent="0.25">
      <c r="A1036" s="11" t="s">
        <v>298</v>
      </c>
      <c r="B1036" s="178">
        <f t="shared" si="74"/>
        <v>18.049112070744979</v>
      </c>
      <c r="D1036" s="298"/>
      <c r="E1036" s="298" t="s">
        <v>82</v>
      </c>
      <c r="F1036" s="298">
        <v>124054</v>
      </c>
      <c r="G1036" s="238">
        <f t="shared" si="75"/>
        <v>4.2484246575342464E-2</v>
      </c>
      <c r="H1036" s="298"/>
      <c r="I1036" s="298"/>
      <c r="J1036" s="76"/>
    </row>
    <row r="1037" spans="1:10" x14ac:dyDescent="0.25">
      <c r="A1037" s="11" t="s">
        <v>298</v>
      </c>
      <c r="B1037" s="178">
        <f t="shared" si="74"/>
        <v>4.2221805216738613E-6</v>
      </c>
      <c r="D1037" s="298"/>
      <c r="E1037" s="298" t="s">
        <v>368</v>
      </c>
      <c r="F1037" s="298">
        <v>60</v>
      </c>
      <c r="G1037" s="238">
        <f t="shared" si="75"/>
        <v>2.0547945205479453E-5</v>
      </c>
      <c r="H1037" s="298"/>
      <c r="I1037" s="298"/>
      <c r="J1037" s="76"/>
    </row>
    <row r="1038" spans="1:10" x14ac:dyDescent="0.25">
      <c r="A1038" s="11" t="s">
        <v>298</v>
      </c>
      <c r="B1038" s="178">
        <f t="shared" si="74"/>
        <v>0</v>
      </c>
      <c r="D1038" s="298"/>
      <c r="E1038" s="298" t="s">
        <v>370</v>
      </c>
      <c r="F1038" s="298"/>
      <c r="G1038" s="238"/>
      <c r="H1038" s="298"/>
      <c r="I1038" s="298"/>
      <c r="J1038" s="76"/>
    </row>
    <row r="1039" spans="1:10" x14ac:dyDescent="0.25">
      <c r="A1039" s="11" t="s">
        <v>298</v>
      </c>
      <c r="B1039" s="178">
        <f t="shared" si="74"/>
        <v>3.0876026001595043</v>
      </c>
      <c r="D1039" s="298"/>
      <c r="E1039" s="298" t="s">
        <v>83</v>
      </c>
      <c r="F1039" s="298">
        <v>51309</v>
      </c>
      <c r="G1039" s="238">
        <f t="shared" si="75"/>
        <v>1.7571575342465753E-2</v>
      </c>
      <c r="H1039" s="298"/>
      <c r="I1039" s="298"/>
      <c r="J1039" s="76"/>
    </row>
    <row r="1040" spans="1:10" x14ac:dyDescent="0.25">
      <c r="A1040" s="11" t="s">
        <v>298</v>
      </c>
      <c r="B1040" s="178">
        <f t="shared" si="74"/>
        <v>216.85588290486021</v>
      </c>
      <c r="D1040" s="298"/>
      <c r="E1040" s="298" t="s">
        <v>15</v>
      </c>
      <c r="F1040" s="298">
        <v>430000</v>
      </c>
      <c r="G1040" s="238">
        <f t="shared" si="75"/>
        <v>0.14726027397260275</v>
      </c>
      <c r="H1040" s="298"/>
      <c r="I1040" s="298"/>
      <c r="J1040" s="76"/>
    </row>
    <row r="1041" spans="1:10" x14ac:dyDescent="0.25">
      <c r="A1041" s="11" t="s">
        <v>298</v>
      </c>
      <c r="B1041" s="178">
        <f t="shared" si="74"/>
        <v>3.6445686632107335</v>
      </c>
      <c r="D1041" s="298"/>
      <c r="E1041" s="298" t="s">
        <v>103</v>
      </c>
      <c r="F1041" s="298">
        <v>55745</v>
      </c>
      <c r="G1041" s="238">
        <f t="shared" si="75"/>
        <v>1.9090753424657533E-2</v>
      </c>
      <c r="H1041" s="298"/>
      <c r="I1041" s="298"/>
      <c r="J1041" s="76"/>
    </row>
    <row r="1042" spans="1:10" x14ac:dyDescent="0.25">
      <c r="A1042" s="11" t="s">
        <v>298</v>
      </c>
      <c r="B1042" s="178">
        <f t="shared" si="74"/>
        <v>0.34495508069056119</v>
      </c>
      <c r="D1042" s="298"/>
      <c r="E1042" s="298" t="s">
        <v>213</v>
      </c>
      <c r="F1042" s="298">
        <f>150+17000</f>
        <v>17150</v>
      </c>
      <c r="G1042" s="238">
        <f t="shared" si="75"/>
        <v>5.873287671232877E-3</v>
      </c>
      <c r="H1042" s="298"/>
      <c r="I1042" s="298"/>
      <c r="J1042" s="76"/>
    </row>
    <row r="1043" spans="1:10" x14ac:dyDescent="0.25">
      <c r="A1043" s="11" t="s">
        <v>298</v>
      </c>
      <c r="B1043" s="178">
        <f t="shared" si="74"/>
        <v>1.8765246762994932E-4</v>
      </c>
      <c r="D1043" s="298"/>
      <c r="E1043" s="298" t="s">
        <v>332</v>
      </c>
      <c r="F1043" s="298">
        <v>400</v>
      </c>
      <c r="G1043" s="238">
        <f t="shared" si="75"/>
        <v>1.36986301369863E-4</v>
      </c>
      <c r="H1043" s="298"/>
      <c r="I1043" s="298"/>
      <c r="J1043" s="76"/>
    </row>
    <row r="1044" spans="1:10" x14ac:dyDescent="0.25">
      <c r="A1044" s="11" t="s">
        <v>298</v>
      </c>
      <c r="B1044" s="178">
        <f t="shared" si="74"/>
        <v>0.1966557996340777</v>
      </c>
      <c r="D1044" s="298"/>
      <c r="E1044" s="298" t="s">
        <v>340</v>
      </c>
      <c r="F1044" s="298">
        <v>12949</v>
      </c>
      <c r="G1044" s="238">
        <f t="shared" si="75"/>
        <v>4.4345890410958906E-3</v>
      </c>
      <c r="H1044" s="298"/>
      <c r="I1044" s="298"/>
      <c r="J1044" s="76"/>
    </row>
    <row r="1045" spans="1:10" x14ac:dyDescent="0.25">
      <c r="A1045" s="11" t="s">
        <v>298</v>
      </c>
      <c r="B1045" s="178">
        <f t="shared" si="74"/>
        <v>0</v>
      </c>
      <c r="D1045" s="298"/>
      <c r="E1045" s="298" t="s">
        <v>142</v>
      </c>
      <c r="F1045" s="298"/>
      <c r="G1045" s="238"/>
      <c r="H1045" s="298"/>
      <c r="I1045" s="298"/>
      <c r="J1045" s="76"/>
    </row>
    <row r="1046" spans="1:10" x14ac:dyDescent="0.25">
      <c r="A1046" s="11" t="s">
        <v>298</v>
      </c>
      <c r="B1046" s="178">
        <f t="shared" si="74"/>
        <v>1.1728279226871832E-5</v>
      </c>
      <c r="D1046" s="298"/>
      <c r="E1046" s="298" t="s">
        <v>133</v>
      </c>
      <c r="F1046" s="298">
        <v>100</v>
      </c>
      <c r="G1046" s="238">
        <f t="shared" si="75"/>
        <v>3.4246575342465751E-5</v>
      </c>
      <c r="H1046" s="298"/>
      <c r="I1046" s="298"/>
      <c r="J1046" s="76"/>
    </row>
    <row r="1047" spans="1:10" x14ac:dyDescent="0.25">
      <c r="A1047" s="11" t="s">
        <v>298</v>
      </c>
      <c r="B1047" s="178">
        <f t="shared" si="74"/>
        <v>0.79790168066241318</v>
      </c>
      <c r="D1047" s="298"/>
      <c r="E1047" s="298" t="s">
        <v>18</v>
      </c>
      <c r="F1047" s="298">
        <v>26083</v>
      </c>
      <c r="G1047" s="238">
        <f t="shared" si="75"/>
        <v>8.9325342465753424E-3</v>
      </c>
      <c r="H1047" s="298"/>
      <c r="I1047" s="298"/>
      <c r="J1047" s="76"/>
    </row>
    <row r="1048" spans="1:10" x14ac:dyDescent="0.25">
      <c r="A1048" s="11" t="s">
        <v>298</v>
      </c>
      <c r="B1048" s="178">
        <f t="shared" si="74"/>
        <v>8.8282248076562236E-2</v>
      </c>
      <c r="D1048" s="298"/>
      <c r="E1048" s="298" t="s">
        <v>222</v>
      </c>
      <c r="F1048" s="298">
        <v>8676</v>
      </c>
      <c r="G1048" s="238">
        <f t="shared" si="75"/>
        <v>2.9712328767123289E-3</v>
      </c>
      <c r="H1048" s="298"/>
      <c r="I1048" s="298"/>
      <c r="J1048" s="76"/>
    </row>
    <row r="1049" spans="1:10" x14ac:dyDescent="0.25">
      <c r="A1049" s="11" t="s">
        <v>298</v>
      </c>
      <c r="B1049" s="178">
        <f t="shared" si="74"/>
        <v>0.14453016630699944</v>
      </c>
      <c r="D1049" s="298"/>
      <c r="E1049" s="298" t="s">
        <v>106</v>
      </c>
      <c r="F1049" s="298">
        <v>11101</v>
      </c>
      <c r="G1049" s="238">
        <f t="shared" si="75"/>
        <v>3.8017123287671234E-3</v>
      </c>
      <c r="H1049" s="298"/>
      <c r="I1049" s="298"/>
      <c r="J1049" s="76"/>
    </row>
    <row r="1050" spans="1:10" x14ac:dyDescent="0.25">
      <c r="A1050" s="11" t="s">
        <v>298</v>
      </c>
      <c r="B1050" s="178">
        <f t="shared" si="74"/>
        <v>0</v>
      </c>
      <c r="D1050" s="298"/>
      <c r="E1050" s="298" t="s">
        <v>320</v>
      </c>
      <c r="F1050" s="298"/>
      <c r="G1050" s="238"/>
      <c r="H1050" s="298"/>
      <c r="I1050" s="298"/>
      <c r="J1050" s="76"/>
    </row>
    <row r="1051" spans="1:10" x14ac:dyDescent="0.25">
      <c r="A1051" s="11" t="s">
        <v>298</v>
      </c>
      <c r="B1051" s="178">
        <f t="shared" si="74"/>
        <v>0</v>
      </c>
      <c r="D1051" s="298"/>
      <c r="E1051" s="298" t="s">
        <v>369</v>
      </c>
      <c r="F1051" s="298"/>
      <c r="G1051" s="238"/>
      <c r="H1051" s="298"/>
      <c r="I1051" s="298"/>
      <c r="J1051" s="76"/>
    </row>
    <row r="1052" spans="1:10" x14ac:dyDescent="0.25">
      <c r="A1052" s="11" t="s">
        <v>298</v>
      </c>
      <c r="B1052" s="178">
        <f t="shared" si="74"/>
        <v>1.0611822105460687E-2</v>
      </c>
      <c r="D1052" s="298"/>
      <c r="E1052" s="298" t="s">
        <v>342</v>
      </c>
      <c r="F1052" s="298">
        <v>3008</v>
      </c>
      <c r="G1052" s="238">
        <f t="shared" si="75"/>
        <v>1.0301369863013699E-3</v>
      </c>
      <c r="H1052" s="298"/>
      <c r="I1052" s="298"/>
      <c r="J1052" s="76"/>
    </row>
    <row r="1053" spans="1:10" x14ac:dyDescent="0.25">
      <c r="A1053" s="11" t="s">
        <v>298</v>
      </c>
      <c r="B1053" s="178">
        <f t="shared" si="74"/>
        <v>0.18563703438731471</v>
      </c>
      <c r="D1053" s="298"/>
      <c r="E1053" s="298" t="s">
        <v>273</v>
      </c>
      <c r="F1053" s="298">
        <v>12581</v>
      </c>
      <c r="G1053" s="238">
        <f t="shared" si="75"/>
        <v>4.3085616438356166E-3</v>
      </c>
      <c r="H1053" s="298"/>
      <c r="I1053" s="298"/>
      <c r="J1053" s="76"/>
    </row>
    <row r="1054" spans="1:10" x14ac:dyDescent="0.25">
      <c r="A1054" s="11" t="s">
        <v>298</v>
      </c>
      <c r="B1054" s="178">
        <f t="shared" si="74"/>
        <v>1.803340213923813E-3</v>
      </c>
      <c r="D1054" s="298"/>
      <c r="E1054" s="298" t="s">
        <v>52</v>
      </c>
      <c r="F1054" s="298">
        <v>1240</v>
      </c>
      <c r="G1054" s="238">
        <f t="shared" si="75"/>
        <v>4.2465753424657536E-4</v>
      </c>
      <c r="H1054" s="298"/>
      <c r="I1054" s="298"/>
      <c r="J1054" s="76"/>
    </row>
    <row r="1055" spans="1:10" x14ac:dyDescent="0.25">
      <c r="A1055" s="11" t="s">
        <v>298</v>
      </c>
      <c r="B1055" s="178">
        <f t="shared" si="74"/>
        <v>0.1168375410489773</v>
      </c>
      <c r="D1055" s="298"/>
      <c r="E1055" s="298" t="s">
        <v>134</v>
      </c>
      <c r="F1055" s="298">
        <v>9981</v>
      </c>
      <c r="G1055" s="238">
        <f t="shared" si="75"/>
        <v>3.4181506849315069E-3</v>
      </c>
      <c r="H1055" s="298"/>
      <c r="I1055" s="298"/>
      <c r="J1055" s="76"/>
    </row>
    <row r="1056" spans="1:10" x14ac:dyDescent="0.25">
      <c r="A1056" s="11" t="s">
        <v>298</v>
      </c>
      <c r="B1056" s="178">
        <f t="shared" si="74"/>
        <v>0</v>
      </c>
      <c r="D1056" s="298"/>
      <c r="E1056" s="298" t="s">
        <v>19</v>
      </c>
      <c r="F1056" s="298"/>
      <c r="G1056" s="238"/>
      <c r="H1056" s="298"/>
      <c r="I1056" s="298"/>
      <c r="J1056" s="76"/>
    </row>
    <row r="1057" spans="1:10" x14ac:dyDescent="0.25">
      <c r="A1057" s="11" t="s">
        <v>298</v>
      </c>
      <c r="B1057" s="178">
        <f t="shared" si="74"/>
        <v>3.002439482079189E-3</v>
      </c>
      <c r="D1057" s="298"/>
      <c r="E1057" s="298" t="s">
        <v>275</v>
      </c>
      <c r="F1057" s="298">
        <v>1600</v>
      </c>
      <c r="G1057" s="238">
        <f t="shared" si="75"/>
        <v>5.4794520547945202E-4</v>
      </c>
      <c r="H1057" s="298"/>
      <c r="I1057" s="298"/>
      <c r="J1057" s="76"/>
    </row>
    <row r="1058" spans="1:10" x14ac:dyDescent="0.25">
      <c r="A1058" s="11" t="s">
        <v>298</v>
      </c>
      <c r="B1058" s="178">
        <f t="shared" si="74"/>
        <v>1.5135297429161197E-3</v>
      </c>
      <c r="D1058" s="298"/>
      <c r="E1058" s="298" t="s">
        <v>187</v>
      </c>
      <c r="F1058" s="298">
        <v>1136</v>
      </c>
      <c r="G1058" s="238">
        <f t="shared" si="75"/>
        <v>3.8904109589041097E-4</v>
      </c>
      <c r="H1058" s="298"/>
      <c r="I1058" s="298"/>
      <c r="J1058" s="76"/>
    </row>
    <row r="1059" spans="1:10" x14ac:dyDescent="0.25">
      <c r="A1059" s="11" t="s">
        <v>298</v>
      </c>
      <c r="B1059" s="178">
        <f t="shared" si="74"/>
        <v>2.1685588290486023E-2</v>
      </c>
      <c r="D1059" s="298"/>
      <c r="E1059" s="298" t="s">
        <v>108</v>
      </c>
      <c r="F1059" s="298">
        <v>4300</v>
      </c>
      <c r="G1059" s="238">
        <f t="shared" si="75"/>
        <v>1.4726027397260273E-3</v>
      </c>
      <c r="H1059" s="298"/>
      <c r="I1059" s="298"/>
      <c r="J1059" s="76"/>
    </row>
    <row r="1060" spans="1:10" x14ac:dyDescent="0.25">
      <c r="A1060" s="11" t="s">
        <v>298</v>
      </c>
      <c r="B1060" s="178">
        <f t="shared" si="74"/>
        <v>9.3367918183524115</v>
      </c>
      <c r="D1060" s="298"/>
      <c r="E1060" s="298" t="s">
        <v>20</v>
      </c>
      <c r="F1060" s="298">
        <v>89224</v>
      </c>
      <c r="G1060" s="238">
        <f t="shared" si="75"/>
        <v>3.0556164383561644E-2</v>
      </c>
      <c r="H1060" s="298"/>
      <c r="I1060" s="298"/>
      <c r="J1060" s="76"/>
    </row>
    <row r="1061" spans="1:10" x14ac:dyDescent="0.25">
      <c r="A1061" s="11" t="s">
        <v>298</v>
      </c>
      <c r="B1061" s="178">
        <f t="shared" si="74"/>
        <v>2.2987427284668792E-3</v>
      </c>
      <c r="D1061" s="298"/>
      <c r="E1061" s="298" t="s">
        <v>21</v>
      </c>
      <c r="F1061" s="298">
        <v>1400</v>
      </c>
      <c r="G1061" s="238">
        <f t="shared" si="75"/>
        <v>4.7945205479452054E-4</v>
      </c>
      <c r="H1061" s="298"/>
      <c r="I1061" s="298"/>
      <c r="J1061" s="76"/>
    </row>
    <row r="1062" spans="1:10" x14ac:dyDescent="0.25">
      <c r="A1062" s="11" t="s">
        <v>298</v>
      </c>
      <c r="B1062" s="178">
        <f t="shared" si="74"/>
        <v>4.7829090823794329E-2</v>
      </c>
      <c r="D1062" s="298"/>
      <c r="E1062" s="298" t="s">
        <v>190</v>
      </c>
      <c r="F1062" s="298">
        <v>6386</v>
      </c>
      <c r="G1062" s="238">
        <f t="shared" si="75"/>
        <v>2.1869863013698628E-3</v>
      </c>
      <c r="H1062" s="298"/>
      <c r="I1062" s="298"/>
      <c r="J1062" s="76"/>
    </row>
    <row r="1063" spans="1:10" x14ac:dyDescent="0.25">
      <c r="A1063" s="11" t="s">
        <v>298</v>
      </c>
      <c r="B1063" s="178">
        <f t="shared" si="74"/>
        <v>0.23472697621504976</v>
      </c>
      <c r="D1063" s="298"/>
      <c r="E1063" s="298" t="s">
        <v>356</v>
      </c>
      <c r="F1063" s="298">
        <v>14147</v>
      </c>
      <c r="G1063" s="238">
        <f t="shared" si="75"/>
        <v>4.8448630136986304E-3</v>
      </c>
      <c r="H1063" s="298"/>
      <c r="I1063" s="298"/>
      <c r="J1063" s="76"/>
    </row>
    <row r="1064" spans="1:10" x14ac:dyDescent="0.25">
      <c r="A1064" s="11" t="s">
        <v>298</v>
      </c>
      <c r="B1064" s="178">
        <f t="shared" si="74"/>
        <v>0.26262114843310186</v>
      </c>
      <c r="D1064" s="298"/>
      <c r="E1064" s="298" t="s">
        <v>357</v>
      </c>
      <c r="F1064" s="298">
        <v>14964</v>
      </c>
      <c r="G1064" s="238">
        <f t="shared" si="75"/>
        <v>5.1246575342465753E-3</v>
      </c>
      <c r="H1064" s="298"/>
      <c r="I1064" s="298"/>
      <c r="J1064" s="76"/>
    </row>
    <row r="1065" spans="1:10" x14ac:dyDescent="0.25">
      <c r="A1065" s="11" t="s">
        <v>298</v>
      </c>
      <c r="B1065" s="178">
        <f t="shared" si="74"/>
        <v>4.6212059016701073E-3</v>
      </c>
      <c r="D1065" s="298"/>
      <c r="E1065" s="298" t="s">
        <v>227</v>
      </c>
      <c r="F1065" s="298">
        <v>1985</v>
      </c>
      <c r="G1065" s="238">
        <f t="shared" si="75"/>
        <v>6.7979452054794519E-4</v>
      </c>
      <c r="H1065" s="298"/>
      <c r="I1065" s="298"/>
      <c r="J1065" s="76"/>
    </row>
    <row r="1066" spans="1:10" x14ac:dyDescent="0.25">
      <c r="A1066" s="11" t="s">
        <v>298</v>
      </c>
      <c r="B1066" s="178">
        <f t="shared" si="74"/>
        <v>2.8909035466316382E-3</v>
      </c>
      <c r="D1066" s="298"/>
      <c r="E1066" s="298" t="s">
        <v>9</v>
      </c>
      <c r="F1066" s="298">
        <v>1570</v>
      </c>
      <c r="G1066" s="238">
        <f t="shared" si="75"/>
        <v>5.3767123287671236E-4</v>
      </c>
      <c r="H1066" s="298"/>
      <c r="I1066" s="298"/>
      <c r="J1066" s="76"/>
    </row>
    <row r="1067" spans="1:10" x14ac:dyDescent="0.25">
      <c r="A1067" s="11" t="s">
        <v>298</v>
      </c>
      <c r="B1067" s="178">
        <f t="shared" si="74"/>
        <v>4.1946406642897349</v>
      </c>
      <c r="D1067" s="298"/>
      <c r="E1067" s="298" t="s">
        <v>23</v>
      </c>
      <c r="F1067" s="298">
        <v>59804</v>
      </c>
      <c r="G1067" s="238">
        <f t="shared" si="75"/>
        <v>2.0480821917808218E-2</v>
      </c>
      <c r="H1067" s="298"/>
      <c r="I1067" s="298"/>
      <c r="J1067" s="76"/>
    </row>
    <row r="1068" spans="1:10" x14ac:dyDescent="0.25">
      <c r="A1068" s="11" t="s">
        <v>298</v>
      </c>
      <c r="B1068" s="178">
        <f t="shared" si="74"/>
        <v>1.0555451304184648E-2</v>
      </c>
      <c r="D1068" s="298"/>
      <c r="E1068" s="298" t="s">
        <v>250</v>
      </c>
      <c r="F1068" s="298">
        <v>3000</v>
      </c>
      <c r="G1068" s="238">
        <f t="shared" si="75"/>
        <v>1.0273972602739725E-3</v>
      </c>
      <c r="H1068" s="298"/>
      <c r="I1068" s="298"/>
      <c r="J1068" s="76"/>
    </row>
    <row r="1069" spans="1:10" x14ac:dyDescent="0.25">
      <c r="A1069" s="11" t="s">
        <v>298</v>
      </c>
      <c r="B1069" s="178">
        <f t="shared" si="74"/>
        <v>0</v>
      </c>
      <c r="D1069" s="298"/>
      <c r="E1069" s="298" t="s">
        <v>25</v>
      </c>
      <c r="F1069" s="299"/>
      <c r="G1069" s="238"/>
      <c r="H1069" s="298"/>
      <c r="I1069" s="298"/>
      <c r="J1069" s="76"/>
    </row>
    <row r="1070" spans="1:10" x14ac:dyDescent="0.25">
      <c r="A1070" s="11" t="s">
        <v>298</v>
      </c>
      <c r="B1070" s="178">
        <f t="shared" si="74"/>
        <v>0</v>
      </c>
      <c r="D1070" s="298"/>
      <c r="E1070" s="298" t="s">
        <v>10</v>
      </c>
      <c r="F1070" s="299"/>
      <c r="G1070" s="238"/>
      <c r="H1070" s="298"/>
      <c r="I1070" s="298"/>
      <c r="J1070" s="76"/>
    </row>
    <row r="1071" spans="1:10" x14ac:dyDescent="0.25">
      <c r="A1071" s="11" t="s">
        <v>298</v>
      </c>
      <c r="B1071" s="178">
        <f t="shared" si="74"/>
        <v>6.4415135344342261E-2</v>
      </c>
      <c r="D1071" s="298"/>
      <c r="E1071" s="298" t="s">
        <v>111</v>
      </c>
      <c r="F1071" s="298">
        <v>7411</v>
      </c>
      <c r="G1071" s="238">
        <f t="shared" si="75"/>
        <v>2.5380136986301368E-3</v>
      </c>
      <c r="H1071" s="298"/>
      <c r="I1071" s="298"/>
      <c r="J1071" s="76"/>
    </row>
    <row r="1072" spans="1:10" x14ac:dyDescent="0.25">
      <c r="A1072" s="11" t="s">
        <v>298</v>
      </c>
      <c r="B1072" s="178">
        <f t="shared" si="74"/>
        <v>2.1236075060987054</v>
      </c>
      <c r="D1072" s="298"/>
      <c r="E1072" s="298" t="s">
        <v>41</v>
      </c>
      <c r="F1072" s="298">
        <v>42552</v>
      </c>
      <c r="G1072" s="238">
        <f t="shared" si="75"/>
        <v>1.4572602739726027E-2</v>
      </c>
      <c r="H1072" s="298"/>
      <c r="I1072" s="298"/>
      <c r="J1072" s="76"/>
    </row>
    <row r="1073" spans="1:10" x14ac:dyDescent="0.25">
      <c r="A1073" s="11" t="s">
        <v>298</v>
      </c>
      <c r="B1073" s="178">
        <f t="shared" si="74"/>
        <v>5.1721711390504783E-3</v>
      </c>
      <c r="D1073" s="298"/>
      <c r="E1073" s="298" t="s">
        <v>176</v>
      </c>
      <c r="F1073" s="298">
        <v>2100</v>
      </c>
      <c r="G1073" s="238">
        <f t="shared" si="75"/>
        <v>7.1917808219178084E-4</v>
      </c>
      <c r="H1073" s="298"/>
      <c r="I1073" s="298"/>
      <c r="J1073" s="76"/>
    </row>
    <row r="1074" spans="1:10" x14ac:dyDescent="0.25">
      <c r="A1074" s="11" t="s">
        <v>298</v>
      </c>
      <c r="B1074" s="178">
        <f t="shared" si="74"/>
        <v>0</v>
      </c>
      <c r="D1074" s="298"/>
      <c r="E1074" s="298" t="s">
        <v>220</v>
      </c>
      <c r="F1074" s="298"/>
      <c r="G1074" s="238"/>
      <c r="H1074" s="298"/>
      <c r="I1074" s="298"/>
      <c r="J1074" s="76"/>
    </row>
    <row r="1075" spans="1:10" x14ac:dyDescent="0.25">
      <c r="A1075" s="11" t="s">
        <v>298</v>
      </c>
      <c r="B1075" s="178">
        <f t="shared" si="74"/>
        <v>2.000480859448302E-4</v>
      </c>
      <c r="D1075" s="298"/>
      <c r="E1075" s="298" t="s">
        <v>170</v>
      </c>
      <c r="F1075" s="298">
        <v>413</v>
      </c>
      <c r="G1075" s="238">
        <f t="shared" si="75"/>
        <v>1.4143835616438357E-4</v>
      </c>
      <c r="H1075" s="298"/>
      <c r="I1075" s="298"/>
      <c r="J1075" s="76"/>
    </row>
    <row r="1076" spans="1:10" x14ac:dyDescent="0.25">
      <c r="A1076" s="11" t="s">
        <v>298</v>
      </c>
      <c r="B1076" s="178">
        <f t="shared" si="74"/>
        <v>0.42339088009007325</v>
      </c>
      <c r="D1076" s="298"/>
      <c r="E1076" s="298" t="s">
        <v>266</v>
      </c>
      <c r="F1076" s="298">
        <v>19000</v>
      </c>
      <c r="G1076" s="238">
        <f t="shared" si="75"/>
        <v>6.5068493150684933E-3</v>
      </c>
      <c r="H1076" s="298"/>
      <c r="I1076" s="298"/>
      <c r="J1076" s="76"/>
    </row>
    <row r="1077" spans="1:10" x14ac:dyDescent="0.25">
      <c r="A1077" s="11" t="s">
        <v>298</v>
      </c>
      <c r="B1077" s="178">
        <f t="shared" si="74"/>
        <v>5.4839374179020441E-2</v>
      </c>
      <c r="D1077" s="298"/>
      <c r="E1077" s="298" t="s">
        <v>154</v>
      </c>
      <c r="F1077" s="298">
        <v>6838</v>
      </c>
      <c r="G1077" s="238">
        <f t="shared" si="75"/>
        <v>2.341780821917808E-3</v>
      </c>
      <c r="H1077" s="298"/>
      <c r="I1077" s="298"/>
      <c r="J1077" s="76"/>
    </row>
    <row r="1078" spans="1:10" x14ac:dyDescent="0.25">
      <c r="A1078" s="11" t="s">
        <v>298</v>
      </c>
      <c r="B1078" s="178">
        <f t="shared" si="74"/>
        <v>4.0412014449240003E-4</v>
      </c>
      <c r="D1078" s="298"/>
      <c r="E1078" s="298" t="s">
        <v>195</v>
      </c>
      <c r="F1078" s="298">
        <v>587</v>
      </c>
      <c r="G1078" s="238">
        <f t="shared" si="75"/>
        <v>2.0102739726027396E-4</v>
      </c>
      <c r="H1078" s="298"/>
      <c r="I1078" s="298"/>
      <c r="J1078" s="76"/>
    </row>
    <row r="1079" spans="1:10" x14ac:dyDescent="0.25">
      <c r="A1079" s="11" t="s">
        <v>298</v>
      </c>
      <c r="B1079" s="178">
        <f t="shared" si="74"/>
        <v>0</v>
      </c>
      <c r="D1079" s="298"/>
      <c r="E1079" s="298" t="s">
        <v>358</v>
      </c>
      <c r="F1079" s="299"/>
      <c r="G1079" s="238"/>
      <c r="H1079" s="298"/>
      <c r="I1079" s="298"/>
      <c r="J1079" s="76"/>
    </row>
    <row r="1080" spans="1:10" x14ac:dyDescent="0.25">
      <c r="A1080" s="11" t="s">
        <v>298</v>
      </c>
      <c r="B1080" s="178">
        <f t="shared" si="74"/>
        <v>1.7132299680990806E-2</v>
      </c>
      <c r="D1080" s="298"/>
      <c r="E1080" s="298" t="s">
        <v>26</v>
      </c>
      <c r="F1080" s="298">
        <v>3822</v>
      </c>
      <c r="G1080" s="238">
        <f t="shared" si="75"/>
        <v>1.308904109589041E-3</v>
      </c>
      <c r="H1080" s="298"/>
      <c r="I1080" s="298"/>
      <c r="J1080" s="76"/>
    </row>
    <row r="1081" spans="1:10" x14ac:dyDescent="0.25">
      <c r="A1081" s="11" t="s">
        <v>298</v>
      </c>
      <c r="B1081" s="178">
        <f t="shared" si="74"/>
        <v>2.0094033402139235</v>
      </c>
      <c r="D1081" s="298"/>
      <c r="E1081" s="298" t="s">
        <v>333</v>
      </c>
      <c r="F1081" s="298">
        <v>41392</v>
      </c>
      <c r="G1081" s="238">
        <f t="shared" si="75"/>
        <v>1.4175342465753424E-2</v>
      </c>
      <c r="H1081" s="298"/>
      <c r="I1081" s="298"/>
      <c r="J1081" s="76"/>
    </row>
    <row r="1082" spans="1:10" x14ac:dyDescent="0.25">
      <c r="A1082" s="11" t="s">
        <v>298</v>
      </c>
      <c r="B1082" s="178">
        <f t="shared" si="74"/>
        <v>0.10622688238881593</v>
      </c>
      <c r="D1082" s="298"/>
      <c r="E1082" s="298" t="s">
        <v>191</v>
      </c>
      <c r="F1082" s="298">
        <v>9517</v>
      </c>
      <c r="G1082" s="238">
        <f t="shared" si="75"/>
        <v>3.2592465753424659E-3</v>
      </c>
      <c r="H1082" s="298"/>
      <c r="I1082" s="298"/>
      <c r="J1082" s="76"/>
    </row>
    <row r="1083" spans="1:10" x14ac:dyDescent="0.25">
      <c r="A1083" s="11" t="s">
        <v>298</v>
      </c>
      <c r="B1083" s="178">
        <f t="shared" si="74"/>
        <v>16.824886856117466</v>
      </c>
      <c r="D1083" s="298"/>
      <c r="E1083" s="298" t="s">
        <v>56</v>
      </c>
      <c r="F1083" s="298">
        <v>119773</v>
      </c>
      <c r="G1083" s="238">
        <f t="shared" si="75"/>
        <v>4.1018150684931504E-2</v>
      </c>
      <c r="H1083" s="298"/>
      <c r="I1083" s="298"/>
      <c r="J1083" s="76"/>
    </row>
    <row r="1084" spans="1:10" x14ac:dyDescent="0.25">
      <c r="A1084" s="11" t="s">
        <v>298</v>
      </c>
      <c r="B1084" s="178">
        <f t="shared" si="74"/>
        <v>6.1544773878776493E-2</v>
      </c>
      <c r="D1084" s="298"/>
      <c r="E1084" s="298" t="s">
        <v>194</v>
      </c>
      <c r="F1084" s="298">
        <v>7244</v>
      </c>
      <c r="G1084" s="238">
        <f t="shared" si="75"/>
        <v>2.480821917808219E-3</v>
      </c>
      <c r="H1084" s="298"/>
      <c r="I1084" s="298"/>
      <c r="J1084" s="76"/>
    </row>
    <row r="1085" spans="1:10" x14ac:dyDescent="0.25">
      <c r="A1085" s="11" t="s">
        <v>298</v>
      </c>
      <c r="B1085" s="178">
        <f t="shared" ref="B1085:B1126" si="76">POWER((F1085/$J$1020)*100, 2)</f>
        <v>3.5478044661287289E-4</v>
      </c>
      <c r="D1085" s="298"/>
      <c r="E1085" s="298" t="s">
        <v>165</v>
      </c>
      <c r="F1085" s="298">
        <v>550</v>
      </c>
      <c r="G1085" s="238">
        <f t="shared" si="75"/>
        <v>1.8835616438356165E-4</v>
      </c>
      <c r="H1085" s="298"/>
      <c r="I1085" s="298"/>
      <c r="J1085" s="76"/>
    </row>
    <row r="1086" spans="1:10" x14ac:dyDescent="0.25">
      <c r="A1086" s="11" t="s">
        <v>298</v>
      </c>
      <c r="B1086" s="178">
        <f t="shared" si="76"/>
        <v>4.5979545881028336E-5</v>
      </c>
      <c r="D1086" s="298"/>
      <c r="E1086" s="298" t="s">
        <v>27</v>
      </c>
      <c r="F1086" s="298">
        <v>198</v>
      </c>
      <c r="G1086" s="238">
        <f t="shared" ref="G1086:G1126" si="77">F1086/$J$1020</f>
        <v>6.780821917808219E-5</v>
      </c>
      <c r="H1086" s="298"/>
      <c r="I1086" s="298"/>
      <c r="J1086" s="76"/>
    </row>
    <row r="1087" spans="1:10" x14ac:dyDescent="0.25">
      <c r="A1087" s="11" t="s">
        <v>298</v>
      </c>
      <c r="B1087" s="178">
        <f t="shared" si="76"/>
        <v>4.5055357477950834E-3</v>
      </c>
      <c r="D1087" s="298"/>
      <c r="E1087" s="298" t="s">
        <v>84</v>
      </c>
      <c r="F1087" s="298">
        <v>1960</v>
      </c>
      <c r="G1087" s="238">
        <f t="shared" si="77"/>
        <v>6.7123287671232872E-4</v>
      </c>
      <c r="H1087" s="298"/>
      <c r="I1087" s="298"/>
      <c r="J1087" s="76"/>
    </row>
    <row r="1088" spans="1:10" x14ac:dyDescent="0.25">
      <c r="A1088" s="11" t="s">
        <v>298</v>
      </c>
      <c r="B1088" s="178">
        <f t="shared" si="76"/>
        <v>0.18231730155751549</v>
      </c>
      <c r="D1088" s="298"/>
      <c r="E1088" s="298" t="s">
        <v>116</v>
      </c>
      <c r="F1088" s="298">
        <v>12468</v>
      </c>
      <c r="G1088" s="238">
        <f t="shared" si="77"/>
        <v>4.2698630136986304E-3</v>
      </c>
      <c r="H1088" s="298"/>
      <c r="I1088" s="298"/>
      <c r="J1088" s="76"/>
    </row>
    <row r="1089" spans="1:10" x14ac:dyDescent="0.25">
      <c r="A1089" s="11" t="s">
        <v>298</v>
      </c>
      <c r="B1089" s="178">
        <f t="shared" si="76"/>
        <v>8.6964394117095153E-2</v>
      </c>
      <c r="D1089" s="298"/>
      <c r="E1089" s="298" t="s">
        <v>324</v>
      </c>
      <c r="F1089" s="298">
        <v>8611</v>
      </c>
      <c r="G1089" s="238">
        <f t="shared" si="77"/>
        <v>2.948972602739726E-3</v>
      </c>
      <c r="H1089" s="298"/>
      <c r="I1089" s="298"/>
      <c r="J1089" s="76"/>
    </row>
    <row r="1090" spans="1:10" x14ac:dyDescent="0.25">
      <c r="A1090" s="11" t="s">
        <v>298</v>
      </c>
      <c r="B1090" s="178">
        <f t="shared" si="76"/>
        <v>1.5510649277538004E-3</v>
      </c>
      <c r="D1090" s="298"/>
      <c r="E1090" s="298" t="s">
        <v>343</v>
      </c>
      <c r="F1090" s="298">
        <v>1150</v>
      </c>
      <c r="G1090" s="238">
        <f t="shared" si="77"/>
        <v>3.9383561643835618E-4</v>
      </c>
      <c r="H1090" s="298"/>
      <c r="I1090" s="298"/>
      <c r="J1090" s="76"/>
    </row>
    <row r="1091" spans="1:10" x14ac:dyDescent="0.25">
      <c r="A1091" s="11" t="s">
        <v>298</v>
      </c>
      <c r="B1091" s="178">
        <f t="shared" si="76"/>
        <v>4.5974996481516234E-2</v>
      </c>
      <c r="D1091" s="298"/>
      <c r="E1091" s="298" t="s">
        <v>139</v>
      </c>
      <c r="F1091" s="298">
        <v>6261</v>
      </c>
      <c r="G1091" s="238">
        <f t="shared" si="77"/>
        <v>2.1441780821917808E-3</v>
      </c>
      <c r="H1091" s="298"/>
      <c r="I1091" s="298"/>
      <c r="J1091" s="76"/>
    </row>
    <row r="1092" spans="1:10" x14ac:dyDescent="0.25">
      <c r="A1092" s="11" t="s">
        <v>298</v>
      </c>
      <c r="B1092" s="178">
        <f t="shared" si="76"/>
        <v>0</v>
      </c>
      <c r="D1092" s="298"/>
      <c r="E1092" s="298" t="s">
        <v>147</v>
      </c>
      <c r="F1092" s="298"/>
      <c r="G1092" s="238"/>
      <c r="H1092" s="298"/>
      <c r="I1092" s="298"/>
      <c r="J1092" s="76"/>
    </row>
    <row r="1093" spans="1:10" x14ac:dyDescent="0.25">
      <c r="A1093" s="11" t="s">
        <v>298</v>
      </c>
      <c r="B1093" s="178">
        <f t="shared" si="76"/>
        <v>5.3761036310752495E-3</v>
      </c>
      <c r="D1093" s="298"/>
      <c r="E1093" s="298" t="s">
        <v>334</v>
      </c>
      <c r="F1093" s="299">
        <v>2141</v>
      </c>
      <c r="G1093" s="238">
        <f t="shared" si="77"/>
        <v>7.332191780821918E-4</v>
      </c>
      <c r="H1093" s="298"/>
      <c r="I1093" s="298"/>
      <c r="J1093" s="76"/>
    </row>
    <row r="1094" spans="1:10" x14ac:dyDescent="0.25">
      <c r="A1094" s="11" t="s">
        <v>298</v>
      </c>
      <c r="B1094" s="178">
        <f t="shared" si="76"/>
        <v>3.4316293676111833</v>
      </c>
      <c r="D1094" s="298"/>
      <c r="E1094" s="298" t="s">
        <v>184</v>
      </c>
      <c r="F1094" s="298">
        <v>54092</v>
      </c>
      <c r="G1094" s="238">
        <f t="shared" si="77"/>
        <v>1.8524657534246574E-2</v>
      </c>
      <c r="H1094" s="298"/>
      <c r="I1094" s="298"/>
      <c r="J1094" s="76"/>
    </row>
    <row r="1095" spans="1:10" x14ac:dyDescent="0.25">
      <c r="A1095" s="11" t="s">
        <v>298</v>
      </c>
      <c r="B1095" s="178">
        <f t="shared" si="76"/>
        <v>26.914064782323134</v>
      </c>
      <c r="D1095" s="298"/>
      <c r="E1095" s="298" t="s">
        <v>92</v>
      </c>
      <c r="F1095" s="298">
        <v>151486</v>
      </c>
      <c r="G1095" s="238">
        <f t="shared" si="77"/>
        <v>5.1878767123287671E-2</v>
      </c>
      <c r="H1095" s="298"/>
      <c r="I1095" s="298"/>
      <c r="J1095" s="76"/>
    </row>
    <row r="1096" spans="1:10" x14ac:dyDescent="0.25">
      <c r="A1096" s="11" t="s">
        <v>298</v>
      </c>
      <c r="B1096" s="178">
        <f t="shared" si="76"/>
        <v>0.34890868830925126</v>
      </c>
      <c r="D1096" s="298"/>
      <c r="E1096" s="298" t="s">
        <v>158</v>
      </c>
      <c r="F1096" s="298">
        <v>17248</v>
      </c>
      <c r="G1096" s="238">
        <f t="shared" si="77"/>
        <v>5.9068493150684935E-3</v>
      </c>
      <c r="H1096" s="298"/>
      <c r="I1096" s="298"/>
      <c r="J1096" s="76"/>
    </row>
    <row r="1097" spans="1:10" x14ac:dyDescent="0.25">
      <c r="A1097" s="11" t="s">
        <v>298</v>
      </c>
      <c r="B1097" s="178">
        <f t="shared" si="76"/>
        <v>1.332750046913117E-3</v>
      </c>
      <c r="D1097" s="298"/>
      <c r="E1097" s="298" t="s">
        <v>118</v>
      </c>
      <c r="F1097" s="299">
        <v>1066</v>
      </c>
      <c r="G1097" s="238">
        <f t="shared" si="77"/>
        <v>3.6506849315068492E-4</v>
      </c>
      <c r="H1097" s="298"/>
      <c r="I1097" s="298"/>
      <c r="J1097" s="76"/>
    </row>
    <row r="1098" spans="1:10" x14ac:dyDescent="0.25">
      <c r="A1098" s="11" t="s">
        <v>298</v>
      </c>
      <c r="B1098" s="178">
        <f t="shared" si="76"/>
        <v>0</v>
      </c>
      <c r="D1098" s="298"/>
      <c r="E1098" s="298" t="s">
        <v>29</v>
      </c>
      <c r="F1098" s="299"/>
      <c r="G1098" s="238"/>
      <c r="H1098" s="298"/>
      <c r="I1098" s="298"/>
      <c r="J1098" s="76"/>
    </row>
    <row r="1099" spans="1:10" x14ac:dyDescent="0.25">
      <c r="A1099" s="11" t="s">
        <v>298</v>
      </c>
      <c r="B1099" s="178">
        <f t="shared" si="76"/>
        <v>62.032886474948391</v>
      </c>
      <c r="D1099" s="298"/>
      <c r="E1099" s="298" t="s">
        <v>16</v>
      </c>
      <c r="F1099" s="298">
        <v>229982</v>
      </c>
      <c r="G1099" s="238">
        <f t="shared" si="77"/>
        <v>7.8760958904109585E-2</v>
      </c>
      <c r="H1099" s="298"/>
      <c r="I1099" s="298"/>
      <c r="J1099" s="76"/>
    </row>
    <row r="1100" spans="1:10" x14ac:dyDescent="0.25">
      <c r="A1100" s="11" t="s">
        <v>298</v>
      </c>
      <c r="B1100" s="178">
        <f t="shared" si="76"/>
        <v>0</v>
      </c>
      <c r="D1100" s="298"/>
      <c r="E1100" s="298" t="s">
        <v>272</v>
      </c>
      <c r="F1100" s="299"/>
      <c r="G1100" s="238"/>
      <c r="H1100" s="298"/>
      <c r="I1100" s="298"/>
      <c r="J1100" s="76"/>
    </row>
    <row r="1101" spans="1:10" x14ac:dyDescent="0.25">
      <c r="A1101" s="11" t="s">
        <v>298</v>
      </c>
      <c r="B1101" s="178">
        <f t="shared" si="76"/>
        <v>2.0276979733533502E-2</v>
      </c>
      <c r="D1101" s="298"/>
      <c r="E1101" s="298" t="s">
        <v>54</v>
      </c>
      <c r="F1101" s="298">
        <v>4158</v>
      </c>
      <c r="G1101" s="238">
        <f t="shared" si="77"/>
        <v>1.4239726027397261E-3</v>
      </c>
      <c r="H1101" s="298"/>
      <c r="I1101" s="298"/>
      <c r="J1101" s="76"/>
    </row>
    <row r="1102" spans="1:10" x14ac:dyDescent="0.25">
      <c r="A1102" s="11" t="s">
        <v>298</v>
      </c>
      <c r="B1102" s="178">
        <f t="shared" si="76"/>
        <v>4.8716955573278285E-2</v>
      </c>
      <c r="D1102" s="298"/>
      <c r="E1102" s="298" t="s">
        <v>159</v>
      </c>
      <c r="F1102" s="298">
        <v>6445</v>
      </c>
      <c r="G1102" s="238">
        <f t="shared" si="77"/>
        <v>2.2071917808219178E-3</v>
      </c>
      <c r="H1102" s="298"/>
      <c r="I1102" s="298"/>
      <c r="J1102" s="76"/>
    </row>
    <row r="1103" spans="1:10" x14ac:dyDescent="0.25">
      <c r="A1103" s="11" t="s">
        <v>298</v>
      </c>
      <c r="B1103" s="178">
        <f t="shared" si="76"/>
        <v>8.7956933758678933E-4</v>
      </c>
      <c r="D1103" s="298"/>
      <c r="E1103" s="298" t="s">
        <v>359</v>
      </c>
      <c r="F1103" s="298">
        <v>866</v>
      </c>
      <c r="G1103" s="238">
        <f t="shared" si="77"/>
        <v>2.9657534246575344E-4</v>
      </c>
      <c r="H1103" s="298"/>
      <c r="I1103" s="298"/>
      <c r="J1103" s="76"/>
    </row>
    <row r="1104" spans="1:10" x14ac:dyDescent="0.25">
      <c r="A1104" s="11" t="s">
        <v>298</v>
      </c>
      <c r="B1104" s="178">
        <f t="shared" si="76"/>
        <v>1.1263839369487708E-5</v>
      </c>
      <c r="D1104" s="298"/>
      <c r="E1104" s="298" t="s">
        <v>30</v>
      </c>
      <c r="F1104" s="298">
        <v>98</v>
      </c>
      <c r="G1104" s="238">
        <f t="shared" si="77"/>
        <v>3.3561643835616439E-5</v>
      </c>
      <c r="H1104" s="298"/>
      <c r="I1104" s="298"/>
      <c r="J1104" s="76"/>
    </row>
    <row r="1105" spans="1:10" x14ac:dyDescent="0.25">
      <c r="A1105" s="11" t="s">
        <v>298</v>
      </c>
      <c r="B1105" s="178">
        <f t="shared" si="76"/>
        <v>3.3318751172827925E-4</v>
      </c>
      <c r="D1105" s="298"/>
      <c r="E1105" s="298" t="s">
        <v>120</v>
      </c>
      <c r="F1105" s="298">
        <v>533</v>
      </c>
      <c r="G1105" s="238">
        <f t="shared" si="77"/>
        <v>1.8253424657534246E-4</v>
      </c>
      <c r="H1105" s="298"/>
      <c r="I1105" s="298"/>
      <c r="J1105" s="76"/>
    </row>
    <row r="1106" spans="1:10" x14ac:dyDescent="0.25">
      <c r="A1106" s="11" t="s">
        <v>298</v>
      </c>
      <c r="B1106" s="178">
        <f t="shared" si="76"/>
        <v>4.171744229686622E-3</v>
      </c>
      <c r="D1106" s="298"/>
      <c r="E1106" s="298" t="s">
        <v>328</v>
      </c>
      <c r="F1106" s="298">
        <v>1886</v>
      </c>
      <c r="G1106" s="238">
        <f t="shared" si="77"/>
        <v>6.4589041095890415E-4</v>
      </c>
      <c r="H1106" s="298"/>
      <c r="I1106" s="298"/>
      <c r="J1106" s="76"/>
    </row>
    <row r="1107" spans="1:10" x14ac:dyDescent="0.25">
      <c r="A1107" s="11" t="s">
        <v>298</v>
      </c>
      <c r="B1107" s="178">
        <f t="shared" si="76"/>
        <v>30.030400000000004</v>
      </c>
      <c r="D1107" s="298"/>
      <c r="E1107" s="298" t="s">
        <v>121</v>
      </c>
      <c r="F1107" s="298">
        <v>160016</v>
      </c>
      <c r="G1107" s="238">
        <f t="shared" si="77"/>
        <v>5.4800000000000001E-2</v>
      </c>
      <c r="H1107" s="298"/>
      <c r="I1107" s="298"/>
      <c r="J1107" s="76"/>
    </row>
    <row r="1108" spans="1:10" x14ac:dyDescent="0.25">
      <c r="A1108" s="11" t="s">
        <v>298</v>
      </c>
      <c r="B1108" s="178">
        <f t="shared" si="76"/>
        <v>4.1012619628448118E-3</v>
      </c>
      <c r="D1108" s="298"/>
      <c r="E1108" s="298" t="s">
        <v>32</v>
      </c>
      <c r="F1108" s="298">
        <v>1870</v>
      </c>
      <c r="G1108" s="238">
        <f t="shared" si="77"/>
        <v>6.4041095890410955E-4</v>
      </c>
      <c r="H1108" s="298"/>
      <c r="I1108" s="298"/>
      <c r="J1108" s="76"/>
    </row>
    <row r="1109" spans="1:10" x14ac:dyDescent="0.25">
      <c r="A1109" s="11" t="s">
        <v>298</v>
      </c>
      <c r="B1109" s="178">
        <f t="shared" si="76"/>
        <v>5.7468568211671975</v>
      </c>
      <c r="D1109" s="298"/>
      <c r="E1109" s="298" t="s">
        <v>360</v>
      </c>
      <c r="F1109" s="298">
        <v>70000</v>
      </c>
      <c r="G1109" s="238">
        <f t="shared" si="77"/>
        <v>2.3972602739726026E-2</v>
      </c>
      <c r="H1109" s="298"/>
      <c r="I1109" s="298"/>
      <c r="J1109" s="76"/>
    </row>
    <row r="1110" spans="1:10" x14ac:dyDescent="0.25">
      <c r="A1110" s="11" t="s">
        <v>298</v>
      </c>
      <c r="B1110" s="178">
        <f t="shared" si="76"/>
        <v>1.3728295282886092</v>
      </c>
      <c r="D1110" s="298"/>
      <c r="E1110" s="298" t="s">
        <v>11</v>
      </c>
      <c r="F1110" s="298">
        <v>34213</v>
      </c>
      <c r="G1110" s="238">
        <f t="shared" si="77"/>
        <v>1.1716780821917808E-2</v>
      </c>
      <c r="H1110" s="298"/>
      <c r="I1110" s="298"/>
      <c r="J1110" s="76"/>
    </row>
    <row r="1111" spans="1:10" x14ac:dyDescent="0.25">
      <c r="A1111" s="11" t="s">
        <v>298</v>
      </c>
      <c r="B1111" s="178">
        <f t="shared" si="76"/>
        <v>5.0010438168511924E-2</v>
      </c>
      <c r="D1111" s="298"/>
      <c r="E1111" s="298" t="s">
        <v>361</v>
      </c>
      <c r="F1111" s="298">
        <v>6530</v>
      </c>
      <c r="G1111" s="238">
        <f t="shared" si="77"/>
        <v>2.2363013698630139E-3</v>
      </c>
      <c r="H1111" s="298"/>
      <c r="I1111" s="298"/>
      <c r="J1111" s="76"/>
    </row>
    <row r="1112" spans="1:10" x14ac:dyDescent="0.25">
      <c r="A1112" s="11" t="s">
        <v>298</v>
      </c>
      <c r="B1112" s="178">
        <f t="shared" si="76"/>
        <v>0</v>
      </c>
      <c r="D1112" s="298"/>
      <c r="E1112" s="298" t="s">
        <v>362</v>
      </c>
      <c r="F1112" s="298"/>
      <c r="G1112" s="238"/>
      <c r="H1112" s="298"/>
      <c r="I1112" s="298"/>
      <c r="J1112" s="76"/>
    </row>
    <row r="1113" spans="1:10" x14ac:dyDescent="0.25">
      <c r="A1113" s="11" t="s">
        <v>298</v>
      </c>
      <c r="B1113" s="178">
        <f t="shared" si="76"/>
        <v>1.0555451304184648E-2</v>
      </c>
      <c r="D1113" s="298"/>
      <c r="E1113" s="298" t="s">
        <v>140</v>
      </c>
      <c r="F1113" s="298">
        <v>3000</v>
      </c>
      <c r="G1113" s="238">
        <f t="shared" si="77"/>
        <v>1.0273972602739725E-3</v>
      </c>
      <c r="H1113" s="298"/>
      <c r="I1113" s="298"/>
      <c r="J1113" s="76"/>
    </row>
    <row r="1114" spans="1:10" x14ac:dyDescent="0.25">
      <c r="A1114" s="11" t="s">
        <v>298</v>
      </c>
      <c r="B1114" s="178">
        <f t="shared" si="76"/>
        <v>2.1218112638393696</v>
      </c>
      <c r="D1114" s="298"/>
      <c r="E1114" s="298" t="s">
        <v>363</v>
      </c>
      <c r="F1114" s="298">
        <v>42534</v>
      </c>
      <c r="G1114" s="238">
        <f t="shared" si="77"/>
        <v>1.4566438356164384E-2</v>
      </c>
      <c r="H1114" s="298"/>
      <c r="I1114" s="298"/>
      <c r="J1114" s="76"/>
    </row>
    <row r="1115" spans="1:10" x14ac:dyDescent="0.25">
      <c r="A1115" s="11" t="s">
        <v>298</v>
      </c>
      <c r="B1115" s="178">
        <f t="shared" si="76"/>
        <v>2.2902468802777257E-2</v>
      </c>
      <c r="D1115" s="298"/>
      <c r="E1115" s="298" t="s">
        <v>161</v>
      </c>
      <c r="F1115" s="298">
        <v>4419</v>
      </c>
      <c r="G1115" s="238">
        <f t="shared" si="77"/>
        <v>1.5133561643835617E-3</v>
      </c>
      <c r="H1115" s="298"/>
      <c r="I1115" s="298"/>
      <c r="J1115" s="76"/>
    </row>
    <row r="1116" spans="1:10" x14ac:dyDescent="0.25">
      <c r="A1116" s="11" t="s">
        <v>298</v>
      </c>
      <c r="B1116" s="178">
        <f t="shared" si="76"/>
        <v>0.52146204259711015</v>
      </c>
      <c r="D1116" s="298"/>
      <c r="E1116" s="298" t="s">
        <v>162</v>
      </c>
      <c r="F1116" s="298">
        <v>21086</v>
      </c>
      <c r="G1116" s="238">
        <f t="shared" si="77"/>
        <v>7.2212328767123288E-3</v>
      </c>
      <c r="H1116" s="298"/>
      <c r="I1116" s="298"/>
      <c r="J1116" s="76"/>
    </row>
    <row r="1117" spans="1:10" x14ac:dyDescent="0.25">
      <c r="A1117" s="11" t="s">
        <v>298</v>
      </c>
      <c r="B1117" s="178">
        <f t="shared" si="76"/>
        <v>1.3541945017826984</v>
      </c>
      <c r="D1117" s="298"/>
      <c r="E1117" s="298" t="s">
        <v>31</v>
      </c>
      <c r="F1117" s="298">
        <v>33980</v>
      </c>
      <c r="G1117" s="238">
        <f t="shared" si="77"/>
        <v>1.1636986301369863E-2</v>
      </c>
      <c r="H1117" s="298"/>
      <c r="I1117" s="298"/>
      <c r="J1117" s="76"/>
    </row>
    <row r="1118" spans="1:10" x14ac:dyDescent="0.25">
      <c r="A1118" s="11" t="s">
        <v>298</v>
      </c>
      <c r="B1118" s="178">
        <f t="shared" si="76"/>
        <v>2.9320698067179584E-8</v>
      </c>
      <c r="D1118" s="298"/>
      <c r="E1118" s="298" t="s">
        <v>193</v>
      </c>
      <c r="F1118" s="299">
        <v>5</v>
      </c>
      <c r="G1118" s="238">
        <f t="shared" si="77"/>
        <v>1.7123287671232877E-6</v>
      </c>
      <c r="H1118" s="298"/>
      <c r="I1118" s="298"/>
      <c r="J1118" s="76"/>
    </row>
    <row r="1119" spans="1:10" x14ac:dyDescent="0.25">
      <c r="A1119" s="11" t="s">
        <v>298</v>
      </c>
      <c r="B1119" s="178">
        <f t="shared" si="76"/>
        <v>2.0688684556201914E-6</v>
      </c>
      <c r="D1119" s="298"/>
      <c r="E1119" s="298" t="s">
        <v>128</v>
      </c>
      <c r="F1119" s="298">
        <v>42</v>
      </c>
      <c r="G1119" s="238">
        <f t="shared" si="77"/>
        <v>1.4383561643835617E-5</v>
      </c>
      <c r="H1119" s="298"/>
      <c r="I1119" s="298"/>
      <c r="J1119" s="76"/>
    </row>
    <row r="1120" spans="1:10" x14ac:dyDescent="0.25">
      <c r="A1120" s="11" t="s">
        <v>298</v>
      </c>
      <c r="B1120" s="178">
        <f t="shared" si="76"/>
        <v>62.042597110151995</v>
      </c>
      <c r="D1120" s="298"/>
      <c r="E1120" s="298" t="s">
        <v>38</v>
      </c>
      <c r="F1120" s="298">
        <v>230000</v>
      </c>
      <c r="G1120" s="238">
        <f t="shared" si="77"/>
        <v>7.8767123287671229E-2</v>
      </c>
      <c r="H1120" s="298"/>
      <c r="I1120" s="298"/>
      <c r="J1120" s="76"/>
    </row>
    <row r="1121" spans="1:10" x14ac:dyDescent="0.25">
      <c r="A1121" s="11" t="s">
        <v>298</v>
      </c>
      <c r="B1121" s="178">
        <f t="shared" si="76"/>
        <v>4.795088196659786E-3</v>
      </c>
      <c r="D1121" s="298"/>
      <c r="E1121" s="298" t="s">
        <v>341</v>
      </c>
      <c r="F1121" s="298">
        <v>2022</v>
      </c>
      <c r="G1121" s="238">
        <f t="shared" si="77"/>
        <v>6.9246575342465759E-4</v>
      </c>
      <c r="H1121" s="298"/>
      <c r="I1121" s="298"/>
      <c r="J1121" s="76"/>
    </row>
    <row r="1122" spans="1:10" x14ac:dyDescent="0.25">
      <c r="A1122" s="11" t="s">
        <v>298</v>
      </c>
      <c r="B1122" s="178">
        <f t="shared" si="76"/>
        <v>11.263839369487709</v>
      </c>
      <c r="D1122" s="298"/>
      <c r="E1122" s="298" t="s">
        <v>364</v>
      </c>
      <c r="F1122" s="298">
        <v>98000</v>
      </c>
      <c r="G1122" s="238">
        <f t="shared" si="77"/>
        <v>3.3561643835616439E-2</v>
      </c>
      <c r="H1122" s="298"/>
      <c r="I1122" s="298"/>
      <c r="J1122" s="76"/>
    </row>
    <row r="1123" spans="1:10" x14ac:dyDescent="0.25">
      <c r="A1123" s="11" t="s">
        <v>298</v>
      </c>
      <c r="B1123" s="178">
        <f t="shared" si="76"/>
        <v>3.3536791611934701E-3</v>
      </c>
      <c r="D1123" s="298"/>
      <c r="E1123" s="298" t="s">
        <v>12</v>
      </c>
      <c r="F1123" s="298">
        <v>1691</v>
      </c>
      <c r="G1123" s="238">
        <f t="shared" si="77"/>
        <v>5.7910958904109592E-4</v>
      </c>
      <c r="H1123" s="298"/>
      <c r="I1123" s="298"/>
      <c r="J1123" s="76"/>
    </row>
    <row r="1124" spans="1:10" x14ac:dyDescent="0.25">
      <c r="A1124" s="11" t="s">
        <v>298</v>
      </c>
      <c r="B1124" s="178">
        <f t="shared" si="76"/>
        <v>4.1012619628448118E-3</v>
      </c>
      <c r="D1124" s="298"/>
      <c r="E1124" s="298" t="s">
        <v>47</v>
      </c>
      <c r="F1124" s="298">
        <v>1870</v>
      </c>
      <c r="G1124" s="238">
        <f t="shared" si="77"/>
        <v>6.4041095890410955E-4</v>
      </c>
      <c r="H1124" s="298"/>
      <c r="I1124" s="298"/>
      <c r="J1124" s="76"/>
    </row>
    <row r="1125" spans="1:10" x14ac:dyDescent="0.25">
      <c r="A1125" s="11" t="s">
        <v>298</v>
      </c>
      <c r="B1125" s="178">
        <f t="shared" si="76"/>
        <v>3.4199662225558265E-2</v>
      </c>
      <c r="D1125" s="298"/>
      <c r="E1125" s="298" t="s">
        <v>89</v>
      </c>
      <c r="F1125" s="298">
        <v>5400</v>
      </c>
      <c r="G1125" s="238">
        <f t="shared" si="77"/>
        <v>1.8493150684931506E-3</v>
      </c>
      <c r="H1125" s="298"/>
      <c r="I1125" s="298"/>
      <c r="J1125" s="76"/>
    </row>
    <row r="1126" spans="1:10" x14ac:dyDescent="0.25">
      <c r="A1126" s="150" t="s">
        <v>298</v>
      </c>
      <c r="B1126" s="131">
        <f t="shared" si="76"/>
        <v>0.23201377486395192</v>
      </c>
      <c r="C1126" s="150"/>
      <c r="D1126" s="12"/>
      <c r="E1126" s="12" t="s">
        <v>86</v>
      </c>
      <c r="F1126" s="12">
        <v>14065</v>
      </c>
      <c r="G1126" s="237">
        <f t="shared" si="77"/>
        <v>4.8167808219178078E-3</v>
      </c>
      <c r="H1126" s="12"/>
      <c r="I1126" s="12"/>
      <c r="J1126" s="147"/>
    </row>
    <row r="1127" spans="1:10" x14ac:dyDescent="0.25">
      <c r="A1127" s="11" t="s">
        <v>300</v>
      </c>
      <c r="B1127" s="178">
        <f>POWER((F1127/$J$1127)*100, 2)</f>
        <v>0</v>
      </c>
      <c r="C1127" s="11">
        <f>SUM(B1127:B1143)</f>
        <v>6317.5609393579089</v>
      </c>
      <c r="D1127" s="298"/>
      <c r="E1127" s="298" t="s">
        <v>97</v>
      </c>
      <c r="F1127" s="298"/>
      <c r="G1127" s="238"/>
      <c r="H1127" s="298"/>
      <c r="I1127" s="298"/>
      <c r="J1127" s="76">
        <v>2320</v>
      </c>
    </row>
    <row r="1128" spans="1:10" x14ac:dyDescent="0.25">
      <c r="A1128" s="11" t="s">
        <v>300</v>
      </c>
      <c r="B1128" s="178">
        <f t="shared" ref="B1128:B1143" si="78">POWER((F1128/$J$1127)*100, 2)</f>
        <v>1.4565992865636146</v>
      </c>
      <c r="D1128" s="298"/>
      <c r="E1128" s="298" t="s">
        <v>81</v>
      </c>
      <c r="F1128" s="298">
        <v>28</v>
      </c>
      <c r="G1128" s="238">
        <f>F1128/$J$1127</f>
        <v>1.2068965517241379E-2</v>
      </c>
      <c r="H1128" s="298"/>
      <c r="I1128" s="298"/>
      <c r="J1128" s="76"/>
    </row>
    <row r="1129" spans="1:10" x14ac:dyDescent="0.25">
      <c r="A1129" s="11" t="s">
        <v>300</v>
      </c>
      <c r="B1129" s="178">
        <f t="shared" si="78"/>
        <v>0.67070451843043999</v>
      </c>
      <c r="D1129" s="298"/>
      <c r="E1129" s="298" t="s">
        <v>83</v>
      </c>
      <c r="F1129" s="298">
        <v>19</v>
      </c>
      <c r="G1129" s="238">
        <f t="shared" ref="G1129:G1141" si="79">F1129/$J$1127</f>
        <v>8.1896551724137939E-3</v>
      </c>
      <c r="H1129" s="298"/>
      <c r="I1129" s="298"/>
      <c r="J1129" s="76"/>
    </row>
    <row r="1130" spans="1:10" x14ac:dyDescent="0.25">
      <c r="A1130" s="11" t="s">
        <v>300</v>
      </c>
      <c r="B1130" s="178">
        <f t="shared" si="78"/>
        <v>6167.6649821640913</v>
      </c>
      <c r="D1130" s="298"/>
      <c r="E1130" s="298" t="s">
        <v>15</v>
      </c>
      <c r="F1130" s="298">
        <v>1822</v>
      </c>
      <c r="G1130" s="238">
        <f t="shared" si="79"/>
        <v>0.78534482758620694</v>
      </c>
      <c r="H1130" s="298"/>
      <c r="I1130" s="298"/>
      <c r="J1130" s="76"/>
    </row>
    <row r="1131" spans="1:10" x14ac:dyDescent="0.25">
      <c r="A1131" s="11" t="s">
        <v>300</v>
      </c>
      <c r="B1131" s="178">
        <f t="shared" si="78"/>
        <v>0</v>
      </c>
      <c r="D1131" s="298"/>
      <c r="E1131" s="298" t="s">
        <v>134</v>
      </c>
      <c r="F1131" s="298"/>
      <c r="G1131" s="238"/>
      <c r="H1131" s="298"/>
      <c r="I1131" s="298"/>
      <c r="J1131" s="76"/>
    </row>
    <row r="1132" spans="1:10" x14ac:dyDescent="0.25">
      <c r="A1132" s="11" t="s">
        <v>300</v>
      </c>
      <c r="B1132" s="178">
        <f t="shared" si="78"/>
        <v>9.3657104637336506</v>
      </c>
      <c r="D1132" s="298"/>
      <c r="E1132" s="298" t="s">
        <v>266</v>
      </c>
      <c r="F1132" s="298">
        <v>71</v>
      </c>
      <c r="G1132" s="238">
        <f t="shared" si="79"/>
        <v>3.0603448275862068E-2</v>
      </c>
      <c r="H1132" s="298"/>
      <c r="I1132" s="298"/>
      <c r="J1132" s="76"/>
    </row>
    <row r="1133" spans="1:10" x14ac:dyDescent="0.25">
      <c r="A1133" s="11" t="s">
        <v>300</v>
      </c>
      <c r="B1133" s="178">
        <f t="shared" si="78"/>
        <v>131.4580856123662</v>
      </c>
      <c r="D1133" s="298"/>
      <c r="E1133" s="298" t="s">
        <v>56</v>
      </c>
      <c r="F1133" s="298">
        <v>266</v>
      </c>
      <c r="G1133" s="238">
        <f t="shared" si="79"/>
        <v>0.1146551724137931</v>
      </c>
      <c r="H1133" s="298"/>
      <c r="I1133" s="298"/>
      <c r="J1133" s="76"/>
    </row>
    <row r="1134" spans="1:10" x14ac:dyDescent="0.25">
      <c r="A1134" s="11" t="s">
        <v>300</v>
      </c>
      <c r="B1134" s="178">
        <f t="shared" si="78"/>
        <v>0.11890606420927469</v>
      </c>
      <c r="D1134" s="298"/>
      <c r="E1134" s="298" t="s">
        <v>165</v>
      </c>
      <c r="F1134" s="298">
        <v>8</v>
      </c>
      <c r="G1134" s="238">
        <f t="shared" si="79"/>
        <v>3.4482758620689655E-3</v>
      </c>
      <c r="H1134" s="298"/>
      <c r="I1134" s="298"/>
      <c r="J1134" s="76"/>
    </row>
    <row r="1135" spans="1:10" x14ac:dyDescent="0.25">
      <c r="A1135" s="11" t="s">
        <v>300</v>
      </c>
      <c r="B1135" s="178">
        <f t="shared" si="78"/>
        <v>1.1611920332936982</v>
      </c>
      <c r="D1135" s="298"/>
      <c r="E1135" s="298" t="s">
        <v>117</v>
      </c>
      <c r="F1135" s="298">
        <v>25</v>
      </c>
      <c r="G1135" s="238">
        <f t="shared" si="79"/>
        <v>1.0775862068965518E-2</v>
      </c>
      <c r="H1135" s="298"/>
      <c r="I1135" s="298"/>
      <c r="J1135" s="76"/>
    </row>
    <row r="1136" spans="1:10" x14ac:dyDescent="0.25">
      <c r="A1136" s="11" t="s">
        <v>300</v>
      </c>
      <c r="B1136" s="178">
        <f t="shared" si="78"/>
        <v>3.7622621878715816</v>
      </c>
      <c r="D1136" s="298"/>
      <c r="E1136" s="298" t="s">
        <v>92</v>
      </c>
      <c r="F1136" s="298">
        <v>45</v>
      </c>
      <c r="G1136" s="238">
        <f t="shared" si="79"/>
        <v>1.9396551724137932E-2</v>
      </c>
      <c r="H1136" s="298"/>
      <c r="I1136" s="298"/>
      <c r="J1136" s="76"/>
    </row>
    <row r="1137" spans="1:10" x14ac:dyDescent="0.25">
      <c r="A1137" s="11" t="s">
        <v>300</v>
      </c>
      <c r="B1137" s="178">
        <f t="shared" si="78"/>
        <v>0</v>
      </c>
      <c r="D1137" s="298"/>
      <c r="E1137" s="298" t="s">
        <v>16</v>
      </c>
      <c r="F1137" s="298"/>
      <c r="G1137" s="238"/>
      <c r="H1137" s="298"/>
      <c r="I1137" s="298"/>
      <c r="J1137" s="76"/>
    </row>
    <row r="1138" spans="1:10" x14ac:dyDescent="0.25">
      <c r="A1138" s="11" t="s">
        <v>300</v>
      </c>
      <c r="B1138" s="178">
        <f t="shared" si="78"/>
        <v>0</v>
      </c>
      <c r="D1138" s="298"/>
      <c r="E1138" s="298" t="s">
        <v>120</v>
      </c>
      <c r="F1138" s="298"/>
      <c r="G1138" s="238"/>
      <c r="H1138" s="298"/>
      <c r="I1138" s="298"/>
      <c r="J1138" s="76"/>
    </row>
    <row r="1139" spans="1:10" x14ac:dyDescent="0.25">
      <c r="A1139" s="11" t="s">
        <v>300</v>
      </c>
      <c r="B1139" s="178">
        <f t="shared" si="78"/>
        <v>0</v>
      </c>
      <c r="D1139" s="298"/>
      <c r="E1139" s="298" t="s">
        <v>173</v>
      </c>
      <c r="F1139" s="298"/>
      <c r="G1139" s="238"/>
      <c r="H1139" s="298"/>
      <c r="I1139" s="298"/>
      <c r="J1139" s="76"/>
    </row>
    <row r="1140" spans="1:10" x14ac:dyDescent="0.25">
      <c r="A1140" s="11" t="s">
        <v>300</v>
      </c>
      <c r="B1140" s="178">
        <f t="shared" si="78"/>
        <v>0</v>
      </c>
      <c r="D1140" s="298"/>
      <c r="E1140" s="298" t="s">
        <v>32</v>
      </c>
      <c r="F1140" s="298"/>
      <c r="G1140" s="238"/>
      <c r="H1140" s="298"/>
      <c r="I1140" s="298"/>
      <c r="J1140" s="76"/>
    </row>
    <row r="1141" spans="1:10" x14ac:dyDescent="0.25">
      <c r="A1141" s="11" t="s">
        <v>300</v>
      </c>
      <c r="B1141" s="178">
        <f t="shared" si="78"/>
        <v>1.902497027348395</v>
      </c>
      <c r="D1141" s="298"/>
      <c r="E1141" s="298" t="s">
        <v>140</v>
      </c>
      <c r="F1141" s="298">
        <v>32</v>
      </c>
      <c r="G1141" s="238">
        <f t="shared" si="79"/>
        <v>1.3793103448275862E-2</v>
      </c>
      <c r="H1141" s="298"/>
      <c r="I1141" s="298"/>
      <c r="J1141" s="76"/>
    </row>
    <row r="1142" spans="1:10" x14ac:dyDescent="0.25">
      <c r="A1142" s="11" t="s">
        <v>300</v>
      </c>
      <c r="B1142" s="178">
        <f t="shared" si="78"/>
        <v>0</v>
      </c>
      <c r="D1142" s="298"/>
      <c r="E1142" s="298" t="s">
        <v>126</v>
      </c>
      <c r="F1142" s="298"/>
      <c r="G1142" s="238"/>
      <c r="H1142" s="298"/>
      <c r="I1142" s="298"/>
      <c r="J1142" s="76"/>
    </row>
    <row r="1143" spans="1:10" x14ac:dyDescent="0.25">
      <c r="A1143" s="150" t="s">
        <v>300</v>
      </c>
      <c r="B1143" s="131">
        <f t="shared" si="78"/>
        <v>0</v>
      </c>
      <c r="C1143" s="150"/>
      <c r="D1143" s="12"/>
      <c r="E1143" s="12" t="s">
        <v>38</v>
      </c>
      <c r="F1143" s="12"/>
      <c r="G1143" s="237"/>
      <c r="H1143" s="12"/>
      <c r="I1143" s="12"/>
      <c r="J1143" s="147"/>
    </row>
    <row r="1144" spans="1:10" x14ac:dyDescent="0.25">
      <c r="A1144" s="11" t="s">
        <v>302</v>
      </c>
      <c r="B1144" s="178">
        <f>POWER((F1144/$J$1144)*100, 2)</f>
        <v>0</v>
      </c>
      <c r="C1144" s="11">
        <f>SUM(B1144:B1189)</f>
        <v>3036.8215037392019</v>
      </c>
      <c r="D1144" s="300"/>
      <c r="E1144" s="300" t="s">
        <v>97</v>
      </c>
      <c r="F1144" s="299"/>
      <c r="G1144" s="238"/>
      <c r="H1144" s="300"/>
      <c r="I1144" s="300"/>
      <c r="J1144" s="76">
        <v>5430000</v>
      </c>
    </row>
    <row r="1145" spans="1:10" x14ac:dyDescent="0.25">
      <c r="A1145" s="11" t="s">
        <v>302</v>
      </c>
      <c r="B1145" s="178">
        <f t="shared" ref="B1145:B1189" si="80">POWER((F1145/$J$1144)*100, 2)</f>
        <v>0.22926989747294371</v>
      </c>
      <c r="D1145" s="300"/>
      <c r="E1145" s="300" t="s">
        <v>81</v>
      </c>
      <c r="F1145" s="300">
        <v>26000</v>
      </c>
      <c r="G1145" s="238">
        <f>F1145/$J$1144</f>
        <v>4.7882136279926331E-3</v>
      </c>
      <c r="H1145" s="300"/>
      <c r="I1145" s="300"/>
      <c r="J1145" s="76"/>
    </row>
    <row r="1146" spans="1:10" x14ac:dyDescent="0.25">
      <c r="A1146" s="11" t="s">
        <v>302</v>
      </c>
      <c r="B1146" s="178">
        <f t="shared" si="80"/>
        <v>171.45081041482248</v>
      </c>
      <c r="D1146" s="300"/>
      <c r="E1146" s="300" t="s">
        <v>5</v>
      </c>
      <c r="F1146" s="300">
        <v>711000</v>
      </c>
      <c r="G1146" s="238">
        <f t="shared" ref="G1146:G1189" si="81">F1146/$J$1144</f>
        <v>0.13093922651933701</v>
      </c>
      <c r="H1146" s="300"/>
      <c r="I1146" s="300"/>
      <c r="J1146" s="76"/>
    </row>
    <row r="1147" spans="1:10" x14ac:dyDescent="0.25">
      <c r="A1147" s="11" t="s">
        <v>302</v>
      </c>
      <c r="B1147" s="178">
        <f t="shared" si="80"/>
        <v>2.2804893352190447</v>
      </c>
      <c r="D1147" s="300"/>
      <c r="E1147" s="300" t="s">
        <v>93</v>
      </c>
      <c r="F1147" s="300">
        <v>82000</v>
      </c>
      <c r="G1147" s="238">
        <f t="shared" si="81"/>
        <v>1.5101289134438306E-2</v>
      </c>
      <c r="H1147" s="300"/>
      <c r="I1147" s="300"/>
      <c r="J1147" s="76"/>
    </row>
    <row r="1148" spans="1:10" x14ac:dyDescent="0.25">
      <c r="A1148" s="11" t="s">
        <v>302</v>
      </c>
      <c r="B1148" s="178">
        <f t="shared" si="80"/>
        <v>6.5660728033671472E-3</v>
      </c>
      <c r="D1148" s="300"/>
      <c r="E1148" s="300" t="s">
        <v>372</v>
      </c>
      <c r="F1148" s="300">
        <v>4400</v>
      </c>
      <c r="G1148" s="238">
        <f t="shared" si="81"/>
        <v>8.1031307550644572E-4</v>
      </c>
      <c r="H1148" s="300"/>
      <c r="I1148" s="300"/>
      <c r="J1148" s="76"/>
    </row>
    <row r="1149" spans="1:10" x14ac:dyDescent="0.25">
      <c r="A1149" s="11" t="s">
        <v>302</v>
      </c>
      <c r="B1149" s="178">
        <f t="shared" si="80"/>
        <v>9.8016272736214119E-2</v>
      </c>
      <c r="D1149" s="300"/>
      <c r="E1149" s="300" t="s">
        <v>6</v>
      </c>
      <c r="F1149" s="300">
        <v>17000</v>
      </c>
      <c r="G1149" s="238">
        <f t="shared" si="81"/>
        <v>3.1307550644567219E-3</v>
      </c>
      <c r="H1149" s="300"/>
      <c r="I1149" s="300"/>
      <c r="J1149" s="76"/>
    </row>
    <row r="1150" spans="1:10" x14ac:dyDescent="0.25">
      <c r="A1150" s="11" t="s">
        <v>302</v>
      </c>
      <c r="B1150" s="178">
        <f t="shared" si="80"/>
        <v>8.6672227479150335E-2</v>
      </c>
      <c r="D1150" s="300"/>
      <c r="E1150" s="300" t="s">
        <v>101</v>
      </c>
      <c r="F1150" s="300">
        <v>15986</v>
      </c>
      <c r="G1150" s="238">
        <f t="shared" si="81"/>
        <v>2.944014732965009E-3</v>
      </c>
      <c r="H1150" s="300"/>
      <c r="I1150" s="300"/>
      <c r="J1150" s="76"/>
    </row>
    <row r="1151" spans="1:10" x14ac:dyDescent="0.25">
      <c r="A1151" s="11" t="s">
        <v>302</v>
      </c>
      <c r="B1151" s="178">
        <f t="shared" si="80"/>
        <v>4.6427154238271116E-2</v>
      </c>
      <c r="D1151" s="300"/>
      <c r="E1151" s="300" t="s">
        <v>102</v>
      </c>
      <c r="F1151" s="300">
        <v>11700</v>
      </c>
      <c r="G1151" s="238">
        <f t="shared" si="81"/>
        <v>2.1546961325966851E-3</v>
      </c>
      <c r="H1151" s="300"/>
      <c r="I1151" s="300"/>
      <c r="J1151" s="76"/>
    </row>
    <row r="1152" spans="1:10" x14ac:dyDescent="0.25">
      <c r="A1152" s="11" t="s">
        <v>302</v>
      </c>
      <c r="B1152" s="178">
        <f t="shared" si="80"/>
        <v>0.13822510641039989</v>
      </c>
      <c r="D1152" s="300"/>
      <c r="E1152" s="300" t="s">
        <v>82</v>
      </c>
      <c r="F1152" s="300">
        <v>20188</v>
      </c>
      <c r="G1152" s="238">
        <f t="shared" si="81"/>
        <v>3.7178637200736648E-3</v>
      </c>
      <c r="H1152" s="300"/>
      <c r="I1152" s="300"/>
      <c r="J1152" s="76"/>
    </row>
    <row r="1153" spans="1:10" x14ac:dyDescent="0.25">
      <c r="A1153" s="11" t="s">
        <v>302</v>
      </c>
      <c r="B1153" s="178">
        <f t="shared" si="80"/>
        <v>3.391566530664848E-4</v>
      </c>
      <c r="D1153" s="300"/>
      <c r="E1153" s="300" t="s">
        <v>83</v>
      </c>
      <c r="F1153" s="300">
        <v>1000</v>
      </c>
      <c r="G1153" s="238">
        <f t="shared" si="81"/>
        <v>1.8416206261510129E-4</v>
      </c>
      <c r="H1153" s="300"/>
      <c r="I1153" s="300"/>
      <c r="J1153" s="76"/>
    </row>
    <row r="1154" spans="1:10" x14ac:dyDescent="0.25">
      <c r="A1154" s="11" t="s">
        <v>302</v>
      </c>
      <c r="B1154" s="178">
        <f t="shared" si="80"/>
        <v>2754.7999145325234</v>
      </c>
      <c r="D1154" s="300"/>
      <c r="E1154" s="300" t="s">
        <v>15</v>
      </c>
      <c r="F1154" s="300">
        <v>2850000</v>
      </c>
      <c r="G1154" s="238">
        <f t="shared" si="81"/>
        <v>0.52486187845303867</v>
      </c>
      <c r="H1154" s="300"/>
      <c r="I1154" s="300"/>
      <c r="J1154" s="76"/>
    </row>
    <row r="1155" spans="1:10" x14ac:dyDescent="0.25">
      <c r="A1155" s="11" t="s">
        <v>302</v>
      </c>
      <c r="B1155" s="178">
        <f t="shared" si="80"/>
        <v>0</v>
      </c>
      <c r="D1155" s="300"/>
      <c r="E1155" s="300" t="s">
        <v>103</v>
      </c>
      <c r="F1155" s="300"/>
      <c r="G1155" s="238"/>
      <c r="H1155" s="300"/>
      <c r="I1155" s="300"/>
      <c r="J1155" s="76"/>
    </row>
    <row r="1156" spans="1:10" x14ac:dyDescent="0.25">
      <c r="A1156" s="11" t="s">
        <v>302</v>
      </c>
      <c r="B1156" s="178">
        <f t="shared" si="80"/>
        <v>0</v>
      </c>
      <c r="D1156" s="300"/>
      <c r="E1156" s="300" t="s">
        <v>222</v>
      </c>
      <c r="F1156" s="300"/>
      <c r="G1156" s="238"/>
      <c r="H1156" s="300"/>
      <c r="I1156" s="300"/>
      <c r="J1156" s="76"/>
    </row>
    <row r="1157" spans="1:10" x14ac:dyDescent="0.25">
      <c r="A1157" s="11" t="s">
        <v>302</v>
      </c>
      <c r="B1157" s="178">
        <f t="shared" si="80"/>
        <v>0</v>
      </c>
      <c r="D1157" s="300"/>
      <c r="E1157" s="300" t="s">
        <v>108</v>
      </c>
      <c r="F1157" s="300"/>
      <c r="G1157" s="238"/>
      <c r="H1157" s="300"/>
      <c r="I1157" s="300"/>
      <c r="J1157" s="76"/>
    </row>
    <row r="1158" spans="1:10" x14ac:dyDescent="0.25">
      <c r="A1158" s="11" t="s">
        <v>302</v>
      </c>
      <c r="B1158" s="178">
        <f t="shared" si="80"/>
        <v>0.10988675559354109</v>
      </c>
      <c r="D1158" s="300"/>
      <c r="E1158" s="300" t="s">
        <v>21</v>
      </c>
      <c r="F1158" s="299">
        <v>18000</v>
      </c>
      <c r="G1158" s="238">
        <f t="shared" si="81"/>
        <v>3.3149171270718232E-3</v>
      </c>
      <c r="H1158" s="300"/>
      <c r="I1158" s="300"/>
      <c r="J1158" s="76"/>
    </row>
    <row r="1159" spans="1:10" x14ac:dyDescent="0.25">
      <c r="A1159" s="11" t="s">
        <v>302</v>
      </c>
      <c r="B1159" s="178">
        <f t="shared" si="80"/>
        <v>0</v>
      </c>
      <c r="D1159" s="300"/>
      <c r="E1159" s="300" t="s">
        <v>190</v>
      </c>
      <c r="F1159" s="299"/>
      <c r="G1159" s="238"/>
      <c r="H1159" s="300"/>
      <c r="I1159" s="300"/>
      <c r="J1159" s="76"/>
    </row>
    <row r="1160" spans="1:10" x14ac:dyDescent="0.25">
      <c r="A1160" s="11" t="s">
        <v>302</v>
      </c>
      <c r="B1160" s="178">
        <f t="shared" si="80"/>
        <v>4.5636919236626196E-2</v>
      </c>
      <c r="D1160" s="300"/>
      <c r="E1160" s="300" t="s">
        <v>227</v>
      </c>
      <c r="F1160" s="300">
        <v>11600</v>
      </c>
      <c r="G1160" s="238">
        <f t="shared" si="81"/>
        <v>2.1362799263351748E-3</v>
      </c>
      <c r="H1160" s="300"/>
      <c r="I1160" s="300"/>
      <c r="J1160" s="76"/>
    </row>
    <row r="1161" spans="1:10" x14ac:dyDescent="0.25">
      <c r="A1161" s="11" t="s">
        <v>302</v>
      </c>
      <c r="B1161" s="178">
        <f t="shared" si="80"/>
        <v>3.8107641538550237</v>
      </c>
      <c r="D1161" s="300"/>
      <c r="E1161" s="300" t="s">
        <v>9</v>
      </c>
      <c r="F1161" s="300">
        <v>106000</v>
      </c>
      <c r="G1161" s="238">
        <f t="shared" si="81"/>
        <v>1.9521178637200737E-2</v>
      </c>
      <c r="H1161" s="300"/>
      <c r="I1161" s="300"/>
      <c r="J1161" s="76"/>
    </row>
    <row r="1162" spans="1:10" x14ac:dyDescent="0.25">
      <c r="A1162" s="11" t="s">
        <v>302</v>
      </c>
      <c r="B1162" s="178">
        <f t="shared" si="80"/>
        <v>0.59827233600927932</v>
      </c>
      <c r="D1162" s="300"/>
      <c r="E1162" s="300" t="s">
        <v>24</v>
      </c>
      <c r="F1162" s="300">
        <v>42000</v>
      </c>
      <c r="G1162" s="238">
        <f t="shared" si="81"/>
        <v>7.7348066298342545E-3</v>
      </c>
      <c r="H1162" s="300"/>
      <c r="I1162" s="300"/>
      <c r="J1162" s="76"/>
    </row>
    <row r="1163" spans="1:10" x14ac:dyDescent="0.25">
      <c r="A1163" s="11" t="s">
        <v>302</v>
      </c>
      <c r="B1163" s="178">
        <f t="shared" si="80"/>
        <v>0.88214645462592722</v>
      </c>
      <c r="D1163" s="300"/>
      <c r="E1163" s="300" t="s">
        <v>110</v>
      </c>
      <c r="F1163" s="300">
        <v>51000</v>
      </c>
      <c r="G1163" s="238">
        <f t="shared" si="81"/>
        <v>9.3922651933701657E-3</v>
      </c>
      <c r="H1163" s="300"/>
      <c r="I1163" s="300"/>
      <c r="J1163" s="76"/>
    </row>
    <row r="1164" spans="1:10" x14ac:dyDescent="0.25">
      <c r="A1164" s="11" t="s">
        <v>302</v>
      </c>
      <c r="B1164" s="178">
        <f t="shared" si="80"/>
        <v>0</v>
      </c>
      <c r="D1164" s="300"/>
      <c r="E1164" s="300" t="s">
        <v>25</v>
      </c>
      <c r="F1164" s="299"/>
      <c r="G1164" s="238"/>
      <c r="H1164" s="300"/>
      <c r="I1164" s="300"/>
      <c r="J1164" s="76"/>
    </row>
    <row r="1165" spans="1:10" x14ac:dyDescent="0.25">
      <c r="A1165" s="11" t="s">
        <v>302</v>
      </c>
      <c r="B1165" s="178">
        <f t="shared" si="80"/>
        <v>0</v>
      </c>
      <c r="D1165" s="300"/>
      <c r="E1165" s="300" t="s">
        <v>111</v>
      </c>
      <c r="F1165" s="299"/>
      <c r="G1165" s="238"/>
      <c r="H1165" s="300"/>
      <c r="I1165" s="300"/>
      <c r="J1165" s="76"/>
    </row>
    <row r="1166" spans="1:10" x14ac:dyDescent="0.25">
      <c r="A1166" s="11" t="s">
        <v>302</v>
      </c>
      <c r="B1166" s="178">
        <f t="shared" si="80"/>
        <v>0.48974220702800414</v>
      </c>
      <c r="D1166" s="300"/>
      <c r="E1166" s="300" t="s">
        <v>36</v>
      </c>
      <c r="F1166" s="300">
        <v>38000</v>
      </c>
      <c r="G1166" s="238">
        <f t="shared" si="81"/>
        <v>6.9981583793738492E-3</v>
      </c>
      <c r="H1166" s="300"/>
      <c r="I1166" s="300"/>
      <c r="J1166" s="76"/>
    </row>
    <row r="1167" spans="1:10" x14ac:dyDescent="0.25">
      <c r="A1167" s="11" t="s">
        <v>302</v>
      </c>
      <c r="B1167" s="178">
        <f t="shared" si="80"/>
        <v>0.30524098775983632</v>
      </c>
      <c r="D1167" s="300"/>
      <c r="E1167" s="300" t="s">
        <v>220</v>
      </c>
      <c r="F1167" s="300">
        <v>30000</v>
      </c>
      <c r="G1167" s="238">
        <f t="shared" si="81"/>
        <v>5.5248618784530384E-3</v>
      </c>
      <c r="H1167" s="300"/>
      <c r="I1167" s="300"/>
      <c r="J1167" s="76"/>
    </row>
    <row r="1168" spans="1:10" x14ac:dyDescent="0.25">
      <c r="A1168" s="11" t="s">
        <v>302</v>
      </c>
      <c r="B1168" s="178">
        <f t="shared" si="80"/>
        <v>7.6310246939959112E-4</v>
      </c>
      <c r="D1168" s="300"/>
      <c r="E1168" s="300" t="s">
        <v>170</v>
      </c>
      <c r="F1168" s="299">
        <v>1500</v>
      </c>
      <c r="G1168" s="238">
        <f t="shared" si="81"/>
        <v>2.7624309392265195E-4</v>
      </c>
      <c r="H1168" s="300"/>
      <c r="I1168" s="300"/>
      <c r="J1168" s="76"/>
    </row>
    <row r="1169" spans="1:10" x14ac:dyDescent="0.25">
      <c r="A1169" s="11" t="s">
        <v>302</v>
      </c>
      <c r="B1169" s="178">
        <f t="shared" si="80"/>
        <v>0.43954702237416438</v>
      </c>
      <c r="D1169" s="300"/>
      <c r="E1169" s="300" t="s">
        <v>181</v>
      </c>
      <c r="F1169" s="299">
        <v>36000</v>
      </c>
      <c r="G1169" s="238">
        <f t="shared" si="81"/>
        <v>6.6298342541436465E-3</v>
      </c>
      <c r="H1169" s="300"/>
      <c r="I1169" s="300"/>
      <c r="J1169" s="76"/>
    </row>
    <row r="1170" spans="1:10" x14ac:dyDescent="0.25">
      <c r="A1170" s="11" t="s">
        <v>302</v>
      </c>
      <c r="B1170" s="178">
        <f t="shared" si="80"/>
        <v>14.956808400231983</v>
      </c>
      <c r="D1170" s="300"/>
      <c r="E1170" s="300" t="s">
        <v>56</v>
      </c>
      <c r="F1170" s="300">
        <v>210000</v>
      </c>
      <c r="G1170" s="238">
        <f t="shared" si="81"/>
        <v>3.8674033149171269E-2</v>
      </c>
      <c r="H1170" s="300"/>
      <c r="I1170" s="300"/>
      <c r="J1170" s="76"/>
    </row>
    <row r="1171" spans="1:10" x14ac:dyDescent="0.25">
      <c r="A1171" s="11" t="s">
        <v>302</v>
      </c>
      <c r="B1171" s="178">
        <f t="shared" si="80"/>
        <v>0.54265064490637582</v>
      </c>
      <c r="D1171" s="300"/>
      <c r="E1171" s="300" t="s">
        <v>165</v>
      </c>
      <c r="F1171" s="299">
        <v>40000</v>
      </c>
      <c r="G1171" s="238">
        <f t="shared" si="81"/>
        <v>7.3664825046040518E-3</v>
      </c>
      <c r="H1171" s="300"/>
      <c r="I1171" s="300"/>
      <c r="J1171" s="76"/>
    </row>
    <row r="1172" spans="1:10" x14ac:dyDescent="0.25">
      <c r="A1172" s="11" t="s">
        <v>302</v>
      </c>
      <c r="B1172" s="178">
        <f t="shared" si="80"/>
        <v>4.1037955021044674E-2</v>
      </c>
      <c r="D1172" s="300"/>
      <c r="E1172" s="300" t="s">
        <v>84</v>
      </c>
      <c r="F1172" s="300">
        <v>11000</v>
      </c>
      <c r="G1172" s="238">
        <f t="shared" si="81"/>
        <v>2.0257826887661143E-3</v>
      </c>
      <c r="H1172" s="300"/>
      <c r="I1172" s="300"/>
      <c r="J1172" s="76"/>
    </row>
    <row r="1173" spans="1:10" x14ac:dyDescent="0.25">
      <c r="A1173" s="11" t="s">
        <v>302</v>
      </c>
      <c r="B1173" s="178">
        <f t="shared" si="80"/>
        <v>24.082607295259603</v>
      </c>
      <c r="D1173" s="300"/>
      <c r="E1173" s="300" t="s">
        <v>92</v>
      </c>
      <c r="F1173" s="300">
        <v>266472</v>
      </c>
      <c r="G1173" s="238">
        <f t="shared" si="81"/>
        <v>4.9074033149171269E-2</v>
      </c>
      <c r="H1173" s="300"/>
      <c r="I1173" s="300"/>
      <c r="J1173" s="76"/>
    </row>
    <row r="1174" spans="1:10" x14ac:dyDescent="0.25">
      <c r="A1174" s="11" t="s">
        <v>302</v>
      </c>
      <c r="B1174" s="178">
        <f t="shared" si="80"/>
        <v>0.90687914830981298</v>
      </c>
      <c r="D1174" s="300"/>
      <c r="E1174" s="300" t="s">
        <v>118</v>
      </c>
      <c r="F1174" s="300">
        <v>51710</v>
      </c>
      <c r="G1174" s="238">
        <f t="shared" si="81"/>
        <v>9.5230202578268884E-3</v>
      </c>
      <c r="H1174" s="300"/>
      <c r="I1174" s="300"/>
      <c r="J1174" s="76"/>
    </row>
    <row r="1175" spans="1:10" x14ac:dyDescent="0.25">
      <c r="A1175" s="11" t="s">
        <v>302</v>
      </c>
      <c r="B1175" s="178">
        <f t="shared" si="80"/>
        <v>0</v>
      </c>
      <c r="D1175" s="300"/>
      <c r="E1175" s="300" t="s">
        <v>29</v>
      </c>
      <c r="F1175" s="300"/>
      <c r="G1175" s="238"/>
      <c r="H1175" s="300"/>
      <c r="I1175" s="300"/>
      <c r="J1175" s="76"/>
    </row>
    <row r="1176" spans="1:10" x14ac:dyDescent="0.25">
      <c r="A1176" s="11" t="s">
        <v>302</v>
      </c>
      <c r="B1176" s="178">
        <f t="shared" si="80"/>
        <v>16.911330884622291</v>
      </c>
      <c r="D1176" s="300"/>
      <c r="E1176" s="300" t="s">
        <v>16</v>
      </c>
      <c r="F1176" s="300">
        <v>223300</v>
      </c>
      <c r="G1176" s="238">
        <f t="shared" si="81"/>
        <v>4.1123388581952115E-2</v>
      </c>
      <c r="H1176" s="300"/>
      <c r="I1176" s="300"/>
      <c r="J1176" s="76"/>
    </row>
    <row r="1177" spans="1:10" x14ac:dyDescent="0.25">
      <c r="A1177" s="11" t="s">
        <v>302</v>
      </c>
      <c r="B1177" s="178">
        <f t="shared" si="80"/>
        <v>0</v>
      </c>
      <c r="D1177" s="300"/>
      <c r="E1177" s="300" t="s">
        <v>54</v>
      </c>
      <c r="F1177" s="300"/>
      <c r="G1177" s="238"/>
      <c r="H1177" s="300"/>
      <c r="I1177" s="300"/>
      <c r="J1177" s="76"/>
    </row>
    <row r="1178" spans="1:10" x14ac:dyDescent="0.25">
      <c r="A1178" s="11" t="s">
        <v>302</v>
      </c>
      <c r="B1178" s="178">
        <f t="shared" si="80"/>
        <v>0</v>
      </c>
      <c r="D1178" s="300"/>
      <c r="E1178" s="300" t="s">
        <v>37</v>
      </c>
      <c r="F1178" s="300"/>
      <c r="G1178" s="238"/>
      <c r="H1178" s="300"/>
      <c r="I1178" s="300"/>
      <c r="J1178" s="76"/>
    </row>
    <row r="1179" spans="1:10" x14ac:dyDescent="0.25">
      <c r="A1179" s="11" t="s">
        <v>302</v>
      </c>
      <c r="B1179" s="178">
        <f t="shared" si="80"/>
        <v>0.95269103846375591</v>
      </c>
      <c r="D1179" s="300"/>
      <c r="E1179" s="300" t="s">
        <v>121</v>
      </c>
      <c r="F1179" s="300">
        <v>53000</v>
      </c>
      <c r="G1179" s="238">
        <f t="shared" si="81"/>
        <v>9.7605893186003684E-3</v>
      </c>
      <c r="H1179" s="300"/>
      <c r="I1179" s="300"/>
      <c r="J1179" s="76"/>
    </row>
    <row r="1180" spans="1:10" x14ac:dyDescent="0.25">
      <c r="A1180" s="11" t="s">
        <v>302</v>
      </c>
      <c r="B1180" s="178">
        <f t="shared" si="80"/>
        <v>1.2209639510393458E-2</v>
      </c>
      <c r="D1180" s="300"/>
      <c r="E1180" s="300" t="s">
        <v>32</v>
      </c>
      <c r="F1180" s="300">
        <v>6000</v>
      </c>
      <c r="G1180" s="238">
        <f t="shared" si="81"/>
        <v>1.1049723756906078E-3</v>
      </c>
      <c r="H1180" s="300"/>
      <c r="I1180" s="300"/>
      <c r="J1180" s="76"/>
    </row>
    <row r="1181" spans="1:10" x14ac:dyDescent="0.25">
      <c r="A1181" s="11" t="s">
        <v>302</v>
      </c>
      <c r="B1181" s="178">
        <f t="shared" si="80"/>
        <v>1.2029605445499221</v>
      </c>
      <c r="D1181" s="300"/>
      <c r="E1181" s="300" t="s">
        <v>174</v>
      </c>
      <c r="F1181" s="300">
        <v>59556</v>
      </c>
      <c r="G1181" s="238">
        <f t="shared" si="81"/>
        <v>1.0967955801104972E-2</v>
      </c>
      <c r="H1181" s="300"/>
      <c r="I1181" s="300"/>
      <c r="J1181" s="76"/>
    </row>
    <row r="1182" spans="1:10" x14ac:dyDescent="0.25">
      <c r="A1182" s="11" t="s">
        <v>302</v>
      </c>
      <c r="B1182" s="178">
        <f t="shared" si="80"/>
        <v>0.12243555175700103</v>
      </c>
      <c r="D1182" s="300"/>
      <c r="E1182" s="300" t="s">
        <v>140</v>
      </c>
      <c r="F1182" s="300">
        <v>19000</v>
      </c>
      <c r="G1182" s="238">
        <f t="shared" si="81"/>
        <v>3.4990791896869246E-3</v>
      </c>
      <c r="H1182" s="300"/>
      <c r="I1182" s="300"/>
      <c r="J1182" s="76"/>
    </row>
    <row r="1183" spans="1:10" x14ac:dyDescent="0.25">
      <c r="A1183" s="11" t="s">
        <v>302</v>
      </c>
      <c r="B1183" s="178">
        <f t="shared" si="80"/>
        <v>0</v>
      </c>
      <c r="D1183" s="300"/>
      <c r="E1183" s="300" t="s">
        <v>161</v>
      </c>
      <c r="F1183" s="300"/>
      <c r="G1183" s="238"/>
      <c r="H1183" s="300"/>
      <c r="I1183" s="300"/>
      <c r="J1183" s="76"/>
    </row>
    <row r="1184" spans="1:10" x14ac:dyDescent="0.25">
      <c r="A1184" s="11" t="s">
        <v>302</v>
      </c>
      <c r="B1184" s="178">
        <f t="shared" si="80"/>
        <v>0</v>
      </c>
      <c r="D1184" s="300"/>
      <c r="E1184" s="300" t="s">
        <v>166</v>
      </c>
      <c r="F1184" s="300"/>
      <c r="G1184" s="238"/>
      <c r="H1184" s="300"/>
      <c r="I1184" s="300"/>
      <c r="J1184" s="76"/>
    </row>
    <row r="1185" spans="1:10" x14ac:dyDescent="0.25">
      <c r="A1185" s="11" t="s">
        <v>302</v>
      </c>
      <c r="B1185" s="178">
        <f t="shared" si="80"/>
        <v>2.0634290772564943</v>
      </c>
      <c r="D1185" s="300"/>
      <c r="E1185" s="300" t="s">
        <v>31</v>
      </c>
      <c r="F1185" s="300">
        <v>78000</v>
      </c>
      <c r="G1185" s="238">
        <f t="shared" si="81"/>
        <v>1.4364640883977901E-2</v>
      </c>
      <c r="H1185" s="300"/>
      <c r="I1185" s="300"/>
      <c r="J1185" s="76"/>
    </row>
    <row r="1186" spans="1:10" x14ac:dyDescent="0.25">
      <c r="A1186" s="11" t="s">
        <v>302</v>
      </c>
      <c r="B1186" s="178">
        <f t="shared" si="80"/>
        <v>0</v>
      </c>
      <c r="D1186" s="300"/>
      <c r="E1186" s="300" t="s">
        <v>128</v>
      </c>
      <c r="F1186" s="299"/>
      <c r="G1186" s="238"/>
      <c r="H1186" s="300"/>
      <c r="I1186" s="300"/>
      <c r="J1186" s="76"/>
    </row>
    <row r="1187" spans="1:10" x14ac:dyDescent="0.25">
      <c r="A1187" s="11" t="s">
        <v>302</v>
      </c>
      <c r="B1187" s="178">
        <f t="shared" si="80"/>
        <v>39.206509094485661</v>
      </c>
      <c r="D1187" s="300"/>
      <c r="E1187" s="300" t="s">
        <v>38</v>
      </c>
      <c r="F1187" s="300">
        <v>340000</v>
      </c>
      <c r="G1187" s="238">
        <f t="shared" si="81"/>
        <v>6.2615101289134445E-2</v>
      </c>
      <c r="H1187" s="300"/>
      <c r="I1187" s="300"/>
      <c r="J1187" s="76"/>
    </row>
    <row r="1188" spans="1:10" x14ac:dyDescent="0.25">
      <c r="A1188" s="11" t="s">
        <v>302</v>
      </c>
      <c r="B1188" s="178">
        <f t="shared" si="80"/>
        <v>0</v>
      </c>
      <c r="D1188" s="300"/>
      <c r="E1188" s="300" t="s">
        <v>129</v>
      </c>
      <c r="F1188" s="300"/>
      <c r="G1188" s="238"/>
      <c r="H1188" s="300"/>
      <c r="I1188" s="300"/>
      <c r="J1188" s="76"/>
    </row>
    <row r="1189" spans="1:10" x14ac:dyDescent="0.25">
      <c r="A1189" s="150" t="s">
        <v>302</v>
      </c>
      <c r="B1189" s="131">
        <f t="shared" si="80"/>
        <v>1.2243555175700104E-3</v>
      </c>
      <c r="C1189" s="150"/>
      <c r="D1189" s="12"/>
      <c r="E1189" s="12" t="s">
        <v>47</v>
      </c>
      <c r="F1189" s="12">
        <v>1900</v>
      </c>
      <c r="G1189" s="237">
        <f t="shared" si="81"/>
        <v>3.4990791896869243E-4</v>
      </c>
      <c r="H1189" s="12"/>
      <c r="I1189" s="12"/>
      <c r="J1189" s="150"/>
    </row>
    <row r="1190" spans="1:10" x14ac:dyDescent="0.25">
      <c r="A1190" s="11" t="s">
        <v>305</v>
      </c>
      <c r="B1190" s="178">
        <f>POWER((F1190/$J$1190)*100, 2)</f>
        <v>1.3840830449826987E-2</v>
      </c>
      <c r="C1190" s="11">
        <f>SUM(B1190:B1203)</f>
        <v>7881.146712802768</v>
      </c>
      <c r="D1190" s="306"/>
      <c r="E1190" s="306" t="s">
        <v>93</v>
      </c>
      <c r="F1190" s="307">
        <v>10</v>
      </c>
      <c r="G1190" s="238">
        <f>F1190/$J$1190</f>
        <v>1.176470588235294E-3</v>
      </c>
      <c r="H1190" s="306"/>
      <c r="I1190" s="306"/>
      <c r="J1190" s="76">
        <v>8500</v>
      </c>
    </row>
    <row r="1191" spans="1:10" x14ac:dyDescent="0.25">
      <c r="A1191" s="11" t="s">
        <v>305</v>
      </c>
      <c r="B1191" s="178">
        <f t="shared" ref="B1191:B1203" si="82">POWER((F1191/$J$1190)*100, 2)</f>
        <v>0</v>
      </c>
      <c r="D1191" s="306"/>
      <c r="E1191" s="306" t="s">
        <v>101</v>
      </c>
      <c r="F1191" s="307"/>
      <c r="G1191" s="238"/>
      <c r="H1191" s="306"/>
      <c r="I1191" s="306"/>
      <c r="J1191" s="76"/>
    </row>
    <row r="1192" spans="1:10" x14ac:dyDescent="0.25">
      <c r="A1192" s="11" t="s">
        <v>305</v>
      </c>
      <c r="B1192" s="178">
        <f t="shared" si="82"/>
        <v>1.4683737024221457</v>
      </c>
      <c r="D1192" s="306"/>
      <c r="E1192" s="306" t="s">
        <v>82</v>
      </c>
      <c r="F1192" s="307">
        <v>103</v>
      </c>
      <c r="G1192" s="238">
        <f t="shared" ref="G1192:G1199" si="83">F1192/$J$1190</f>
        <v>1.211764705882353E-2</v>
      </c>
      <c r="H1192" s="306"/>
      <c r="I1192" s="306"/>
      <c r="J1192" s="76"/>
    </row>
    <row r="1193" spans="1:10" x14ac:dyDescent="0.25">
      <c r="A1193" s="11" t="s">
        <v>305</v>
      </c>
      <c r="B1193" s="178">
        <f t="shared" si="82"/>
        <v>7785.4671280276816</v>
      </c>
      <c r="D1193" s="306"/>
      <c r="E1193" s="306" t="s">
        <v>15</v>
      </c>
      <c r="F1193" s="307">
        <v>7500</v>
      </c>
      <c r="G1193" s="238">
        <f t="shared" si="83"/>
        <v>0.88235294117647056</v>
      </c>
      <c r="H1193" s="306"/>
      <c r="I1193" s="306"/>
      <c r="J1193" s="76"/>
    </row>
    <row r="1194" spans="1:10" x14ac:dyDescent="0.25">
      <c r="A1194" s="11" t="s">
        <v>305</v>
      </c>
      <c r="B1194" s="178">
        <f t="shared" si="82"/>
        <v>0</v>
      </c>
      <c r="D1194" s="306"/>
      <c r="E1194" s="306" t="s">
        <v>111</v>
      </c>
      <c r="F1194" s="307"/>
      <c r="G1194" s="238"/>
      <c r="H1194" s="306"/>
      <c r="I1194" s="306"/>
      <c r="J1194" s="76"/>
    </row>
    <row r="1195" spans="1:10" x14ac:dyDescent="0.25">
      <c r="A1195" s="11" t="s">
        <v>305</v>
      </c>
      <c r="B1195" s="178">
        <f t="shared" si="82"/>
        <v>0</v>
      </c>
      <c r="D1195" s="306"/>
      <c r="E1195" s="306" t="s">
        <v>36</v>
      </c>
      <c r="F1195" s="307"/>
      <c r="G1195" s="238"/>
      <c r="H1195" s="306"/>
      <c r="I1195" s="306"/>
      <c r="J1195" s="76"/>
    </row>
    <row r="1196" spans="1:10" x14ac:dyDescent="0.25">
      <c r="A1196" s="11" t="s">
        <v>305</v>
      </c>
      <c r="B1196" s="178">
        <f t="shared" si="82"/>
        <v>93.975916955017325</v>
      </c>
      <c r="D1196" s="306"/>
      <c r="E1196" s="306" t="s">
        <v>56</v>
      </c>
      <c r="F1196" s="307">
        <v>824</v>
      </c>
      <c r="G1196" s="238">
        <f t="shared" si="83"/>
        <v>9.6941176470588239E-2</v>
      </c>
      <c r="H1196" s="306"/>
      <c r="I1196" s="306"/>
      <c r="J1196" s="76"/>
    </row>
    <row r="1197" spans="1:10" x14ac:dyDescent="0.25">
      <c r="A1197" s="11" t="s">
        <v>305</v>
      </c>
      <c r="B1197" s="178">
        <f t="shared" si="82"/>
        <v>0</v>
      </c>
      <c r="D1197" s="306"/>
      <c r="E1197" s="306" t="s">
        <v>92</v>
      </c>
      <c r="F1197" s="307"/>
      <c r="G1197" s="238"/>
      <c r="H1197" s="306"/>
      <c r="I1197" s="306"/>
      <c r="J1197" s="76"/>
    </row>
    <row r="1198" spans="1:10" x14ac:dyDescent="0.25">
      <c r="A1198" s="11" t="s">
        <v>305</v>
      </c>
      <c r="B1198" s="178">
        <f t="shared" si="82"/>
        <v>0</v>
      </c>
      <c r="D1198" s="306"/>
      <c r="E1198" s="306" t="s">
        <v>29</v>
      </c>
      <c r="F1198" s="307"/>
      <c r="G1198" s="238"/>
      <c r="H1198" s="306"/>
      <c r="I1198" s="306"/>
      <c r="J1198" s="76"/>
    </row>
    <row r="1199" spans="1:10" x14ac:dyDescent="0.25">
      <c r="A1199" s="11" t="s">
        <v>305</v>
      </c>
      <c r="B1199" s="178">
        <f t="shared" si="82"/>
        <v>0.22145328719723179</v>
      </c>
      <c r="D1199" s="306"/>
      <c r="E1199" s="306" t="s">
        <v>16</v>
      </c>
      <c r="F1199" s="307">
        <v>40</v>
      </c>
      <c r="G1199" s="238">
        <f t="shared" si="83"/>
        <v>4.7058823529411761E-3</v>
      </c>
      <c r="H1199" s="306"/>
      <c r="I1199" s="306"/>
      <c r="J1199" s="76"/>
    </row>
    <row r="1200" spans="1:10" x14ac:dyDescent="0.25">
      <c r="A1200" s="11" t="s">
        <v>305</v>
      </c>
      <c r="B1200" s="178">
        <f t="shared" si="82"/>
        <v>0</v>
      </c>
      <c r="D1200" s="306"/>
      <c r="E1200" s="306" t="s">
        <v>37</v>
      </c>
      <c r="F1200" s="307"/>
      <c r="G1200" s="238"/>
      <c r="H1200" s="306"/>
      <c r="I1200" s="306"/>
      <c r="J1200" s="76"/>
    </row>
    <row r="1201" spans="1:10" x14ac:dyDescent="0.25">
      <c r="A1201" s="11" t="s">
        <v>305</v>
      </c>
      <c r="B1201" s="178">
        <f t="shared" si="82"/>
        <v>0</v>
      </c>
      <c r="D1201" s="306"/>
      <c r="E1201" s="306" t="s">
        <v>140</v>
      </c>
      <c r="F1201" s="307"/>
      <c r="G1201" s="238"/>
      <c r="H1201" s="306"/>
      <c r="I1201" s="306"/>
      <c r="J1201" s="76"/>
    </row>
    <row r="1202" spans="1:10" x14ac:dyDescent="0.25">
      <c r="A1202" s="11" t="s">
        <v>305</v>
      </c>
      <c r="B1202" s="178">
        <f t="shared" si="82"/>
        <v>0</v>
      </c>
      <c r="D1202" s="306"/>
      <c r="E1202" s="306" t="s">
        <v>38</v>
      </c>
      <c r="F1202" s="306"/>
      <c r="G1202" s="238"/>
      <c r="H1202" s="306"/>
      <c r="I1202" s="306"/>
      <c r="J1202" s="76"/>
    </row>
    <row r="1203" spans="1:10" x14ac:dyDescent="0.25">
      <c r="A1203" s="150" t="s">
        <v>305</v>
      </c>
      <c r="B1203" s="131">
        <f t="shared" si="82"/>
        <v>0</v>
      </c>
      <c r="C1203" s="150"/>
      <c r="D1203" s="12"/>
      <c r="E1203" s="12" t="s">
        <v>47</v>
      </c>
      <c r="F1203" s="12"/>
      <c r="G1203" s="27"/>
      <c r="H1203" s="12"/>
      <c r="I1203" s="12"/>
      <c r="J1203" s="150"/>
    </row>
    <row r="1204" spans="1:10" x14ac:dyDescent="0.25">
      <c r="A1204" s="11" t="s">
        <v>338</v>
      </c>
      <c r="B1204" s="178">
        <f>POWER((F1204/$J$1204)*100, 2)</f>
        <v>199.30795847750863</v>
      </c>
      <c r="C1204" s="11">
        <f>SUM(B1204:B1209)</f>
        <v>5262.0739100346036</v>
      </c>
      <c r="D1204" s="306"/>
      <c r="E1204" s="306" t="s">
        <v>6</v>
      </c>
      <c r="F1204" s="306">
        <v>600</v>
      </c>
      <c r="G1204" s="238">
        <f>F1204/$J$1204</f>
        <v>0.14117647058823529</v>
      </c>
      <c r="H1204" s="306"/>
      <c r="I1204" s="306"/>
      <c r="J1204" s="76">
        <v>4250</v>
      </c>
    </row>
    <row r="1205" spans="1:10" x14ac:dyDescent="0.25">
      <c r="A1205" s="11" t="s">
        <v>338</v>
      </c>
      <c r="B1205" s="178">
        <f t="shared" ref="B1205:B1209" si="84">POWER((F1205/$J$1204)*100, 2)</f>
        <v>4982.6989619377173</v>
      </c>
      <c r="D1205" s="306"/>
      <c r="E1205" s="306" t="s">
        <v>9</v>
      </c>
      <c r="F1205" s="306">
        <v>3000</v>
      </c>
      <c r="G1205" s="238">
        <f t="shared" ref="G1205:G1209" si="85">F1205/$J$1204</f>
        <v>0.70588235294117652</v>
      </c>
      <c r="H1205" s="306"/>
      <c r="I1205" s="306"/>
      <c r="J1205" s="76"/>
    </row>
    <row r="1206" spans="1:10" x14ac:dyDescent="0.25">
      <c r="A1206" s="11" t="s">
        <v>338</v>
      </c>
      <c r="B1206" s="178">
        <f t="shared" si="84"/>
        <v>37.714048442906581</v>
      </c>
      <c r="D1206" s="306"/>
      <c r="E1206" s="306" t="s">
        <v>26</v>
      </c>
      <c r="F1206" s="306">
        <v>261</v>
      </c>
      <c r="G1206" s="238">
        <f t="shared" si="85"/>
        <v>6.1411764705882353E-2</v>
      </c>
      <c r="H1206" s="306"/>
      <c r="I1206" s="306"/>
      <c r="J1206" s="76"/>
    </row>
    <row r="1207" spans="1:10" x14ac:dyDescent="0.25">
      <c r="A1207" s="11" t="s">
        <v>338</v>
      </c>
      <c r="B1207" s="178">
        <f t="shared" si="84"/>
        <v>0</v>
      </c>
      <c r="C1207" s="105"/>
      <c r="D1207" s="232"/>
      <c r="E1207" s="232" t="s">
        <v>160</v>
      </c>
      <c r="F1207" s="306"/>
      <c r="G1207" s="238"/>
      <c r="H1207" s="232"/>
      <c r="I1207" s="232"/>
      <c r="J1207" s="167"/>
    </row>
    <row r="1208" spans="1:10" x14ac:dyDescent="0.25">
      <c r="A1208" s="11" t="s">
        <v>338</v>
      </c>
      <c r="B1208" s="178">
        <f t="shared" si="84"/>
        <v>24.415224913494804</v>
      </c>
      <c r="C1208" s="105"/>
      <c r="D1208" s="232"/>
      <c r="E1208" s="14" t="s">
        <v>161</v>
      </c>
      <c r="F1208" s="306">
        <v>210</v>
      </c>
      <c r="G1208" s="238">
        <f t="shared" si="85"/>
        <v>4.9411764705882349E-2</v>
      </c>
      <c r="H1208" s="232"/>
      <c r="I1208" s="232"/>
      <c r="J1208" s="167"/>
    </row>
    <row r="1209" spans="1:10" x14ac:dyDescent="0.25">
      <c r="A1209" s="150" t="s">
        <v>338</v>
      </c>
      <c r="B1209" s="131">
        <f t="shared" si="84"/>
        <v>17.93771626297578</v>
      </c>
      <c r="C1209" s="150"/>
      <c r="D1209" s="12"/>
      <c r="E1209" s="16" t="s">
        <v>47</v>
      </c>
      <c r="F1209" s="12">
        <v>180</v>
      </c>
      <c r="G1209" s="237">
        <f t="shared" si="85"/>
        <v>4.2352941176470586E-2</v>
      </c>
      <c r="H1209" s="12"/>
      <c r="I1209" s="12"/>
      <c r="J1209" s="1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1"/>
  <sheetViews>
    <sheetView workbookViewId="0">
      <pane ySplit="1" topLeftCell="A77" activePane="bottomLeft" state="frozen"/>
      <selection pane="bottomLeft" activeCell="B1217" sqref="B1217"/>
    </sheetView>
  </sheetViews>
  <sheetFormatPr defaultRowHeight="15" x14ac:dyDescent="0.25"/>
  <cols>
    <col min="1" max="1" width="22" style="81" bestFit="1" customWidth="1"/>
    <col min="2" max="2" width="43.140625" style="200" bestFit="1" customWidth="1"/>
    <col min="3" max="3" width="36.140625" style="235" bestFit="1" customWidth="1"/>
    <col min="4" max="10" width="7.140625" style="79" bestFit="1" customWidth="1"/>
    <col min="11" max="11" width="7.7109375" style="79" bestFit="1" customWidth="1"/>
    <col min="12" max="13" width="7.140625" style="79" bestFit="1" customWidth="1"/>
    <col min="14" max="15" width="7.7109375" style="79" bestFit="1" customWidth="1"/>
    <col min="16" max="21" width="7.140625" style="79" bestFit="1" customWidth="1"/>
    <col min="22" max="16384" width="9.140625" style="79"/>
  </cols>
  <sheetData>
    <row r="1" spans="1:21" x14ac:dyDescent="0.25">
      <c r="A1" s="81" t="s">
        <v>0</v>
      </c>
      <c r="B1" s="200" t="s">
        <v>14</v>
      </c>
      <c r="C1" s="235" t="s">
        <v>1</v>
      </c>
      <c r="D1" s="129">
        <v>1998</v>
      </c>
      <c r="E1" s="129">
        <v>1999</v>
      </c>
      <c r="F1" s="129">
        <v>2000</v>
      </c>
      <c r="G1" s="129">
        <v>2001</v>
      </c>
      <c r="H1" s="129">
        <v>2002</v>
      </c>
      <c r="I1" s="129">
        <v>2003</v>
      </c>
      <c r="J1" s="129">
        <v>2004</v>
      </c>
      <c r="K1" s="129">
        <v>2005</v>
      </c>
      <c r="L1" s="129">
        <v>2006</v>
      </c>
      <c r="M1" s="213">
        <v>2007</v>
      </c>
      <c r="N1" s="129">
        <v>2008</v>
      </c>
      <c r="O1" s="129">
        <v>2009</v>
      </c>
      <c r="P1" s="129">
        <v>2010</v>
      </c>
      <c r="Q1" s="129">
        <v>2011</v>
      </c>
      <c r="R1" s="129">
        <v>2012</v>
      </c>
      <c r="S1" s="129">
        <v>2013</v>
      </c>
      <c r="T1" s="129">
        <v>2014</v>
      </c>
      <c r="U1" s="129">
        <v>2015</v>
      </c>
    </row>
    <row r="2" spans="1:21" x14ac:dyDescent="0.25">
      <c r="A2" s="81" t="s">
        <v>3</v>
      </c>
      <c r="C2" s="235" t="s">
        <v>5</v>
      </c>
      <c r="D2" s="79">
        <v>0.36221951219512194</v>
      </c>
      <c r="E2" s="79">
        <v>0.41706976744186047</v>
      </c>
      <c r="F2" s="79">
        <v>0.3956029411764706</v>
      </c>
      <c r="G2" s="79">
        <v>0.39269343065693429</v>
      </c>
      <c r="H2" s="79">
        <v>0.39514598540145984</v>
      </c>
      <c r="I2" s="79">
        <v>0.36341176470588238</v>
      </c>
      <c r="J2" s="79">
        <v>0.36988888888888888</v>
      </c>
      <c r="K2" s="79">
        <v>0.33684831460674158</v>
      </c>
      <c r="L2" s="79">
        <v>0.3201036269430052</v>
      </c>
      <c r="M2" s="79">
        <v>0.28234389140271493</v>
      </c>
      <c r="N2" s="79">
        <v>0.28210572687224672</v>
      </c>
      <c r="O2" s="79">
        <v>0.31211004784688995</v>
      </c>
      <c r="P2" s="79">
        <v>0.28988983050847456</v>
      </c>
      <c r="Q2" s="79">
        <v>0.27549606299212598</v>
      </c>
      <c r="R2" s="79">
        <v>0.2968171206225681</v>
      </c>
      <c r="S2" s="79">
        <v>0.27401689189189188</v>
      </c>
      <c r="T2" s="79">
        <v>0.30360231660231662</v>
      </c>
      <c r="U2" s="79">
        <v>0.27060200668896323</v>
      </c>
    </row>
    <row r="3" spans="1:21" x14ac:dyDescent="0.25">
      <c r="A3" s="81" t="s">
        <v>3</v>
      </c>
      <c r="C3" s="235" t="s">
        <v>39</v>
      </c>
      <c r="D3" s="79">
        <v>6.0975609756097561E-4</v>
      </c>
      <c r="E3" s="79">
        <v>5.8139534883720929E-4</v>
      </c>
      <c r="F3" s="79">
        <v>5.5147058823529411E-4</v>
      </c>
      <c r="G3" s="79">
        <v>5.474452554744526E-4</v>
      </c>
      <c r="H3" s="79">
        <v>8.2481751824817521E-4</v>
      </c>
      <c r="I3" s="79">
        <v>3.7450980392156863E-3</v>
      </c>
      <c r="J3" s="79">
        <v>5.9929934640522873E-3</v>
      </c>
      <c r="K3" s="79">
        <v>5.795606741573033E-3</v>
      </c>
      <c r="L3" s="79">
        <v>4.4251139896373057E-3</v>
      </c>
      <c r="M3" s="79">
        <v>3.9227737556561089E-3</v>
      </c>
      <c r="N3" s="79">
        <v>4.4860484581497797E-3</v>
      </c>
      <c r="O3" s="79">
        <v>2.6594258373205744E-3</v>
      </c>
      <c r="P3" s="79">
        <v>3.5762711864406778E-3</v>
      </c>
      <c r="Q3" s="79">
        <v>2.700787401574803E-3</v>
      </c>
      <c r="R3" s="79">
        <v>3.1140700389105059E-3</v>
      </c>
      <c r="S3" s="79">
        <v>2.219983108108108E-3</v>
      </c>
      <c r="T3" s="79">
        <v>2.3367374517374519E-3</v>
      </c>
      <c r="U3" s="79">
        <v>2.6321070234113712E-3</v>
      </c>
    </row>
    <row r="4" spans="1:21" x14ac:dyDescent="0.25">
      <c r="A4" s="81" t="s">
        <v>3</v>
      </c>
      <c r="C4" s="235" t="s">
        <v>6</v>
      </c>
      <c r="D4" s="79">
        <v>9.7243902439024393E-2</v>
      </c>
      <c r="E4" s="79">
        <v>0.10748837209302325</v>
      </c>
      <c r="F4" s="79">
        <v>0.10195588235294117</v>
      </c>
      <c r="G4" s="79">
        <v>9.5124087591240872E-2</v>
      </c>
      <c r="H4" s="79">
        <v>9.6789781021897822E-2</v>
      </c>
      <c r="I4" s="79">
        <v>0.11348366013071895</v>
      </c>
      <c r="J4" s="79">
        <v>0.13692810457516341</v>
      </c>
      <c r="K4" s="79">
        <v>0.12378651685393259</v>
      </c>
      <c r="L4" s="79">
        <v>0.12039533678756477</v>
      </c>
      <c r="M4" s="79">
        <v>0.11520678733031675</v>
      </c>
      <c r="N4" s="79">
        <v>0.12377753303964757</v>
      </c>
      <c r="O4" s="79">
        <v>0.12475598086124402</v>
      </c>
      <c r="P4" s="79">
        <v>0.13571186440677965</v>
      </c>
      <c r="Q4" s="79">
        <v>0.13238031496062991</v>
      </c>
      <c r="R4" s="79">
        <v>0.13614007782101167</v>
      </c>
      <c r="S4" s="79">
        <v>0.11451351351351351</v>
      </c>
      <c r="T4" s="79">
        <v>0.1401853281853282</v>
      </c>
      <c r="U4" s="79">
        <v>0.12393645484949833</v>
      </c>
    </row>
    <row r="5" spans="1:21" x14ac:dyDescent="0.25">
      <c r="A5" s="81" t="s">
        <v>3</v>
      </c>
      <c r="C5" s="235" t="s">
        <v>15</v>
      </c>
      <c r="D5" s="79">
        <v>6.6666666666666666E-2</v>
      </c>
      <c r="E5" s="79">
        <v>6.9767441860465115E-2</v>
      </c>
      <c r="F5" s="79">
        <v>6.6176470588235295E-2</v>
      </c>
      <c r="G5" s="79">
        <v>7.153284671532846E-2</v>
      </c>
      <c r="H5" s="79">
        <v>8.7591240875912413E-2</v>
      </c>
      <c r="I5" s="79">
        <v>8.4967320261437912E-2</v>
      </c>
      <c r="J5" s="79">
        <v>0.1111111111111111</v>
      </c>
      <c r="K5" s="79">
        <v>0.12359550561797752</v>
      </c>
      <c r="L5" s="79">
        <v>0.13989637305699482</v>
      </c>
      <c r="M5" s="79">
        <v>0.13574660633484162</v>
      </c>
      <c r="N5" s="79">
        <v>0.15418502202643172</v>
      </c>
      <c r="O5" s="79">
        <v>0.19138755980861244</v>
      </c>
      <c r="P5" s="79">
        <v>0.1864406779661017</v>
      </c>
      <c r="Q5" s="79">
        <v>0.17716535433070865</v>
      </c>
      <c r="R5" s="79">
        <v>0.1828793774319066</v>
      </c>
      <c r="S5" s="79">
        <v>0.17027027027027028</v>
      </c>
      <c r="T5" s="79">
        <v>0.22857142857142856</v>
      </c>
      <c r="U5" s="79">
        <v>0.21739130434782608</v>
      </c>
    </row>
    <row r="6" spans="1:21" x14ac:dyDescent="0.25">
      <c r="A6" s="81" t="s">
        <v>3</v>
      </c>
      <c r="C6" s="235" t="s">
        <v>18</v>
      </c>
      <c r="D6" s="79" t="s">
        <v>48</v>
      </c>
      <c r="E6" s="79" t="s">
        <v>48</v>
      </c>
      <c r="F6" s="79" t="s">
        <v>48</v>
      </c>
      <c r="G6" s="79" t="s">
        <v>48</v>
      </c>
      <c r="H6" s="79" t="s">
        <v>48</v>
      </c>
      <c r="I6" s="79">
        <v>4.2359477124183003E-5</v>
      </c>
      <c r="J6" s="79">
        <v>5.1959477124183012E-4</v>
      </c>
      <c r="K6" s="79">
        <v>3.0031179775280902E-3</v>
      </c>
      <c r="L6" s="79">
        <v>2.5906735751295338E-3</v>
      </c>
      <c r="M6" s="79">
        <v>2.2624434389140274E-3</v>
      </c>
      <c r="N6" s="79">
        <v>1.762114537444934E-3</v>
      </c>
      <c r="O6" s="79" t="s">
        <v>48</v>
      </c>
      <c r="P6" s="79">
        <v>3.8135593220339001E-5</v>
      </c>
      <c r="Q6" s="79" t="s">
        <v>48</v>
      </c>
      <c r="R6" s="79">
        <v>4.0941634241245135E-5</v>
      </c>
      <c r="S6" s="79">
        <v>2.5997635135135136E-3</v>
      </c>
      <c r="T6" s="79">
        <v>5.5830115830115832E-3</v>
      </c>
      <c r="U6" s="79">
        <v>5.7658862876254179E-3</v>
      </c>
    </row>
    <row r="7" spans="1:21" x14ac:dyDescent="0.25">
      <c r="A7" s="81" t="s">
        <v>3</v>
      </c>
      <c r="C7" s="235" t="s">
        <v>52</v>
      </c>
      <c r="D7" s="79" t="s">
        <v>48</v>
      </c>
      <c r="E7" s="79" t="s">
        <v>48</v>
      </c>
      <c r="F7" s="79" t="s">
        <v>48</v>
      </c>
      <c r="G7" s="79" t="s">
        <v>48</v>
      </c>
      <c r="H7" s="79" t="s">
        <v>48</v>
      </c>
      <c r="I7" s="79" t="s">
        <v>48</v>
      </c>
      <c r="J7" s="79" t="s">
        <v>48</v>
      </c>
      <c r="K7" s="79" t="s">
        <v>48</v>
      </c>
      <c r="L7" s="79" t="s">
        <v>48</v>
      </c>
      <c r="M7" s="79" t="s">
        <v>48</v>
      </c>
      <c r="N7" s="79" t="s">
        <v>48</v>
      </c>
      <c r="O7" s="79" t="s">
        <v>48</v>
      </c>
      <c r="P7" s="79" t="s">
        <v>48</v>
      </c>
      <c r="Q7" s="79">
        <v>1.968503937007874E-4</v>
      </c>
      <c r="R7" s="79">
        <v>1.1673151750972762E-3</v>
      </c>
      <c r="S7" s="79">
        <v>1.554054054054054E-3</v>
      </c>
      <c r="T7" s="79">
        <v>1.4517374517374517E-3</v>
      </c>
      <c r="U7" s="79">
        <v>8.3612040133779263E-4</v>
      </c>
    </row>
    <row r="8" spans="1:21" x14ac:dyDescent="0.25">
      <c r="A8" s="81" t="s">
        <v>3</v>
      </c>
      <c r="C8" s="235" t="s">
        <v>20</v>
      </c>
      <c r="D8" s="79">
        <v>2.7723577235772359E-3</v>
      </c>
      <c r="E8" s="79">
        <v>3.9069767441860465E-3</v>
      </c>
      <c r="F8" s="79">
        <v>3.7058823529411765E-3</v>
      </c>
      <c r="G8" s="79">
        <v>4.9521824817518245E-3</v>
      </c>
      <c r="H8" s="79">
        <v>4.9901751824817514E-3</v>
      </c>
      <c r="I8" s="79">
        <v>3.2334379084967319E-3</v>
      </c>
      <c r="J8" s="79">
        <v>3.2552941176470589E-3</v>
      </c>
      <c r="K8" s="79">
        <v>3.4101123595505619E-3</v>
      </c>
      <c r="L8" s="79">
        <v>4.362694300518135E-3</v>
      </c>
      <c r="M8" s="79">
        <v>3.3856651583710406E-3</v>
      </c>
      <c r="N8" s="79">
        <v>3.5066079295154183E-3</v>
      </c>
      <c r="O8" s="79">
        <v>2.3444976076555024E-3</v>
      </c>
      <c r="P8" s="79">
        <v>2.5211864406779663E-3</v>
      </c>
      <c r="Q8" s="79">
        <v>9.2913385826771651E-4</v>
      </c>
      <c r="R8" s="79">
        <v>2.762645914396887E-3</v>
      </c>
      <c r="S8" s="79">
        <v>2.7601351351351352E-3</v>
      </c>
      <c r="T8" s="79">
        <v>3.4980694980694979E-3</v>
      </c>
      <c r="U8" s="79">
        <v>3.4314381270903012E-3</v>
      </c>
    </row>
    <row r="9" spans="1:21" x14ac:dyDescent="0.25">
      <c r="A9" s="81" t="s">
        <v>3</v>
      </c>
      <c r="C9" s="235" t="s">
        <v>21</v>
      </c>
      <c r="D9" s="79">
        <v>1.4821138211382114E-2</v>
      </c>
      <c r="E9" s="79">
        <v>1.5434108527131783E-2</v>
      </c>
      <c r="F9" s="79">
        <v>1.4639705882352942E-2</v>
      </c>
      <c r="G9" s="79">
        <v>1.4978102189781023E-2</v>
      </c>
      <c r="H9" s="79">
        <v>1.8189781021897809E-2</v>
      </c>
      <c r="I9" s="79">
        <v>1.5803921568627453E-2</v>
      </c>
      <c r="J9" s="79">
        <v>1.5973856209150327E-2</v>
      </c>
      <c r="K9" s="79">
        <v>1.4016853932584269E-2</v>
      </c>
      <c r="L9" s="79">
        <v>1.1207253886010363E-2</v>
      </c>
      <c r="M9" s="79">
        <v>9.6194570135746619E-3</v>
      </c>
      <c r="N9" s="79">
        <v>9.5872246696035255E-3</v>
      </c>
      <c r="O9" s="79">
        <v>9.2583732057416272E-3</v>
      </c>
      <c r="P9" s="79">
        <v>8.059322033898305E-3</v>
      </c>
      <c r="Q9" s="79">
        <v>9.1496062992125985E-3</v>
      </c>
      <c r="R9" s="79">
        <v>7.0661478599221787E-3</v>
      </c>
      <c r="S9" s="79">
        <v>6.2297297297297296E-3</v>
      </c>
      <c r="T9" s="79">
        <v>7.2316602316602318E-3</v>
      </c>
      <c r="U9" s="79">
        <v>6.1270903010033446E-3</v>
      </c>
    </row>
    <row r="10" spans="1:21" x14ac:dyDescent="0.25">
      <c r="A10" s="81" t="s">
        <v>3</v>
      </c>
      <c r="C10" s="235" t="s">
        <v>7</v>
      </c>
      <c r="D10" s="79">
        <v>0.12658536585365854</v>
      </c>
      <c r="E10" s="79">
        <v>0.12170542635658915</v>
      </c>
      <c r="F10" s="79">
        <v>0.11544117647058824</v>
      </c>
      <c r="G10" s="79">
        <v>0.11021897810218978</v>
      </c>
      <c r="H10" s="79">
        <v>0.11167883211678832</v>
      </c>
      <c r="I10" s="79">
        <v>9.8039215686274508E-2</v>
      </c>
      <c r="J10" s="79">
        <v>9.9699346405228761E-2</v>
      </c>
      <c r="K10" s="79">
        <v>9.4477528089887644E-2</v>
      </c>
      <c r="L10" s="79">
        <v>9.7326424870466319E-2</v>
      </c>
      <c r="M10" s="79">
        <v>8.3796380090497738E-2</v>
      </c>
      <c r="N10" s="79">
        <v>7.0484581497797363E-2</v>
      </c>
      <c r="O10" s="79">
        <v>6.5071770334928225E-2</v>
      </c>
      <c r="P10" s="79">
        <v>6.737288135593221E-2</v>
      </c>
      <c r="Q10" s="79">
        <v>6.1795275590551181E-2</v>
      </c>
      <c r="R10" s="79">
        <v>6.2416342412451364E-2</v>
      </c>
      <c r="S10" s="79">
        <v>5.7050675675675677E-2</v>
      </c>
      <c r="T10" s="79">
        <v>6.6633204633204629E-2</v>
      </c>
      <c r="U10" s="79">
        <v>5.4525083612040136E-2</v>
      </c>
    </row>
    <row r="11" spans="1:21" x14ac:dyDescent="0.25">
      <c r="A11" s="81" t="s">
        <v>3</v>
      </c>
      <c r="C11" s="235" t="s">
        <v>8</v>
      </c>
      <c r="D11" s="79">
        <v>1.843089430894309E-2</v>
      </c>
      <c r="E11" s="79">
        <v>1.9155038759689921E-2</v>
      </c>
      <c r="F11" s="79">
        <v>1.8169117647058825E-2</v>
      </c>
      <c r="G11" s="79">
        <v>1.4233576642335766E-2</v>
      </c>
      <c r="H11" s="79">
        <v>1.2335766423357665E-2</v>
      </c>
      <c r="I11" s="79">
        <v>1.2065359477124183E-2</v>
      </c>
      <c r="J11" s="79">
        <v>9.8431372549019607E-3</v>
      </c>
      <c r="K11" s="79">
        <v>9.516853932584269E-3</v>
      </c>
      <c r="L11" s="79">
        <v>7.6632124352331603E-3</v>
      </c>
      <c r="M11" s="79">
        <v>1.0131221719457014E-2</v>
      </c>
      <c r="N11" s="79">
        <v>9.2907488986784144E-3</v>
      </c>
      <c r="O11" s="79">
        <v>7.1052631578947369E-3</v>
      </c>
      <c r="P11" s="79">
        <v>4.5889830508474578E-3</v>
      </c>
      <c r="Q11" s="79">
        <v>7.1590511811023619E-3</v>
      </c>
      <c r="R11" s="79">
        <v>8.5999299610894937E-3</v>
      </c>
      <c r="S11" s="79">
        <v>5.5719864864864866E-3</v>
      </c>
      <c r="T11" s="79">
        <v>6.1853281853281854E-3</v>
      </c>
      <c r="U11" s="79">
        <v>5.016722408026756E-3</v>
      </c>
    </row>
    <row r="12" spans="1:21" x14ac:dyDescent="0.25">
      <c r="A12" s="81" t="s">
        <v>3</v>
      </c>
      <c r="C12" s="235" t="s">
        <v>22</v>
      </c>
      <c r="D12" s="79">
        <v>9.2520325203252034E-3</v>
      </c>
      <c r="E12" s="79">
        <v>8.1162790697674424E-3</v>
      </c>
      <c r="F12" s="79">
        <v>7.6985294117647056E-3</v>
      </c>
      <c r="G12" s="79">
        <v>7.2992700729927005E-3</v>
      </c>
      <c r="H12" s="79">
        <v>5.2554744525547441E-3</v>
      </c>
      <c r="I12" s="79">
        <v>4.3529411764705881E-3</v>
      </c>
      <c r="J12" s="79">
        <v>4.2287581699346401E-3</v>
      </c>
      <c r="K12" s="79">
        <v>3.0056179775280901E-3</v>
      </c>
      <c r="L12" s="79">
        <v>2.7891191709844558E-3</v>
      </c>
      <c r="M12" s="79">
        <v>2.4723981900452489E-3</v>
      </c>
      <c r="N12" s="79">
        <v>2.251101321585903E-3</v>
      </c>
      <c r="O12" s="79">
        <v>1.2775119617224879E-3</v>
      </c>
      <c r="P12" s="79">
        <v>1.3008474576271186E-3</v>
      </c>
      <c r="Q12" s="79">
        <v>6.1023622047244098E-4</v>
      </c>
      <c r="R12" s="79">
        <v>5.603112840466926E-4</v>
      </c>
      <c r="S12" s="79">
        <v>3.1756756756756759E-4</v>
      </c>
      <c r="T12" s="79">
        <v>5.4054054054054054E-5</v>
      </c>
      <c r="U12" s="79">
        <v>2.6755852842809364E-5</v>
      </c>
    </row>
    <row r="13" spans="1:21" x14ac:dyDescent="0.25">
      <c r="A13" s="81" t="s">
        <v>3</v>
      </c>
      <c r="C13" s="235" t="s">
        <v>9</v>
      </c>
      <c r="D13" s="79">
        <v>4.9609756097560978E-2</v>
      </c>
      <c r="E13" s="79">
        <v>5.862015503875969E-2</v>
      </c>
      <c r="F13" s="79">
        <v>5.5602941176470591E-2</v>
      </c>
      <c r="G13" s="79">
        <v>5.7401459854014597E-2</v>
      </c>
      <c r="H13" s="79">
        <v>7.0416058394160583E-2</v>
      </c>
      <c r="I13" s="79">
        <v>6.8065359477124179E-2</v>
      </c>
      <c r="J13" s="79">
        <v>7.3758169934640516E-2</v>
      </c>
      <c r="K13" s="79">
        <v>6.9578651685393261E-2</v>
      </c>
      <c r="L13" s="79">
        <v>7.2227979274611401E-2</v>
      </c>
      <c r="M13" s="79">
        <v>9.2049773755656109E-2</v>
      </c>
      <c r="N13" s="79">
        <v>9.3436123348017625E-2</v>
      </c>
      <c r="O13" s="79">
        <v>7.6555023923444973E-2</v>
      </c>
      <c r="P13" s="79">
        <v>5.9847457627118641E-2</v>
      </c>
      <c r="Q13" s="79">
        <v>5.1181102362204724E-2</v>
      </c>
      <c r="R13" s="79">
        <v>5.9533073929961086E-2</v>
      </c>
      <c r="S13" s="79">
        <v>6.898648648648649E-2</v>
      </c>
      <c r="T13" s="79">
        <v>8.7181467181467187E-2</v>
      </c>
      <c r="U13" s="79">
        <v>9.0515050167224081E-2</v>
      </c>
    </row>
    <row r="14" spans="1:21" x14ac:dyDescent="0.25">
      <c r="A14" s="81" t="s">
        <v>3</v>
      </c>
      <c r="C14" s="235" t="s">
        <v>23</v>
      </c>
      <c r="D14" s="79">
        <v>8.5853658536585373E-3</v>
      </c>
      <c r="E14" s="79">
        <v>8.9224806201550384E-3</v>
      </c>
      <c r="F14" s="79">
        <v>8.4632352941176464E-3</v>
      </c>
      <c r="G14" s="79">
        <v>9.0291970802919702E-3</v>
      </c>
      <c r="H14" s="79">
        <v>9.3649635036496346E-3</v>
      </c>
      <c r="I14" s="79">
        <v>8.2549019607843135E-3</v>
      </c>
      <c r="J14" s="79">
        <v>8.6993464052287587E-3</v>
      </c>
      <c r="K14" s="79">
        <v>8.1011235955056188E-3</v>
      </c>
      <c r="L14" s="79">
        <v>7.7823834196891189E-3</v>
      </c>
      <c r="M14" s="79">
        <v>8.461538461538462E-2</v>
      </c>
      <c r="N14" s="79">
        <v>7.4889867841409691E-2</v>
      </c>
      <c r="O14" s="79">
        <v>7.033492822966507E-2</v>
      </c>
      <c r="P14" s="79">
        <v>0.11610169491525424</v>
      </c>
      <c r="Q14" s="79">
        <v>0.16001535433070865</v>
      </c>
      <c r="R14" s="79">
        <v>0.12234747081712062</v>
      </c>
      <c r="S14" s="79">
        <v>0.19264864864864864</v>
      </c>
      <c r="T14" s="79">
        <v>9.8643011583011576E-3</v>
      </c>
      <c r="U14" s="79">
        <v>6.755852842809365E-4</v>
      </c>
    </row>
    <row r="15" spans="1:21" x14ac:dyDescent="0.25">
      <c r="A15" s="81" t="s">
        <v>3</v>
      </c>
      <c r="C15" s="235" t="s">
        <v>40</v>
      </c>
      <c r="D15" s="79">
        <v>2.7317073170731706E-3</v>
      </c>
      <c r="E15" s="79">
        <v>3.1007751937984496E-3</v>
      </c>
      <c r="F15" s="79">
        <v>2.9411764705882353E-3</v>
      </c>
      <c r="G15" s="79">
        <v>2E-3</v>
      </c>
      <c r="H15" s="79">
        <v>4.1791240875912409E-4</v>
      </c>
      <c r="I15" s="79">
        <v>2.3910915032679739E-3</v>
      </c>
      <c r="J15" s="79">
        <v>2.7448039215686275E-3</v>
      </c>
      <c r="K15" s="79">
        <v>2.4583988764044946E-3</v>
      </c>
      <c r="L15" s="79">
        <v>2.5906735751295338E-3</v>
      </c>
      <c r="M15" s="79">
        <v>2.2624434389140274E-3</v>
      </c>
      <c r="N15" s="79">
        <v>3.151273127753304E-3</v>
      </c>
      <c r="O15" s="79">
        <v>2.4976937799043065E-3</v>
      </c>
      <c r="P15" s="79">
        <v>2.8855932203389828E-3</v>
      </c>
      <c r="Q15" s="79">
        <v>3.3346456692913387E-3</v>
      </c>
      <c r="R15" s="79">
        <v>3.4708171206225681E-3</v>
      </c>
      <c r="S15" s="79">
        <v>2.6642905405405404E-3</v>
      </c>
      <c r="T15" s="79">
        <v>3.5945945945945945E-3</v>
      </c>
      <c r="U15" s="79">
        <v>3.0100334448160534E-3</v>
      </c>
    </row>
    <row r="16" spans="1:21" x14ac:dyDescent="0.25">
      <c r="A16" s="81" t="s">
        <v>3</v>
      </c>
      <c r="C16" s="235" t="s">
        <v>10</v>
      </c>
      <c r="D16" s="79">
        <v>0.1028130081300813</v>
      </c>
      <c r="E16" s="79">
        <v>8.6255813953488372E-2</v>
      </c>
      <c r="F16" s="79">
        <v>8.1816176470588239E-2</v>
      </c>
      <c r="G16" s="79">
        <v>9.0294978102189782E-2</v>
      </c>
      <c r="H16" s="79">
        <v>9.5762773722627731E-2</v>
      </c>
      <c r="I16" s="79">
        <v>8.7872052287581701E-2</v>
      </c>
      <c r="J16" s="79">
        <v>8.69051045751634E-2</v>
      </c>
      <c r="K16" s="79">
        <v>7.930337078651685E-2</v>
      </c>
      <c r="L16" s="79">
        <v>7.7020725388601038E-2</v>
      </c>
      <c r="M16" s="79">
        <v>6.5918552036199091E-2</v>
      </c>
      <c r="N16" s="79">
        <v>6.4475770925110129E-2</v>
      </c>
      <c r="O16" s="79">
        <v>3.7404129186602866E-2</v>
      </c>
      <c r="P16" s="79">
        <v>3.61864406779661E-2</v>
      </c>
      <c r="Q16" s="79">
        <v>4.0113842519685035E-2</v>
      </c>
      <c r="R16" s="79">
        <v>3.6339653696498053E-2</v>
      </c>
      <c r="S16" s="79">
        <v>3.1875722972972975E-2</v>
      </c>
      <c r="T16" s="79">
        <v>3.7361764478764478E-2</v>
      </c>
      <c r="U16" s="79">
        <v>3.2204013377926423E-2</v>
      </c>
    </row>
    <row r="17" spans="1:21" x14ac:dyDescent="0.25">
      <c r="A17" s="81" t="s">
        <v>3</v>
      </c>
      <c r="C17" s="235" t="s">
        <v>41</v>
      </c>
      <c r="D17" s="79">
        <v>2.7943089430894311E-2</v>
      </c>
      <c r="E17" s="79">
        <v>2.8914728682170543E-2</v>
      </c>
      <c r="F17" s="79">
        <v>2.7426470588235295E-2</v>
      </c>
      <c r="G17" s="79">
        <v>2.6898540145985399E-2</v>
      </c>
      <c r="H17" s="79">
        <v>3.1945985401459855E-2</v>
      </c>
      <c r="I17" s="79">
        <v>3.0961437908496734E-2</v>
      </c>
      <c r="J17" s="79">
        <v>3.0754248366013068E-2</v>
      </c>
      <c r="K17" s="79">
        <v>2.7052808988764047E-2</v>
      </c>
      <c r="L17" s="79">
        <v>2.5304663212435234E-2</v>
      </c>
      <c r="M17" s="79">
        <v>2.2457013574660633E-2</v>
      </c>
      <c r="N17" s="79">
        <v>2.2731718061674011E-2</v>
      </c>
      <c r="O17" s="79">
        <v>2.4545454545454544E-2</v>
      </c>
      <c r="P17" s="79">
        <v>2.2499999999999999E-2</v>
      </c>
      <c r="Q17" s="79">
        <v>2.1633858267716535E-2</v>
      </c>
      <c r="R17" s="79">
        <v>2.0116731517509728E-2</v>
      </c>
      <c r="S17" s="79">
        <v>1.754054054054054E-2</v>
      </c>
      <c r="T17" s="79">
        <v>1.7436293436293437E-2</v>
      </c>
      <c r="U17" s="79">
        <v>1.5662207357859531E-2</v>
      </c>
    </row>
    <row r="18" spans="1:21" ht="15.75" customHeight="1" x14ac:dyDescent="0.25">
      <c r="A18" s="81" t="s">
        <v>3</v>
      </c>
      <c r="C18" s="235" t="s">
        <v>26</v>
      </c>
      <c r="D18" s="79">
        <v>1.3008130081300813E-3</v>
      </c>
      <c r="E18" s="79">
        <v>9.5348837209302323E-4</v>
      </c>
      <c r="F18" s="79">
        <v>9.0441176470588231E-4</v>
      </c>
      <c r="G18" s="79">
        <v>4.683284671532847E-4</v>
      </c>
      <c r="H18" s="79">
        <v>2.9178832116788321E-4</v>
      </c>
      <c r="I18" s="79">
        <v>3.7254901960784313E-5</v>
      </c>
      <c r="J18" s="79">
        <v>1.3333333333333333E-5</v>
      </c>
      <c r="K18" s="79">
        <v>2.6601123595505621E-5</v>
      </c>
      <c r="L18" s="79">
        <v>4.7567875647668391E-4</v>
      </c>
      <c r="M18" s="79">
        <v>7.0943438914027144E-4</v>
      </c>
      <c r="N18" s="79">
        <v>1.3003348017621144E-3</v>
      </c>
      <c r="O18" s="79">
        <v>1.2604401913875599E-3</v>
      </c>
      <c r="P18" s="79">
        <v>5.2542372881355932E-4</v>
      </c>
      <c r="Q18" s="79">
        <v>7.2047244094488184E-4</v>
      </c>
      <c r="R18" s="79">
        <v>4.7421400778210117E-4</v>
      </c>
      <c r="S18" s="79">
        <v>7.0530405405405412E-4</v>
      </c>
      <c r="T18" s="79">
        <v>1.415057915057915E-2</v>
      </c>
      <c r="U18" s="79">
        <v>0.11705685618729098</v>
      </c>
    </row>
    <row r="19" spans="1:21" x14ac:dyDescent="0.25">
      <c r="A19" s="81" t="s">
        <v>3</v>
      </c>
      <c r="C19" s="235" t="s">
        <v>56</v>
      </c>
      <c r="D19" s="79" t="s">
        <v>48</v>
      </c>
      <c r="E19" s="79" t="s">
        <v>48</v>
      </c>
      <c r="F19" s="79" t="s">
        <v>48</v>
      </c>
      <c r="G19" s="79" t="s">
        <v>48</v>
      </c>
      <c r="H19" s="79" t="s">
        <v>48</v>
      </c>
      <c r="I19" s="79" t="s">
        <v>48</v>
      </c>
      <c r="J19" s="79" t="s">
        <v>48</v>
      </c>
      <c r="K19" s="79" t="s">
        <v>48</v>
      </c>
      <c r="L19" s="79" t="s">
        <v>48</v>
      </c>
      <c r="M19" s="79" t="s">
        <v>48</v>
      </c>
      <c r="N19" s="79" t="s">
        <v>48</v>
      </c>
      <c r="O19" s="79" t="s">
        <v>48</v>
      </c>
      <c r="P19" s="79" t="s">
        <v>48</v>
      </c>
      <c r="Q19" s="79">
        <v>5.5118110236220471E-5</v>
      </c>
      <c r="R19" s="79">
        <v>3.7354085603112842E-4</v>
      </c>
      <c r="S19" s="79" t="s">
        <v>48</v>
      </c>
      <c r="T19" s="79" t="s">
        <v>48</v>
      </c>
      <c r="U19" s="79" t="s">
        <v>48</v>
      </c>
    </row>
    <row r="20" spans="1:21" x14ac:dyDescent="0.25">
      <c r="A20" s="81" t="s">
        <v>3</v>
      </c>
      <c r="B20" s="245" t="s">
        <v>49</v>
      </c>
      <c r="C20" s="235" t="s">
        <v>45</v>
      </c>
      <c r="D20" s="79" t="s">
        <v>48</v>
      </c>
      <c r="E20" s="79" t="s">
        <v>48</v>
      </c>
      <c r="F20" s="79" t="s">
        <v>48</v>
      </c>
      <c r="G20" s="79" t="s">
        <v>48</v>
      </c>
      <c r="H20" s="79" t="s">
        <v>48</v>
      </c>
      <c r="I20" s="79">
        <v>3.529745098039216E-3</v>
      </c>
      <c r="J20" s="79">
        <v>3.9869281045751635E-3</v>
      </c>
      <c r="K20" s="79">
        <v>3.7772191011235957E-3</v>
      </c>
      <c r="L20" s="79">
        <v>3.4164248704663214E-3</v>
      </c>
      <c r="M20" s="79">
        <v>3.0183393665158373E-3</v>
      </c>
      <c r="N20" s="79">
        <v>2.9595198237885464E-3</v>
      </c>
      <c r="O20" s="79">
        <v>2.1903827751196175E-4</v>
      </c>
      <c r="P20" s="79">
        <v>2.5847457627118644E-4</v>
      </c>
      <c r="Q20" s="79">
        <v>6.259842519685039E-4</v>
      </c>
      <c r="R20" s="79" t="s">
        <v>48</v>
      </c>
      <c r="S20" s="79">
        <v>2.0608108108108108E-4</v>
      </c>
      <c r="T20" s="79">
        <v>5.9845559845559846E-4</v>
      </c>
      <c r="U20" s="79">
        <v>1.6722408026755852E-4</v>
      </c>
    </row>
    <row r="21" spans="1:21" x14ac:dyDescent="0.25">
      <c r="A21" s="81" t="s">
        <v>3</v>
      </c>
      <c r="B21" s="79"/>
      <c r="C21" s="235" t="s">
        <v>27</v>
      </c>
      <c r="D21" s="79">
        <v>4.8780487804878051E-5</v>
      </c>
      <c r="E21" s="79">
        <v>6.2015503875968993E-5</v>
      </c>
      <c r="F21" s="79">
        <v>5.8823529411764708E-5</v>
      </c>
      <c r="G21" s="79">
        <v>6.2715328467153282E-5</v>
      </c>
      <c r="H21" s="79">
        <v>6.6562043795620441E-5</v>
      </c>
      <c r="I21" s="79">
        <v>7.7078431372549033E-5</v>
      </c>
      <c r="J21" s="79">
        <v>4.3941176470588236E-5</v>
      </c>
      <c r="K21" s="79">
        <v>5.3471910112359557E-5</v>
      </c>
      <c r="L21" s="79">
        <v>5.7352331606217619E-5</v>
      </c>
      <c r="M21" s="79">
        <v>3.9117647058823526E-5</v>
      </c>
      <c r="N21" s="79">
        <v>2.3977973568281935E-5</v>
      </c>
      <c r="O21" s="79">
        <v>1.7282296650717705E-5</v>
      </c>
      <c r="P21" s="79">
        <v>3.8135593220338981E-5</v>
      </c>
      <c r="Q21" s="79">
        <v>4.0755905511811026E-5</v>
      </c>
      <c r="R21" s="79">
        <v>3.2498054474708171E-5</v>
      </c>
      <c r="S21" s="79">
        <v>2.2841216216216216E-5</v>
      </c>
      <c r="T21" s="79">
        <v>1.24903474903475E-5</v>
      </c>
      <c r="U21" s="79">
        <v>1.6722408026755853E-5</v>
      </c>
    </row>
    <row r="22" spans="1:21" x14ac:dyDescent="0.25">
      <c r="A22" s="81" t="s">
        <v>3</v>
      </c>
      <c r="B22" s="79"/>
      <c r="C22" s="235" t="s">
        <v>28</v>
      </c>
      <c r="D22" s="79">
        <v>4.0650406504065041E-5</v>
      </c>
      <c r="E22" s="79">
        <v>6.9767441860465112E-5</v>
      </c>
      <c r="F22" s="79">
        <v>6.6176470588235288E-5</v>
      </c>
      <c r="G22" s="79">
        <v>6.5693430656934304E-5</v>
      </c>
      <c r="H22" s="79">
        <v>8.9291970802919711E-5</v>
      </c>
      <c r="I22" s="79">
        <v>2.6784313725490197E-5</v>
      </c>
      <c r="J22" s="79">
        <v>3.1679738562091502E-5</v>
      </c>
      <c r="K22" s="79">
        <v>3.6539325842696633E-5</v>
      </c>
      <c r="L22" s="79">
        <v>6.6927461139896374E-5</v>
      </c>
      <c r="M22" s="79">
        <v>1.239004524886878E-4</v>
      </c>
      <c r="N22" s="79">
        <v>1.1013215859030837E-4</v>
      </c>
      <c r="O22" s="79">
        <v>5.4066985645933016E-5</v>
      </c>
      <c r="P22" s="79">
        <v>4.2372881355932206E-5</v>
      </c>
      <c r="Q22" s="79">
        <v>3.5433070866141735E-5</v>
      </c>
      <c r="R22" s="79">
        <v>1.1746303501945525E-4</v>
      </c>
      <c r="S22" s="79">
        <v>9.1216216216216212E-5</v>
      </c>
      <c r="T22" s="79">
        <v>1.1583011583011582E-4</v>
      </c>
      <c r="U22" s="79">
        <v>1.0367892976588629E-4</v>
      </c>
    </row>
    <row r="23" spans="1:21" x14ac:dyDescent="0.25">
      <c r="A23" s="81" t="s">
        <v>3</v>
      </c>
      <c r="B23" s="79"/>
      <c r="C23" s="235" t="s">
        <v>29</v>
      </c>
      <c r="D23" s="79">
        <v>1.3170731707317074E-3</v>
      </c>
      <c r="E23" s="79" t="s">
        <v>48</v>
      </c>
      <c r="F23" s="79" t="s">
        <v>48</v>
      </c>
      <c r="G23" s="79" t="s">
        <v>48</v>
      </c>
      <c r="H23" s="79" t="s">
        <v>48</v>
      </c>
      <c r="I23" s="79" t="s">
        <v>48</v>
      </c>
      <c r="J23" s="79" t="s">
        <v>48</v>
      </c>
      <c r="K23" s="79" t="s">
        <v>48</v>
      </c>
      <c r="L23" s="79" t="s">
        <v>48</v>
      </c>
      <c r="M23" s="79" t="s">
        <v>48</v>
      </c>
      <c r="N23" s="79" t="s">
        <v>48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</row>
    <row r="24" spans="1:21" x14ac:dyDescent="0.25">
      <c r="A24" s="81" t="s">
        <v>3</v>
      </c>
      <c r="B24" s="79"/>
      <c r="C24" s="235" t="s">
        <v>16</v>
      </c>
      <c r="D24" s="79">
        <v>2.8048780487804879E-2</v>
      </c>
      <c r="E24" s="79">
        <v>3.255813953488372E-2</v>
      </c>
      <c r="F24" s="79">
        <v>3.0882352941176472E-2</v>
      </c>
      <c r="G24" s="79">
        <v>2.9197080291970802E-2</v>
      </c>
      <c r="H24" s="79">
        <v>3.2846715328467155E-2</v>
      </c>
      <c r="I24" s="79">
        <v>3.5947712418300651E-2</v>
      </c>
      <c r="J24" s="79">
        <v>3.9215686274509803E-2</v>
      </c>
      <c r="K24" s="79">
        <v>2.8089887640449437E-2</v>
      </c>
      <c r="L24" s="79">
        <v>3.2642487046632127E-2</v>
      </c>
      <c r="M24" s="79">
        <v>2.6131221719457014E-2</v>
      </c>
      <c r="N24" s="79">
        <v>2.5000000000000001E-2</v>
      </c>
      <c r="O24" s="79">
        <v>2.763157894736842E-2</v>
      </c>
      <c r="P24" s="79">
        <v>2.4110169491525425E-2</v>
      </c>
      <c r="Q24" s="79">
        <v>2.3397637795275591E-2</v>
      </c>
      <c r="R24" s="79">
        <v>2.217898832684825E-2</v>
      </c>
      <c r="S24" s="79">
        <v>2.0364864864864864E-2</v>
      </c>
      <c r="T24" s="79">
        <v>2.4297297297297297E-2</v>
      </c>
      <c r="U24" s="79">
        <v>1.9732441471571906E-2</v>
      </c>
    </row>
    <row r="25" spans="1:21" x14ac:dyDescent="0.25">
      <c r="A25" s="81" t="s">
        <v>3</v>
      </c>
      <c r="B25" s="79"/>
      <c r="C25" s="235" t="s">
        <v>53</v>
      </c>
      <c r="D25" s="79" t="s">
        <v>48</v>
      </c>
      <c r="E25" s="79" t="s">
        <v>48</v>
      </c>
      <c r="F25" s="79" t="s">
        <v>48</v>
      </c>
      <c r="G25" s="79" t="s">
        <v>48</v>
      </c>
      <c r="H25" s="79" t="s">
        <v>48</v>
      </c>
      <c r="I25" s="79" t="s">
        <v>48</v>
      </c>
      <c r="J25" s="79" t="s">
        <v>48</v>
      </c>
      <c r="K25" s="79" t="s">
        <v>48</v>
      </c>
      <c r="L25" s="79" t="s">
        <v>48</v>
      </c>
      <c r="M25" s="79" t="s">
        <v>48</v>
      </c>
      <c r="N25" s="79" t="s">
        <v>48</v>
      </c>
      <c r="O25" s="79" t="s">
        <v>48</v>
      </c>
      <c r="P25" s="79" t="s">
        <v>48</v>
      </c>
      <c r="Q25" s="79">
        <v>8.1102362204724414E-4</v>
      </c>
      <c r="R25" s="79">
        <v>2.9571984435797665E-3</v>
      </c>
      <c r="S25" s="79">
        <v>3.5270270270270272E-3</v>
      </c>
      <c r="T25" s="79">
        <v>7.5868725868725867E-3</v>
      </c>
      <c r="U25" s="79">
        <v>8.0167224080267552E-3</v>
      </c>
    </row>
    <row r="26" spans="1:21" x14ac:dyDescent="0.25">
      <c r="A26" s="81" t="s">
        <v>3</v>
      </c>
      <c r="B26" s="245" t="s">
        <v>51</v>
      </c>
      <c r="C26" s="235" t="s">
        <v>50</v>
      </c>
      <c r="D26" s="79">
        <v>1.8373983739837399E-3</v>
      </c>
      <c r="E26" s="79">
        <v>4.8837209302325579E-3</v>
      </c>
      <c r="F26" s="79">
        <v>4.6323529411764703E-3</v>
      </c>
      <c r="G26" s="79">
        <v>4.4525547445255472E-3</v>
      </c>
      <c r="H26" s="79">
        <v>4.4671532846715326E-3</v>
      </c>
      <c r="I26" s="79" t="s">
        <v>48</v>
      </c>
      <c r="J26" s="79" t="s">
        <v>48</v>
      </c>
      <c r="K26" s="79" t="s">
        <v>48</v>
      </c>
      <c r="L26" s="79" t="s">
        <v>48</v>
      </c>
      <c r="M26" s="79" t="s">
        <v>48</v>
      </c>
      <c r="N26" s="79" t="s">
        <v>48</v>
      </c>
      <c r="O26" s="79" t="s">
        <v>48</v>
      </c>
      <c r="P26" s="79" t="s">
        <v>48</v>
      </c>
      <c r="Q26" s="79" t="s">
        <v>48</v>
      </c>
      <c r="R26" s="79" t="s">
        <v>48</v>
      </c>
      <c r="S26" s="79" t="s">
        <v>48</v>
      </c>
      <c r="T26" s="79" t="s">
        <v>48</v>
      </c>
      <c r="U26" s="79" t="s">
        <v>48</v>
      </c>
    </row>
    <row r="27" spans="1:21" x14ac:dyDescent="0.25">
      <c r="A27" s="81" t="s">
        <v>3</v>
      </c>
      <c r="B27" s="79"/>
      <c r="C27" s="235" t="s">
        <v>30</v>
      </c>
      <c r="D27" s="79" t="s">
        <v>48</v>
      </c>
      <c r="E27" s="79" t="s">
        <v>48</v>
      </c>
      <c r="F27" s="79" t="s">
        <v>48</v>
      </c>
      <c r="G27" s="79" t="s">
        <v>48</v>
      </c>
      <c r="H27" s="79" t="s">
        <v>48</v>
      </c>
      <c r="I27" s="79" t="s">
        <v>48</v>
      </c>
      <c r="J27" s="79" t="s">
        <v>48</v>
      </c>
      <c r="K27" s="79" t="s">
        <v>48</v>
      </c>
      <c r="L27" s="79">
        <v>5.5499481865284982E-3</v>
      </c>
      <c r="M27" s="79">
        <v>5.2897737556561082E-3</v>
      </c>
      <c r="N27" s="79">
        <v>4.2042731277533042E-3</v>
      </c>
      <c r="O27" s="79">
        <v>3.6220095693779903E-3</v>
      </c>
      <c r="P27" s="79">
        <v>4.6144067796610169E-3</v>
      </c>
      <c r="Q27" s="79">
        <v>5.1181102362204724E-3</v>
      </c>
      <c r="R27" s="79">
        <v>3.0194552529182878E-3</v>
      </c>
      <c r="S27" s="79">
        <v>2.0810810810810809E-3</v>
      </c>
      <c r="T27" s="79">
        <v>4.4826254826254826E-3</v>
      </c>
      <c r="U27" s="79">
        <v>4.4615384615384612E-3</v>
      </c>
    </row>
    <row r="28" spans="1:21" x14ac:dyDescent="0.25">
      <c r="A28" s="81" t="s">
        <v>3</v>
      </c>
      <c r="B28" s="79"/>
      <c r="C28" s="235" t="s">
        <v>55</v>
      </c>
      <c r="D28" s="79" t="s">
        <v>48</v>
      </c>
      <c r="E28" s="79" t="s">
        <v>48</v>
      </c>
      <c r="F28" s="79" t="s">
        <v>48</v>
      </c>
      <c r="G28" s="79" t="s">
        <v>48</v>
      </c>
      <c r="H28" s="79" t="s">
        <v>48</v>
      </c>
      <c r="I28" s="79" t="s">
        <v>48</v>
      </c>
      <c r="J28" s="79" t="s">
        <v>48</v>
      </c>
      <c r="K28" s="79" t="s">
        <v>48</v>
      </c>
      <c r="L28" s="79" t="s">
        <v>48</v>
      </c>
      <c r="M28" s="79" t="s">
        <v>48</v>
      </c>
      <c r="N28" s="79" t="s">
        <v>48</v>
      </c>
      <c r="O28" s="79" t="s">
        <v>48</v>
      </c>
      <c r="P28" s="79" t="s">
        <v>48</v>
      </c>
      <c r="Q28" s="79" t="s">
        <v>48</v>
      </c>
      <c r="R28" s="79" t="s">
        <v>48</v>
      </c>
      <c r="S28" s="79" t="s">
        <v>48</v>
      </c>
      <c r="T28" s="79" t="s">
        <v>48</v>
      </c>
      <c r="U28" s="79">
        <v>9.0301003344481602E-4</v>
      </c>
    </row>
    <row r="29" spans="1:21" x14ac:dyDescent="0.25">
      <c r="A29" s="81" t="s">
        <v>3</v>
      </c>
      <c r="B29" s="79"/>
      <c r="C29" s="235" t="s">
        <v>42</v>
      </c>
      <c r="D29" s="79">
        <v>3.1959349593495938E-2</v>
      </c>
      <c r="E29" s="79">
        <v>2.7984496124031009E-2</v>
      </c>
      <c r="F29" s="79">
        <v>2.6544117647058822E-2</v>
      </c>
      <c r="G29" s="79">
        <v>3.2072992700729927E-2</v>
      </c>
      <c r="H29" s="79">
        <v>2.921167883211679E-2</v>
      </c>
      <c r="I29" s="79">
        <v>2.754967320261438E-2</v>
      </c>
      <c r="J29" s="79">
        <v>2.6481699346405228E-2</v>
      </c>
      <c r="K29" s="79">
        <v>2.6724719101123597E-2</v>
      </c>
      <c r="L29" s="79">
        <v>2.5512953367875648E-2</v>
      </c>
      <c r="M29" s="79">
        <v>2.2868778280542987E-2</v>
      </c>
      <c r="N29" s="79">
        <v>2.3493392070484582E-2</v>
      </c>
      <c r="O29" s="79">
        <v>1.6210526315789474E-2</v>
      </c>
      <c r="P29" s="79">
        <v>1.3152542372881356E-2</v>
      </c>
      <c r="Q29" s="79">
        <v>1.274015748031496E-2</v>
      </c>
      <c r="R29" s="79">
        <v>1.1178988326848249E-2</v>
      </c>
      <c r="S29" s="79">
        <v>9.1418918918918912E-3</v>
      </c>
      <c r="T29" s="79">
        <v>1.0455598455598455E-2</v>
      </c>
      <c r="U29" s="79">
        <v>5.3511705685618726E-3</v>
      </c>
    </row>
    <row r="30" spans="1:21" x14ac:dyDescent="0.25">
      <c r="A30" s="81" t="s">
        <v>3</v>
      </c>
      <c r="B30" s="79"/>
      <c r="C30" s="235" t="s">
        <v>46</v>
      </c>
      <c r="D30" s="79" t="s">
        <v>48</v>
      </c>
      <c r="E30" s="79" t="s">
        <v>48</v>
      </c>
      <c r="F30" s="79" t="s">
        <v>48</v>
      </c>
      <c r="G30" s="79" t="s">
        <v>48</v>
      </c>
      <c r="H30" s="79" t="s">
        <v>48</v>
      </c>
      <c r="I30" s="79" t="s">
        <v>48</v>
      </c>
      <c r="J30" s="79" t="s">
        <v>48</v>
      </c>
      <c r="K30" s="79">
        <v>9.2134831460674192E-6</v>
      </c>
      <c r="L30" s="79">
        <v>2.7839378238341969E-5</v>
      </c>
      <c r="M30" s="79">
        <v>2.2638009049773757E-5</v>
      </c>
      <c r="N30" s="79">
        <v>9.0753303964757705E-5</v>
      </c>
      <c r="O30" s="79">
        <v>5.8813397129186607E-4</v>
      </c>
      <c r="P30" s="79">
        <v>1.6525423728813561E-4</v>
      </c>
      <c r="Q30" s="79">
        <v>1.4960629921259843E-4</v>
      </c>
      <c r="R30" s="79">
        <v>2.2957198443579767E-4</v>
      </c>
      <c r="S30" s="79">
        <v>1.1148648648648648E-4</v>
      </c>
      <c r="T30" s="79">
        <v>1.0038610038610039E-4</v>
      </c>
      <c r="U30" s="79">
        <v>8.6956521739130441E-5</v>
      </c>
    </row>
    <row r="31" spans="1:21" x14ac:dyDescent="0.25">
      <c r="A31" s="81" t="s">
        <v>3</v>
      </c>
      <c r="B31" s="79"/>
      <c r="C31" s="235" t="s">
        <v>31</v>
      </c>
      <c r="D31" s="79">
        <v>3.7235772357723579E-3</v>
      </c>
      <c r="E31" s="79">
        <v>3.5581395348837207E-3</v>
      </c>
      <c r="F31" s="79">
        <v>3.375E-3</v>
      </c>
      <c r="G31" s="79">
        <v>1.7667153284671533E-3</v>
      </c>
      <c r="H31" s="79">
        <v>2.0978321167883212E-3</v>
      </c>
      <c r="I31" s="79">
        <v>2.3810849673202615E-3</v>
      </c>
      <c r="J31" s="79">
        <v>2.3910849673202616E-3</v>
      </c>
      <c r="K31" s="79">
        <v>2.6705000000000001E-3</v>
      </c>
      <c r="L31" s="79">
        <v>3.9959948186528496E-3</v>
      </c>
      <c r="M31" s="79">
        <v>1.5545882352941177E-3</v>
      </c>
      <c r="N31" s="79">
        <v>3.6120176211453746E-3</v>
      </c>
      <c r="O31" s="79">
        <v>7.0487129186602871E-3</v>
      </c>
      <c r="P31" s="79">
        <v>5.5550847457627121E-3</v>
      </c>
      <c r="Q31" s="79">
        <v>4.0350984251968499E-3</v>
      </c>
      <c r="R31" s="79">
        <v>5.9188715953307396E-3</v>
      </c>
      <c r="S31" s="79">
        <v>2.6877094594594596E-3</v>
      </c>
      <c r="T31" s="79">
        <v>4.2140617760617763E-3</v>
      </c>
      <c r="U31" s="79">
        <v>3.6789297658862876E-3</v>
      </c>
    </row>
    <row r="32" spans="1:21" x14ac:dyDescent="0.25">
      <c r="A32" s="81" t="s">
        <v>3</v>
      </c>
      <c r="B32" s="79" t="s">
        <v>57</v>
      </c>
      <c r="C32" s="235" t="s">
        <v>38</v>
      </c>
    </row>
    <row r="33" spans="1:21" x14ac:dyDescent="0.25">
      <c r="A33" s="81" t="s">
        <v>3</v>
      </c>
      <c r="C33" s="235" t="s">
        <v>12</v>
      </c>
      <c r="D33" s="79">
        <v>3.9235772357723575E-2</v>
      </c>
      <c r="E33" s="79">
        <v>3.3806201550387598E-2</v>
      </c>
      <c r="F33" s="79">
        <v>3.2066176470588237E-2</v>
      </c>
      <c r="G33" s="79">
        <v>3.3467153284671536E-2</v>
      </c>
      <c r="H33" s="79">
        <v>3.7889094890510948E-2</v>
      </c>
      <c r="I33" s="79">
        <v>3.5591607843137259E-2</v>
      </c>
      <c r="J33" s="79">
        <v>3.8183006535947715E-2</v>
      </c>
      <c r="K33" s="79">
        <v>3.314606741573034E-2</v>
      </c>
      <c r="L33" s="79">
        <v>3.0715025906735752E-2</v>
      </c>
      <c r="M33" s="79">
        <v>2.4085972850678702E-2</v>
      </c>
      <c r="N33" s="79">
        <v>1.8466960352422908E-2</v>
      </c>
      <c r="O33" s="79">
        <v>1.7277511961722489E-2</v>
      </c>
      <c r="P33" s="79">
        <v>1.3245762711864407E-2</v>
      </c>
      <c r="Q33" s="79">
        <v>9.6653543307086611E-3</v>
      </c>
      <c r="R33" s="79">
        <v>8.8949416342412446E-3</v>
      </c>
      <c r="S33" s="79">
        <v>7.9087837837837835E-3</v>
      </c>
      <c r="T33" s="79">
        <v>9.0579150579150579E-3</v>
      </c>
      <c r="U33" s="79">
        <v>3.3177257525083613E-3</v>
      </c>
    </row>
    <row r="34" spans="1:21" x14ac:dyDescent="0.25">
      <c r="A34" s="156" t="s">
        <v>3</v>
      </c>
      <c r="B34" s="131"/>
      <c r="C34" s="12" t="s">
        <v>47</v>
      </c>
      <c r="D34" s="128" t="s">
        <v>48</v>
      </c>
      <c r="E34" s="128" t="s">
        <v>48</v>
      </c>
      <c r="F34" s="128" t="s">
        <v>48</v>
      </c>
      <c r="G34" s="128" t="s">
        <v>48</v>
      </c>
      <c r="H34" s="128" t="s">
        <v>48</v>
      </c>
      <c r="I34" s="128">
        <v>1.30718954248366E-4</v>
      </c>
      <c r="J34" s="128">
        <v>1.30718954248366E-4</v>
      </c>
      <c r="K34" s="128">
        <v>1.4494382022471901E-4</v>
      </c>
      <c r="L34" s="128">
        <v>3.1088082901554402E-4</v>
      </c>
      <c r="M34" s="128">
        <v>3.6199095022624434E-4</v>
      </c>
      <c r="N34" s="128">
        <v>3.5242290748898681E-4</v>
      </c>
      <c r="O34" s="128">
        <v>3.8277511961722489E-4</v>
      </c>
      <c r="P34" s="128">
        <v>3.3898305084745765E-4</v>
      </c>
      <c r="Q34" s="128">
        <v>3.937007874015748E-4</v>
      </c>
      <c r="R34" s="128">
        <v>3.8910505836575878E-4</v>
      </c>
      <c r="S34" s="128">
        <v>1.6283783783783783E-3</v>
      </c>
      <c r="T34" s="128">
        <v>4.2084942084942081E-3</v>
      </c>
      <c r="U34" s="128">
        <v>3.8461538461538464E-3</v>
      </c>
    </row>
    <row r="35" spans="1:21" x14ac:dyDescent="0.25">
      <c r="A35" s="81" t="s">
        <v>77</v>
      </c>
      <c r="C35" s="235" t="s">
        <v>38</v>
      </c>
      <c r="D35" s="79">
        <v>0.8176100628930818</v>
      </c>
      <c r="E35" s="79">
        <v>0.83636363636363631</v>
      </c>
      <c r="F35" s="79">
        <v>0.83333333333333337</v>
      </c>
      <c r="G35" s="79">
        <v>0.83977900552486184</v>
      </c>
      <c r="H35" s="79">
        <v>0.83977900552486184</v>
      </c>
      <c r="I35" s="79">
        <v>0.83977900552486184</v>
      </c>
      <c r="J35" s="79">
        <v>0.83977900552486184</v>
      </c>
      <c r="K35" s="79">
        <v>0.83977900552486184</v>
      </c>
      <c r="L35" s="79">
        <v>0.71361502347417838</v>
      </c>
      <c r="M35" s="79">
        <v>0.71361502347417838</v>
      </c>
      <c r="N35" s="79">
        <v>0.7405857740585774</v>
      </c>
      <c r="O35" s="79">
        <v>0.7165991902834008</v>
      </c>
      <c r="P35" s="79">
        <v>0.7165991902834008</v>
      </c>
      <c r="Q35" s="79">
        <v>0.76744186046511631</v>
      </c>
      <c r="R35" s="79">
        <v>0.76744186046511631</v>
      </c>
      <c r="S35" s="79">
        <v>0.71351351351351355</v>
      </c>
      <c r="T35" s="130">
        <v>0.55284552845528456</v>
      </c>
      <c r="U35" s="130">
        <v>0.57641921397379914</v>
      </c>
    </row>
    <row r="36" spans="1:21" x14ac:dyDescent="0.25">
      <c r="A36" s="156" t="s">
        <v>77</v>
      </c>
      <c r="B36" s="131"/>
      <c r="C36" s="12" t="s">
        <v>78</v>
      </c>
      <c r="D36" s="128">
        <v>0.18238993710691823</v>
      </c>
      <c r="E36" s="128">
        <v>0.17575757575757575</v>
      </c>
      <c r="F36" s="128">
        <v>0.16666666666666666</v>
      </c>
      <c r="G36" s="128">
        <v>0.16022099447513813</v>
      </c>
      <c r="H36" s="128">
        <v>0.16022099447513813</v>
      </c>
      <c r="I36" s="128">
        <v>0.16022099447513813</v>
      </c>
      <c r="J36" s="128">
        <v>0.16022099447513813</v>
      </c>
      <c r="K36" s="128">
        <v>0.16022099447513813</v>
      </c>
      <c r="L36" s="128">
        <v>0.28638497652582162</v>
      </c>
      <c r="M36" s="128">
        <v>0.28638497652582162</v>
      </c>
      <c r="N36" s="128">
        <v>0.2594142259414226</v>
      </c>
      <c r="O36" s="128">
        <v>0.2834008097165992</v>
      </c>
      <c r="P36" s="128">
        <v>0.2834008097165992</v>
      </c>
      <c r="Q36" s="128">
        <v>0.23255813953488372</v>
      </c>
      <c r="R36" s="128">
        <v>0.23255813953488372</v>
      </c>
      <c r="S36" s="128">
        <v>0.2864864864864865</v>
      </c>
      <c r="T36" s="128">
        <v>0.44715447154471544</v>
      </c>
      <c r="U36" s="128">
        <v>0.42358078602620086</v>
      </c>
    </row>
    <row r="37" spans="1:21" x14ac:dyDescent="0.25">
      <c r="A37" s="81" t="s">
        <v>80</v>
      </c>
      <c r="C37" s="235" t="s">
        <v>81</v>
      </c>
      <c r="D37" s="79">
        <v>4.6548051279523786E-2</v>
      </c>
      <c r="E37" s="79">
        <v>2.0876170893305918E-2</v>
      </c>
      <c r="F37" s="79">
        <v>3.5932216660060579E-2</v>
      </c>
      <c r="G37" s="79">
        <v>2.1490933512424447E-2</v>
      </c>
      <c r="H37" s="79">
        <v>2.5730006164242824E-2</v>
      </c>
      <c r="I37" s="79">
        <v>2.9478484610669261E-2</v>
      </c>
      <c r="J37" s="79">
        <v>4.3008291949866884E-2</v>
      </c>
      <c r="K37" s="79">
        <v>4.5687952217337797E-2</v>
      </c>
      <c r="L37" s="79">
        <v>4.1992860909422787E-2</v>
      </c>
      <c r="M37" s="79">
        <v>4.6451236835402823E-2</v>
      </c>
      <c r="N37" s="79">
        <v>3.9288654628446308E-2</v>
      </c>
      <c r="O37" s="79">
        <v>3.4351522472946136E-2</v>
      </c>
      <c r="P37" s="79">
        <v>3.9039232382811692E-2</v>
      </c>
      <c r="Q37" s="79">
        <v>2.3971317660514756E-2</v>
      </c>
      <c r="R37" s="79">
        <v>2.3388825023772014E-2</v>
      </c>
      <c r="S37" s="79">
        <v>2.4674016568112207E-2</v>
      </c>
      <c r="T37" s="79">
        <v>3.0247509910390085E-2</v>
      </c>
      <c r="U37" s="79">
        <v>3.0619905619905619E-2</v>
      </c>
    </row>
    <row r="38" spans="1:21" x14ac:dyDescent="0.25">
      <c r="A38" s="81" t="s">
        <v>80</v>
      </c>
      <c r="C38" s="235" t="s">
        <v>5</v>
      </c>
      <c r="D38" s="79">
        <v>0.34604368945330682</v>
      </c>
      <c r="E38" s="79">
        <v>0.36090168304013404</v>
      </c>
      <c r="F38" s="79">
        <v>0.32053709929192542</v>
      </c>
      <c r="G38" s="79">
        <v>0.38037332876079427</v>
      </c>
      <c r="H38" s="79">
        <v>0.36111047692975046</v>
      </c>
      <c r="I38" s="79">
        <v>0.48575076429316061</v>
      </c>
      <c r="J38" s="79">
        <v>0.4517892151253709</v>
      </c>
      <c r="K38" s="79">
        <v>0.50515967799652628</v>
      </c>
      <c r="L38" s="79">
        <v>0.56306788220500548</v>
      </c>
      <c r="M38" s="79">
        <v>0.50486148126170072</v>
      </c>
      <c r="N38" s="79">
        <v>0.52869285763160045</v>
      </c>
      <c r="O38" s="79">
        <v>0.52779953014878622</v>
      </c>
      <c r="P38" s="79">
        <v>0.61268146794325951</v>
      </c>
      <c r="Q38" s="79">
        <v>0.69049815573736917</v>
      </c>
      <c r="R38" s="79">
        <v>0.72052624856303482</v>
      </c>
      <c r="S38" s="79">
        <v>0.71089397915624597</v>
      </c>
      <c r="T38" s="79">
        <v>0.73445547978343872</v>
      </c>
      <c r="U38" s="79">
        <v>0.75075075075075071</v>
      </c>
    </row>
    <row r="39" spans="1:21" x14ac:dyDescent="0.25">
      <c r="A39" s="81" t="s">
        <v>80</v>
      </c>
      <c r="C39" s="235" t="s">
        <v>6</v>
      </c>
      <c r="D39" s="79">
        <v>5.1942148986621542E-2</v>
      </c>
      <c r="E39" s="79">
        <v>5.2937704668342092E-2</v>
      </c>
      <c r="F39" s="79">
        <v>5.3215696061304482E-2</v>
      </c>
      <c r="G39" s="79">
        <v>4.3267650715173682E-2</v>
      </c>
      <c r="H39" s="79">
        <v>5.500331042670259E-2</v>
      </c>
      <c r="I39" s="79">
        <v>3.8087763891003788E-2</v>
      </c>
      <c r="J39" s="79">
        <v>3.4647687484266651E-2</v>
      </c>
      <c r="K39" s="79">
        <v>2.5962766530025633E-2</v>
      </c>
      <c r="L39" s="79">
        <v>2.1764592544517909E-2</v>
      </c>
      <c r="M39" s="79">
        <v>2.0981958823791981E-2</v>
      </c>
      <c r="N39" s="79">
        <v>3.1916513816142342E-2</v>
      </c>
      <c r="O39" s="79">
        <v>4.2572582391002804E-2</v>
      </c>
      <c r="P39" s="79">
        <v>3.2675652661529837E-2</v>
      </c>
      <c r="Q39" s="79">
        <v>1.2813979363266483E-2</v>
      </c>
      <c r="R39" s="79">
        <v>1.1170876245172665E-2</v>
      </c>
      <c r="S39" s="79">
        <v>1.367314636536182E-2</v>
      </c>
      <c r="T39" s="79">
        <v>1.3513663568628757E-2</v>
      </c>
      <c r="U39" s="79">
        <v>1.3023227308941595E-2</v>
      </c>
    </row>
    <row r="40" spans="1:21" x14ac:dyDescent="0.25">
      <c r="A40" s="81" t="s">
        <v>80</v>
      </c>
      <c r="C40" s="235" t="s">
        <v>82</v>
      </c>
      <c r="D40" s="79">
        <v>0.12321542985756297</v>
      </c>
      <c r="E40" s="79">
        <v>0.1070938999314599</v>
      </c>
      <c r="F40" s="79">
        <v>0.11010144012683686</v>
      </c>
      <c r="G40" s="79">
        <v>0.10716888387179743</v>
      </c>
      <c r="H40" s="79">
        <v>0.10273738042510445</v>
      </c>
      <c r="I40" s="79">
        <v>8.7849788574842158E-2</v>
      </c>
      <c r="J40" s="79">
        <v>8.5818248392338148E-2</v>
      </c>
      <c r="K40" s="79">
        <v>6.545968701541649E-2</v>
      </c>
      <c r="L40" s="79">
        <v>5.7041739342067903E-2</v>
      </c>
      <c r="M40" s="79">
        <v>5.9078222191880816E-2</v>
      </c>
      <c r="N40" s="79">
        <v>4.8559011338529148E-2</v>
      </c>
      <c r="O40" s="79">
        <v>2.672646267248591E-2</v>
      </c>
      <c r="P40" s="79" t="s">
        <v>48</v>
      </c>
      <c r="Q40" s="79" t="s">
        <v>48</v>
      </c>
      <c r="R40" s="79" t="s">
        <v>48</v>
      </c>
      <c r="S40" s="79" t="s">
        <v>48</v>
      </c>
      <c r="T40" s="79" t="s">
        <v>48</v>
      </c>
      <c r="U40" s="79" t="s">
        <v>48</v>
      </c>
    </row>
    <row r="41" spans="1:21" x14ac:dyDescent="0.25">
      <c r="A41" s="81" t="s">
        <v>80</v>
      </c>
      <c r="C41" s="235" t="s">
        <v>83</v>
      </c>
      <c r="D41" s="79">
        <v>0.15539930013635841</v>
      </c>
      <c r="E41" s="79">
        <v>0.14389136394790952</v>
      </c>
      <c r="F41" s="79">
        <v>0.17552126915153385</v>
      </c>
      <c r="G41" s="79">
        <v>0.14917908634954202</v>
      </c>
      <c r="H41" s="79">
        <v>0.16091870048629026</v>
      </c>
      <c r="I41" s="79">
        <v>0.16268609513546436</v>
      </c>
      <c r="J41" s="79">
        <v>0.16959592954512515</v>
      </c>
      <c r="K41" s="79">
        <v>0.128813026768648</v>
      </c>
      <c r="L41" s="79">
        <v>0.12980418204680971</v>
      </c>
      <c r="M41" s="79">
        <v>0.15658879719365315</v>
      </c>
      <c r="N41" s="79">
        <v>0.12554932381576711</v>
      </c>
      <c r="O41" s="79">
        <v>8.1617271709237466E-2</v>
      </c>
      <c r="P41" s="79">
        <v>0.10976551953311595</v>
      </c>
      <c r="Q41" s="79">
        <v>0.11404277771678484</v>
      </c>
      <c r="R41" s="79">
        <v>0.11292929579641378</v>
      </c>
      <c r="S41" s="79">
        <v>0.10388644881905949</v>
      </c>
      <c r="T41" s="79">
        <v>9.8751742943754675E-2</v>
      </c>
      <c r="U41" s="79">
        <v>8.6374639946068518E-2</v>
      </c>
    </row>
    <row r="42" spans="1:21" x14ac:dyDescent="0.25">
      <c r="A42" s="81" t="s">
        <v>80</v>
      </c>
      <c r="C42" s="235" t="s">
        <v>15</v>
      </c>
      <c r="D42" s="79">
        <v>7.1191137251036374E-2</v>
      </c>
      <c r="E42" s="79">
        <v>5.9496611073033279E-2</v>
      </c>
      <c r="F42" s="79">
        <v>6.3614165406616852E-2</v>
      </c>
      <c r="G42" s="79">
        <v>6.1919799570371852E-2</v>
      </c>
      <c r="H42" s="79">
        <v>5.9359375356727015E-2</v>
      </c>
      <c r="I42" s="79">
        <v>5.27098731449053E-2</v>
      </c>
      <c r="J42" s="79">
        <v>5.3398021221899294E-2</v>
      </c>
      <c r="K42" s="79">
        <v>4.3639791343610991E-2</v>
      </c>
      <c r="L42" s="79">
        <v>3.8027826228045271E-2</v>
      </c>
      <c r="M42" s="79">
        <v>4.2011180225337466E-2</v>
      </c>
      <c r="N42" s="79">
        <v>3.8626486292011819E-2</v>
      </c>
      <c r="O42" s="79">
        <v>5.345292534497182E-2</v>
      </c>
      <c r="P42" s="79">
        <v>2.492263598413259E-2</v>
      </c>
      <c r="Q42" s="79">
        <v>1.8516364041548754E-2</v>
      </c>
      <c r="R42" s="79">
        <v>1.5769164660040462E-2</v>
      </c>
      <c r="S42" s="79">
        <v>1.9185572449517962E-2</v>
      </c>
      <c r="T42" s="79">
        <v>1.6021599019033977E-2</v>
      </c>
      <c r="U42" s="79">
        <v>1.6393944965373535E-2</v>
      </c>
    </row>
    <row r="43" spans="1:21" x14ac:dyDescent="0.25">
      <c r="A43" s="81" t="s">
        <v>80</v>
      </c>
      <c r="C43" s="235" t="s">
        <v>84</v>
      </c>
      <c r="D43" s="79">
        <v>2.7381206635013994E-3</v>
      </c>
      <c r="E43" s="79" t="s">
        <v>48</v>
      </c>
      <c r="F43" s="79" t="s">
        <v>48</v>
      </c>
      <c r="G43" s="79" t="s">
        <v>48</v>
      </c>
      <c r="H43" s="79" t="s">
        <v>48</v>
      </c>
      <c r="I43" s="79" t="s">
        <v>48</v>
      </c>
      <c r="J43" s="79" t="s">
        <v>48</v>
      </c>
      <c r="K43" s="79" t="s">
        <v>48</v>
      </c>
      <c r="L43" s="79" t="s">
        <v>48</v>
      </c>
      <c r="M43" s="79" t="s">
        <v>48</v>
      </c>
      <c r="N43" s="79" t="s">
        <v>48</v>
      </c>
      <c r="O43" s="79" t="s">
        <v>48</v>
      </c>
      <c r="P43" s="79" t="s">
        <v>48</v>
      </c>
      <c r="Q43" s="79" t="s">
        <v>48</v>
      </c>
      <c r="R43" s="79" t="s">
        <v>48</v>
      </c>
      <c r="S43" s="79" t="s">
        <v>48</v>
      </c>
      <c r="T43" s="79" t="s">
        <v>48</v>
      </c>
      <c r="U43" s="79" t="s">
        <v>48</v>
      </c>
    </row>
    <row r="44" spans="1:21" x14ac:dyDescent="0.25">
      <c r="A44" s="81" t="s">
        <v>80</v>
      </c>
      <c r="C44" s="235" t="s">
        <v>85</v>
      </c>
      <c r="D44" s="79">
        <v>3.833368928901959E-2</v>
      </c>
      <c r="E44" s="79">
        <v>7.0739090701393642E-2</v>
      </c>
      <c r="F44" s="79">
        <v>4.5763051914052368E-2</v>
      </c>
      <c r="G44" s="79">
        <v>5.511338467913636E-2</v>
      </c>
      <c r="H44" s="79">
        <v>7.4541677130659123E-2</v>
      </c>
      <c r="I44" s="79">
        <v>9.6072528785447392E-2</v>
      </c>
      <c r="J44" s="79">
        <v>0.10945068692740158</v>
      </c>
      <c r="K44" s="79">
        <v>7.6180529088830246E-2</v>
      </c>
      <c r="L44" s="79">
        <v>7.2245264268040399E-2</v>
      </c>
      <c r="M44" s="79">
        <v>9.1256160545725232E-2</v>
      </c>
      <c r="N44" s="79">
        <v>7.7005763071754774E-2</v>
      </c>
      <c r="O44" s="79">
        <v>9.9847391898140112E-2</v>
      </c>
      <c r="P44" s="79">
        <v>8.3301833890631172E-2</v>
      </c>
      <c r="Q44" s="79">
        <v>6.1503823711105396E-2</v>
      </c>
      <c r="R44" s="79">
        <v>3.263901701335175E-2</v>
      </c>
      <c r="S44" s="79">
        <v>3.4157170950302518E-2</v>
      </c>
      <c r="T44" s="79">
        <v>2.7695158145872693E-2</v>
      </c>
      <c r="U44" s="79">
        <v>2.623031194459766E-2</v>
      </c>
    </row>
    <row r="45" spans="1:21" x14ac:dyDescent="0.25">
      <c r="A45" s="81" t="s">
        <v>80</v>
      </c>
      <c r="C45" s="235" t="s">
        <v>16</v>
      </c>
      <c r="D45" s="79">
        <v>1.0952482654005597E-2</v>
      </c>
      <c r="E45" s="79">
        <v>9.5194577716853253E-3</v>
      </c>
      <c r="F45" s="79">
        <v>9.7867946779410537E-3</v>
      </c>
      <c r="G45" s="79">
        <v>9.5261230108264396E-3</v>
      </c>
      <c r="H45" s="79">
        <v>9.1322115933426175E-3</v>
      </c>
      <c r="I45" s="79" t="s">
        <v>48</v>
      </c>
      <c r="J45" s="79" t="s">
        <v>48</v>
      </c>
      <c r="K45" s="79" t="s">
        <v>48</v>
      </c>
      <c r="L45" s="79" t="s">
        <v>48</v>
      </c>
      <c r="M45" s="79" t="s">
        <v>48</v>
      </c>
      <c r="N45" s="79" t="s">
        <v>48</v>
      </c>
      <c r="O45" s="79" t="s">
        <v>48</v>
      </c>
      <c r="P45" s="79" t="s">
        <v>48</v>
      </c>
      <c r="Q45" s="79" t="s">
        <v>48</v>
      </c>
      <c r="R45" s="79" t="s">
        <v>48</v>
      </c>
      <c r="S45" s="79" t="s">
        <v>48</v>
      </c>
      <c r="T45" s="79" t="s">
        <v>48</v>
      </c>
      <c r="U45" s="79" t="s">
        <v>48</v>
      </c>
    </row>
    <row r="46" spans="1:21" x14ac:dyDescent="0.25">
      <c r="A46" s="81" t="s">
        <v>80</v>
      </c>
      <c r="B46" s="79" t="s">
        <v>87</v>
      </c>
      <c r="C46" s="235" t="s">
        <v>38</v>
      </c>
      <c r="S46" s="79">
        <v>7.8797886846234486E-3</v>
      </c>
    </row>
    <row r="47" spans="1:21" x14ac:dyDescent="0.25">
      <c r="A47" s="156" t="s">
        <v>80</v>
      </c>
      <c r="B47" s="131"/>
      <c r="C47" s="12" t="s">
        <v>86</v>
      </c>
      <c r="D47" s="128">
        <v>0.1536359504290635</v>
      </c>
      <c r="E47" s="128">
        <v>0.17454401797273628</v>
      </c>
      <c r="F47" s="128">
        <v>0.18552826670972855</v>
      </c>
      <c r="G47" s="128">
        <v>0.17196080952993345</v>
      </c>
      <c r="H47" s="128">
        <v>0.15146686148718067</v>
      </c>
      <c r="I47" s="128">
        <v>4.7364701564507124E-2</v>
      </c>
      <c r="J47" s="128">
        <v>5.2291919353731377E-2</v>
      </c>
      <c r="K47" s="128">
        <v>0.10909656903960456</v>
      </c>
      <c r="L47" s="128">
        <v>7.6055652456090542E-2</v>
      </c>
      <c r="M47" s="128">
        <v>7.8770962922507751E-2</v>
      </c>
      <c r="N47" s="128">
        <v>0.11036138940574806</v>
      </c>
      <c r="O47" s="128">
        <v>0.13363231336242953</v>
      </c>
      <c r="P47" s="128">
        <v>9.7613657604519302E-2</v>
      </c>
      <c r="Q47" s="128">
        <v>7.8653581769410633E-2</v>
      </c>
      <c r="R47" s="128">
        <v>8.357657269821446E-2</v>
      </c>
      <c r="S47" s="128">
        <v>8.564987700677662E-2</v>
      </c>
      <c r="T47" s="128">
        <v>7.9314846628881081E-2</v>
      </c>
      <c r="U47" s="128">
        <v>7.6607219464362317E-2</v>
      </c>
    </row>
    <row r="48" spans="1:21" x14ac:dyDescent="0.25">
      <c r="A48" s="81" t="s">
        <v>88</v>
      </c>
      <c r="B48" s="324"/>
      <c r="C48" s="235" t="s">
        <v>6</v>
      </c>
      <c r="D48" s="79">
        <v>6.9156293222683268E-4</v>
      </c>
      <c r="E48" s="79">
        <v>1.7713365539452496E-3</v>
      </c>
      <c r="F48" s="79">
        <v>2.5691699604743082E-3</v>
      </c>
      <c r="G48" s="79" t="s">
        <v>48</v>
      </c>
      <c r="H48" s="79" t="s">
        <v>48</v>
      </c>
      <c r="I48" s="79" t="s">
        <v>48</v>
      </c>
      <c r="J48" s="79" t="s">
        <v>48</v>
      </c>
      <c r="K48" s="79" t="s">
        <v>48</v>
      </c>
      <c r="L48" s="79" t="s">
        <v>48</v>
      </c>
      <c r="M48" s="79" t="s">
        <v>48</v>
      </c>
      <c r="N48" s="79" t="s">
        <v>48</v>
      </c>
      <c r="O48" s="79" t="s">
        <v>48</v>
      </c>
      <c r="P48" s="79" t="s">
        <v>48</v>
      </c>
      <c r="Q48" s="79" t="s">
        <v>48</v>
      </c>
      <c r="R48" s="79" t="s">
        <v>48</v>
      </c>
      <c r="S48" s="79" t="s">
        <v>48</v>
      </c>
      <c r="T48" s="79" t="s">
        <v>48</v>
      </c>
      <c r="U48" s="79" t="s">
        <v>48</v>
      </c>
    </row>
    <row r="49" spans="1:21" x14ac:dyDescent="0.25">
      <c r="A49" s="81" t="s">
        <v>88</v>
      </c>
      <c r="B49" s="324"/>
      <c r="C49" s="235" t="s">
        <v>15</v>
      </c>
      <c r="D49" s="79" t="s">
        <v>48</v>
      </c>
      <c r="E49" s="79" t="s">
        <v>48</v>
      </c>
      <c r="F49" s="79">
        <v>9.8814229249011856E-2</v>
      </c>
      <c r="G49" s="79">
        <v>0.16722408026755853</v>
      </c>
      <c r="H49" s="79">
        <v>0.19762845849802371</v>
      </c>
      <c r="I49" s="79">
        <v>0.18656716417910449</v>
      </c>
      <c r="J49" s="79">
        <v>0.17985611510791366</v>
      </c>
      <c r="K49" s="79">
        <v>0.14492753623188406</v>
      </c>
      <c r="L49" s="79">
        <v>0.11467889908256881</v>
      </c>
      <c r="M49" s="79">
        <v>0.11467889908256881</v>
      </c>
      <c r="N49" s="79">
        <v>0.10121457489878542</v>
      </c>
      <c r="O49" s="79">
        <v>0.1392757660167131</v>
      </c>
      <c r="P49" s="79">
        <v>0.10826771653543307</v>
      </c>
      <c r="Q49" s="79">
        <v>8.4097859327217125E-2</v>
      </c>
      <c r="R49" s="79">
        <v>7.564296520423601E-2</v>
      </c>
      <c r="S49" s="79">
        <v>7.575757575757576E-2</v>
      </c>
      <c r="T49" s="79">
        <v>6.6401062416998669E-2</v>
      </c>
      <c r="U49" s="79">
        <v>8.7108013937282236E-2</v>
      </c>
    </row>
    <row r="50" spans="1:21" x14ac:dyDescent="0.25">
      <c r="A50" s="81" t="s">
        <v>88</v>
      </c>
      <c r="C50" s="235" t="s">
        <v>36</v>
      </c>
      <c r="D50" s="79">
        <v>1.3831258644536652E-2</v>
      </c>
      <c r="E50" s="79">
        <v>1.610305958132045E-2</v>
      </c>
      <c r="F50" s="79" t="s">
        <v>48</v>
      </c>
      <c r="G50" s="79" t="s">
        <v>48</v>
      </c>
      <c r="H50" s="79" t="s">
        <v>48</v>
      </c>
      <c r="I50" s="79" t="s">
        <v>48</v>
      </c>
      <c r="J50" s="79" t="s">
        <v>48</v>
      </c>
      <c r="K50" s="79" t="s">
        <v>48</v>
      </c>
      <c r="L50" s="79" t="s">
        <v>48</v>
      </c>
      <c r="M50" s="79" t="s">
        <v>48</v>
      </c>
      <c r="N50" s="79" t="s">
        <v>48</v>
      </c>
      <c r="O50" s="79" t="s">
        <v>48</v>
      </c>
      <c r="P50" s="79" t="s">
        <v>48</v>
      </c>
      <c r="Q50" s="79" t="s">
        <v>48</v>
      </c>
      <c r="R50" s="79" t="s">
        <v>48</v>
      </c>
      <c r="S50" s="79" t="s">
        <v>48</v>
      </c>
      <c r="T50" s="79" t="s">
        <v>48</v>
      </c>
      <c r="U50" s="79" t="s">
        <v>48</v>
      </c>
    </row>
    <row r="51" spans="1:21" x14ac:dyDescent="0.25">
      <c r="A51" s="81" t="s">
        <v>88</v>
      </c>
      <c r="C51" s="235" t="s">
        <v>90</v>
      </c>
      <c r="D51" s="79">
        <v>4.1493775933609959E-3</v>
      </c>
      <c r="E51" s="79">
        <v>3.2206119162640902E-3</v>
      </c>
      <c r="F51" s="79">
        <v>3.9525691699604743E-4</v>
      </c>
      <c r="G51" s="79">
        <v>3.3444816053511704E-4</v>
      </c>
      <c r="H51" s="79">
        <v>3.9525691699604743E-4</v>
      </c>
      <c r="I51" s="79">
        <v>3.7313432835820896E-4</v>
      </c>
      <c r="J51" s="79">
        <v>4.3165467625899279E-3</v>
      </c>
      <c r="K51" s="79">
        <v>3.4782608695652175E-3</v>
      </c>
      <c r="L51" s="79">
        <v>2.7522935779816515E-3</v>
      </c>
      <c r="M51" s="79">
        <v>2.7522935779816515E-3</v>
      </c>
      <c r="N51" s="79">
        <v>2.4291497975708503E-3</v>
      </c>
      <c r="O51" s="79">
        <v>3.3426183844011141E-3</v>
      </c>
      <c r="P51" s="79">
        <v>2.3622047244094488E-3</v>
      </c>
      <c r="Q51" s="79">
        <v>1.834862385321101E-3</v>
      </c>
      <c r="R51" s="79">
        <v>2.420574886535552E-3</v>
      </c>
      <c r="S51" s="79">
        <v>1.2878787878787878E-2</v>
      </c>
      <c r="T51" s="79">
        <v>1.7928286852589643E-2</v>
      </c>
      <c r="U51" s="79">
        <v>2.3519163763066203E-2</v>
      </c>
    </row>
    <row r="52" spans="1:21" x14ac:dyDescent="0.25">
      <c r="A52" s="81" t="s">
        <v>88</v>
      </c>
      <c r="C52" s="235" t="s">
        <v>27</v>
      </c>
      <c r="D52" s="79" t="s">
        <v>48</v>
      </c>
      <c r="E52" s="79" t="s">
        <v>48</v>
      </c>
      <c r="F52" s="79">
        <v>3.7549407114624506E-3</v>
      </c>
      <c r="G52" s="79">
        <v>3.3444816053511704E-4</v>
      </c>
      <c r="H52" s="79">
        <v>2.1343873517786563E-2</v>
      </c>
      <c r="I52" s="79">
        <v>2.9104477611940297E-2</v>
      </c>
      <c r="J52" s="79">
        <v>1.618705035971223E-2</v>
      </c>
      <c r="K52" s="79">
        <v>4.2318840579710144E-2</v>
      </c>
      <c r="L52" s="79">
        <v>3.669724770642202E-3</v>
      </c>
      <c r="M52" s="79">
        <v>7.1100917431192664E-3</v>
      </c>
      <c r="N52" s="79">
        <v>1.6194331983805667E-3</v>
      </c>
      <c r="O52" s="79">
        <v>1.2534818941504178E-2</v>
      </c>
      <c r="P52" s="79">
        <v>1.1220472440944882E-2</v>
      </c>
      <c r="Q52" s="79">
        <v>8.8685015290519871E-3</v>
      </c>
      <c r="R52" s="79">
        <v>8.0484114977307106E-2</v>
      </c>
      <c r="S52" s="79">
        <v>1.5606060606060606E-2</v>
      </c>
      <c r="T52" s="79" t="s">
        <v>48</v>
      </c>
      <c r="U52" s="79" t="s">
        <v>48</v>
      </c>
    </row>
    <row r="53" spans="1:21" x14ac:dyDescent="0.25">
      <c r="A53" s="81" t="s">
        <v>88</v>
      </c>
      <c r="C53" s="235" t="s">
        <v>85</v>
      </c>
      <c r="D53" s="79">
        <v>6.9156293222683268E-4</v>
      </c>
      <c r="E53" s="79">
        <v>6.4412238325281806E-4</v>
      </c>
      <c r="F53" s="79">
        <v>7.9051383399209485E-4</v>
      </c>
      <c r="G53" s="79">
        <v>1.6722408026755853E-3</v>
      </c>
      <c r="H53" s="79">
        <v>1.976284584980237E-3</v>
      </c>
      <c r="I53" s="79">
        <v>1.8656716417910447E-3</v>
      </c>
      <c r="J53" s="79">
        <v>1.7985611510791368E-3</v>
      </c>
      <c r="K53" s="79">
        <v>1.4492753623188406E-3</v>
      </c>
      <c r="L53" s="79">
        <v>1.1467889908256881E-3</v>
      </c>
      <c r="M53" s="79">
        <v>1.1467889908256881E-3</v>
      </c>
      <c r="N53" s="79">
        <v>1.0121457489878543E-3</v>
      </c>
      <c r="O53" s="79">
        <v>1.3927576601671309E-3</v>
      </c>
      <c r="P53" s="79" t="s">
        <v>48</v>
      </c>
      <c r="Q53" s="79" t="s">
        <v>48</v>
      </c>
      <c r="R53" s="79" t="s">
        <v>48</v>
      </c>
      <c r="S53" s="79" t="s">
        <v>48</v>
      </c>
      <c r="T53" s="79" t="s">
        <v>48</v>
      </c>
      <c r="U53" s="79" t="s">
        <v>48</v>
      </c>
    </row>
    <row r="54" spans="1:21" x14ac:dyDescent="0.25">
      <c r="A54" s="81" t="s">
        <v>88</v>
      </c>
      <c r="C54" s="235" t="s">
        <v>16</v>
      </c>
      <c r="D54" s="79">
        <v>0.13831258644536654</v>
      </c>
      <c r="E54" s="79">
        <v>0.1610305958132045</v>
      </c>
      <c r="F54" s="79" t="s">
        <v>48</v>
      </c>
      <c r="G54" s="79" t="s">
        <v>48</v>
      </c>
      <c r="H54" s="79" t="s">
        <v>48</v>
      </c>
      <c r="I54" s="79" t="s">
        <v>48</v>
      </c>
      <c r="J54" s="79" t="s">
        <v>48</v>
      </c>
      <c r="K54" s="79" t="s">
        <v>48</v>
      </c>
      <c r="L54" s="79" t="s">
        <v>48</v>
      </c>
      <c r="M54" s="79" t="s">
        <v>48</v>
      </c>
      <c r="N54" s="79" t="s">
        <v>48</v>
      </c>
      <c r="O54" s="79" t="s">
        <v>48</v>
      </c>
      <c r="P54" s="79" t="s">
        <v>48</v>
      </c>
      <c r="Q54" s="79" t="s">
        <v>48</v>
      </c>
      <c r="R54" s="79" t="s">
        <v>48</v>
      </c>
      <c r="S54" s="79" t="s">
        <v>48</v>
      </c>
      <c r="T54" s="79" t="s">
        <v>48</v>
      </c>
      <c r="U54" s="79" t="s">
        <v>48</v>
      </c>
    </row>
    <row r="55" spans="1:21" x14ac:dyDescent="0.25">
      <c r="A55" s="81" t="s">
        <v>88</v>
      </c>
      <c r="C55" s="235" t="s">
        <v>38</v>
      </c>
      <c r="D55" s="79">
        <v>0.8409405255878285</v>
      </c>
      <c r="E55" s="79">
        <v>0.81642512077294682</v>
      </c>
      <c r="F55" s="79">
        <v>0.89130434782608692</v>
      </c>
      <c r="G55" s="79">
        <v>0.8294314381270903</v>
      </c>
      <c r="H55" s="79">
        <v>0.77865612648221338</v>
      </c>
      <c r="I55" s="79">
        <v>0.78358208955223885</v>
      </c>
      <c r="J55" s="79">
        <v>0.79496402877697847</v>
      </c>
      <c r="K55" s="79">
        <v>0.80579710144927541</v>
      </c>
      <c r="L55" s="79">
        <v>0.87844036697247707</v>
      </c>
      <c r="M55" s="79">
        <v>0.87385321100917435</v>
      </c>
      <c r="N55" s="79">
        <v>0.89271255060728749</v>
      </c>
      <c r="O55" s="79">
        <v>0.84401114206128136</v>
      </c>
      <c r="P55" s="79">
        <v>0.87795275590551181</v>
      </c>
      <c r="Q55" s="79">
        <v>0.90519877675840976</v>
      </c>
      <c r="R55" s="79">
        <v>0.84266263237518912</v>
      </c>
      <c r="S55" s="79">
        <v>0.8954545454545455</v>
      </c>
      <c r="T55" s="79">
        <v>0.91633466135458164</v>
      </c>
      <c r="U55" s="79">
        <v>0.88850174216027877</v>
      </c>
    </row>
    <row r="56" spans="1:21" x14ac:dyDescent="0.25">
      <c r="A56" s="156" t="s">
        <v>88</v>
      </c>
      <c r="B56" s="131"/>
      <c r="C56" s="12" t="s">
        <v>89</v>
      </c>
      <c r="D56" s="79">
        <v>9.6818810511756573E-4</v>
      </c>
      <c r="E56" s="79">
        <v>1.1272141706924316E-3</v>
      </c>
      <c r="F56" s="79">
        <v>1.383399209486166E-3</v>
      </c>
      <c r="G56" s="79">
        <v>2.3411371237458192E-3</v>
      </c>
      <c r="H56" s="79" t="s">
        <v>48</v>
      </c>
      <c r="I56" s="79" t="s">
        <v>48</v>
      </c>
      <c r="J56" s="79" t="s">
        <v>48</v>
      </c>
      <c r="K56" s="79" t="s">
        <v>48</v>
      </c>
      <c r="L56" s="79" t="s">
        <v>48</v>
      </c>
      <c r="M56" s="79" t="s">
        <v>48</v>
      </c>
      <c r="N56" s="79" t="s">
        <v>48</v>
      </c>
      <c r="O56" s="79" t="s">
        <v>48</v>
      </c>
      <c r="P56" s="79" t="s">
        <v>48</v>
      </c>
      <c r="Q56" s="79" t="s">
        <v>48</v>
      </c>
      <c r="R56" s="79" t="s">
        <v>48</v>
      </c>
      <c r="S56" s="79" t="s">
        <v>48</v>
      </c>
      <c r="T56" s="79" t="s">
        <v>48</v>
      </c>
      <c r="U56" s="79" t="s">
        <v>48</v>
      </c>
    </row>
    <row r="57" spans="1:21" ht="16.5" customHeight="1" x14ac:dyDescent="0.25">
      <c r="A57" s="255" t="s">
        <v>91</v>
      </c>
      <c r="C57" s="235" t="s">
        <v>81</v>
      </c>
      <c r="D57" s="79">
        <v>6.1050328227571116E-2</v>
      </c>
      <c r="E57" s="79">
        <v>5.4910514541387019E-2</v>
      </c>
      <c r="F57" s="79">
        <v>0.11266461538461539</v>
      </c>
      <c r="G57" s="79">
        <v>0.13361522198731501</v>
      </c>
      <c r="H57" s="79">
        <v>0.11266375545851529</v>
      </c>
      <c r="I57" s="79">
        <v>0.10782463157894738</v>
      </c>
      <c r="J57" s="79">
        <v>0.16553044354838711</v>
      </c>
      <c r="K57" s="79">
        <v>0.12783676767676769</v>
      </c>
      <c r="L57" s="79">
        <v>0.1473853591160221</v>
      </c>
      <c r="M57" s="79">
        <v>0.15942333333333333</v>
      </c>
      <c r="N57" s="79">
        <v>0.17534665178571429</v>
      </c>
      <c r="O57" s="79">
        <v>0.14055083333333335</v>
      </c>
      <c r="P57" s="79">
        <v>8.1540314136125655E-2</v>
      </c>
      <c r="Q57" s="79">
        <v>7.9631901840490793E-2</v>
      </c>
      <c r="R57" s="79">
        <v>8.1049069373942476E-2</v>
      </c>
      <c r="S57" s="79">
        <v>7.0646766169154232E-2</v>
      </c>
      <c r="T57" s="79">
        <v>4.7872340425531915E-2</v>
      </c>
      <c r="U57" s="79">
        <v>4.7974413646055439E-2</v>
      </c>
    </row>
    <row r="58" spans="1:21" x14ac:dyDescent="0.25">
      <c r="A58" s="255" t="s">
        <v>91</v>
      </c>
      <c r="C58" s="235" t="s">
        <v>93</v>
      </c>
      <c r="D58" s="79">
        <v>1.5317286652078775E-3</v>
      </c>
      <c r="E58" s="79">
        <v>3.43668903803132E-3</v>
      </c>
      <c r="F58" s="79">
        <v>9.450549450549451E-3</v>
      </c>
      <c r="G58" s="79">
        <v>6.8661733615221982E-3</v>
      </c>
      <c r="H58" s="79">
        <v>8.7336244541484712E-3</v>
      </c>
      <c r="I58" s="79">
        <v>2.3062105263157894E-2</v>
      </c>
      <c r="J58" s="79">
        <v>1.371592741935484E-2</v>
      </c>
      <c r="K58" s="79">
        <v>1.2647272727272727E-2</v>
      </c>
      <c r="L58" s="79">
        <v>1.0660497237569061E-2</v>
      </c>
      <c r="M58" s="79">
        <v>1.5356904761904761E-2</v>
      </c>
      <c r="N58" s="79">
        <v>1.2435267857142857E-2</v>
      </c>
      <c r="O58" s="79">
        <v>2.3758333333333333E-2</v>
      </c>
      <c r="P58" s="79">
        <v>1.6517015706806282E-3</v>
      </c>
      <c r="Q58" s="79">
        <v>1.6564417177914112E-2</v>
      </c>
      <c r="R58" s="79">
        <v>2.1658206429780034E-2</v>
      </c>
      <c r="S58" s="79">
        <v>2.4875621890547265E-2</v>
      </c>
      <c r="T58" s="79">
        <v>1.6170212765957447E-2</v>
      </c>
      <c r="U58" s="79">
        <v>1.5991471215351813E-2</v>
      </c>
    </row>
    <row r="59" spans="1:21" x14ac:dyDescent="0.25">
      <c r="A59" s="255" t="s">
        <v>91</v>
      </c>
      <c r="C59" s="235" t="s">
        <v>83</v>
      </c>
      <c r="D59" s="79">
        <v>6.1269146608315096E-2</v>
      </c>
      <c r="E59" s="79">
        <v>7.2637807606263982E-2</v>
      </c>
      <c r="F59" s="79">
        <v>7.4278241758241756E-2</v>
      </c>
      <c r="G59" s="79">
        <v>6.9290274841437627E-2</v>
      </c>
      <c r="H59" s="79">
        <v>9.4168777292576417E-2</v>
      </c>
      <c r="I59" s="79">
        <v>8.4337473684210532E-2</v>
      </c>
      <c r="J59" s="79">
        <v>0.11979657258064516</v>
      </c>
      <c r="K59" s="79">
        <v>9.3067272727272721E-2</v>
      </c>
      <c r="L59" s="79">
        <v>0.12697375690607735</v>
      </c>
      <c r="M59" s="79">
        <v>0.12569738095238095</v>
      </c>
      <c r="N59" s="79">
        <v>0.13023973214285714</v>
      </c>
      <c r="O59" s="79">
        <v>0.16886694444444444</v>
      </c>
      <c r="P59" s="79">
        <v>6.5917408376963346E-2</v>
      </c>
      <c r="Q59" s="79">
        <v>0.06</v>
      </c>
      <c r="R59" s="79">
        <v>7.5126903553299498E-2</v>
      </c>
      <c r="S59" s="79">
        <v>9.6351575456053065E-2</v>
      </c>
      <c r="T59" s="79">
        <v>5.2872340425531912E-2</v>
      </c>
      <c r="U59" s="79">
        <v>5.3304904051172705E-2</v>
      </c>
    </row>
    <row r="60" spans="1:21" x14ac:dyDescent="0.25">
      <c r="A60" s="255" t="s">
        <v>91</v>
      </c>
      <c r="C60" s="235" t="s">
        <v>15</v>
      </c>
      <c r="D60" s="79">
        <v>2.9978118161925603E-2</v>
      </c>
      <c r="E60" s="79">
        <v>2.4608501118568233E-2</v>
      </c>
      <c r="F60" s="79">
        <v>3.1868131868131866E-2</v>
      </c>
      <c r="G60" s="79">
        <v>3.1712473572938688E-2</v>
      </c>
      <c r="H60" s="79">
        <v>3.1659388646288207E-2</v>
      </c>
      <c r="I60" s="79">
        <v>2.736842105263158E-2</v>
      </c>
      <c r="J60" s="79">
        <v>2.7217741935483871E-2</v>
      </c>
      <c r="K60" s="79">
        <v>2.8282828282828285E-2</v>
      </c>
      <c r="L60" s="79">
        <v>4.0055248618784532E-2</v>
      </c>
      <c r="M60" s="79">
        <v>3.4523809523809526E-2</v>
      </c>
      <c r="N60" s="79">
        <v>3.125E-2</v>
      </c>
      <c r="O60" s="79">
        <v>4.027777777777778E-2</v>
      </c>
      <c r="P60" s="79">
        <v>1.9633507853403141E-2</v>
      </c>
      <c r="Q60" s="79">
        <v>1.8404907975460124E-2</v>
      </c>
      <c r="R60" s="79">
        <v>2.7072758037225041E-2</v>
      </c>
      <c r="S60" s="79">
        <v>2.6533996683250415E-2</v>
      </c>
      <c r="T60" s="79">
        <v>1.7021276595744681E-2</v>
      </c>
      <c r="U60" s="79">
        <v>1.7057569296375266E-2</v>
      </c>
    </row>
    <row r="61" spans="1:21" x14ac:dyDescent="0.25">
      <c r="A61" s="255" t="s">
        <v>91</v>
      </c>
      <c r="C61" s="235" t="s">
        <v>94</v>
      </c>
      <c r="D61" s="79">
        <v>2.188183807439825E-4</v>
      </c>
      <c r="E61" s="79">
        <v>2.6845637583892615E-4</v>
      </c>
      <c r="F61" s="79">
        <v>2.1978021978021978E-4</v>
      </c>
      <c r="G61" s="79">
        <v>2.1141649048625792E-4</v>
      </c>
      <c r="H61" s="79" t="s">
        <v>48</v>
      </c>
      <c r="I61" s="79" t="s">
        <v>48</v>
      </c>
      <c r="J61" s="79" t="s">
        <v>48</v>
      </c>
      <c r="K61" s="79" t="s">
        <v>48</v>
      </c>
      <c r="L61" s="79" t="s">
        <v>48</v>
      </c>
      <c r="M61" s="79" t="s">
        <v>48</v>
      </c>
      <c r="N61" s="79" t="s">
        <v>48</v>
      </c>
      <c r="O61" s="79" t="s">
        <v>48</v>
      </c>
      <c r="P61" s="79" t="s">
        <v>48</v>
      </c>
      <c r="Q61" s="79" t="s">
        <v>48</v>
      </c>
      <c r="R61" s="79" t="s">
        <v>48</v>
      </c>
      <c r="S61" s="79" t="s">
        <v>48</v>
      </c>
      <c r="T61" s="79" t="s">
        <v>48</v>
      </c>
      <c r="U61" s="79" t="s">
        <v>48</v>
      </c>
    </row>
    <row r="62" spans="1:21" x14ac:dyDescent="0.25">
      <c r="A62" s="255" t="s">
        <v>91</v>
      </c>
      <c r="C62" s="235" t="s">
        <v>24</v>
      </c>
      <c r="D62" s="79">
        <v>4.3763676148796501E-4</v>
      </c>
      <c r="E62" s="79">
        <v>8.1946308724832216E-4</v>
      </c>
      <c r="F62" s="79">
        <v>8.1318681318681327E-4</v>
      </c>
      <c r="G62" s="79">
        <v>6.7906976744186052E-4</v>
      </c>
      <c r="H62" s="79">
        <v>4.5393013100436687E-4</v>
      </c>
      <c r="I62" s="79">
        <v>7.0757894736842106E-4</v>
      </c>
      <c r="J62" s="79">
        <v>4.3185483870967741E-4</v>
      </c>
      <c r="K62" s="79">
        <v>3.2323232323232324E-4</v>
      </c>
      <c r="L62" s="79">
        <v>5.5248618784530391E-4</v>
      </c>
      <c r="M62" s="79">
        <v>3.8166666666666666E-4</v>
      </c>
      <c r="N62" s="79">
        <v>2.2767857142857144E-4</v>
      </c>
      <c r="O62" s="79" t="s">
        <v>48</v>
      </c>
      <c r="P62" s="79" t="s">
        <v>48</v>
      </c>
      <c r="Q62" s="79">
        <v>1.2269938650306749E-4</v>
      </c>
      <c r="R62" s="79">
        <v>1.6920473773265651E-4</v>
      </c>
      <c r="S62" s="79">
        <v>1.6583747927031509E-4</v>
      </c>
      <c r="T62" s="79">
        <v>1.0638297872340425E-4</v>
      </c>
      <c r="U62" s="79">
        <v>1.0660980810234541E-4</v>
      </c>
    </row>
    <row r="63" spans="1:21" x14ac:dyDescent="0.25">
      <c r="A63" s="255" t="s">
        <v>91</v>
      </c>
      <c r="C63" s="235" t="s">
        <v>36</v>
      </c>
      <c r="D63" s="79">
        <v>6.5645514223194746E-3</v>
      </c>
      <c r="E63" s="79">
        <v>6.7114093959731542E-3</v>
      </c>
      <c r="F63" s="79">
        <v>6.5934065934065934E-3</v>
      </c>
      <c r="G63" s="79">
        <v>6.3424947145877377E-3</v>
      </c>
      <c r="H63" s="79">
        <v>6.5502183406113534E-3</v>
      </c>
      <c r="I63" s="79">
        <v>6.3157894736842104E-3</v>
      </c>
      <c r="J63" s="79">
        <v>6.0483870967741934E-3</v>
      </c>
      <c r="K63" s="79">
        <v>6.0606060606060606E-3</v>
      </c>
      <c r="L63" s="79">
        <v>8.2872928176795577E-3</v>
      </c>
      <c r="M63" s="79">
        <v>7.1428571428571426E-3</v>
      </c>
      <c r="N63" s="79">
        <v>6.6964285714285711E-3</v>
      </c>
      <c r="O63" s="79">
        <v>8.3333333333333332E-3</v>
      </c>
      <c r="P63" s="79">
        <v>3.9267015706806281E-3</v>
      </c>
      <c r="Q63" s="79">
        <v>3.6809815950920248E-2</v>
      </c>
      <c r="R63" s="79">
        <v>5.0761421319796954E-2</v>
      </c>
      <c r="S63" s="79">
        <v>5.7711442786069649E-2</v>
      </c>
      <c r="T63" s="79">
        <v>5.3936170212765956E-2</v>
      </c>
      <c r="U63" s="79">
        <v>5.3304904051172705E-2</v>
      </c>
    </row>
    <row r="64" spans="1:21" x14ac:dyDescent="0.25">
      <c r="A64" s="255" t="s">
        <v>91</v>
      </c>
      <c r="C64" s="235" t="s">
        <v>92</v>
      </c>
      <c r="D64" s="79">
        <v>4.8140043763676152E-3</v>
      </c>
      <c r="E64" s="79">
        <v>3.2921700223713644E-3</v>
      </c>
      <c r="F64" s="79">
        <v>2.0459340659340656E-3</v>
      </c>
      <c r="G64" s="79">
        <v>1.9818181818181818E-3</v>
      </c>
      <c r="H64" s="79">
        <v>1.4624454148471618E-3</v>
      </c>
      <c r="I64" s="79">
        <v>1.9610526315789471E-3</v>
      </c>
      <c r="J64" s="79">
        <v>1.931048387096774E-3</v>
      </c>
      <c r="K64" s="79">
        <v>2.4242424242424242E-2</v>
      </c>
      <c r="L64" s="79">
        <v>5.2707182320441991E-2</v>
      </c>
      <c r="M64" s="79">
        <v>5.5712142857142863E-2</v>
      </c>
      <c r="N64" s="79">
        <v>7.8100669642857154E-2</v>
      </c>
      <c r="O64" s="79">
        <v>5.2005833333333334E-2</v>
      </c>
      <c r="P64" s="79">
        <v>3.8331806282722515E-2</v>
      </c>
      <c r="Q64" s="79">
        <v>0</v>
      </c>
      <c r="R64" s="79">
        <v>1.7597292724196276E-2</v>
      </c>
      <c r="S64" s="79">
        <v>3.7147595356550579E-2</v>
      </c>
      <c r="T64" s="79">
        <v>2.553191489361702E-2</v>
      </c>
      <c r="U64" s="79">
        <v>2.5586353944562899E-2</v>
      </c>
    </row>
    <row r="65" spans="1:21" x14ac:dyDescent="0.25">
      <c r="A65" s="255" t="s">
        <v>91</v>
      </c>
      <c r="C65" s="235" t="s">
        <v>16</v>
      </c>
      <c r="D65" s="79">
        <v>0.21881838074398249</v>
      </c>
      <c r="E65" s="79">
        <v>0.22371364653243847</v>
      </c>
      <c r="F65" s="79">
        <v>0.21978021978021978</v>
      </c>
      <c r="G65" s="79">
        <v>0.21141649048625794</v>
      </c>
      <c r="H65" s="79">
        <v>0.2183406113537118</v>
      </c>
      <c r="I65" s="79">
        <v>0.21052631578947367</v>
      </c>
      <c r="J65" s="79">
        <v>0.10080645161290322</v>
      </c>
      <c r="K65" s="79">
        <v>8.0808080808080815E-2</v>
      </c>
      <c r="L65" s="79">
        <v>0.11049723756906077</v>
      </c>
      <c r="M65" s="79">
        <v>9.5238095238095233E-2</v>
      </c>
      <c r="N65" s="79">
        <v>8.9285714285714288E-2</v>
      </c>
      <c r="O65" s="79">
        <v>8.3333333333333329E-2</v>
      </c>
      <c r="P65" s="79">
        <v>2.6178010471204188E-2</v>
      </c>
      <c r="Q65" s="79">
        <v>9.202453987730062E-3</v>
      </c>
      <c r="R65" s="79">
        <v>1.2690355329949238E-2</v>
      </c>
      <c r="S65" s="79">
        <v>1.2603648424543947E-2</v>
      </c>
      <c r="T65" s="79">
        <v>8.6170212765957453E-3</v>
      </c>
      <c r="U65" s="79">
        <v>8.5287846481876331E-3</v>
      </c>
    </row>
    <row r="66" spans="1:21" x14ac:dyDescent="0.25">
      <c r="A66" s="255" t="s">
        <v>91</v>
      </c>
      <c r="C66" s="235" t="s">
        <v>31</v>
      </c>
      <c r="D66" s="79">
        <v>0.3610503282275711</v>
      </c>
      <c r="E66" s="79">
        <v>0.33646532438478749</v>
      </c>
      <c r="F66" s="79">
        <v>0.30813186813186816</v>
      </c>
      <c r="G66" s="79">
        <v>0.31572114164904863</v>
      </c>
      <c r="H66" s="79">
        <v>0.29868995633187773</v>
      </c>
      <c r="I66" s="79">
        <v>0.29452631578947369</v>
      </c>
      <c r="J66" s="79">
        <v>0.3201596774193548</v>
      </c>
      <c r="K66" s="79">
        <v>0.39459131313131313</v>
      </c>
      <c r="L66" s="79">
        <v>0.50247071823204414</v>
      </c>
      <c r="M66" s="79">
        <v>0.50662190476190472</v>
      </c>
      <c r="N66" s="79">
        <v>0.47750535714285719</v>
      </c>
      <c r="O66" s="79">
        <v>0.48333333333333334</v>
      </c>
      <c r="P66" s="79">
        <v>0.75916230366492143</v>
      </c>
      <c r="Q66" s="79">
        <v>0.77889570552147236</v>
      </c>
      <c r="R66" s="79">
        <v>0.71404399323181045</v>
      </c>
      <c r="S66" s="79">
        <v>0.67423797678275299</v>
      </c>
      <c r="T66" s="79">
        <v>0.77765957446808509</v>
      </c>
      <c r="U66" s="79">
        <v>0.7782515991471215</v>
      </c>
    </row>
    <row r="67" spans="1:21" x14ac:dyDescent="0.25">
      <c r="A67" s="156" t="s">
        <v>91</v>
      </c>
      <c r="B67" s="317" t="s">
        <v>95</v>
      </c>
      <c r="C67" s="12" t="s">
        <v>38</v>
      </c>
      <c r="D67" s="128">
        <v>0.25601750547045954</v>
      </c>
      <c r="E67" s="128">
        <v>0.27293064876957496</v>
      </c>
      <c r="F67" s="128">
        <v>0.23516483516483516</v>
      </c>
      <c r="G67" s="128">
        <v>0.22198731501057081</v>
      </c>
      <c r="H67" s="128">
        <v>0.22925764192139739</v>
      </c>
      <c r="I67" s="128">
        <v>0.24210526315789474</v>
      </c>
      <c r="J67" s="128">
        <v>0.24395161290322581</v>
      </c>
      <c r="K67" s="128">
        <v>0.23199151515151514</v>
      </c>
      <c r="L67" s="128"/>
      <c r="M67" s="128"/>
      <c r="N67" s="128"/>
      <c r="O67" s="128"/>
      <c r="P67" s="128"/>
      <c r="Q67" s="128"/>
      <c r="R67" s="128"/>
      <c r="S67" s="128"/>
      <c r="T67" s="128"/>
      <c r="U67" s="128"/>
    </row>
    <row r="68" spans="1:21" ht="15.75" x14ac:dyDescent="0.25">
      <c r="A68" s="81" t="s">
        <v>96</v>
      </c>
      <c r="C68" s="235" t="s">
        <v>130</v>
      </c>
      <c r="D68" s="115">
        <v>5.0000000000000002E-5</v>
      </c>
      <c r="E68" s="79">
        <v>4.672897196261682E-5</v>
      </c>
      <c r="F68" s="115">
        <v>1.9000000000000001E-4</v>
      </c>
      <c r="G68" s="115">
        <v>2.0000000000000001E-4</v>
      </c>
      <c r="H68" s="79">
        <v>1.8348623853211009E-4</v>
      </c>
      <c r="I68" s="79">
        <v>1.8181818181818181E-4</v>
      </c>
      <c r="J68" s="79">
        <v>1.7094017094017094E-4</v>
      </c>
      <c r="K68" s="132">
        <v>2.0000000000000001E-4</v>
      </c>
      <c r="L68" s="21">
        <v>2.0000000000000001E-4</v>
      </c>
      <c r="M68" s="134">
        <v>1E-4</v>
      </c>
      <c r="N68" s="121">
        <v>1.4999999999999999E-4</v>
      </c>
      <c r="O68" s="115">
        <v>2.0000000000000001E-4</v>
      </c>
      <c r="P68" s="115">
        <v>2.05E-4</v>
      </c>
      <c r="Q68" s="115">
        <v>2.0000000000000001E-4</v>
      </c>
      <c r="R68" s="115">
        <v>4.0000000000000002E-4</v>
      </c>
      <c r="S68" s="21">
        <v>5.2777777777777773E-4</v>
      </c>
      <c r="T68" s="115">
        <v>4.0000000000000002E-4</v>
      </c>
      <c r="U68" s="115">
        <v>2.9999999999999997E-4</v>
      </c>
    </row>
    <row r="69" spans="1:21" ht="15.75" x14ac:dyDescent="0.25">
      <c r="A69" s="81" t="s">
        <v>96</v>
      </c>
      <c r="C69" s="235" t="s">
        <v>17</v>
      </c>
      <c r="D69" s="115">
        <v>1E-4</v>
      </c>
      <c r="E69" s="79">
        <v>9.3457943925233641E-5</v>
      </c>
      <c r="F69" s="115">
        <v>9.0000000000000006E-5</v>
      </c>
      <c r="G69" s="115">
        <v>1E-4</v>
      </c>
      <c r="H69" s="79">
        <v>9.1743119266055046E-5</v>
      </c>
      <c r="I69" s="79">
        <v>9.0909090909090904E-5</v>
      </c>
      <c r="J69" s="79">
        <v>8.547008547008547E-5</v>
      </c>
      <c r="K69" s="132">
        <v>1E-4</v>
      </c>
      <c r="L69" s="21">
        <v>1E-4</v>
      </c>
      <c r="M69" s="134" t="s">
        <v>48</v>
      </c>
      <c r="N69" s="121" t="s">
        <v>48</v>
      </c>
      <c r="O69" s="115" t="s">
        <v>48</v>
      </c>
      <c r="P69" s="115" t="s">
        <v>48</v>
      </c>
      <c r="Q69" s="115" t="s">
        <v>48</v>
      </c>
      <c r="R69" s="115" t="s">
        <v>48</v>
      </c>
      <c r="S69" s="21" t="s">
        <v>48</v>
      </c>
      <c r="T69" s="115" t="s">
        <v>48</v>
      </c>
      <c r="U69" s="115" t="s">
        <v>48</v>
      </c>
    </row>
    <row r="70" spans="1:21" ht="15.75" x14ac:dyDescent="0.25">
      <c r="A70" s="81" t="s">
        <v>96</v>
      </c>
      <c r="C70" s="235" t="s">
        <v>97</v>
      </c>
      <c r="D70" s="115">
        <v>3.3700000000000002E-3</v>
      </c>
      <c r="E70" s="79">
        <v>4.2523364485981307E-3</v>
      </c>
      <c r="F70" s="115">
        <v>4.2399999999999998E-3</v>
      </c>
      <c r="G70" s="115">
        <v>4.4999999999999997E-3</v>
      </c>
      <c r="H70" s="79">
        <v>5.1651376146788991E-3</v>
      </c>
      <c r="I70" s="79">
        <v>5.2545454545454544E-3</v>
      </c>
      <c r="J70" s="79">
        <v>4.6393162393162388E-3</v>
      </c>
      <c r="K70" s="132">
        <v>4.4999999999999997E-3</v>
      </c>
      <c r="L70" s="21">
        <v>3.8E-3</v>
      </c>
      <c r="M70" s="134">
        <v>4.0000000000000001E-3</v>
      </c>
      <c r="N70" s="121">
        <v>4.0699999999999998E-3</v>
      </c>
      <c r="O70" s="115">
        <v>3.8999999999999998E-3</v>
      </c>
      <c r="P70" s="115">
        <v>4.5450000000000004E-3</v>
      </c>
      <c r="Q70" s="115">
        <v>4.3E-3</v>
      </c>
      <c r="R70" s="115">
        <v>5.1999999999999998E-3</v>
      </c>
      <c r="S70" s="21">
        <v>4.0277777777777777E-3</v>
      </c>
      <c r="T70" s="115">
        <v>8.0999999999999996E-3</v>
      </c>
      <c r="U70" s="115">
        <v>7.7999999999999996E-3</v>
      </c>
    </row>
    <row r="71" spans="1:21" ht="15.75" x14ac:dyDescent="0.25">
      <c r="A71" s="81" t="s">
        <v>96</v>
      </c>
      <c r="C71" s="235" t="s">
        <v>81</v>
      </c>
      <c r="D71" s="115">
        <v>8.3000000000000001E-4</v>
      </c>
      <c r="E71" s="79">
        <v>8.2242990654205611E-4</v>
      </c>
      <c r="F71" s="115">
        <v>1.7600000000000001E-3</v>
      </c>
      <c r="G71" s="115">
        <v>5.7000000000000002E-3</v>
      </c>
      <c r="H71" s="79">
        <v>5.8165137614678902E-3</v>
      </c>
      <c r="I71" s="79">
        <v>6.6E-3</v>
      </c>
      <c r="J71" s="79">
        <v>6.0283589743589739E-3</v>
      </c>
      <c r="K71" s="132">
        <v>5.4000000000000003E-3</v>
      </c>
      <c r="L71" s="21">
        <v>5.7999999999999996E-3</v>
      </c>
      <c r="M71" s="134">
        <v>5.5999999999999999E-3</v>
      </c>
      <c r="N71" s="121" t="s">
        <v>48</v>
      </c>
      <c r="O71" s="115">
        <v>4.4999999999999997E-3</v>
      </c>
      <c r="P71" s="115">
        <v>4.5450000000000004E-3</v>
      </c>
      <c r="Q71" s="115">
        <v>4.3E-3</v>
      </c>
      <c r="R71" s="115">
        <v>4.3E-3</v>
      </c>
      <c r="S71" s="21">
        <v>4.1666666666666666E-3</v>
      </c>
      <c r="T71" s="115">
        <v>4.3E-3</v>
      </c>
      <c r="U71" s="115">
        <v>4.1000000000000003E-3</v>
      </c>
    </row>
    <row r="72" spans="1:21" ht="15.75" x14ac:dyDescent="0.25">
      <c r="A72" s="81" t="s">
        <v>96</v>
      </c>
      <c r="C72" s="235" t="s">
        <v>5</v>
      </c>
      <c r="D72" s="115">
        <v>4.1799999999999997E-3</v>
      </c>
      <c r="E72" s="79">
        <v>4.0280373831775703E-3</v>
      </c>
      <c r="F72" s="115">
        <v>5.3299999999999997E-3</v>
      </c>
      <c r="G72" s="115">
        <v>7.3000000000000001E-3</v>
      </c>
      <c r="H72" s="79">
        <v>6.2935779816513764E-3</v>
      </c>
      <c r="I72" s="79">
        <v>7.1545454545454542E-3</v>
      </c>
      <c r="J72" s="79">
        <v>6.7521367521367519E-3</v>
      </c>
      <c r="K72" s="132">
        <v>6.4999999999999997E-3</v>
      </c>
      <c r="L72" s="21">
        <v>9.5999999999999992E-3</v>
      </c>
      <c r="M72" s="134">
        <v>9.1999999999999998E-3</v>
      </c>
      <c r="N72" s="121" t="s">
        <v>48</v>
      </c>
      <c r="O72" s="115">
        <v>9.4000000000000004E-3</v>
      </c>
      <c r="P72" s="115">
        <v>9.0910000000000001E-3</v>
      </c>
      <c r="Q72" s="115">
        <v>8.6999999999999994E-3</v>
      </c>
      <c r="R72" s="115">
        <v>9.1000000000000004E-3</v>
      </c>
      <c r="S72" s="21">
        <v>8.6805555555555559E-3</v>
      </c>
      <c r="T72" s="115">
        <v>8.8999999999999999E-3</v>
      </c>
      <c r="U72" s="115">
        <v>8.9999999999999993E-3</v>
      </c>
    </row>
    <row r="73" spans="1:21" ht="15.75" x14ac:dyDescent="0.25">
      <c r="A73" s="81" t="s">
        <v>96</v>
      </c>
      <c r="C73" s="235" t="s">
        <v>131</v>
      </c>
      <c r="D73" s="115">
        <v>4.3299999999999996E-3</v>
      </c>
      <c r="E73" s="79">
        <v>4.2056074766355141E-3</v>
      </c>
      <c r="F73" s="115">
        <v>4.1700000000000001E-3</v>
      </c>
      <c r="G73" s="115">
        <v>4.1999999999999997E-3</v>
      </c>
      <c r="H73" s="79">
        <v>4.0366972477064219E-3</v>
      </c>
      <c r="I73" s="79">
        <v>4.0000000000000001E-3</v>
      </c>
      <c r="J73" s="79">
        <v>3.7606837606837607E-3</v>
      </c>
      <c r="K73" s="132">
        <v>3.5999999999999999E-3</v>
      </c>
      <c r="L73" s="21">
        <v>3.2000000000000002E-3</v>
      </c>
      <c r="M73" s="134">
        <v>2.8999999999999998E-3</v>
      </c>
      <c r="N73" s="121">
        <v>3.2499999999999999E-3</v>
      </c>
      <c r="O73" s="115">
        <v>2.8999999999999998E-3</v>
      </c>
      <c r="P73" s="115">
        <v>3.0300000000000001E-3</v>
      </c>
      <c r="Q73" s="115">
        <v>2.8999999999999998E-3</v>
      </c>
      <c r="R73" s="115">
        <v>2.8999999999999998E-3</v>
      </c>
      <c r="S73" s="21">
        <v>2.7777777777777779E-3</v>
      </c>
      <c r="T73" s="115">
        <v>2.8999999999999998E-3</v>
      </c>
      <c r="U73" s="115">
        <v>2.8E-3</v>
      </c>
    </row>
    <row r="74" spans="1:21" ht="15.75" x14ac:dyDescent="0.25">
      <c r="A74" s="81" t="s">
        <v>96</v>
      </c>
      <c r="C74" s="235" t="s">
        <v>98</v>
      </c>
      <c r="D74" s="115">
        <v>3.2299999999999998E-3</v>
      </c>
      <c r="E74" s="79">
        <v>3.4579439252336447E-3</v>
      </c>
      <c r="F74" s="115">
        <v>3.2399999999999998E-3</v>
      </c>
      <c r="G74" s="115">
        <v>3.5000000000000001E-3</v>
      </c>
      <c r="H74" s="79">
        <v>3.4587155963302753E-3</v>
      </c>
      <c r="I74" s="79">
        <v>2.8363636363636364E-3</v>
      </c>
      <c r="J74" s="79">
        <v>2.6606837606837608E-3</v>
      </c>
      <c r="K74" s="132">
        <v>2.7000000000000001E-3</v>
      </c>
      <c r="L74" s="21">
        <v>3.0000000000000001E-3</v>
      </c>
      <c r="M74" s="134">
        <v>2.5999999999999999E-3</v>
      </c>
      <c r="N74" s="121">
        <v>3.2000000000000002E-3</v>
      </c>
      <c r="O74" s="115">
        <v>3.0999999999999999E-3</v>
      </c>
      <c r="P74" s="115">
        <v>2.7049999999999999E-3</v>
      </c>
      <c r="Q74" s="115">
        <v>2.8E-3</v>
      </c>
      <c r="R74" s="115">
        <v>2.5000000000000001E-3</v>
      </c>
      <c r="S74" s="21">
        <v>2.6250000000000002E-3</v>
      </c>
      <c r="T74" s="115">
        <v>3.2000000000000002E-3</v>
      </c>
      <c r="U74" s="115">
        <v>2.8999999999999998E-3</v>
      </c>
    </row>
    <row r="75" spans="1:21" ht="15.75" x14ac:dyDescent="0.25">
      <c r="A75" s="81" t="s">
        <v>96</v>
      </c>
      <c r="C75" s="235" t="s">
        <v>132</v>
      </c>
      <c r="D75" s="115">
        <v>1.086E-2</v>
      </c>
      <c r="E75" s="79">
        <v>1.1588785046728972E-2</v>
      </c>
      <c r="F75" s="115">
        <v>1.162E-2</v>
      </c>
      <c r="G75" s="115">
        <v>1.21E-2</v>
      </c>
      <c r="H75" s="79">
        <v>1.1825688073394496E-2</v>
      </c>
      <c r="I75" s="79">
        <v>1.2627272727272727E-2</v>
      </c>
      <c r="J75" s="79">
        <v>1.1790598290598291E-2</v>
      </c>
      <c r="K75" s="132">
        <v>1.1299999999999999E-2</v>
      </c>
      <c r="L75" s="21">
        <v>0.01</v>
      </c>
      <c r="M75" s="134">
        <v>0.01</v>
      </c>
      <c r="N75" s="121">
        <v>1.057E-2</v>
      </c>
      <c r="O75" s="115">
        <v>7.9000000000000008E-3</v>
      </c>
      <c r="P75" s="115">
        <v>5.3030000000000004E-3</v>
      </c>
      <c r="Q75" s="115">
        <v>5.1000000000000004E-3</v>
      </c>
      <c r="R75" s="115">
        <v>5.1000000000000004E-3</v>
      </c>
      <c r="S75" s="21">
        <v>4.8611111111111112E-3</v>
      </c>
      <c r="T75" s="115">
        <v>5.0000000000000001E-3</v>
      </c>
      <c r="U75" s="115">
        <v>4.7999999999999996E-3</v>
      </c>
    </row>
    <row r="76" spans="1:21" ht="15.75" x14ac:dyDescent="0.25">
      <c r="A76" s="81" t="s">
        <v>96</v>
      </c>
      <c r="C76" s="235" t="s">
        <v>99</v>
      </c>
      <c r="D76" s="115">
        <v>6.5900000000000004E-3</v>
      </c>
      <c r="E76" s="79">
        <v>7.1495327102803737E-3</v>
      </c>
      <c r="F76" s="115">
        <v>6.7600000000000004E-3</v>
      </c>
      <c r="G76" s="115">
        <v>6.8999999999999999E-3</v>
      </c>
      <c r="H76" s="79">
        <v>7.3302752293577982E-3</v>
      </c>
      <c r="I76" s="79">
        <v>6.9636363636363637E-3</v>
      </c>
      <c r="J76" s="79">
        <v>6.5555555555555558E-3</v>
      </c>
      <c r="K76" s="132">
        <v>6.3E-3</v>
      </c>
      <c r="L76" s="21">
        <v>6.4999999999999997E-3</v>
      </c>
      <c r="M76" s="134">
        <v>6.4000000000000003E-3</v>
      </c>
      <c r="N76" s="121">
        <v>6.0400000000000002E-3</v>
      </c>
      <c r="O76" s="115">
        <v>6.4999999999999997E-3</v>
      </c>
      <c r="P76" s="115">
        <v>6.7489999999999998E-3</v>
      </c>
      <c r="Q76" s="115">
        <v>6.7000000000000002E-3</v>
      </c>
      <c r="R76" s="115">
        <v>6.8999999999999999E-3</v>
      </c>
      <c r="S76" s="21">
        <v>6.7152777777777775E-3</v>
      </c>
      <c r="T76" s="115">
        <v>7.3000000000000001E-3</v>
      </c>
      <c r="U76" s="115">
        <v>7.3000000000000001E-3</v>
      </c>
    </row>
    <row r="77" spans="1:21" ht="15.75" x14ac:dyDescent="0.25">
      <c r="A77" s="81" t="s">
        <v>96</v>
      </c>
      <c r="C77" s="235" t="s">
        <v>100</v>
      </c>
      <c r="D77" s="115">
        <v>7.2700000000000004E-3</v>
      </c>
      <c r="E77" s="79">
        <v>7.8504672897196266E-3</v>
      </c>
      <c r="F77" s="115">
        <v>7.9900000000000006E-3</v>
      </c>
      <c r="G77" s="115">
        <v>7.4999999999999997E-3</v>
      </c>
      <c r="H77" s="79">
        <v>7.7247706422018348E-3</v>
      </c>
      <c r="I77" s="79">
        <v>7.9454545454545455E-3</v>
      </c>
      <c r="J77" s="79">
        <v>7.3205128205128204E-3</v>
      </c>
      <c r="K77" s="132">
        <v>7.0000000000000001E-3</v>
      </c>
      <c r="L77" s="21">
        <v>6.7999999999999996E-3</v>
      </c>
      <c r="M77" s="134">
        <v>6.4999999999999997E-3</v>
      </c>
      <c r="N77" s="121">
        <v>6.7499999999999999E-3</v>
      </c>
      <c r="O77" s="115">
        <v>6.4999999999999997E-3</v>
      </c>
      <c r="P77" s="115">
        <v>6.2880000000000002E-3</v>
      </c>
      <c r="Q77" s="115">
        <v>6.0000000000000001E-3</v>
      </c>
      <c r="R77" s="115">
        <v>6.0000000000000001E-3</v>
      </c>
      <c r="S77" s="21">
        <v>5.7638888888888887E-3</v>
      </c>
      <c r="T77" s="115">
        <v>5.8999999999999999E-3</v>
      </c>
      <c r="U77" s="115">
        <v>5.7000000000000002E-3</v>
      </c>
    </row>
    <row r="78" spans="1:21" ht="15.75" x14ac:dyDescent="0.25">
      <c r="A78" s="81" t="s">
        <v>96</v>
      </c>
      <c r="C78" s="235" t="s">
        <v>39</v>
      </c>
      <c r="D78" s="115">
        <v>1.0000000000000001E-5</v>
      </c>
      <c r="E78" s="79">
        <v>9.3457943925233651E-6</v>
      </c>
      <c r="F78" s="115">
        <v>1.0000000000000001E-5</v>
      </c>
      <c r="G78" s="115">
        <v>0</v>
      </c>
      <c r="H78" s="79">
        <v>9.1743119266055039E-6</v>
      </c>
      <c r="I78" s="79">
        <v>0</v>
      </c>
      <c r="J78" s="79">
        <v>4.2735042735042738E-6</v>
      </c>
      <c r="K78" s="132">
        <v>0</v>
      </c>
      <c r="L78" s="21">
        <v>0</v>
      </c>
      <c r="M78" s="134" t="s">
        <v>48</v>
      </c>
      <c r="N78" s="121" t="s">
        <v>48</v>
      </c>
      <c r="O78" s="115" t="s">
        <v>48</v>
      </c>
      <c r="P78" s="114" t="s">
        <v>48</v>
      </c>
      <c r="Q78" s="115" t="s">
        <v>48</v>
      </c>
      <c r="R78" s="115" t="s">
        <v>48</v>
      </c>
      <c r="S78" s="21" t="s">
        <v>48</v>
      </c>
      <c r="T78" s="115" t="s">
        <v>48</v>
      </c>
      <c r="U78" s="115" t="s">
        <v>48</v>
      </c>
    </row>
    <row r="79" spans="1:21" ht="15.75" x14ac:dyDescent="0.25">
      <c r="A79" s="81" t="s">
        <v>96</v>
      </c>
      <c r="C79" s="235" t="s">
        <v>6</v>
      </c>
      <c r="D79" s="115">
        <v>9.1199999999999996E-3</v>
      </c>
      <c r="E79" s="79">
        <v>1.0130841121495327E-2</v>
      </c>
      <c r="F79" s="115">
        <v>8.5599999999999999E-3</v>
      </c>
      <c r="G79" s="115">
        <v>7.3000000000000001E-3</v>
      </c>
      <c r="H79" s="79">
        <v>9.3669724770642209E-3</v>
      </c>
      <c r="I79" s="79">
        <v>8.5363636363636371E-3</v>
      </c>
      <c r="J79" s="79">
        <v>9.2085470085470095E-3</v>
      </c>
      <c r="K79" s="132">
        <v>7.7999999999999996E-3</v>
      </c>
      <c r="L79" s="21">
        <v>7.6E-3</v>
      </c>
      <c r="M79" s="134">
        <v>7.3000000000000001E-3</v>
      </c>
      <c r="N79" s="121" t="s">
        <v>48</v>
      </c>
      <c r="O79" s="115">
        <v>7.4999999999999997E-3</v>
      </c>
      <c r="P79" s="115">
        <v>7.1970000000000003E-3</v>
      </c>
      <c r="Q79" s="115">
        <v>6.8999999999999999E-3</v>
      </c>
      <c r="R79" s="115">
        <v>6.8999999999999999E-3</v>
      </c>
      <c r="S79" s="21">
        <v>6.5972222222222222E-3</v>
      </c>
      <c r="T79" s="115">
        <v>6.7999999999999996E-3</v>
      </c>
      <c r="U79" s="115">
        <v>6.6E-3</v>
      </c>
    </row>
    <row r="80" spans="1:21" ht="15.75" x14ac:dyDescent="0.25">
      <c r="A80" s="81" t="s">
        <v>96</v>
      </c>
      <c r="C80" s="235" t="s">
        <v>101</v>
      </c>
      <c r="D80" s="115">
        <v>4.3099999999999996E-3</v>
      </c>
      <c r="E80" s="79">
        <v>2.94392523364486E-3</v>
      </c>
      <c r="F80" s="115">
        <v>4.9399999999999999E-3</v>
      </c>
      <c r="G80" s="115">
        <v>4.4999999999999997E-3</v>
      </c>
      <c r="H80" s="79">
        <v>3.0091743119266055E-3</v>
      </c>
      <c r="I80" s="79">
        <v>2.918181818181818E-3</v>
      </c>
      <c r="J80" s="79">
        <v>2.735042735042735E-3</v>
      </c>
      <c r="K80" s="132">
        <v>2.5999999999999999E-3</v>
      </c>
      <c r="L80" s="21">
        <v>2.5000000000000001E-3</v>
      </c>
      <c r="M80" s="134">
        <v>2.7000000000000001E-3</v>
      </c>
      <c r="N80" s="121">
        <v>2.8500000000000001E-3</v>
      </c>
      <c r="O80" s="115">
        <v>1.4E-3</v>
      </c>
      <c r="P80" s="115">
        <v>1.97E-3</v>
      </c>
      <c r="Q80" s="115">
        <v>2.8E-3</v>
      </c>
      <c r="R80" s="115">
        <v>1.9E-3</v>
      </c>
      <c r="S80" s="21">
        <v>2.0833333333333333E-3</v>
      </c>
      <c r="T80" s="115">
        <v>2.2000000000000001E-3</v>
      </c>
      <c r="U80" s="115">
        <v>2.2000000000000001E-3</v>
      </c>
    </row>
    <row r="81" spans="1:21" ht="15.75" x14ac:dyDescent="0.25">
      <c r="A81" s="81" t="s">
        <v>96</v>
      </c>
      <c r="C81" s="235" t="s">
        <v>102</v>
      </c>
      <c r="D81" s="115">
        <v>5.0000000000000001E-4</v>
      </c>
      <c r="E81" s="79">
        <v>6.1682242990654206E-4</v>
      </c>
      <c r="F81" s="115">
        <v>7.2000000000000005E-4</v>
      </c>
      <c r="G81" s="115">
        <v>2.9999999999999997E-4</v>
      </c>
      <c r="H81" s="79">
        <v>1.926605504587156E-4</v>
      </c>
      <c r="I81" s="79">
        <v>5.7272727272727271E-4</v>
      </c>
      <c r="J81" s="79">
        <v>2.9743589743589743E-4</v>
      </c>
      <c r="K81" s="132">
        <v>2.0000000000000001E-4</v>
      </c>
      <c r="L81" s="21">
        <v>2.0000000000000001E-4</v>
      </c>
      <c r="M81" s="134">
        <v>2.0000000000000001E-4</v>
      </c>
      <c r="N81" s="121">
        <v>2.4000000000000001E-4</v>
      </c>
      <c r="O81" s="115">
        <v>2.0000000000000001E-4</v>
      </c>
      <c r="P81" s="79" t="s">
        <v>48</v>
      </c>
      <c r="Q81" s="115" t="s">
        <v>48</v>
      </c>
      <c r="R81" s="115" t="s">
        <v>48</v>
      </c>
      <c r="S81" s="21" t="s">
        <v>48</v>
      </c>
      <c r="T81" s="115" t="s">
        <v>48</v>
      </c>
      <c r="U81" s="115" t="s">
        <v>48</v>
      </c>
    </row>
    <row r="82" spans="1:21" ht="15.75" x14ac:dyDescent="0.25">
      <c r="A82" s="81" t="s">
        <v>96</v>
      </c>
      <c r="C82" s="235" t="s">
        <v>82</v>
      </c>
      <c r="D82" s="115">
        <v>3.7499999999999999E-2</v>
      </c>
      <c r="E82" s="79">
        <v>3.8644859813084111E-2</v>
      </c>
      <c r="F82" s="115">
        <v>3.8240000000000003E-2</v>
      </c>
      <c r="G82" s="115">
        <v>3.2800000000000003E-2</v>
      </c>
      <c r="H82" s="79">
        <v>3.3944954128440369E-2</v>
      </c>
      <c r="I82" s="79">
        <v>3.3290909090909093E-2</v>
      </c>
      <c r="J82" s="79">
        <v>3.5099145299145304E-2</v>
      </c>
      <c r="K82" s="132">
        <v>3.3599999999999998E-2</v>
      </c>
      <c r="L82" s="21">
        <v>3.27E-2</v>
      </c>
      <c r="M82" s="134">
        <v>2.8299999999999999E-2</v>
      </c>
      <c r="N82" s="121">
        <v>3.1870000000000002E-2</v>
      </c>
      <c r="O82" s="115">
        <v>2.8400000000000002E-2</v>
      </c>
      <c r="P82" s="115">
        <v>2.7424E-2</v>
      </c>
      <c r="Q82" s="115">
        <v>2.86E-2</v>
      </c>
      <c r="R82" s="115">
        <v>2.86E-2</v>
      </c>
      <c r="S82" s="21">
        <v>2.7375E-2</v>
      </c>
      <c r="T82" s="115">
        <v>2.86E-2</v>
      </c>
      <c r="U82" s="115">
        <v>2.76E-2</v>
      </c>
    </row>
    <row r="83" spans="1:21" ht="15.75" x14ac:dyDescent="0.25">
      <c r="A83" s="81" t="s">
        <v>96</v>
      </c>
      <c r="C83" s="235" t="s">
        <v>15</v>
      </c>
      <c r="D83" s="115">
        <v>0.24807999999999999</v>
      </c>
      <c r="E83" s="79">
        <v>0.26448598130841122</v>
      </c>
      <c r="F83" s="115">
        <v>0.25647999999999999</v>
      </c>
      <c r="G83" s="115">
        <v>0.26860000000000001</v>
      </c>
      <c r="H83" s="79">
        <v>0.27706422018348625</v>
      </c>
      <c r="I83" s="79">
        <v>0.28636363636363638</v>
      </c>
      <c r="J83" s="79">
        <v>0.29717948717948717</v>
      </c>
      <c r="K83" s="132">
        <v>0.31019999999999998</v>
      </c>
      <c r="L83" s="21">
        <v>0.32450000000000001</v>
      </c>
      <c r="M83" s="134">
        <v>0.32619999999999999</v>
      </c>
      <c r="N83" s="121">
        <v>0.33446999999999999</v>
      </c>
      <c r="O83" s="115">
        <v>0.33300000000000002</v>
      </c>
      <c r="P83" s="115">
        <v>0.30962099999999998</v>
      </c>
      <c r="Q83" s="115">
        <v>0.31340000000000001</v>
      </c>
      <c r="R83" s="115">
        <v>0.32990000000000003</v>
      </c>
      <c r="S83" s="21">
        <v>0.33559722222222221</v>
      </c>
      <c r="T83" s="115">
        <v>0.32600000000000001</v>
      </c>
      <c r="U83" s="115">
        <v>0.34279999999999999</v>
      </c>
    </row>
    <row r="84" spans="1:21" ht="15.75" x14ac:dyDescent="0.25">
      <c r="A84" s="81" t="s">
        <v>96</v>
      </c>
      <c r="C84" s="235" t="s">
        <v>103</v>
      </c>
      <c r="D84" s="115">
        <v>9.6000000000000002E-4</v>
      </c>
      <c r="E84" s="79">
        <v>7.0093457943925228E-4</v>
      </c>
      <c r="F84" s="115">
        <v>8.5999999999999998E-4</v>
      </c>
      <c r="G84" s="115">
        <v>8.9999999999999998E-4</v>
      </c>
      <c r="H84" s="79">
        <v>1.0183486238532109E-3</v>
      </c>
      <c r="I84" s="79">
        <v>9.8181818181818179E-4</v>
      </c>
      <c r="J84" s="79">
        <v>8.3931623931623935E-4</v>
      </c>
      <c r="K84" s="133" t="s">
        <v>48</v>
      </c>
      <c r="L84" s="21" t="s">
        <v>48</v>
      </c>
      <c r="M84" s="134" t="s">
        <v>48</v>
      </c>
      <c r="N84" s="121" t="s">
        <v>48</v>
      </c>
      <c r="O84" s="115" t="s">
        <v>48</v>
      </c>
      <c r="P84" s="114" t="s">
        <v>48</v>
      </c>
      <c r="Q84" s="115" t="s">
        <v>48</v>
      </c>
      <c r="R84" s="115" t="s">
        <v>48</v>
      </c>
      <c r="S84" s="21" t="s">
        <v>48</v>
      </c>
      <c r="T84" s="115" t="s">
        <v>48</v>
      </c>
      <c r="U84" s="115" t="s">
        <v>48</v>
      </c>
    </row>
    <row r="85" spans="1:21" ht="15.75" x14ac:dyDescent="0.25">
      <c r="A85" s="81" t="s">
        <v>96</v>
      </c>
      <c r="C85" s="235" t="s">
        <v>33</v>
      </c>
      <c r="D85" s="115">
        <v>2.3800000000000002E-3</v>
      </c>
      <c r="E85" s="79">
        <v>2.9719626168224298E-3</v>
      </c>
      <c r="F85" s="115">
        <v>3.0100000000000001E-3</v>
      </c>
      <c r="G85" s="115">
        <v>2.5000000000000001E-3</v>
      </c>
      <c r="H85" s="79">
        <v>2.1559633027522936E-3</v>
      </c>
      <c r="I85" s="79">
        <v>2.3999999999999998E-3</v>
      </c>
      <c r="J85" s="79">
        <v>3.4529914529914528E-3</v>
      </c>
      <c r="K85" s="132">
        <v>2.5999999999999999E-3</v>
      </c>
      <c r="L85" s="21">
        <v>2.5000000000000001E-3</v>
      </c>
      <c r="M85" s="134">
        <v>2.5000000000000001E-3</v>
      </c>
      <c r="N85" s="121">
        <v>2.4399999999999999E-3</v>
      </c>
      <c r="O85" s="115">
        <v>2.3999999999999998E-3</v>
      </c>
      <c r="P85" s="115">
        <v>2.735E-3</v>
      </c>
      <c r="Q85" s="115">
        <v>2.7000000000000001E-3</v>
      </c>
      <c r="R85" s="115">
        <v>2.5000000000000001E-3</v>
      </c>
      <c r="S85" s="21">
        <v>2.3819444444444443E-3</v>
      </c>
      <c r="T85" s="115">
        <v>2.7000000000000001E-3</v>
      </c>
      <c r="U85" s="115">
        <v>2.5999999999999999E-3</v>
      </c>
    </row>
    <row r="86" spans="1:21" ht="15.75" x14ac:dyDescent="0.25">
      <c r="A86" s="81" t="s">
        <v>96</v>
      </c>
      <c r="C86" s="235" t="s">
        <v>104</v>
      </c>
      <c r="D86" s="115">
        <v>1.2999999999999999E-3</v>
      </c>
      <c r="E86" s="79">
        <v>1.2616822429906542E-3</v>
      </c>
      <c r="F86" s="115">
        <v>1.25E-3</v>
      </c>
      <c r="G86" s="115">
        <v>1.2999999999999999E-3</v>
      </c>
      <c r="H86" s="79">
        <v>1.3761467889908258E-4</v>
      </c>
      <c r="I86" s="79">
        <v>1.9090909090909092E-4</v>
      </c>
      <c r="J86" s="79">
        <v>4.3846153846153845E-4</v>
      </c>
      <c r="K86" s="132">
        <v>2.0000000000000001E-4</v>
      </c>
      <c r="L86" s="21">
        <v>2.9999999999999997E-4</v>
      </c>
      <c r="M86" s="134">
        <v>4.0000000000000002E-4</v>
      </c>
      <c r="N86" s="121">
        <v>3.4000000000000002E-4</v>
      </c>
      <c r="O86" s="115">
        <v>2.0000000000000001E-4</v>
      </c>
      <c r="P86" s="115">
        <v>2.7300000000000002E-4</v>
      </c>
      <c r="Q86" s="115">
        <v>2.9999999999999997E-4</v>
      </c>
      <c r="R86" s="115">
        <v>4.0000000000000002E-4</v>
      </c>
      <c r="S86" s="21">
        <v>4.4444444444444447E-4</v>
      </c>
      <c r="T86" s="115">
        <v>4.0000000000000002E-4</v>
      </c>
      <c r="U86" s="115">
        <v>4.0000000000000002E-4</v>
      </c>
    </row>
    <row r="87" spans="1:21" ht="15.75" x14ac:dyDescent="0.25">
      <c r="A87" s="81" t="s">
        <v>96</v>
      </c>
      <c r="C87" s="235" t="s">
        <v>105</v>
      </c>
      <c r="D87" s="115">
        <v>2.48E-3</v>
      </c>
      <c r="E87" s="79">
        <v>2.0841121495327104E-3</v>
      </c>
      <c r="F87" s="115">
        <v>2.2799999999999999E-3</v>
      </c>
      <c r="G87" s="115">
        <v>2E-3</v>
      </c>
      <c r="H87" s="79">
        <v>1.9724770642201837E-3</v>
      </c>
      <c r="I87" s="79">
        <v>2.1363636363636363E-3</v>
      </c>
      <c r="J87" s="79">
        <v>1.9948717948717947E-3</v>
      </c>
      <c r="K87" s="132">
        <v>2E-3</v>
      </c>
      <c r="L87" s="21">
        <v>2E-3</v>
      </c>
      <c r="M87" s="134">
        <v>1.6999999999999999E-3</v>
      </c>
      <c r="N87" s="121">
        <v>1.42E-3</v>
      </c>
      <c r="O87" s="115">
        <v>1.5E-3</v>
      </c>
      <c r="P87" s="115">
        <v>9.0899999999999998E-4</v>
      </c>
      <c r="Q87" s="115">
        <v>8.0000000000000004E-4</v>
      </c>
      <c r="R87" s="115">
        <v>8.0000000000000004E-4</v>
      </c>
      <c r="S87" s="21">
        <v>1.0625000000000001E-3</v>
      </c>
      <c r="T87" s="115">
        <v>1.2999999999999999E-3</v>
      </c>
      <c r="U87" s="115">
        <v>1.1999999999999999E-3</v>
      </c>
    </row>
    <row r="88" spans="1:21" ht="15.75" x14ac:dyDescent="0.25">
      <c r="A88" s="81" t="s">
        <v>96</v>
      </c>
      <c r="C88" s="235" t="s">
        <v>133</v>
      </c>
      <c r="D88" s="115">
        <v>2.0000000000000002E-5</v>
      </c>
      <c r="E88" s="79">
        <v>1.869158878504673E-5</v>
      </c>
      <c r="F88" s="115">
        <v>2.0000000000000002E-5</v>
      </c>
      <c r="G88" s="115">
        <v>0</v>
      </c>
      <c r="H88" s="79">
        <v>1.8348623853211008E-5</v>
      </c>
      <c r="I88" s="79" t="s">
        <v>48</v>
      </c>
      <c r="J88" s="79">
        <v>1.3675213675213676E-5</v>
      </c>
      <c r="K88" s="132">
        <v>0</v>
      </c>
      <c r="L88" s="21">
        <v>0</v>
      </c>
      <c r="M88" s="134">
        <v>0</v>
      </c>
      <c r="N88" s="121" t="s">
        <v>48</v>
      </c>
      <c r="O88" s="115" t="s">
        <v>48</v>
      </c>
      <c r="P88" s="115" t="s">
        <v>48</v>
      </c>
      <c r="Q88" s="115" t="s">
        <v>48</v>
      </c>
      <c r="R88" s="115" t="s">
        <v>48</v>
      </c>
      <c r="S88" s="21" t="s">
        <v>48</v>
      </c>
      <c r="T88" s="115" t="s">
        <v>48</v>
      </c>
      <c r="U88" s="115" t="s">
        <v>48</v>
      </c>
    </row>
    <row r="89" spans="1:21" ht="15.75" x14ac:dyDescent="0.25">
      <c r="A89" s="81" t="s">
        <v>96</v>
      </c>
      <c r="C89" s="235" t="s">
        <v>106</v>
      </c>
      <c r="D89" s="115">
        <v>1.098E-2</v>
      </c>
      <c r="E89" s="79">
        <v>1.3149532710280375E-2</v>
      </c>
      <c r="F89" s="115">
        <v>1.3990000000000001E-2</v>
      </c>
      <c r="G89" s="115">
        <v>1.72E-2</v>
      </c>
      <c r="H89" s="79">
        <v>1.6871559633027524E-2</v>
      </c>
      <c r="I89" s="79">
        <v>1.6272727272727272E-2</v>
      </c>
      <c r="J89" s="79">
        <v>1.4317948717948718E-2</v>
      </c>
      <c r="K89" s="132">
        <v>1.34E-2</v>
      </c>
      <c r="L89" s="21">
        <v>1.44E-2</v>
      </c>
      <c r="M89" s="134">
        <v>1.34E-2</v>
      </c>
      <c r="N89" s="121">
        <v>2.0330000000000001E-2</v>
      </c>
      <c r="O89" s="115">
        <v>1.41E-2</v>
      </c>
      <c r="P89" s="115">
        <v>2.2727000000000001E-2</v>
      </c>
      <c r="Q89" s="115">
        <v>2.5399999999999999E-2</v>
      </c>
      <c r="R89" s="115">
        <v>2.12E-2</v>
      </c>
      <c r="S89" s="21">
        <v>1.8437499999999999E-2</v>
      </c>
      <c r="T89" s="115">
        <v>1.5699999999999999E-2</v>
      </c>
      <c r="U89" s="115">
        <v>1.24E-2</v>
      </c>
    </row>
    <row r="90" spans="1:21" ht="15.75" x14ac:dyDescent="0.25">
      <c r="A90" s="81" t="s">
        <v>96</v>
      </c>
      <c r="C90" s="235" t="s">
        <v>107</v>
      </c>
      <c r="D90" s="115">
        <v>1.6800000000000001E-3</v>
      </c>
      <c r="E90" s="79">
        <v>1.5327102803738319E-3</v>
      </c>
      <c r="F90" s="115">
        <v>1.34E-3</v>
      </c>
      <c r="G90" s="115">
        <v>1.4E-3</v>
      </c>
      <c r="H90" s="79">
        <v>3.5779816513761467E-4</v>
      </c>
      <c r="I90" s="79">
        <v>7.3636363636363634E-4</v>
      </c>
      <c r="J90" s="79">
        <v>1.4188034188034188E-3</v>
      </c>
      <c r="K90" s="132">
        <v>1.4E-3</v>
      </c>
      <c r="L90" s="21">
        <v>1.4E-3</v>
      </c>
      <c r="M90" s="134">
        <v>1.2999999999999999E-3</v>
      </c>
      <c r="N90" s="121">
        <v>6.4000000000000005E-4</v>
      </c>
      <c r="O90" s="115">
        <v>4.0000000000000002E-4</v>
      </c>
      <c r="P90" s="115" t="s">
        <v>48</v>
      </c>
      <c r="Q90" s="115" t="s">
        <v>48</v>
      </c>
      <c r="R90" s="115">
        <v>1E-4</v>
      </c>
      <c r="S90" s="21">
        <v>6.8749999999999996E-4</v>
      </c>
      <c r="T90" s="115">
        <v>2.0000000000000001E-4</v>
      </c>
      <c r="U90" s="115">
        <v>2.0000000000000001E-4</v>
      </c>
    </row>
    <row r="91" spans="1:21" ht="15.75" x14ac:dyDescent="0.25">
      <c r="A91" s="81" t="s">
        <v>96</v>
      </c>
      <c r="C91" s="235" t="s">
        <v>134</v>
      </c>
      <c r="D91" s="115">
        <v>6.0000000000000002E-5</v>
      </c>
      <c r="E91" s="79">
        <v>5.6074766355140187E-4</v>
      </c>
      <c r="F91" s="115">
        <v>6.8999999999999997E-4</v>
      </c>
      <c r="G91" s="115">
        <v>8.0000000000000004E-4</v>
      </c>
      <c r="H91" s="79">
        <v>7.9816513761467886E-4</v>
      </c>
      <c r="I91" s="79">
        <v>6.9999999999999999E-4</v>
      </c>
      <c r="J91" s="79">
        <v>5.1794871794871801E-4</v>
      </c>
      <c r="K91" s="132">
        <v>5.0000000000000001E-4</v>
      </c>
      <c r="L91" s="21">
        <v>5.0000000000000001E-4</v>
      </c>
      <c r="M91" s="134">
        <v>5.0000000000000001E-4</v>
      </c>
      <c r="N91" s="121">
        <v>5.9999999999999995E-4</v>
      </c>
      <c r="O91" s="115">
        <v>5.0000000000000001E-4</v>
      </c>
      <c r="P91" s="115">
        <v>5.9400000000000002E-4</v>
      </c>
      <c r="Q91" s="115">
        <v>5.0000000000000001E-4</v>
      </c>
      <c r="R91" s="115">
        <v>5.9999999999999995E-4</v>
      </c>
      <c r="S91" s="21">
        <v>5.4166666666666664E-4</v>
      </c>
      <c r="T91" s="115">
        <v>5.9999999999999995E-4</v>
      </c>
      <c r="U91" s="115">
        <v>5.0000000000000001E-4</v>
      </c>
    </row>
    <row r="92" spans="1:21" ht="15.75" x14ac:dyDescent="0.25">
      <c r="A92" s="81" t="s">
        <v>96</v>
      </c>
      <c r="C92" s="235" t="s">
        <v>19</v>
      </c>
      <c r="D92" s="115">
        <v>1.5100000000000001E-2</v>
      </c>
      <c r="E92" s="79">
        <v>1.4766355140186916E-2</v>
      </c>
      <c r="F92" s="115">
        <v>1.4999999999999999E-2</v>
      </c>
      <c r="G92" s="115">
        <v>1.3100000000000001E-2</v>
      </c>
      <c r="H92" s="79">
        <v>1.0752293577981652E-2</v>
      </c>
      <c r="I92" s="79">
        <v>1.0481818181818182E-2</v>
      </c>
      <c r="J92" s="79">
        <v>9.5726495726495726E-3</v>
      </c>
      <c r="K92" s="132">
        <v>9.9000000000000008E-3</v>
      </c>
      <c r="L92" s="21">
        <v>4.8999999999999998E-3</v>
      </c>
      <c r="M92" s="134">
        <v>6.1000000000000004E-3</v>
      </c>
      <c r="N92" s="121">
        <v>6.4999999999999997E-3</v>
      </c>
      <c r="O92" s="115">
        <v>2.3400000000000001E-2</v>
      </c>
      <c r="P92" s="115">
        <v>2.6644000000000001E-2</v>
      </c>
      <c r="Q92" s="115">
        <v>2.5399999999999999E-2</v>
      </c>
      <c r="R92" s="115">
        <v>1.9199999999999998E-2</v>
      </c>
      <c r="S92" s="21">
        <v>1.8333333333333333E-2</v>
      </c>
      <c r="T92" s="115">
        <v>1.8599999999999998E-2</v>
      </c>
      <c r="U92" s="115">
        <v>1.7899999999999999E-2</v>
      </c>
    </row>
    <row r="93" spans="1:21" ht="15.75" x14ac:dyDescent="0.25">
      <c r="A93" s="81" t="s">
        <v>96</v>
      </c>
      <c r="C93" s="235" t="s">
        <v>108</v>
      </c>
      <c r="D93" s="115">
        <v>6.2E-4</v>
      </c>
      <c r="E93" s="79">
        <v>9.7196261682242987E-4</v>
      </c>
      <c r="F93" s="115">
        <v>1.25E-3</v>
      </c>
      <c r="G93" s="115">
        <v>5.9999999999999995E-4</v>
      </c>
      <c r="H93" s="79">
        <v>8.2568807339449544E-4</v>
      </c>
      <c r="I93" s="79">
        <v>1.1363636363636363E-3</v>
      </c>
      <c r="J93" s="79">
        <v>1.1111111111111111E-3</v>
      </c>
      <c r="K93" s="132">
        <v>1.1000000000000001E-3</v>
      </c>
      <c r="L93" s="21">
        <v>1.1000000000000001E-3</v>
      </c>
      <c r="M93" s="134">
        <v>1.1999999999999999E-3</v>
      </c>
      <c r="N93" s="121">
        <v>1.2199999999999999E-3</v>
      </c>
      <c r="O93" s="115">
        <v>1.1999999999999999E-3</v>
      </c>
      <c r="P93" s="115">
        <v>1.1360000000000001E-3</v>
      </c>
      <c r="Q93" s="115">
        <v>1.1000000000000001E-3</v>
      </c>
      <c r="R93" s="115">
        <v>1.1000000000000001E-3</v>
      </c>
      <c r="S93" s="21">
        <v>1.0416666666666667E-3</v>
      </c>
      <c r="T93" s="115">
        <v>1.1999999999999999E-3</v>
      </c>
      <c r="U93" s="115">
        <v>1.2999999999999999E-3</v>
      </c>
    </row>
    <row r="94" spans="1:21" ht="15.75" x14ac:dyDescent="0.25">
      <c r="A94" s="81" t="s">
        <v>96</v>
      </c>
      <c r="C94" s="235" t="s">
        <v>94</v>
      </c>
      <c r="D94" s="115">
        <v>2.4160000000000001E-2</v>
      </c>
      <c r="E94" s="79">
        <v>2.2485981308411215E-2</v>
      </c>
      <c r="F94" s="115">
        <v>2.29E-2</v>
      </c>
      <c r="G94" s="115">
        <v>2.4E-2</v>
      </c>
      <c r="H94" s="79">
        <v>2.3486238532110092E-2</v>
      </c>
      <c r="I94" s="79">
        <v>2.5481818181818182E-2</v>
      </c>
      <c r="J94" s="79">
        <v>2.342494017094017E-2</v>
      </c>
      <c r="K94" s="132">
        <v>2.29E-2</v>
      </c>
      <c r="L94" s="21">
        <v>2.1700000000000001E-2</v>
      </c>
      <c r="M94" s="134">
        <v>2.1100000000000001E-2</v>
      </c>
      <c r="N94" s="121">
        <v>2.2919999999999999E-2</v>
      </c>
      <c r="O94" s="115">
        <v>1.8599999999999998E-2</v>
      </c>
      <c r="P94" s="115">
        <v>2.0282999999999999E-2</v>
      </c>
      <c r="Q94" s="115">
        <v>2.0400000000000001E-2</v>
      </c>
      <c r="R94" s="115">
        <v>2.0500000000000001E-2</v>
      </c>
      <c r="S94" s="21">
        <v>1.9145833333333334E-2</v>
      </c>
      <c r="T94" s="115">
        <v>1.8100000000000002E-2</v>
      </c>
      <c r="U94" s="115">
        <v>1.72E-2</v>
      </c>
    </row>
    <row r="95" spans="1:21" ht="15.75" x14ac:dyDescent="0.25">
      <c r="A95" s="81" t="s">
        <v>96</v>
      </c>
      <c r="C95" s="235" t="s">
        <v>21</v>
      </c>
      <c r="D95" s="115">
        <v>1.7099999999999999E-3</v>
      </c>
      <c r="E95" s="79">
        <v>1.4953271028037382E-3</v>
      </c>
      <c r="F95" s="115">
        <v>1.1199999999999999E-3</v>
      </c>
      <c r="G95" s="115">
        <v>5.0000000000000001E-4</v>
      </c>
      <c r="H95" s="79">
        <v>6.0550458715596326E-4</v>
      </c>
      <c r="I95" s="79">
        <v>1.1181818181818181E-3</v>
      </c>
      <c r="J95" s="79">
        <v>1.1239316239316239E-3</v>
      </c>
      <c r="K95" s="132">
        <v>1.1000000000000001E-3</v>
      </c>
      <c r="L95" s="21">
        <v>1E-3</v>
      </c>
      <c r="M95" s="134">
        <v>1E-3</v>
      </c>
      <c r="N95" s="121">
        <v>1.06E-3</v>
      </c>
      <c r="O95" s="115">
        <v>1E-3</v>
      </c>
      <c r="P95" s="115">
        <v>9.8499999999999998E-4</v>
      </c>
      <c r="Q95" s="115">
        <v>8.9999999999999998E-4</v>
      </c>
      <c r="R95" s="115">
        <v>8.9999999999999998E-4</v>
      </c>
      <c r="S95" s="21">
        <v>9.0277777777777774E-4</v>
      </c>
      <c r="T95" s="115">
        <v>8.9999999999999998E-4</v>
      </c>
      <c r="U95" s="115">
        <v>8.9999999999999998E-4</v>
      </c>
    </row>
    <row r="96" spans="1:21" ht="15.75" x14ac:dyDescent="0.25">
      <c r="A96" s="81" t="s">
        <v>96</v>
      </c>
      <c r="C96" s="235" t="s">
        <v>22</v>
      </c>
      <c r="D96" s="115">
        <v>2.7699999999999999E-3</v>
      </c>
      <c r="E96" s="79">
        <v>2.439252336448598E-3</v>
      </c>
      <c r="F96" s="115">
        <v>3.2599999999999999E-3</v>
      </c>
      <c r="G96" s="115">
        <v>3.0999999999999999E-3</v>
      </c>
      <c r="H96" s="79">
        <v>2.18348623853211E-3</v>
      </c>
      <c r="I96" s="79">
        <v>2.109090909090909E-3</v>
      </c>
      <c r="J96" s="79">
        <v>2.3418803418803419E-3</v>
      </c>
      <c r="K96" s="132">
        <v>2.3E-3</v>
      </c>
      <c r="L96" s="21">
        <v>2.2000000000000001E-3</v>
      </c>
      <c r="M96" s="134">
        <v>2.3E-3</v>
      </c>
      <c r="N96" s="121">
        <v>2.4399999999999999E-3</v>
      </c>
      <c r="O96" s="115">
        <v>1.6999999999999999E-3</v>
      </c>
      <c r="P96" s="115">
        <v>1.97E-3</v>
      </c>
      <c r="Q96" s="115">
        <v>2.2000000000000001E-3</v>
      </c>
      <c r="R96" s="115">
        <v>2.2000000000000001E-3</v>
      </c>
      <c r="S96" s="21">
        <v>2.0833333333333333E-3</v>
      </c>
      <c r="T96" s="115">
        <v>2.0999999999999999E-3</v>
      </c>
      <c r="U96" s="115">
        <v>2.0999999999999999E-3</v>
      </c>
    </row>
    <row r="97" spans="1:21" ht="15.75" x14ac:dyDescent="0.25">
      <c r="A97" s="81" t="s">
        <v>96</v>
      </c>
      <c r="C97" s="235" t="s">
        <v>109</v>
      </c>
      <c r="D97" s="115">
        <v>6.0000000000000002E-5</v>
      </c>
      <c r="E97" s="79">
        <v>6.5420560747663547E-5</v>
      </c>
      <c r="F97" s="115">
        <v>6.0000000000000002E-5</v>
      </c>
      <c r="G97" s="115">
        <v>0</v>
      </c>
      <c r="H97" s="79" t="s">
        <v>48</v>
      </c>
      <c r="I97" s="79" t="s">
        <v>48</v>
      </c>
      <c r="J97" s="79" t="s">
        <v>48</v>
      </c>
      <c r="K97" s="132" t="s">
        <v>48</v>
      </c>
      <c r="L97" s="21" t="s">
        <v>48</v>
      </c>
      <c r="M97" s="134" t="s">
        <v>48</v>
      </c>
      <c r="N97" s="121" t="s">
        <v>48</v>
      </c>
      <c r="O97" s="115" t="s">
        <v>48</v>
      </c>
      <c r="P97" s="115" t="s">
        <v>48</v>
      </c>
      <c r="Q97" s="115" t="s">
        <v>48</v>
      </c>
      <c r="R97" s="115" t="s">
        <v>48</v>
      </c>
      <c r="S97" s="21" t="s">
        <v>48</v>
      </c>
      <c r="T97" s="115" t="s">
        <v>48</v>
      </c>
      <c r="U97" s="115" t="s">
        <v>48</v>
      </c>
    </row>
    <row r="98" spans="1:21" ht="15.75" x14ac:dyDescent="0.25">
      <c r="A98" s="81" t="s">
        <v>96</v>
      </c>
      <c r="C98" s="235" t="s">
        <v>9</v>
      </c>
      <c r="D98" s="115">
        <v>9.8460000000000006E-2</v>
      </c>
      <c r="E98" s="79">
        <v>9.6971962616822435E-2</v>
      </c>
      <c r="F98" s="115">
        <v>9.3960000000000002E-2</v>
      </c>
      <c r="G98" s="115">
        <v>9.6000000000000002E-2</v>
      </c>
      <c r="H98" s="79">
        <v>9.0155963302752287E-2</v>
      </c>
      <c r="I98" s="79">
        <v>9.1345454545454549E-2</v>
      </c>
      <c r="J98" s="79">
        <v>9.160341880341881E-2</v>
      </c>
      <c r="K98" s="132">
        <v>8.8499999999999995E-2</v>
      </c>
      <c r="L98" s="21">
        <v>8.6999999999999994E-2</v>
      </c>
      <c r="M98" s="134">
        <v>8.4500000000000006E-2</v>
      </c>
      <c r="N98" s="121">
        <v>9.0240000000000001E-2</v>
      </c>
      <c r="O98" s="115">
        <v>8.8200000000000001E-2</v>
      </c>
      <c r="P98" s="115">
        <v>8.0302999999999999E-2</v>
      </c>
      <c r="Q98" s="115">
        <v>7.6100000000000001E-2</v>
      </c>
      <c r="R98" s="115">
        <v>7.7200000000000005E-2</v>
      </c>
      <c r="S98" s="21">
        <v>7.5277777777777777E-2</v>
      </c>
      <c r="T98" s="115">
        <v>7.6999999999999999E-2</v>
      </c>
      <c r="U98" s="115">
        <v>7.4499999999999997E-2</v>
      </c>
    </row>
    <row r="99" spans="1:21" ht="15.75" x14ac:dyDescent="0.25">
      <c r="A99" s="81" t="s">
        <v>96</v>
      </c>
      <c r="C99" s="235" t="s">
        <v>23</v>
      </c>
      <c r="D99" s="115">
        <v>3.4619999999999998E-2</v>
      </c>
      <c r="E99" s="79">
        <v>3.2242990654205606E-2</v>
      </c>
      <c r="F99" s="115">
        <v>3.3520000000000001E-2</v>
      </c>
      <c r="G99" s="115">
        <v>3.4799999999999998E-2</v>
      </c>
      <c r="H99" s="79">
        <v>3.8532110091743121E-2</v>
      </c>
      <c r="I99" s="79">
        <v>3.8636363636363635E-2</v>
      </c>
      <c r="J99" s="79">
        <v>3.5213675213675216E-2</v>
      </c>
      <c r="K99" s="132">
        <v>3.61E-2</v>
      </c>
      <c r="L99" s="21">
        <v>3.4299999999999997E-2</v>
      </c>
      <c r="M99" s="134">
        <v>3.3799999999999997E-2</v>
      </c>
      <c r="N99" s="121">
        <v>3.6589999999999998E-2</v>
      </c>
      <c r="O99" s="115">
        <v>3.6200000000000003E-2</v>
      </c>
      <c r="P99" s="115">
        <v>3.6364E-2</v>
      </c>
      <c r="Q99" s="115">
        <v>3.6200000000000003E-2</v>
      </c>
      <c r="R99" s="115">
        <v>3.6999999999999998E-2</v>
      </c>
      <c r="S99" s="21">
        <v>3.4722222222222224E-2</v>
      </c>
      <c r="T99" s="115">
        <v>3.5700000000000003E-2</v>
      </c>
      <c r="U99" s="115">
        <v>3.4500000000000003E-2</v>
      </c>
    </row>
    <row r="100" spans="1:21" ht="15.75" x14ac:dyDescent="0.25">
      <c r="A100" s="81" t="s">
        <v>96</v>
      </c>
      <c r="C100" s="235" t="s">
        <v>24</v>
      </c>
      <c r="D100" s="115">
        <v>9.9399999999999992E-3</v>
      </c>
      <c r="E100" s="79">
        <v>8.0841121495327101E-3</v>
      </c>
      <c r="F100" s="115">
        <v>8.94E-3</v>
      </c>
      <c r="G100" s="115">
        <v>1.04E-2</v>
      </c>
      <c r="H100" s="79">
        <v>1.026605504587156E-2</v>
      </c>
      <c r="I100" s="79">
        <v>1.0136363636363636E-2</v>
      </c>
      <c r="J100" s="79">
        <v>9.2965811965811974E-3</v>
      </c>
      <c r="K100" s="132">
        <v>8.3999999999999995E-3</v>
      </c>
      <c r="L100" s="21">
        <v>8.0999999999999996E-3</v>
      </c>
      <c r="M100" s="134">
        <v>1.54E-2</v>
      </c>
      <c r="N100" s="121">
        <v>1.626E-2</v>
      </c>
      <c r="O100" s="115">
        <v>1.5699999999999999E-2</v>
      </c>
      <c r="P100" s="115">
        <v>1.8939000000000001E-2</v>
      </c>
      <c r="Q100" s="115">
        <v>1.8100000000000002E-2</v>
      </c>
      <c r="R100" s="115">
        <v>1.8100000000000002E-2</v>
      </c>
      <c r="S100" s="21">
        <v>1.7361111111111112E-2</v>
      </c>
      <c r="T100" s="115">
        <v>1.7899999999999999E-2</v>
      </c>
      <c r="U100" s="115">
        <v>1.72E-2</v>
      </c>
    </row>
    <row r="101" spans="1:21" ht="15.75" x14ac:dyDescent="0.25">
      <c r="A101" s="81" t="s">
        <v>96</v>
      </c>
      <c r="C101" s="235" t="s">
        <v>135</v>
      </c>
      <c r="D101" s="115">
        <v>2.1199999999999999E-3</v>
      </c>
      <c r="E101" s="79">
        <v>2.0560747663551401E-3</v>
      </c>
      <c r="F101" s="115">
        <v>1.8500000000000001E-3</v>
      </c>
      <c r="G101" s="115">
        <v>2.7000000000000001E-3</v>
      </c>
      <c r="H101" s="79">
        <v>4.8807339449541288E-3</v>
      </c>
      <c r="I101" s="79" t="s">
        <v>48</v>
      </c>
      <c r="J101" s="79">
        <v>2.5641025641025641E-4</v>
      </c>
      <c r="K101" s="132">
        <v>2.0000000000000001E-4</v>
      </c>
      <c r="L101" s="21">
        <v>1E-4</v>
      </c>
      <c r="M101" s="134">
        <v>1E-4</v>
      </c>
      <c r="N101" s="121">
        <v>8.0000000000000007E-5</v>
      </c>
      <c r="O101" s="115">
        <v>2.0000000000000001E-4</v>
      </c>
      <c r="P101" s="115">
        <v>9.5500000000000001E-4</v>
      </c>
      <c r="Q101" s="115">
        <v>1E-3</v>
      </c>
      <c r="R101" s="115">
        <v>1E-3</v>
      </c>
      <c r="S101" s="21">
        <v>1.0138888888888888E-3</v>
      </c>
      <c r="T101" s="115">
        <v>1.2999999999999999E-3</v>
      </c>
      <c r="U101" s="115">
        <v>1.1000000000000001E-3</v>
      </c>
    </row>
    <row r="102" spans="1:21" ht="15.75" x14ac:dyDescent="0.25">
      <c r="A102" s="81" t="s">
        <v>96</v>
      </c>
      <c r="C102" s="235" t="s">
        <v>110</v>
      </c>
      <c r="D102" s="115">
        <v>4.4099999999999999E-3</v>
      </c>
      <c r="E102" s="79">
        <v>3.7850467289719625E-3</v>
      </c>
      <c r="F102" s="115">
        <v>3.8E-3</v>
      </c>
      <c r="G102" s="115">
        <v>4.1999999999999997E-3</v>
      </c>
      <c r="H102" s="79">
        <v>3.669724770642202E-3</v>
      </c>
      <c r="I102" s="79" t="s">
        <v>48</v>
      </c>
      <c r="J102" s="79" t="s">
        <v>48</v>
      </c>
      <c r="K102" s="132" t="s">
        <v>48</v>
      </c>
      <c r="L102" s="21" t="s">
        <v>48</v>
      </c>
      <c r="M102" s="134" t="s">
        <v>48</v>
      </c>
      <c r="N102" s="121" t="s">
        <v>48</v>
      </c>
      <c r="O102" s="115" t="s">
        <v>48</v>
      </c>
      <c r="P102" s="115" t="s">
        <v>48</v>
      </c>
      <c r="Q102" s="115" t="s">
        <v>48</v>
      </c>
      <c r="R102" s="115" t="s">
        <v>48</v>
      </c>
      <c r="S102" s="21" t="s">
        <v>48</v>
      </c>
      <c r="T102" s="115" t="s">
        <v>48</v>
      </c>
      <c r="U102" s="115" t="s">
        <v>48</v>
      </c>
    </row>
    <row r="103" spans="1:21" ht="15.75" x14ac:dyDescent="0.25">
      <c r="A103" s="81" t="s">
        <v>96</v>
      </c>
      <c r="C103" s="235" t="s">
        <v>136</v>
      </c>
      <c r="D103" s="115">
        <v>0</v>
      </c>
      <c r="E103" s="79" t="s">
        <v>48</v>
      </c>
      <c r="F103" s="115" t="s">
        <v>48</v>
      </c>
      <c r="G103" s="115" t="s">
        <v>48</v>
      </c>
      <c r="H103" s="79" t="s">
        <v>48</v>
      </c>
      <c r="I103" s="79" t="s">
        <v>48</v>
      </c>
      <c r="J103" s="79" t="s">
        <v>48</v>
      </c>
      <c r="K103" s="132" t="s">
        <v>48</v>
      </c>
      <c r="L103" s="21" t="s">
        <v>48</v>
      </c>
      <c r="M103" s="134" t="s">
        <v>48</v>
      </c>
      <c r="N103" s="121" t="s">
        <v>48</v>
      </c>
      <c r="O103" s="115" t="s">
        <v>48</v>
      </c>
      <c r="P103" s="114" t="s">
        <v>48</v>
      </c>
      <c r="Q103" s="115" t="s">
        <v>48</v>
      </c>
      <c r="R103" s="115" t="s">
        <v>48</v>
      </c>
      <c r="S103" s="21" t="s">
        <v>48</v>
      </c>
      <c r="T103" s="115" t="s">
        <v>48</v>
      </c>
      <c r="U103" s="115" t="s">
        <v>48</v>
      </c>
    </row>
    <row r="104" spans="1:21" ht="15.75" x14ac:dyDescent="0.25">
      <c r="A104" s="81" t="s">
        <v>96</v>
      </c>
      <c r="C104" s="235" t="s">
        <v>25</v>
      </c>
      <c r="D104" s="115">
        <v>3.9399999999999999E-3</v>
      </c>
      <c r="E104" s="79">
        <v>3.4299065420560749E-3</v>
      </c>
      <c r="F104" s="115">
        <v>3.7799999999999999E-3</v>
      </c>
      <c r="G104" s="115">
        <v>4.1000000000000003E-3</v>
      </c>
      <c r="H104" s="79">
        <v>3.5871559633027521E-3</v>
      </c>
      <c r="I104" s="79">
        <v>4.3181818181818182E-3</v>
      </c>
      <c r="J104" s="79">
        <v>4.5452991452991452E-3</v>
      </c>
      <c r="K104" s="132">
        <v>4.3E-3</v>
      </c>
      <c r="L104" s="21">
        <v>3.8E-3</v>
      </c>
      <c r="M104" s="134">
        <v>3.5000000000000001E-3</v>
      </c>
      <c r="N104" s="121">
        <v>3.7399999999999998E-3</v>
      </c>
      <c r="O104" s="115">
        <v>3.5999999999999999E-3</v>
      </c>
      <c r="P104" s="115">
        <v>3.4849999999999998E-3</v>
      </c>
      <c r="Q104" s="115">
        <v>3.3E-3</v>
      </c>
      <c r="R104" s="115">
        <v>4.3E-3</v>
      </c>
      <c r="S104" s="21">
        <v>3.9583333333333337E-3</v>
      </c>
      <c r="T104" s="115">
        <v>4.1000000000000003E-3</v>
      </c>
      <c r="U104" s="115">
        <v>3.8999999999999998E-3</v>
      </c>
    </row>
    <row r="105" spans="1:21" ht="15.75" x14ac:dyDescent="0.25">
      <c r="A105" s="81" t="s">
        <v>96</v>
      </c>
      <c r="C105" s="235" t="s">
        <v>111</v>
      </c>
      <c r="D105" s="115">
        <v>1.3350000000000001E-2</v>
      </c>
      <c r="E105" s="79">
        <v>1.2943925233644861E-2</v>
      </c>
      <c r="F105" s="115">
        <v>1.306E-2</v>
      </c>
      <c r="G105" s="115">
        <v>1.26E-2</v>
      </c>
      <c r="H105" s="79">
        <v>1.0935779816513761E-2</v>
      </c>
      <c r="I105" s="79">
        <v>9.6454545454545456E-3</v>
      </c>
      <c r="J105" s="79">
        <v>9.4138974358974354E-3</v>
      </c>
      <c r="K105" s="132">
        <v>8.8999999999999999E-3</v>
      </c>
      <c r="L105" s="21">
        <v>8.6999999999999994E-3</v>
      </c>
      <c r="M105" s="134">
        <v>8.6E-3</v>
      </c>
      <c r="N105" s="121">
        <v>1.0109999999999999E-2</v>
      </c>
      <c r="O105" s="115">
        <v>8.0000000000000002E-3</v>
      </c>
      <c r="P105" s="115">
        <v>7.3330000000000001E-3</v>
      </c>
      <c r="Q105" s="115">
        <v>7.1999999999999998E-3</v>
      </c>
      <c r="R105" s="115">
        <v>6.3E-3</v>
      </c>
      <c r="S105" s="21">
        <v>5.7499999999999999E-3</v>
      </c>
      <c r="T105" s="115">
        <v>5.5999999999999999E-3</v>
      </c>
      <c r="U105" s="115">
        <v>5.4000000000000003E-3</v>
      </c>
    </row>
    <row r="106" spans="1:21" ht="15.75" x14ac:dyDescent="0.25">
      <c r="A106" s="81" t="s">
        <v>96</v>
      </c>
      <c r="C106" s="235" t="s">
        <v>137</v>
      </c>
      <c r="D106" s="115">
        <v>9.6000000000000002E-4</v>
      </c>
      <c r="E106" s="79">
        <v>9.3457943925233649E-4</v>
      </c>
      <c r="F106" s="115">
        <v>9.3000000000000005E-4</v>
      </c>
      <c r="G106" s="115">
        <v>1E-3</v>
      </c>
      <c r="H106" s="79">
        <v>9.1743119266055051E-4</v>
      </c>
      <c r="I106" s="79">
        <v>9.0909090909090909E-4</v>
      </c>
      <c r="J106" s="79">
        <v>8.547008547008547E-4</v>
      </c>
      <c r="K106" s="132">
        <v>8.0000000000000004E-4</v>
      </c>
      <c r="L106" s="21">
        <v>8.0000000000000004E-4</v>
      </c>
      <c r="M106" s="134">
        <v>8.0000000000000004E-4</v>
      </c>
      <c r="N106" s="121">
        <v>8.0999999999999996E-4</v>
      </c>
      <c r="O106" s="115">
        <v>8.0000000000000004E-4</v>
      </c>
      <c r="P106" s="115">
        <v>7.5799999999999999E-4</v>
      </c>
      <c r="Q106" s="115">
        <v>1.6000000000000001E-3</v>
      </c>
      <c r="R106" s="115">
        <v>1.6000000000000001E-3</v>
      </c>
      <c r="S106" s="21">
        <v>1.6041666666666667E-3</v>
      </c>
      <c r="T106" s="115">
        <v>1.6000000000000001E-3</v>
      </c>
      <c r="U106" s="115">
        <v>1.6999999999999999E-3</v>
      </c>
    </row>
    <row r="107" spans="1:21" ht="15.75" x14ac:dyDescent="0.25">
      <c r="A107" s="81" t="s">
        <v>96</v>
      </c>
      <c r="C107" s="235" t="s">
        <v>112</v>
      </c>
      <c r="D107" s="115">
        <v>4.7699999999999999E-3</v>
      </c>
      <c r="E107" s="79">
        <v>4.5700934579439249E-3</v>
      </c>
      <c r="F107" s="115">
        <v>3.4199999999999999E-3</v>
      </c>
      <c r="G107" s="115">
        <v>3.7000000000000002E-3</v>
      </c>
      <c r="H107" s="79">
        <v>1.4036697247706421E-3</v>
      </c>
      <c r="I107" s="79">
        <v>1.0818181818181818E-3</v>
      </c>
      <c r="J107" s="79">
        <v>1.3965811965811967E-3</v>
      </c>
      <c r="K107" s="132">
        <v>1.4E-3</v>
      </c>
      <c r="L107" s="21">
        <v>6.9999999999999999E-4</v>
      </c>
      <c r="M107" s="134" t="s">
        <v>48</v>
      </c>
      <c r="N107" s="121" t="s">
        <v>48</v>
      </c>
      <c r="O107" s="115" t="s">
        <v>48</v>
      </c>
      <c r="P107" s="115" t="s">
        <v>48</v>
      </c>
      <c r="Q107" s="115" t="s">
        <v>48</v>
      </c>
      <c r="R107" s="115" t="s">
        <v>48</v>
      </c>
      <c r="S107" s="21" t="s">
        <v>48</v>
      </c>
      <c r="T107" s="115" t="s">
        <v>48</v>
      </c>
      <c r="U107" s="115" t="s">
        <v>48</v>
      </c>
    </row>
    <row r="108" spans="1:21" ht="15.75" x14ac:dyDescent="0.25">
      <c r="A108" s="81" t="s">
        <v>96</v>
      </c>
      <c r="C108" s="235" t="s">
        <v>113</v>
      </c>
      <c r="D108" s="115">
        <v>4.3499999999999997E-3</v>
      </c>
      <c r="E108" s="79">
        <v>3.7102803738317757E-3</v>
      </c>
      <c r="F108" s="115">
        <v>3.8E-3</v>
      </c>
      <c r="G108" s="115">
        <v>3.8E-3</v>
      </c>
      <c r="H108" s="79">
        <v>3.7981651376146788E-3</v>
      </c>
      <c r="I108" s="79">
        <v>4.0363636363636365E-3</v>
      </c>
      <c r="J108" s="79">
        <v>3.5333333333333332E-3</v>
      </c>
      <c r="K108" s="132">
        <v>3.8E-3</v>
      </c>
      <c r="L108" s="21">
        <v>3.8999999999999998E-3</v>
      </c>
      <c r="M108" s="134">
        <v>3.7000000000000002E-3</v>
      </c>
      <c r="N108" s="121">
        <v>3.98E-3</v>
      </c>
      <c r="O108" s="115">
        <v>3.7000000000000002E-3</v>
      </c>
      <c r="P108" s="115">
        <v>3.7880000000000001E-3</v>
      </c>
      <c r="Q108" s="115">
        <v>3.8E-3</v>
      </c>
      <c r="R108" s="115">
        <v>3.3E-3</v>
      </c>
      <c r="S108" s="21">
        <v>3.8333333333333331E-3</v>
      </c>
      <c r="T108" s="115">
        <v>3.8999999999999998E-3</v>
      </c>
      <c r="U108" s="115">
        <v>3.0999999999999999E-3</v>
      </c>
    </row>
    <row r="109" spans="1:21" ht="15.75" x14ac:dyDescent="0.25">
      <c r="A109" s="81" t="s">
        <v>96</v>
      </c>
      <c r="C109" s="235" t="s">
        <v>114</v>
      </c>
      <c r="D109" s="115">
        <v>5.2399999999999999E-3</v>
      </c>
      <c r="E109" s="79">
        <v>5.1588785046728968E-3</v>
      </c>
      <c r="F109" s="115">
        <v>5.11E-3</v>
      </c>
      <c r="G109" s="115">
        <v>4.7000000000000002E-3</v>
      </c>
      <c r="H109" s="79">
        <v>4.8899082568807338E-3</v>
      </c>
      <c r="I109" s="79">
        <v>5.2454545454545453E-3</v>
      </c>
      <c r="J109" s="79">
        <v>4.9316239316239312E-3</v>
      </c>
      <c r="K109" s="132">
        <v>4.1999999999999997E-3</v>
      </c>
      <c r="L109" s="21">
        <v>4.1000000000000003E-3</v>
      </c>
      <c r="M109" s="134">
        <v>4.0000000000000001E-3</v>
      </c>
      <c r="N109" s="121">
        <v>3.3899999999999998E-3</v>
      </c>
      <c r="O109" s="115">
        <v>4.1999999999999997E-3</v>
      </c>
      <c r="P109" s="115">
        <v>4.8500000000000003E-4</v>
      </c>
      <c r="Q109" s="115">
        <v>2.0000000000000001E-4</v>
      </c>
      <c r="R109" s="115">
        <v>5.0000000000000001E-4</v>
      </c>
      <c r="S109" s="21">
        <v>8.611111111111111E-4</v>
      </c>
      <c r="T109" s="115">
        <v>1.5E-3</v>
      </c>
      <c r="U109" s="115">
        <v>1.8E-3</v>
      </c>
    </row>
    <row r="110" spans="1:21" ht="15.75" x14ac:dyDescent="0.25">
      <c r="A110" s="81" t="s">
        <v>96</v>
      </c>
      <c r="C110" s="235" t="s">
        <v>115</v>
      </c>
      <c r="D110" s="115">
        <v>3.9199999999999999E-3</v>
      </c>
      <c r="E110" s="79">
        <v>3.7476635514018691E-3</v>
      </c>
      <c r="F110" s="115">
        <v>3.8899999999999998E-3</v>
      </c>
      <c r="G110" s="115">
        <v>4.1999999999999997E-3</v>
      </c>
      <c r="H110" s="79">
        <v>4.2935779816513763E-3</v>
      </c>
      <c r="I110" s="79">
        <v>4.1999999999999997E-3</v>
      </c>
      <c r="J110" s="79">
        <v>3.6239316239316238E-3</v>
      </c>
      <c r="K110" s="132">
        <v>3.5000000000000001E-3</v>
      </c>
      <c r="L110" s="21">
        <v>3.5999999999999999E-3</v>
      </c>
      <c r="M110" s="134">
        <v>7.1999999999999998E-3</v>
      </c>
      <c r="N110" s="121">
        <v>6.1700000000000001E-3</v>
      </c>
      <c r="O110" s="115">
        <v>3.7000000000000002E-3</v>
      </c>
      <c r="P110" s="115">
        <v>3.2889999999999998E-3</v>
      </c>
      <c r="Q110" s="115">
        <v>6.3E-3</v>
      </c>
      <c r="R110" s="115">
        <v>6.7000000000000002E-3</v>
      </c>
      <c r="S110" s="21">
        <v>4.8124999999999999E-3</v>
      </c>
      <c r="T110" s="115">
        <v>5.7999999999999996E-3</v>
      </c>
      <c r="U110" s="115">
        <v>6.0000000000000001E-3</v>
      </c>
    </row>
    <row r="111" spans="1:21" ht="15.75" x14ac:dyDescent="0.25">
      <c r="A111" s="81" t="s">
        <v>96</v>
      </c>
      <c r="C111" s="235" t="s">
        <v>26</v>
      </c>
      <c r="D111" s="115">
        <v>3.3800000000000002E-3</v>
      </c>
      <c r="E111" s="79">
        <v>4.0373831775700935E-3</v>
      </c>
      <c r="F111" s="115">
        <v>5.5999999999999999E-3</v>
      </c>
      <c r="G111" s="115">
        <v>6.8999999999999999E-3</v>
      </c>
      <c r="H111" s="79">
        <v>7.7798165137614676E-3</v>
      </c>
      <c r="I111" s="79">
        <v>8.2727272727272719E-3</v>
      </c>
      <c r="J111" s="79">
        <v>7.2008547008547011E-3</v>
      </c>
      <c r="K111" s="132">
        <v>7.4999999999999997E-3</v>
      </c>
      <c r="L111" s="21">
        <v>7.6E-3</v>
      </c>
      <c r="M111" s="134">
        <v>7.4000000000000003E-3</v>
      </c>
      <c r="N111" s="121" t="s">
        <v>48</v>
      </c>
      <c r="O111" s="115">
        <v>7.4999999999999997E-3</v>
      </c>
      <c r="P111" s="115">
        <v>7.1970000000000003E-3</v>
      </c>
      <c r="Q111" s="115">
        <v>6.8999999999999999E-3</v>
      </c>
      <c r="R111" s="115">
        <v>7.1999999999999998E-3</v>
      </c>
      <c r="S111" s="21">
        <v>6.9444444444444441E-3</v>
      </c>
      <c r="T111" s="115">
        <v>7.1000000000000004E-3</v>
      </c>
      <c r="U111" s="115">
        <v>6.8999999999999999E-3</v>
      </c>
    </row>
    <row r="112" spans="1:21" ht="15.75" x14ac:dyDescent="0.25">
      <c r="A112" s="81" t="s">
        <v>96</v>
      </c>
      <c r="C112" s="235" t="s">
        <v>56</v>
      </c>
      <c r="D112" s="115">
        <v>1.3939999999999999E-2</v>
      </c>
      <c r="E112" s="79">
        <v>9.3738317757009349E-3</v>
      </c>
      <c r="F112" s="115">
        <v>6.4900000000000001E-3</v>
      </c>
      <c r="G112" s="115">
        <v>5.1999999999999998E-3</v>
      </c>
      <c r="H112" s="79">
        <v>5.1284403669724773E-3</v>
      </c>
      <c r="I112" s="79">
        <v>3.990909090909091E-3</v>
      </c>
      <c r="J112" s="79">
        <v>4.785470085470085E-3</v>
      </c>
      <c r="K112" s="132">
        <v>3.5000000000000001E-3</v>
      </c>
      <c r="L112" s="21">
        <v>3.8999999999999998E-3</v>
      </c>
      <c r="M112" s="134">
        <v>5.4999999999999997E-3</v>
      </c>
      <c r="N112" s="121">
        <v>5.9899999999999997E-3</v>
      </c>
      <c r="O112" s="115">
        <v>6.7999999999999996E-3</v>
      </c>
      <c r="P112" s="115">
        <v>6.2449999999999997E-3</v>
      </c>
      <c r="Q112" s="115">
        <v>5.1000000000000004E-3</v>
      </c>
      <c r="R112" s="115">
        <v>5.5999999999999999E-3</v>
      </c>
      <c r="S112" s="21">
        <v>7.8888888888888897E-3</v>
      </c>
      <c r="T112" s="115">
        <v>7.7999999999999996E-3</v>
      </c>
      <c r="U112" s="115">
        <v>7.6E-3</v>
      </c>
    </row>
    <row r="113" spans="1:21" ht="15.75" x14ac:dyDescent="0.25">
      <c r="A113" s="81" t="s">
        <v>96</v>
      </c>
      <c r="C113" s="235" t="s">
        <v>138</v>
      </c>
      <c r="D113" s="115">
        <v>2.2599999999999999E-2</v>
      </c>
      <c r="E113" s="79">
        <v>2.2710280373831777E-2</v>
      </c>
      <c r="F113" s="115">
        <v>2.3519999999999999E-2</v>
      </c>
      <c r="G113" s="115">
        <v>1.89E-2</v>
      </c>
      <c r="H113" s="79">
        <v>1.8834862385321102E-2</v>
      </c>
      <c r="I113" s="79">
        <v>1.5909090909090907E-2</v>
      </c>
      <c r="J113" s="79">
        <v>1.6837606837606836E-2</v>
      </c>
      <c r="K113" s="132">
        <v>1.3899999999999999E-2</v>
      </c>
      <c r="L113" s="21">
        <v>1.44E-2</v>
      </c>
      <c r="M113" s="134">
        <v>1.38E-2</v>
      </c>
      <c r="N113" s="121">
        <v>1.0200000000000001E-3</v>
      </c>
      <c r="O113" s="115">
        <v>1.4200000000000001E-2</v>
      </c>
      <c r="P113" s="115">
        <v>1.3636000000000001E-2</v>
      </c>
      <c r="Q113" s="115">
        <v>1.2999999999999999E-2</v>
      </c>
      <c r="R113" s="115">
        <v>1.2999999999999999E-2</v>
      </c>
      <c r="S113" s="21">
        <v>1.2500000000000001E-2</v>
      </c>
      <c r="T113" s="115">
        <v>1.29E-2</v>
      </c>
      <c r="U113" s="115">
        <v>1.24E-2</v>
      </c>
    </row>
    <row r="114" spans="1:21" ht="15.75" x14ac:dyDescent="0.25">
      <c r="A114" s="81" t="s">
        <v>96</v>
      </c>
      <c r="C114" s="235" t="s">
        <v>116</v>
      </c>
      <c r="D114" s="115">
        <v>8.9999999999999998E-4</v>
      </c>
      <c r="E114" s="79">
        <v>1.0280373831775701E-3</v>
      </c>
      <c r="F114" s="115">
        <v>9.7000000000000005E-4</v>
      </c>
      <c r="G114" s="115">
        <v>1.1000000000000001E-3</v>
      </c>
      <c r="H114" s="79">
        <v>1E-3</v>
      </c>
      <c r="I114" s="79">
        <v>1.1636363636363637E-3</v>
      </c>
      <c r="J114" s="79">
        <v>1.0623931623931623E-3</v>
      </c>
      <c r="K114" s="132">
        <v>1E-3</v>
      </c>
      <c r="L114" s="21">
        <v>1E-3</v>
      </c>
      <c r="M114" s="134">
        <v>1E-3</v>
      </c>
      <c r="N114" s="121" t="s">
        <v>48</v>
      </c>
      <c r="O114" s="115">
        <v>1E-3</v>
      </c>
      <c r="P114" s="115">
        <v>9.0899999999999998E-4</v>
      </c>
      <c r="Q114" s="115">
        <v>8.9999999999999998E-4</v>
      </c>
      <c r="R114" s="115">
        <v>8.9999999999999998E-4</v>
      </c>
      <c r="S114" s="21">
        <v>8.6805555555555551E-4</v>
      </c>
      <c r="T114" s="115">
        <v>8.9999999999999998E-4</v>
      </c>
      <c r="U114" s="115">
        <v>8.9999999999999998E-4</v>
      </c>
    </row>
    <row r="115" spans="1:21" ht="15.75" x14ac:dyDescent="0.25">
      <c r="A115" s="81" t="s">
        <v>96</v>
      </c>
      <c r="C115" s="235" t="s">
        <v>139</v>
      </c>
      <c r="D115" s="115">
        <v>1.6100000000000001E-3</v>
      </c>
      <c r="E115" s="79">
        <v>1.3831775700934579E-3</v>
      </c>
      <c r="F115" s="115" t="s">
        <v>48</v>
      </c>
      <c r="G115" s="115" t="s">
        <v>48</v>
      </c>
      <c r="H115" s="79" t="s">
        <v>48</v>
      </c>
      <c r="I115" s="79" t="s">
        <v>48</v>
      </c>
      <c r="J115" s="79" t="s">
        <v>48</v>
      </c>
      <c r="K115" s="132">
        <v>2.5000000000000001E-3</v>
      </c>
      <c r="L115" s="21">
        <v>2.8E-3</v>
      </c>
      <c r="M115" s="134">
        <v>2.7000000000000001E-3</v>
      </c>
      <c r="N115" s="121" t="s">
        <v>48</v>
      </c>
      <c r="O115" s="115" t="s">
        <v>48</v>
      </c>
      <c r="P115" s="114" t="s">
        <v>48</v>
      </c>
      <c r="Q115" s="115" t="s">
        <v>48</v>
      </c>
      <c r="R115" s="115" t="s">
        <v>48</v>
      </c>
      <c r="S115" s="21" t="s">
        <v>48</v>
      </c>
      <c r="T115" s="115" t="s">
        <v>48</v>
      </c>
      <c r="U115" s="115" t="s">
        <v>48</v>
      </c>
    </row>
    <row r="116" spans="1:21" ht="15.75" x14ac:dyDescent="0.25">
      <c r="A116" s="81" t="s">
        <v>96</v>
      </c>
      <c r="C116" s="235" t="s">
        <v>117</v>
      </c>
      <c r="D116" s="115">
        <v>2.3600000000000001E-3</v>
      </c>
      <c r="E116" s="79">
        <v>1.1401869158878504E-3</v>
      </c>
      <c r="F116" s="115">
        <v>3.0899999999999999E-3</v>
      </c>
      <c r="G116" s="115">
        <v>3.0999999999999999E-3</v>
      </c>
      <c r="H116" s="79">
        <v>3.0275229357798164E-3</v>
      </c>
      <c r="I116" s="79">
        <v>3.2181818181818184E-3</v>
      </c>
      <c r="J116" s="79">
        <v>3.5897435897435897E-3</v>
      </c>
      <c r="K116" s="132">
        <v>5.1000000000000004E-3</v>
      </c>
      <c r="L116" s="21">
        <v>8.0000000000000002E-3</v>
      </c>
      <c r="M116" s="134">
        <v>7.7000000000000002E-3</v>
      </c>
      <c r="N116" s="121">
        <v>2.8500000000000001E-3</v>
      </c>
      <c r="O116" s="115">
        <v>2.3999999999999998E-3</v>
      </c>
      <c r="P116" s="115">
        <v>2.2729999999999998E-3</v>
      </c>
      <c r="Q116" s="115">
        <v>2.2000000000000001E-3</v>
      </c>
      <c r="R116" s="115">
        <v>2.2000000000000001E-3</v>
      </c>
      <c r="S116" s="21">
        <v>2.0833333333333333E-3</v>
      </c>
      <c r="T116" s="115">
        <v>2.0999999999999999E-3</v>
      </c>
      <c r="U116" s="115">
        <v>2.0999999999999999E-3</v>
      </c>
    </row>
    <row r="117" spans="1:21" ht="15.75" x14ac:dyDescent="0.25">
      <c r="A117" s="81" t="s">
        <v>96</v>
      </c>
      <c r="C117" s="235" t="s">
        <v>147</v>
      </c>
      <c r="D117" s="115" t="s">
        <v>48</v>
      </c>
      <c r="E117" s="79" t="s">
        <v>48</v>
      </c>
      <c r="F117" s="115" t="s">
        <v>48</v>
      </c>
      <c r="G117" s="115" t="s">
        <v>48</v>
      </c>
      <c r="H117" s="79" t="s">
        <v>48</v>
      </c>
      <c r="I117" s="79" t="s">
        <v>48</v>
      </c>
      <c r="J117" s="79" t="s">
        <v>48</v>
      </c>
      <c r="K117" s="132" t="s">
        <v>48</v>
      </c>
      <c r="L117" s="21" t="s">
        <v>48</v>
      </c>
      <c r="M117" s="134" t="s">
        <v>48</v>
      </c>
      <c r="N117" s="121">
        <v>8.1300000000000001E-3</v>
      </c>
      <c r="O117" s="115">
        <v>7.9000000000000008E-3</v>
      </c>
      <c r="P117" s="115">
        <v>8.3330000000000001E-3</v>
      </c>
      <c r="Q117" s="115">
        <v>1.23E-2</v>
      </c>
      <c r="R117" s="115">
        <v>1.1599999999999999E-2</v>
      </c>
      <c r="S117" s="21">
        <v>1.1805555555555555E-2</v>
      </c>
      <c r="T117" s="115">
        <v>1.21E-2</v>
      </c>
      <c r="U117" s="115">
        <v>1.17E-2</v>
      </c>
    </row>
    <row r="118" spans="1:21" ht="15.75" x14ac:dyDescent="0.25">
      <c r="A118" s="81" t="s">
        <v>96</v>
      </c>
      <c r="C118" s="235" t="s">
        <v>28</v>
      </c>
      <c r="D118" s="115">
        <v>1.728E-2</v>
      </c>
      <c r="E118" s="79">
        <v>1.8682242990654206E-2</v>
      </c>
      <c r="F118" s="115">
        <v>1.7440000000000001E-2</v>
      </c>
      <c r="G118" s="115">
        <v>2.12E-2</v>
      </c>
      <c r="H118" s="79">
        <v>2.0311926605504588E-2</v>
      </c>
      <c r="I118" s="79">
        <v>2.1427272727272729E-2</v>
      </c>
      <c r="J118" s="79">
        <v>1.8068376068376069E-2</v>
      </c>
      <c r="K118" s="132">
        <v>1.7299999999999999E-2</v>
      </c>
      <c r="L118" s="21">
        <v>1.7600000000000001E-2</v>
      </c>
      <c r="M118" s="134">
        <v>1.7299999999999999E-2</v>
      </c>
      <c r="N118" s="121">
        <v>1.8700000000000001E-2</v>
      </c>
      <c r="O118" s="115">
        <v>1.8499999999999999E-2</v>
      </c>
      <c r="P118" s="115">
        <v>2.1212000000000002E-2</v>
      </c>
      <c r="Q118" s="115">
        <v>1.9599999999999999E-2</v>
      </c>
      <c r="R118" s="115">
        <v>1.67E-2</v>
      </c>
      <c r="S118" s="21">
        <v>1.8749999999999999E-2</v>
      </c>
      <c r="T118" s="115">
        <v>1.8599999999999998E-2</v>
      </c>
      <c r="U118" s="115">
        <v>1.7899999999999999E-2</v>
      </c>
    </row>
    <row r="119" spans="1:21" ht="15.75" x14ac:dyDescent="0.25">
      <c r="A119" s="81" t="s">
        <v>96</v>
      </c>
      <c r="C119" s="235" t="s">
        <v>92</v>
      </c>
      <c r="D119" s="115">
        <v>1.3999999999999999E-4</v>
      </c>
      <c r="E119" s="79" t="s">
        <v>48</v>
      </c>
      <c r="F119" s="115">
        <v>0</v>
      </c>
      <c r="G119" s="115">
        <v>0</v>
      </c>
      <c r="H119" s="79">
        <v>4.5871559633027523E-5</v>
      </c>
      <c r="I119" s="79" t="s">
        <v>48</v>
      </c>
      <c r="J119" s="79">
        <v>4.2735042735042735E-5</v>
      </c>
      <c r="K119" s="132">
        <v>0</v>
      </c>
      <c r="L119" s="21">
        <v>0</v>
      </c>
      <c r="M119" s="134">
        <v>0</v>
      </c>
      <c r="N119" s="121" t="s">
        <v>48</v>
      </c>
      <c r="O119" s="115">
        <v>0</v>
      </c>
      <c r="P119" s="115">
        <v>3.8000000000000002E-5</v>
      </c>
      <c r="Q119" s="115">
        <v>0</v>
      </c>
      <c r="R119" s="115">
        <v>0</v>
      </c>
      <c r="S119" s="21">
        <v>3.4722222222222222E-5</v>
      </c>
      <c r="T119" s="115">
        <v>0</v>
      </c>
      <c r="U119" s="115">
        <v>0</v>
      </c>
    </row>
    <row r="120" spans="1:21" ht="15.75" x14ac:dyDescent="0.25">
      <c r="A120" s="81" t="s">
        <v>96</v>
      </c>
      <c r="C120" s="235" t="s">
        <v>118</v>
      </c>
      <c r="D120" s="115">
        <v>1.619E-2</v>
      </c>
      <c r="E120" s="79">
        <v>1.377570093457944E-2</v>
      </c>
      <c r="F120" s="115">
        <v>1.7239999999999998E-2</v>
      </c>
      <c r="G120" s="115">
        <v>1.6500000000000001E-2</v>
      </c>
      <c r="H120" s="79">
        <v>1.2027522935779817E-2</v>
      </c>
      <c r="I120" s="79">
        <v>1.7327272727272726E-2</v>
      </c>
      <c r="J120" s="79">
        <v>1.6960974358974357E-2</v>
      </c>
      <c r="K120" s="132">
        <v>1.7000000000000001E-2</v>
      </c>
      <c r="L120" s="21">
        <v>1.6E-2</v>
      </c>
      <c r="M120" s="134">
        <v>1.5299999999999999E-2</v>
      </c>
      <c r="N120" s="121">
        <v>1.626E-2</v>
      </c>
      <c r="O120" s="115">
        <v>1.34E-2</v>
      </c>
      <c r="P120" s="115">
        <v>1.2879E-2</v>
      </c>
      <c r="Q120" s="115">
        <v>1.3899999999999999E-2</v>
      </c>
      <c r="R120" s="115">
        <v>1.47E-2</v>
      </c>
      <c r="S120" s="21">
        <v>1.4583333333333334E-2</v>
      </c>
      <c r="T120" s="115">
        <v>1.5699999999999999E-2</v>
      </c>
      <c r="U120" s="115">
        <v>1.52E-2</v>
      </c>
    </row>
    <row r="121" spans="1:21" ht="15.75" x14ac:dyDescent="0.25">
      <c r="A121" s="81" t="s">
        <v>96</v>
      </c>
      <c r="C121" s="235" t="s">
        <v>85</v>
      </c>
      <c r="D121" s="115">
        <v>1.97E-3</v>
      </c>
      <c r="E121" s="79">
        <v>2.0841121495327104E-3</v>
      </c>
      <c r="F121" s="115">
        <v>2.2799999999999999E-3</v>
      </c>
      <c r="G121" s="115">
        <v>1.9E-3</v>
      </c>
      <c r="H121" s="79">
        <v>1.7431192660550458E-3</v>
      </c>
      <c r="I121" s="79">
        <v>2.2272727272727275E-3</v>
      </c>
      <c r="J121" s="79">
        <v>2.0846153846153848E-3</v>
      </c>
      <c r="K121" s="132">
        <v>2E-3</v>
      </c>
      <c r="L121" s="21">
        <v>1.9E-3</v>
      </c>
      <c r="M121" s="134">
        <v>1.9E-3</v>
      </c>
      <c r="N121" s="121">
        <v>1.98E-3</v>
      </c>
      <c r="O121" s="115">
        <v>1.9E-3</v>
      </c>
      <c r="P121" s="114" t="s">
        <v>48</v>
      </c>
      <c r="Q121" s="115" t="s">
        <v>48</v>
      </c>
      <c r="R121" s="115" t="s">
        <v>48</v>
      </c>
      <c r="S121" s="21" t="s">
        <v>48</v>
      </c>
      <c r="T121" s="115" t="s">
        <v>48</v>
      </c>
      <c r="U121" s="115" t="s">
        <v>48</v>
      </c>
    </row>
    <row r="122" spans="1:21" ht="15.75" x14ac:dyDescent="0.25">
      <c r="A122" s="81" t="s">
        <v>96</v>
      </c>
      <c r="C122" s="235" t="s">
        <v>119</v>
      </c>
      <c r="D122" s="115">
        <v>1.0840000000000001E-2</v>
      </c>
      <c r="E122" s="79">
        <v>1.0560747663551402E-2</v>
      </c>
      <c r="F122" s="115">
        <v>1.0160000000000001E-2</v>
      </c>
      <c r="G122" s="115">
        <v>1.0999999999999999E-2</v>
      </c>
      <c r="H122" s="79">
        <v>1.0697247706422018E-2</v>
      </c>
      <c r="I122" s="79">
        <v>1.0772727272727272E-2</v>
      </c>
      <c r="J122" s="79">
        <v>1.2205128205128205E-2</v>
      </c>
      <c r="K122" s="132">
        <v>1.44E-2</v>
      </c>
      <c r="L122" s="21">
        <v>1.2E-2</v>
      </c>
      <c r="M122" s="134">
        <v>1.15E-2</v>
      </c>
      <c r="N122" s="121">
        <v>1.473E-2</v>
      </c>
      <c r="O122" s="115">
        <v>1.44E-2</v>
      </c>
      <c r="P122" s="115">
        <v>1.4265E-2</v>
      </c>
      <c r="Q122" s="115">
        <v>1.37E-2</v>
      </c>
      <c r="R122" s="115">
        <v>1.9E-2</v>
      </c>
      <c r="S122" s="21">
        <v>2.0736111111111111E-2</v>
      </c>
      <c r="T122" s="115">
        <v>2.12E-2</v>
      </c>
      <c r="U122" s="115">
        <v>2.1000000000000001E-2</v>
      </c>
    </row>
    <row r="123" spans="1:21" ht="15.75" x14ac:dyDescent="0.25">
      <c r="A123" s="81" t="s">
        <v>96</v>
      </c>
      <c r="C123" s="235" t="s">
        <v>29</v>
      </c>
      <c r="D123" s="115">
        <v>3.63E-3</v>
      </c>
      <c r="E123" s="79">
        <v>6.4112149532710282E-3</v>
      </c>
      <c r="F123" s="115">
        <v>9.41E-3</v>
      </c>
      <c r="G123" s="115">
        <v>8.9999999999999993E-3</v>
      </c>
      <c r="H123" s="79">
        <v>8.532110091743119E-3</v>
      </c>
      <c r="I123" s="79">
        <v>1.0727272727272728E-2</v>
      </c>
      <c r="J123" s="79">
        <v>1.0085470085470085E-2</v>
      </c>
      <c r="K123" s="132">
        <v>1.0699999999999999E-2</v>
      </c>
      <c r="L123" s="21">
        <v>1.04E-2</v>
      </c>
      <c r="M123" s="134">
        <v>0.01</v>
      </c>
      <c r="N123" s="121">
        <v>1.057E-2</v>
      </c>
      <c r="O123" s="115">
        <v>2.9999999999999997E-4</v>
      </c>
      <c r="P123" s="115">
        <v>6.0599999999999998E-4</v>
      </c>
      <c r="Q123" s="115">
        <v>1.1999999999999999E-3</v>
      </c>
      <c r="R123" s="115">
        <v>8.0000000000000004E-4</v>
      </c>
      <c r="S123" s="21">
        <v>5.9027777777777778E-4</v>
      </c>
      <c r="T123" s="115">
        <v>6.9999999999999999E-4</v>
      </c>
      <c r="U123" s="115">
        <v>2.0000000000000001E-4</v>
      </c>
    </row>
    <row r="124" spans="1:21" ht="15.75" x14ac:dyDescent="0.25">
      <c r="A124" s="81" t="s">
        <v>96</v>
      </c>
      <c r="C124" s="235" t="s">
        <v>16</v>
      </c>
      <c r="D124" s="115">
        <v>6.25E-2</v>
      </c>
      <c r="E124" s="79">
        <v>7.1336448598130847E-2</v>
      </c>
      <c r="F124" s="115">
        <v>8.0879999999999994E-2</v>
      </c>
      <c r="G124" s="115">
        <v>8.2799999999999999E-2</v>
      </c>
      <c r="H124" s="79">
        <v>7.8899082568807344E-2</v>
      </c>
      <c r="I124" s="79">
        <v>8.2727272727272733E-2</v>
      </c>
      <c r="J124" s="79">
        <v>8.3760683760683755E-2</v>
      </c>
      <c r="K124" s="132">
        <v>8.2000000000000003E-2</v>
      </c>
      <c r="L124" s="21">
        <v>8.3799999999999999E-2</v>
      </c>
      <c r="M124" s="134">
        <v>8.0600000000000005E-2</v>
      </c>
      <c r="N124" s="121">
        <v>8.4760000000000002E-2</v>
      </c>
      <c r="O124" s="115">
        <v>8.2199999999999995E-2</v>
      </c>
      <c r="P124" s="115">
        <v>8.2590999999999998E-2</v>
      </c>
      <c r="Q124" s="115">
        <v>8.2699999999999996E-2</v>
      </c>
      <c r="R124" s="115">
        <v>8.2199999999999995E-2</v>
      </c>
      <c r="S124" s="21">
        <v>8.2194444444444445E-2</v>
      </c>
      <c r="T124" s="115">
        <v>8.5699999999999998E-2</v>
      </c>
      <c r="U124" s="115">
        <v>8.2799999999999999E-2</v>
      </c>
    </row>
    <row r="125" spans="1:21" ht="15.75" x14ac:dyDescent="0.25">
      <c r="A125" s="81" t="s">
        <v>96</v>
      </c>
      <c r="C125" s="235" t="s">
        <v>54</v>
      </c>
      <c r="D125" s="115">
        <v>1.3639999999999999E-2</v>
      </c>
      <c r="E125" s="79">
        <v>1.3102803738317757E-2</v>
      </c>
      <c r="F125" s="115">
        <v>1.6140000000000002E-2</v>
      </c>
      <c r="G125" s="115">
        <v>1.6899999999999998E-2</v>
      </c>
      <c r="H125" s="79">
        <v>1.593577981651376E-2</v>
      </c>
      <c r="I125" s="79">
        <v>1.5845454545454545E-2</v>
      </c>
      <c r="J125" s="79">
        <v>1.4753846153846154E-2</v>
      </c>
      <c r="K125" s="132">
        <v>1.46E-2</v>
      </c>
      <c r="L125" s="21">
        <v>1.6E-2</v>
      </c>
      <c r="M125" s="134">
        <v>0.02</v>
      </c>
      <c r="N125" s="121">
        <v>2.0330000000000001E-2</v>
      </c>
      <c r="O125" s="115">
        <v>1.89E-2</v>
      </c>
      <c r="P125" s="115">
        <v>1.9696999999999999E-2</v>
      </c>
      <c r="Q125" s="115">
        <v>2.2499999999999999E-2</v>
      </c>
      <c r="R125" s="115">
        <v>2.3599999999999999E-2</v>
      </c>
      <c r="S125" s="21">
        <v>2.2118055555555554E-2</v>
      </c>
      <c r="T125" s="115">
        <v>2.5700000000000001E-2</v>
      </c>
      <c r="U125" s="115">
        <v>2.8299999999999999E-2</v>
      </c>
    </row>
    <row r="126" spans="1:21" ht="15.75" x14ac:dyDescent="0.25">
      <c r="A126" s="81" t="s">
        <v>96</v>
      </c>
      <c r="B126" s="79" t="s">
        <v>148</v>
      </c>
      <c r="C126" s="235" t="s">
        <v>37</v>
      </c>
      <c r="D126" s="115">
        <v>1.65E-3</v>
      </c>
      <c r="E126" s="79">
        <v>5.3271028037383172E-4</v>
      </c>
      <c r="F126" s="115">
        <v>5.5999999999999995E-4</v>
      </c>
      <c r="G126" s="115">
        <v>5.9999999999999995E-4</v>
      </c>
      <c r="H126" s="79">
        <v>1.055045871559633E-3</v>
      </c>
      <c r="I126" s="79">
        <v>5.636363636363636E-4</v>
      </c>
      <c r="J126" s="79">
        <v>1.1794871794871796E-3</v>
      </c>
      <c r="K126" s="132">
        <v>8.9999999999999998E-4</v>
      </c>
      <c r="L126" s="21">
        <v>5.9999999999999995E-4</v>
      </c>
      <c r="M126" s="134">
        <v>6.9999999999999999E-4</v>
      </c>
      <c r="N126" s="121">
        <v>3.8000000000000002E-4</v>
      </c>
      <c r="O126" s="115">
        <v>4.0000000000000002E-4</v>
      </c>
      <c r="P126" s="115">
        <v>6.3599999999999996E-4</v>
      </c>
      <c r="Q126" s="115">
        <v>1.1999999999999999E-3</v>
      </c>
      <c r="R126" s="115">
        <v>1.1999999999999999E-3</v>
      </c>
      <c r="S126" s="21">
        <v>1.4027777777777777E-3</v>
      </c>
      <c r="T126" s="115">
        <v>8.0000000000000004E-4</v>
      </c>
      <c r="U126" s="115">
        <v>5.9999999999999995E-4</v>
      </c>
    </row>
    <row r="127" spans="1:21" ht="15.75" x14ac:dyDescent="0.25">
      <c r="A127" s="81" t="s">
        <v>96</v>
      </c>
      <c r="C127" s="235" t="s">
        <v>120</v>
      </c>
      <c r="D127" s="115">
        <v>2.2499999999999998E-3</v>
      </c>
      <c r="E127" s="79">
        <v>2.3084112149532711E-3</v>
      </c>
      <c r="F127" s="115">
        <v>2.5100000000000001E-3</v>
      </c>
      <c r="G127" s="115">
        <v>2E-3</v>
      </c>
      <c r="H127" s="79">
        <v>2.0733944954128441E-3</v>
      </c>
      <c r="I127" s="79">
        <v>2.6181818181818181E-3</v>
      </c>
      <c r="J127" s="79">
        <v>2.3523333333333334E-3</v>
      </c>
      <c r="K127" s="132">
        <v>1.9E-3</v>
      </c>
      <c r="L127" s="21">
        <v>1.9E-3</v>
      </c>
      <c r="M127" s="134">
        <v>2E-3</v>
      </c>
      <c r="N127" s="121">
        <v>2.1099999999999999E-3</v>
      </c>
      <c r="O127" s="115">
        <v>2E-3</v>
      </c>
      <c r="P127" s="115">
        <v>3.735E-3</v>
      </c>
      <c r="Q127" s="115">
        <v>3.5000000000000001E-3</v>
      </c>
      <c r="R127" s="115">
        <v>3.5000000000000001E-3</v>
      </c>
      <c r="S127" s="21">
        <v>3.3333333333333335E-3</v>
      </c>
      <c r="T127" s="115">
        <v>3.5000000000000001E-3</v>
      </c>
      <c r="U127" s="115">
        <v>3.2000000000000002E-3</v>
      </c>
    </row>
    <row r="128" spans="1:21" ht="15.75" x14ac:dyDescent="0.25">
      <c r="A128" s="81" t="s">
        <v>96</v>
      </c>
      <c r="C128" s="235" t="s">
        <v>121</v>
      </c>
      <c r="D128" s="115">
        <v>6.9499999999999996E-3</v>
      </c>
      <c r="E128" s="79">
        <v>7.3364485981308415E-3</v>
      </c>
      <c r="F128" s="115">
        <v>5.1900000000000002E-3</v>
      </c>
      <c r="G128" s="115">
        <v>4.7999999999999996E-3</v>
      </c>
      <c r="H128" s="79">
        <v>4.5137614678899081E-3</v>
      </c>
      <c r="I128" s="79">
        <v>4.4818181818181814E-3</v>
      </c>
      <c r="J128" s="79">
        <v>3.9239316239316245E-3</v>
      </c>
      <c r="K128" s="132">
        <v>3.8E-3</v>
      </c>
      <c r="L128" s="21">
        <v>3.8E-3</v>
      </c>
      <c r="M128" s="134">
        <v>3.7000000000000002E-3</v>
      </c>
      <c r="N128" s="121">
        <v>4.15E-3</v>
      </c>
      <c r="O128" s="115">
        <v>4.0000000000000001E-3</v>
      </c>
      <c r="P128" s="115">
        <v>3.5609999999999999E-3</v>
      </c>
      <c r="Q128" s="115">
        <v>4.4999999999999997E-3</v>
      </c>
      <c r="R128" s="115">
        <v>4.4999999999999997E-3</v>
      </c>
      <c r="S128" s="21">
        <v>4.3055555555555555E-3</v>
      </c>
      <c r="T128" s="115">
        <v>4.4000000000000003E-3</v>
      </c>
      <c r="U128" s="115">
        <v>4.3E-3</v>
      </c>
    </row>
    <row r="129" spans="1:21" ht="15.75" x14ac:dyDescent="0.25">
      <c r="A129" s="81" t="s">
        <v>96</v>
      </c>
      <c r="C129" s="235" t="s">
        <v>32</v>
      </c>
      <c r="D129" s="115">
        <v>4.4200000000000003E-3</v>
      </c>
      <c r="E129" s="79">
        <v>4.08411214953271E-3</v>
      </c>
      <c r="F129" s="115">
        <v>4.0899999999999999E-3</v>
      </c>
      <c r="G129" s="115">
        <v>4.1999999999999997E-3</v>
      </c>
      <c r="H129" s="79">
        <v>3.8073394495412843E-3</v>
      </c>
      <c r="I129" s="79">
        <v>3.9272727272727272E-3</v>
      </c>
      <c r="J129" s="79">
        <v>3.4495726495726497E-3</v>
      </c>
      <c r="K129" s="132">
        <v>3.8E-3</v>
      </c>
      <c r="L129" s="21">
        <v>3.2000000000000002E-3</v>
      </c>
      <c r="M129" s="134">
        <v>3.0999999999999999E-3</v>
      </c>
      <c r="N129" s="121">
        <v>2.4000000000000001E-4</v>
      </c>
      <c r="O129" s="115">
        <v>3.0999999999999999E-3</v>
      </c>
      <c r="P129" s="115">
        <v>3.0300000000000001E-3</v>
      </c>
      <c r="Q129" s="115">
        <v>2.8999999999999998E-3</v>
      </c>
      <c r="R129" s="115">
        <v>2.8999999999999998E-3</v>
      </c>
      <c r="S129" s="21">
        <v>2.7777777777777779E-3</v>
      </c>
      <c r="T129" s="115">
        <v>2.8999999999999998E-3</v>
      </c>
      <c r="U129" s="115">
        <v>2.8E-3</v>
      </c>
    </row>
    <row r="130" spans="1:21" ht="15.75" x14ac:dyDescent="0.25">
      <c r="A130" s="81" t="s">
        <v>96</v>
      </c>
      <c r="C130" s="235" t="s">
        <v>122</v>
      </c>
      <c r="D130" s="115">
        <v>2.9999999999999997E-4</v>
      </c>
      <c r="E130" s="79">
        <v>2.9906542056074768E-4</v>
      </c>
      <c r="F130" s="115">
        <v>3.1E-4</v>
      </c>
      <c r="G130" s="115">
        <v>2.9999999999999997E-4</v>
      </c>
      <c r="H130" s="79">
        <v>3.0275229357798163E-4</v>
      </c>
      <c r="I130" s="79">
        <v>2.6363636363636362E-4</v>
      </c>
      <c r="J130" s="79">
        <v>2.7606837606837607E-4</v>
      </c>
      <c r="K130" s="132">
        <v>2.9999999999999997E-4</v>
      </c>
      <c r="L130" s="21">
        <v>2.9999999999999997E-4</v>
      </c>
      <c r="M130" s="134">
        <v>2.0000000000000001E-4</v>
      </c>
      <c r="N130" s="121" t="s">
        <v>48</v>
      </c>
      <c r="O130" s="115">
        <v>2.0000000000000001E-4</v>
      </c>
      <c r="P130" s="115">
        <v>2.2699999999999999E-4</v>
      </c>
      <c r="Q130" s="115">
        <v>2.0000000000000001E-4</v>
      </c>
      <c r="R130" s="115">
        <v>2.0000000000000001E-4</v>
      </c>
      <c r="S130" s="21">
        <v>2.0833333333333335E-4</v>
      </c>
      <c r="T130" s="115">
        <v>2.0000000000000001E-4</v>
      </c>
      <c r="U130" s="115">
        <v>2.0000000000000001E-4</v>
      </c>
    </row>
    <row r="131" spans="1:21" ht="15.75" x14ac:dyDescent="0.25">
      <c r="A131" s="81" t="s">
        <v>96</v>
      </c>
      <c r="C131" s="235" t="s">
        <v>123</v>
      </c>
      <c r="D131" s="115">
        <v>1.24E-3</v>
      </c>
      <c r="E131" s="79">
        <v>1.0467289719626168E-3</v>
      </c>
      <c r="F131" s="115">
        <v>8.4000000000000003E-4</v>
      </c>
      <c r="G131" s="115">
        <v>1.2999999999999999E-3</v>
      </c>
      <c r="H131" s="79">
        <v>1.3119266055045872E-3</v>
      </c>
      <c r="I131" s="79">
        <v>1.4636363636363636E-3</v>
      </c>
      <c r="J131" s="79">
        <v>9.8461538461538456E-4</v>
      </c>
      <c r="K131" s="132">
        <v>1E-3</v>
      </c>
      <c r="L131" s="21">
        <v>1E-3</v>
      </c>
      <c r="M131" s="134">
        <v>8.9999999999999998E-4</v>
      </c>
      <c r="N131" s="121">
        <v>1.34E-3</v>
      </c>
      <c r="O131" s="115">
        <v>1.4E-3</v>
      </c>
      <c r="P131" s="115">
        <v>1.2800000000000001E-3</v>
      </c>
      <c r="Q131" s="115">
        <v>5.9999999999999995E-4</v>
      </c>
      <c r="R131" s="115">
        <v>4.0000000000000002E-4</v>
      </c>
      <c r="S131" s="21">
        <v>3.4722222222222224E-4</v>
      </c>
      <c r="T131" s="115">
        <v>4.0000000000000002E-4</v>
      </c>
      <c r="U131" s="115" t="s">
        <v>48</v>
      </c>
    </row>
    <row r="132" spans="1:21" ht="15.75" x14ac:dyDescent="0.25">
      <c r="A132" s="81" t="s">
        <v>96</v>
      </c>
      <c r="C132" s="235" t="s">
        <v>124</v>
      </c>
      <c r="D132" s="115">
        <v>2.2300000000000002E-3</v>
      </c>
      <c r="E132" s="79">
        <v>1.3644859813084112E-3</v>
      </c>
      <c r="F132" s="115">
        <v>1E-4</v>
      </c>
      <c r="G132" s="115">
        <v>1E-4</v>
      </c>
      <c r="H132" s="79">
        <v>1.0091743119266055E-4</v>
      </c>
      <c r="I132" s="79">
        <v>1E-4</v>
      </c>
      <c r="J132" s="79">
        <v>9.4017094017094014E-5</v>
      </c>
      <c r="K132" s="132">
        <v>1E-4</v>
      </c>
      <c r="L132" s="21">
        <v>1E-4</v>
      </c>
      <c r="M132" s="134">
        <v>1E-4</v>
      </c>
      <c r="N132" s="121" t="s">
        <v>48</v>
      </c>
      <c r="O132" s="115" t="s">
        <v>48</v>
      </c>
      <c r="P132" s="115" t="s">
        <v>48</v>
      </c>
      <c r="Q132" s="115" t="s">
        <v>48</v>
      </c>
      <c r="R132" s="115" t="s">
        <v>48</v>
      </c>
      <c r="S132" s="21" t="s">
        <v>48</v>
      </c>
      <c r="T132" s="115" t="s">
        <v>48</v>
      </c>
      <c r="U132" s="115" t="s">
        <v>48</v>
      </c>
    </row>
    <row r="133" spans="1:21" ht="15.75" x14ac:dyDescent="0.25">
      <c r="A133" s="81" t="s">
        <v>96</v>
      </c>
      <c r="C133" s="235" t="s">
        <v>140</v>
      </c>
      <c r="D133" s="115">
        <v>1E-4</v>
      </c>
      <c r="E133" s="79">
        <v>9.3457943925233641E-5</v>
      </c>
      <c r="F133" s="115">
        <v>1.3999999999999999E-4</v>
      </c>
      <c r="G133" s="115">
        <v>0</v>
      </c>
      <c r="H133" s="79">
        <v>1.3761467889908258E-4</v>
      </c>
      <c r="I133" s="79">
        <v>1.3636363636363637E-4</v>
      </c>
      <c r="J133" s="79">
        <v>3.8376068376068373E-4</v>
      </c>
      <c r="K133" s="132">
        <v>4.0000000000000002E-4</v>
      </c>
      <c r="L133" s="21">
        <v>2.9999999999999997E-4</v>
      </c>
      <c r="M133" s="134">
        <v>2.0000000000000001E-4</v>
      </c>
      <c r="N133" s="121">
        <v>1.9000000000000001E-4</v>
      </c>
      <c r="O133" s="115" t="s">
        <v>48</v>
      </c>
      <c r="P133" s="115" t="s">
        <v>48</v>
      </c>
      <c r="Q133" s="115" t="s">
        <v>48</v>
      </c>
      <c r="R133" s="115" t="s">
        <v>48</v>
      </c>
      <c r="S133" s="21" t="s">
        <v>48</v>
      </c>
      <c r="T133" s="115" t="s">
        <v>48</v>
      </c>
      <c r="U133" s="115" t="s">
        <v>48</v>
      </c>
    </row>
    <row r="134" spans="1:21" ht="15.75" x14ac:dyDescent="0.25">
      <c r="A134" s="81" t="s">
        <v>96</v>
      </c>
      <c r="C134" s="235" t="s">
        <v>125</v>
      </c>
      <c r="D134" s="115">
        <v>2.1839999999999998E-2</v>
      </c>
      <c r="E134" s="79">
        <v>2.5420560747663551E-2</v>
      </c>
      <c r="F134" s="115">
        <v>2.4809999999999999E-2</v>
      </c>
      <c r="G134" s="115">
        <v>2.8899999999999999E-2</v>
      </c>
      <c r="H134" s="79">
        <v>2.9899082568807338E-2</v>
      </c>
      <c r="I134" s="79">
        <v>3.2081818181818184E-2</v>
      </c>
      <c r="J134" s="79">
        <v>3.3122222222222227E-2</v>
      </c>
      <c r="K134" s="132">
        <v>4.2500000000000003E-2</v>
      </c>
      <c r="L134" s="21">
        <v>4.0800000000000003E-2</v>
      </c>
      <c r="M134" s="134">
        <v>3.9399999999999998E-2</v>
      </c>
      <c r="N134" s="121">
        <v>4.1459999999999997E-2</v>
      </c>
      <c r="O134" s="115">
        <v>3.8899999999999997E-2</v>
      </c>
      <c r="P134" s="115">
        <v>4.2070000000000003E-2</v>
      </c>
      <c r="Q134" s="115">
        <v>3.95E-2</v>
      </c>
      <c r="R134" s="115">
        <v>3.2399999999999998E-2</v>
      </c>
      <c r="S134" s="21">
        <v>3.2222222222222222E-2</v>
      </c>
      <c r="T134" s="115">
        <v>3.3799999999999997E-2</v>
      </c>
      <c r="U134" s="115">
        <v>3.3799999999999997E-2</v>
      </c>
    </row>
    <row r="135" spans="1:21" ht="15.75" x14ac:dyDescent="0.25">
      <c r="A135" s="81" t="s">
        <v>96</v>
      </c>
      <c r="C135" s="235" t="s">
        <v>31</v>
      </c>
      <c r="D135" s="115">
        <v>5.3800000000000002E-3</v>
      </c>
      <c r="E135" s="79">
        <v>7.6635514018691593E-4</v>
      </c>
      <c r="F135" s="115">
        <v>4.8999999999999998E-4</v>
      </c>
      <c r="G135" s="115">
        <v>5.9999999999999995E-4</v>
      </c>
      <c r="H135" s="79">
        <v>2.761467889908257E-3</v>
      </c>
      <c r="I135" s="79">
        <v>2.6272727272727272E-3</v>
      </c>
      <c r="J135" s="79">
        <v>2.815384615384615E-3</v>
      </c>
      <c r="K135" s="132">
        <v>2.5000000000000001E-3</v>
      </c>
      <c r="L135" s="21">
        <v>6.9999999999999999E-4</v>
      </c>
      <c r="M135" s="134" t="s">
        <v>48</v>
      </c>
      <c r="N135" s="121">
        <v>4.0999999999999999E-4</v>
      </c>
      <c r="O135" s="115">
        <v>4.4999999999999997E-3</v>
      </c>
      <c r="P135" s="115">
        <v>1.5150000000000001E-3</v>
      </c>
      <c r="Q135" s="115">
        <v>1.4E-3</v>
      </c>
      <c r="R135" s="115">
        <v>2E-3</v>
      </c>
      <c r="S135" s="21">
        <v>1.9444444444444444E-3</v>
      </c>
      <c r="T135" s="115">
        <v>2.0999999999999999E-3</v>
      </c>
      <c r="U135" s="115">
        <v>2.0999999999999999E-3</v>
      </c>
    </row>
    <row r="136" spans="1:21" ht="15.75" x14ac:dyDescent="0.25">
      <c r="A136" s="81" t="s">
        <v>96</v>
      </c>
      <c r="C136" s="235" t="s">
        <v>141</v>
      </c>
      <c r="D136" s="115">
        <v>7.2000000000000005E-4</v>
      </c>
      <c r="E136" s="79">
        <v>7.0093457943925228E-4</v>
      </c>
      <c r="F136" s="115">
        <v>6.8999999999999997E-4</v>
      </c>
      <c r="G136" s="115">
        <v>6.9999999999999999E-4</v>
      </c>
      <c r="H136" s="79">
        <v>7.7981651376146785E-4</v>
      </c>
      <c r="I136" s="79">
        <v>1.3636363636363637E-3</v>
      </c>
      <c r="J136" s="79">
        <v>1.7094017094017094E-3</v>
      </c>
      <c r="K136" s="132">
        <v>1.8E-3</v>
      </c>
      <c r="L136" s="21">
        <v>2E-3</v>
      </c>
      <c r="M136" s="134">
        <v>2.0999999999999999E-3</v>
      </c>
      <c r="N136" s="121">
        <v>2.2000000000000001E-3</v>
      </c>
      <c r="O136" s="115">
        <v>2.0999999999999999E-3</v>
      </c>
      <c r="P136" s="115">
        <v>2.0449999999999999E-3</v>
      </c>
      <c r="Q136" s="115">
        <v>2E-3</v>
      </c>
      <c r="R136" s="115">
        <v>2E-3</v>
      </c>
      <c r="S136" s="21">
        <v>1.9791666666666668E-3</v>
      </c>
      <c r="T136" s="115">
        <v>2.0999999999999999E-3</v>
      </c>
      <c r="U136" s="115">
        <v>2.0999999999999999E-3</v>
      </c>
    </row>
    <row r="137" spans="1:21" ht="15.75" x14ac:dyDescent="0.25">
      <c r="A137" s="81" t="s">
        <v>96</v>
      </c>
      <c r="C137" s="235" t="s">
        <v>126</v>
      </c>
      <c r="D137" s="115">
        <v>3.1730000000000001E-2</v>
      </c>
      <c r="E137" s="79">
        <v>3.4682242990654207E-2</v>
      </c>
      <c r="F137" s="115">
        <v>3.3119999999999997E-2</v>
      </c>
      <c r="G137" s="115">
        <v>3.5200000000000002E-2</v>
      </c>
      <c r="H137" s="79">
        <v>3.3944954128440369E-2</v>
      </c>
      <c r="I137" s="79">
        <v>3.5454545454545454E-2</v>
      </c>
      <c r="J137" s="79">
        <v>3.3333333333333333E-2</v>
      </c>
      <c r="K137" s="132">
        <v>3.5200000000000002E-2</v>
      </c>
      <c r="L137" s="21">
        <v>3.3500000000000002E-2</v>
      </c>
      <c r="M137" s="134">
        <v>3.2300000000000002E-2</v>
      </c>
      <c r="N137" s="121">
        <v>3.252E-2</v>
      </c>
      <c r="O137" s="115">
        <v>1.9699999999999999E-2</v>
      </c>
      <c r="P137" s="115">
        <v>2.5758E-2</v>
      </c>
      <c r="Q137" s="115">
        <v>3.1199999999999999E-2</v>
      </c>
      <c r="R137" s="115">
        <v>3.0099999999999998E-2</v>
      </c>
      <c r="S137" s="21">
        <v>2.9423611111111112E-2</v>
      </c>
      <c r="T137" s="115">
        <v>1.7100000000000001E-2</v>
      </c>
      <c r="U137" s="115">
        <v>1.66E-2</v>
      </c>
    </row>
    <row r="138" spans="1:21" ht="15.75" x14ac:dyDescent="0.25">
      <c r="A138" s="81" t="s">
        <v>96</v>
      </c>
      <c r="C138" s="235" t="s">
        <v>127</v>
      </c>
      <c r="D138" s="115">
        <v>3.1900000000000001E-3</v>
      </c>
      <c r="E138" s="79">
        <v>3.5514018691588786E-3</v>
      </c>
      <c r="F138" s="115">
        <v>3.2200000000000002E-3</v>
      </c>
      <c r="G138" s="115">
        <v>3.3999999999999998E-3</v>
      </c>
      <c r="H138" s="79">
        <v>3.3394495412844036E-3</v>
      </c>
      <c r="I138" s="79">
        <v>3.8272727272727273E-3</v>
      </c>
      <c r="J138" s="79">
        <v>3.251282051282051E-3</v>
      </c>
      <c r="K138" s="132">
        <v>3.0000000000000001E-3</v>
      </c>
      <c r="L138" s="21">
        <v>3.0000000000000001E-3</v>
      </c>
      <c r="M138" s="134">
        <v>2.8999999999999998E-3</v>
      </c>
      <c r="N138" s="121">
        <v>3.0899999999999999E-3</v>
      </c>
      <c r="O138" s="115">
        <v>3.0000000000000001E-3</v>
      </c>
      <c r="P138" s="115">
        <v>2.97E-3</v>
      </c>
      <c r="Q138" s="115">
        <v>2.8E-3</v>
      </c>
      <c r="R138" s="115">
        <v>2.3999999999999998E-3</v>
      </c>
      <c r="S138" s="21">
        <v>4.5694444444444446E-3</v>
      </c>
      <c r="T138" s="115">
        <v>7.1000000000000004E-3</v>
      </c>
      <c r="U138" s="115">
        <v>6.7999999999999996E-3</v>
      </c>
    </row>
    <row r="139" spans="1:21" ht="15.75" x14ac:dyDescent="0.25">
      <c r="A139" s="81" t="s">
        <v>96</v>
      </c>
      <c r="C139" s="235" t="s">
        <v>128</v>
      </c>
      <c r="D139" s="115">
        <v>8.3700000000000007E-3</v>
      </c>
      <c r="E139" s="79">
        <v>8.4299065420560745E-3</v>
      </c>
      <c r="F139" s="115">
        <v>7.5399999999999998E-3</v>
      </c>
      <c r="G139" s="115">
        <v>8.0999999999999996E-3</v>
      </c>
      <c r="H139" s="79">
        <v>7.6788990825688071E-3</v>
      </c>
      <c r="I139" s="79">
        <v>9.4909090909090915E-3</v>
      </c>
      <c r="J139" s="79">
        <v>9.1547008547008535E-3</v>
      </c>
      <c r="K139" s="132">
        <v>8.8999999999999999E-3</v>
      </c>
      <c r="L139" s="21">
        <v>6.0000000000000001E-3</v>
      </c>
      <c r="M139" s="134">
        <v>8.0999999999999996E-3</v>
      </c>
      <c r="N139" s="121">
        <v>8.94E-3</v>
      </c>
      <c r="O139" s="115">
        <v>8.6999999999999994E-3</v>
      </c>
      <c r="P139" s="115">
        <v>8.3330000000000001E-3</v>
      </c>
      <c r="Q139" s="115">
        <v>4.3E-3</v>
      </c>
      <c r="R139" s="115">
        <v>5.7999999999999996E-3</v>
      </c>
      <c r="S139" s="21">
        <v>5.5555555555555558E-3</v>
      </c>
      <c r="T139" s="115">
        <v>5.7000000000000002E-3</v>
      </c>
      <c r="U139" s="115">
        <v>5.4999999999999997E-3</v>
      </c>
    </row>
    <row r="140" spans="1:21" ht="15.75" x14ac:dyDescent="0.25">
      <c r="A140" s="81" t="s">
        <v>96</v>
      </c>
      <c r="C140" s="235" t="s">
        <v>38</v>
      </c>
      <c r="D140" s="115">
        <v>0.13269</v>
      </c>
      <c r="E140" s="79">
        <v>0.1205607476635514</v>
      </c>
      <c r="F140" s="115">
        <v>0.10926</v>
      </c>
      <c r="G140" s="115">
        <v>8.6900000000000005E-2</v>
      </c>
      <c r="H140" s="79">
        <v>9.4495412844036702E-2</v>
      </c>
      <c r="I140" s="79">
        <v>7.6818181818181813E-2</v>
      </c>
      <c r="J140" s="79">
        <v>7.6837606837606834E-2</v>
      </c>
      <c r="K140" s="132">
        <v>6.83E-2</v>
      </c>
      <c r="L140" s="21">
        <v>6.54E-2</v>
      </c>
      <c r="M140" s="134">
        <v>6.5600000000000006E-2</v>
      </c>
      <c r="N140" s="121">
        <v>6.3979999999999995E-2</v>
      </c>
      <c r="O140" s="115">
        <v>6.0600000000000001E-2</v>
      </c>
      <c r="P140" s="115">
        <v>6.2802999999999998E-2</v>
      </c>
      <c r="Q140" s="115">
        <v>6.7799999999999999E-2</v>
      </c>
      <c r="R140" s="115">
        <v>6.3299999999999995E-2</v>
      </c>
      <c r="S140" s="21">
        <v>6.368055555555556E-2</v>
      </c>
      <c r="T140" s="115">
        <v>6.6600000000000006E-2</v>
      </c>
      <c r="U140" s="115">
        <v>6.6100000000000006E-2</v>
      </c>
    </row>
    <row r="141" spans="1:21" ht="15.75" x14ac:dyDescent="0.25">
      <c r="A141" s="81" t="s">
        <v>96</v>
      </c>
      <c r="C141" s="235" t="s">
        <v>129</v>
      </c>
      <c r="D141" s="115">
        <v>8.4100000000000008E-3</v>
      </c>
      <c r="E141" s="79">
        <v>7.383177570093458E-3</v>
      </c>
      <c r="F141" s="115">
        <v>7.4999999999999997E-3</v>
      </c>
      <c r="G141" s="115">
        <v>6.4000000000000003E-3</v>
      </c>
      <c r="H141" s="79">
        <v>6.7889908256880734E-3</v>
      </c>
      <c r="I141" s="79">
        <v>7.4090909090909094E-3</v>
      </c>
      <c r="J141" s="79">
        <v>7.4811965811965812E-3</v>
      </c>
      <c r="K141" s="132">
        <v>7.1999999999999998E-3</v>
      </c>
      <c r="L141" s="21">
        <v>7.4999999999999997E-3</v>
      </c>
      <c r="M141" s="134">
        <v>7.7000000000000002E-3</v>
      </c>
      <c r="N141" s="121">
        <v>8.1300000000000001E-3</v>
      </c>
      <c r="O141" s="115">
        <v>7.9000000000000008E-3</v>
      </c>
      <c r="P141" s="115">
        <v>1.0182E-2</v>
      </c>
      <c r="Q141" s="115">
        <v>9.4000000000000004E-3</v>
      </c>
      <c r="R141" s="115">
        <v>9.4000000000000004E-3</v>
      </c>
      <c r="S141" s="21">
        <v>9.3749999999999997E-3</v>
      </c>
      <c r="T141" s="115">
        <v>8.6E-3</v>
      </c>
      <c r="U141" s="115">
        <v>8.3000000000000001E-3</v>
      </c>
    </row>
    <row r="142" spans="1:21" ht="15.75" x14ac:dyDescent="0.25">
      <c r="A142" s="81" t="s">
        <v>96</v>
      </c>
      <c r="C142" s="235" t="s">
        <v>12</v>
      </c>
      <c r="D142" s="115">
        <v>5.0600000000000003E-3</v>
      </c>
      <c r="E142" s="79">
        <v>4.8785046728971959E-3</v>
      </c>
      <c r="F142" s="115">
        <v>3.9199999999999999E-3</v>
      </c>
      <c r="G142" s="115">
        <v>7.7000000000000002E-3</v>
      </c>
      <c r="H142" s="79">
        <v>6.1100917431192664E-3</v>
      </c>
      <c r="I142" s="79">
        <v>6.6545454545454547E-3</v>
      </c>
      <c r="J142" s="79">
        <v>8.6504273504273508E-3</v>
      </c>
      <c r="K142" s="79">
        <v>7.4000000000000003E-3</v>
      </c>
      <c r="L142" s="21">
        <v>9.2999999999999992E-3</v>
      </c>
      <c r="M142" s="134">
        <v>8.8999999999999999E-3</v>
      </c>
      <c r="N142" s="121">
        <v>9.4299999999999991E-3</v>
      </c>
      <c r="O142" s="115">
        <v>9.1000000000000004E-3</v>
      </c>
      <c r="P142" s="115">
        <v>8.7880000000000007E-3</v>
      </c>
      <c r="Q142" s="115">
        <v>8.6999999999999994E-3</v>
      </c>
      <c r="R142" s="115">
        <v>8.6999999999999994E-3</v>
      </c>
      <c r="S142" s="21">
        <v>8.3333333333333332E-3</v>
      </c>
      <c r="T142" s="115">
        <v>7.9000000000000008E-3</v>
      </c>
      <c r="U142" s="115">
        <v>6.8999999999999999E-3</v>
      </c>
    </row>
    <row r="143" spans="1:21" ht="15.75" x14ac:dyDescent="0.25">
      <c r="A143" s="81" t="s">
        <v>96</v>
      </c>
      <c r="C143" s="235" t="s">
        <v>47</v>
      </c>
      <c r="D143" s="115">
        <v>3.2000000000000003E-4</v>
      </c>
      <c r="E143" s="79">
        <v>3.0841121495327103E-4</v>
      </c>
      <c r="F143" s="115">
        <v>3.8999999999999999E-4</v>
      </c>
      <c r="G143" s="115">
        <v>5.0000000000000001E-4</v>
      </c>
      <c r="H143" s="79">
        <v>5.3211009174311931E-4</v>
      </c>
      <c r="I143" s="79">
        <v>7.2727272727272723E-4</v>
      </c>
      <c r="J143" s="79">
        <v>1.8478632478632477E-3</v>
      </c>
      <c r="K143" s="79">
        <v>1.8E-3</v>
      </c>
      <c r="L143" s="21">
        <v>1.8E-3</v>
      </c>
      <c r="M143" s="134">
        <v>2.3E-3</v>
      </c>
      <c r="N143" s="121" t="s">
        <v>48</v>
      </c>
      <c r="O143" s="115">
        <v>2.3999999999999998E-3</v>
      </c>
      <c r="P143" s="115">
        <v>2.2729999999999998E-3</v>
      </c>
      <c r="Q143" s="115">
        <v>2.2000000000000001E-3</v>
      </c>
      <c r="R143" s="115">
        <v>2.2000000000000001E-3</v>
      </c>
      <c r="S143" s="21">
        <v>2.0833333333333333E-3</v>
      </c>
      <c r="T143" s="115">
        <v>2.0999999999999999E-3</v>
      </c>
      <c r="U143" s="115">
        <v>2.0999999999999999E-3</v>
      </c>
    </row>
    <row r="144" spans="1:21" ht="15.75" x14ac:dyDescent="0.25">
      <c r="A144" s="156" t="s">
        <v>96</v>
      </c>
      <c r="B144" s="131"/>
      <c r="C144" s="12" t="s">
        <v>86</v>
      </c>
      <c r="D144" s="119">
        <v>5.4000000000000001E-4</v>
      </c>
      <c r="E144" s="128">
        <v>5.7009345794392522E-4</v>
      </c>
      <c r="F144" s="119">
        <v>5.4000000000000001E-4</v>
      </c>
      <c r="G144" s="119">
        <v>5.9999999999999995E-4</v>
      </c>
      <c r="H144" s="128">
        <v>5.5963302752293578E-4</v>
      </c>
      <c r="I144" s="128">
        <v>5.0000000000000001E-4</v>
      </c>
      <c r="J144" s="128">
        <v>4.0598290598290598E-4</v>
      </c>
      <c r="K144" s="128">
        <v>2.0000000000000001E-4</v>
      </c>
      <c r="L144" s="27">
        <v>1E-4</v>
      </c>
      <c r="M144" s="144">
        <v>2.9999999999999997E-4</v>
      </c>
      <c r="N144" s="145">
        <v>1.6000000000000001E-4</v>
      </c>
      <c r="O144" s="119">
        <v>1E-4</v>
      </c>
      <c r="P144" s="119">
        <v>2.2000000000000001E-4</v>
      </c>
      <c r="Q144" s="119">
        <v>2.0000000000000001E-4</v>
      </c>
      <c r="R144" s="119">
        <v>2.0000000000000001E-4</v>
      </c>
      <c r="S144" s="27">
        <v>1.875E-4</v>
      </c>
      <c r="T144" s="119">
        <v>6.9999999999999999E-4</v>
      </c>
      <c r="U144" s="119">
        <v>6.9999999999999999E-4</v>
      </c>
    </row>
    <row r="145" spans="1:21" ht="15.75" x14ac:dyDescent="0.25">
      <c r="A145" s="81" t="s">
        <v>149</v>
      </c>
      <c r="C145" s="235" t="s">
        <v>99</v>
      </c>
      <c r="D145" s="21">
        <v>0.13273076923076924</v>
      </c>
      <c r="E145" s="21">
        <v>0.16677655677655678</v>
      </c>
      <c r="F145" s="21">
        <v>0.14022222222222222</v>
      </c>
      <c r="G145" s="21">
        <v>0.14015151515151514</v>
      </c>
      <c r="H145" s="21">
        <v>0.14022140221402213</v>
      </c>
      <c r="I145" s="115">
        <v>0.14149999999999999</v>
      </c>
      <c r="J145" s="115">
        <v>0.1429</v>
      </c>
      <c r="K145" s="21">
        <v>0.14330999999999999</v>
      </c>
      <c r="L145" s="115">
        <v>0.1515</v>
      </c>
      <c r="M145" s="21">
        <v>0.14246</v>
      </c>
      <c r="N145" s="21">
        <v>0.14741839762611275</v>
      </c>
      <c r="O145" s="174">
        <v>0.1195</v>
      </c>
      <c r="P145" s="115">
        <v>0.15407000000000001</v>
      </c>
      <c r="Q145" s="115">
        <v>0.1482</v>
      </c>
      <c r="R145" s="115">
        <v>0.14756</v>
      </c>
      <c r="S145" s="28">
        <v>0.11918539325842696</v>
      </c>
      <c r="T145" s="115">
        <v>0.15459999999999999</v>
      </c>
      <c r="U145" s="184">
        <v>0.15890000000000001</v>
      </c>
    </row>
    <row r="146" spans="1:21" ht="15.75" x14ac:dyDescent="0.25">
      <c r="A146" s="81" t="s">
        <v>149</v>
      </c>
      <c r="C146" s="235" t="s">
        <v>6</v>
      </c>
      <c r="D146" s="21">
        <v>1.2538461538461538E-2</v>
      </c>
      <c r="E146" s="21">
        <v>1.2747252747252748E-2</v>
      </c>
      <c r="F146" s="21">
        <v>1.3037037037037036E-2</v>
      </c>
      <c r="G146" s="21">
        <v>1.2083333333333333E-2</v>
      </c>
      <c r="H146" s="21">
        <v>1.2435424354243543E-2</v>
      </c>
      <c r="I146" s="115">
        <v>1.3899999999999999E-2</v>
      </c>
      <c r="J146" s="115">
        <v>1.2500000000000001E-2</v>
      </c>
      <c r="K146" s="21">
        <v>1.1979999999999999E-2</v>
      </c>
      <c r="L146" s="115">
        <v>1.3299999999999999E-2</v>
      </c>
      <c r="M146" s="21">
        <v>1.214E-2</v>
      </c>
      <c r="N146" s="21">
        <v>1.1364985163204748E-2</v>
      </c>
      <c r="O146" s="174">
        <v>2.18E-2</v>
      </c>
      <c r="P146" s="115">
        <v>1.2330000000000001E-2</v>
      </c>
      <c r="Q146" s="115">
        <v>1.0999999999999999E-2</v>
      </c>
      <c r="R146" s="115">
        <v>1.056E-2</v>
      </c>
      <c r="S146" s="28">
        <v>8.7359550561797745E-3</v>
      </c>
      <c r="T146" s="115">
        <v>7.6E-3</v>
      </c>
      <c r="U146" s="184">
        <v>7.1999999999999998E-3</v>
      </c>
    </row>
    <row r="147" spans="1:21" ht="15.75" x14ac:dyDescent="0.25">
      <c r="A147" s="81" t="s">
        <v>149</v>
      </c>
      <c r="C147" s="235" t="s">
        <v>82</v>
      </c>
      <c r="D147" s="21">
        <v>0.35388461538461541</v>
      </c>
      <c r="E147" s="21">
        <v>0.31043956043956045</v>
      </c>
      <c r="F147" s="21">
        <v>0.34081481481481479</v>
      </c>
      <c r="G147" s="21">
        <v>0.31200757575757576</v>
      </c>
      <c r="H147" s="21">
        <v>0.31420664206642068</v>
      </c>
      <c r="I147" s="115">
        <v>0.30449999999999999</v>
      </c>
      <c r="J147" s="115">
        <v>0.31369999999999998</v>
      </c>
      <c r="K147" s="21">
        <v>0.3</v>
      </c>
      <c r="L147" s="115">
        <v>0.2802</v>
      </c>
      <c r="M147" s="21">
        <v>0.31762000000000001</v>
      </c>
      <c r="N147" s="21">
        <v>0.31023738872403561</v>
      </c>
      <c r="O147" s="174">
        <v>0.20660000000000001</v>
      </c>
      <c r="P147" s="115">
        <v>0.28613</v>
      </c>
      <c r="Q147" s="115">
        <v>0.29849999999999999</v>
      </c>
      <c r="R147" s="115">
        <v>0.27366000000000001</v>
      </c>
      <c r="S147" s="28">
        <v>0.28640449438202248</v>
      </c>
      <c r="T147" s="115">
        <v>0.2651</v>
      </c>
      <c r="U147" s="184">
        <v>0.28060000000000002</v>
      </c>
    </row>
    <row r="148" spans="1:21" ht="15.75" x14ac:dyDescent="0.25">
      <c r="A148" s="81" t="s">
        <v>149</v>
      </c>
      <c r="C148" s="235" t="s">
        <v>151</v>
      </c>
      <c r="D148" s="21">
        <v>1.0769230769230769E-2</v>
      </c>
      <c r="E148" s="21">
        <v>1.3003663003663004E-2</v>
      </c>
      <c r="F148" s="21">
        <v>1.2222222222222223E-2</v>
      </c>
      <c r="G148" s="21">
        <v>1.4772727272727272E-2</v>
      </c>
      <c r="H148" s="21">
        <v>2.1217712177121772E-2</v>
      </c>
      <c r="I148" s="115">
        <v>1.8800000000000001E-2</v>
      </c>
      <c r="J148" s="115">
        <v>1.7399999999999999E-2</v>
      </c>
      <c r="K148" s="21">
        <v>1.617E-2</v>
      </c>
      <c r="L148" s="115">
        <v>1.6299999999999999E-2</v>
      </c>
      <c r="M148" s="21">
        <v>1.477E-2</v>
      </c>
      <c r="N148" s="21">
        <v>1.6587537091988132E-2</v>
      </c>
      <c r="O148" s="174">
        <v>3.32E-2</v>
      </c>
      <c r="P148" s="115">
        <v>2.741E-2</v>
      </c>
      <c r="Q148" s="115">
        <v>2.3300000000000001E-2</v>
      </c>
      <c r="R148" s="115">
        <v>3.1040000000000002E-2</v>
      </c>
      <c r="S148" s="28">
        <v>3.2387640449438204E-2</v>
      </c>
      <c r="T148" s="115">
        <v>2.7699999999999999E-2</v>
      </c>
      <c r="U148" s="184">
        <v>2.9499999999999998E-2</v>
      </c>
    </row>
    <row r="149" spans="1:21" ht="15.75" x14ac:dyDescent="0.25">
      <c r="A149" s="81" t="s">
        <v>149</v>
      </c>
      <c r="C149" s="235" t="s">
        <v>15</v>
      </c>
      <c r="D149" s="21">
        <v>4.6153846153846158E-3</v>
      </c>
      <c r="E149" s="21">
        <v>9.5238095238095247E-3</v>
      </c>
      <c r="F149" s="21">
        <v>1.4074074074074074E-2</v>
      </c>
      <c r="G149" s="21">
        <v>1.4583333333333334E-2</v>
      </c>
      <c r="H149" s="21">
        <v>1.6605166051660517E-2</v>
      </c>
      <c r="I149" s="115">
        <v>2.1700000000000001E-2</v>
      </c>
      <c r="J149" s="115">
        <v>2.3900000000000001E-2</v>
      </c>
      <c r="K149" s="21">
        <v>4.4380000000000003E-2</v>
      </c>
      <c r="L149" s="115">
        <v>5.9200000000000003E-2</v>
      </c>
      <c r="M149" s="21">
        <v>7.4499999999999997E-2</v>
      </c>
      <c r="N149" s="21">
        <v>8.1602373887240356E-2</v>
      </c>
      <c r="O149" s="174">
        <v>0.15379999999999999</v>
      </c>
      <c r="P149" s="115">
        <v>0.10619000000000001</v>
      </c>
      <c r="Q149" s="115">
        <v>0.1061</v>
      </c>
      <c r="R149" s="115">
        <v>0.11494</v>
      </c>
      <c r="S149" s="28">
        <v>0.14887640449438203</v>
      </c>
      <c r="T149" s="115">
        <v>0.14979999999999999</v>
      </c>
      <c r="U149" s="184">
        <v>0.15229999999999999</v>
      </c>
    </row>
    <row r="150" spans="1:21" ht="15.75" x14ac:dyDescent="0.25">
      <c r="A150" s="81" t="s">
        <v>149</v>
      </c>
      <c r="C150" s="235" t="s">
        <v>152</v>
      </c>
      <c r="D150" s="21">
        <v>1.7423076923076923E-2</v>
      </c>
      <c r="E150" s="21">
        <v>1.2637362637362638E-2</v>
      </c>
      <c r="F150" s="21">
        <v>1.1851851851851851E-2</v>
      </c>
      <c r="G150" s="21">
        <v>9.242424242424243E-3</v>
      </c>
      <c r="H150" s="21">
        <v>4.7970479704797049E-3</v>
      </c>
      <c r="I150" s="115" t="s">
        <v>48</v>
      </c>
      <c r="J150" s="115" t="s">
        <v>48</v>
      </c>
      <c r="K150" s="21" t="s">
        <v>48</v>
      </c>
      <c r="L150" s="115" t="s">
        <v>48</v>
      </c>
      <c r="M150" s="21" t="s">
        <v>48</v>
      </c>
      <c r="N150" s="21" t="s">
        <v>48</v>
      </c>
      <c r="O150" s="174" t="s">
        <v>48</v>
      </c>
      <c r="P150" s="115" t="s">
        <v>48</v>
      </c>
      <c r="Q150" s="115" t="s">
        <v>48</v>
      </c>
      <c r="R150" s="115" t="s">
        <v>48</v>
      </c>
      <c r="S150" s="28" t="s">
        <v>48</v>
      </c>
      <c r="T150" s="115" t="s">
        <v>48</v>
      </c>
      <c r="U150" s="184" t="s">
        <v>48</v>
      </c>
    </row>
    <row r="151" spans="1:21" ht="15.75" x14ac:dyDescent="0.25">
      <c r="A151" s="81" t="s">
        <v>149</v>
      </c>
      <c r="C151" s="235" t="s">
        <v>94</v>
      </c>
      <c r="D151" s="21">
        <v>0.13776923076923078</v>
      </c>
      <c r="E151" s="21">
        <v>0.12978021978021978</v>
      </c>
      <c r="F151" s="21">
        <v>0.12618518518518518</v>
      </c>
      <c r="G151" s="21">
        <v>0.13443181818181818</v>
      </c>
      <c r="H151" s="21">
        <v>0.1281180811808118</v>
      </c>
      <c r="I151" s="115">
        <v>0.1192</v>
      </c>
      <c r="J151" s="115">
        <v>0.11260000000000001</v>
      </c>
      <c r="K151" s="21">
        <v>0.1084</v>
      </c>
      <c r="L151" s="115">
        <v>0.1192</v>
      </c>
      <c r="M151" s="21">
        <v>0.1042</v>
      </c>
      <c r="N151" s="21">
        <v>9.73293768545994E-2</v>
      </c>
      <c r="O151" s="174">
        <v>8.77E-2</v>
      </c>
      <c r="P151" s="115">
        <v>8.9200000000000002E-2</v>
      </c>
      <c r="Q151" s="115">
        <v>8.9800000000000005E-2</v>
      </c>
      <c r="R151" s="115">
        <v>9.6019999999999994E-2</v>
      </c>
      <c r="S151" s="28">
        <v>8.6376404494382025E-2</v>
      </c>
      <c r="T151" s="115">
        <v>7.6600000000000001E-2</v>
      </c>
      <c r="U151" s="184">
        <v>7.6200000000000004E-2</v>
      </c>
    </row>
    <row r="152" spans="1:21" ht="15.75" x14ac:dyDescent="0.25">
      <c r="A152" s="81" t="s">
        <v>149</v>
      </c>
      <c r="C152" s="235" t="s">
        <v>136</v>
      </c>
      <c r="D152" s="21">
        <v>6.4153846153846159E-2</v>
      </c>
      <c r="E152" s="21">
        <v>6.2271062271062272E-2</v>
      </c>
      <c r="F152" s="21">
        <v>6.4703703703703708E-2</v>
      </c>
      <c r="G152" s="21">
        <v>6.7045454545454547E-2</v>
      </c>
      <c r="H152" s="21">
        <v>7.1955719557195569E-2</v>
      </c>
      <c r="I152" s="115">
        <v>6.5600000000000006E-2</v>
      </c>
      <c r="J152" s="115">
        <v>6.6400000000000001E-2</v>
      </c>
      <c r="K152" s="21">
        <v>6.5799999999999997E-2</v>
      </c>
      <c r="L152" s="115">
        <v>7.1900000000000006E-2</v>
      </c>
      <c r="M152" s="21">
        <v>6.2520000000000006E-2</v>
      </c>
      <c r="N152" s="21">
        <v>6.4391691394658751E-2</v>
      </c>
      <c r="O152" s="174">
        <v>9.1300000000000006E-2</v>
      </c>
      <c r="P152" s="115">
        <v>4.8669999999999998E-2</v>
      </c>
      <c r="Q152" s="115">
        <v>4.4999999999999998E-2</v>
      </c>
      <c r="R152" s="115">
        <v>5.5789999999999999E-2</v>
      </c>
      <c r="S152" s="28">
        <v>5.1235955056179776E-2</v>
      </c>
      <c r="T152" s="115">
        <v>4.5100000000000001E-2</v>
      </c>
      <c r="U152" s="184">
        <v>3.1E-2</v>
      </c>
    </row>
    <row r="153" spans="1:21" ht="15.75" x14ac:dyDescent="0.25">
      <c r="A153" s="81" t="s">
        <v>149</v>
      </c>
      <c r="C153" s="235" t="s">
        <v>153</v>
      </c>
      <c r="D153" s="21">
        <v>3.5230769230769232E-2</v>
      </c>
      <c r="E153" s="21">
        <v>3.9560439560439559E-2</v>
      </c>
      <c r="F153" s="21">
        <v>4.296296296296296E-2</v>
      </c>
      <c r="G153" s="21">
        <v>4.46969696969697E-2</v>
      </c>
      <c r="H153" s="21">
        <v>4.3948339483394834E-2</v>
      </c>
      <c r="I153" s="115">
        <v>3.9899999999999998E-2</v>
      </c>
      <c r="J153" s="115">
        <v>3.6600000000000001E-2</v>
      </c>
      <c r="K153" s="21">
        <v>3.2989999999999998E-2</v>
      </c>
      <c r="L153" s="115">
        <v>3.4099999999999998E-2</v>
      </c>
      <c r="M153" s="21">
        <v>3.1399999999999997E-2</v>
      </c>
      <c r="N153" s="21">
        <v>3.6290801186943618E-2</v>
      </c>
      <c r="O153" s="174">
        <v>3.2800000000000003E-2</v>
      </c>
      <c r="P153" s="115">
        <v>3.44E-2</v>
      </c>
      <c r="Q153" s="115">
        <v>3.78E-2</v>
      </c>
      <c r="R153" s="115">
        <v>3.3349999999999998E-2</v>
      </c>
      <c r="S153" s="28">
        <v>2.9382022471910112E-2</v>
      </c>
      <c r="T153" s="115">
        <v>3.0800000000000001E-2</v>
      </c>
      <c r="U153" s="184">
        <v>3.4700000000000002E-2</v>
      </c>
    </row>
    <row r="154" spans="1:21" ht="15.75" x14ac:dyDescent="0.25">
      <c r="A154" s="81" t="s">
        <v>149</v>
      </c>
      <c r="C154" s="235" t="s">
        <v>154</v>
      </c>
      <c r="D154" s="21" t="s">
        <v>48</v>
      </c>
      <c r="E154" s="21" t="s">
        <v>48</v>
      </c>
      <c r="F154" s="21" t="s">
        <v>48</v>
      </c>
      <c r="G154" s="21" t="s">
        <v>48</v>
      </c>
      <c r="H154" s="21" t="s">
        <v>48</v>
      </c>
      <c r="I154" s="115" t="s">
        <v>48</v>
      </c>
      <c r="J154" s="115" t="s">
        <v>48</v>
      </c>
      <c r="K154" s="21" t="s">
        <v>48</v>
      </c>
      <c r="L154" s="115" t="s">
        <v>48</v>
      </c>
      <c r="M154" s="21" t="s">
        <v>48</v>
      </c>
      <c r="N154" s="21" t="s">
        <v>48</v>
      </c>
      <c r="O154" s="174" t="s">
        <v>48</v>
      </c>
      <c r="P154" s="115" t="s">
        <v>48</v>
      </c>
      <c r="Q154" s="115" t="s">
        <v>48</v>
      </c>
      <c r="R154" s="115">
        <v>1.2999999999999999E-3</v>
      </c>
      <c r="S154" s="28">
        <v>2.4157303370786515E-3</v>
      </c>
      <c r="T154" s="115">
        <v>5.1999999999999998E-3</v>
      </c>
      <c r="U154" s="184">
        <v>4.8999999999999998E-3</v>
      </c>
    </row>
    <row r="155" spans="1:21" ht="15.75" x14ac:dyDescent="0.25">
      <c r="A155" s="81" t="s">
        <v>149</v>
      </c>
      <c r="C155" s="235" t="s">
        <v>16</v>
      </c>
      <c r="D155" s="21">
        <v>0.13461538461538461</v>
      </c>
      <c r="E155" s="21">
        <v>0.15384615384615385</v>
      </c>
      <c r="F155" s="21">
        <v>0.13703703703703704</v>
      </c>
      <c r="G155" s="21">
        <v>0.16287878787878787</v>
      </c>
      <c r="H155" s="21">
        <v>0.16236162361623616</v>
      </c>
      <c r="I155" s="115">
        <v>0.18279999999999999</v>
      </c>
      <c r="J155" s="115">
        <v>0.19889999999999999</v>
      </c>
      <c r="K155" s="21">
        <v>0.21098</v>
      </c>
      <c r="L155" s="115">
        <v>0.1888</v>
      </c>
      <c r="M155" s="21">
        <v>0.18421000000000001</v>
      </c>
      <c r="N155" s="21">
        <v>0.17780415430267063</v>
      </c>
      <c r="O155" s="174">
        <v>0.1792</v>
      </c>
      <c r="P155" s="115">
        <v>0.18534</v>
      </c>
      <c r="Q155" s="115">
        <v>0.18149999999999999</v>
      </c>
      <c r="R155" s="115">
        <v>0.1696</v>
      </c>
      <c r="S155" s="28">
        <v>0.17134831460674158</v>
      </c>
      <c r="T155" s="115">
        <v>0.18229999999999999</v>
      </c>
      <c r="U155" s="184">
        <v>0.17180000000000001</v>
      </c>
    </row>
    <row r="156" spans="1:21" ht="15.75" x14ac:dyDescent="0.25">
      <c r="A156" s="81" t="s">
        <v>149</v>
      </c>
      <c r="C156" s="235" t="s">
        <v>32</v>
      </c>
      <c r="D156" s="21">
        <v>2.296153846153846E-2</v>
      </c>
      <c r="E156" s="21">
        <v>2.4029304029304029E-2</v>
      </c>
      <c r="F156" s="21">
        <v>2.4185185185185185E-2</v>
      </c>
      <c r="G156" s="21">
        <v>1.7840909090909091E-2</v>
      </c>
      <c r="H156" s="21">
        <v>1.7749077490774909E-2</v>
      </c>
      <c r="I156" s="115">
        <v>1.9900000000000001E-2</v>
      </c>
      <c r="J156" s="115">
        <v>1.83E-2</v>
      </c>
      <c r="K156" s="21">
        <v>1.7010000000000001E-2</v>
      </c>
      <c r="L156" s="115">
        <v>1.43E-2</v>
      </c>
      <c r="M156" s="21">
        <v>1.2460000000000001E-2</v>
      </c>
      <c r="N156" s="21">
        <v>1.2908011869436202E-2</v>
      </c>
      <c r="O156" s="174">
        <v>1.9199999999999998E-2</v>
      </c>
      <c r="P156" s="115">
        <v>1.5169999999999999E-2</v>
      </c>
      <c r="Q156" s="115">
        <v>1.4500000000000001E-2</v>
      </c>
      <c r="R156" s="115">
        <v>1.9279999999999999E-2</v>
      </c>
      <c r="S156" s="28">
        <v>1.9971910112359551E-2</v>
      </c>
      <c r="T156" s="115">
        <v>1.6799999999999999E-2</v>
      </c>
      <c r="U156" s="184">
        <v>1.7000000000000001E-2</v>
      </c>
    </row>
    <row r="157" spans="1:21" ht="15.75" x14ac:dyDescent="0.25">
      <c r="A157" s="81" t="s">
        <v>149</v>
      </c>
      <c r="C157" s="235" t="s">
        <v>126</v>
      </c>
      <c r="D157" s="21">
        <v>1.3461538461538461E-3</v>
      </c>
      <c r="E157" s="21">
        <v>1.8315018315018315E-3</v>
      </c>
      <c r="F157" s="21">
        <v>3.1481481481481482E-3</v>
      </c>
      <c r="G157" s="21">
        <v>2.840909090909091E-3</v>
      </c>
      <c r="H157" s="21">
        <v>2.2140221402214021E-3</v>
      </c>
      <c r="I157" s="115">
        <v>2.9999999999999997E-4</v>
      </c>
      <c r="J157" s="115">
        <v>2.9999999999999997E-4</v>
      </c>
      <c r="K157" s="21">
        <v>3.8999999999999999E-4</v>
      </c>
      <c r="L157" s="115" t="s">
        <v>48</v>
      </c>
      <c r="M157" s="21" t="s">
        <v>48</v>
      </c>
      <c r="N157" s="21" t="s">
        <v>48</v>
      </c>
      <c r="O157" s="174" t="s">
        <v>48</v>
      </c>
      <c r="P157" s="115" t="s">
        <v>48</v>
      </c>
      <c r="Q157" s="115" t="s">
        <v>48</v>
      </c>
      <c r="R157" s="115" t="s">
        <v>48</v>
      </c>
      <c r="S157" s="28" t="s">
        <v>48</v>
      </c>
      <c r="T157" s="115" t="s">
        <v>48</v>
      </c>
      <c r="U157" s="184" t="s">
        <v>48</v>
      </c>
    </row>
    <row r="158" spans="1:21" ht="15.75" x14ac:dyDescent="0.25">
      <c r="A158" s="81" t="s">
        <v>149</v>
      </c>
      <c r="C158" s="235" t="s">
        <v>128</v>
      </c>
      <c r="D158" s="21">
        <v>2.3384615384615386E-2</v>
      </c>
      <c r="E158" s="21">
        <v>1.8131868131868133E-2</v>
      </c>
      <c r="F158" s="21">
        <v>2.2222222222222223E-2</v>
      </c>
      <c r="G158" s="21">
        <v>2.0151515151515153E-2</v>
      </c>
      <c r="H158" s="21">
        <v>1.9926199261992621E-2</v>
      </c>
      <c r="I158" s="115">
        <v>3.4799999999999998E-2</v>
      </c>
      <c r="J158" s="115">
        <v>1.7000000000000001E-2</v>
      </c>
      <c r="K158" s="21">
        <v>1.299E-2</v>
      </c>
      <c r="L158" s="115">
        <v>1.38E-2</v>
      </c>
      <c r="M158" s="21">
        <v>1.223E-2</v>
      </c>
      <c r="N158" s="21">
        <v>1.2195845697329377E-2</v>
      </c>
      <c r="O158" s="174">
        <v>1.9800000000000002E-2</v>
      </c>
      <c r="P158" s="115">
        <v>1.26E-2</v>
      </c>
      <c r="Q158" s="115">
        <v>1.3100000000000001E-2</v>
      </c>
      <c r="R158" s="115">
        <v>1.6740000000000001E-2</v>
      </c>
      <c r="S158" s="28">
        <v>1.5421348314606741E-2</v>
      </c>
      <c r="T158" s="115">
        <v>1.4999999999999999E-2</v>
      </c>
      <c r="U158" s="184">
        <v>1.4999999999999999E-2</v>
      </c>
    </row>
    <row r="159" spans="1:21" ht="15.75" x14ac:dyDescent="0.25">
      <c r="A159" s="81" t="s">
        <v>149</v>
      </c>
      <c r="C159" s="235" t="s">
        <v>38</v>
      </c>
      <c r="D159" s="21">
        <v>0.05</v>
      </c>
      <c r="E159" s="21">
        <v>4.3956043956043959E-2</v>
      </c>
      <c r="F159" s="21">
        <v>4.8148148148148148E-2</v>
      </c>
      <c r="G159" s="21">
        <v>4.5454545454545456E-2</v>
      </c>
      <c r="H159" s="21">
        <v>4.4280442804428041E-2</v>
      </c>
      <c r="I159" s="115">
        <v>3.6799999999999999E-2</v>
      </c>
      <c r="J159" s="115">
        <v>3.73E-2</v>
      </c>
      <c r="K159" s="21">
        <v>3.5499999999999997E-2</v>
      </c>
      <c r="L159" s="115">
        <v>3.6200000000000003E-2</v>
      </c>
      <c r="M159" s="21">
        <v>3.1519999999999999E-2</v>
      </c>
      <c r="N159" s="21">
        <v>3.2640949554896145E-2</v>
      </c>
      <c r="O159" s="175">
        <v>3.44E-2</v>
      </c>
      <c r="P159" s="115">
        <v>2.743E-2</v>
      </c>
      <c r="Q159" s="115">
        <v>2.7900000000000001E-2</v>
      </c>
      <c r="R159" s="115">
        <v>2.7439999999999999E-2</v>
      </c>
      <c r="S159" s="21">
        <v>2.6966292134831461E-2</v>
      </c>
      <c r="T159" s="115">
        <v>2.0799999999999999E-2</v>
      </c>
      <c r="U159" s="184">
        <v>1.8200000000000001E-2</v>
      </c>
    </row>
    <row r="160" spans="1:21" x14ac:dyDescent="0.25">
      <c r="A160" s="156" t="s">
        <v>149</v>
      </c>
      <c r="B160" s="131"/>
      <c r="C160" s="12" t="s">
        <v>129</v>
      </c>
      <c r="D160" s="128" t="s">
        <v>48</v>
      </c>
      <c r="E160" s="128" t="s">
        <v>48</v>
      </c>
      <c r="F160" s="128" t="s">
        <v>48</v>
      </c>
      <c r="G160" s="128" t="s">
        <v>48</v>
      </c>
      <c r="H160" s="128" t="s">
        <v>48</v>
      </c>
      <c r="I160" s="128" t="s">
        <v>48</v>
      </c>
      <c r="J160" s="128" t="s">
        <v>48</v>
      </c>
      <c r="K160" s="128" t="s">
        <v>48</v>
      </c>
      <c r="L160" s="128" t="s">
        <v>48</v>
      </c>
      <c r="M160" s="128" t="s">
        <v>48</v>
      </c>
      <c r="N160" s="128" t="s">
        <v>48</v>
      </c>
      <c r="O160" s="128" t="s">
        <v>48</v>
      </c>
      <c r="P160" s="128" t="s">
        <v>48</v>
      </c>
      <c r="Q160" s="119">
        <v>3.0999999999999999E-3</v>
      </c>
      <c r="R160" s="119">
        <v>3.4099999999999998E-3</v>
      </c>
      <c r="S160" s="27">
        <v>2.3876404494382023E-3</v>
      </c>
      <c r="T160" s="119">
        <v>2.7000000000000001E-3</v>
      </c>
      <c r="U160" s="195">
        <v>2.5000000000000001E-3</v>
      </c>
    </row>
    <row r="161" spans="1:21" x14ac:dyDescent="0.25">
      <c r="A161" s="81" t="s">
        <v>155</v>
      </c>
      <c r="C161" s="235" t="s">
        <v>17</v>
      </c>
      <c r="D161" s="21" t="s">
        <v>48</v>
      </c>
      <c r="E161" s="21" t="s">
        <v>48</v>
      </c>
      <c r="F161" s="21" t="s">
        <v>48</v>
      </c>
      <c r="G161" s="21" t="s">
        <v>48</v>
      </c>
      <c r="H161" s="21" t="s">
        <v>48</v>
      </c>
      <c r="I161" s="21" t="s">
        <v>48</v>
      </c>
      <c r="J161" s="21" t="s">
        <v>48</v>
      </c>
      <c r="K161" s="21" t="s">
        <v>48</v>
      </c>
      <c r="L161" s="21" t="s">
        <v>48</v>
      </c>
      <c r="M161" s="79" t="s">
        <v>48</v>
      </c>
      <c r="N161" s="21" t="s">
        <v>48</v>
      </c>
      <c r="O161" s="21" t="s">
        <v>48</v>
      </c>
      <c r="P161" s="79" t="s">
        <v>48</v>
      </c>
      <c r="Q161" s="21" t="s">
        <v>48</v>
      </c>
      <c r="R161" s="79" t="s">
        <v>48</v>
      </c>
      <c r="S161" s="21" t="s">
        <v>48</v>
      </c>
      <c r="T161" s="79" t="s">
        <v>48</v>
      </c>
      <c r="U161" s="79" t="s">
        <v>48</v>
      </c>
    </row>
    <row r="162" spans="1:21" x14ac:dyDescent="0.25">
      <c r="A162" s="81" t="s">
        <v>155</v>
      </c>
      <c r="C162" s="235" t="s">
        <v>97</v>
      </c>
      <c r="D162" s="21">
        <v>7.7479115266415616E-3</v>
      </c>
      <c r="E162" s="21">
        <v>7.9614105746265169E-3</v>
      </c>
      <c r="F162" s="21">
        <v>6.3541541781560965E-3</v>
      </c>
      <c r="G162" s="21">
        <v>6.9825436408977558E-3</v>
      </c>
      <c r="H162" s="21">
        <v>5.1546391752577319E-3</v>
      </c>
      <c r="I162" s="21">
        <v>6.1977715877437325E-3</v>
      </c>
      <c r="J162" s="21">
        <v>6.7144136078782449E-3</v>
      </c>
      <c r="K162" s="21">
        <v>5.5342699020859941E-3</v>
      </c>
      <c r="L162" s="21">
        <v>9.6199067937919533E-3</v>
      </c>
      <c r="M162" s="79">
        <v>1.0493754649751361E-2</v>
      </c>
      <c r="N162" s="21">
        <v>1.0549262330180232E-2</v>
      </c>
      <c r="O162" s="21">
        <v>6.1866125760649086E-3</v>
      </c>
      <c r="P162" s="79">
        <v>8.2078853046594989E-3</v>
      </c>
      <c r="Q162" s="21">
        <v>6.3071895424836599E-3</v>
      </c>
      <c r="R162" s="79">
        <v>5.6904400606980271E-3</v>
      </c>
      <c r="S162" s="21">
        <v>4.8455056179775285E-3</v>
      </c>
      <c r="T162" s="79">
        <v>5.6749311294765842E-3</v>
      </c>
      <c r="U162" s="79">
        <v>5.5751014884979702E-3</v>
      </c>
    </row>
    <row r="163" spans="1:21" x14ac:dyDescent="0.25">
      <c r="A163" s="81" t="s">
        <v>155</v>
      </c>
      <c r="C163" s="235" t="s">
        <v>5</v>
      </c>
      <c r="D163" s="21" t="s">
        <v>48</v>
      </c>
      <c r="E163" s="21">
        <v>0</v>
      </c>
      <c r="F163" s="21">
        <v>5.3902409782999646E-3</v>
      </c>
      <c r="G163" s="21">
        <v>1.0917705735660848E-2</v>
      </c>
      <c r="H163" s="21">
        <v>1.130037488284911E-2</v>
      </c>
      <c r="I163" s="21">
        <v>1.1211699164345404E-2</v>
      </c>
      <c r="J163" s="21">
        <v>1.6338406445837065E-2</v>
      </c>
      <c r="K163" s="21">
        <v>1.6177096636866752E-2</v>
      </c>
      <c r="L163" s="21">
        <v>1.6460729402710678E-2</v>
      </c>
      <c r="M163" s="79">
        <v>1.282352480519989E-2</v>
      </c>
      <c r="N163" s="21">
        <v>1.3196309704542801E-2</v>
      </c>
      <c r="O163" s="21">
        <v>1.1663286004056795E-2</v>
      </c>
      <c r="P163" s="79">
        <v>1.0752688172043012E-2</v>
      </c>
      <c r="Q163" s="21">
        <v>1.3071895424836602E-2</v>
      </c>
      <c r="R163" s="79">
        <v>1.1077389984825494E-2</v>
      </c>
      <c r="S163" s="21">
        <v>9.4101123595505612E-3</v>
      </c>
      <c r="T163" s="79">
        <v>8.9118457300275487E-3</v>
      </c>
      <c r="U163" s="79">
        <v>8.7956698240866035E-3</v>
      </c>
    </row>
    <row r="164" spans="1:21" x14ac:dyDescent="0.25">
      <c r="A164" s="81" t="s">
        <v>155</v>
      </c>
      <c r="C164" s="235" t="s">
        <v>6</v>
      </c>
      <c r="D164" s="21">
        <v>3.3783491321473402E-2</v>
      </c>
      <c r="E164" s="21">
        <v>3.6130754460731516E-2</v>
      </c>
      <c r="F164" s="21">
        <v>4.0450785277544657E-2</v>
      </c>
      <c r="G164" s="21">
        <v>4.2581047381546132E-2</v>
      </c>
      <c r="H164" s="21">
        <v>4.2900656044985941E-2</v>
      </c>
      <c r="I164" s="21">
        <v>4.6541318477251625E-2</v>
      </c>
      <c r="J164" s="21">
        <v>4.8813786929274842E-2</v>
      </c>
      <c r="K164" s="21">
        <v>4.3635589612601104E-2</v>
      </c>
      <c r="L164" s="21">
        <v>4.5128051648210696E-2</v>
      </c>
      <c r="M164" s="79">
        <v>4.2777712518109558E-2</v>
      </c>
      <c r="N164" s="21">
        <v>4.8113978745766672E-2</v>
      </c>
      <c r="O164" s="21">
        <v>4.387423935091278E-2</v>
      </c>
      <c r="P164" s="79">
        <v>3.9050179211469534E-2</v>
      </c>
      <c r="Q164" s="21">
        <v>3.8790849673202614E-2</v>
      </c>
      <c r="R164" s="79">
        <v>3.623672230652504E-2</v>
      </c>
      <c r="S164" s="21">
        <v>3.5168539325842699E-2</v>
      </c>
      <c r="T164" s="79">
        <v>3.4724517906336086E-2</v>
      </c>
      <c r="U164" s="79">
        <v>3.1935047361299054E-2</v>
      </c>
    </row>
    <row r="165" spans="1:21" x14ac:dyDescent="0.25">
      <c r="A165" s="81" t="s">
        <v>155</v>
      </c>
      <c r="C165" s="235" t="s">
        <v>168</v>
      </c>
      <c r="D165" s="21" t="s">
        <v>48</v>
      </c>
      <c r="E165" s="21" t="s">
        <v>48</v>
      </c>
      <c r="F165" s="21" t="s">
        <v>48</v>
      </c>
      <c r="G165" s="21" t="s">
        <v>48</v>
      </c>
      <c r="H165" s="21" t="s">
        <v>48</v>
      </c>
      <c r="I165" s="21">
        <v>1.5088207985143919E-5</v>
      </c>
      <c r="J165" s="21">
        <v>1.4547896150402866E-5</v>
      </c>
      <c r="K165" s="21">
        <v>1.3835674755214985E-5</v>
      </c>
      <c r="L165" s="21">
        <v>1.3895420924366156E-5</v>
      </c>
      <c r="M165" s="79">
        <v>1.272563530287012E-5</v>
      </c>
      <c r="N165" s="21">
        <v>0</v>
      </c>
      <c r="O165" s="21">
        <v>0</v>
      </c>
      <c r="P165" s="79" t="s">
        <v>48</v>
      </c>
      <c r="Q165" s="21" t="s">
        <v>48</v>
      </c>
      <c r="R165" s="79" t="s">
        <v>48</v>
      </c>
      <c r="S165" s="21" t="s">
        <v>48</v>
      </c>
      <c r="T165" s="79" t="s">
        <v>48</v>
      </c>
      <c r="U165" s="79" t="s">
        <v>48</v>
      </c>
    </row>
    <row r="166" spans="1:21" x14ac:dyDescent="0.25">
      <c r="A166" s="81" t="s">
        <v>155</v>
      </c>
      <c r="C166" s="235" t="s">
        <v>82</v>
      </c>
      <c r="D166" s="21" t="s">
        <v>48</v>
      </c>
      <c r="E166" s="21" t="s">
        <v>48</v>
      </c>
      <c r="F166" s="21">
        <v>2.9972425368660831E-3</v>
      </c>
      <c r="G166" s="21">
        <v>7.481296758104738E-3</v>
      </c>
      <c r="H166" s="21">
        <v>8.9034676663542651E-3</v>
      </c>
      <c r="I166" s="21">
        <v>8.820798514391829E-3</v>
      </c>
      <c r="J166" s="21">
        <v>8.28111011638317E-3</v>
      </c>
      <c r="K166" s="21">
        <v>5.7471264367816091E-3</v>
      </c>
      <c r="L166" s="21">
        <v>3.5272991577237163E-3</v>
      </c>
      <c r="M166" s="79">
        <v>4.1113590978503469E-3</v>
      </c>
      <c r="N166" s="21">
        <v>7.2015259449569853E-3</v>
      </c>
      <c r="O166" s="21">
        <v>4.8681541582150101E-3</v>
      </c>
      <c r="P166" s="79">
        <v>5.8243727598566311E-3</v>
      </c>
      <c r="Q166" s="21">
        <v>5.3104575163398695E-3</v>
      </c>
      <c r="R166" s="79">
        <v>3.4901365705614566E-3</v>
      </c>
      <c r="S166" s="21">
        <v>1.5589887640449437E-3</v>
      </c>
      <c r="T166" s="79" t="s">
        <v>48</v>
      </c>
      <c r="U166" s="79" t="s">
        <v>48</v>
      </c>
    </row>
    <row r="167" spans="1:21" x14ac:dyDescent="0.25">
      <c r="A167" s="81" t="s">
        <v>155</v>
      </c>
      <c r="C167" s="235" t="s">
        <v>83</v>
      </c>
      <c r="D167" s="21">
        <v>8.4772540362723447E-5</v>
      </c>
      <c r="E167" s="21">
        <v>1.096098908818433E-4</v>
      </c>
      <c r="F167" s="21">
        <v>1.2008152499700276E-4</v>
      </c>
      <c r="G167" s="21">
        <v>1.2394014962593516E-4</v>
      </c>
      <c r="H167" s="21">
        <v>1.1665885660731022E-4</v>
      </c>
      <c r="I167" s="21">
        <v>1.1833797585886723E-4</v>
      </c>
      <c r="J167" s="21">
        <v>1.211056401074306E-4</v>
      </c>
      <c r="K167" s="21">
        <v>1.0723712217965092E-4</v>
      </c>
      <c r="L167" s="21">
        <v>8.0593441361323702E-5</v>
      </c>
      <c r="M167" s="79">
        <v>7.7920043854497046E-5</v>
      </c>
      <c r="N167" s="21">
        <v>1.2787574448207406E-4</v>
      </c>
      <c r="O167" s="21">
        <v>6.6125760649087223E-5</v>
      </c>
      <c r="P167" s="79">
        <v>4.9820788530465947E-5</v>
      </c>
      <c r="Q167" s="21">
        <v>7.2058823529411772E-5</v>
      </c>
      <c r="R167" s="79">
        <v>4.021244309559939E-5</v>
      </c>
      <c r="S167" s="21">
        <v>5.2528089887640451E-5</v>
      </c>
      <c r="T167" s="79">
        <v>5.2341597796143247E-5</v>
      </c>
      <c r="U167" s="79">
        <v>4.0595399188092019E-5</v>
      </c>
    </row>
    <row r="168" spans="1:21" x14ac:dyDescent="0.25">
      <c r="A168" s="81" t="s">
        <v>155</v>
      </c>
      <c r="C168" s="235" t="s">
        <v>15</v>
      </c>
      <c r="D168" s="21">
        <v>0.1623165822620439</v>
      </c>
      <c r="E168" s="21">
        <v>0.14049548072870321</v>
      </c>
      <c r="F168" s="21">
        <v>0.13955161251648485</v>
      </c>
      <c r="G168" s="21">
        <v>0.15710723192019951</v>
      </c>
      <c r="H168" s="21">
        <v>0.16166822867853795</v>
      </c>
      <c r="I168" s="21">
        <v>0.17525533890436398</v>
      </c>
      <c r="J168" s="21">
        <v>0.17121754700089525</v>
      </c>
      <c r="K168" s="21">
        <v>0.19433801617709665</v>
      </c>
      <c r="L168" s="21">
        <v>0.2479798195733037</v>
      </c>
      <c r="M168" s="79">
        <v>0.29562629703590587</v>
      </c>
      <c r="N168" s="21">
        <v>0.29584647125228697</v>
      </c>
      <c r="O168" s="21">
        <v>0.36511156186612576</v>
      </c>
      <c r="P168" s="79">
        <v>0.36559139784946237</v>
      </c>
      <c r="Q168" s="21">
        <v>0.39215686274509803</v>
      </c>
      <c r="R168" s="79">
        <v>0.4324734446130501</v>
      </c>
      <c r="S168" s="21">
        <v>0.4705056179775281</v>
      </c>
      <c r="T168" s="79">
        <v>0.49586776859504134</v>
      </c>
      <c r="U168" s="79">
        <v>0.48714479025710422</v>
      </c>
    </row>
    <row r="169" spans="1:21" x14ac:dyDescent="0.25">
      <c r="A169" s="81" t="s">
        <v>155</v>
      </c>
      <c r="C169" s="235" t="s">
        <v>156</v>
      </c>
      <c r="D169" s="21">
        <v>4.285157771717959E-3</v>
      </c>
      <c r="E169" s="21">
        <v>5.1515009600524514E-3</v>
      </c>
      <c r="F169" s="21">
        <v>4.7236542381009468E-3</v>
      </c>
      <c r="G169" s="21">
        <v>4.7381546134663338E-3</v>
      </c>
      <c r="H169" s="21">
        <v>3.9128397375820054E-3</v>
      </c>
      <c r="I169" s="21">
        <v>3.8765088207985145E-3</v>
      </c>
      <c r="J169" s="21" t="s">
        <v>48</v>
      </c>
      <c r="K169" s="21" t="s">
        <v>48</v>
      </c>
      <c r="L169" s="21" t="s">
        <v>48</v>
      </c>
      <c r="M169" s="79" t="s">
        <v>48</v>
      </c>
      <c r="N169" s="21" t="s">
        <v>48</v>
      </c>
      <c r="O169" s="21" t="s">
        <v>48</v>
      </c>
      <c r="P169" s="79" t="s">
        <v>48</v>
      </c>
      <c r="Q169" s="21" t="s">
        <v>48</v>
      </c>
      <c r="R169" s="79" t="s">
        <v>48</v>
      </c>
      <c r="S169" s="21" t="s">
        <v>48</v>
      </c>
      <c r="T169" s="79" t="s">
        <v>48</v>
      </c>
      <c r="U169" s="79" t="s">
        <v>48</v>
      </c>
    </row>
    <row r="170" spans="1:21" x14ac:dyDescent="0.25">
      <c r="A170" s="81" t="s">
        <v>155</v>
      </c>
      <c r="C170" s="235" t="s">
        <v>103</v>
      </c>
      <c r="D170" s="21">
        <v>1.7963035103666191E-4</v>
      </c>
      <c r="E170" s="21">
        <v>1.9201049032922771E-4</v>
      </c>
      <c r="F170" s="21">
        <v>1.9422131638892218E-4</v>
      </c>
      <c r="G170" s="21">
        <v>1.9950124688279303E-4</v>
      </c>
      <c r="H170" s="21">
        <v>1.8744142455482662E-4</v>
      </c>
      <c r="I170" s="21">
        <v>1.8570102135561745E-4</v>
      </c>
      <c r="J170" s="21">
        <v>1.7905102954341988E-4</v>
      </c>
      <c r="K170" s="21">
        <v>1.7028522775649213E-4</v>
      </c>
      <c r="L170" s="21">
        <v>1.7102056522296807E-4</v>
      </c>
      <c r="M170" s="79">
        <v>1.5662320372763225E-4</v>
      </c>
      <c r="N170" s="21">
        <v>1.596013858071548E-4</v>
      </c>
      <c r="O170" s="21">
        <v>2.8397565922920893E-4</v>
      </c>
      <c r="P170" s="79">
        <v>2.4193548387096774E-4</v>
      </c>
      <c r="Q170" s="21">
        <v>1.4705882352941175E-4</v>
      </c>
      <c r="R170" s="79">
        <v>1.3657056145675265E-4</v>
      </c>
      <c r="S170" s="21">
        <v>1.1235955056179776E-4</v>
      </c>
      <c r="T170" s="79">
        <v>2.0661157024793388E-4</v>
      </c>
      <c r="U170" s="79">
        <v>2.0297699594046007E-4</v>
      </c>
    </row>
    <row r="171" spans="1:21" x14ac:dyDescent="0.25">
      <c r="A171" s="81" t="s">
        <v>155</v>
      </c>
      <c r="C171" s="235" t="s">
        <v>106</v>
      </c>
      <c r="D171" s="21">
        <v>6.7740120330692984E-3</v>
      </c>
      <c r="E171" s="21">
        <v>7.0200908537442052E-3</v>
      </c>
      <c r="F171" s="21">
        <v>7.6489629540822442E-3</v>
      </c>
      <c r="G171" s="21">
        <v>7.3566084788029926E-3</v>
      </c>
      <c r="H171" s="21">
        <v>1.0215557638238051E-2</v>
      </c>
      <c r="I171" s="21">
        <v>1.467038068709378E-2</v>
      </c>
      <c r="J171" s="21">
        <v>2.1262309758281112E-2</v>
      </c>
      <c r="K171" s="21">
        <v>2.1562366964665815E-2</v>
      </c>
      <c r="L171" s="21">
        <v>1.3959553636324768E-2</v>
      </c>
      <c r="M171" s="79">
        <v>2.2847409843768353E-2</v>
      </c>
      <c r="N171" s="21">
        <v>3.2251158083226282E-2</v>
      </c>
      <c r="O171" s="21">
        <v>3.789046653144016E-2</v>
      </c>
      <c r="P171" s="79">
        <v>1.8458781362007168E-2</v>
      </c>
      <c r="Q171" s="21">
        <v>2.2875816993464051E-2</v>
      </c>
      <c r="R171" s="79">
        <v>2.7845220030349015E-2</v>
      </c>
      <c r="S171" s="21">
        <v>2.4957865168539328E-2</v>
      </c>
      <c r="T171" s="79">
        <v>2.2314049586776859E-2</v>
      </c>
      <c r="U171" s="79">
        <v>2.2327469553450607E-2</v>
      </c>
    </row>
    <row r="172" spans="1:21" x14ac:dyDescent="0.25">
      <c r="A172" s="81" t="s">
        <v>155</v>
      </c>
      <c r="C172" s="235" t="s">
        <v>164</v>
      </c>
      <c r="D172" s="21">
        <v>5.6269748517508546E-3</v>
      </c>
      <c r="E172" s="21">
        <v>6.2754648058820778E-3</v>
      </c>
      <c r="F172" s="21">
        <v>6.64188946169524E-3</v>
      </c>
      <c r="G172" s="21">
        <v>6.9077306733167079E-3</v>
      </c>
      <c r="H172" s="21">
        <v>6.7947516401124647E-3</v>
      </c>
      <c r="I172" s="21">
        <v>6.7316620241411329E-3</v>
      </c>
      <c r="J172" s="21">
        <v>6.8487018800358103E-3</v>
      </c>
      <c r="K172" s="21">
        <v>6.4069816943380159E-3</v>
      </c>
      <c r="L172" s="21">
        <v>6.4132711958613019E-3</v>
      </c>
      <c r="M172" s="79">
        <v>5.8733701397862097E-3</v>
      </c>
      <c r="N172" s="21">
        <v>5.0605317451049084E-3</v>
      </c>
      <c r="O172" s="21">
        <v>4.746450304259635E-3</v>
      </c>
      <c r="P172" s="79">
        <v>5.1792114695340501E-3</v>
      </c>
      <c r="Q172" s="21">
        <v>5.1960784313725486E-3</v>
      </c>
      <c r="R172" s="79">
        <v>4.749620637329287E-3</v>
      </c>
      <c r="S172" s="21">
        <v>4.4943820224719105E-3</v>
      </c>
      <c r="T172" s="79">
        <v>4.752066115702479E-3</v>
      </c>
      <c r="U172" s="79">
        <v>4.6955345060893097E-3</v>
      </c>
    </row>
    <row r="173" spans="1:21" x14ac:dyDescent="0.25">
      <c r="A173" s="81" t="s">
        <v>155</v>
      </c>
      <c r="C173" s="235" t="s">
        <v>9</v>
      </c>
      <c r="D173" s="21">
        <v>1.0111240964376921E-2</v>
      </c>
      <c r="E173" s="21">
        <v>8.8980471128178706E-3</v>
      </c>
      <c r="F173" s="21">
        <v>8.0565879390960323E-3</v>
      </c>
      <c r="G173" s="21">
        <v>8.8528678304239401E-3</v>
      </c>
      <c r="H173" s="21">
        <v>8.6691658856607318E-3</v>
      </c>
      <c r="I173" s="21">
        <v>8.0083565459610033E-3</v>
      </c>
      <c r="J173" s="21">
        <v>7.8111011638316921E-3</v>
      </c>
      <c r="K173" s="21">
        <v>7.5564069816943377E-3</v>
      </c>
      <c r="L173" s="21">
        <v>7.5890375817692073E-3</v>
      </c>
      <c r="M173" s="79">
        <v>1.2314499393085085E-2</v>
      </c>
      <c r="N173" s="21">
        <v>1.2281521273696912E-2</v>
      </c>
      <c r="O173" s="21">
        <v>6.2880324543610547E-3</v>
      </c>
      <c r="P173" s="79">
        <v>8.9605734767025085E-3</v>
      </c>
      <c r="Q173" s="21">
        <v>7.6797385620915029E-3</v>
      </c>
      <c r="R173" s="79">
        <v>4.3247344461305008E-3</v>
      </c>
      <c r="S173" s="21">
        <v>4.2134831460674156E-3</v>
      </c>
      <c r="T173" s="79">
        <v>5.0964187327823688E-3</v>
      </c>
      <c r="U173" s="79">
        <v>5.0067658998646817E-3</v>
      </c>
    </row>
    <row r="174" spans="1:21" x14ac:dyDescent="0.25">
      <c r="A174" s="81" t="s">
        <v>155</v>
      </c>
      <c r="C174" s="235" t="s">
        <v>23</v>
      </c>
      <c r="D174" s="21" t="s">
        <v>48</v>
      </c>
      <c r="E174" s="21" t="s">
        <v>48</v>
      </c>
      <c r="F174" s="21" t="s">
        <v>48</v>
      </c>
      <c r="G174" s="21" t="s">
        <v>48</v>
      </c>
      <c r="H174" s="21" t="s">
        <v>48</v>
      </c>
      <c r="I174" s="21" t="s">
        <v>48</v>
      </c>
      <c r="J174" s="21" t="s">
        <v>48</v>
      </c>
      <c r="K174" s="21" t="s">
        <v>48</v>
      </c>
      <c r="L174" s="21" t="s">
        <v>48</v>
      </c>
      <c r="M174" s="79" t="s">
        <v>48</v>
      </c>
      <c r="N174" s="21" t="s">
        <v>48</v>
      </c>
      <c r="O174" s="21" t="s">
        <v>48</v>
      </c>
      <c r="P174" s="79" t="s">
        <v>48</v>
      </c>
      <c r="Q174" s="21" t="s">
        <v>48</v>
      </c>
      <c r="R174" s="79" t="s">
        <v>48</v>
      </c>
      <c r="S174" s="21" t="s">
        <v>48</v>
      </c>
      <c r="T174" s="79" t="s">
        <v>48</v>
      </c>
      <c r="U174" s="79" t="s">
        <v>48</v>
      </c>
    </row>
    <row r="175" spans="1:21" x14ac:dyDescent="0.25">
      <c r="A175" s="81" t="s">
        <v>155</v>
      </c>
      <c r="C175" s="235" t="s">
        <v>24</v>
      </c>
      <c r="D175" s="21" t="s">
        <v>48</v>
      </c>
      <c r="E175" s="21" t="s">
        <v>48</v>
      </c>
      <c r="F175" s="21" t="s">
        <v>48</v>
      </c>
      <c r="G175" s="21">
        <v>6.4837905236907732E-4</v>
      </c>
      <c r="H175" s="21">
        <v>8.4348641049671979E-4</v>
      </c>
      <c r="I175" s="21">
        <v>5.3389043639740018E-4</v>
      </c>
      <c r="J175" s="21">
        <v>6.2667860340196954E-4</v>
      </c>
      <c r="K175" s="21">
        <v>8.5142613878246064E-4</v>
      </c>
      <c r="L175" s="21">
        <v>8.5510282611484033E-4</v>
      </c>
      <c r="M175" s="79">
        <v>7.9290496887113825E-4</v>
      </c>
      <c r="N175" s="21">
        <v>7.201525944956986E-4</v>
      </c>
      <c r="O175" s="21">
        <v>1.257606490872211E-3</v>
      </c>
      <c r="P175" s="79">
        <v>1.4301075268817205E-3</v>
      </c>
      <c r="Q175" s="21">
        <v>1.7973856209150326E-3</v>
      </c>
      <c r="R175" s="79">
        <v>1.669195751138088E-3</v>
      </c>
      <c r="S175" s="21">
        <v>1.601123595505618E-3</v>
      </c>
      <c r="T175" s="79">
        <v>5.0964187327823696E-4</v>
      </c>
      <c r="U175" s="79">
        <v>5.1420838971583224E-4</v>
      </c>
    </row>
    <row r="176" spans="1:21" x14ac:dyDescent="0.25">
      <c r="A176" s="81" t="s">
        <v>155</v>
      </c>
      <c r="C176" s="235" t="s">
        <v>135</v>
      </c>
      <c r="D176" s="21">
        <v>6.4926632904817559E-3</v>
      </c>
      <c r="E176" s="21">
        <v>7.0247740364351614E-3</v>
      </c>
      <c r="F176" s="21">
        <v>4.7955880589857329E-3</v>
      </c>
      <c r="G176" s="21">
        <v>2.4937655860349127E-3</v>
      </c>
      <c r="H176" s="21">
        <v>2.3430178069353325E-3</v>
      </c>
      <c r="I176" s="21">
        <v>2.3212627669452181E-5</v>
      </c>
      <c r="J176" s="21">
        <v>2.2381378692927484E-4</v>
      </c>
      <c r="K176" s="21">
        <v>0</v>
      </c>
      <c r="L176" s="21" t="s">
        <v>48</v>
      </c>
      <c r="M176" s="79" t="s">
        <v>48</v>
      </c>
      <c r="N176" s="21" t="s">
        <v>48</v>
      </c>
      <c r="O176" s="21" t="s">
        <v>48</v>
      </c>
      <c r="P176" s="79" t="s">
        <v>48</v>
      </c>
      <c r="Q176" s="21">
        <v>9.1503267973856207E-4</v>
      </c>
      <c r="R176" s="79">
        <v>1.1380880121396055E-3</v>
      </c>
      <c r="S176" s="21">
        <v>8.9887640449438206E-4</v>
      </c>
      <c r="T176" s="79">
        <v>9.6418732782369151E-5</v>
      </c>
      <c r="U176" s="79">
        <v>0</v>
      </c>
    </row>
    <row r="177" spans="1:21" x14ac:dyDescent="0.25">
      <c r="A177" s="81" t="s">
        <v>155</v>
      </c>
      <c r="C177" s="235" t="s">
        <v>136</v>
      </c>
      <c r="D177" s="21">
        <v>2.7875167727135004E-2</v>
      </c>
      <c r="E177" s="21">
        <v>3.0674846625766871E-2</v>
      </c>
      <c r="F177" s="21">
        <v>3.1291212084881906E-2</v>
      </c>
      <c r="G177" s="21">
        <v>2.7800498753117207E-2</v>
      </c>
      <c r="H177" s="21">
        <v>2.6476101218369259E-2</v>
      </c>
      <c r="I177" s="21">
        <v>2.3676880222841225E-2</v>
      </c>
      <c r="J177" s="21">
        <v>2.0143240823634737E-2</v>
      </c>
      <c r="K177" s="21">
        <v>1.8944231587909748E-2</v>
      </c>
      <c r="L177" s="21">
        <v>1.7315832228825517E-2</v>
      </c>
      <c r="M177" s="79">
        <v>1.6445436391401388E-2</v>
      </c>
      <c r="N177" s="21">
        <v>1.6544046089766049E-2</v>
      </c>
      <c r="O177" s="21">
        <v>1.5010141987829614E-2</v>
      </c>
      <c r="P177" s="79">
        <v>1.5412186379928316E-2</v>
      </c>
      <c r="Q177" s="21">
        <v>1.5686274509803921E-2</v>
      </c>
      <c r="R177" s="79">
        <v>1.65402124430956E-2</v>
      </c>
      <c r="S177" s="21">
        <v>1.5449438202247191E-2</v>
      </c>
      <c r="T177" s="79">
        <v>1.4325068870523415E-2</v>
      </c>
      <c r="U177" s="79">
        <v>1.4884979702300407E-2</v>
      </c>
    </row>
    <row r="178" spans="1:21" x14ac:dyDescent="0.25">
      <c r="A178" s="81" t="s">
        <v>155</v>
      </c>
      <c r="C178" s="235" t="s">
        <v>153</v>
      </c>
      <c r="D178" s="21">
        <v>4.2310522442972773E-2</v>
      </c>
      <c r="E178" s="21">
        <v>4.5052217487004165E-2</v>
      </c>
      <c r="F178" s="21">
        <v>4.3735763097949888E-2</v>
      </c>
      <c r="G178" s="21">
        <v>4.8079800498753114E-2</v>
      </c>
      <c r="H178" s="21">
        <v>5.4826616682286784E-2</v>
      </c>
      <c r="I178" s="21">
        <v>4.944289693593315E-2</v>
      </c>
      <c r="J178" s="21">
        <v>4.4315129811996416E-2</v>
      </c>
      <c r="K178" s="21">
        <v>4.3422733077905493E-2</v>
      </c>
      <c r="L178" s="21">
        <v>3.9762281414340073E-2</v>
      </c>
      <c r="M178" s="79">
        <v>3.4848662829398178E-2</v>
      </c>
      <c r="N178" s="21">
        <v>3.8966094437307794E-2</v>
      </c>
      <c r="O178" s="21">
        <v>3.4279918864097363E-2</v>
      </c>
      <c r="P178" s="79">
        <v>3.745519713261649E-2</v>
      </c>
      <c r="Q178" s="21">
        <v>3.9705882352941174E-2</v>
      </c>
      <c r="R178" s="79">
        <v>3.1001517450682851E-2</v>
      </c>
      <c r="S178" s="21">
        <v>2.4269662921348314E-2</v>
      </c>
      <c r="T178" s="79">
        <v>3.1487603305785122E-2</v>
      </c>
      <c r="U178" s="79">
        <v>3.5182679296346414E-2</v>
      </c>
    </row>
    <row r="179" spans="1:21" x14ac:dyDescent="0.25">
      <c r="A179" s="81" t="s">
        <v>155</v>
      </c>
      <c r="C179" s="235" t="s">
        <v>36</v>
      </c>
      <c r="D179" s="21">
        <v>6.2762411807990308E-4</v>
      </c>
      <c r="E179" s="21">
        <v>4.6129349505924223E-4</v>
      </c>
      <c r="F179" s="21">
        <v>2.2946888862246734E-4</v>
      </c>
      <c r="G179" s="21">
        <v>6.9825436408977551E-4</v>
      </c>
      <c r="H179" s="21">
        <v>9.2783505154639184E-4</v>
      </c>
      <c r="I179" s="21">
        <v>8.8207985143918296E-4</v>
      </c>
      <c r="J179" s="21">
        <v>1.1638316920322292E-3</v>
      </c>
      <c r="K179" s="21">
        <v>3.7249893571732651E-3</v>
      </c>
      <c r="L179" s="21">
        <v>4.1686262773098469E-3</v>
      </c>
      <c r="M179" s="79">
        <v>3.2303535768824151E-3</v>
      </c>
      <c r="N179" s="21">
        <v>5.4498034178052865E-3</v>
      </c>
      <c r="O179" s="21">
        <v>5.6795131845841784E-3</v>
      </c>
      <c r="P179" s="79">
        <v>6.2724014336917565E-3</v>
      </c>
      <c r="Q179" s="21">
        <v>6.5359477124183009E-3</v>
      </c>
      <c r="R179" s="79">
        <v>6.6616084977238242E-3</v>
      </c>
      <c r="S179" s="21">
        <v>5.77247191011236E-3</v>
      </c>
      <c r="T179" s="79">
        <v>4.8209366391184574E-3</v>
      </c>
      <c r="U179" s="79">
        <v>5.2368064952638699E-3</v>
      </c>
    </row>
    <row r="180" spans="1:21" x14ac:dyDescent="0.25">
      <c r="A180" s="81" t="s">
        <v>155</v>
      </c>
      <c r="C180" s="235" t="s">
        <v>137</v>
      </c>
      <c r="D180" s="21">
        <v>3.0731939574946978E-3</v>
      </c>
      <c r="E180" s="21">
        <v>2.4586709127523065E-3</v>
      </c>
      <c r="F180" s="21">
        <v>2.5176837309675098E-3</v>
      </c>
      <c r="G180" s="21">
        <v>2.6184538653366584E-3</v>
      </c>
      <c r="H180" s="21">
        <v>2.2258669165885663E-3</v>
      </c>
      <c r="I180" s="21">
        <v>2.2051996285979572E-3</v>
      </c>
      <c r="J180" s="21">
        <v>2.1262309758281108E-3</v>
      </c>
      <c r="K180" s="21">
        <v>2.022137079608344E-3</v>
      </c>
      <c r="L180" s="21">
        <v>2.0308692120227455E-3</v>
      </c>
      <c r="M180" s="79">
        <v>1.859900544265633E-3</v>
      </c>
      <c r="N180" s="21">
        <v>5.8390750905056637E-3</v>
      </c>
      <c r="O180" s="21">
        <v>1.9269776876267748E-3</v>
      </c>
      <c r="P180" s="79">
        <v>1.7025089605734768E-3</v>
      </c>
      <c r="Q180" s="21">
        <v>1.4705882352941176E-3</v>
      </c>
      <c r="R180" s="79">
        <v>1.3657056145675265E-3</v>
      </c>
      <c r="S180" s="21">
        <v>1.3342696629213484E-3</v>
      </c>
      <c r="T180" s="79">
        <v>1.3085399449035812E-3</v>
      </c>
      <c r="U180" s="79">
        <v>1.2855209742895805E-3</v>
      </c>
    </row>
    <row r="181" spans="1:21" x14ac:dyDescent="0.25">
      <c r="A181" s="81" t="s">
        <v>155</v>
      </c>
      <c r="C181" s="235" t="s">
        <v>56</v>
      </c>
      <c r="D181" s="21">
        <v>4.9106176687010346E-3</v>
      </c>
      <c r="E181" s="21">
        <v>6.6782185173043596E-3</v>
      </c>
      <c r="F181" s="21">
        <v>7.5698357511089793E-3</v>
      </c>
      <c r="G181" s="21">
        <v>5.8902743142144635E-3</v>
      </c>
      <c r="H181" s="21">
        <v>3.3505154639175256E-5</v>
      </c>
      <c r="I181" s="21">
        <v>3.8300835654596101E-5</v>
      </c>
      <c r="J181" s="21" t="s">
        <v>48</v>
      </c>
      <c r="K181" s="21" t="s">
        <v>48</v>
      </c>
      <c r="L181" s="21" t="s">
        <v>48</v>
      </c>
      <c r="M181" s="79">
        <v>2.7604839656995183E-4</v>
      </c>
      <c r="N181" s="21">
        <v>5.6586087430417686E-3</v>
      </c>
      <c r="O181" s="21">
        <v>8.6520689655172414E-3</v>
      </c>
      <c r="P181" s="79">
        <v>8.1043010752688185E-3</v>
      </c>
      <c r="Q181" s="21">
        <v>7.745098039215686E-3</v>
      </c>
      <c r="R181" s="79">
        <v>7.3292867981790593E-3</v>
      </c>
      <c r="S181" s="21">
        <v>8.7078651685393253E-3</v>
      </c>
      <c r="T181" s="79">
        <v>6.4187327823691459E-3</v>
      </c>
      <c r="U181" s="79">
        <v>6.3599458728010828E-3</v>
      </c>
    </row>
    <row r="182" spans="1:21" x14ac:dyDescent="0.25">
      <c r="A182" s="81" t="s">
        <v>155</v>
      </c>
      <c r="C182" s="235" t="s">
        <v>165</v>
      </c>
      <c r="D182" s="21">
        <v>0.16989135610093928</v>
      </c>
      <c r="E182" s="21">
        <v>0.17561935091087905</v>
      </c>
      <c r="F182" s="21">
        <v>0.1726411701234864</v>
      </c>
      <c r="G182" s="21">
        <v>0.18453865336658354</v>
      </c>
      <c r="H182" s="21">
        <v>0.17200093720712278</v>
      </c>
      <c r="I182" s="21">
        <v>0.17233054781801299</v>
      </c>
      <c r="J182" s="21">
        <v>0.1903983885407341</v>
      </c>
      <c r="K182" s="21">
        <v>0.19572158365261813</v>
      </c>
      <c r="L182" s="21">
        <v>0.18598486467997777</v>
      </c>
      <c r="M182" s="79">
        <v>0.17424331414699087</v>
      </c>
      <c r="N182" s="21">
        <v>0.15570866908015105</v>
      </c>
      <c r="O182" s="21">
        <v>0.12170385395537525</v>
      </c>
      <c r="P182" s="79">
        <v>0.15232974910394265</v>
      </c>
      <c r="Q182" s="21">
        <v>0.14668300653594771</v>
      </c>
      <c r="R182" s="79">
        <v>0.1313960546282246</v>
      </c>
      <c r="S182" s="21">
        <v>0.11865168539325843</v>
      </c>
      <c r="T182" s="79">
        <v>0.11825068870523416</v>
      </c>
      <c r="U182" s="79">
        <v>0.12313937753721245</v>
      </c>
    </row>
    <row r="183" spans="1:21" x14ac:dyDescent="0.25">
      <c r="A183" s="81" t="s">
        <v>155</v>
      </c>
      <c r="C183" s="235" t="s">
        <v>157</v>
      </c>
      <c r="D183" s="21">
        <v>4.0038090291304156E-3</v>
      </c>
      <c r="E183" s="21">
        <v>5.4793237484194257E-3</v>
      </c>
      <c r="F183" s="21">
        <v>4.6517204172161607E-3</v>
      </c>
      <c r="G183" s="21">
        <v>2.4937655860349127E-3</v>
      </c>
      <c r="H183" s="21">
        <v>1.288659793814433E-3</v>
      </c>
      <c r="I183" s="21">
        <v>6.0352831940575671E-4</v>
      </c>
      <c r="J183" s="21">
        <v>1.5666965085049238E-4</v>
      </c>
      <c r="K183" s="21">
        <v>6.3856960408684553E-5</v>
      </c>
      <c r="L183" s="21">
        <v>3.6341870109880711E-4</v>
      </c>
      <c r="M183" s="79">
        <v>3.3282430792121854E-4</v>
      </c>
      <c r="N183" s="21" t="s">
        <v>48</v>
      </c>
      <c r="O183" s="21" t="s">
        <v>48</v>
      </c>
      <c r="P183" s="79" t="s">
        <v>48</v>
      </c>
      <c r="Q183" s="21" t="s">
        <v>48</v>
      </c>
      <c r="R183" s="79" t="s">
        <v>48</v>
      </c>
      <c r="S183" s="21" t="s">
        <v>48</v>
      </c>
      <c r="T183" s="79" t="s">
        <v>48</v>
      </c>
      <c r="U183" s="79" t="s">
        <v>48</v>
      </c>
    </row>
    <row r="184" spans="1:21" x14ac:dyDescent="0.25">
      <c r="A184" s="81" t="s">
        <v>155</v>
      </c>
      <c r="C184" s="235" t="s">
        <v>28</v>
      </c>
      <c r="D184" s="21">
        <v>4.047093451066961E-5</v>
      </c>
      <c r="E184" s="21">
        <v>4.5661031236828549E-5</v>
      </c>
      <c r="F184" s="21">
        <v>4.795588058985733E-5</v>
      </c>
      <c r="G184" s="21">
        <v>4.9875311720698258E-5</v>
      </c>
      <c r="H184" s="21" t="s">
        <v>48</v>
      </c>
      <c r="I184" s="21" t="s">
        <v>48</v>
      </c>
      <c r="J184" s="21" t="s">
        <v>48</v>
      </c>
      <c r="K184" s="21" t="s">
        <v>48</v>
      </c>
      <c r="L184" s="21" t="s">
        <v>48</v>
      </c>
      <c r="M184" s="79">
        <v>1.350875132150828E-5</v>
      </c>
      <c r="N184" s="21">
        <v>1.3624508544513214E-5</v>
      </c>
      <c r="O184" s="21">
        <v>1.1115618661257608E-4</v>
      </c>
      <c r="P184" s="79">
        <v>2.831541218637993E-4</v>
      </c>
      <c r="Q184" s="21">
        <v>9.09640522875817E-5</v>
      </c>
      <c r="R184" s="79">
        <v>1.8943854324734446E-4</v>
      </c>
      <c r="S184" s="21">
        <v>1.4703651685393258E-4</v>
      </c>
      <c r="T184" s="79">
        <v>1.4462809917355373E-4</v>
      </c>
      <c r="U184" s="79">
        <v>1.4884979702300407E-4</v>
      </c>
    </row>
    <row r="185" spans="1:21" x14ac:dyDescent="0.25">
      <c r="A185" s="81" t="s">
        <v>155</v>
      </c>
      <c r="C185" s="235" t="s">
        <v>92</v>
      </c>
      <c r="D185" s="21">
        <v>1.0133099597454875E-3</v>
      </c>
      <c r="E185" s="21">
        <v>2.1163302580433664E-4</v>
      </c>
      <c r="F185" s="21">
        <v>1.338208847859969E-4</v>
      </c>
      <c r="G185" s="21">
        <v>1.2032418952618454E-4</v>
      </c>
      <c r="H185" s="21">
        <v>1.4100281162136833E-4</v>
      </c>
      <c r="I185" s="21">
        <v>2.6949860724233981E-4</v>
      </c>
      <c r="J185" s="21">
        <v>3.1042972247090421E-4</v>
      </c>
      <c r="K185" s="21">
        <v>2.9799914857386124E-4</v>
      </c>
      <c r="L185" s="21">
        <v>2.3515327718158109E-4</v>
      </c>
      <c r="M185" s="79">
        <v>3.3478209796781398E-4</v>
      </c>
      <c r="N185" s="21" t="s">
        <v>48</v>
      </c>
      <c r="O185" s="21" t="s">
        <v>48</v>
      </c>
      <c r="P185" s="21">
        <v>4.3906810035842297E-3</v>
      </c>
      <c r="Q185" s="21">
        <v>1.2647058823529412E-2</v>
      </c>
      <c r="R185" s="79">
        <v>1.479514415781487E-2</v>
      </c>
      <c r="S185" s="21">
        <v>1.5098314606741573E-2</v>
      </c>
      <c r="T185" s="79">
        <v>1.5909090909090907E-2</v>
      </c>
      <c r="U185" s="79">
        <v>1.5967523680649527E-2</v>
      </c>
    </row>
    <row r="186" spans="1:21" x14ac:dyDescent="0.25">
      <c r="A186" s="81" t="s">
        <v>155</v>
      </c>
      <c r="C186" s="235" t="s">
        <v>158</v>
      </c>
      <c r="D186" s="21">
        <v>9.0897286066744587E-5</v>
      </c>
      <c r="E186" s="21">
        <v>1.4330539034327729E-3</v>
      </c>
      <c r="F186" s="21">
        <v>3.4288454621747991E-3</v>
      </c>
      <c r="G186" s="21">
        <v>3.6907730673316707E-3</v>
      </c>
      <c r="H186" s="21">
        <v>3.163074039362699E-3</v>
      </c>
      <c r="I186" s="21">
        <v>3.1337047353760445E-3</v>
      </c>
      <c r="J186" s="21">
        <v>1.7977842435094002E-5</v>
      </c>
      <c r="K186" s="21">
        <v>1.5660919540229885E-5</v>
      </c>
      <c r="L186" s="21">
        <v>1.4162907777160205E-5</v>
      </c>
      <c r="M186" s="79">
        <v>1.2957388699635853E-5</v>
      </c>
      <c r="N186" s="21">
        <v>1.4909105064424462E-5</v>
      </c>
      <c r="O186" s="21">
        <v>1.5456389452332656E-5</v>
      </c>
      <c r="P186" s="79">
        <v>1.396057347670251E-5</v>
      </c>
      <c r="Q186" s="21">
        <v>1.5433333333333337E-5</v>
      </c>
      <c r="R186" s="79">
        <v>1.5230349013657057E-5</v>
      </c>
      <c r="S186" s="21">
        <v>1.6615168539325843E-5</v>
      </c>
      <c r="T186" s="79">
        <v>1.6528925619834711E-5</v>
      </c>
      <c r="U186" s="79">
        <v>1.3531799729364005E-5</v>
      </c>
    </row>
    <row r="187" spans="1:21" x14ac:dyDescent="0.25">
      <c r="A187" s="81" t="s">
        <v>155</v>
      </c>
      <c r="C187" s="235" t="s">
        <v>16</v>
      </c>
      <c r="D187" s="21">
        <v>0.10085270311214994</v>
      </c>
      <c r="E187" s="21">
        <v>9.8346836510092253E-2</v>
      </c>
      <c r="F187" s="21">
        <v>9.8309555209207533E-2</v>
      </c>
      <c r="G187" s="21">
        <v>9.7256857855361589E-2</v>
      </c>
      <c r="H187" s="21">
        <v>9.3720712277413312E-2</v>
      </c>
      <c r="I187" s="21">
        <v>9.2850510677808723E-2</v>
      </c>
      <c r="J187" s="21">
        <v>8.9525514771709933E-2</v>
      </c>
      <c r="K187" s="21">
        <v>8.5142613878246065E-2</v>
      </c>
      <c r="L187" s="21">
        <v>8.5510282611484037E-2</v>
      </c>
      <c r="M187" s="79">
        <v>8.2227181957006928E-2</v>
      </c>
      <c r="N187" s="21">
        <v>7.3961617813071742E-2</v>
      </c>
      <c r="O187" s="21">
        <v>7.099391480730223E-2</v>
      </c>
      <c r="P187" s="79">
        <v>7.1684587813620068E-2</v>
      </c>
      <c r="Q187" s="21">
        <v>6.3725490196078427E-2</v>
      </c>
      <c r="R187" s="79">
        <v>5.9180576631259481E-2</v>
      </c>
      <c r="S187" s="21">
        <v>5.8426966292134834E-2</v>
      </c>
      <c r="T187" s="79">
        <v>5.7300275482093661E-2</v>
      </c>
      <c r="U187" s="79">
        <v>6.0622462787550742E-2</v>
      </c>
    </row>
    <row r="188" spans="1:21" x14ac:dyDescent="0.25">
      <c r="A188" s="81" t="s">
        <v>155</v>
      </c>
      <c r="C188" s="235" t="s">
        <v>54</v>
      </c>
      <c r="D188" s="21" t="s">
        <v>48</v>
      </c>
      <c r="E188" s="21" t="s">
        <v>48</v>
      </c>
      <c r="F188" s="21" t="s">
        <v>48</v>
      </c>
      <c r="G188" s="21" t="s">
        <v>48</v>
      </c>
      <c r="H188" s="21" t="s">
        <v>48</v>
      </c>
      <c r="I188" s="21" t="s">
        <v>48</v>
      </c>
      <c r="J188" s="21" t="s">
        <v>48</v>
      </c>
      <c r="K188" s="21" t="s">
        <v>48</v>
      </c>
      <c r="L188" s="21" t="s">
        <v>48</v>
      </c>
      <c r="M188" s="79" t="s">
        <v>48</v>
      </c>
      <c r="N188" s="21" t="s">
        <v>48</v>
      </c>
      <c r="O188" s="21">
        <v>3.0425963488843813E-4</v>
      </c>
      <c r="P188" s="79">
        <v>5.9139784946236557E-3</v>
      </c>
      <c r="Q188" s="21">
        <v>5.392156862745098E-3</v>
      </c>
      <c r="R188" s="79">
        <v>1.479514415781487E-2</v>
      </c>
      <c r="S188" s="21">
        <v>1.2851123595505618E-2</v>
      </c>
      <c r="T188" s="79">
        <v>1.6115702479338842E-2</v>
      </c>
      <c r="U188" s="79">
        <v>1.7591339648173207E-2</v>
      </c>
    </row>
    <row r="189" spans="1:21" x14ac:dyDescent="0.25">
      <c r="A189" s="81" t="s">
        <v>155</v>
      </c>
      <c r="C189" s="235" t="s">
        <v>159</v>
      </c>
      <c r="D189" s="21">
        <v>1.168679392286716E-2</v>
      </c>
      <c r="E189" s="21">
        <v>1.4049548072870323E-2</v>
      </c>
      <c r="F189" s="21">
        <v>1.5003380889581586E-2</v>
      </c>
      <c r="G189" s="21">
        <v>1.5333665835411471E-2</v>
      </c>
      <c r="H189" s="21">
        <v>1.2982661668228678E-2</v>
      </c>
      <c r="I189" s="21">
        <v>1.4626276694521821E-2</v>
      </c>
      <c r="J189" s="21">
        <v>1.2735004476275739E-2</v>
      </c>
      <c r="K189" s="21">
        <v>1.0727969348659003E-2</v>
      </c>
      <c r="L189" s="21">
        <v>3.8479627175167816E-3</v>
      </c>
      <c r="M189" s="79">
        <v>4.5812287090332433E-3</v>
      </c>
      <c r="N189" s="21">
        <v>3.5034450543033981E-3</v>
      </c>
      <c r="O189" s="21">
        <v>5.7403651115618664E-3</v>
      </c>
      <c r="P189" s="79">
        <v>5.5913978494623656E-3</v>
      </c>
      <c r="Q189" s="21">
        <v>7.4836601307189544E-3</v>
      </c>
      <c r="R189" s="79">
        <v>6.828528072837633E-3</v>
      </c>
      <c r="S189" s="21">
        <v>4.0730337078651686E-3</v>
      </c>
      <c r="T189" s="79">
        <v>4.2011019283746554E-3</v>
      </c>
      <c r="U189" s="79">
        <v>5.4803788903924223E-3</v>
      </c>
    </row>
    <row r="190" spans="1:21" x14ac:dyDescent="0.25">
      <c r="A190" s="81" t="s">
        <v>155</v>
      </c>
      <c r="C190" s="235" t="s">
        <v>121</v>
      </c>
      <c r="D190" s="21">
        <v>2.3113881314115049E-2</v>
      </c>
      <c r="E190" s="21">
        <v>2.6998548213365805E-2</v>
      </c>
      <c r="F190" s="21">
        <v>2.5968109339407745E-2</v>
      </c>
      <c r="G190" s="21">
        <v>2.4812967581047382E-2</v>
      </c>
      <c r="H190" s="21">
        <v>2.5445173383317712E-2</v>
      </c>
      <c r="I190" s="21">
        <v>2.3909006499535746E-2</v>
      </c>
      <c r="J190" s="21">
        <v>2.2336615935541631E-2</v>
      </c>
      <c r="K190" s="21">
        <v>2.0029799914857385E-2</v>
      </c>
      <c r="L190" s="21">
        <v>2.0650733250673393E-2</v>
      </c>
      <c r="M190" s="79">
        <v>1.8775206546849915E-2</v>
      </c>
      <c r="N190" s="21">
        <v>1.6699754758846198E-2</v>
      </c>
      <c r="O190" s="21">
        <v>1.7018255578093305E-2</v>
      </c>
      <c r="P190" s="79">
        <v>1.6756272401433691E-2</v>
      </c>
      <c r="Q190" s="21">
        <v>1.5718954248366012E-2</v>
      </c>
      <c r="R190" s="79">
        <v>1.2579666160849773E-2</v>
      </c>
      <c r="S190" s="21">
        <v>1.0955056179775281E-2</v>
      </c>
      <c r="T190" s="79">
        <v>1.1019283746556474E-2</v>
      </c>
      <c r="U190" s="79">
        <v>1.0013531799729363E-2</v>
      </c>
    </row>
    <row r="191" spans="1:21" x14ac:dyDescent="0.25">
      <c r="A191" s="81" t="s">
        <v>155</v>
      </c>
      <c r="C191" s="235" t="s">
        <v>160</v>
      </c>
      <c r="D191" s="21">
        <v>2.7485607929706097E-4</v>
      </c>
      <c r="E191" s="21">
        <v>2.5289186531166584E-4</v>
      </c>
      <c r="F191" s="21">
        <v>2.87735283539144E-4</v>
      </c>
      <c r="G191" s="21">
        <v>3.0049875311720701E-4</v>
      </c>
      <c r="H191" s="21">
        <v>3.0880974695407683E-4</v>
      </c>
      <c r="I191" s="21">
        <v>3.2636954503249767E-4</v>
      </c>
      <c r="J191" s="21">
        <v>3.2005371530886302E-4</v>
      </c>
      <c r="K191" s="21">
        <v>3.0864197530864197E-4</v>
      </c>
      <c r="L191" s="21">
        <v>3.1638804566249095E-4</v>
      </c>
      <c r="M191" s="79">
        <v>2.9366850698931047E-4</v>
      </c>
      <c r="N191" s="21">
        <v>2.9779282961578889E-4</v>
      </c>
      <c r="O191" s="21">
        <v>2.7383367139959431E-4</v>
      </c>
      <c r="P191" s="79">
        <v>3.2258064516129032E-4</v>
      </c>
      <c r="Q191" s="21">
        <v>2.941176470588235E-4</v>
      </c>
      <c r="R191" s="79">
        <v>2.7921092564491652E-4</v>
      </c>
      <c r="S191" s="21">
        <v>2.6264044943820222E-4</v>
      </c>
      <c r="T191" s="79">
        <v>2.4793388429752067E-4</v>
      </c>
      <c r="U191" s="79">
        <v>2.4357239512855209E-4</v>
      </c>
    </row>
    <row r="192" spans="1:21" x14ac:dyDescent="0.25">
      <c r="A192" s="81" t="s">
        <v>155</v>
      </c>
      <c r="C192" s="235" t="s">
        <v>123</v>
      </c>
      <c r="D192" s="21">
        <v>1.6556291390728478E-2</v>
      </c>
      <c r="E192" s="21">
        <v>1.4869105043787759E-2</v>
      </c>
      <c r="F192" s="21">
        <v>1.5489749430523917E-2</v>
      </c>
      <c r="G192" s="21">
        <v>1.5286783042394015E-2</v>
      </c>
      <c r="H192" s="21">
        <v>1.804123711340206E-2</v>
      </c>
      <c r="I192" s="21">
        <v>1.7409470752089137E-2</v>
      </c>
      <c r="J192" s="21">
        <v>1.9919427036705462E-2</v>
      </c>
      <c r="K192" s="21">
        <v>2.2988505747126436E-2</v>
      </c>
      <c r="L192" s="21">
        <v>2.4156654837744238E-2</v>
      </c>
      <c r="M192" s="79">
        <v>2.2318806531187594E-2</v>
      </c>
      <c r="N192" s="21">
        <v>1.5356767488029896E-2</v>
      </c>
      <c r="O192" s="21">
        <v>1.5010141987829614E-2</v>
      </c>
      <c r="P192" s="79">
        <v>1.7025089605734768E-2</v>
      </c>
      <c r="Q192" s="21">
        <v>1.7352941176470588E-2</v>
      </c>
      <c r="R192" s="79">
        <v>6.9833080424886191E-3</v>
      </c>
      <c r="S192" s="21">
        <v>4.2134831460674156E-3</v>
      </c>
      <c r="T192" s="79">
        <v>5.0964187327823688E-3</v>
      </c>
      <c r="U192" s="79">
        <v>3.0446549391069011E-3</v>
      </c>
    </row>
    <row r="193" spans="1:21" x14ac:dyDescent="0.25">
      <c r="A193" s="81" t="s">
        <v>155</v>
      </c>
      <c r="C193" s="235" t="s">
        <v>46</v>
      </c>
      <c r="D193" s="21">
        <v>3.1099857161407609E-5</v>
      </c>
      <c r="E193" s="21">
        <v>1.6976537254718307E-4</v>
      </c>
      <c r="F193" s="21">
        <v>3.5966910442392999E-5</v>
      </c>
      <c r="G193" s="21">
        <v>2.992518703241895E-5</v>
      </c>
      <c r="H193" s="21" t="s">
        <v>48</v>
      </c>
      <c r="I193" s="21">
        <v>2.5533890436397401E-5</v>
      </c>
      <c r="J193" s="21">
        <v>4.476275738585497E-5</v>
      </c>
      <c r="K193" s="21">
        <v>4.4699872286079183E-5</v>
      </c>
      <c r="L193" s="21">
        <v>1.8384710761469065E-5</v>
      </c>
      <c r="M193" s="79">
        <v>4.8944751164885079E-5</v>
      </c>
      <c r="N193" s="21">
        <v>1.6738681926116236E-4</v>
      </c>
      <c r="O193" s="21">
        <v>0</v>
      </c>
      <c r="P193" s="79">
        <v>9.3189964157706099E-5</v>
      </c>
      <c r="Q193" s="21">
        <v>8.8235294117647065E-5</v>
      </c>
      <c r="R193" s="79">
        <v>8.4977238239757196E-5</v>
      </c>
      <c r="S193" s="21">
        <v>7.8651685393258427E-5</v>
      </c>
      <c r="T193" s="79">
        <v>7.7134986225895313E-5</v>
      </c>
      <c r="U193" s="79">
        <v>4.0595399188092019E-5</v>
      </c>
    </row>
    <row r="194" spans="1:21" x14ac:dyDescent="0.25">
      <c r="A194" s="81" t="s">
        <v>155</v>
      </c>
      <c r="C194" s="235" t="s">
        <v>161</v>
      </c>
      <c r="D194" s="21">
        <v>1.9694411981127993E-5</v>
      </c>
      <c r="E194" s="21">
        <v>2.716245960754929E-5</v>
      </c>
      <c r="F194" s="21">
        <v>2.3498381489030091E-5</v>
      </c>
      <c r="G194" s="21">
        <v>1.7605985037406482E-5</v>
      </c>
      <c r="H194" s="21">
        <v>2.5773195876288661E-5</v>
      </c>
      <c r="I194" s="21">
        <v>9.67966573816156E-5</v>
      </c>
      <c r="J194" s="21">
        <v>1.7233661593554164E-5</v>
      </c>
      <c r="K194" s="21">
        <v>1.9284802043422735E-5</v>
      </c>
      <c r="L194" s="21" t="s">
        <v>48</v>
      </c>
      <c r="M194" s="79">
        <v>2.0948353498570815E-5</v>
      </c>
      <c r="N194" s="21">
        <v>2.140994199852077E-5</v>
      </c>
      <c r="O194" s="21">
        <v>0</v>
      </c>
      <c r="P194" s="79">
        <v>1.9238351254480287E-4</v>
      </c>
      <c r="Q194" s="21">
        <v>1.6176470588235293E-5</v>
      </c>
      <c r="R194" s="79">
        <v>9.0591805766312584E-6</v>
      </c>
      <c r="S194" s="21" t="s">
        <v>48</v>
      </c>
      <c r="T194" s="79" t="s">
        <v>48</v>
      </c>
      <c r="U194" s="79">
        <v>1.3531799729364005E-5</v>
      </c>
    </row>
    <row r="195" spans="1:21" x14ac:dyDescent="0.25">
      <c r="A195" s="81" t="s">
        <v>155</v>
      </c>
      <c r="C195" s="235" t="s">
        <v>162</v>
      </c>
      <c r="D195" s="21">
        <v>1.7530190884300741E-2</v>
      </c>
      <c r="E195" s="21">
        <v>1.4049548072870323E-2</v>
      </c>
      <c r="F195" s="21">
        <v>1.1749190744515046E-2</v>
      </c>
      <c r="G195" s="21">
        <v>9.4763092269326676E-3</v>
      </c>
      <c r="H195" s="21">
        <v>1.077788191190253E-2</v>
      </c>
      <c r="I195" s="21">
        <v>1.2302692664809656E-2</v>
      </c>
      <c r="J195" s="21">
        <v>9.3554162936436893E-3</v>
      </c>
      <c r="K195" s="21">
        <v>1.0238399318859089E-2</v>
      </c>
      <c r="L195" s="21">
        <v>1.2612766685193894E-2</v>
      </c>
      <c r="M195" s="79">
        <v>5.2860331258075882E-3</v>
      </c>
      <c r="N195" s="21">
        <v>5.8974658414107208E-3</v>
      </c>
      <c r="O195" s="21">
        <v>5.2738336713995942E-3</v>
      </c>
      <c r="P195" s="79">
        <v>4.4802867383512543E-3</v>
      </c>
      <c r="Q195" s="21">
        <v>5.0653594771241832E-3</v>
      </c>
      <c r="R195" s="79">
        <v>6.3732928679817906E-3</v>
      </c>
      <c r="S195" s="21">
        <v>6.1797752808988764E-3</v>
      </c>
      <c r="T195" s="79">
        <v>5.371900826446281E-3</v>
      </c>
      <c r="U195" s="79">
        <v>5.4127198917456026E-3</v>
      </c>
    </row>
    <row r="196" spans="1:21" x14ac:dyDescent="0.25">
      <c r="A196" s="81" t="s">
        <v>155</v>
      </c>
      <c r="C196" s="235" t="s">
        <v>166</v>
      </c>
      <c r="D196" s="21">
        <v>5.1292039994805867E-2</v>
      </c>
      <c r="E196" s="21">
        <v>5.6198192291481291E-2</v>
      </c>
      <c r="F196" s="21">
        <v>5.9944850737321663E-2</v>
      </c>
      <c r="G196" s="21">
        <v>6.0847880299251873E-2</v>
      </c>
      <c r="H196" s="21">
        <v>5.1546391752577317E-2</v>
      </c>
      <c r="I196" s="21">
        <v>5.3389043639740022E-2</v>
      </c>
      <c r="J196" s="21">
        <v>5.371530886302596E-2</v>
      </c>
      <c r="K196" s="21">
        <v>5.108556832694764E-2</v>
      </c>
      <c r="L196" s="21">
        <v>4.9168412501603316E-2</v>
      </c>
      <c r="M196" s="79">
        <v>4.5420729081013349E-2</v>
      </c>
      <c r="N196" s="21">
        <v>4.3403791506092103E-2</v>
      </c>
      <c r="O196" s="21">
        <v>4.3407707910750506E-2</v>
      </c>
      <c r="P196" s="79">
        <v>3.7813620071684588E-2</v>
      </c>
      <c r="Q196" s="21">
        <v>1.1748366013071896E-2</v>
      </c>
      <c r="R196" s="79">
        <v>1.1380880121396054E-2</v>
      </c>
      <c r="S196" s="21">
        <v>1.4747191011235955E-2</v>
      </c>
      <c r="T196" s="79">
        <v>1.6666666666666666E-2</v>
      </c>
      <c r="U196" s="79">
        <v>1.0960757780784845E-2</v>
      </c>
    </row>
    <row r="197" spans="1:21" x14ac:dyDescent="0.25">
      <c r="A197" s="81" t="s">
        <v>155</v>
      </c>
      <c r="C197" s="235" t="s">
        <v>31</v>
      </c>
      <c r="D197" s="21" t="s">
        <v>48</v>
      </c>
      <c r="E197" s="21" t="s">
        <v>48</v>
      </c>
      <c r="F197" s="21" t="s">
        <v>48</v>
      </c>
      <c r="G197" s="21" t="s">
        <v>48</v>
      </c>
      <c r="H197" s="21" t="s">
        <v>48</v>
      </c>
      <c r="I197" s="21" t="s">
        <v>48</v>
      </c>
      <c r="J197" s="21" t="s">
        <v>48</v>
      </c>
      <c r="K197" s="21" t="s">
        <v>48</v>
      </c>
      <c r="L197" s="21" t="s">
        <v>48</v>
      </c>
      <c r="M197" s="79" t="s">
        <v>48</v>
      </c>
      <c r="N197" s="21" t="s">
        <v>48</v>
      </c>
      <c r="O197" s="21" t="s">
        <v>48</v>
      </c>
      <c r="P197" s="79" t="s">
        <v>48</v>
      </c>
      <c r="Q197" s="21" t="s">
        <v>48</v>
      </c>
      <c r="R197" s="79" t="s">
        <v>48</v>
      </c>
      <c r="S197" s="21">
        <v>2.1488764044943821E-3</v>
      </c>
      <c r="T197" s="79">
        <v>2.4931129476584023E-3</v>
      </c>
      <c r="U197" s="79">
        <v>2.4357239512855212E-3</v>
      </c>
    </row>
    <row r="198" spans="1:21" x14ac:dyDescent="0.25">
      <c r="A198" s="81" t="s">
        <v>155</v>
      </c>
      <c r="C198" s="235" t="s">
        <v>38</v>
      </c>
      <c r="D198" s="21">
        <v>0.27918452149071549</v>
      </c>
      <c r="E198" s="21">
        <v>0.27630777876644969</v>
      </c>
      <c r="F198" s="21">
        <v>0.26855293130320107</v>
      </c>
      <c r="G198" s="21">
        <v>0.23017456359102245</v>
      </c>
      <c r="H198" s="21">
        <v>0.25070290534208062</v>
      </c>
      <c r="I198" s="21">
        <v>0.23909006499535748</v>
      </c>
      <c r="J198" s="21">
        <v>0.23276633840644584</v>
      </c>
      <c r="K198" s="21">
        <v>0.21924223073648361</v>
      </c>
      <c r="L198" s="21">
        <v>0.18555731326692035</v>
      </c>
      <c r="M198" s="79">
        <v>0.16602059595129018</v>
      </c>
      <c r="N198" s="21">
        <v>0.16719218342481218</v>
      </c>
      <c r="O198" s="21">
        <v>0.15496957403651115</v>
      </c>
      <c r="P198" s="79">
        <v>0.13261648745519714</v>
      </c>
      <c r="Q198" s="21">
        <v>0.13333333333333333</v>
      </c>
      <c r="R198" s="79">
        <v>0.13034901365705615</v>
      </c>
      <c r="S198" s="21">
        <v>0.12542134831460675</v>
      </c>
      <c r="T198" s="79">
        <v>9.793388429752066E-2</v>
      </c>
      <c r="U198" s="79">
        <v>0.10433017591339648</v>
      </c>
    </row>
    <row r="199" spans="1:21" x14ac:dyDescent="0.25">
      <c r="A199" s="81" t="s">
        <v>155</v>
      </c>
      <c r="C199" s="235" t="s">
        <v>129</v>
      </c>
      <c r="D199" s="21">
        <v>3.6791758646063282E-4</v>
      </c>
      <c r="E199" s="21">
        <v>8.3126492764482745E-4</v>
      </c>
      <c r="F199" s="21">
        <v>8.5121688046996768E-4</v>
      </c>
      <c r="G199" s="21">
        <v>1.1820448877805487E-3</v>
      </c>
      <c r="H199" s="21">
        <v>2.3600046860356139E-3</v>
      </c>
      <c r="I199" s="21">
        <v>2.3653667595171773E-3</v>
      </c>
      <c r="J199" s="21">
        <v>2.2806624888093109E-3</v>
      </c>
      <c r="K199" s="21">
        <v>2.1690080885483185E-3</v>
      </c>
      <c r="L199" s="21">
        <v>2.992859891401941E-3</v>
      </c>
      <c r="M199" s="79">
        <v>2.7409060652335642E-3</v>
      </c>
      <c r="N199" s="21">
        <v>2.7249017089026432E-3</v>
      </c>
      <c r="O199" s="21">
        <v>2.8397565922920892E-3</v>
      </c>
      <c r="P199" s="79">
        <v>3.3512544802867385E-3</v>
      </c>
      <c r="Q199" s="21">
        <v>2.2875816993464053E-3</v>
      </c>
      <c r="R199" s="79">
        <v>2.1244309559939304E-3</v>
      </c>
      <c r="S199" s="21">
        <v>2.0365168539325843E-3</v>
      </c>
      <c r="T199" s="79">
        <v>1.928374655647383E-3</v>
      </c>
      <c r="U199" s="79">
        <v>1.7591339648173206E-3</v>
      </c>
    </row>
    <row r="200" spans="1:21" x14ac:dyDescent="0.25">
      <c r="A200" s="81" t="s">
        <v>155</v>
      </c>
      <c r="C200" s="235" t="s">
        <v>12</v>
      </c>
      <c r="D200" s="21">
        <v>1.880708133142882E-3</v>
      </c>
      <c r="E200" s="21">
        <v>2.3134922493326464E-3</v>
      </c>
      <c r="F200" s="21">
        <v>2.5176837309675098E-3</v>
      </c>
      <c r="G200" s="21">
        <v>2.8428927680798004E-3</v>
      </c>
      <c r="H200" s="21">
        <v>2.6007497656982191E-3</v>
      </c>
      <c r="I200" s="21">
        <v>1.7409470752089136E-3</v>
      </c>
      <c r="J200" s="21">
        <v>1.9024171888988362E-3</v>
      </c>
      <c r="K200" s="21">
        <v>2.3414218816517666E-3</v>
      </c>
      <c r="L200" s="21">
        <v>2.4584206250801658E-3</v>
      </c>
      <c r="M200" s="79">
        <v>2.2514585535847137E-3</v>
      </c>
      <c r="N200" s="21">
        <v>2.238312118027171E-3</v>
      </c>
      <c r="O200" s="21">
        <v>1.9858012170385396E-3</v>
      </c>
      <c r="P200" s="79">
        <v>4.1218637992831541E-4</v>
      </c>
      <c r="Q200" s="21">
        <v>7.4019607843137255E-4</v>
      </c>
      <c r="R200" s="79">
        <v>6.661608497723824E-4</v>
      </c>
      <c r="S200" s="21">
        <v>3.7359550561797756E-4</v>
      </c>
      <c r="T200" s="79">
        <v>3.7190082644628097E-4</v>
      </c>
      <c r="U200" s="79">
        <v>3.6535859269282812E-4</v>
      </c>
    </row>
    <row r="201" spans="1:21" x14ac:dyDescent="0.25">
      <c r="A201" s="81" t="s">
        <v>155</v>
      </c>
      <c r="C201" s="235" t="s">
        <v>47</v>
      </c>
      <c r="D201" s="21">
        <v>3.8955979742890533E-3</v>
      </c>
      <c r="E201" s="21">
        <v>4.7768463447759096E-3</v>
      </c>
      <c r="F201" s="21">
        <v>5.658793909603165E-3</v>
      </c>
      <c r="G201" s="21">
        <v>5.6109725685785537E-3</v>
      </c>
      <c r="H201" s="21">
        <v>5.4826616682286788E-3</v>
      </c>
      <c r="I201" s="21">
        <v>5.7103064066852368E-3</v>
      </c>
      <c r="J201" s="21">
        <v>6.0877350044762756E-3</v>
      </c>
      <c r="K201" s="21">
        <v>6.8114091102596851E-3</v>
      </c>
      <c r="L201" s="21">
        <v>7.9097011415622722E-3</v>
      </c>
      <c r="M201" s="79">
        <v>9.0058342143388547E-3</v>
      </c>
      <c r="N201" s="21">
        <v>1.2262057690061895E-2</v>
      </c>
      <c r="O201" s="21">
        <v>1.2454361054766733E-2</v>
      </c>
      <c r="P201" s="79">
        <v>1.2186379928315413E-2</v>
      </c>
      <c r="Q201" s="21">
        <v>1.0947712418300653E-2</v>
      </c>
      <c r="R201" s="79">
        <v>1.0091047040971168E-2</v>
      </c>
      <c r="S201" s="21">
        <v>1.0463483146067416E-2</v>
      </c>
      <c r="T201" s="79">
        <v>1.0192837465564738E-2</v>
      </c>
      <c r="U201" s="79">
        <v>9.4722598105548041E-3</v>
      </c>
    </row>
    <row r="202" spans="1:21" x14ac:dyDescent="0.25">
      <c r="A202" s="81" t="s">
        <v>155</v>
      </c>
      <c r="C202" s="235" t="s">
        <v>86</v>
      </c>
      <c r="D202" s="21">
        <v>6.2762411807990308E-4</v>
      </c>
      <c r="E202" s="21">
        <v>9.4366131222778989E-4</v>
      </c>
      <c r="F202" s="21">
        <v>5.9561203692602802E-4</v>
      </c>
      <c r="G202" s="21">
        <v>6.9077306733167083E-4</v>
      </c>
      <c r="H202" s="21">
        <v>9.2408622305529512E-4</v>
      </c>
      <c r="I202" s="21" t="s">
        <v>48</v>
      </c>
      <c r="J202" s="21">
        <v>5.9724709042076991E-4</v>
      </c>
      <c r="K202" s="21">
        <v>3.1077054065559813E-4</v>
      </c>
      <c r="L202" s="21">
        <v>4.4892898371029114E-4</v>
      </c>
      <c r="M202" s="79">
        <v>1.8794784447315869E-4</v>
      </c>
      <c r="N202" s="21">
        <v>1.3118455370002724E-4</v>
      </c>
      <c r="O202" s="21">
        <v>1.2981744421906695E-4</v>
      </c>
      <c r="P202" s="79">
        <v>3.5842293906810036E-4</v>
      </c>
      <c r="Q202" s="21">
        <v>3.5947712418300652E-4</v>
      </c>
      <c r="R202" s="79">
        <v>1.0622154779969651E-4</v>
      </c>
      <c r="S202" s="21">
        <v>2.8089887640449439E-5</v>
      </c>
      <c r="T202" s="79">
        <v>4.132231404958678E-5</v>
      </c>
      <c r="U202" s="79">
        <v>4.0595399188092019E-5</v>
      </c>
    </row>
    <row r="203" spans="1:21" x14ac:dyDescent="0.25">
      <c r="A203" s="81" t="s">
        <v>155</v>
      </c>
      <c r="C203" s="235" t="s">
        <v>81</v>
      </c>
      <c r="D203" s="21" t="s">
        <v>48</v>
      </c>
      <c r="E203" s="21" t="s">
        <v>48</v>
      </c>
      <c r="F203" s="21" t="s">
        <v>48</v>
      </c>
      <c r="G203" s="21" t="s">
        <v>48</v>
      </c>
      <c r="H203" s="21" t="s">
        <v>48</v>
      </c>
      <c r="I203" s="21" t="s">
        <v>48</v>
      </c>
      <c r="J203" s="21" t="s">
        <v>48</v>
      </c>
      <c r="K203" s="21" t="s">
        <v>48</v>
      </c>
      <c r="L203" s="21" t="s">
        <v>48</v>
      </c>
      <c r="M203" s="79" t="s">
        <v>48</v>
      </c>
      <c r="N203" s="21" t="s">
        <v>48</v>
      </c>
      <c r="O203" s="79" t="s">
        <v>48</v>
      </c>
      <c r="P203" s="79" t="s">
        <v>48</v>
      </c>
      <c r="Q203" s="79" t="s">
        <v>48</v>
      </c>
      <c r="R203" s="79" t="s">
        <v>48</v>
      </c>
      <c r="S203" s="79" t="s">
        <v>48</v>
      </c>
      <c r="T203" s="79" t="s">
        <v>48</v>
      </c>
      <c r="U203" s="79" t="s">
        <v>48</v>
      </c>
    </row>
    <row r="204" spans="1:21" x14ac:dyDescent="0.25">
      <c r="A204" s="81" t="s">
        <v>155</v>
      </c>
      <c r="C204" s="235" t="s">
        <v>19</v>
      </c>
      <c r="D204" s="21">
        <v>1.7313768774618015E-4</v>
      </c>
      <c r="E204" s="21">
        <v>1.8732730763827097E-4</v>
      </c>
      <c r="F204" s="21">
        <v>1.9182352235942932E-4</v>
      </c>
      <c r="G204" s="21">
        <v>1.9950124688279303E-4</v>
      </c>
      <c r="H204" s="21">
        <v>1.8744142455482662E-4</v>
      </c>
      <c r="I204" s="21">
        <v>1.8570102135561745E-4</v>
      </c>
      <c r="J204" s="21">
        <v>1.7905102954341988E-4</v>
      </c>
      <c r="K204" s="21">
        <v>1.7028522775649213E-4</v>
      </c>
      <c r="L204" s="21">
        <v>1.7102056522296807E-4</v>
      </c>
      <c r="M204" s="79">
        <v>1.5662320372763225E-4</v>
      </c>
      <c r="N204" s="21">
        <v>1.5570866908015105E-4</v>
      </c>
      <c r="O204" s="79" t="s">
        <v>48</v>
      </c>
      <c r="P204" s="79" t="s">
        <v>48</v>
      </c>
      <c r="Q204" s="79" t="s">
        <v>48</v>
      </c>
      <c r="R204" s="79" t="s">
        <v>48</v>
      </c>
      <c r="S204" s="79" t="s">
        <v>48</v>
      </c>
      <c r="T204" s="79" t="s">
        <v>48</v>
      </c>
      <c r="U204" s="79" t="s">
        <v>48</v>
      </c>
    </row>
    <row r="205" spans="1:21" x14ac:dyDescent="0.25">
      <c r="A205" s="81" t="s">
        <v>155</v>
      </c>
      <c r="C205" s="235" t="s">
        <v>94</v>
      </c>
      <c r="D205" s="21">
        <v>4.1120200839717786E-4</v>
      </c>
      <c r="E205" s="21">
        <v>4.4490235564089353E-4</v>
      </c>
      <c r="F205" s="21">
        <v>4.7955880589857329E-4</v>
      </c>
      <c r="G205" s="21">
        <v>4.9875311720698251E-4</v>
      </c>
      <c r="H205" s="21">
        <v>0</v>
      </c>
      <c r="I205" s="21" t="s">
        <v>48</v>
      </c>
      <c r="J205" s="21" t="s">
        <v>48</v>
      </c>
      <c r="K205" s="21" t="s">
        <v>48</v>
      </c>
      <c r="L205" s="21" t="s">
        <v>48</v>
      </c>
      <c r="M205" s="79" t="s">
        <v>48</v>
      </c>
      <c r="N205" s="21" t="s">
        <v>48</v>
      </c>
      <c r="O205" s="79" t="s">
        <v>48</v>
      </c>
      <c r="P205" s="79" t="s">
        <v>48</v>
      </c>
      <c r="Q205" s="79" t="s">
        <v>48</v>
      </c>
      <c r="R205" s="79" t="s">
        <v>48</v>
      </c>
      <c r="S205" s="79" t="s">
        <v>48</v>
      </c>
      <c r="T205" s="79" t="s">
        <v>48</v>
      </c>
      <c r="U205" s="79" t="s">
        <v>48</v>
      </c>
    </row>
    <row r="206" spans="1:21" x14ac:dyDescent="0.25">
      <c r="A206" s="156" t="s">
        <v>155</v>
      </c>
      <c r="B206" s="131"/>
      <c r="C206" s="12" t="s">
        <v>163</v>
      </c>
      <c r="D206" s="27">
        <v>1.623165822620439E-3</v>
      </c>
      <c r="E206" s="27">
        <v>1.7561935091087904E-3</v>
      </c>
      <c r="F206" s="27">
        <v>1.7983455221196498E-3</v>
      </c>
      <c r="G206" s="27">
        <v>1.7456359102244389E-3</v>
      </c>
      <c r="H206" s="27">
        <v>1.6401124648547328E-3</v>
      </c>
      <c r="I206" s="27">
        <v>1.6248839368616526E-3</v>
      </c>
      <c r="J206" s="27">
        <v>1.5666965085049239E-3</v>
      </c>
      <c r="K206" s="27">
        <v>1.489995742869306E-3</v>
      </c>
      <c r="L206" s="27">
        <v>1.4964299457009705E-3</v>
      </c>
      <c r="M206" s="128">
        <v>1.3704530326167821E-3</v>
      </c>
      <c r="N206" s="27">
        <v>1.3624508544513216E-3</v>
      </c>
      <c r="O206" s="128" t="s">
        <v>48</v>
      </c>
      <c r="P206" s="128" t="s">
        <v>48</v>
      </c>
      <c r="Q206" s="128" t="s">
        <v>48</v>
      </c>
      <c r="R206" s="128" t="s">
        <v>48</v>
      </c>
      <c r="S206" s="128" t="s">
        <v>48</v>
      </c>
      <c r="T206" s="128" t="s">
        <v>48</v>
      </c>
      <c r="U206" s="128" t="s">
        <v>48</v>
      </c>
    </row>
    <row r="207" spans="1:21" x14ac:dyDescent="0.25">
      <c r="A207" s="81" t="s">
        <v>169</v>
      </c>
      <c r="C207" s="235" t="s">
        <v>5</v>
      </c>
      <c r="D207" s="21">
        <v>9.2200000000000008E-3</v>
      </c>
      <c r="E207" s="115">
        <v>7.9699999999999997E-3</v>
      </c>
      <c r="F207" s="115">
        <v>1.153E-2</v>
      </c>
      <c r="G207" s="115">
        <v>1.404E-2</v>
      </c>
      <c r="H207" s="115">
        <v>1.55E-2</v>
      </c>
      <c r="I207" s="115">
        <v>1.44E-2</v>
      </c>
      <c r="J207" s="115">
        <v>1.401E-2</v>
      </c>
      <c r="K207" s="115">
        <v>1.3780000000000001E-2</v>
      </c>
      <c r="L207" s="79">
        <v>1.4E-2</v>
      </c>
      <c r="M207" s="79">
        <v>1.4011799410029498E-2</v>
      </c>
      <c r="N207" s="115">
        <v>1.3642960812772133E-2</v>
      </c>
      <c r="O207" s="115">
        <v>1.3616398243045388E-2</v>
      </c>
      <c r="P207" s="79">
        <v>1.24E-2</v>
      </c>
      <c r="Q207" s="115">
        <v>1.23E-2</v>
      </c>
      <c r="R207" s="21">
        <v>1.2320916905444125E-2</v>
      </c>
      <c r="S207" s="208">
        <v>1.3235294117647059E-2</v>
      </c>
      <c r="T207" s="208">
        <v>1.3024602026049204E-2</v>
      </c>
      <c r="U207" s="208">
        <v>1.2949640287769784E-2</v>
      </c>
    </row>
    <row r="208" spans="1:21" x14ac:dyDescent="0.25">
      <c r="A208" s="81" t="s">
        <v>169</v>
      </c>
      <c r="C208" s="235" t="s">
        <v>100</v>
      </c>
      <c r="D208" s="21" t="s">
        <v>48</v>
      </c>
      <c r="E208" s="115" t="s">
        <v>48</v>
      </c>
      <c r="F208" s="115" t="s">
        <v>48</v>
      </c>
      <c r="G208" s="115" t="s">
        <v>48</v>
      </c>
      <c r="H208" s="115" t="s">
        <v>48</v>
      </c>
      <c r="I208" s="115" t="s">
        <v>48</v>
      </c>
      <c r="J208" s="115" t="s">
        <v>48</v>
      </c>
      <c r="K208" s="115" t="s">
        <v>48</v>
      </c>
      <c r="L208" s="79" t="s">
        <v>48</v>
      </c>
      <c r="M208" s="79" t="s">
        <v>48</v>
      </c>
      <c r="N208" s="115" t="s">
        <v>48</v>
      </c>
      <c r="O208" s="115" t="s">
        <v>48</v>
      </c>
      <c r="P208" s="79">
        <v>5.7000000000000002E-3</v>
      </c>
      <c r="Q208" s="115">
        <v>5.7000000000000002E-3</v>
      </c>
      <c r="R208" s="21">
        <v>5.7306590257879654E-3</v>
      </c>
      <c r="S208" s="208">
        <v>5.8823529411764705E-3</v>
      </c>
      <c r="T208" s="208">
        <v>5.7887120115774236E-3</v>
      </c>
      <c r="U208" s="208">
        <v>5.7553956834532375E-3</v>
      </c>
    </row>
    <row r="209" spans="1:21" x14ac:dyDescent="0.25">
      <c r="A209" s="81" t="s">
        <v>169</v>
      </c>
      <c r="C209" s="235" t="s">
        <v>6</v>
      </c>
      <c r="D209" s="21" t="s">
        <v>48</v>
      </c>
      <c r="E209" s="115" t="s">
        <v>48</v>
      </c>
      <c r="F209" s="115" t="s">
        <v>48</v>
      </c>
      <c r="G209" s="115" t="s">
        <v>48</v>
      </c>
      <c r="H209" s="115" t="s">
        <v>48</v>
      </c>
      <c r="I209" s="115" t="s">
        <v>48</v>
      </c>
      <c r="J209" s="115" t="s">
        <v>48</v>
      </c>
      <c r="K209" s="115">
        <v>5.8500000000000002E-3</v>
      </c>
      <c r="L209" s="79">
        <v>6.5029253731343287E-3</v>
      </c>
      <c r="M209" s="79">
        <v>7.0747197640117993E-3</v>
      </c>
      <c r="N209" s="115">
        <v>6.9637155297532661E-3</v>
      </c>
      <c r="O209" s="115">
        <v>6.6979502196193273E-3</v>
      </c>
      <c r="P209" s="79">
        <v>6.1999999999999998E-3</v>
      </c>
      <c r="Q209" s="115">
        <v>7.0000000000000001E-3</v>
      </c>
      <c r="R209" s="21">
        <v>7.1239828080229229E-3</v>
      </c>
      <c r="S209" s="208">
        <v>7.9767499999999995E-3</v>
      </c>
      <c r="T209" s="208">
        <v>7.6226338639652684E-3</v>
      </c>
      <c r="U209" s="208">
        <v>7.6258992805755396E-3</v>
      </c>
    </row>
    <row r="210" spans="1:21" x14ac:dyDescent="0.25">
      <c r="A210" s="81" t="s">
        <v>169</v>
      </c>
      <c r="C210" s="235" t="s">
        <v>82</v>
      </c>
      <c r="D210" s="21">
        <v>0.16889000000000001</v>
      </c>
      <c r="E210" s="115">
        <v>0.16778000000000001</v>
      </c>
      <c r="F210" s="115">
        <v>0.15939</v>
      </c>
      <c r="G210" s="115">
        <v>0.15381</v>
      </c>
      <c r="H210" s="115">
        <v>0.14399999999999999</v>
      </c>
      <c r="I210" s="115">
        <v>0.14083999999999999</v>
      </c>
      <c r="J210" s="115">
        <v>0.13705999999999999</v>
      </c>
      <c r="K210" s="115">
        <v>0.13156999999999999</v>
      </c>
      <c r="L210" s="79">
        <v>0.13555670149253732</v>
      </c>
      <c r="M210" s="79">
        <v>0.12963098820058996</v>
      </c>
      <c r="N210" s="115">
        <v>0.1183744557329463</v>
      </c>
      <c r="O210" s="115">
        <v>0.10932650073206442</v>
      </c>
      <c r="P210" s="79">
        <v>0.1043</v>
      </c>
      <c r="Q210" s="115">
        <v>9.3299999999999994E-2</v>
      </c>
      <c r="R210" s="21">
        <v>8.8581661891117477E-2</v>
      </c>
      <c r="S210" s="208">
        <v>9.3602941176470583E-2</v>
      </c>
      <c r="T210" s="208">
        <v>8.5586107091172217E-2</v>
      </c>
      <c r="U210" s="208">
        <v>8.3165467625899284E-2</v>
      </c>
    </row>
    <row r="211" spans="1:21" x14ac:dyDescent="0.25">
      <c r="A211" s="81" t="s">
        <v>169</v>
      </c>
      <c r="C211" s="235" t="s">
        <v>83</v>
      </c>
      <c r="D211" s="21">
        <v>1.566E-2</v>
      </c>
      <c r="E211" s="115">
        <v>1.7780000000000001E-2</v>
      </c>
      <c r="F211" s="115">
        <v>1.8550000000000001E-2</v>
      </c>
      <c r="G211" s="115">
        <v>1.8890000000000001E-2</v>
      </c>
      <c r="H211" s="115">
        <v>2.06E-2</v>
      </c>
      <c r="I211" s="115">
        <v>2.281E-2</v>
      </c>
      <c r="J211" s="115">
        <v>2.2700000000000001E-2</v>
      </c>
      <c r="K211" s="115">
        <v>2.3970000000000002E-2</v>
      </c>
      <c r="L211" s="79">
        <v>2.4492537313432837E-2</v>
      </c>
      <c r="M211" s="79">
        <v>2.2994100294985251E-2</v>
      </c>
      <c r="N211" s="115">
        <v>2.3018867924528303E-2</v>
      </c>
      <c r="O211" s="115">
        <v>2.4267935578330894E-2</v>
      </c>
      <c r="P211" s="79">
        <v>2.4199999999999999E-2</v>
      </c>
      <c r="Q211" s="115">
        <v>2.46E-2</v>
      </c>
      <c r="R211" s="21">
        <v>2.4083094555873926E-2</v>
      </c>
      <c r="S211" s="208">
        <v>2.5000000000000001E-2</v>
      </c>
      <c r="T211" s="208">
        <v>2.4602026049204053E-2</v>
      </c>
      <c r="U211" s="208">
        <v>2.4460431654676259E-2</v>
      </c>
    </row>
    <row r="212" spans="1:21" x14ac:dyDescent="0.25">
      <c r="A212" s="81" t="s">
        <v>169</v>
      </c>
      <c r="C212" s="235" t="s">
        <v>15</v>
      </c>
      <c r="D212" s="21">
        <v>0.10749</v>
      </c>
      <c r="E212" s="115">
        <v>9.8629999999999995E-2</v>
      </c>
      <c r="F212" s="115">
        <v>9.3759999999999996E-2</v>
      </c>
      <c r="G212" s="115">
        <v>8.974E-2</v>
      </c>
      <c r="H212" s="115">
        <v>9.6500000000000002E-2</v>
      </c>
      <c r="I212" s="115">
        <v>0.1014</v>
      </c>
      <c r="J212" s="115">
        <v>0.10768</v>
      </c>
      <c r="K212" s="115">
        <v>0.11305</v>
      </c>
      <c r="L212" s="79">
        <v>0.11582089552238806</v>
      </c>
      <c r="M212" s="79">
        <v>0.12477876106194691</v>
      </c>
      <c r="N212" s="115">
        <v>0.12496371552975327</v>
      </c>
      <c r="O212" s="115">
        <v>0.13718887262079063</v>
      </c>
      <c r="P212" s="79">
        <v>0.13789999999999999</v>
      </c>
      <c r="Q212" s="115">
        <v>0.13880000000000001</v>
      </c>
      <c r="R212" s="21">
        <v>0.14183381088825214</v>
      </c>
      <c r="S212" s="208">
        <v>0.11926470588235294</v>
      </c>
      <c r="T212" s="208">
        <v>0.12793053545586108</v>
      </c>
      <c r="U212" s="208">
        <v>0.12661870503597122</v>
      </c>
    </row>
    <row r="213" spans="1:21" x14ac:dyDescent="0.25">
      <c r="A213" s="81" t="s">
        <v>169</v>
      </c>
      <c r="C213" s="235" t="s">
        <v>134</v>
      </c>
      <c r="D213" s="21">
        <v>1.3339999999999999E-2</v>
      </c>
      <c r="E213" s="115">
        <v>1.2319999999999999E-2</v>
      </c>
      <c r="F213" s="115">
        <v>9.9299999999999996E-3</v>
      </c>
      <c r="G213" s="115">
        <v>8.8400000000000006E-3</v>
      </c>
      <c r="H213" s="115">
        <v>1.1599999999999999E-2</v>
      </c>
      <c r="I213" s="115">
        <v>1.1010000000000001E-2</v>
      </c>
      <c r="J213" s="115">
        <v>1.057E-2</v>
      </c>
      <c r="K213" s="115">
        <v>9.3799999999999994E-3</v>
      </c>
      <c r="L213" s="79">
        <v>9.17910447761194E-3</v>
      </c>
      <c r="M213" s="79">
        <v>9.070796460176991E-3</v>
      </c>
      <c r="N213" s="115">
        <v>9.7822931785195941E-3</v>
      </c>
      <c r="O213" s="115">
        <v>8.1259150805270859E-3</v>
      </c>
      <c r="P213" s="79">
        <v>7.9000000000000008E-3</v>
      </c>
      <c r="Q213" s="115">
        <v>1.0699999999999999E-2</v>
      </c>
      <c r="R213" s="21">
        <v>1.0601719197707736E-2</v>
      </c>
      <c r="S213" s="208">
        <v>1.088235294117647E-2</v>
      </c>
      <c r="T213" s="208">
        <v>1.0709117221418235E-2</v>
      </c>
      <c r="U213" s="208">
        <v>1.0647482014388488E-2</v>
      </c>
    </row>
    <row r="214" spans="1:21" x14ac:dyDescent="0.25">
      <c r="A214" s="81" t="s">
        <v>169</v>
      </c>
      <c r="C214" s="235" t="s">
        <v>19</v>
      </c>
      <c r="D214" s="21">
        <v>1.934E-2</v>
      </c>
      <c r="E214" s="115">
        <v>1.8800000000000001E-2</v>
      </c>
      <c r="F214" s="115">
        <v>1.9390000000000001E-2</v>
      </c>
      <c r="G214" s="115">
        <v>1.7919999999999998E-2</v>
      </c>
      <c r="H214" s="115">
        <v>1.66E-2</v>
      </c>
      <c r="I214" s="115">
        <v>2.215E-2</v>
      </c>
      <c r="J214" s="115">
        <v>2.1160000000000002E-2</v>
      </c>
      <c r="K214" s="115">
        <v>9.0299999999999998E-3</v>
      </c>
      <c r="L214" s="79">
        <v>2.0391552238805968E-2</v>
      </c>
      <c r="M214" s="79">
        <v>1.9259882005899703E-2</v>
      </c>
      <c r="N214" s="115">
        <v>9.433962264150943E-3</v>
      </c>
      <c r="O214" s="115">
        <v>9.5168374816983897E-3</v>
      </c>
      <c r="P214" s="79">
        <v>9.2999999999999992E-3</v>
      </c>
      <c r="Q214" s="115">
        <v>9.2999999999999992E-3</v>
      </c>
      <c r="R214" s="21">
        <v>9.3123209169054446E-3</v>
      </c>
      <c r="S214" s="208">
        <v>5.8823529411764705E-3</v>
      </c>
      <c r="T214" s="208">
        <v>5.7887120115774236E-3</v>
      </c>
      <c r="U214" s="208">
        <v>5.7553956834532375E-3</v>
      </c>
    </row>
    <row r="215" spans="1:21" x14ac:dyDescent="0.25">
      <c r="A215" s="81" t="s">
        <v>169</v>
      </c>
      <c r="C215" s="235" t="s">
        <v>94</v>
      </c>
      <c r="D215" s="21">
        <v>2.0559999999999998E-2</v>
      </c>
      <c r="E215" s="115">
        <v>4.0309999999999999E-2</v>
      </c>
      <c r="F215" s="115">
        <v>4.0489999999999998E-2</v>
      </c>
      <c r="G215" s="115">
        <v>5.5719999999999999E-2</v>
      </c>
      <c r="H215" s="115">
        <v>4.0300000000000002E-2</v>
      </c>
      <c r="I215" s="115">
        <v>3.6850000000000001E-2</v>
      </c>
      <c r="J215" s="115">
        <v>3.1539999999999999E-2</v>
      </c>
      <c r="K215" s="115">
        <v>5.6849999999999998E-2</v>
      </c>
      <c r="L215" s="79">
        <v>6.154801492537313E-2</v>
      </c>
      <c r="M215" s="79">
        <v>6.033966076696165E-2</v>
      </c>
      <c r="N215" s="115">
        <v>6.0472641509433954E-2</v>
      </c>
      <c r="O215" s="115">
        <v>5.5049487554904832E-2</v>
      </c>
      <c r="P215" s="79">
        <v>5.33E-2</v>
      </c>
      <c r="Q215" s="115">
        <v>5.5899999999999998E-2</v>
      </c>
      <c r="R215" s="21">
        <v>5.4703180515759314E-2</v>
      </c>
      <c r="S215" s="208">
        <v>5.5882352941176473E-2</v>
      </c>
      <c r="T215" s="208">
        <v>5.4992764109985527E-2</v>
      </c>
      <c r="U215" s="208">
        <v>5.4676258992805753E-2</v>
      </c>
    </row>
    <row r="216" spans="1:21" x14ac:dyDescent="0.25">
      <c r="A216" s="81" t="s">
        <v>169</v>
      </c>
      <c r="C216" s="235" t="s">
        <v>9</v>
      </c>
      <c r="D216" s="21">
        <v>5.1599999999999997E-3</v>
      </c>
      <c r="E216" s="115">
        <v>6.7400000000000003E-3</v>
      </c>
      <c r="F216" s="115">
        <v>1.2930000000000001E-2</v>
      </c>
      <c r="G216" s="115">
        <v>1.661E-2</v>
      </c>
      <c r="H216" s="115">
        <v>1.3899999999999999E-2</v>
      </c>
      <c r="I216" s="115">
        <v>1.5939999999999999E-2</v>
      </c>
      <c r="J216" s="115">
        <v>1.6109999999999999E-2</v>
      </c>
      <c r="K216" s="115">
        <v>1.6570000000000001E-2</v>
      </c>
      <c r="L216" s="79">
        <v>1.7462686567164178E-2</v>
      </c>
      <c r="M216" s="79">
        <v>1.696165191740413E-2</v>
      </c>
      <c r="N216" s="115">
        <v>3.5268505079825832E-2</v>
      </c>
      <c r="O216" s="115">
        <v>3.5578330893118591E-2</v>
      </c>
      <c r="P216" s="79">
        <v>3.9800000000000002E-2</v>
      </c>
      <c r="Q216" s="115">
        <v>3.7600000000000001E-2</v>
      </c>
      <c r="R216" s="21">
        <v>4.0687679083094556E-2</v>
      </c>
      <c r="S216" s="208">
        <v>4.161764705882353E-2</v>
      </c>
      <c r="T216" s="208">
        <v>3.9507959479015919E-2</v>
      </c>
      <c r="U216" s="208">
        <v>3.9280575539568346E-2</v>
      </c>
    </row>
    <row r="217" spans="1:21" x14ac:dyDescent="0.25">
      <c r="A217" s="81" t="s">
        <v>169</v>
      </c>
      <c r="C217" s="235" t="s">
        <v>24</v>
      </c>
      <c r="D217" s="21">
        <v>1.636E-2</v>
      </c>
      <c r="E217" s="115">
        <v>1.7260000000000001E-2</v>
      </c>
      <c r="F217" s="115">
        <v>1.703E-2</v>
      </c>
      <c r="G217" s="115">
        <v>1.515E-2</v>
      </c>
      <c r="H217" s="115">
        <v>2.0199999999999999E-2</v>
      </c>
      <c r="I217" s="115">
        <v>2.1219999999999999E-2</v>
      </c>
      <c r="J217" s="115">
        <v>2.1989999999999999E-2</v>
      </c>
      <c r="K217" s="115">
        <v>2.1409999999999998E-2</v>
      </c>
      <c r="L217" s="79">
        <v>2.1940298507462687E-2</v>
      </c>
      <c r="M217" s="79">
        <v>2.3156342182890855E-2</v>
      </c>
      <c r="N217" s="115">
        <v>2.2786647314949202E-2</v>
      </c>
      <c r="O217" s="115">
        <v>2.2986822840409957E-2</v>
      </c>
      <c r="P217" s="79">
        <v>2.6700000000000002E-2</v>
      </c>
      <c r="Q217" s="115">
        <v>2.3599999999999999E-2</v>
      </c>
      <c r="R217" s="21">
        <v>2.9942693409742122E-2</v>
      </c>
      <c r="S217" s="208">
        <v>3.2352941176470591E-2</v>
      </c>
      <c r="T217" s="208">
        <v>3.1837916063675829E-2</v>
      </c>
      <c r="U217" s="208">
        <v>3.1654676258992806E-2</v>
      </c>
    </row>
    <row r="218" spans="1:21" x14ac:dyDescent="0.25">
      <c r="A218" s="81" t="s">
        <v>169</v>
      </c>
      <c r="C218" s="235" t="s">
        <v>25</v>
      </c>
      <c r="D218" s="21">
        <v>1.0869999999999999E-2</v>
      </c>
      <c r="E218" s="115">
        <v>1.159E-2</v>
      </c>
      <c r="F218" s="115">
        <v>1.1690000000000001E-2</v>
      </c>
      <c r="G218" s="115">
        <v>1.21E-2</v>
      </c>
      <c r="H218" s="115">
        <v>1.1299999999999999E-2</v>
      </c>
      <c r="I218" s="115">
        <v>1.0800000000000001E-2</v>
      </c>
      <c r="J218" s="115">
        <v>1.0359999999999999E-2</v>
      </c>
      <c r="K218" s="115">
        <v>1.0880000000000001E-2</v>
      </c>
      <c r="L218" s="79">
        <v>1.1044776119402985E-2</v>
      </c>
      <c r="M218" s="79">
        <v>1.0914454277286136E-2</v>
      </c>
      <c r="N218" s="115">
        <v>1.0740203193033381E-2</v>
      </c>
      <c r="O218" s="115">
        <v>1.0834553440702782E-2</v>
      </c>
      <c r="P218" s="79">
        <v>1.06E-2</v>
      </c>
      <c r="Q218" s="115">
        <v>1.06E-2</v>
      </c>
      <c r="R218" s="21">
        <v>1.0601719197707736E-2</v>
      </c>
      <c r="S218" s="208">
        <v>1.088235294117647E-2</v>
      </c>
      <c r="T218" s="208">
        <v>1.0709117221418235E-2</v>
      </c>
      <c r="U218" s="208">
        <v>1.0647482014388488E-2</v>
      </c>
    </row>
    <row r="219" spans="1:21" x14ac:dyDescent="0.25">
      <c r="A219" s="81" t="s">
        <v>169</v>
      </c>
      <c r="C219" s="235" t="s">
        <v>111</v>
      </c>
      <c r="D219" s="21">
        <v>5.9720000000000002E-2</v>
      </c>
      <c r="E219" s="115">
        <v>5.9180000000000003E-2</v>
      </c>
      <c r="F219" s="115">
        <v>5.8279999999999998E-2</v>
      </c>
      <c r="G219" s="115">
        <v>6.096E-2</v>
      </c>
      <c r="H219" s="115">
        <v>5.1499999999999997E-2</v>
      </c>
      <c r="I219" s="115">
        <v>5.042E-2</v>
      </c>
      <c r="J219" s="115">
        <v>4.7559999999999998E-2</v>
      </c>
      <c r="K219" s="115">
        <v>4.7739999999999998E-2</v>
      </c>
      <c r="L219" s="79">
        <v>4.9152328358208958E-2</v>
      </c>
      <c r="M219" s="79">
        <v>4.7433628318584067E-2</v>
      </c>
      <c r="N219" s="115">
        <v>4.8388969521044996E-2</v>
      </c>
      <c r="O219" s="115">
        <v>4.7051185944363104E-2</v>
      </c>
      <c r="P219" s="79">
        <v>4.7300000000000002E-2</v>
      </c>
      <c r="Q219" s="115">
        <v>4.5900000000000003E-2</v>
      </c>
      <c r="R219" s="21">
        <v>4.651862464183381E-2</v>
      </c>
      <c r="S219" s="208">
        <v>4.8220588235294119E-2</v>
      </c>
      <c r="T219" s="208">
        <v>4.7047756874095514E-2</v>
      </c>
      <c r="U219" s="208">
        <v>4.6762589928057555E-2</v>
      </c>
    </row>
    <row r="220" spans="1:21" x14ac:dyDescent="0.25">
      <c r="A220" s="81" t="s">
        <v>169</v>
      </c>
      <c r="C220" s="235" t="s">
        <v>36</v>
      </c>
      <c r="D220" s="21">
        <v>2.0029999999999999E-2</v>
      </c>
      <c r="E220" s="115">
        <v>2.256E-2</v>
      </c>
      <c r="F220" s="115">
        <v>2.53E-2</v>
      </c>
      <c r="G220" s="115">
        <v>2.785E-2</v>
      </c>
      <c r="H220" s="115">
        <v>0.03</v>
      </c>
      <c r="I220" s="115">
        <v>3.0030000000000001E-2</v>
      </c>
      <c r="J220" s="115">
        <v>2.9819999999999999E-2</v>
      </c>
      <c r="K220" s="115">
        <v>2.9690000000000001E-2</v>
      </c>
      <c r="L220" s="79">
        <v>2.9850746268656716E-2</v>
      </c>
      <c r="M220" s="79">
        <v>2.89188790560472E-2</v>
      </c>
      <c r="N220" s="115">
        <v>2.9462989840348331E-2</v>
      </c>
      <c r="O220" s="115">
        <v>3.6603221083455345E-2</v>
      </c>
      <c r="P220" s="79">
        <v>3.8800000000000001E-2</v>
      </c>
      <c r="Q220" s="115">
        <v>3.8600000000000002E-2</v>
      </c>
      <c r="R220" s="21">
        <v>3.5107449856733523E-2</v>
      </c>
      <c r="S220" s="208">
        <v>4.0342647058823532E-2</v>
      </c>
      <c r="T220" s="208">
        <v>4.0164978292329956E-2</v>
      </c>
      <c r="U220" s="208">
        <v>4.0575539568345323E-2</v>
      </c>
    </row>
    <row r="221" spans="1:21" x14ac:dyDescent="0.25">
      <c r="A221" s="81" t="s">
        <v>169</v>
      </c>
      <c r="C221" s="235" t="s">
        <v>170</v>
      </c>
      <c r="D221" s="21">
        <v>1.882E-2</v>
      </c>
      <c r="E221" s="115">
        <v>1.932E-2</v>
      </c>
      <c r="F221" s="115">
        <v>2.1080000000000002E-2</v>
      </c>
      <c r="G221" s="115">
        <v>2.215E-2</v>
      </c>
      <c r="H221" s="115">
        <v>2.29E-2</v>
      </c>
      <c r="I221" s="115">
        <v>2.4240000000000001E-2</v>
      </c>
      <c r="J221" s="115">
        <v>2.53E-2</v>
      </c>
      <c r="K221" s="115">
        <v>2.4930000000000001E-2</v>
      </c>
      <c r="L221" s="79">
        <v>9.8507462686567172E-3</v>
      </c>
      <c r="M221" s="79">
        <v>9.8820058997050146E-3</v>
      </c>
      <c r="N221" s="115">
        <v>2.2641509433962263E-2</v>
      </c>
      <c r="O221" s="115">
        <v>2.1961932650073207E-2</v>
      </c>
      <c r="P221" s="79">
        <v>1.72E-2</v>
      </c>
      <c r="Q221" s="115">
        <v>1.72E-2</v>
      </c>
      <c r="R221" s="21">
        <v>1.9340974212034383E-2</v>
      </c>
      <c r="S221" s="208">
        <v>2.0588235294117647E-2</v>
      </c>
      <c r="T221" s="208">
        <v>2.0260492040520984E-2</v>
      </c>
      <c r="U221" s="208">
        <v>2.0143884892086329E-2</v>
      </c>
    </row>
    <row r="222" spans="1:21" x14ac:dyDescent="0.25">
      <c r="A222" s="81" t="s">
        <v>169</v>
      </c>
      <c r="C222" s="235" t="s">
        <v>113</v>
      </c>
      <c r="D222" s="21">
        <v>1.132E-2</v>
      </c>
      <c r="E222" s="115">
        <v>1.0919999999999999E-2</v>
      </c>
      <c r="F222" s="115">
        <v>8.6300000000000005E-3</v>
      </c>
      <c r="G222" s="115">
        <v>8.5299999999999994E-3</v>
      </c>
      <c r="H222" s="115">
        <v>1.0200000000000001E-2</v>
      </c>
      <c r="I222" s="115">
        <v>1.1140000000000001E-2</v>
      </c>
      <c r="J222" s="115">
        <v>1.027E-2</v>
      </c>
      <c r="K222" s="115">
        <v>1.226E-2</v>
      </c>
      <c r="L222" s="79">
        <v>1.2388059701492538E-2</v>
      </c>
      <c r="M222" s="79">
        <v>1.224188790560472E-2</v>
      </c>
      <c r="N222" s="115">
        <v>1.2046444121915819E-2</v>
      </c>
      <c r="O222" s="115">
        <v>1.171303074670571E-2</v>
      </c>
      <c r="P222" s="79">
        <v>1.15E-2</v>
      </c>
      <c r="Q222" s="115">
        <v>1.18E-2</v>
      </c>
      <c r="R222" s="21">
        <v>1.2893982808022923E-2</v>
      </c>
      <c r="S222" s="208">
        <v>1.2500000000000001E-2</v>
      </c>
      <c r="T222" s="208">
        <v>1.1577424023154847E-2</v>
      </c>
      <c r="U222" s="208">
        <v>1.2230215827338129E-2</v>
      </c>
    </row>
    <row r="223" spans="1:21" x14ac:dyDescent="0.25">
      <c r="A223" s="81" t="s">
        <v>169</v>
      </c>
      <c r="C223" s="235" t="s">
        <v>56</v>
      </c>
      <c r="D223" s="21">
        <v>2.4160000000000001E-2</v>
      </c>
      <c r="E223" s="115">
        <v>2.2800000000000001E-2</v>
      </c>
      <c r="F223" s="115">
        <v>2.2339999999999999E-2</v>
      </c>
      <c r="G223" s="115">
        <v>2.3619999999999999E-2</v>
      </c>
      <c r="H223" s="115">
        <v>2.3599999999999999E-2</v>
      </c>
      <c r="I223" s="115">
        <v>2.4819999999999998E-2</v>
      </c>
      <c r="J223" s="115">
        <v>2.7480000000000001E-2</v>
      </c>
      <c r="K223" s="115">
        <v>2.5909999999999999E-2</v>
      </c>
      <c r="L223" s="79">
        <v>2.5724880597014926E-2</v>
      </c>
      <c r="M223" s="79">
        <v>2.3249262536873157E-2</v>
      </c>
      <c r="N223" s="115">
        <v>2.5253991291727142E-2</v>
      </c>
      <c r="O223" s="115">
        <v>2.6500732064421668E-2</v>
      </c>
      <c r="P223" s="79">
        <v>2.1100000000000001E-2</v>
      </c>
      <c r="Q223" s="115">
        <v>2.06E-2</v>
      </c>
      <c r="R223" s="21">
        <v>1.9914040114613181E-2</v>
      </c>
      <c r="S223" s="208">
        <v>2.1029411764705883E-2</v>
      </c>
      <c r="T223" s="208">
        <v>2.0405209840810418E-2</v>
      </c>
      <c r="U223" s="208">
        <v>2.0287769784172661E-2</v>
      </c>
    </row>
    <row r="224" spans="1:21" x14ac:dyDescent="0.25">
      <c r="A224" s="81" t="s">
        <v>169</v>
      </c>
      <c r="C224" s="235" t="s">
        <v>138</v>
      </c>
      <c r="D224" s="21">
        <v>9.8099999999999993E-3</v>
      </c>
      <c r="E224" s="115">
        <v>9.8099999999999993E-3</v>
      </c>
      <c r="F224" s="115">
        <v>9.2899999999999996E-3</v>
      </c>
      <c r="G224" s="115">
        <v>8.3099999999999997E-3</v>
      </c>
      <c r="H224" s="115">
        <v>8.0000000000000002E-3</v>
      </c>
      <c r="I224" s="115">
        <v>8.4100000000000008E-3</v>
      </c>
      <c r="J224" s="115">
        <v>8.2400000000000008E-3</v>
      </c>
      <c r="K224" s="115">
        <v>7.9299999999999995E-3</v>
      </c>
      <c r="L224" s="79">
        <v>7.9104477611940307E-3</v>
      </c>
      <c r="M224" s="79">
        <v>7.8171091445427728E-3</v>
      </c>
      <c r="N224" s="115">
        <v>7.4746008708272858E-3</v>
      </c>
      <c r="O224" s="115">
        <v>1.4641288433382138E-2</v>
      </c>
      <c r="P224" s="79">
        <v>7.4000000000000003E-3</v>
      </c>
      <c r="Q224" s="115">
        <v>7.4000000000000003E-3</v>
      </c>
      <c r="R224" s="21">
        <v>7.3782234957020061E-3</v>
      </c>
      <c r="S224" s="208">
        <v>7.5735294117647055E-3</v>
      </c>
      <c r="T224" s="208">
        <v>7.4529667149059332E-3</v>
      </c>
      <c r="U224" s="208">
        <v>7.4100719424460429E-3</v>
      </c>
    </row>
    <row r="225" spans="1:21" x14ac:dyDescent="0.25">
      <c r="A225" s="81" t="s">
        <v>169</v>
      </c>
      <c r="C225" s="235" t="s">
        <v>118</v>
      </c>
      <c r="D225" s="21">
        <v>2.9180000000000001E-2</v>
      </c>
      <c r="E225" s="115">
        <v>2.605E-2</v>
      </c>
      <c r="F225" s="115">
        <v>3.0880000000000001E-2</v>
      </c>
      <c r="G225" s="115">
        <v>2.2020000000000001E-2</v>
      </c>
      <c r="H225" s="115">
        <v>1.9699999999999999E-2</v>
      </c>
      <c r="I225" s="115">
        <v>1.9199999999999998E-2</v>
      </c>
      <c r="J225" s="115">
        <v>1.9429999999999999E-2</v>
      </c>
      <c r="K225" s="115">
        <v>1.8769999999999998E-2</v>
      </c>
      <c r="L225" s="79">
        <v>1.4925373134328358E-2</v>
      </c>
      <c r="M225" s="79">
        <v>1.9911504424778761E-2</v>
      </c>
      <c r="N225" s="115">
        <v>1.857764876632801E-2</v>
      </c>
      <c r="O225" s="115">
        <v>1.0764275256222549E-2</v>
      </c>
      <c r="P225" s="79">
        <v>1.47E-2</v>
      </c>
      <c r="Q225" s="115">
        <v>1.67E-2</v>
      </c>
      <c r="R225" s="21">
        <v>1.736676217765043E-2</v>
      </c>
      <c r="S225" s="208">
        <v>1.558970588235294E-2</v>
      </c>
      <c r="T225" s="208">
        <v>1.6500723589001447E-2</v>
      </c>
      <c r="U225" s="208">
        <v>1.6323741007194244E-2</v>
      </c>
    </row>
    <row r="226" spans="1:21" x14ac:dyDescent="0.25">
      <c r="A226" s="81" t="s">
        <v>169</v>
      </c>
      <c r="C226" s="235" t="s">
        <v>119</v>
      </c>
      <c r="D226" s="21" t="s">
        <v>48</v>
      </c>
      <c r="E226" s="115" t="s">
        <v>48</v>
      </c>
      <c r="F226" s="115" t="s">
        <v>48</v>
      </c>
      <c r="G226" s="115" t="s">
        <v>48</v>
      </c>
      <c r="H226" s="115" t="s">
        <v>48</v>
      </c>
      <c r="I226" s="115" t="s">
        <v>48</v>
      </c>
      <c r="J226" s="115" t="s">
        <v>48</v>
      </c>
      <c r="K226" s="115" t="s">
        <v>48</v>
      </c>
      <c r="L226" s="79">
        <v>5.3731343283582086E-3</v>
      </c>
      <c r="M226" s="79">
        <v>5.3097345132743362E-3</v>
      </c>
      <c r="N226" s="115">
        <v>8.708272859216255E-3</v>
      </c>
      <c r="O226" s="115">
        <v>9.6332942898975111E-3</v>
      </c>
      <c r="P226" s="79">
        <v>1.2200000000000001E-2</v>
      </c>
      <c r="Q226" s="115">
        <v>1.2200000000000001E-2</v>
      </c>
      <c r="R226" s="21">
        <v>1.174785100286533E-2</v>
      </c>
      <c r="S226" s="208">
        <v>1.2058823529411764E-2</v>
      </c>
      <c r="T226" s="208">
        <v>1.2301013024602027E-2</v>
      </c>
      <c r="U226" s="208">
        <v>1.2230215827338129E-2</v>
      </c>
    </row>
    <row r="227" spans="1:21" x14ac:dyDescent="0.25">
      <c r="A227" s="81" t="s">
        <v>169</v>
      </c>
      <c r="C227" s="235" t="s">
        <v>16</v>
      </c>
      <c r="D227" s="21">
        <v>8.1030000000000005E-2</v>
      </c>
      <c r="E227" s="115">
        <v>0.09</v>
      </c>
      <c r="F227" s="115">
        <v>9.7640000000000005E-2</v>
      </c>
      <c r="G227" s="115">
        <v>9.9839999999999998E-2</v>
      </c>
      <c r="H227" s="115">
        <v>0.1048</v>
      </c>
      <c r="I227" s="115">
        <v>0.10484</v>
      </c>
      <c r="J227" s="115">
        <v>0.10421999999999999</v>
      </c>
      <c r="K227" s="115">
        <v>0.10191</v>
      </c>
      <c r="L227" s="79">
        <v>0.10373134328358209</v>
      </c>
      <c r="M227" s="79">
        <v>0.10398230088495575</v>
      </c>
      <c r="N227" s="115">
        <v>9.3613933236574742E-2</v>
      </c>
      <c r="O227" s="115">
        <v>0.10175695461200586</v>
      </c>
      <c r="P227" s="79">
        <v>0.105</v>
      </c>
      <c r="Q227" s="115">
        <v>0.1081</v>
      </c>
      <c r="R227" s="21">
        <v>0.11009885386819483</v>
      </c>
      <c r="S227" s="208">
        <v>0.10735294117647058</v>
      </c>
      <c r="T227" s="208">
        <v>9.9261939218523873E-2</v>
      </c>
      <c r="U227" s="208">
        <v>9.9280575539568344E-2</v>
      </c>
    </row>
    <row r="228" spans="1:21" x14ac:dyDescent="0.25">
      <c r="A228" s="81" t="s">
        <v>169</v>
      </c>
      <c r="C228" s="235" t="s">
        <v>54</v>
      </c>
      <c r="D228" s="21">
        <v>3.5709999999999999E-2</v>
      </c>
      <c r="E228" s="115">
        <v>3.3160000000000002E-2</v>
      </c>
      <c r="F228" s="115">
        <v>3.5430000000000003E-2</v>
      </c>
      <c r="G228" s="115">
        <v>3.8269999999999998E-2</v>
      </c>
      <c r="H228" s="115">
        <v>3.8100000000000002E-2</v>
      </c>
      <c r="I228" s="115">
        <v>3.4009999999999999E-2</v>
      </c>
      <c r="J228" s="115">
        <v>3.3869999999999997E-2</v>
      </c>
      <c r="K228" s="115">
        <v>3.984E-2</v>
      </c>
      <c r="L228" s="79">
        <v>4.338792537313433E-2</v>
      </c>
      <c r="M228" s="79">
        <v>4.55637610619469E-2</v>
      </c>
      <c r="N228" s="115">
        <v>4.5912133526850508E-2</v>
      </c>
      <c r="O228" s="115">
        <v>4.7052386530014638E-2</v>
      </c>
      <c r="P228" s="79">
        <v>4.5999999999999999E-2</v>
      </c>
      <c r="Q228" s="115">
        <v>6.5500000000000003E-2</v>
      </c>
      <c r="R228" s="21">
        <v>5.8624641833810887E-2</v>
      </c>
      <c r="S228" s="208">
        <v>5.7352941176470586E-2</v>
      </c>
      <c r="T228" s="208">
        <v>6.3675832127351659E-2</v>
      </c>
      <c r="U228" s="208">
        <v>7.0503597122302156E-2</v>
      </c>
    </row>
    <row r="229" spans="1:21" x14ac:dyDescent="0.25">
      <c r="A229" s="81" t="s">
        <v>169</v>
      </c>
      <c r="C229" s="235" t="s">
        <v>121</v>
      </c>
      <c r="D229" s="21" t="s">
        <v>48</v>
      </c>
      <c r="E229" s="115" t="s">
        <v>48</v>
      </c>
      <c r="F229" s="115" t="s">
        <v>48</v>
      </c>
      <c r="G229" s="115">
        <v>8.7600000000000004E-3</v>
      </c>
      <c r="H229" s="115">
        <v>8.6E-3</v>
      </c>
      <c r="I229" s="115">
        <v>9.58E-3</v>
      </c>
      <c r="J229" s="115">
        <v>9.5300000000000003E-3</v>
      </c>
      <c r="K229" s="115">
        <v>1.1379999999999999E-2</v>
      </c>
      <c r="L229" s="79">
        <v>9.589985074626866E-3</v>
      </c>
      <c r="M229" s="79">
        <v>9.4711209439528026E-3</v>
      </c>
      <c r="N229" s="115">
        <v>8.2945428156748907E-3</v>
      </c>
      <c r="O229" s="115">
        <v>7.8492386530014634E-3</v>
      </c>
      <c r="P229" s="79" t="s">
        <v>48</v>
      </c>
      <c r="Q229" s="115" t="s">
        <v>48</v>
      </c>
      <c r="R229" s="21" t="s">
        <v>48</v>
      </c>
      <c r="S229" s="208" t="s">
        <v>48</v>
      </c>
      <c r="T229" s="208" t="s">
        <v>48</v>
      </c>
      <c r="U229" s="208" t="s">
        <v>48</v>
      </c>
    </row>
    <row r="230" spans="1:21" x14ac:dyDescent="0.25">
      <c r="A230" s="81" t="s">
        <v>169</v>
      </c>
      <c r="C230" s="235" t="s">
        <v>32</v>
      </c>
      <c r="D230" s="21">
        <v>1.7299999999999999E-2</v>
      </c>
      <c r="E230" s="115">
        <v>1.6320000000000001E-2</v>
      </c>
      <c r="F230" s="115">
        <v>1.1939999999999999E-2</v>
      </c>
      <c r="G230" s="115">
        <v>1.0880000000000001E-2</v>
      </c>
      <c r="H230" s="115">
        <v>1.0999999999999999E-2</v>
      </c>
      <c r="I230" s="115">
        <v>1.0160000000000001E-2</v>
      </c>
      <c r="J230" s="115">
        <v>9.7999999999999997E-3</v>
      </c>
      <c r="K230" s="115">
        <v>8.9899999999999997E-3</v>
      </c>
      <c r="L230" s="79">
        <v>9.2269104477611941E-3</v>
      </c>
      <c r="M230" s="79">
        <v>9.3897197640117995E-3</v>
      </c>
      <c r="N230" s="115">
        <v>9.2452830188679246E-3</v>
      </c>
      <c r="O230" s="115">
        <v>9.8389458272327961E-3</v>
      </c>
      <c r="P230" s="79" t="s">
        <v>48</v>
      </c>
      <c r="Q230" s="115" t="s">
        <v>48</v>
      </c>
      <c r="R230" s="21" t="s">
        <v>48</v>
      </c>
      <c r="S230" s="208" t="s">
        <v>48</v>
      </c>
      <c r="T230" s="208" t="s">
        <v>48</v>
      </c>
      <c r="U230" s="208" t="s">
        <v>48</v>
      </c>
    </row>
    <row r="231" spans="1:21" x14ac:dyDescent="0.25">
      <c r="A231" s="81" t="s">
        <v>169</v>
      </c>
      <c r="C231" s="235" t="s">
        <v>127</v>
      </c>
      <c r="D231" s="21">
        <v>1.685E-2</v>
      </c>
      <c r="E231" s="115">
        <v>1.8620000000000001E-2</v>
      </c>
      <c r="F231" s="115">
        <v>1.8890000000000001E-2</v>
      </c>
      <c r="G231" s="115">
        <v>2.427E-2</v>
      </c>
      <c r="H231" s="115">
        <v>3.0599999999999999E-2</v>
      </c>
      <c r="I231" s="115">
        <v>2.964E-2</v>
      </c>
      <c r="J231" s="115">
        <v>2.9069999999999999E-2</v>
      </c>
      <c r="K231" s="115">
        <v>2.8590000000000001E-2</v>
      </c>
      <c r="L231" s="79">
        <v>2.9104477611940297E-2</v>
      </c>
      <c r="M231" s="79">
        <v>2.8761061946902654E-2</v>
      </c>
      <c r="N231" s="115">
        <v>3.1567489114658925E-2</v>
      </c>
      <c r="O231" s="115">
        <v>3.184480234260615E-2</v>
      </c>
      <c r="P231" s="79">
        <v>2.63E-2</v>
      </c>
      <c r="Q231" s="115">
        <v>2.7E-2</v>
      </c>
      <c r="R231" s="21">
        <v>2.7220630372492838E-2</v>
      </c>
      <c r="S231" s="208">
        <v>2.9411764705882353E-2</v>
      </c>
      <c r="T231" s="208">
        <v>3.4732272069464547E-2</v>
      </c>
      <c r="U231" s="208">
        <v>3.4532374100719423E-2</v>
      </c>
    </row>
    <row r="232" spans="1:21" x14ac:dyDescent="0.25">
      <c r="A232" s="81" t="s">
        <v>169</v>
      </c>
      <c r="C232" s="235" t="s">
        <v>38</v>
      </c>
      <c r="D232" s="21">
        <v>0.20383000000000001</v>
      </c>
      <c r="E232" s="115">
        <v>0.19658</v>
      </c>
      <c r="F232" s="115">
        <v>0.17707000000000001</v>
      </c>
      <c r="G232" s="115">
        <v>0.15423000000000001</v>
      </c>
      <c r="H232" s="115">
        <v>0.14949999999999999</v>
      </c>
      <c r="I232" s="115">
        <v>0.14976999999999999</v>
      </c>
      <c r="J232" s="115">
        <v>0.15211</v>
      </c>
      <c r="K232" s="115">
        <v>0.13930000000000001</v>
      </c>
      <c r="L232" s="79">
        <v>0.13522388059701493</v>
      </c>
      <c r="M232" s="79">
        <v>0.13495575221238937</v>
      </c>
      <c r="N232" s="115">
        <v>0.13497822931785197</v>
      </c>
      <c r="O232" s="115">
        <v>0.13089311859443631</v>
      </c>
      <c r="P232" s="79">
        <v>0.13089999999999999</v>
      </c>
      <c r="Q232" s="115">
        <v>0.128</v>
      </c>
      <c r="R232" s="21">
        <v>0.12893982808022922</v>
      </c>
      <c r="S232" s="208">
        <v>0.13544117647058823</v>
      </c>
      <c r="T232" s="208">
        <v>0.13936324167872649</v>
      </c>
      <c r="U232" s="208">
        <v>0.1372661870503597</v>
      </c>
    </row>
    <row r="233" spans="1:21" x14ac:dyDescent="0.25">
      <c r="A233" s="81" t="s">
        <v>169</v>
      </c>
      <c r="C233" s="235" t="s">
        <v>129</v>
      </c>
      <c r="D233" s="21" t="s">
        <v>48</v>
      </c>
      <c r="E233" s="115" t="s">
        <v>48</v>
      </c>
      <c r="F233" s="115" t="s">
        <v>48</v>
      </c>
      <c r="G233" s="115">
        <v>7.4900000000000001E-3</v>
      </c>
      <c r="H233" s="115">
        <v>8.0999999999999996E-3</v>
      </c>
      <c r="I233" s="115">
        <v>8.1099999999999992E-3</v>
      </c>
      <c r="J233" s="115">
        <v>7.8300000000000002E-3</v>
      </c>
      <c r="K233" s="115">
        <v>7.62E-3</v>
      </c>
      <c r="L233" s="79">
        <v>7.7611940298507459E-3</v>
      </c>
      <c r="M233" s="79">
        <v>7.6696165191740412E-3</v>
      </c>
      <c r="N233" s="115">
        <v>7.5471698113207548E-3</v>
      </c>
      <c r="O233" s="115">
        <v>7.6134699853587116E-3</v>
      </c>
      <c r="P233" s="79">
        <v>7.4999999999999997E-3</v>
      </c>
      <c r="Q233" s="115">
        <v>7.4000000000000003E-3</v>
      </c>
      <c r="R233" s="21">
        <v>7.7363896848137532E-3</v>
      </c>
      <c r="S233" s="208">
        <v>8.1617647058823527E-3</v>
      </c>
      <c r="T233" s="208">
        <v>7.8147612156295228E-3</v>
      </c>
      <c r="U233" s="208">
        <v>7.7697841726618701E-3</v>
      </c>
    </row>
    <row r="234" spans="1:21" x14ac:dyDescent="0.25">
      <c r="A234" s="81" t="s">
        <v>169</v>
      </c>
      <c r="C234" s="235" t="s">
        <v>12</v>
      </c>
      <c r="D234" s="21" t="s">
        <v>48</v>
      </c>
      <c r="E234" s="115" t="s">
        <v>48</v>
      </c>
      <c r="F234" s="115" t="s">
        <v>48</v>
      </c>
      <c r="G234" s="115">
        <v>5.5399999999999998E-3</v>
      </c>
      <c r="H234" s="115">
        <v>9.1999999999999998E-3</v>
      </c>
      <c r="I234" s="115">
        <v>8.7399999999999995E-3</v>
      </c>
      <c r="J234" s="115">
        <v>1.205E-2</v>
      </c>
      <c r="K234" s="115">
        <v>1.1730000000000001E-2</v>
      </c>
      <c r="L234" s="79">
        <v>1.1940298507462687E-2</v>
      </c>
      <c r="M234" s="79">
        <v>1.1799410029498525E-2</v>
      </c>
      <c r="N234" s="115">
        <v>1.0304789550072569E-2</v>
      </c>
      <c r="O234" s="115">
        <v>8.3455344070278176E-3</v>
      </c>
      <c r="P234" s="79">
        <v>1.15E-2</v>
      </c>
      <c r="Q234" s="115">
        <v>1.14E-2</v>
      </c>
      <c r="R234" s="21">
        <v>1.1461318051575931E-2</v>
      </c>
      <c r="S234" s="208">
        <v>1.1764705882352941E-2</v>
      </c>
      <c r="T234" s="208">
        <v>1.0130246020260492E-2</v>
      </c>
      <c r="U234" s="208">
        <v>1.0071942446043165E-2</v>
      </c>
    </row>
    <row r="235" spans="1:21" x14ac:dyDescent="0.25">
      <c r="A235" s="156" t="s">
        <v>169</v>
      </c>
      <c r="B235" s="131"/>
      <c r="C235" s="12" t="s">
        <v>171</v>
      </c>
      <c r="D235" s="211">
        <v>8.7800000000000003E-2</v>
      </c>
      <c r="E235" s="119">
        <v>7.1620000000000003E-2</v>
      </c>
      <c r="F235" s="119">
        <v>8.8029999999999997E-2</v>
      </c>
      <c r="G235" s="119">
        <v>7.5410000000000005E-2</v>
      </c>
      <c r="H235" s="119">
        <v>8.3099999999999993E-2</v>
      </c>
      <c r="I235" s="119">
        <v>7.9560000000000006E-2</v>
      </c>
      <c r="J235" s="119">
        <v>7.9519999999999993E-2</v>
      </c>
      <c r="K235" s="119">
        <v>7.1410000000000001E-2</v>
      </c>
      <c r="L235" s="128">
        <v>5.701492537313433E-2</v>
      </c>
      <c r="M235" s="128">
        <v>5.2359882005899708E-2</v>
      </c>
      <c r="N235" s="119">
        <v>5.0507982583454285E-2</v>
      </c>
      <c r="O235" s="119">
        <v>4.9341142020497802E-2</v>
      </c>
      <c r="P235" s="128">
        <v>5.5300000000000002E-2</v>
      </c>
      <c r="Q235" s="119">
        <v>5.3100000000000001E-2</v>
      </c>
      <c r="R235" s="27">
        <v>5.0716332378223497E-2</v>
      </c>
      <c r="S235" s="212">
        <v>5.0882352941176469E-2</v>
      </c>
      <c r="T235" s="212">
        <v>5.1664254703328506E-2</v>
      </c>
      <c r="U235" s="212">
        <v>5.2230215827338132E-2</v>
      </c>
    </row>
    <row r="236" spans="1:21" x14ac:dyDescent="0.25">
      <c r="A236" s="81" t="s">
        <v>172</v>
      </c>
      <c r="C236" s="235" t="s">
        <v>5</v>
      </c>
      <c r="D236" s="79">
        <v>1.282051282051282E-2</v>
      </c>
      <c r="E236" s="79">
        <v>1.2931034482758621E-2</v>
      </c>
      <c r="F236" s="79">
        <v>1.2396694214876033E-2</v>
      </c>
      <c r="G236" s="79">
        <v>1.2396694214876033E-2</v>
      </c>
      <c r="H236" s="79">
        <v>6.7873303167420816E-3</v>
      </c>
      <c r="I236" s="21">
        <v>6.3559322033898309E-3</v>
      </c>
      <c r="J236" s="79">
        <v>5.9760956175298804E-3</v>
      </c>
      <c r="K236" s="21">
        <v>5.5555555555555558E-3</v>
      </c>
      <c r="L236" s="21">
        <v>5.6140350877192978E-3</v>
      </c>
      <c r="M236" s="21">
        <v>5.2980132450331126E-3</v>
      </c>
      <c r="N236" s="79">
        <v>7.1895424836601303E-3</v>
      </c>
      <c r="O236" s="79">
        <v>8.5910652920962206E-3</v>
      </c>
      <c r="P236" s="79">
        <v>7.0967741935483875E-3</v>
      </c>
      <c r="Q236" s="79">
        <v>6.6666666666666671E-3</v>
      </c>
      <c r="R236" s="79">
        <v>6.4705882352941177E-3</v>
      </c>
      <c r="S236" s="79">
        <v>6.0000000000000001E-3</v>
      </c>
      <c r="T236" s="79">
        <v>5.7142857142857143E-3</v>
      </c>
      <c r="U236" s="79">
        <v>5.7142857142857143E-3</v>
      </c>
    </row>
    <row r="237" spans="1:21" x14ac:dyDescent="0.25">
      <c r="A237" s="81" t="s">
        <v>172</v>
      </c>
      <c r="C237" s="235" t="s">
        <v>131</v>
      </c>
      <c r="D237" s="79">
        <v>1.7094017094017096E-2</v>
      </c>
      <c r="E237" s="79">
        <v>1.7241379310344827E-2</v>
      </c>
      <c r="F237" s="79">
        <v>1.6528925619834711E-2</v>
      </c>
      <c r="G237" s="79">
        <v>1.6528925619834711E-2</v>
      </c>
      <c r="H237" s="79">
        <v>9.0497737556561094E-3</v>
      </c>
      <c r="I237" s="21">
        <v>8.4745762711864406E-3</v>
      </c>
      <c r="J237" s="79">
        <v>7.9681274900398405E-3</v>
      </c>
      <c r="K237" s="21">
        <v>1.7028888888888888E-3</v>
      </c>
      <c r="L237" s="21">
        <v>1.6328350877192982E-3</v>
      </c>
      <c r="M237" s="21">
        <v>1.6248576158940397E-3</v>
      </c>
      <c r="N237" s="79">
        <v>2.9705882352941177E-3</v>
      </c>
      <c r="O237" s="79">
        <v>2.4929312714776631E-3</v>
      </c>
      <c r="P237" s="79">
        <v>2.3667677419354836E-3</v>
      </c>
      <c r="Q237" s="79">
        <v>2.4267757575757577E-3</v>
      </c>
      <c r="R237" s="79">
        <v>2.2970588235294116E-3</v>
      </c>
      <c r="S237" s="79">
        <v>2.2285714285714287E-3</v>
      </c>
      <c r="T237" s="79">
        <v>2.3714285714285716E-3</v>
      </c>
      <c r="U237" s="79">
        <v>2.3428571428571431E-3</v>
      </c>
    </row>
    <row r="238" spans="1:21" x14ac:dyDescent="0.25">
      <c r="A238" s="81" t="s">
        <v>172</v>
      </c>
      <c r="C238" s="235" t="s">
        <v>99</v>
      </c>
      <c r="D238" s="79" t="s">
        <v>48</v>
      </c>
      <c r="E238" s="79" t="s">
        <v>48</v>
      </c>
      <c r="F238" s="79" t="s">
        <v>48</v>
      </c>
      <c r="G238" s="79" t="s">
        <v>48</v>
      </c>
      <c r="H238" s="79" t="s">
        <v>48</v>
      </c>
      <c r="I238" s="21" t="s">
        <v>48</v>
      </c>
      <c r="J238" s="79" t="s">
        <v>48</v>
      </c>
      <c r="K238" s="21" t="s">
        <v>48</v>
      </c>
      <c r="L238" s="21" t="s">
        <v>48</v>
      </c>
      <c r="M238" s="21" t="s">
        <v>48</v>
      </c>
      <c r="N238" s="79" t="s">
        <v>48</v>
      </c>
      <c r="O238" s="79" t="s">
        <v>48</v>
      </c>
      <c r="P238" s="79" t="s">
        <v>48</v>
      </c>
      <c r="Q238" s="79">
        <v>2.406060606060606E-3</v>
      </c>
      <c r="R238" s="79">
        <v>2.1970588235294118E-3</v>
      </c>
      <c r="S238" s="79">
        <v>2.137142857142857E-3</v>
      </c>
      <c r="T238" s="79">
        <v>2.1971428571428571E-3</v>
      </c>
      <c r="U238" s="79">
        <v>1.7874285714285715E-3</v>
      </c>
    </row>
    <row r="239" spans="1:21" x14ac:dyDescent="0.25">
      <c r="A239" s="81" t="s">
        <v>172</v>
      </c>
      <c r="C239" s="235" t="s">
        <v>100</v>
      </c>
      <c r="D239" s="79">
        <v>1.4957264957264958E-2</v>
      </c>
      <c r="E239" s="79">
        <v>1.5086206896551725E-2</v>
      </c>
      <c r="F239" s="79">
        <v>1.9008264462809916E-2</v>
      </c>
      <c r="G239" s="79">
        <v>1.6528925619834711E-2</v>
      </c>
      <c r="H239" s="79">
        <v>9.0497737556561094E-3</v>
      </c>
      <c r="I239" s="21">
        <v>8.4745762711864406E-3</v>
      </c>
      <c r="J239" s="79">
        <v>9.5617529880478083E-3</v>
      </c>
      <c r="K239" s="21">
        <v>8.518518518518519E-3</v>
      </c>
      <c r="L239" s="21">
        <v>8.4210526315789472E-3</v>
      </c>
      <c r="M239" s="21">
        <v>7.9470198675496689E-3</v>
      </c>
      <c r="N239" s="79">
        <v>7.8431372549019607E-3</v>
      </c>
      <c r="O239" s="79">
        <v>8.2474226804123713E-3</v>
      </c>
      <c r="P239" s="79">
        <v>4.6420225806451613E-3</v>
      </c>
      <c r="Q239" s="79">
        <v>4.5736333333333328E-3</v>
      </c>
      <c r="R239" s="79">
        <v>4.198485294117647E-3</v>
      </c>
      <c r="S239" s="79">
        <v>4.0121599999999999E-3</v>
      </c>
      <c r="T239" s="79">
        <v>4.2320742857142862E-3</v>
      </c>
      <c r="U239" s="79">
        <v>4.0000000000000001E-3</v>
      </c>
    </row>
    <row r="240" spans="1:21" x14ac:dyDescent="0.25">
      <c r="A240" s="81" t="s">
        <v>172</v>
      </c>
      <c r="C240" s="235" t="s">
        <v>39</v>
      </c>
      <c r="D240" s="79" t="s">
        <v>48</v>
      </c>
      <c r="E240" s="79" t="s">
        <v>48</v>
      </c>
      <c r="F240" s="79" t="s">
        <v>48</v>
      </c>
      <c r="G240" s="79" t="s">
        <v>48</v>
      </c>
      <c r="H240" s="79" t="s">
        <v>48</v>
      </c>
      <c r="I240" s="21" t="s">
        <v>48</v>
      </c>
      <c r="J240" s="79" t="s">
        <v>48</v>
      </c>
      <c r="K240" s="21">
        <v>6.8888888888888884E-4</v>
      </c>
      <c r="L240" s="21">
        <v>7.6533684210526316E-4</v>
      </c>
      <c r="M240" s="21">
        <v>7.8539735099337744E-4</v>
      </c>
      <c r="N240" s="79">
        <v>7.0518627450980389E-4</v>
      </c>
      <c r="O240" s="79">
        <v>9.6542611683848802E-4</v>
      </c>
      <c r="P240" s="79">
        <v>1.094932258064516E-3</v>
      </c>
      <c r="Q240" s="79">
        <v>1.4805363636363636E-3</v>
      </c>
      <c r="R240" s="79">
        <v>1.1700058823529411E-3</v>
      </c>
      <c r="S240" s="79">
        <v>1.1054485714285713E-3</v>
      </c>
      <c r="T240" s="79">
        <v>1.2226114285714285E-3</v>
      </c>
      <c r="U240" s="79">
        <v>1.2072285714285714E-3</v>
      </c>
    </row>
    <row r="241" spans="1:21" x14ac:dyDescent="0.25">
      <c r="A241" s="81" t="s">
        <v>172</v>
      </c>
      <c r="C241" s="235" t="s">
        <v>6</v>
      </c>
      <c r="D241" s="79">
        <v>5.3239316239316242E-2</v>
      </c>
      <c r="E241" s="79">
        <v>5.2905172413793104E-2</v>
      </c>
      <c r="F241" s="79">
        <v>5.1842975206611568E-2</v>
      </c>
      <c r="G241" s="79">
        <v>5.2066115702479342E-2</v>
      </c>
      <c r="H241" s="79">
        <v>2.9411764705882353E-2</v>
      </c>
      <c r="I241" s="21">
        <v>2.7966101694915254E-2</v>
      </c>
      <c r="J241" s="79">
        <v>2.7490039840637449E-2</v>
      </c>
      <c r="K241" s="21">
        <v>2.4074074074074074E-2</v>
      </c>
      <c r="L241" s="21">
        <v>2.4761403508771929E-2</v>
      </c>
      <c r="M241" s="21">
        <v>2.4480132450331125E-2</v>
      </c>
      <c r="N241" s="79">
        <v>2.4264705882352942E-2</v>
      </c>
      <c r="O241" s="79">
        <v>2.268041237113402E-2</v>
      </c>
      <c r="P241" s="79">
        <v>2.5035483870967743E-2</v>
      </c>
      <c r="Q241" s="79">
        <v>2.4954545454545455E-2</v>
      </c>
      <c r="R241" s="79">
        <v>2.4411764705882352E-2</v>
      </c>
      <c r="S241" s="79">
        <v>2.3857142857142858E-2</v>
      </c>
      <c r="T241" s="79">
        <v>2.3714285714285716E-2</v>
      </c>
      <c r="U241" s="79">
        <v>2.3714285714285716E-2</v>
      </c>
    </row>
    <row r="242" spans="1:21" x14ac:dyDescent="0.25">
      <c r="A242" s="81" t="s">
        <v>172</v>
      </c>
      <c r="C242" s="235" t="s">
        <v>101</v>
      </c>
      <c r="D242" s="79">
        <v>8.5470085470085479E-3</v>
      </c>
      <c r="E242" s="79">
        <v>9.2068965517241377E-3</v>
      </c>
      <c r="F242" s="79">
        <v>1.1471074380165289E-2</v>
      </c>
      <c r="G242" s="79">
        <v>1.6735537190082646E-2</v>
      </c>
      <c r="H242" s="79">
        <v>5.1402714932126696E-3</v>
      </c>
      <c r="I242" s="21" t="s">
        <v>48</v>
      </c>
      <c r="J242" s="79">
        <v>5.135458167330677E-3</v>
      </c>
      <c r="K242" s="21">
        <v>5.0074074074074075E-3</v>
      </c>
      <c r="L242" s="21">
        <v>4.9438596491228068E-3</v>
      </c>
      <c r="M242" s="21">
        <v>4.7781456953642385E-3</v>
      </c>
      <c r="N242" s="79">
        <v>4.6464052287581697E-3</v>
      </c>
      <c r="O242" s="79">
        <v>3.2645567010309278E-3</v>
      </c>
      <c r="P242" s="79">
        <v>4.2225806451612899E-3</v>
      </c>
      <c r="Q242" s="79">
        <v>4.5298484848484847E-3</v>
      </c>
      <c r="R242" s="79">
        <v>4.1911764705882355E-3</v>
      </c>
      <c r="S242" s="79">
        <v>4.0000000000000001E-3</v>
      </c>
      <c r="T242" s="79">
        <v>4.2857142857142859E-3</v>
      </c>
      <c r="U242" s="79">
        <v>4.2857142857142859E-3</v>
      </c>
    </row>
    <row r="243" spans="1:21" x14ac:dyDescent="0.25">
      <c r="A243" s="81" t="s">
        <v>172</v>
      </c>
      <c r="C243" s="235" t="s">
        <v>82</v>
      </c>
      <c r="D243" s="79">
        <v>2.1487179487179486E-2</v>
      </c>
      <c r="E243" s="79">
        <v>2.2112068965517241E-2</v>
      </c>
      <c r="F243" s="79">
        <v>2.0867768595041324E-2</v>
      </c>
      <c r="G243" s="79">
        <v>1.8289256198347106E-2</v>
      </c>
      <c r="H243" s="79">
        <v>1.0171945701357467E-2</v>
      </c>
      <c r="I243" s="21">
        <v>9.4110169491525425E-3</v>
      </c>
      <c r="J243" s="79">
        <v>9.5059760956175306E-3</v>
      </c>
      <c r="K243" s="21">
        <v>8.4777777777777785E-3</v>
      </c>
      <c r="L243" s="21">
        <v>7.6666666666666662E-3</v>
      </c>
      <c r="M243" s="21">
        <v>7.0662251655629138E-3</v>
      </c>
      <c r="N243" s="79">
        <v>6.7614379084967322E-3</v>
      </c>
      <c r="O243" s="79">
        <v>5.5017182130584191E-3</v>
      </c>
      <c r="P243" s="79">
        <v>6.0096774193548388E-3</v>
      </c>
      <c r="Q243" s="79">
        <v>5.8696969696969701E-3</v>
      </c>
      <c r="R243" s="79">
        <v>5.7794117647058827E-3</v>
      </c>
      <c r="S243" s="79">
        <v>5.302857142857143E-3</v>
      </c>
      <c r="T243" s="79">
        <v>5.6986457142857144E-3</v>
      </c>
      <c r="U243" s="79">
        <v>5.2915200000000001E-3</v>
      </c>
    </row>
    <row r="244" spans="1:21" x14ac:dyDescent="0.25">
      <c r="A244" s="81" t="s">
        <v>172</v>
      </c>
      <c r="C244" s="235" t="s">
        <v>83</v>
      </c>
      <c r="D244" s="79">
        <v>8.5470085470085479E-3</v>
      </c>
      <c r="E244" s="79">
        <v>8.6206896551724137E-3</v>
      </c>
      <c r="F244" s="79">
        <v>8.2644628099173556E-3</v>
      </c>
      <c r="G244" s="79">
        <v>8.2644628099173556E-3</v>
      </c>
      <c r="H244" s="79">
        <v>9.5927601809954748E-4</v>
      </c>
      <c r="I244" s="21">
        <v>1.864406779661017E-3</v>
      </c>
      <c r="J244" s="79">
        <v>2.1513944223107572E-3</v>
      </c>
      <c r="K244" s="21">
        <v>2.2222222222222222E-3</v>
      </c>
      <c r="L244" s="21">
        <v>2.8771929824561405E-3</v>
      </c>
      <c r="M244" s="21">
        <v>2.7814569536423841E-3</v>
      </c>
      <c r="N244" s="79">
        <v>2.6797385620915032E-3</v>
      </c>
      <c r="O244" s="79">
        <v>2.7147766323024057E-3</v>
      </c>
      <c r="P244" s="79">
        <v>2.8709677419354838E-3</v>
      </c>
      <c r="Q244" s="79">
        <v>2.6060606060606061E-3</v>
      </c>
      <c r="R244" s="79">
        <v>2.852941176470588E-3</v>
      </c>
      <c r="S244" s="79">
        <v>2.7142857142857142E-3</v>
      </c>
      <c r="T244" s="79">
        <v>2.5714285714285713E-3</v>
      </c>
      <c r="U244" s="79">
        <v>2.5999999999999999E-3</v>
      </c>
    </row>
    <row r="245" spans="1:21" x14ac:dyDescent="0.25">
      <c r="A245" s="81" t="s">
        <v>172</v>
      </c>
      <c r="C245" s="235" t="s">
        <v>15</v>
      </c>
      <c r="D245" s="79">
        <v>0.17948717948717949</v>
      </c>
      <c r="E245" s="79">
        <v>0.18534482758620691</v>
      </c>
      <c r="F245" s="79">
        <v>0.17768595041322313</v>
      </c>
      <c r="G245" s="79">
        <v>0.18181818181818182</v>
      </c>
      <c r="H245" s="79">
        <v>0.54298642533936647</v>
      </c>
      <c r="I245" s="21">
        <v>0.55084745762711862</v>
      </c>
      <c r="J245" s="79">
        <v>0.55776892430278879</v>
      </c>
      <c r="K245" s="21">
        <v>0.55555555555555558</v>
      </c>
      <c r="L245" s="21">
        <v>0.56140350877192979</v>
      </c>
      <c r="M245" s="21">
        <v>0.5629139072847682</v>
      </c>
      <c r="N245" s="79">
        <v>0.58823529411764708</v>
      </c>
      <c r="O245" s="79">
        <v>0.63573883161512024</v>
      </c>
      <c r="P245" s="79">
        <v>0.61290322580645162</v>
      </c>
      <c r="Q245" s="79">
        <v>0.60606060606060608</v>
      </c>
      <c r="R245" s="79">
        <v>0.6470588235294118</v>
      </c>
      <c r="S245" s="79">
        <v>0.65714285714285714</v>
      </c>
      <c r="T245" s="79">
        <v>0.65714285714285714</v>
      </c>
      <c r="U245" s="79">
        <v>0.65714285714285714</v>
      </c>
    </row>
    <row r="246" spans="1:21" ht="14.25" customHeight="1" x14ac:dyDescent="0.25">
      <c r="A246" s="81" t="s">
        <v>172</v>
      </c>
      <c r="C246" s="235" t="s">
        <v>103</v>
      </c>
      <c r="D246" s="79">
        <v>1.1111111111111112E-2</v>
      </c>
      <c r="E246" s="79">
        <v>1.1206896551724138E-2</v>
      </c>
      <c r="F246" s="79">
        <v>1.0743801652892562E-2</v>
      </c>
      <c r="G246" s="79">
        <v>1.0743801652892562E-2</v>
      </c>
      <c r="H246" s="79">
        <v>5.8823529411764705E-3</v>
      </c>
      <c r="I246" s="21">
        <v>5.5084745762711863E-3</v>
      </c>
      <c r="J246" s="79">
        <v>5.1792828685258965E-3</v>
      </c>
      <c r="K246" s="21" t="s">
        <v>48</v>
      </c>
      <c r="L246" s="21" t="s">
        <v>48</v>
      </c>
      <c r="M246" s="21" t="s">
        <v>48</v>
      </c>
      <c r="N246" s="79" t="s">
        <v>48</v>
      </c>
      <c r="O246" s="79" t="s">
        <v>48</v>
      </c>
      <c r="P246" s="79" t="s">
        <v>48</v>
      </c>
      <c r="Q246" s="79" t="s">
        <v>48</v>
      </c>
      <c r="R246" s="79" t="s">
        <v>48</v>
      </c>
      <c r="S246" s="79" t="s">
        <v>48</v>
      </c>
      <c r="T246" s="79" t="s">
        <v>48</v>
      </c>
      <c r="U246" s="79" t="s">
        <v>48</v>
      </c>
    </row>
    <row r="247" spans="1:21" ht="14.25" customHeight="1" x14ac:dyDescent="0.25">
      <c r="A247" s="81" t="s">
        <v>172</v>
      </c>
      <c r="C247" s="235" t="s">
        <v>33</v>
      </c>
      <c r="D247" s="79" t="s">
        <v>48</v>
      </c>
      <c r="E247" s="79" t="s">
        <v>48</v>
      </c>
      <c r="F247" s="79" t="s">
        <v>48</v>
      </c>
      <c r="G247" s="79" t="s">
        <v>48</v>
      </c>
      <c r="H247" s="79" t="s">
        <v>48</v>
      </c>
      <c r="I247" s="21" t="s">
        <v>48</v>
      </c>
      <c r="J247" s="79">
        <v>9.9601593625498006E-4</v>
      </c>
      <c r="K247" s="21">
        <v>9.2592592592592596E-4</v>
      </c>
      <c r="L247" s="21">
        <v>9.1068421052631582E-4</v>
      </c>
      <c r="M247" s="21">
        <v>1.8941158940397351E-3</v>
      </c>
      <c r="N247" s="79">
        <v>1.7679738562091504E-3</v>
      </c>
      <c r="O247" s="79">
        <v>1.2027491408934709E-3</v>
      </c>
      <c r="P247" s="79">
        <v>1.0645161290322581E-3</v>
      </c>
      <c r="Q247" s="79">
        <v>8.2121212121212116E-4</v>
      </c>
      <c r="R247" s="79">
        <v>6.0782058823529404E-4</v>
      </c>
      <c r="S247" s="79">
        <v>5.2755714285714289E-4</v>
      </c>
      <c r="T247" s="79">
        <v>5.8674857142857145E-4</v>
      </c>
      <c r="U247" s="79">
        <v>5.3040857142857146E-4</v>
      </c>
    </row>
    <row r="248" spans="1:21" x14ac:dyDescent="0.25">
      <c r="A248" s="81" t="s">
        <v>172</v>
      </c>
      <c r="C248" s="235" t="s">
        <v>105</v>
      </c>
      <c r="D248" s="79">
        <v>9.8376068376068368E-3</v>
      </c>
      <c r="E248" s="79">
        <v>9.844827586206896E-3</v>
      </c>
      <c r="F248" s="79">
        <v>9.9338842975206613E-3</v>
      </c>
      <c r="G248" s="79">
        <v>1.0743801652892562E-2</v>
      </c>
      <c r="H248" s="79">
        <v>5.6380090497737557E-3</v>
      </c>
      <c r="I248" s="21">
        <v>5.2966101694915252E-3</v>
      </c>
      <c r="J248" s="79">
        <v>5.0358565737051789E-3</v>
      </c>
      <c r="K248" s="21">
        <v>4.4851851851851849E-3</v>
      </c>
      <c r="L248" s="21">
        <v>4.2736842105263158E-3</v>
      </c>
      <c r="M248" s="21">
        <v>4.2284768211920528E-3</v>
      </c>
      <c r="N248" s="79">
        <v>3.758169934640523E-3</v>
      </c>
      <c r="O248" s="79">
        <v>3.4364261168384879E-3</v>
      </c>
      <c r="P248" s="79">
        <v>3.2258064516129032E-3</v>
      </c>
      <c r="Q248" s="79">
        <v>3.312121212121212E-3</v>
      </c>
      <c r="R248" s="79">
        <v>2.811764705882353E-3</v>
      </c>
      <c r="S248" s="79">
        <v>2.7171428571428572E-3</v>
      </c>
      <c r="T248" s="79">
        <v>3.0057142857142856E-3</v>
      </c>
      <c r="U248" s="79">
        <v>2.8571428571428571E-3</v>
      </c>
    </row>
    <row r="249" spans="1:21" x14ac:dyDescent="0.25">
      <c r="A249" s="81" t="s">
        <v>172</v>
      </c>
      <c r="C249" s="235" t="s">
        <v>106</v>
      </c>
      <c r="D249" s="79" t="s">
        <v>48</v>
      </c>
      <c r="E249" s="79" t="s">
        <v>48</v>
      </c>
      <c r="F249" s="79">
        <v>6.6115702479338841E-3</v>
      </c>
      <c r="G249" s="79">
        <v>6.6115702479338841E-3</v>
      </c>
      <c r="H249" s="79">
        <v>3.6199095022624436E-3</v>
      </c>
      <c r="I249" s="21">
        <v>3.3898305084745762E-3</v>
      </c>
      <c r="J249" s="79">
        <v>3.1872509960159364E-3</v>
      </c>
      <c r="K249" s="21">
        <v>2.9629629629629628E-3</v>
      </c>
      <c r="L249" s="21">
        <v>2.8070175438596489E-3</v>
      </c>
      <c r="M249" s="21">
        <v>3.3112582781456954E-3</v>
      </c>
      <c r="N249" s="79">
        <v>3.2679738562091504E-3</v>
      </c>
      <c r="O249" s="79">
        <v>2.7491408934707906E-3</v>
      </c>
      <c r="P249" s="79">
        <v>2.5806451612903226E-3</v>
      </c>
      <c r="Q249" s="79">
        <v>2.2727272727272726E-3</v>
      </c>
      <c r="R249" s="79">
        <v>2.352941176470588E-3</v>
      </c>
      <c r="S249" s="79">
        <v>2.2857142857142859E-3</v>
      </c>
      <c r="T249" s="79">
        <v>2.142857142857143E-3</v>
      </c>
      <c r="U249" s="79">
        <v>2.0571428571428572E-3</v>
      </c>
    </row>
    <row r="250" spans="1:21" x14ac:dyDescent="0.25">
      <c r="A250" s="81" t="s">
        <v>172</v>
      </c>
      <c r="C250" s="235" t="s">
        <v>134</v>
      </c>
      <c r="D250" s="79" t="s">
        <v>48</v>
      </c>
      <c r="E250" s="79" t="s">
        <v>48</v>
      </c>
      <c r="F250" s="79" t="s">
        <v>48</v>
      </c>
      <c r="G250" s="79" t="s">
        <v>48</v>
      </c>
      <c r="H250" s="79" t="s">
        <v>48</v>
      </c>
      <c r="I250" s="21" t="s">
        <v>48</v>
      </c>
      <c r="J250" s="79">
        <v>1.7211155378486056E-3</v>
      </c>
      <c r="K250" s="21">
        <v>1.5925925925925925E-3</v>
      </c>
      <c r="L250" s="21">
        <v>1.5087719298245614E-3</v>
      </c>
      <c r="M250" s="21">
        <v>1.7119205298013246E-3</v>
      </c>
      <c r="N250" s="79">
        <v>1.5751633986928104E-3</v>
      </c>
      <c r="O250" s="79">
        <v>1.718213058419244E-3</v>
      </c>
      <c r="P250" s="79">
        <v>1.4838709677419354E-3</v>
      </c>
      <c r="Q250" s="79">
        <v>1.3818181818181818E-3</v>
      </c>
      <c r="R250" s="79">
        <v>1.3235294117647058E-3</v>
      </c>
      <c r="S250" s="79">
        <v>1.2857142857142856E-3</v>
      </c>
      <c r="T250" s="79">
        <v>1.3142857142857142E-3</v>
      </c>
      <c r="U250" s="79">
        <v>1.3428571428571428E-3</v>
      </c>
    </row>
    <row r="251" spans="1:21" x14ac:dyDescent="0.25">
      <c r="A251" s="81" t="s">
        <v>172</v>
      </c>
      <c r="C251" s="235" t="s">
        <v>19</v>
      </c>
      <c r="D251" s="79">
        <v>2.0512820512820513E-2</v>
      </c>
      <c r="E251" s="79">
        <v>2.1551724137931036E-2</v>
      </c>
      <c r="F251" s="79">
        <v>2.5619834710743802E-2</v>
      </c>
      <c r="G251" s="79">
        <v>2.4793388429752067E-2</v>
      </c>
      <c r="H251" s="79">
        <v>1.5837104072398189E-2</v>
      </c>
      <c r="I251" s="21">
        <v>1.4830508474576272E-2</v>
      </c>
      <c r="J251" s="79">
        <v>1.4342629482071713E-2</v>
      </c>
      <c r="K251" s="21">
        <v>1.2222222222222223E-2</v>
      </c>
      <c r="L251" s="21">
        <v>1.4035087719298246E-2</v>
      </c>
      <c r="M251" s="21">
        <v>1.3245033112582781E-2</v>
      </c>
      <c r="N251" s="79">
        <v>1.3071895424836602E-2</v>
      </c>
      <c r="O251" s="79">
        <v>1.2027491408934709E-2</v>
      </c>
      <c r="P251" s="79">
        <v>1.2258064516129033E-2</v>
      </c>
      <c r="Q251" s="79">
        <v>1.1818181818181818E-2</v>
      </c>
      <c r="R251" s="79">
        <v>1.1470588235294118E-2</v>
      </c>
      <c r="S251" s="79">
        <v>1.1142857142857144E-2</v>
      </c>
      <c r="T251" s="79">
        <v>1.1142857142857144E-2</v>
      </c>
      <c r="U251" s="79">
        <v>1.0857142857142857E-2</v>
      </c>
    </row>
    <row r="252" spans="1:21" x14ac:dyDescent="0.25">
      <c r="A252" s="81" t="s">
        <v>172</v>
      </c>
      <c r="C252" s="235" t="s">
        <v>94</v>
      </c>
      <c r="D252" s="79">
        <v>5.9829059829059832E-2</v>
      </c>
      <c r="E252" s="79">
        <v>5.5517241379310342E-2</v>
      </c>
      <c r="F252" s="79">
        <v>5.6611570247933882E-2</v>
      </c>
      <c r="G252" s="79">
        <v>5.4793388429752066E-2</v>
      </c>
      <c r="H252" s="79">
        <v>3.109502262443439E-2</v>
      </c>
      <c r="I252" s="21">
        <v>2.9135593220338984E-2</v>
      </c>
      <c r="J252" s="79">
        <v>2.7677290836653386E-2</v>
      </c>
      <c r="K252" s="21">
        <v>2.527037037037037E-2</v>
      </c>
      <c r="L252" s="21">
        <v>2.4978947368421052E-2</v>
      </c>
      <c r="M252" s="21">
        <v>2.390066225165563E-2</v>
      </c>
      <c r="N252" s="79">
        <v>2.3898692810457516E-2</v>
      </c>
      <c r="O252" s="79">
        <v>2.0430192439862542E-2</v>
      </c>
      <c r="P252" s="79">
        <v>2.2116438709677416E-2</v>
      </c>
      <c r="Q252" s="79">
        <v>2.1554403030303031E-2</v>
      </c>
      <c r="R252" s="79">
        <v>1.9622114705882352E-2</v>
      </c>
      <c r="S252" s="79">
        <v>1.9665714285714286E-2</v>
      </c>
      <c r="T252" s="79">
        <v>1.8257142857142857E-2</v>
      </c>
      <c r="U252" s="79">
        <v>1.8285714285714287E-2</v>
      </c>
    </row>
    <row r="253" spans="1:21" x14ac:dyDescent="0.25">
      <c r="A253" s="81" t="s">
        <v>172</v>
      </c>
      <c r="C253" s="235" t="s">
        <v>22</v>
      </c>
      <c r="D253" s="79" t="s">
        <v>48</v>
      </c>
      <c r="E253" s="79" t="s">
        <v>48</v>
      </c>
      <c r="F253" s="79" t="s">
        <v>48</v>
      </c>
      <c r="G253" s="79" t="s">
        <v>48</v>
      </c>
      <c r="H253" s="79">
        <v>2.2624434389140274E-3</v>
      </c>
      <c r="I253" s="21">
        <v>2.1186440677966102E-3</v>
      </c>
      <c r="J253" s="79">
        <v>1.9920318725099601E-3</v>
      </c>
      <c r="K253" s="21">
        <v>1.8518518518518519E-3</v>
      </c>
      <c r="L253" s="21">
        <v>1.7543859649122807E-3</v>
      </c>
      <c r="M253" s="21">
        <v>1.6556291390728477E-3</v>
      </c>
      <c r="N253" s="79">
        <v>8.1699346405228761E-4</v>
      </c>
      <c r="O253" s="79">
        <v>7.210687285223367E-4</v>
      </c>
      <c r="P253" s="79">
        <v>8.3933870967741928E-4</v>
      </c>
      <c r="Q253" s="79">
        <v>7.5757575757575758E-4</v>
      </c>
      <c r="R253" s="79">
        <v>6.7647058823529411E-4</v>
      </c>
      <c r="S253" s="79">
        <v>7.114285714285714E-4</v>
      </c>
      <c r="T253" s="79">
        <v>7.7714285714285711E-4</v>
      </c>
      <c r="U253" s="79">
        <v>8.8571428571428568E-4</v>
      </c>
    </row>
    <row r="254" spans="1:21" x14ac:dyDescent="0.25">
      <c r="A254" s="81" t="s">
        <v>172</v>
      </c>
      <c r="C254" s="235" t="s">
        <v>9</v>
      </c>
      <c r="D254" s="79" t="s">
        <v>48</v>
      </c>
      <c r="E254" s="79" t="s">
        <v>48</v>
      </c>
      <c r="F254" s="79">
        <v>7.520661157024793E-3</v>
      </c>
      <c r="G254" s="79">
        <v>7.520661157024793E-3</v>
      </c>
      <c r="H254" s="79">
        <v>4.0723981900452491E-3</v>
      </c>
      <c r="I254" s="21">
        <v>3.8135593220338985E-3</v>
      </c>
      <c r="J254" s="79">
        <v>3.5856573705179283E-3</v>
      </c>
      <c r="K254" s="21">
        <v>4.0740740740740744E-2</v>
      </c>
      <c r="L254" s="21">
        <v>4.2105263157894736E-2</v>
      </c>
      <c r="M254" s="21">
        <v>3.9735099337748346E-2</v>
      </c>
      <c r="N254" s="79">
        <v>4.2483660130718956E-2</v>
      </c>
      <c r="O254" s="79">
        <v>4.4673539518900345E-2</v>
      </c>
      <c r="P254" s="79">
        <v>4.5161290322580643E-2</v>
      </c>
      <c r="Q254" s="79">
        <v>4.5454545454545456E-2</v>
      </c>
      <c r="R254" s="79">
        <v>4.4117647058823532E-2</v>
      </c>
      <c r="S254" s="79">
        <v>4.5714285714285714E-2</v>
      </c>
      <c r="T254" s="79">
        <v>4.5714285714285714E-2</v>
      </c>
      <c r="U254" s="79">
        <v>4.5714285714285714E-2</v>
      </c>
    </row>
    <row r="255" spans="1:21" x14ac:dyDescent="0.25">
      <c r="A255" s="81" t="s">
        <v>172</v>
      </c>
      <c r="C255" s="235" t="s">
        <v>24</v>
      </c>
      <c r="D255" s="79">
        <v>2.3393162393162394E-2</v>
      </c>
      <c r="E255" s="79">
        <v>1.8432758620689653E-2</v>
      </c>
      <c r="F255" s="79">
        <v>1.8181818181818181E-2</v>
      </c>
      <c r="G255" s="79">
        <v>1.6528925619834711E-2</v>
      </c>
      <c r="H255" s="79">
        <v>9.9547511312217188E-3</v>
      </c>
      <c r="I255" s="21">
        <v>9.7457627118644075E-3</v>
      </c>
      <c r="J255" s="79">
        <v>9.9601593625498006E-3</v>
      </c>
      <c r="K255" s="21">
        <v>9.2592592592592587E-3</v>
      </c>
      <c r="L255" s="21">
        <v>9.1228070175438589E-3</v>
      </c>
      <c r="M255" s="21">
        <v>8.6092715231788075E-3</v>
      </c>
      <c r="N255" s="79">
        <v>8.8235294117647058E-3</v>
      </c>
      <c r="O255" s="79">
        <v>8.9347079037800682E-3</v>
      </c>
      <c r="P255" s="79">
        <v>8.7096774193548381E-3</v>
      </c>
      <c r="Q255" s="79">
        <v>8.4848484848484857E-3</v>
      </c>
      <c r="R255" s="79">
        <v>8.2352941176470594E-3</v>
      </c>
      <c r="S255" s="79">
        <v>8.0000000000000002E-3</v>
      </c>
      <c r="T255" s="79">
        <v>8.0000000000000002E-3</v>
      </c>
      <c r="U255" s="79">
        <v>8.0000000000000002E-3</v>
      </c>
    </row>
    <row r="256" spans="1:21" x14ac:dyDescent="0.25">
      <c r="A256" s="81" t="s">
        <v>172</v>
      </c>
      <c r="C256" s="235" t="s">
        <v>110</v>
      </c>
      <c r="D256" s="79" t="s">
        <v>48</v>
      </c>
      <c r="E256" s="79" t="s">
        <v>48</v>
      </c>
      <c r="F256" s="79" t="s">
        <v>48</v>
      </c>
      <c r="G256" s="79" t="s">
        <v>48</v>
      </c>
      <c r="H256" s="79" t="s">
        <v>48</v>
      </c>
      <c r="I256" s="21" t="s">
        <v>48</v>
      </c>
      <c r="J256" s="79" t="s">
        <v>48</v>
      </c>
      <c r="K256" s="21" t="s">
        <v>48</v>
      </c>
      <c r="L256" s="21" t="s">
        <v>48</v>
      </c>
      <c r="M256" s="21" t="s">
        <v>48</v>
      </c>
      <c r="N256" s="79">
        <v>7.8431372549019605E-4</v>
      </c>
      <c r="O256" s="79">
        <v>7.560137457044674E-4</v>
      </c>
      <c r="P256" s="79">
        <v>7.0967741935483875E-4</v>
      </c>
      <c r="Q256" s="79">
        <v>9.0909090909090909E-4</v>
      </c>
      <c r="R256" s="79">
        <v>8.8235294117647062E-4</v>
      </c>
      <c r="S256" s="79">
        <v>8.2857142857142862E-4</v>
      </c>
      <c r="T256" s="79">
        <v>7.7142857142857145E-4</v>
      </c>
      <c r="U256" s="79">
        <v>7.4285714285714287E-4</v>
      </c>
    </row>
    <row r="257" spans="1:21" x14ac:dyDescent="0.25">
      <c r="A257" s="81" t="s">
        <v>172</v>
      </c>
      <c r="C257" s="235" t="s">
        <v>136</v>
      </c>
      <c r="D257" s="79" t="s">
        <v>48</v>
      </c>
      <c r="E257" s="79" t="s">
        <v>48</v>
      </c>
      <c r="F257" s="79" t="s">
        <v>48</v>
      </c>
      <c r="G257" s="79" t="s">
        <v>48</v>
      </c>
      <c r="H257" s="79">
        <v>3.4020678733031671E-3</v>
      </c>
      <c r="I257" s="21" t="s">
        <v>48</v>
      </c>
      <c r="J257" s="79" t="s">
        <v>48</v>
      </c>
      <c r="K257" s="21">
        <v>6.1442222222222228E-4</v>
      </c>
      <c r="L257" s="21">
        <v>5.5531228070175446E-4</v>
      </c>
      <c r="M257" s="21">
        <v>9.3377483443708611E-4</v>
      </c>
      <c r="N257" s="79">
        <v>1.5704379084967319E-3</v>
      </c>
      <c r="O257" s="79">
        <v>1.4726872852233678E-3</v>
      </c>
      <c r="P257" s="79">
        <v>2.1222483870967745E-3</v>
      </c>
      <c r="Q257" s="79">
        <v>2.1681424242424242E-3</v>
      </c>
      <c r="R257" s="79">
        <v>2.2635617647058823E-3</v>
      </c>
      <c r="S257" s="79">
        <v>8.5826000000000001E-4</v>
      </c>
      <c r="T257" s="79">
        <v>7.1428571428571429E-4</v>
      </c>
      <c r="U257" s="79">
        <v>1.5828571428571428E-3</v>
      </c>
    </row>
    <row r="258" spans="1:21" ht="14.25" customHeight="1" x14ac:dyDescent="0.25">
      <c r="A258" s="81" t="s">
        <v>172</v>
      </c>
      <c r="C258" s="235" t="s">
        <v>25</v>
      </c>
      <c r="D258" s="79">
        <v>2.9914529914529916E-2</v>
      </c>
      <c r="E258" s="79">
        <v>3.017241379310345E-2</v>
      </c>
      <c r="F258" s="79">
        <v>2.8925619834710745E-2</v>
      </c>
      <c r="G258" s="79">
        <v>2.8925619834710745E-2</v>
      </c>
      <c r="H258" s="79">
        <v>1.9788248868778283E-2</v>
      </c>
      <c r="I258" s="21">
        <v>2.3728813559322035E-2</v>
      </c>
      <c r="J258" s="79">
        <v>2.4302788844621514E-2</v>
      </c>
      <c r="K258" s="21">
        <v>2.3333333333333334E-2</v>
      </c>
      <c r="L258" s="21">
        <v>2.0701754385964912E-2</v>
      </c>
      <c r="M258" s="21">
        <v>1.9867549668874173E-2</v>
      </c>
      <c r="N258" s="79">
        <v>1.9281045751633988E-2</v>
      </c>
      <c r="O258" s="79">
        <v>1.8556701030927835E-2</v>
      </c>
      <c r="P258" s="79">
        <v>1.870967741935484E-2</v>
      </c>
      <c r="Q258" s="79">
        <v>1.7575757575757574E-2</v>
      </c>
      <c r="R258" s="79">
        <v>1.7058823529411765E-2</v>
      </c>
      <c r="S258" s="79">
        <v>1.04E-2</v>
      </c>
      <c r="T258" s="79">
        <v>1.0285714285714285E-2</v>
      </c>
      <c r="U258" s="79">
        <v>5.4742857142857145E-3</v>
      </c>
    </row>
    <row r="259" spans="1:21" ht="14.25" customHeight="1" x14ac:dyDescent="0.25">
      <c r="A259" s="81" t="s">
        <v>172</v>
      </c>
      <c r="C259" s="235" t="s">
        <v>10</v>
      </c>
      <c r="D259" s="79" t="s">
        <v>48</v>
      </c>
      <c r="E259" s="79" t="s">
        <v>48</v>
      </c>
      <c r="F259" s="79" t="s">
        <v>48</v>
      </c>
      <c r="G259" s="79" t="s">
        <v>48</v>
      </c>
      <c r="H259" s="79" t="s">
        <v>48</v>
      </c>
      <c r="I259" s="21">
        <v>1.168487288135593E-3</v>
      </c>
      <c r="J259" s="79">
        <v>3.3892195219123511E-2</v>
      </c>
      <c r="K259" s="21">
        <v>9.9904814814814804E-4</v>
      </c>
      <c r="L259" s="21">
        <v>1.0659473684210526E-3</v>
      </c>
      <c r="M259" s="21">
        <v>9.1655629139072851E-4</v>
      </c>
      <c r="N259" s="79">
        <v>1.0217941176470587E-3</v>
      </c>
      <c r="O259" s="79">
        <v>1.0309278350515464E-3</v>
      </c>
      <c r="P259" s="79">
        <v>9.6774193548387097E-4</v>
      </c>
      <c r="Q259" s="79">
        <v>2.4015151515151514E-4</v>
      </c>
      <c r="R259" s="79">
        <v>2.4783529411764703E-4</v>
      </c>
      <c r="S259" s="79">
        <v>3.0366000000000003E-4</v>
      </c>
      <c r="T259" s="79">
        <v>2.9754285714285716E-4</v>
      </c>
      <c r="U259" s="79">
        <v>2.9999999999999997E-4</v>
      </c>
    </row>
    <row r="260" spans="1:21" x14ac:dyDescent="0.25">
      <c r="A260" s="81" t="s">
        <v>172</v>
      </c>
      <c r="C260" s="235" t="s">
        <v>111</v>
      </c>
      <c r="D260" s="79">
        <v>6.5350427350427356E-2</v>
      </c>
      <c r="E260" s="79">
        <v>6.5468999999999999E-2</v>
      </c>
      <c r="F260" s="79">
        <v>6.6992264462809925E-2</v>
      </c>
      <c r="G260" s="79">
        <v>6.2696280991735534E-2</v>
      </c>
      <c r="H260" s="79">
        <v>3.3574447963800907E-2</v>
      </c>
      <c r="I260" s="21">
        <v>3.3699622881355931E-2</v>
      </c>
      <c r="J260" s="79">
        <v>0</v>
      </c>
      <c r="K260" s="21">
        <v>3.2885914814814815E-2</v>
      </c>
      <c r="L260" s="21">
        <v>3.1629024561403513E-2</v>
      </c>
      <c r="M260" s="21">
        <v>3.0990066225165563E-2</v>
      </c>
      <c r="N260" s="79">
        <v>3.1137254901960783E-2</v>
      </c>
      <c r="O260" s="79">
        <v>2.318213058419244E-2</v>
      </c>
      <c r="P260" s="79">
        <v>2.7570967741935484E-2</v>
      </c>
      <c r="Q260" s="79">
        <v>2.4257575757575759E-2</v>
      </c>
      <c r="R260" s="79">
        <v>2.2297058823529413E-2</v>
      </c>
      <c r="S260" s="79">
        <v>2.1768571428571429E-2</v>
      </c>
      <c r="T260" s="79">
        <v>2.2602379999999998E-2</v>
      </c>
      <c r="U260" s="79">
        <v>2.0959945714285715E-2</v>
      </c>
    </row>
    <row r="261" spans="1:21" x14ac:dyDescent="0.25">
      <c r="A261" s="81" t="s">
        <v>172</v>
      </c>
      <c r="C261" s="235" t="s">
        <v>36</v>
      </c>
      <c r="D261" s="79" t="s">
        <v>48</v>
      </c>
      <c r="E261" s="79" t="s">
        <v>48</v>
      </c>
      <c r="F261" s="79" t="s">
        <v>48</v>
      </c>
      <c r="G261" s="79" t="s">
        <v>48</v>
      </c>
      <c r="H261" s="79" t="s">
        <v>48</v>
      </c>
      <c r="I261" s="21" t="s">
        <v>48</v>
      </c>
      <c r="J261" s="79">
        <v>2.4863027888446217E-3</v>
      </c>
      <c r="K261" s="21">
        <v>2.5995000000000002E-3</v>
      </c>
      <c r="L261" s="21">
        <v>3.4669964912280703E-3</v>
      </c>
      <c r="M261" s="21">
        <v>3.3880066225165564E-3</v>
      </c>
      <c r="N261" s="79">
        <v>2.9605130718954251E-3</v>
      </c>
      <c r="O261" s="79">
        <v>2.7428865979381442E-3</v>
      </c>
      <c r="P261" s="79">
        <v>2.8599096774193549E-3</v>
      </c>
      <c r="Q261" s="79">
        <v>2.9085666666666668E-3</v>
      </c>
      <c r="R261" s="79">
        <v>2.6711411764705883E-3</v>
      </c>
      <c r="S261" s="79">
        <v>2.4833342857142858E-3</v>
      </c>
      <c r="T261" s="79">
        <v>2.6380571428571429E-3</v>
      </c>
      <c r="U261" s="79">
        <v>2.487582857142857E-3</v>
      </c>
    </row>
    <row r="262" spans="1:21" x14ac:dyDescent="0.25">
      <c r="A262" s="81" t="s">
        <v>172</v>
      </c>
      <c r="C262" s="235" t="s">
        <v>170</v>
      </c>
      <c r="D262" s="79" t="s">
        <v>48</v>
      </c>
      <c r="E262" s="79" t="s">
        <v>48</v>
      </c>
      <c r="F262" s="79" t="s">
        <v>48</v>
      </c>
      <c r="G262" s="79" t="s">
        <v>48</v>
      </c>
      <c r="H262" s="79">
        <v>1.3683257918552036E-2</v>
      </c>
      <c r="I262" s="21">
        <v>1.5165254237288135E-2</v>
      </c>
      <c r="J262" s="79">
        <v>1.4239043824701196E-2</v>
      </c>
      <c r="K262" s="21">
        <v>1.3333333333333334E-2</v>
      </c>
      <c r="L262" s="21">
        <v>1.2982456140350877E-2</v>
      </c>
      <c r="M262" s="21">
        <v>1.2913907284768211E-2</v>
      </c>
      <c r="N262" s="79">
        <v>1.3071895424836602E-2</v>
      </c>
      <c r="O262" s="79" t="s">
        <v>48</v>
      </c>
      <c r="P262" s="79">
        <v>1.4193548387096775E-2</v>
      </c>
      <c r="Q262" s="79">
        <v>1.5454545454545455E-2</v>
      </c>
      <c r="R262" s="79">
        <v>1.5294117647058824E-2</v>
      </c>
      <c r="S262" s="79">
        <v>1.4285714285714285E-2</v>
      </c>
      <c r="T262" s="79">
        <v>1.4571428571428572E-2</v>
      </c>
      <c r="U262" s="79">
        <v>1.4571428571428572E-2</v>
      </c>
    </row>
    <row r="263" spans="1:21" x14ac:dyDescent="0.25">
      <c r="A263" s="81" t="s">
        <v>172</v>
      </c>
      <c r="C263" s="235" t="s">
        <v>26</v>
      </c>
      <c r="D263" s="79" t="s">
        <v>48</v>
      </c>
      <c r="E263" s="79" t="s">
        <v>48</v>
      </c>
      <c r="F263" s="79" t="s">
        <v>48</v>
      </c>
      <c r="G263" s="79" t="s">
        <v>48</v>
      </c>
      <c r="H263" s="79" t="s">
        <v>48</v>
      </c>
      <c r="I263" s="21" t="s">
        <v>48</v>
      </c>
      <c r="J263" s="79" t="s">
        <v>48</v>
      </c>
      <c r="K263" s="21">
        <v>2.5925925925925925E-3</v>
      </c>
      <c r="L263" s="21">
        <v>2.8070175438596489E-3</v>
      </c>
      <c r="M263" s="21">
        <v>4.3046357615894038E-3</v>
      </c>
      <c r="N263" s="79">
        <v>2.9411764705882353E-3</v>
      </c>
      <c r="O263" s="79">
        <v>3.4364261168384879E-3</v>
      </c>
      <c r="P263" s="79">
        <v>3.2258064516129032E-3</v>
      </c>
      <c r="Q263" s="79">
        <v>3.0303030303030303E-3</v>
      </c>
      <c r="R263" s="79">
        <v>3.2352941176470589E-3</v>
      </c>
      <c r="S263" s="79">
        <v>3.142857142857143E-3</v>
      </c>
      <c r="T263" s="79">
        <v>4.0000000000000001E-3</v>
      </c>
      <c r="U263" s="79">
        <v>4.2857142857142859E-3</v>
      </c>
    </row>
    <row r="264" spans="1:21" x14ac:dyDescent="0.25">
      <c r="A264" s="81" t="s">
        <v>172</v>
      </c>
      <c r="C264" s="235" t="s">
        <v>56</v>
      </c>
      <c r="D264" s="79">
        <v>5.5555555555555552E-2</v>
      </c>
      <c r="E264" s="79">
        <v>5.6034482758620691E-2</v>
      </c>
      <c r="F264" s="79">
        <v>4.3801652892561986E-2</v>
      </c>
      <c r="G264" s="79">
        <v>3.9669421487603308E-2</v>
      </c>
      <c r="H264" s="79">
        <v>2.3076923076923078E-2</v>
      </c>
      <c r="I264" s="21">
        <v>2.7542372881355932E-2</v>
      </c>
      <c r="J264" s="79">
        <v>2.5896414342629483E-2</v>
      </c>
      <c r="K264" s="21">
        <v>2.4074074074074074E-2</v>
      </c>
      <c r="L264" s="21">
        <v>2.2807017543859651E-2</v>
      </c>
      <c r="M264" s="21">
        <v>2.052980132450331E-2</v>
      </c>
      <c r="N264" s="79" t="s">
        <v>48</v>
      </c>
      <c r="O264" s="79" t="s">
        <v>48</v>
      </c>
      <c r="P264" s="79" t="s">
        <v>48</v>
      </c>
      <c r="Q264" s="79" t="s">
        <v>48</v>
      </c>
      <c r="R264" s="79" t="s">
        <v>48</v>
      </c>
      <c r="S264" s="79" t="s">
        <v>48</v>
      </c>
      <c r="T264" s="79" t="s">
        <v>48</v>
      </c>
      <c r="U264" s="79" t="s">
        <v>48</v>
      </c>
    </row>
    <row r="265" spans="1:21" x14ac:dyDescent="0.25">
      <c r="A265" s="81" t="s">
        <v>172</v>
      </c>
      <c r="C265" s="235" t="s">
        <v>92</v>
      </c>
      <c r="D265" s="79" t="s">
        <v>48</v>
      </c>
      <c r="E265" s="79" t="s">
        <v>48</v>
      </c>
      <c r="F265" s="79" t="s">
        <v>48</v>
      </c>
      <c r="G265" s="79" t="s">
        <v>48</v>
      </c>
      <c r="H265" s="79" t="s">
        <v>48</v>
      </c>
      <c r="I265" s="21">
        <v>8.2796610169491526E-4</v>
      </c>
      <c r="J265" s="79">
        <v>0</v>
      </c>
      <c r="K265" s="21">
        <v>7.9777777777777779E-4</v>
      </c>
      <c r="L265" s="21">
        <v>7.5614035087719295E-4</v>
      </c>
      <c r="M265" s="21">
        <v>7.1523178807947015E-4</v>
      </c>
      <c r="N265" s="79">
        <v>7.0588235294117652E-4</v>
      </c>
      <c r="O265" s="79">
        <v>7.4226804123711336E-4</v>
      </c>
      <c r="P265" s="79">
        <v>7.0967741935483875E-4</v>
      </c>
      <c r="Q265" s="79">
        <v>6.6666666666666664E-4</v>
      </c>
      <c r="R265" s="79">
        <v>6.4705882352941182E-4</v>
      </c>
      <c r="S265" s="79">
        <v>6.5714285714285712E-4</v>
      </c>
      <c r="T265" s="79">
        <v>6.857142857142857E-4</v>
      </c>
      <c r="U265" s="79">
        <v>6.857142857142857E-4</v>
      </c>
    </row>
    <row r="266" spans="1:21" x14ac:dyDescent="0.25">
      <c r="A266" s="81" t="s">
        <v>172</v>
      </c>
      <c r="C266" s="235" t="s">
        <v>118</v>
      </c>
      <c r="D266" s="79">
        <v>2.0564102564102564E-2</v>
      </c>
      <c r="E266" s="79">
        <v>1.9818965517241379E-2</v>
      </c>
      <c r="F266" s="79">
        <v>1.9636363636363636E-2</v>
      </c>
      <c r="G266" s="79">
        <v>1.6933884297520661E-2</v>
      </c>
      <c r="H266" s="79">
        <v>8.8687782805429872E-3</v>
      </c>
      <c r="I266" s="21">
        <v>8.2838983050847453E-3</v>
      </c>
      <c r="J266" s="79">
        <v>7.7689243027888443E-3</v>
      </c>
      <c r="K266" s="21">
        <v>6.4777777777777776E-3</v>
      </c>
      <c r="L266" s="21">
        <v>6.7929824561403507E-3</v>
      </c>
      <c r="M266" s="21">
        <v>7.0960264900662255E-3</v>
      </c>
      <c r="N266" s="79">
        <v>6.3777777777777774E-3</v>
      </c>
      <c r="O266" s="79">
        <v>5.8556701030927838E-3</v>
      </c>
      <c r="P266" s="79">
        <v>5.8032258064516125E-3</v>
      </c>
      <c r="Q266" s="79">
        <v>6.1706060606060605E-3</v>
      </c>
      <c r="R266" s="79">
        <v>5.2905382352941175E-3</v>
      </c>
      <c r="S266" s="79">
        <v>4.8841457142857142E-3</v>
      </c>
      <c r="T266" s="79">
        <v>5.1923542857142862E-3</v>
      </c>
      <c r="U266" s="79">
        <v>5.5481742857142859E-3</v>
      </c>
    </row>
    <row r="267" spans="1:21" x14ac:dyDescent="0.25">
      <c r="A267" s="81" t="s">
        <v>172</v>
      </c>
      <c r="C267" s="235" t="s">
        <v>29</v>
      </c>
      <c r="D267" s="79">
        <v>1.5495726495726496E-2</v>
      </c>
      <c r="E267" s="79">
        <v>1.3991379310344828E-2</v>
      </c>
      <c r="F267" s="79">
        <v>1.2231404958677685E-2</v>
      </c>
      <c r="G267" s="79">
        <v>1.4793388429752067E-2</v>
      </c>
      <c r="H267" s="79">
        <v>8.2760180995475122E-3</v>
      </c>
      <c r="I267" s="21">
        <v>8.5805084745762712E-3</v>
      </c>
      <c r="J267" s="79">
        <v>7.8804780876494031E-3</v>
      </c>
      <c r="K267" s="21">
        <v>6.6333333333333331E-3</v>
      </c>
      <c r="L267" s="21">
        <v>6.8140350877192984E-3</v>
      </c>
      <c r="M267" s="21">
        <v>6.6225165562913907E-3</v>
      </c>
      <c r="N267" s="79">
        <v>6.5359477124183009E-3</v>
      </c>
      <c r="O267" s="79">
        <v>5.4982817869415812E-3</v>
      </c>
      <c r="P267" s="79">
        <v>5.4941096774193546E-3</v>
      </c>
      <c r="Q267" s="79">
        <v>5.088909090909091E-3</v>
      </c>
      <c r="R267" s="79">
        <v>5.0245264705882347E-3</v>
      </c>
      <c r="S267" s="79">
        <v>4.8527199999999996E-3</v>
      </c>
      <c r="T267" s="79">
        <v>4.9218571428571428E-3</v>
      </c>
      <c r="U267" s="79">
        <v>5.4474657142857142E-3</v>
      </c>
    </row>
    <row r="268" spans="1:21" x14ac:dyDescent="0.25">
      <c r="A268" s="81" t="s">
        <v>172</v>
      </c>
      <c r="C268" s="235" t="s">
        <v>16</v>
      </c>
      <c r="D268" s="79">
        <v>5.9829059829059832E-2</v>
      </c>
      <c r="E268" s="79">
        <v>6.0344827586206899E-2</v>
      </c>
      <c r="F268" s="79">
        <v>6.6115702479338845E-2</v>
      </c>
      <c r="G268" s="79">
        <v>6.6115702479338845E-2</v>
      </c>
      <c r="H268" s="79">
        <v>3.6199095022624438E-2</v>
      </c>
      <c r="I268" s="21">
        <v>3.3898305084745763E-2</v>
      </c>
      <c r="J268" s="79">
        <v>3.2669322709163347E-2</v>
      </c>
      <c r="K268" s="21">
        <v>3.037037037037037E-2</v>
      </c>
      <c r="L268" s="21">
        <v>2.8771929824561403E-2</v>
      </c>
      <c r="M268" s="21">
        <v>2.7152317880794703E-2</v>
      </c>
      <c r="N268" s="79">
        <v>2.6797385620915031E-2</v>
      </c>
      <c r="O268" s="79">
        <v>2.4054982817869417E-2</v>
      </c>
      <c r="P268" s="79">
        <v>3.0645161290322579E-2</v>
      </c>
      <c r="Q268" s="79">
        <v>3.0606060606060605E-2</v>
      </c>
      <c r="R268" s="79">
        <v>3.2352941176470591E-2</v>
      </c>
      <c r="S268" s="79">
        <v>3.1428571428571431E-2</v>
      </c>
      <c r="T268" s="79">
        <v>3.1428571428571431E-2</v>
      </c>
      <c r="U268" s="79">
        <v>3.1428571428571431E-2</v>
      </c>
    </row>
    <row r="269" spans="1:21" x14ac:dyDescent="0.25">
      <c r="A269" s="81" t="s">
        <v>172</v>
      </c>
      <c r="C269" s="235" t="s">
        <v>54</v>
      </c>
      <c r="D269" s="79" t="s">
        <v>48</v>
      </c>
      <c r="E269" s="79" t="s">
        <v>48</v>
      </c>
      <c r="F269" s="79" t="s">
        <v>48</v>
      </c>
      <c r="G269" s="79" t="s">
        <v>48</v>
      </c>
      <c r="H269" s="79" t="s">
        <v>48</v>
      </c>
      <c r="I269" s="21" t="s">
        <v>48</v>
      </c>
      <c r="J269" s="79">
        <v>1.3944223107569722E-3</v>
      </c>
      <c r="K269" s="21">
        <v>1.3333333333333333E-3</v>
      </c>
      <c r="L269" s="21">
        <v>1.2631578947368421E-3</v>
      </c>
      <c r="M269" s="21">
        <v>1.3245033112582781E-3</v>
      </c>
      <c r="N269" s="79" t="s">
        <v>48</v>
      </c>
      <c r="O269" s="79" t="s">
        <v>48</v>
      </c>
      <c r="P269" s="79" t="s">
        <v>48</v>
      </c>
      <c r="Q269" s="79" t="s">
        <v>48</v>
      </c>
      <c r="R269" s="79" t="s">
        <v>48</v>
      </c>
      <c r="S269" s="79" t="s">
        <v>48</v>
      </c>
      <c r="T269" s="79" t="s">
        <v>48</v>
      </c>
      <c r="U269" s="79" t="s">
        <v>48</v>
      </c>
    </row>
    <row r="270" spans="1:21" x14ac:dyDescent="0.25">
      <c r="A270" s="81" t="s">
        <v>172</v>
      </c>
      <c r="C270" s="235" t="s">
        <v>143</v>
      </c>
      <c r="D270" s="79" t="s">
        <v>48</v>
      </c>
      <c r="E270" s="79" t="s">
        <v>48</v>
      </c>
      <c r="F270" s="79" t="s">
        <v>48</v>
      </c>
      <c r="G270" s="79" t="s">
        <v>48</v>
      </c>
      <c r="H270" s="79" t="s">
        <v>48</v>
      </c>
      <c r="I270" s="21" t="s">
        <v>48</v>
      </c>
      <c r="J270" s="79">
        <v>1.5936254980079682E-3</v>
      </c>
      <c r="K270" s="21">
        <v>1.4814814814814814E-3</v>
      </c>
      <c r="L270" s="21">
        <v>1.3228070175438597E-3</v>
      </c>
      <c r="M270" s="21">
        <v>1.0596026490066225E-3</v>
      </c>
      <c r="N270" s="79">
        <v>9.5535620915032681E-4</v>
      </c>
      <c r="O270" s="79">
        <v>8.6285910652920972E-4</v>
      </c>
      <c r="P270" s="79">
        <v>7.7247741935483865E-4</v>
      </c>
      <c r="Q270" s="79">
        <v>8.2943939393939387E-4</v>
      </c>
      <c r="R270" s="79">
        <v>7.0163529411764705E-4</v>
      </c>
      <c r="S270" s="79">
        <v>7.9714285714285716E-4</v>
      </c>
      <c r="T270" s="79">
        <v>6.7251714285714286E-4</v>
      </c>
      <c r="U270" s="79">
        <v>6.5714285714285712E-4</v>
      </c>
    </row>
    <row r="271" spans="1:21" x14ac:dyDescent="0.25">
      <c r="A271" s="81" t="s">
        <v>172</v>
      </c>
      <c r="C271" s="235" t="s">
        <v>120</v>
      </c>
      <c r="D271" s="79" t="s">
        <v>48</v>
      </c>
      <c r="E271" s="79" t="s">
        <v>48</v>
      </c>
      <c r="F271" s="79">
        <v>6.1983471074380167E-3</v>
      </c>
      <c r="G271" s="79">
        <v>6.7438016528925619E-3</v>
      </c>
      <c r="H271" s="79">
        <v>4.1248868778280545E-3</v>
      </c>
      <c r="I271" s="21">
        <v>3.5889830508474578E-3</v>
      </c>
      <c r="J271" s="79">
        <v>3.8286852589641436E-3</v>
      </c>
      <c r="K271" s="21">
        <v>3.5037037037037038E-3</v>
      </c>
      <c r="L271" s="21">
        <v>3.8736842105263156E-3</v>
      </c>
      <c r="M271" s="21">
        <v>3.718543046357616E-3</v>
      </c>
      <c r="N271" s="79">
        <v>3.5359477124183008E-3</v>
      </c>
      <c r="O271" s="79">
        <v>2.9793814432989693E-3</v>
      </c>
      <c r="P271" s="79">
        <v>3.1806451612903224E-3</v>
      </c>
      <c r="Q271" s="79">
        <v>2.9418575757575757E-3</v>
      </c>
      <c r="R271" s="79">
        <v>2.6560823529411764E-3</v>
      </c>
      <c r="S271" s="79">
        <v>2.3233028571428569E-3</v>
      </c>
      <c r="T271" s="79">
        <v>2.3626371428571427E-3</v>
      </c>
      <c r="U271" s="79">
        <v>2.2237114285714285E-3</v>
      </c>
    </row>
    <row r="272" spans="1:21" x14ac:dyDescent="0.25">
      <c r="A272" s="81" t="s">
        <v>172</v>
      </c>
      <c r="C272" s="235" t="s">
        <v>173</v>
      </c>
      <c r="D272" s="79" t="s">
        <v>48</v>
      </c>
      <c r="E272" s="79" t="s">
        <v>48</v>
      </c>
      <c r="F272" s="79">
        <v>1.2396694214876034E-3</v>
      </c>
      <c r="G272" s="79">
        <v>1.1853719008264462E-2</v>
      </c>
      <c r="H272" s="79">
        <v>7.4027149321266965E-3</v>
      </c>
      <c r="I272" s="21">
        <v>6.3559322033898309E-3</v>
      </c>
      <c r="J272" s="79">
        <v>5.9760956175298804E-3</v>
      </c>
      <c r="K272" s="21">
        <v>5.5555555555555558E-3</v>
      </c>
      <c r="L272" s="21">
        <v>5.263157894736842E-3</v>
      </c>
      <c r="M272" s="21">
        <v>4.9668874172185433E-3</v>
      </c>
      <c r="N272" s="79">
        <v>4.9019607843137254E-3</v>
      </c>
      <c r="O272" s="79">
        <v>5.1546391752577319E-3</v>
      </c>
      <c r="P272" s="79">
        <v>3.2258064516129032E-4</v>
      </c>
      <c r="Q272" s="79">
        <v>3.0303030303030303E-4</v>
      </c>
      <c r="R272" s="79">
        <v>2.941176470588235E-4</v>
      </c>
      <c r="S272" s="79">
        <v>2.8571428571428574E-4</v>
      </c>
      <c r="T272" s="79">
        <v>2.8571428571428574E-4</v>
      </c>
      <c r="U272" s="79">
        <v>2.8571428571428574E-4</v>
      </c>
    </row>
    <row r="273" spans="1:21" x14ac:dyDescent="0.25">
      <c r="A273" s="81" t="s">
        <v>172</v>
      </c>
      <c r="C273" s="235" t="s">
        <v>121</v>
      </c>
      <c r="D273" s="79">
        <v>1.3017094017094017E-2</v>
      </c>
      <c r="E273" s="79">
        <v>1.6551724137931035E-2</v>
      </c>
      <c r="F273" s="79">
        <v>1.1495867768595042E-2</v>
      </c>
      <c r="G273" s="79">
        <v>1.334710743801653E-2</v>
      </c>
      <c r="H273" s="79">
        <v>7.1719457013574659E-3</v>
      </c>
      <c r="I273" s="21">
        <v>6.4322033898305082E-3</v>
      </c>
      <c r="J273" s="79">
        <v>6.9243027888446218E-3</v>
      </c>
      <c r="K273" s="21">
        <v>5.2481481481481485E-3</v>
      </c>
      <c r="L273" s="21">
        <v>5.5599999999999998E-3</v>
      </c>
      <c r="M273" s="21">
        <v>5.2935132450331124E-3</v>
      </c>
      <c r="N273" s="79">
        <v>5.1523300653594775E-3</v>
      </c>
      <c r="O273" s="79">
        <v>4.7022130584192445E-3</v>
      </c>
      <c r="P273" s="79">
        <v>4.1677548387096773E-3</v>
      </c>
      <c r="Q273" s="79">
        <v>4.6649757575757574E-3</v>
      </c>
      <c r="R273" s="79">
        <v>3.5573235294117647E-3</v>
      </c>
      <c r="S273" s="79">
        <v>3.3914285714285713E-3</v>
      </c>
      <c r="T273" s="79">
        <v>3.5857142857142858E-3</v>
      </c>
      <c r="U273" s="79">
        <v>3.1857142857142856E-3</v>
      </c>
    </row>
    <row r="274" spans="1:21" x14ac:dyDescent="0.25">
      <c r="A274" s="81" t="s">
        <v>172</v>
      </c>
      <c r="C274" s="235" t="s">
        <v>32</v>
      </c>
      <c r="D274" s="79">
        <v>1.282051282051282E-2</v>
      </c>
      <c r="E274" s="79">
        <v>1.2931034482758621E-2</v>
      </c>
      <c r="F274" s="79">
        <v>1.4049586776859505E-2</v>
      </c>
      <c r="G274" s="79">
        <v>1.4049586776859505E-2</v>
      </c>
      <c r="H274" s="79">
        <v>8.1447963800904983E-3</v>
      </c>
      <c r="I274" s="21">
        <v>7.6271186440677969E-3</v>
      </c>
      <c r="J274" s="79">
        <v>7.1713147410358566E-3</v>
      </c>
      <c r="K274" s="21">
        <v>6.7333333333333334E-3</v>
      </c>
      <c r="L274" s="21">
        <v>7.0175438596491229E-3</v>
      </c>
      <c r="M274" s="21">
        <v>6.6225165562913907E-3</v>
      </c>
      <c r="N274" s="79">
        <v>6.5359477124183009E-3</v>
      </c>
      <c r="O274" s="79">
        <v>6.1855670103092781E-3</v>
      </c>
      <c r="P274" s="79">
        <v>6.1290322580645163E-3</v>
      </c>
      <c r="Q274" s="79">
        <v>5.7575757575757574E-3</v>
      </c>
      <c r="R274" s="79">
        <v>5.2941176470588233E-3</v>
      </c>
      <c r="S274" s="79">
        <v>5.1428571428571426E-3</v>
      </c>
      <c r="T274" s="79">
        <v>5.1428571428571426E-3</v>
      </c>
      <c r="U274" s="79">
        <v>5.1428571428571426E-3</v>
      </c>
    </row>
    <row r="275" spans="1:21" x14ac:dyDescent="0.25">
      <c r="A275" s="81" t="s">
        <v>172</v>
      </c>
      <c r="C275" s="235" t="s">
        <v>174</v>
      </c>
      <c r="D275" s="79" t="s">
        <v>48</v>
      </c>
      <c r="E275" s="79" t="s">
        <v>48</v>
      </c>
      <c r="F275" s="79" t="s">
        <v>48</v>
      </c>
      <c r="G275" s="79" t="s">
        <v>48</v>
      </c>
      <c r="H275" s="79">
        <v>2.6244343891402714E-3</v>
      </c>
      <c r="I275" s="21">
        <v>2.5000000000000001E-3</v>
      </c>
      <c r="J275" s="79">
        <v>2.3505976095617529E-3</v>
      </c>
      <c r="K275" s="21">
        <v>2.7407407407407406E-3</v>
      </c>
      <c r="L275" s="21">
        <v>2.631578947368421E-3</v>
      </c>
      <c r="M275" s="21">
        <v>2.5827814569536426E-3</v>
      </c>
      <c r="N275" s="79">
        <v>2.4509803921568627E-3</v>
      </c>
      <c r="O275" s="79">
        <v>2.0618556701030928E-3</v>
      </c>
      <c r="P275" s="79">
        <v>2.2580645161290325E-3</v>
      </c>
      <c r="Q275" s="79">
        <v>2.1212121212121214E-3</v>
      </c>
      <c r="R275" s="79">
        <v>2.0588235294117649E-3</v>
      </c>
      <c r="S275" s="79">
        <v>1.9428571428571429E-3</v>
      </c>
      <c r="T275" s="79">
        <v>1.8571428571428571E-3</v>
      </c>
      <c r="U275" s="79">
        <v>1.8285714285714285E-3</v>
      </c>
    </row>
    <row r="276" spans="1:21" x14ac:dyDescent="0.25">
      <c r="A276" s="81" t="s">
        <v>172</v>
      </c>
      <c r="C276" s="235" t="s">
        <v>124</v>
      </c>
      <c r="D276" s="79" t="s">
        <v>48</v>
      </c>
      <c r="E276" s="79" t="s">
        <v>48</v>
      </c>
      <c r="F276" s="79">
        <v>6.6115702479338841E-3</v>
      </c>
      <c r="G276" s="79">
        <v>6.6115702479338841E-3</v>
      </c>
      <c r="H276" s="79">
        <v>2.2785837104072398E-3</v>
      </c>
      <c r="I276" s="21">
        <v>2.2024661016949152E-3</v>
      </c>
      <c r="J276" s="79">
        <v>1.9670637450199201E-3</v>
      </c>
      <c r="K276" s="21">
        <v>1.6439962962962963E-3</v>
      </c>
      <c r="L276" s="21">
        <v>1.5789473684210526E-3</v>
      </c>
      <c r="M276" s="21">
        <v>1.5562913907284769E-3</v>
      </c>
      <c r="N276" s="79">
        <v>1.4705882352941176E-3</v>
      </c>
      <c r="O276" s="79">
        <v>1.5463917525773195E-3</v>
      </c>
      <c r="P276" s="79">
        <v>1.0372935483870967E-3</v>
      </c>
      <c r="Q276" s="79">
        <v>9.6383030303030305E-4</v>
      </c>
      <c r="R276" s="79">
        <v>8.4355294117647054E-4</v>
      </c>
      <c r="S276" s="79">
        <v>8.0587714285714287E-4</v>
      </c>
      <c r="T276" s="79">
        <v>7.4490571428571426E-4</v>
      </c>
      <c r="U276" s="79">
        <v>6.0351428571428565E-4</v>
      </c>
    </row>
    <row r="277" spans="1:21" x14ac:dyDescent="0.25">
      <c r="A277" s="81" t="s">
        <v>172</v>
      </c>
      <c r="C277" s="235" t="s">
        <v>161</v>
      </c>
      <c r="D277" s="79" t="s">
        <v>48</v>
      </c>
      <c r="E277" s="79" t="s">
        <v>48</v>
      </c>
      <c r="F277" s="79" t="s">
        <v>48</v>
      </c>
      <c r="G277" s="79" t="s">
        <v>48</v>
      </c>
      <c r="H277" s="79" t="s">
        <v>48</v>
      </c>
      <c r="I277" s="21" t="s">
        <v>48</v>
      </c>
      <c r="J277" s="79" t="s">
        <v>48</v>
      </c>
      <c r="K277" s="21">
        <v>2.9629629629629628E-3</v>
      </c>
      <c r="L277" s="21">
        <v>2.8070175438596489E-3</v>
      </c>
      <c r="M277" s="21">
        <v>2.6490066225165563E-3</v>
      </c>
      <c r="N277" s="79">
        <v>2.5163398692810458E-3</v>
      </c>
      <c r="O277" s="79">
        <v>2.6460481099656358E-3</v>
      </c>
      <c r="P277" s="79">
        <v>2.5806451612903226E-3</v>
      </c>
      <c r="Q277" s="79">
        <v>2.4242424242424242E-3</v>
      </c>
      <c r="R277" s="79">
        <v>2.352941176470588E-3</v>
      </c>
      <c r="S277" s="79">
        <v>2.2857142857142859E-3</v>
      </c>
      <c r="T277" s="79">
        <v>2.2857142857142859E-3</v>
      </c>
      <c r="U277" s="79">
        <v>2.2285714285714287E-3</v>
      </c>
    </row>
    <row r="278" spans="1:21" x14ac:dyDescent="0.25">
      <c r="A278" s="81" t="s">
        <v>172</v>
      </c>
      <c r="C278" s="235" t="s">
        <v>166</v>
      </c>
      <c r="D278" s="79" t="s">
        <v>48</v>
      </c>
      <c r="E278" s="79" t="s">
        <v>48</v>
      </c>
      <c r="F278" s="79" t="s">
        <v>48</v>
      </c>
      <c r="G278" s="79" t="s">
        <v>48</v>
      </c>
      <c r="H278" s="79" t="s">
        <v>48</v>
      </c>
      <c r="I278" s="21">
        <v>1.8898305084745764E-3</v>
      </c>
      <c r="J278" s="79">
        <v>1.896414342629482E-3</v>
      </c>
      <c r="K278" s="21">
        <v>1.5703703703703704E-3</v>
      </c>
      <c r="L278" s="21">
        <v>1.4070175438596491E-3</v>
      </c>
      <c r="M278" s="21">
        <v>1.3079470198675497E-3</v>
      </c>
      <c r="N278" s="79">
        <v>1.2058823529411764E-3</v>
      </c>
      <c r="O278" s="79">
        <v>1.2577319587628866E-3</v>
      </c>
      <c r="P278" s="79">
        <v>1.1064516129032258E-3</v>
      </c>
      <c r="Q278" s="79">
        <v>8.5454545454545451E-4</v>
      </c>
      <c r="R278" s="79">
        <v>1E-3</v>
      </c>
      <c r="S278" s="79">
        <v>8.3714285714285715E-4</v>
      </c>
      <c r="T278" s="79">
        <v>7.2285714285714282E-4</v>
      </c>
      <c r="U278" s="79">
        <v>7.4285714285714287E-4</v>
      </c>
    </row>
    <row r="279" spans="1:21" x14ac:dyDescent="0.25">
      <c r="A279" s="81" t="s">
        <v>172</v>
      </c>
      <c r="C279" s="235" t="s">
        <v>31</v>
      </c>
      <c r="D279" s="79">
        <v>9.1111111111111115E-3</v>
      </c>
      <c r="E279" s="79">
        <v>8.4051724137931029E-3</v>
      </c>
      <c r="F279" s="79">
        <v>2.7272727272727271E-2</v>
      </c>
      <c r="G279" s="79">
        <v>2.6446280991735537E-2</v>
      </c>
      <c r="H279" s="79">
        <v>1.493212669683258E-2</v>
      </c>
      <c r="I279" s="21">
        <v>1.3983050847457627E-2</v>
      </c>
      <c r="J279" s="79">
        <v>1.3545816733067729E-2</v>
      </c>
      <c r="K279" s="21">
        <v>1.3333333333333334E-2</v>
      </c>
      <c r="L279" s="21">
        <v>1.3333333333333334E-2</v>
      </c>
      <c r="M279" s="21">
        <v>1.3245033112582781E-2</v>
      </c>
      <c r="N279" s="79">
        <v>1.3071895424836602E-2</v>
      </c>
      <c r="O279" s="79">
        <v>1.3058419243986255E-2</v>
      </c>
      <c r="P279" s="79">
        <v>1.3870967741935483E-2</v>
      </c>
      <c r="Q279" s="79">
        <v>1.3030303030303031E-2</v>
      </c>
      <c r="R279" s="79">
        <v>1.3235294117647059E-2</v>
      </c>
      <c r="S279" s="79">
        <v>1.2571428571428572E-2</v>
      </c>
      <c r="T279" s="79">
        <v>1.2285714285714285E-2</v>
      </c>
      <c r="U279" s="79">
        <v>1.2E-2</v>
      </c>
    </row>
    <row r="280" spans="1:21" x14ac:dyDescent="0.25">
      <c r="A280" s="81" t="s">
        <v>172</v>
      </c>
      <c r="C280" s="235" t="s">
        <v>126</v>
      </c>
      <c r="D280" s="79" t="s">
        <v>48</v>
      </c>
      <c r="E280" s="79" t="s">
        <v>48</v>
      </c>
      <c r="F280" s="79" t="s">
        <v>48</v>
      </c>
      <c r="G280" s="79" t="s">
        <v>48</v>
      </c>
      <c r="H280" s="79" t="s">
        <v>48</v>
      </c>
      <c r="I280" s="21" t="s">
        <v>48</v>
      </c>
      <c r="J280" s="79" t="s">
        <v>48</v>
      </c>
      <c r="K280" s="21" t="s">
        <v>48</v>
      </c>
      <c r="L280" s="21" t="s">
        <v>48</v>
      </c>
      <c r="M280" s="21">
        <v>1.8834437086092715E-2</v>
      </c>
      <c r="N280" s="79">
        <v>1.6758169934640525E-2</v>
      </c>
      <c r="O280" s="79">
        <v>1.409278350515464E-2</v>
      </c>
      <c r="P280" s="79">
        <v>1.3612903225806451E-2</v>
      </c>
      <c r="Q280" s="79">
        <v>1.3596969696969698E-2</v>
      </c>
      <c r="R280" s="79">
        <v>1.2985294117647058E-2</v>
      </c>
      <c r="S280" s="79">
        <v>1.112E-2</v>
      </c>
      <c r="T280" s="79">
        <v>8.954285714285715E-3</v>
      </c>
      <c r="U280" s="79">
        <v>7.7628571428571425E-3</v>
      </c>
    </row>
    <row r="281" spans="1:21" x14ac:dyDescent="0.25">
      <c r="A281" s="81" t="s">
        <v>172</v>
      </c>
      <c r="C281" s="235" t="s">
        <v>127</v>
      </c>
      <c r="D281" s="79" t="s">
        <v>48</v>
      </c>
      <c r="E281" s="79" t="s">
        <v>48</v>
      </c>
      <c r="F281" s="79" t="s">
        <v>48</v>
      </c>
      <c r="G281" s="79" t="s">
        <v>48</v>
      </c>
      <c r="H281" s="79" t="s">
        <v>48</v>
      </c>
      <c r="I281" s="21" t="s">
        <v>48</v>
      </c>
      <c r="J281" s="79" t="s">
        <v>48</v>
      </c>
      <c r="K281" s="21" t="s">
        <v>48</v>
      </c>
      <c r="L281" s="21" t="s">
        <v>48</v>
      </c>
      <c r="M281" s="21" t="s">
        <v>48</v>
      </c>
      <c r="N281" s="79" t="s">
        <v>48</v>
      </c>
      <c r="O281" s="79">
        <v>5.0515463917525771E-4</v>
      </c>
      <c r="P281" s="79">
        <v>5.4838709677419359E-4</v>
      </c>
      <c r="Q281" s="79">
        <v>1.0303030303030303E-3</v>
      </c>
      <c r="R281" s="79">
        <v>1.176470588235294E-3</v>
      </c>
      <c r="S281" s="79">
        <v>1.2857142857142856E-3</v>
      </c>
      <c r="T281" s="79">
        <v>1.2285714285714285E-3</v>
      </c>
      <c r="U281" s="79">
        <v>1.3142857142857142E-3</v>
      </c>
    </row>
    <row r="282" spans="1:21" x14ac:dyDescent="0.25">
      <c r="A282" s="81" t="s">
        <v>172</v>
      </c>
      <c r="C282" s="235" t="s">
        <v>128</v>
      </c>
      <c r="D282" s="79">
        <v>2.1367521367521368E-2</v>
      </c>
      <c r="E282" s="79">
        <v>2.1551724137931036E-2</v>
      </c>
      <c r="F282" s="79">
        <v>2.0661157024793389E-2</v>
      </c>
      <c r="G282" s="79">
        <v>2.0661157024793389E-2</v>
      </c>
      <c r="H282" s="79">
        <v>9.0497737556561094E-3</v>
      </c>
      <c r="I282" s="21">
        <v>8.4745762711864406E-3</v>
      </c>
      <c r="J282" s="79">
        <v>7.9681274900398405E-3</v>
      </c>
      <c r="K282" s="21">
        <v>7.4074074074074077E-3</v>
      </c>
      <c r="L282" s="21">
        <v>7.0175438596491229E-3</v>
      </c>
      <c r="M282" s="21">
        <v>6.6225165562913907E-3</v>
      </c>
      <c r="N282" s="79">
        <v>4.9019607843137254E-3</v>
      </c>
      <c r="O282" s="79">
        <v>5.1546391752577319E-3</v>
      </c>
      <c r="P282" s="79">
        <v>4.8387096774193551E-3</v>
      </c>
      <c r="Q282" s="79">
        <v>4.5454545454545452E-3</v>
      </c>
      <c r="R282" s="79">
        <v>4.4117647058823529E-3</v>
      </c>
      <c r="S282" s="79">
        <v>4.2857142857142859E-3</v>
      </c>
      <c r="T282" s="79">
        <v>4.5714285714285718E-3</v>
      </c>
      <c r="U282" s="79">
        <v>4.5714285714285718E-3</v>
      </c>
    </row>
    <row r="283" spans="1:21" x14ac:dyDescent="0.25">
      <c r="A283" s="81" t="s">
        <v>172</v>
      </c>
      <c r="C283" s="235" t="s">
        <v>38</v>
      </c>
      <c r="D283" s="79">
        <v>0.1717948717948718</v>
      </c>
      <c r="E283" s="79">
        <v>0.16982758620689656</v>
      </c>
      <c r="F283" s="79">
        <v>0.16115702479338842</v>
      </c>
      <c r="G283" s="79">
        <v>0.15619834710743802</v>
      </c>
      <c r="H283" s="79">
        <v>8.0995475113122176E-2</v>
      </c>
      <c r="I283" s="21">
        <v>8.1355932203389825E-2</v>
      </c>
      <c r="J283" s="79">
        <v>7.9681274900398405E-2</v>
      </c>
      <c r="K283" s="21">
        <v>7.407407407407407E-2</v>
      </c>
      <c r="L283" s="21">
        <v>7.3684210526315783E-2</v>
      </c>
      <c r="M283" s="21">
        <v>6.6887417218543049E-2</v>
      </c>
      <c r="N283" s="79">
        <v>6.5032679738562096E-2</v>
      </c>
      <c r="O283" s="79">
        <v>5.4295532646048111E-2</v>
      </c>
      <c r="P283" s="79">
        <v>5.9032258064516126E-2</v>
      </c>
      <c r="Q283" s="79">
        <v>5.7878787878787877E-2</v>
      </c>
      <c r="R283" s="79">
        <v>5.5294117647058827E-2</v>
      </c>
      <c r="S283" s="79">
        <v>5.4857142857142854E-2</v>
      </c>
      <c r="T283" s="79">
        <v>5.5714285714285716E-2</v>
      </c>
      <c r="U283" s="79">
        <v>5.2285714285714283E-2</v>
      </c>
    </row>
    <row r="284" spans="1:21" x14ac:dyDescent="0.25">
      <c r="A284" s="81" t="s">
        <v>172</v>
      </c>
      <c r="C284" s="235" t="s">
        <v>12</v>
      </c>
      <c r="D284" s="79" t="s">
        <v>48</v>
      </c>
      <c r="E284" s="79" t="s">
        <v>48</v>
      </c>
      <c r="F284" s="79" t="s">
        <v>48</v>
      </c>
      <c r="G284" s="79" t="s">
        <v>48</v>
      </c>
      <c r="H284" s="79" t="s">
        <v>48</v>
      </c>
      <c r="I284" s="21" t="s">
        <v>48</v>
      </c>
      <c r="J284" s="79">
        <v>1.5936254980079682E-3</v>
      </c>
      <c r="K284" s="21">
        <v>1.4814814814814814E-3</v>
      </c>
      <c r="L284" s="21">
        <v>1.4035087719298245E-3</v>
      </c>
      <c r="M284" s="21">
        <v>1.3245033112582781E-3</v>
      </c>
      <c r="N284" s="79">
        <v>1.30718954248366E-3</v>
      </c>
      <c r="O284" s="79">
        <v>1.3745704467353953E-3</v>
      </c>
      <c r="P284" s="79">
        <v>1.2903225806451613E-3</v>
      </c>
      <c r="Q284" s="79">
        <v>1.2121212121212121E-3</v>
      </c>
      <c r="R284" s="79">
        <v>1.176470588235294E-3</v>
      </c>
      <c r="S284" s="79">
        <v>1.1428571428571429E-3</v>
      </c>
      <c r="T284" s="79">
        <v>1.0285714285714286E-3</v>
      </c>
      <c r="U284" s="79">
        <v>1E-3</v>
      </c>
    </row>
    <row r="285" spans="1:21" x14ac:dyDescent="0.25">
      <c r="A285" s="81" t="s">
        <v>172</v>
      </c>
      <c r="C285" s="235" t="s">
        <v>47</v>
      </c>
      <c r="D285" s="79">
        <v>8.0256410256410258E-3</v>
      </c>
      <c r="E285" s="79">
        <v>8.8448275862068968E-3</v>
      </c>
      <c r="F285" s="79">
        <v>9.5537190082644625E-3</v>
      </c>
      <c r="G285" s="79">
        <v>1.1165289256198347E-2</v>
      </c>
      <c r="H285" s="79">
        <v>6.4253393665158372E-3</v>
      </c>
      <c r="I285" s="21">
        <v>5.8644067796610171E-3</v>
      </c>
      <c r="J285" s="79">
        <v>5.8326693227091636E-3</v>
      </c>
      <c r="K285" s="21">
        <v>6.4333333333333334E-3</v>
      </c>
      <c r="L285" s="21">
        <v>5.5859649122807021E-3</v>
      </c>
      <c r="M285" s="21">
        <v>4.7615894039735101E-3</v>
      </c>
      <c r="N285" s="79">
        <v>5.2908496732026146E-3</v>
      </c>
      <c r="O285" s="79">
        <v>5.4432989690721646E-3</v>
      </c>
      <c r="P285" s="79">
        <v>4.6903225806451615E-3</v>
      </c>
      <c r="Q285" s="79">
        <v>2.5757575757575759E-3</v>
      </c>
      <c r="R285" s="79">
        <v>2.5000000000000001E-3</v>
      </c>
      <c r="S285" s="79">
        <v>2.4285714285714284E-3</v>
      </c>
      <c r="T285" s="79">
        <v>2.4285714285714284E-3</v>
      </c>
      <c r="U285" s="79">
        <v>2.3999999999999998E-3</v>
      </c>
    </row>
    <row r="286" spans="1:21" x14ac:dyDescent="0.25">
      <c r="A286" s="81" t="s">
        <v>172</v>
      </c>
      <c r="C286" s="235" t="s">
        <v>89</v>
      </c>
      <c r="D286" s="79" t="s">
        <v>48</v>
      </c>
      <c r="E286" s="79" t="s">
        <v>48</v>
      </c>
      <c r="F286" s="79" t="s">
        <v>48</v>
      </c>
      <c r="G286" s="79" t="s">
        <v>48</v>
      </c>
      <c r="H286" s="79" t="s">
        <v>48</v>
      </c>
      <c r="I286" s="21" t="s">
        <v>48</v>
      </c>
      <c r="J286" s="79" t="s">
        <v>48</v>
      </c>
      <c r="K286" s="21">
        <v>6.6666666666666664E-4</v>
      </c>
      <c r="L286" s="21">
        <v>5.6140350877192978E-4</v>
      </c>
      <c r="M286" s="21">
        <v>5.4635761589403979E-4</v>
      </c>
      <c r="N286" s="79" t="s">
        <v>48</v>
      </c>
      <c r="P286" s="79" t="s">
        <v>48</v>
      </c>
      <c r="Q286" s="79">
        <v>1.5151515151515152E-4</v>
      </c>
      <c r="R286" s="79">
        <v>7.3529411764705881E-4</v>
      </c>
      <c r="S286" s="79">
        <v>8.0000000000000004E-4</v>
      </c>
      <c r="T286" s="79">
        <v>8.571428571428571E-4</v>
      </c>
      <c r="U286" s="79">
        <v>8.571428571428571E-4</v>
      </c>
    </row>
    <row r="287" spans="1:21" x14ac:dyDescent="0.25">
      <c r="A287" s="156" t="s">
        <v>172</v>
      </c>
      <c r="B287" s="131"/>
      <c r="C287" s="12" t="s">
        <v>171</v>
      </c>
      <c r="D287" s="128">
        <v>7.9572649572649576E-2</v>
      </c>
      <c r="E287" s="128">
        <v>7.7758620689655167E-2</v>
      </c>
      <c r="F287" s="128">
        <v>5.0247933884297519E-2</v>
      </c>
      <c r="G287" s="128">
        <v>5.0743801652892565E-2</v>
      </c>
      <c r="H287" s="128">
        <v>2.0271493212669682E-2</v>
      </c>
      <c r="I287" s="27">
        <v>1.864406779661017E-2</v>
      </c>
      <c r="J287" s="128">
        <v>9.4023904382470117E-3</v>
      </c>
      <c r="K287" s="27">
        <v>6.5185185185185181E-3</v>
      </c>
      <c r="L287" s="27">
        <v>5.6491228070175443E-3</v>
      </c>
      <c r="M287" s="27">
        <v>5.3973509933774831E-3</v>
      </c>
      <c r="N287" s="128">
        <v>6.0457516339869283E-3</v>
      </c>
      <c r="O287" s="128">
        <v>5.8075601374570447E-3</v>
      </c>
      <c r="P287" s="128">
        <v>5.4838709677419353E-3</v>
      </c>
      <c r="Q287" s="128">
        <v>5.1515151515151517E-3</v>
      </c>
      <c r="R287" s="128">
        <v>5.2941176470588233E-3</v>
      </c>
      <c r="S287" s="128">
        <v>5.4285714285714284E-3</v>
      </c>
      <c r="T287" s="128">
        <v>5.7142857142857143E-3</v>
      </c>
      <c r="U287" s="128">
        <v>5.4285714285714284E-3</v>
      </c>
    </row>
    <row r="288" spans="1:21" x14ac:dyDescent="0.25">
      <c r="A288" s="81" t="s">
        <v>175</v>
      </c>
      <c r="C288" s="235" t="s">
        <v>5</v>
      </c>
      <c r="D288" s="21">
        <v>0.38039299999999998</v>
      </c>
      <c r="E288" s="115">
        <v>0.33068500000000001</v>
      </c>
      <c r="F288" s="115">
        <v>0.324185</v>
      </c>
      <c r="G288" s="132">
        <v>0.2969</v>
      </c>
      <c r="H288" s="115">
        <v>0.28179999999999999</v>
      </c>
      <c r="I288" s="115">
        <v>0.2722</v>
      </c>
      <c r="J288" s="115">
        <v>0.26290000000000002</v>
      </c>
      <c r="K288" s="115">
        <v>0.27156000000000002</v>
      </c>
      <c r="L288" s="217">
        <v>0.28737000000000001</v>
      </c>
      <c r="M288" s="115">
        <v>0.28199999999999997</v>
      </c>
      <c r="N288" s="115">
        <v>0.25686999999999999</v>
      </c>
      <c r="O288" s="115">
        <v>0.24027000000000001</v>
      </c>
      <c r="P288" s="115">
        <v>0.19275</v>
      </c>
      <c r="Q288" s="115">
        <v>0.18537000000000001</v>
      </c>
      <c r="R288" s="132">
        <v>0.18920000000000001</v>
      </c>
      <c r="S288" s="132">
        <v>0.14680000000000001</v>
      </c>
      <c r="T288" s="132">
        <v>0.1434</v>
      </c>
    </row>
    <row r="289" spans="1:20" x14ac:dyDescent="0.25">
      <c r="A289" s="81" t="s">
        <v>175</v>
      </c>
      <c r="C289" s="235" t="s">
        <v>6</v>
      </c>
      <c r="D289" s="21">
        <v>1.487E-2</v>
      </c>
      <c r="E289" s="115">
        <v>1.5166000000000001E-2</v>
      </c>
      <c r="F289" s="115">
        <v>1.7177999999999999E-2</v>
      </c>
      <c r="G289" s="132">
        <v>1.9400000000000001E-2</v>
      </c>
      <c r="H289" s="115">
        <v>2.3199999999999998E-2</v>
      </c>
      <c r="I289" s="115">
        <v>2.9499999999999998E-2</v>
      </c>
      <c r="J289" s="115">
        <v>9.5999999999999992E-3</v>
      </c>
      <c r="K289" s="115">
        <v>1.009E-2</v>
      </c>
      <c r="L289" s="217">
        <v>1.017E-2</v>
      </c>
      <c r="M289" s="115">
        <v>9.7999999999999997E-3</v>
      </c>
      <c r="N289" s="115">
        <v>1.3299999999999999E-2</v>
      </c>
      <c r="O289" s="115">
        <v>7.0400000000000003E-3</v>
      </c>
      <c r="P289" s="115">
        <v>1.5599999999999999E-2</v>
      </c>
      <c r="Q289" s="115">
        <v>1.5800000000000002E-2</v>
      </c>
      <c r="R289" s="132">
        <v>1.5900000000000001E-2</v>
      </c>
      <c r="S289" s="132">
        <v>1.5699999999999999E-2</v>
      </c>
      <c r="T289" s="132">
        <v>1.7100000000000001E-2</v>
      </c>
    </row>
    <row r="290" spans="1:20" x14ac:dyDescent="0.25">
      <c r="A290" s="81" t="s">
        <v>175</v>
      </c>
      <c r="C290" s="235" t="s">
        <v>82</v>
      </c>
      <c r="D290" s="21">
        <v>0.13479099999999999</v>
      </c>
      <c r="E290" s="115">
        <v>0.19172800000000001</v>
      </c>
      <c r="F290" s="115">
        <v>0.16502</v>
      </c>
      <c r="G290" s="132">
        <v>0.1331</v>
      </c>
      <c r="H290" s="115">
        <v>0.1166</v>
      </c>
      <c r="I290" s="115">
        <v>0.10630000000000001</v>
      </c>
      <c r="J290" s="115">
        <v>0.1067</v>
      </c>
      <c r="K290" s="115">
        <v>0.10348</v>
      </c>
      <c r="L290" s="217">
        <v>0.10488</v>
      </c>
      <c r="M290" s="115">
        <v>0.11020000000000001</v>
      </c>
      <c r="N290" s="115">
        <v>0.10054</v>
      </c>
      <c r="O290" s="115">
        <v>9.6949999999999995E-2</v>
      </c>
      <c r="P290" s="115">
        <v>0.10101</v>
      </c>
      <c r="Q290" s="115">
        <v>8.2409999999999997E-2</v>
      </c>
      <c r="R290" s="132">
        <v>8.5300000000000001E-2</v>
      </c>
      <c r="S290" s="132">
        <v>8.3900000000000002E-2</v>
      </c>
      <c r="T290" s="132">
        <v>8.1199999999999994E-2</v>
      </c>
    </row>
    <row r="291" spans="1:20" x14ac:dyDescent="0.25">
      <c r="A291" s="81" t="s">
        <v>175</v>
      </c>
      <c r="C291" s="235" t="s">
        <v>15</v>
      </c>
      <c r="D291" s="21">
        <v>2.4830000000000001E-2</v>
      </c>
      <c r="E291" s="115">
        <v>2.7217000000000002E-2</v>
      </c>
      <c r="F291" s="115">
        <v>3.4039E-2</v>
      </c>
      <c r="G291" s="132">
        <v>3.95E-2</v>
      </c>
      <c r="H291" s="115">
        <v>9.7199999999999995E-2</v>
      </c>
      <c r="I291" s="115">
        <v>9.74E-2</v>
      </c>
      <c r="J291" s="115">
        <v>0.1038</v>
      </c>
      <c r="K291" s="115">
        <v>0.10829</v>
      </c>
      <c r="L291" s="217">
        <v>9.7540000000000002E-2</v>
      </c>
      <c r="M291" s="115">
        <v>9.6199999999999994E-2</v>
      </c>
      <c r="N291" s="115">
        <v>0.11058999999999999</v>
      </c>
      <c r="O291" s="115">
        <v>1.4189999999999999E-2</v>
      </c>
      <c r="P291" s="115">
        <v>0.12973999999999999</v>
      </c>
      <c r="Q291" s="115">
        <v>0.15956000000000001</v>
      </c>
      <c r="R291" s="132">
        <v>0.15160000000000001</v>
      </c>
      <c r="S291" s="132">
        <v>0.15859999999999999</v>
      </c>
      <c r="T291" s="132">
        <v>0.16250000000000001</v>
      </c>
    </row>
    <row r="292" spans="1:20" x14ac:dyDescent="0.25">
      <c r="A292" s="81" t="s">
        <v>175</v>
      </c>
      <c r="C292" s="235" t="s">
        <v>106</v>
      </c>
      <c r="D292" s="21">
        <v>1.7735999999999998E-2</v>
      </c>
      <c r="E292" s="115">
        <v>1.9657000000000001E-2</v>
      </c>
      <c r="F292" s="115">
        <v>1.7018999999999999E-2</v>
      </c>
      <c r="G292" s="132">
        <v>1.6500000000000001E-2</v>
      </c>
      <c r="H292" s="115">
        <v>1.6199999999999999E-2</v>
      </c>
      <c r="I292" s="115">
        <v>1.52E-2</v>
      </c>
      <c r="J292" s="21" t="s">
        <v>48</v>
      </c>
      <c r="K292" s="114" t="s">
        <v>48</v>
      </c>
      <c r="L292" s="217" t="s">
        <v>48</v>
      </c>
      <c r="M292" s="114" t="s">
        <v>48</v>
      </c>
      <c r="N292" s="115" t="s">
        <v>48</v>
      </c>
      <c r="O292" s="115" t="s">
        <v>48</v>
      </c>
      <c r="P292" s="115" t="s">
        <v>48</v>
      </c>
      <c r="Q292" s="115" t="s">
        <v>48</v>
      </c>
      <c r="R292" s="132" t="s">
        <v>48</v>
      </c>
      <c r="S292" s="132" t="s">
        <v>48</v>
      </c>
      <c r="T292" s="132" t="s">
        <v>48</v>
      </c>
    </row>
    <row r="293" spans="1:20" x14ac:dyDescent="0.25">
      <c r="A293" s="81" t="s">
        <v>175</v>
      </c>
      <c r="C293" s="235" t="s">
        <v>9</v>
      </c>
      <c r="D293" s="21">
        <v>5.5903000000000001E-2</v>
      </c>
      <c r="E293" s="115">
        <v>5.9575000000000003E-2</v>
      </c>
      <c r="F293" s="115">
        <v>5.4053999999999998E-2</v>
      </c>
      <c r="G293" s="132">
        <v>5.9200000000000003E-2</v>
      </c>
      <c r="H293" s="115">
        <v>6.1899999999999997E-2</v>
      </c>
      <c r="I293" s="115">
        <v>7.0599999999999996E-2</v>
      </c>
      <c r="J293" s="115">
        <v>7.9200000000000007E-2</v>
      </c>
      <c r="K293" s="115">
        <v>8.4959999999999994E-2</v>
      </c>
      <c r="L293" s="217">
        <v>7.4569999999999997E-2</v>
      </c>
      <c r="M293" s="115">
        <v>7.22E-2</v>
      </c>
      <c r="N293" s="115">
        <v>6.3439999999999996E-2</v>
      </c>
      <c r="O293" s="115">
        <v>9.1370000000000007E-2</v>
      </c>
      <c r="P293" s="115">
        <v>6.9330000000000003E-2</v>
      </c>
      <c r="Q293" s="115">
        <v>5.339E-2</v>
      </c>
      <c r="R293" s="132">
        <v>3.4500000000000003E-2</v>
      </c>
      <c r="S293" s="132">
        <v>4.3099999999999999E-2</v>
      </c>
      <c r="T293" s="132">
        <v>3.44E-2</v>
      </c>
    </row>
    <row r="294" spans="1:20" x14ac:dyDescent="0.25">
      <c r="A294" s="81" t="s">
        <v>175</v>
      </c>
      <c r="C294" s="235" t="s">
        <v>23</v>
      </c>
      <c r="D294" s="21" t="s">
        <v>48</v>
      </c>
      <c r="E294" s="115" t="s">
        <v>48</v>
      </c>
      <c r="F294" s="115" t="s">
        <v>48</v>
      </c>
      <c r="G294" s="132" t="s">
        <v>48</v>
      </c>
      <c r="H294" s="115" t="s">
        <v>48</v>
      </c>
      <c r="I294" s="115" t="s">
        <v>48</v>
      </c>
      <c r="J294" s="115" t="s">
        <v>48</v>
      </c>
      <c r="K294" s="115" t="s">
        <v>48</v>
      </c>
      <c r="L294" s="217" t="s">
        <v>48</v>
      </c>
      <c r="M294" s="115" t="s">
        <v>48</v>
      </c>
      <c r="N294" s="115">
        <v>8.9999999999999998E-4</v>
      </c>
      <c r="O294" s="115">
        <v>1.14E-3</v>
      </c>
      <c r="P294" s="115">
        <v>5.5599999999999998E-3</v>
      </c>
      <c r="Q294" s="115">
        <v>1.6900000000000001E-3</v>
      </c>
      <c r="R294" s="132">
        <v>1.9E-3</v>
      </c>
      <c r="S294" s="132">
        <v>2.0999999999999999E-3</v>
      </c>
      <c r="T294" s="132">
        <v>2.3E-3</v>
      </c>
    </row>
    <row r="295" spans="1:20" x14ac:dyDescent="0.25">
      <c r="A295" s="81" t="s">
        <v>175</v>
      </c>
      <c r="C295" s="235" t="s">
        <v>36</v>
      </c>
      <c r="D295" s="21" t="s">
        <v>48</v>
      </c>
      <c r="E295" s="115" t="s">
        <v>48</v>
      </c>
      <c r="F295" s="115" t="s">
        <v>48</v>
      </c>
      <c r="G295" s="132">
        <v>5.3E-3</v>
      </c>
      <c r="H295" s="115" t="s">
        <v>48</v>
      </c>
      <c r="I295" s="115">
        <v>1.1000000000000001E-3</v>
      </c>
      <c r="J295" s="115">
        <v>1.4E-3</v>
      </c>
      <c r="K295" s="115">
        <v>1.1999999999999999E-3</v>
      </c>
      <c r="L295" s="217">
        <v>2.6199999999999999E-3</v>
      </c>
      <c r="M295" s="115">
        <v>2.5000000000000001E-3</v>
      </c>
      <c r="N295" s="115">
        <v>2.5100000000000001E-3</v>
      </c>
      <c r="O295" s="115">
        <v>3.1700000000000001E-3</v>
      </c>
      <c r="P295" s="115">
        <v>2.32E-3</v>
      </c>
      <c r="Q295" s="115">
        <v>2.3500000000000001E-3</v>
      </c>
      <c r="R295" s="132">
        <v>2.3999999999999998E-3</v>
      </c>
      <c r="S295" s="132">
        <v>1.9E-3</v>
      </c>
      <c r="T295" s="132">
        <v>2E-3</v>
      </c>
    </row>
    <row r="296" spans="1:20" x14ac:dyDescent="0.25">
      <c r="A296" s="81" t="s">
        <v>175</v>
      </c>
      <c r="C296" s="235" t="s">
        <v>176</v>
      </c>
      <c r="D296" s="21" t="s">
        <v>48</v>
      </c>
      <c r="E296" s="115" t="s">
        <v>48</v>
      </c>
      <c r="F296" s="115" t="s">
        <v>48</v>
      </c>
      <c r="G296" s="132" t="s">
        <v>48</v>
      </c>
      <c r="H296" s="115" t="s">
        <v>48</v>
      </c>
      <c r="I296" s="115" t="s">
        <v>48</v>
      </c>
      <c r="J296" s="115" t="s">
        <v>48</v>
      </c>
      <c r="K296" s="115" t="s">
        <v>48</v>
      </c>
      <c r="L296" s="217" t="s">
        <v>48</v>
      </c>
      <c r="M296" s="115" t="s">
        <v>48</v>
      </c>
      <c r="N296" s="115" t="s">
        <v>48</v>
      </c>
      <c r="O296" s="115" t="s">
        <v>48</v>
      </c>
      <c r="P296" s="115" t="s">
        <v>48</v>
      </c>
      <c r="Q296" s="115" t="s">
        <v>48</v>
      </c>
      <c r="R296" s="132" t="s">
        <v>48</v>
      </c>
      <c r="S296" s="132">
        <v>5.0000000000000001E-4</v>
      </c>
      <c r="T296" s="132">
        <v>1.9199999999999998E-2</v>
      </c>
    </row>
    <row r="297" spans="1:20" x14ac:dyDescent="0.25">
      <c r="A297" s="81" t="s">
        <v>175</v>
      </c>
      <c r="C297" s="235" t="s">
        <v>90</v>
      </c>
      <c r="D297" s="21" t="s">
        <v>48</v>
      </c>
      <c r="E297" s="115" t="s">
        <v>48</v>
      </c>
      <c r="F297" s="115" t="s">
        <v>48</v>
      </c>
      <c r="G297" s="132" t="s">
        <v>48</v>
      </c>
      <c r="H297" s="115" t="s">
        <v>48</v>
      </c>
      <c r="I297" s="115" t="s">
        <v>48</v>
      </c>
      <c r="J297" s="115" t="s">
        <v>48</v>
      </c>
      <c r="K297" s="115" t="s">
        <v>48</v>
      </c>
      <c r="L297" s="217" t="s">
        <v>48</v>
      </c>
      <c r="M297" s="115" t="s">
        <v>48</v>
      </c>
      <c r="N297" s="115" t="s">
        <v>48</v>
      </c>
      <c r="O297" s="115">
        <v>2.068E-2</v>
      </c>
      <c r="P297" s="115">
        <v>2.7119999999999998E-2</v>
      </c>
      <c r="Q297" s="115">
        <v>4.4420000000000001E-2</v>
      </c>
      <c r="R297" s="132">
        <v>5.1200000000000002E-2</v>
      </c>
      <c r="S297" s="132">
        <v>5.33E-2</v>
      </c>
      <c r="T297" s="132">
        <v>5.1700000000000003E-2</v>
      </c>
    </row>
    <row r="298" spans="1:20" x14ac:dyDescent="0.25">
      <c r="A298" s="81" t="s">
        <v>175</v>
      </c>
      <c r="C298" s="235" t="s">
        <v>26</v>
      </c>
      <c r="D298" s="21">
        <v>1.7690999999999998E-2</v>
      </c>
      <c r="E298" s="115">
        <v>1.9307999999999999E-2</v>
      </c>
      <c r="F298" s="115">
        <v>1.6992E-2</v>
      </c>
      <c r="G298" s="132">
        <v>1.7100000000000001E-2</v>
      </c>
      <c r="H298" s="115">
        <v>1.37E-2</v>
      </c>
      <c r="I298" s="115">
        <v>1.1599999999999999E-2</v>
      </c>
      <c r="J298" s="115">
        <v>7.6E-3</v>
      </c>
      <c r="K298" s="115">
        <v>4.5999999999999999E-3</v>
      </c>
      <c r="L298" s="217">
        <v>4.9399999999999999E-3</v>
      </c>
      <c r="M298" s="115">
        <v>6.1999999999999998E-3</v>
      </c>
      <c r="N298" s="115">
        <v>3.8800000000000002E-3</v>
      </c>
      <c r="O298" s="115">
        <v>2.2200000000000002E-3</v>
      </c>
      <c r="P298" s="115">
        <v>2.47E-3</v>
      </c>
      <c r="Q298" s="115">
        <v>3.7200000000000002E-3</v>
      </c>
      <c r="R298" s="132">
        <v>4.0000000000000001E-3</v>
      </c>
      <c r="S298" s="132">
        <v>2.0999999999999999E-3</v>
      </c>
      <c r="T298" s="132">
        <v>2.3E-3</v>
      </c>
    </row>
    <row r="299" spans="1:20" x14ac:dyDescent="0.25">
      <c r="A299" s="81" t="s">
        <v>175</v>
      </c>
      <c r="C299" s="235" t="s">
        <v>27</v>
      </c>
      <c r="D299" s="21" t="s">
        <v>48</v>
      </c>
      <c r="E299" s="115" t="s">
        <v>48</v>
      </c>
      <c r="F299" s="115" t="s">
        <v>48</v>
      </c>
      <c r="G299" s="132" t="s">
        <v>48</v>
      </c>
      <c r="H299" s="115" t="s">
        <v>48</v>
      </c>
      <c r="I299" s="115" t="s">
        <v>48</v>
      </c>
      <c r="J299" s="115" t="s">
        <v>48</v>
      </c>
      <c r="K299" s="115" t="s">
        <v>48</v>
      </c>
      <c r="L299" s="217" t="s">
        <v>48</v>
      </c>
      <c r="M299" s="115">
        <v>1.4999999999999999E-2</v>
      </c>
      <c r="N299" s="115">
        <v>3.372E-2</v>
      </c>
      <c r="O299" s="115">
        <v>5.9979999999999999E-2</v>
      </c>
      <c r="P299" s="115">
        <v>6.3299999999999995E-2</v>
      </c>
      <c r="Q299" s="115">
        <v>6.0380000000000003E-2</v>
      </c>
      <c r="R299" s="132">
        <v>5.4800000000000001E-2</v>
      </c>
      <c r="S299" s="132">
        <v>6.7599999999999993E-2</v>
      </c>
      <c r="T299" s="132">
        <v>8.7599999999999997E-2</v>
      </c>
    </row>
    <row r="300" spans="1:20" x14ac:dyDescent="0.25">
      <c r="A300" s="81" t="s">
        <v>175</v>
      </c>
      <c r="C300" s="235" t="s">
        <v>117</v>
      </c>
      <c r="D300" s="21">
        <v>8.3711999999999995E-2</v>
      </c>
      <c r="E300" s="115">
        <v>9.0722999999999998E-2</v>
      </c>
      <c r="F300" s="115">
        <v>0.102116</v>
      </c>
      <c r="G300" s="132">
        <v>9.8900000000000002E-2</v>
      </c>
      <c r="H300" s="115">
        <v>9.7199999999999995E-2</v>
      </c>
      <c r="I300" s="115">
        <v>0.1023</v>
      </c>
      <c r="J300" s="115">
        <v>0.10630000000000001</v>
      </c>
      <c r="K300" s="115">
        <v>9.7460000000000005E-2</v>
      </c>
      <c r="L300" s="217">
        <v>8.9149999999999993E-2</v>
      </c>
      <c r="M300" s="115">
        <v>8.8400000000000006E-2</v>
      </c>
      <c r="N300" s="115">
        <v>9.1990000000000002E-2</v>
      </c>
      <c r="O300" s="115">
        <v>8.5029999999999994E-2</v>
      </c>
      <c r="P300" s="115">
        <v>8.0070000000000002E-2</v>
      </c>
      <c r="Q300" s="115">
        <v>8.1659999999999996E-2</v>
      </c>
      <c r="R300" s="132">
        <v>7.8700000000000006E-2</v>
      </c>
      <c r="S300" s="132">
        <v>7.7399999999999997E-2</v>
      </c>
      <c r="T300" s="132">
        <v>7.51E-2</v>
      </c>
    </row>
    <row r="301" spans="1:20" x14ac:dyDescent="0.25">
      <c r="A301" s="81" t="s">
        <v>175</v>
      </c>
      <c r="C301" s="235" t="s">
        <v>16</v>
      </c>
      <c r="D301" s="21" t="s">
        <v>48</v>
      </c>
      <c r="E301" s="115" t="s">
        <v>48</v>
      </c>
      <c r="F301" s="115" t="s">
        <v>48</v>
      </c>
      <c r="G301" s="132" t="s">
        <v>48</v>
      </c>
      <c r="H301" s="115" t="s">
        <v>48</v>
      </c>
      <c r="I301" s="115" t="s">
        <v>48</v>
      </c>
      <c r="J301" s="115" t="s">
        <v>48</v>
      </c>
      <c r="K301" s="115" t="s">
        <v>48</v>
      </c>
      <c r="L301" s="217" t="s">
        <v>48</v>
      </c>
      <c r="M301" s="115" t="s">
        <v>48</v>
      </c>
      <c r="N301" s="115" t="s">
        <v>48</v>
      </c>
      <c r="O301" s="115" t="s">
        <v>48</v>
      </c>
      <c r="P301" s="115" t="s">
        <v>48</v>
      </c>
      <c r="Q301" s="115">
        <v>5.96E-3</v>
      </c>
      <c r="R301" s="132">
        <v>1.1900000000000001E-2</v>
      </c>
      <c r="S301" s="132">
        <v>1.4E-2</v>
      </c>
      <c r="T301" s="132">
        <v>1.8100000000000002E-2</v>
      </c>
    </row>
    <row r="302" spans="1:20" x14ac:dyDescent="0.25">
      <c r="A302" s="81" t="s">
        <v>175</v>
      </c>
      <c r="C302" s="235" t="s">
        <v>159</v>
      </c>
      <c r="D302" s="21" t="s">
        <v>48</v>
      </c>
      <c r="E302" s="115" t="s">
        <v>48</v>
      </c>
      <c r="F302" s="115" t="s">
        <v>48</v>
      </c>
      <c r="G302" s="132" t="s">
        <v>48</v>
      </c>
      <c r="H302" s="115" t="s">
        <v>48</v>
      </c>
      <c r="I302" s="115" t="s">
        <v>48</v>
      </c>
      <c r="J302" s="115" t="s">
        <v>48</v>
      </c>
      <c r="K302" s="115" t="s">
        <v>48</v>
      </c>
      <c r="L302" s="217" t="s">
        <v>48</v>
      </c>
      <c r="M302" s="115" t="s">
        <v>48</v>
      </c>
      <c r="N302" s="115" t="s">
        <v>48</v>
      </c>
      <c r="O302" s="115" t="s">
        <v>48</v>
      </c>
      <c r="P302" s="115" t="s">
        <v>48</v>
      </c>
      <c r="Q302" s="115" t="s">
        <v>48</v>
      </c>
      <c r="R302" s="132" t="s">
        <v>48</v>
      </c>
      <c r="S302" s="132">
        <v>0</v>
      </c>
      <c r="T302" s="132">
        <v>1.03E-2</v>
      </c>
    </row>
    <row r="303" spans="1:20" x14ac:dyDescent="0.25">
      <c r="A303" s="81" t="s">
        <v>175</v>
      </c>
      <c r="C303" s="235" t="s">
        <v>30</v>
      </c>
      <c r="D303" s="21" t="s">
        <v>48</v>
      </c>
      <c r="E303" s="115" t="s">
        <v>48</v>
      </c>
      <c r="F303" s="115" t="s">
        <v>48</v>
      </c>
      <c r="G303" s="132" t="s">
        <v>48</v>
      </c>
      <c r="H303" s="115" t="s">
        <v>48</v>
      </c>
      <c r="I303" s="115" t="s">
        <v>48</v>
      </c>
      <c r="J303" s="115" t="s">
        <v>48</v>
      </c>
      <c r="K303" s="115" t="s">
        <v>48</v>
      </c>
      <c r="L303" s="217">
        <v>9.1900000000000003E-3</v>
      </c>
      <c r="M303" s="115">
        <v>9.9000000000000008E-3</v>
      </c>
      <c r="N303" s="115">
        <v>9.7000000000000003E-3</v>
      </c>
      <c r="O303" s="115">
        <v>1.001E-2</v>
      </c>
      <c r="P303" s="115">
        <v>8.0099999999999998E-3</v>
      </c>
      <c r="Q303" s="115">
        <v>7.8700000000000003E-3</v>
      </c>
      <c r="R303" s="132">
        <v>1.11E-2</v>
      </c>
      <c r="S303" s="132">
        <v>1.4200000000000001E-2</v>
      </c>
      <c r="T303" s="132">
        <v>1.52E-2</v>
      </c>
    </row>
    <row r="304" spans="1:20" x14ac:dyDescent="0.25">
      <c r="A304" s="81" t="s">
        <v>175</v>
      </c>
      <c r="C304" s="235" t="s">
        <v>121</v>
      </c>
      <c r="D304" s="21">
        <v>0.17451800000000001</v>
      </c>
      <c r="E304" s="115">
        <v>0.14364499999999999</v>
      </c>
      <c r="F304" s="115">
        <v>0.123901</v>
      </c>
      <c r="G304" s="132">
        <v>0.15279999999999999</v>
      </c>
      <c r="H304" s="115">
        <v>0.14399999999999999</v>
      </c>
      <c r="I304" s="115">
        <v>0.1361</v>
      </c>
      <c r="J304" s="115">
        <v>0.13969999999999999</v>
      </c>
      <c r="K304" s="115">
        <v>0.13655999999999999</v>
      </c>
      <c r="L304" s="217">
        <v>0.1419</v>
      </c>
      <c r="M304" s="115">
        <v>0.1386</v>
      </c>
      <c r="N304" s="115">
        <v>0.13933999999999999</v>
      </c>
      <c r="O304" s="115">
        <v>0.15461</v>
      </c>
      <c r="P304" s="115">
        <v>0.12418</v>
      </c>
      <c r="Q304" s="115">
        <v>6.5799999999999999E-3</v>
      </c>
      <c r="R304" s="132">
        <v>0.13739999999999999</v>
      </c>
      <c r="S304" s="132">
        <v>0.1133</v>
      </c>
      <c r="T304" s="132">
        <v>0.1095</v>
      </c>
    </row>
    <row r="305" spans="1:21" x14ac:dyDescent="0.25">
      <c r="A305" s="81" t="s">
        <v>175</v>
      </c>
      <c r="C305" s="235" t="s">
        <v>160</v>
      </c>
      <c r="D305" s="21">
        <v>5.1149999999999998E-3</v>
      </c>
      <c r="E305" s="79" t="s">
        <v>48</v>
      </c>
      <c r="F305" s="115" t="s">
        <v>48</v>
      </c>
      <c r="G305" s="21" t="s">
        <v>48</v>
      </c>
      <c r="H305" s="79" t="s">
        <v>48</v>
      </c>
      <c r="I305" s="115" t="s">
        <v>48</v>
      </c>
      <c r="J305" s="79" t="s">
        <v>48</v>
      </c>
      <c r="K305" s="115">
        <v>6.3800000000000003E-3</v>
      </c>
      <c r="L305" s="217">
        <v>6.2199999999999998E-3</v>
      </c>
      <c r="M305" s="115">
        <v>7.4999999999999997E-3</v>
      </c>
      <c r="N305" s="115">
        <v>3.3700000000000002E-3</v>
      </c>
      <c r="O305" s="115">
        <v>1.5800000000000002E-2</v>
      </c>
      <c r="P305" s="115">
        <v>5.0800000000000003E-3</v>
      </c>
      <c r="Q305" s="115">
        <v>0.14229</v>
      </c>
      <c r="R305" s="132">
        <v>4.4000000000000003E-3</v>
      </c>
      <c r="S305" s="132">
        <v>4.1000000000000003E-3</v>
      </c>
      <c r="T305" s="132">
        <v>4.4000000000000003E-3</v>
      </c>
    </row>
    <row r="306" spans="1:21" x14ac:dyDescent="0.25">
      <c r="A306" s="81" t="s">
        <v>175</v>
      </c>
      <c r="C306" s="235" t="s">
        <v>126</v>
      </c>
      <c r="D306" s="21">
        <v>7.9091999999999996E-2</v>
      </c>
      <c r="E306" s="115">
        <v>8.8537000000000005E-2</v>
      </c>
      <c r="F306" s="115">
        <v>6.7341999999999999E-2</v>
      </c>
      <c r="G306" s="132">
        <v>7.1800000000000003E-2</v>
      </c>
      <c r="H306" s="115">
        <v>7.5499999999999998E-2</v>
      </c>
      <c r="I306" s="115">
        <v>5.8500000000000003E-2</v>
      </c>
      <c r="J306" s="115">
        <v>5.3100000000000001E-2</v>
      </c>
      <c r="K306" s="115">
        <v>5.2339999999999998E-2</v>
      </c>
      <c r="L306" s="217">
        <v>5.5590000000000001E-2</v>
      </c>
      <c r="M306" s="115">
        <v>5.6099999999999997E-2</v>
      </c>
      <c r="N306" s="115">
        <v>5.8310000000000001E-2</v>
      </c>
      <c r="O306" s="115">
        <v>7.0970000000000005E-2</v>
      </c>
      <c r="P306" s="115">
        <v>5.1889999999999999E-2</v>
      </c>
      <c r="Q306" s="115">
        <v>3.0130000000000001E-2</v>
      </c>
      <c r="R306" s="132">
        <v>2.8899999999999999E-2</v>
      </c>
      <c r="S306" s="132">
        <v>7.7600000000000002E-2</v>
      </c>
      <c r="T306" s="132">
        <v>4.8800000000000003E-2</v>
      </c>
    </row>
    <row r="307" spans="1:21" x14ac:dyDescent="0.25">
      <c r="A307" s="81" t="s">
        <v>175</v>
      </c>
      <c r="B307" s="79" t="s">
        <v>178</v>
      </c>
      <c r="C307" s="235" t="s">
        <v>38</v>
      </c>
      <c r="D307" s="21" t="s">
        <v>48</v>
      </c>
      <c r="E307" s="115" t="s">
        <v>48</v>
      </c>
      <c r="F307" s="115">
        <v>5.4462000000000003E-2</v>
      </c>
      <c r="G307" s="132">
        <v>6.59E-2</v>
      </c>
      <c r="H307" s="115">
        <v>5.1799999999999999E-2</v>
      </c>
      <c r="I307" s="115">
        <v>6.0900000000000003E-2</v>
      </c>
      <c r="J307" s="115">
        <v>6.1800000000000001E-2</v>
      </c>
      <c r="K307" s="115">
        <v>6.0159999999999998E-2</v>
      </c>
      <c r="L307" s="217">
        <v>5.2440000000000001E-2</v>
      </c>
      <c r="M307" s="115">
        <v>4.0099999999999997E-2</v>
      </c>
      <c r="N307" s="115">
        <v>4.0210000000000003E-2</v>
      </c>
      <c r="O307" s="115">
        <v>3.8019999999999998E-2</v>
      </c>
      <c r="P307" s="115">
        <v>3.7069999999999999E-2</v>
      </c>
      <c r="Q307" s="115">
        <v>3.7539999999999997E-2</v>
      </c>
      <c r="R307" s="132">
        <v>2.8400000000000002E-2</v>
      </c>
      <c r="S307" s="132">
        <v>2.8000000000000001E-2</v>
      </c>
      <c r="T307" s="132">
        <v>2.0299999999999999E-2</v>
      </c>
    </row>
    <row r="308" spans="1:21" x14ac:dyDescent="0.25">
      <c r="A308" s="156" t="s">
        <v>175</v>
      </c>
      <c r="B308" s="131"/>
      <c r="C308" s="12" t="s">
        <v>47</v>
      </c>
      <c r="D308" s="27">
        <v>1.1351E-2</v>
      </c>
      <c r="E308" s="119">
        <v>1.376E-2</v>
      </c>
      <c r="F308" s="119">
        <v>2.3691E-2</v>
      </c>
      <c r="G308" s="182">
        <v>2.3699999999999999E-2</v>
      </c>
      <c r="H308" s="119">
        <v>2.1999999999999999E-2</v>
      </c>
      <c r="I308" s="119">
        <v>3.8199999999999998E-2</v>
      </c>
      <c r="J308" s="119">
        <v>6.8000000000000005E-2</v>
      </c>
      <c r="K308" s="119">
        <v>6.293E-2</v>
      </c>
      <c r="L308" s="211">
        <v>6.3420000000000004E-2</v>
      </c>
      <c r="M308" s="119">
        <v>6.5500000000000003E-2</v>
      </c>
      <c r="N308" s="119">
        <v>7.1330000000000005E-2</v>
      </c>
      <c r="O308" s="119">
        <v>8.8539999999999994E-2</v>
      </c>
      <c r="P308" s="119">
        <v>8.4510000000000002E-2</v>
      </c>
      <c r="Q308" s="119">
        <v>7.8899999999999998E-2</v>
      </c>
      <c r="R308" s="182">
        <v>0.1084</v>
      </c>
      <c r="S308" s="182">
        <v>9.5699999999999993E-2</v>
      </c>
      <c r="T308" s="182">
        <v>9.4299999999999995E-2</v>
      </c>
      <c r="U308" s="128"/>
    </row>
    <row r="309" spans="1:21" x14ac:dyDescent="0.25">
      <c r="A309" s="81" t="s">
        <v>177</v>
      </c>
      <c r="C309" s="235" t="s">
        <v>5</v>
      </c>
      <c r="D309" s="79" t="s">
        <v>48</v>
      </c>
      <c r="E309" s="79" t="s">
        <v>48</v>
      </c>
      <c r="F309" s="134">
        <v>3.7699999999999997E-2</v>
      </c>
      <c r="G309" s="134">
        <v>6.3600000000000004E-2</v>
      </c>
      <c r="H309" s="134">
        <v>0.06</v>
      </c>
      <c r="I309" s="115">
        <v>3.3E-3</v>
      </c>
      <c r="J309" s="115">
        <v>2.8999999999999998E-3</v>
      </c>
      <c r="K309" s="115">
        <v>1.8E-3</v>
      </c>
      <c r="L309" s="21" t="s">
        <v>48</v>
      </c>
      <c r="M309" s="21" t="s">
        <v>48</v>
      </c>
      <c r="N309" s="79" t="s">
        <v>48</v>
      </c>
      <c r="O309" s="79" t="s">
        <v>48</v>
      </c>
      <c r="P309" s="21" t="s">
        <v>48</v>
      </c>
      <c r="Q309" s="79" t="s">
        <v>48</v>
      </c>
      <c r="R309" s="217" t="s">
        <v>48</v>
      </c>
      <c r="S309" s="217" t="s">
        <v>48</v>
      </c>
      <c r="T309" s="217" t="s">
        <v>48</v>
      </c>
      <c r="U309" s="217" t="s">
        <v>48</v>
      </c>
    </row>
    <row r="310" spans="1:21" x14ac:dyDescent="0.25">
      <c r="A310" s="81" t="s">
        <v>177</v>
      </c>
      <c r="C310" s="235" t="s">
        <v>6</v>
      </c>
      <c r="D310" s="79" t="s">
        <v>48</v>
      </c>
      <c r="E310" s="79" t="s">
        <v>48</v>
      </c>
      <c r="F310" s="134" t="s">
        <v>48</v>
      </c>
      <c r="G310" s="134" t="s">
        <v>48</v>
      </c>
      <c r="H310" s="134" t="s">
        <v>48</v>
      </c>
      <c r="I310" s="115" t="s">
        <v>48</v>
      </c>
      <c r="J310" s="115" t="s">
        <v>48</v>
      </c>
      <c r="K310" s="115" t="s">
        <v>48</v>
      </c>
      <c r="L310" s="21" t="s">
        <v>48</v>
      </c>
      <c r="M310" s="21" t="s">
        <v>48</v>
      </c>
      <c r="N310" s="79" t="s">
        <v>48</v>
      </c>
      <c r="O310" s="79" t="s">
        <v>48</v>
      </c>
      <c r="P310" s="21" t="s">
        <v>48</v>
      </c>
      <c r="Q310" s="79" t="s">
        <v>48</v>
      </c>
      <c r="R310" s="115" t="s">
        <v>48</v>
      </c>
      <c r="S310" s="115" t="s">
        <v>48</v>
      </c>
      <c r="T310" s="115">
        <v>1.1299999999999999E-2</v>
      </c>
      <c r="U310" s="115">
        <v>7.46E-2</v>
      </c>
    </row>
    <row r="311" spans="1:21" x14ac:dyDescent="0.25">
      <c r="A311" s="81" t="s">
        <v>177</v>
      </c>
      <c r="C311" s="235" t="s">
        <v>15</v>
      </c>
      <c r="D311" s="219">
        <v>0.3629</v>
      </c>
      <c r="E311" s="134">
        <v>0.2868</v>
      </c>
      <c r="F311" s="134">
        <v>0.2979</v>
      </c>
      <c r="G311" s="134">
        <v>0.2868</v>
      </c>
      <c r="H311" s="134">
        <v>0.25890000000000002</v>
      </c>
      <c r="I311" s="115">
        <v>0.27560000000000001</v>
      </c>
      <c r="J311" s="115">
        <v>0.30830000000000002</v>
      </c>
      <c r="K311" s="115">
        <v>0.3014</v>
      </c>
      <c r="L311" s="115">
        <v>0.30220000000000002</v>
      </c>
      <c r="M311" s="115">
        <v>0.32479999999999998</v>
      </c>
      <c r="N311" s="115">
        <v>0.41935483870967744</v>
      </c>
      <c r="O311" s="224">
        <v>0.49319727891156462</v>
      </c>
      <c r="P311" s="132">
        <v>0.45300000000000001</v>
      </c>
      <c r="Q311" s="184">
        <v>0.5091</v>
      </c>
      <c r="R311" s="115">
        <v>0.53400000000000003</v>
      </c>
      <c r="S311" s="115">
        <v>0.54730000000000001</v>
      </c>
      <c r="T311" s="115">
        <v>0.54479999999999995</v>
      </c>
      <c r="U311" s="115">
        <v>0.53979999999999995</v>
      </c>
    </row>
    <row r="312" spans="1:21" x14ac:dyDescent="0.25">
      <c r="A312" s="81" t="s">
        <v>177</v>
      </c>
      <c r="C312" s="235" t="s">
        <v>22</v>
      </c>
      <c r="D312" s="219">
        <v>2.3E-3</v>
      </c>
      <c r="E312" s="134" t="s">
        <v>48</v>
      </c>
      <c r="F312" s="134" t="s">
        <v>48</v>
      </c>
      <c r="G312" s="134" t="s">
        <v>48</v>
      </c>
      <c r="H312" s="219" t="s">
        <v>48</v>
      </c>
      <c r="I312" s="115" t="s">
        <v>48</v>
      </c>
      <c r="J312" s="115" t="s">
        <v>48</v>
      </c>
      <c r="K312" s="115" t="s">
        <v>48</v>
      </c>
      <c r="L312" s="79" t="s">
        <v>48</v>
      </c>
      <c r="M312" s="115" t="s">
        <v>48</v>
      </c>
      <c r="N312" s="115" t="s">
        <v>48</v>
      </c>
      <c r="O312" s="224" t="s">
        <v>48</v>
      </c>
      <c r="P312" s="132" t="s">
        <v>48</v>
      </c>
      <c r="Q312" s="184" t="s">
        <v>48</v>
      </c>
      <c r="R312" s="115" t="s">
        <v>48</v>
      </c>
      <c r="S312" s="115" t="s">
        <v>48</v>
      </c>
      <c r="T312" s="115" t="s">
        <v>48</v>
      </c>
      <c r="U312" s="115" t="s">
        <v>48</v>
      </c>
    </row>
    <row r="313" spans="1:21" x14ac:dyDescent="0.25">
      <c r="A313" s="81" t="s">
        <v>177</v>
      </c>
      <c r="C313" s="235" t="s">
        <v>36</v>
      </c>
      <c r="D313" s="219">
        <v>2.3400000000000001E-2</v>
      </c>
      <c r="E313" s="134">
        <v>2.76E-2</v>
      </c>
      <c r="F313" s="134">
        <v>2.4799999999999999E-2</v>
      </c>
      <c r="G313" s="134">
        <v>2.3900000000000001E-2</v>
      </c>
      <c r="H313" s="134">
        <v>1.9599999999999999E-2</v>
      </c>
      <c r="I313" s="115">
        <v>2.0899999999999998E-2</v>
      </c>
      <c r="J313" s="115">
        <v>1.9300000000000001E-2</v>
      </c>
      <c r="K313" s="115">
        <v>1.77E-2</v>
      </c>
      <c r="L313" s="115">
        <v>1.7299999999999999E-2</v>
      </c>
      <c r="M313" s="115">
        <v>1.7100000000000001E-2</v>
      </c>
      <c r="N313" s="115" t="s">
        <v>48</v>
      </c>
      <c r="O313" s="224" t="s">
        <v>48</v>
      </c>
      <c r="P313" s="132" t="s">
        <v>48</v>
      </c>
      <c r="Q313" s="184" t="s">
        <v>48</v>
      </c>
      <c r="R313" s="21" t="s">
        <v>48</v>
      </c>
      <c r="S313" s="115" t="s">
        <v>48</v>
      </c>
      <c r="T313" s="115" t="s">
        <v>48</v>
      </c>
      <c r="U313" s="21" t="s">
        <v>48</v>
      </c>
    </row>
    <row r="314" spans="1:21" x14ac:dyDescent="0.25">
      <c r="A314" s="81" t="s">
        <v>177</v>
      </c>
      <c r="C314" s="235" t="s">
        <v>16</v>
      </c>
      <c r="D314" s="219">
        <v>0.16389999999999999</v>
      </c>
      <c r="E314" s="134">
        <v>0.19309999999999999</v>
      </c>
      <c r="F314" s="134">
        <v>0.1862</v>
      </c>
      <c r="G314" s="134">
        <v>0.1792</v>
      </c>
      <c r="H314" s="134">
        <v>0.15690000000000001</v>
      </c>
      <c r="I314" s="115">
        <v>0.1211</v>
      </c>
      <c r="J314" s="115">
        <v>0.21</v>
      </c>
      <c r="K314" s="115">
        <v>0.26769999999999999</v>
      </c>
      <c r="L314" s="115">
        <v>0.26079999999999998</v>
      </c>
      <c r="M314" s="115">
        <v>0.24790000000000001</v>
      </c>
      <c r="N314" s="115">
        <v>0.23387096774193547</v>
      </c>
      <c r="O314" s="224">
        <v>0.24659863945578231</v>
      </c>
      <c r="P314" s="132">
        <v>0.2092</v>
      </c>
      <c r="Q314" s="184">
        <v>0.1799</v>
      </c>
      <c r="R314" s="115">
        <v>0.1983</v>
      </c>
      <c r="S314" s="115">
        <v>0.17910000000000001</v>
      </c>
      <c r="T314" s="115">
        <v>0.18310000000000001</v>
      </c>
      <c r="U314" s="115">
        <v>0.20569999999999999</v>
      </c>
    </row>
    <row r="315" spans="1:21" x14ac:dyDescent="0.25">
      <c r="A315" s="81" t="s">
        <v>177</v>
      </c>
      <c r="C315" s="235" t="s">
        <v>121</v>
      </c>
      <c r="D315" s="219">
        <v>0.44169999999999998</v>
      </c>
      <c r="E315" s="134">
        <v>0.48580000000000001</v>
      </c>
      <c r="F315" s="134">
        <v>0.44729999999999998</v>
      </c>
      <c r="G315" s="134">
        <v>0.43459999999999999</v>
      </c>
      <c r="H315" s="134">
        <v>0.49480000000000002</v>
      </c>
      <c r="I315" s="115">
        <v>0.56730000000000003</v>
      </c>
      <c r="J315" s="115">
        <v>0.44900000000000001</v>
      </c>
      <c r="K315" s="115">
        <v>0.40079999999999999</v>
      </c>
      <c r="L315" s="115">
        <v>0.41070000000000001</v>
      </c>
      <c r="M315" s="115">
        <v>0.40150000000000002</v>
      </c>
      <c r="N315" s="115">
        <v>0.32733870967741935</v>
      </c>
      <c r="O315" s="224">
        <v>0.24409863945578231</v>
      </c>
      <c r="P315" s="132">
        <v>0.31530000000000002</v>
      </c>
      <c r="Q315" s="184">
        <v>0.30280000000000001</v>
      </c>
      <c r="R315" s="115">
        <v>0.26640000000000003</v>
      </c>
      <c r="S315" s="115">
        <v>0.2661</v>
      </c>
      <c r="T315" s="115">
        <v>0.26129999999999998</v>
      </c>
      <c r="U315" s="115">
        <v>0.1799</v>
      </c>
    </row>
    <row r="316" spans="1:21" x14ac:dyDescent="0.25">
      <c r="A316" s="81" t="s">
        <v>177</v>
      </c>
      <c r="C316" s="235" t="s">
        <v>111</v>
      </c>
      <c r="D316" s="219">
        <v>5.7000000000000002E-3</v>
      </c>
      <c r="E316" s="134">
        <v>6.7999999999999996E-3</v>
      </c>
      <c r="F316" s="134">
        <v>6.1000000000000004E-3</v>
      </c>
      <c r="G316" s="134">
        <v>1.1900000000000001E-2</v>
      </c>
      <c r="H316" s="134">
        <v>9.7999999999999997E-3</v>
      </c>
      <c r="I316" s="115">
        <v>1.17E-2</v>
      </c>
      <c r="J316" s="115">
        <v>1.0800000000000001E-2</v>
      </c>
      <c r="K316" s="115">
        <v>9.9000000000000008E-3</v>
      </c>
      <c r="L316" s="115">
        <v>9.7000000000000003E-3</v>
      </c>
      <c r="M316" s="115">
        <v>9.5999999999999992E-3</v>
      </c>
      <c r="N316" s="115">
        <v>8.3870967741935479E-3</v>
      </c>
      <c r="O316" s="224">
        <v>9.5238095238095247E-3</v>
      </c>
      <c r="P316" s="132">
        <v>7.7999999999999996E-3</v>
      </c>
      <c r="Q316" s="184" t="s">
        <v>48</v>
      </c>
      <c r="R316" s="115" t="s">
        <v>48</v>
      </c>
      <c r="S316" s="115" t="s">
        <v>48</v>
      </c>
      <c r="T316" s="115" t="s">
        <v>48</v>
      </c>
      <c r="U316" s="115" t="s">
        <v>48</v>
      </c>
    </row>
    <row r="317" spans="1:21" x14ac:dyDescent="0.25">
      <c r="A317" s="156" t="s">
        <v>177</v>
      </c>
      <c r="B317" s="128" t="s">
        <v>178</v>
      </c>
      <c r="C317" s="12" t="s">
        <v>38</v>
      </c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>
        <v>9.0322580645161299E-3</v>
      </c>
      <c r="O317" s="27">
        <v>3.9115646258503405E-3</v>
      </c>
      <c r="P317" s="182">
        <v>1.4800000000000001E-2</v>
      </c>
      <c r="Q317" s="195">
        <v>8.3000000000000001E-3</v>
      </c>
      <c r="R317" s="119">
        <v>1.4E-3</v>
      </c>
      <c r="S317" s="119">
        <v>7.4000000000000003E-3</v>
      </c>
      <c r="T317" s="119" t="s">
        <v>48</v>
      </c>
      <c r="U317" s="128" t="s">
        <v>48</v>
      </c>
    </row>
    <row r="318" spans="1:21" x14ac:dyDescent="0.25">
      <c r="A318" s="81" t="s">
        <v>179</v>
      </c>
      <c r="C318" s="235" t="s">
        <v>130</v>
      </c>
      <c r="D318" s="79">
        <v>2.4883211678832119E-4</v>
      </c>
      <c r="E318" s="79">
        <v>3.0408450704225355E-4</v>
      </c>
      <c r="F318" s="79">
        <v>3.6360544217687077E-4</v>
      </c>
      <c r="G318" s="79">
        <v>4.6573770491803278E-4</v>
      </c>
      <c r="H318" s="79">
        <v>4.2027397260273975E-4</v>
      </c>
      <c r="I318" s="21">
        <v>4.1290322580645161E-4</v>
      </c>
      <c r="J318" s="79">
        <v>3.6871508379888269E-4</v>
      </c>
      <c r="K318" s="79">
        <v>3.5510416666666665E-4</v>
      </c>
      <c r="L318" s="79">
        <v>3.6918781725888322E-4</v>
      </c>
      <c r="M318" s="79">
        <v>2.8848888888888887E-4</v>
      </c>
      <c r="N318" s="79">
        <v>2.7310924369747898E-4</v>
      </c>
      <c r="O318" s="79">
        <v>3.4010152284263961E-4</v>
      </c>
      <c r="P318" s="79">
        <v>2.2726190476190475E-4</v>
      </c>
      <c r="Q318" s="79">
        <v>2.3066914498141264E-4</v>
      </c>
      <c r="R318" s="79">
        <v>2.1449438202247192E-4</v>
      </c>
      <c r="S318" s="79">
        <v>1.0993355481727575E-4</v>
      </c>
      <c r="T318" s="79">
        <v>2.0813725490196079E-4</v>
      </c>
      <c r="U318" s="79">
        <v>2.2857142857142857E-4</v>
      </c>
    </row>
    <row r="319" spans="1:21" x14ac:dyDescent="0.25">
      <c r="A319" s="81" t="s">
        <v>179</v>
      </c>
      <c r="C319" s="235" t="s">
        <v>17</v>
      </c>
      <c r="D319" s="79">
        <v>7.4590510948905108E-3</v>
      </c>
      <c r="E319" s="79">
        <v>5.0305633802816899E-3</v>
      </c>
      <c r="F319" s="79">
        <v>8.1904761904761907E-3</v>
      </c>
      <c r="G319" s="79">
        <v>1.0631147540983607E-2</v>
      </c>
      <c r="H319" s="79">
        <v>4.9726027397260274E-3</v>
      </c>
      <c r="I319" s="79">
        <v>6.3225806451612902E-3</v>
      </c>
      <c r="J319" s="79">
        <v>8.9553072625698331E-3</v>
      </c>
      <c r="K319" s="79">
        <v>9.5193750000000001E-3</v>
      </c>
      <c r="L319" s="79">
        <v>1.0790913705583756E-2</v>
      </c>
      <c r="M319" s="79">
        <v>8.8787111111111108E-3</v>
      </c>
      <c r="N319" s="79">
        <v>9.4694537815126056E-3</v>
      </c>
      <c r="O319" s="79">
        <v>1.4393807106598985E-2</v>
      </c>
      <c r="P319" s="79">
        <v>1.3028650793650794E-2</v>
      </c>
      <c r="Q319" s="79">
        <v>5.985130111524164E-3</v>
      </c>
      <c r="R319" s="79">
        <v>6.9303370786516858E-3</v>
      </c>
      <c r="S319" s="79">
        <v>6.9272757475083054E-3</v>
      </c>
      <c r="T319" s="79">
        <v>9.0620915032679737E-3</v>
      </c>
      <c r="U319" s="79">
        <v>9.2571428571428579E-3</v>
      </c>
    </row>
    <row r="320" spans="1:21" x14ac:dyDescent="0.25">
      <c r="A320" s="81" t="s">
        <v>179</v>
      </c>
      <c r="C320" s="235" t="s">
        <v>5</v>
      </c>
      <c r="D320" s="79">
        <v>5.8394160583941602E-3</v>
      </c>
      <c r="E320" s="79">
        <v>4.9295774647887328E-3</v>
      </c>
      <c r="F320" s="79">
        <v>6.1224489795918364E-3</v>
      </c>
      <c r="G320" s="79">
        <v>9.6721311475409834E-4</v>
      </c>
      <c r="H320" s="79">
        <v>9.086643835616439E-3</v>
      </c>
      <c r="I320" s="79">
        <v>1.6062516129032259E-2</v>
      </c>
      <c r="J320" s="79">
        <v>1.4859608938547486E-2</v>
      </c>
      <c r="K320" s="79">
        <v>1.2597135416666667E-2</v>
      </c>
      <c r="L320" s="79">
        <v>1.3100862944162437E-2</v>
      </c>
      <c r="M320" s="79">
        <v>1.1262222222222222E-2</v>
      </c>
      <c r="N320" s="79">
        <v>9.4457563025210078E-3</v>
      </c>
      <c r="O320" s="79">
        <v>6.0565482233502542E-3</v>
      </c>
      <c r="P320" s="79">
        <v>7.1428571428571426E-3</v>
      </c>
      <c r="Q320" s="79">
        <v>8.1592565055762078E-3</v>
      </c>
      <c r="R320" s="79">
        <v>1.7235543071161048E-2</v>
      </c>
      <c r="S320" s="79">
        <v>1.0397308970099668E-2</v>
      </c>
      <c r="T320" s="79">
        <v>1.0753921568627451E-3</v>
      </c>
      <c r="U320" s="79" t="s">
        <v>48</v>
      </c>
    </row>
    <row r="321" spans="1:21" x14ac:dyDescent="0.25">
      <c r="A321" s="81" t="s">
        <v>179</v>
      </c>
      <c r="C321" s="235" t="s">
        <v>6</v>
      </c>
      <c r="D321" s="79">
        <v>3.9228175182481749E-2</v>
      </c>
      <c r="E321" s="79">
        <v>3.2223873239436616E-2</v>
      </c>
      <c r="F321" s="79">
        <v>3.7414965986394558E-2</v>
      </c>
      <c r="G321" s="79">
        <v>3.352860655737705E-2</v>
      </c>
      <c r="H321" s="79">
        <v>1.9451438356164384E-2</v>
      </c>
      <c r="I321" s="79">
        <v>2.4313677419354838E-2</v>
      </c>
      <c r="J321" s="79">
        <v>3.3155083798882684E-2</v>
      </c>
      <c r="K321" s="79">
        <v>3.2111145833333334E-2</v>
      </c>
      <c r="L321" s="79">
        <v>2.8565431472081217E-2</v>
      </c>
      <c r="M321" s="79">
        <v>2.7900977777777777E-2</v>
      </c>
      <c r="N321" s="79">
        <v>2.7913739495798319E-2</v>
      </c>
      <c r="O321" s="79">
        <v>1.8538578680203047E-2</v>
      </c>
      <c r="P321" s="79">
        <v>2.0640039682539683E-2</v>
      </c>
      <c r="Q321" s="79">
        <v>1.8350631970260222E-2</v>
      </c>
      <c r="R321" s="79">
        <v>1.5923558052434457E-2</v>
      </c>
      <c r="S321" s="79">
        <v>1.4277242524916944E-2</v>
      </c>
      <c r="T321" s="79">
        <v>1.8168594771241831E-2</v>
      </c>
      <c r="U321" s="79">
        <v>1.7857142857142856E-2</v>
      </c>
    </row>
    <row r="322" spans="1:21" x14ac:dyDescent="0.25">
      <c r="A322" s="81" t="s">
        <v>179</v>
      </c>
      <c r="C322" s="235" t="s">
        <v>102</v>
      </c>
      <c r="D322" s="79">
        <v>2.9627737226277373E-4</v>
      </c>
      <c r="E322" s="79">
        <v>1.7605633802816902E-4</v>
      </c>
      <c r="F322" s="79">
        <v>1.5442176870748298E-5</v>
      </c>
      <c r="G322" s="79">
        <v>2.5163934426229508E-5</v>
      </c>
      <c r="H322" s="79">
        <v>2.1780821917808219E-5</v>
      </c>
      <c r="I322" s="79">
        <v>2.1935483870967741E-5</v>
      </c>
      <c r="J322" s="79">
        <v>2.011173184357542E-5</v>
      </c>
      <c r="K322" s="79">
        <v>2.1354166666666666E-5</v>
      </c>
      <c r="L322" s="79" t="s">
        <v>48</v>
      </c>
      <c r="M322" s="79" t="s">
        <v>48</v>
      </c>
      <c r="N322" s="79" t="s">
        <v>48</v>
      </c>
      <c r="O322" s="79" t="s">
        <v>48</v>
      </c>
      <c r="P322" s="79" t="s">
        <v>48</v>
      </c>
      <c r="Q322" s="79" t="s">
        <v>48</v>
      </c>
      <c r="R322" s="79" t="s">
        <v>48</v>
      </c>
      <c r="S322" s="79" t="s">
        <v>48</v>
      </c>
      <c r="T322" s="79" t="s">
        <v>48</v>
      </c>
      <c r="U322" s="79" t="s">
        <v>48</v>
      </c>
    </row>
    <row r="323" spans="1:21" x14ac:dyDescent="0.25">
      <c r="A323" s="81" t="s">
        <v>179</v>
      </c>
      <c r="C323" s="235" t="s">
        <v>15</v>
      </c>
      <c r="D323" s="79">
        <v>1.6058394160583942E-2</v>
      </c>
      <c r="E323" s="79">
        <v>1.5492957746478873E-2</v>
      </c>
      <c r="F323" s="79">
        <v>1.4149659863945578E-2</v>
      </c>
      <c r="G323" s="79">
        <v>1.4918032786885246E-2</v>
      </c>
      <c r="H323" s="79">
        <v>1.2328767123287671E-2</v>
      </c>
      <c r="I323" s="79">
        <v>1.2903225806451613E-2</v>
      </c>
      <c r="J323" s="79">
        <v>1.11731843575419E-2</v>
      </c>
      <c r="K323" s="79">
        <v>1.0416666666666666E-2</v>
      </c>
      <c r="L323" s="79">
        <v>1.015228426395939E-2</v>
      </c>
      <c r="M323" s="79">
        <v>8.8888888888888889E-3</v>
      </c>
      <c r="N323" s="79">
        <v>8.4033613445378148E-3</v>
      </c>
      <c r="O323" s="79">
        <v>1.015228426395939E-2</v>
      </c>
      <c r="P323" s="79">
        <v>7.9365079365079361E-3</v>
      </c>
      <c r="Q323" s="79">
        <v>7.8438661710037178E-3</v>
      </c>
      <c r="R323" s="79">
        <v>4.6067415730337083E-3</v>
      </c>
      <c r="S323" s="79">
        <v>3.4883720930232558E-3</v>
      </c>
      <c r="T323" s="79">
        <v>7.8431372549019605E-4</v>
      </c>
      <c r="U323" s="79">
        <v>7.1428571428571429E-4</v>
      </c>
    </row>
    <row r="324" spans="1:21" x14ac:dyDescent="0.25">
      <c r="A324" s="81" t="s">
        <v>179</v>
      </c>
      <c r="C324" s="235" t="s">
        <v>142</v>
      </c>
      <c r="D324" s="79">
        <v>3.3576642335766422E-3</v>
      </c>
      <c r="E324" s="79">
        <v>3.6619718309859155E-3</v>
      </c>
      <c r="F324" s="79">
        <v>3.8299319727891157E-3</v>
      </c>
      <c r="G324" s="79">
        <v>4.0573770491803282E-3</v>
      </c>
      <c r="H324" s="79">
        <v>1.3972602739726028E-3</v>
      </c>
      <c r="I324" s="79">
        <v>2.1483870967741936E-3</v>
      </c>
      <c r="J324" s="79">
        <v>2.2513966480446927E-3</v>
      </c>
      <c r="K324" s="79">
        <v>1.7708333333333332E-3</v>
      </c>
      <c r="L324" s="79">
        <v>1.416243654822335E-3</v>
      </c>
      <c r="M324" s="79" t="s">
        <v>48</v>
      </c>
      <c r="N324" s="79" t="s">
        <v>48</v>
      </c>
      <c r="O324" s="79" t="s">
        <v>48</v>
      </c>
      <c r="P324" s="79" t="s">
        <v>48</v>
      </c>
      <c r="Q324" s="79" t="s">
        <v>48</v>
      </c>
      <c r="R324" s="79" t="s">
        <v>48</v>
      </c>
      <c r="S324" s="79" t="s">
        <v>48</v>
      </c>
      <c r="T324" s="79" t="s">
        <v>48</v>
      </c>
      <c r="U324" s="79" t="s">
        <v>48</v>
      </c>
    </row>
    <row r="325" spans="1:21" x14ac:dyDescent="0.25">
      <c r="A325" s="81" t="s">
        <v>179</v>
      </c>
      <c r="C325" s="235" t="s">
        <v>134</v>
      </c>
      <c r="D325" s="79">
        <v>3.6355839416058397E-2</v>
      </c>
      <c r="E325" s="79">
        <v>4.2073098591549299E-2</v>
      </c>
      <c r="F325" s="79">
        <v>4.2749251700680273E-2</v>
      </c>
      <c r="G325" s="79">
        <v>4.7141475409836063E-2</v>
      </c>
      <c r="H325" s="79">
        <v>3.8773287671232878E-2</v>
      </c>
      <c r="I325" s="79">
        <v>3.5421935483870966E-2</v>
      </c>
      <c r="J325" s="79">
        <v>3.2389944134078211E-2</v>
      </c>
      <c r="K325" s="79">
        <v>2.9744947916666667E-2</v>
      </c>
      <c r="L325" s="79">
        <v>2.7853451776649746E-2</v>
      </c>
      <c r="M325" s="79">
        <v>2.4715555555555557E-2</v>
      </c>
      <c r="N325" s="79">
        <v>2.5779117647058824E-2</v>
      </c>
      <c r="O325" s="79">
        <v>1.2528781725888324E-2</v>
      </c>
      <c r="P325" s="79">
        <v>2.373015873015873E-2</v>
      </c>
      <c r="Q325" s="79">
        <v>2.5744498141263939E-2</v>
      </c>
      <c r="R325" s="79">
        <v>1.5925730337078652E-2</v>
      </c>
      <c r="S325" s="79">
        <v>3.2616345514950164E-2</v>
      </c>
      <c r="T325" s="79">
        <v>3.3815359477124184E-2</v>
      </c>
      <c r="U325" s="79">
        <v>2.6785714285714284E-2</v>
      </c>
    </row>
    <row r="326" spans="1:21" x14ac:dyDescent="0.25">
      <c r="A326" s="81" t="s">
        <v>179</v>
      </c>
      <c r="C326" s="235" t="s">
        <v>21</v>
      </c>
      <c r="D326" s="79">
        <v>3.2350364963503652E-4</v>
      </c>
      <c r="E326" s="79">
        <v>1.6007042253521128E-4</v>
      </c>
      <c r="F326" s="79" t="s">
        <v>48</v>
      </c>
      <c r="G326" s="79" t="s">
        <v>48</v>
      </c>
      <c r="H326" s="79" t="s">
        <v>48</v>
      </c>
      <c r="I326" s="79">
        <v>1.032258064516129E-4</v>
      </c>
      <c r="J326" s="79">
        <v>8.9385474860335202E-5</v>
      </c>
      <c r="K326" s="79">
        <v>7.8125000000000002E-5</v>
      </c>
      <c r="L326" s="79">
        <v>7.6142131979695433E-5</v>
      </c>
      <c r="M326" s="79">
        <v>6.222222222222222E-5</v>
      </c>
      <c r="N326" s="79">
        <v>5.8823529411764708E-5</v>
      </c>
      <c r="O326" s="79">
        <v>7.1065989847715741E-5</v>
      </c>
      <c r="P326" s="79">
        <v>5.5555555555555558E-5</v>
      </c>
      <c r="Q326" s="79">
        <v>4.8141263940520446E-5</v>
      </c>
      <c r="R326" s="79">
        <v>4.9026217228464418E-5</v>
      </c>
      <c r="S326" s="79" t="s">
        <v>48</v>
      </c>
      <c r="T326" s="79" t="s">
        <v>48</v>
      </c>
      <c r="U326" s="79" t="s">
        <v>48</v>
      </c>
    </row>
    <row r="327" spans="1:21" x14ac:dyDescent="0.25">
      <c r="A327" s="81" t="s">
        <v>179</v>
      </c>
      <c r="C327" s="235" t="s">
        <v>9</v>
      </c>
      <c r="D327" s="79">
        <v>9.5716058394160586E-2</v>
      </c>
      <c r="E327" s="79">
        <v>0.10371591549295775</v>
      </c>
      <c r="F327" s="79">
        <v>0.13244285714285714</v>
      </c>
      <c r="G327" s="79">
        <v>0.13753475409836066</v>
      </c>
      <c r="H327" s="79">
        <v>0.18483404109589041</v>
      </c>
      <c r="I327" s="79">
        <v>0.14258064516129032</v>
      </c>
      <c r="J327" s="79">
        <v>0.16474547486033519</v>
      </c>
      <c r="K327" s="79">
        <v>0.16953968750000001</v>
      </c>
      <c r="L327" s="79">
        <v>0.18276142131979695</v>
      </c>
      <c r="M327" s="79">
        <v>0.14755555555555555</v>
      </c>
      <c r="N327" s="79">
        <v>0.1638655462184874</v>
      </c>
      <c r="O327" s="79">
        <v>0.20675126903553301</v>
      </c>
      <c r="P327" s="79">
        <v>0.13595238095238096</v>
      </c>
      <c r="Q327" s="79">
        <v>0.16080665427509294</v>
      </c>
      <c r="R327" s="79">
        <v>0.10949194756554308</v>
      </c>
      <c r="S327" s="79">
        <v>9.4149335548172758E-2</v>
      </c>
      <c r="T327" s="79">
        <v>9.3230522875816998E-2</v>
      </c>
      <c r="U327" s="79">
        <v>0.10714285714285714</v>
      </c>
    </row>
    <row r="328" spans="1:21" x14ac:dyDescent="0.25">
      <c r="A328" s="81" t="s">
        <v>179</v>
      </c>
      <c r="C328" s="235" t="s">
        <v>23</v>
      </c>
      <c r="D328" s="79">
        <v>3.4306569343065695E-4</v>
      </c>
      <c r="E328" s="79">
        <v>4.4753521126760561E-4</v>
      </c>
      <c r="F328" s="79" t="s">
        <v>48</v>
      </c>
      <c r="G328" s="79" t="s">
        <v>48</v>
      </c>
      <c r="H328" s="79">
        <v>0</v>
      </c>
      <c r="I328" s="79">
        <v>0</v>
      </c>
      <c r="J328" s="79" t="s">
        <v>48</v>
      </c>
      <c r="K328" s="79" t="s">
        <v>48</v>
      </c>
      <c r="L328" s="79" t="s">
        <v>48</v>
      </c>
      <c r="N328" s="79" t="s">
        <v>48</v>
      </c>
      <c r="O328" s="79" t="s">
        <v>48</v>
      </c>
      <c r="P328" s="79" t="s">
        <v>48</v>
      </c>
      <c r="Q328" s="79">
        <v>4.4609665427509292E-4</v>
      </c>
      <c r="R328" s="79">
        <v>3.7453183520599252E-4</v>
      </c>
      <c r="S328" s="79">
        <v>6.3122923588039863E-4</v>
      </c>
      <c r="T328" s="79">
        <v>2.2875816993464052E-4</v>
      </c>
      <c r="U328" s="79">
        <v>4.2857142857142859E-3</v>
      </c>
    </row>
    <row r="329" spans="1:21" x14ac:dyDescent="0.25">
      <c r="A329" s="81" t="s">
        <v>179</v>
      </c>
      <c r="C329" s="235" t="s">
        <v>24</v>
      </c>
      <c r="D329" s="79">
        <v>1.5441970802919707E-2</v>
      </c>
      <c r="E329" s="79">
        <v>1.793556338028169E-2</v>
      </c>
      <c r="F329" s="79">
        <v>1.0408163265306122E-2</v>
      </c>
      <c r="G329" s="79">
        <v>1.1899180327868852E-2</v>
      </c>
      <c r="H329" s="79">
        <v>3.5112328767123287E-2</v>
      </c>
      <c r="I329" s="79">
        <v>6.2734193548387093E-3</v>
      </c>
      <c r="J329" s="79">
        <v>7.7527932960893857E-3</v>
      </c>
      <c r="K329" s="79">
        <v>1.1643906250000001E-2</v>
      </c>
      <c r="L329" s="79">
        <v>1.2416395939086295E-2</v>
      </c>
      <c r="M329" s="79">
        <v>8.2559999999999995E-3</v>
      </c>
      <c r="N329" s="79">
        <v>1.1285126050420168E-2</v>
      </c>
      <c r="O329" s="79">
        <v>1.3633807106598984E-2</v>
      </c>
      <c r="P329" s="79">
        <v>1.5634920634920633E-2</v>
      </c>
      <c r="Q329" s="79">
        <v>1.5522453531598514E-2</v>
      </c>
      <c r="R329" s="79">
        <v>1.5414456928838952E-2</v>
      </c>
      <c r="S329" s="79">
        <v>1.1434186046511629E-2</v>
      </c>
      <c r="T329" s="79">
        <v>1.1437908496732025E-2</v>
      </c>
      <c r="U329" s="79">
        <v>1.4285714285714285E-2</v>
      </c>
    </row>
    <row r="330" spans="1:21" x14ac:dyDescent="0.25">
      <c r="A330" s="81" t="s">
        <v>179</v>
      </c>
      <c r="C330" s="235" t="s">
        <v>36</v>
      </c>
      <c r="D330" s="79">
        <v>0.11698540145985402</v>
      </c>
      <c r="E330" s="79">
        <v>0.16940845070422536</v>
      </c>
      <c r="F330" s="79">
        <v>0.17731972789115646</v>
      </c>
      <c r="G330" s="79">
        <v>0.16768032786885245</v>
      </c>
      <c r="H330" s="79">
        <v>0.16228767123287671</v>
      </c>
      <c r="I330" s="79">
        <v>0.18889032258064517</v>
      </c>
      <c r="J330" s="79">
        <v>0.1836368715083799</v>
      </c>
      <c r="K330" s="79">
        <v>0.18652302083333333</v>
      </c>
      <c r="L330" s="79">
        <v>0.1708669035532995</v>
      </c>
      <c r="M330" s="79">
        <v>0.16387555555555555</v>
      </c>
      <c r="N330" s="79">
        <v>0.1492436974789916</v>
      </c>
      <c r="O330" s="79">
        <v>0.1798984771573604</v>
      </c>
      <c r="P330" s="79">
        <v>0.1492063492063492</v>
      </c>
      <c r="Q330" s="79">
        <v>0.18806691449814125</v>
      </c>
      <c r="R330" s="79">
        <v>0.19599250936329587</v>
      </c>
      <c r="S330" s="79">
        <v>0.17458803986710963</v>
      </c>
      <c r="T330" s="79">
        <v>0.17681045751633986</v>
      </c>
      <c r="U330" s="79">
        <v>0.19594285714285714</v>
      </c>
    </row>
    <row r="331" spans="1:21" x14ac:dyDescent="0.25">
      <c r="A331" s="81" t="s">
        <v>179</v>
      </c>
      <c r="C331" s="235" t="s">
        <v>183</v>
      </c>
      <c r="D331" s="79" t="s">
        <v>48</v>
      </c>
      <c r="E331" s="79" t="s">
        <v>48</v>
      </c>
      <c r="F331" s="79" t="s">
        <v>48</v>
      </c>
      <c r="G331" s="79" t="s">
        <v>48</v>
      </c>
      <c r="H331" s="79" t="s">
        <v>48</v>
      </c>
      <c r="I331" s="79" t="s">
        <v>48</v>
      </c>
      <c r="J331" s="79" t="s">
        <v>48</v>
      </c>
      <c r="K331" s="79" t="s">
        <v>48</v>
      </c>
      <c r="L331" s="79" t="s">
        <v>48</v>
      </c>
      <c r="M331" s="79" t="s">
        <v>48</v>
      </c>
      <c r="N331" s="79" t="s">
        <v>48</v>
      </c>
      <c r="O331" s="79" t="s">
        <v>48</v>
      </c>
      <c r="P331" s="79" t="s">
        <v>48</v>
      </c>
      <c r="Q331" s="79" t="s">
        <v>48</v>
      </c>
      <c r="R331" s="79">
        <v>7.4906367041198505E-5</v>
      </c>
      <c r="S331" s="79">
        <v>2.9734219269102988E-4</v>
      </c>
      <c r="T331" s="79">
        <v>4.1503267973856212E-4</v>
      </c>
      <c r="U331" s="79">
        <v>2.8571428571428574E-4</v>
      </c>
    </row>
    <row r="332" spans="1:21" x14ac:dyDescent="0.25">
      <c r="A332" s="81" t="s">
        <v>179</v>
      </c>
      <c r="C332" s="235" t="s">
        <v>181</v>
      </c>
      <c r="D332" s="79">
        <v>3.6496350364963501E-4</v>
      </c>
      <c r="E332" s="79">
        <v>3.5211267605633805E-4</v>
      </c>
      <c r="F332" s="79" t="s">
        <v>48</v>
      </c>
      <c r="G332" s="79" t="s">
        <v>48</v>
      </c>
      <c r="H332" s="79" t="s">
        <v>48</v>
      </c>
      <c r="I332" s="79" t="s">
        <v>48</v>
      </c>
      <c r="J332" s="79" t="s">
        <v>48</v>
      </c>
      <c r="K332" s="79" t="s">
        <v>48</v>
      </c>
      <c r="L332" s="79" t="s">
        <v>48</v>
      </c>
      <c r="M332" s="79" t="s">
        <v>48</v>
      </c>
      <c r="N332" s="79" t="s">
        <v>48</v>
      </c>
      <c r="O332" s="79" t="s">
        <v>48</v>
      </c>
      <c r="P332" s="79" t="s">
        <v>48</v>
      </c>
      <c r="Q332" s="79" t="s">
        <v>48</v>
      </c>
      <c r="R332" s="79" t="s">
        <v>48</v>
      </c>
      <c r="S332" s="79" t="s">
        <v>48</v>
      </c>
      <c r="T332" s="79" t="s">
        <v>48</v>
      </c>
      <c r="U332" s="79" t="s">
        <v>48</v>
      </c>
    </row>
    <row r="333" spans="1:21" x14ac:dyDescent="0.25">
      <c r="A333" s="81" t="s">
        <v>179</v>
      </c>
      <c r="C333" s="235" t="s">
        <v>90</v>
      </c>
      <c r="D333" s="79">
        <v>7.6131386861313871E-3</v>
      </c>
      <c r="E333" s="79" t="s">
        <v>48</v>
      </c>
      <c r="F333" s="79">
        <v>8.9314965986394563E-3</v>
      </c>
      <c r="G333" s="79">
        <v>1.9374590163934427E-3</v>
      </c>
      <c r="H333" s="79">
        <v>7.534246575342466E-4</v>
      </c>
      <c r="I333" s="79">
        <v>2.9058064516129033E-3</v>
      </c>
      <c r="J333" s="79">
        <v>4.3232402234636876E-3</v>
      </c>
      <c r="K333" s="79">
        <v>7.3357812500000003E-3</v>
      </c>
      <c r="L333" s="79">
        <v>6.7175126903553303E-3</v>
      </c>
      <c r="M333" s="79">
        <v>3.4533333333333334E-3</v>
      </c>
      <c r="N333" s="79">
        <v>4.7316386554621852E-3</v>
      </c>
      <c r="O333" s="79">
        <v>6.7512690355329948E-3</v>
      </c>
      <c r="P333" s="79">
        <v>5.3373015873015876E-3</v>
      </c>
      <c r="Q333" s="79">
        <v>2.4795539033457248E-3</v>
      </c>
      <c r="R333" s="79">
        <v>4.1760299625468161E-3</v>
      </c>
      <c r="S333" s="79">
        <v>2.9235880398671096E-3</v>
      </c>
      <c r="T333" s="79">
        <v>3.1781045751633989E-3</v>
      </c>
      <c r="U333" s="79">
        <v>7.0625000000000002E-3</v>
      </c>
    </row>
    <row r="334" spans="1:21" x14ac:dyDescent="0.25">
      <c r="A334" s="81" t="s">
        <v>179</v>
      </c>
      <c r="C334" s="235" t="s">
        <v>147</v>
      </c>
      <c r="D334" s="79">
        <v>2.0937226277372265E-3</v>
      </c>
      <c r="E334" s="79">
        <v>1.8312676056338028E-3</v>
      </c>
      <c r="F334" s="79">
        <v>1.027891156462585E-3</v>
      </c>
      <c r="G334" s="79">
        <v>2.471311475409836E-3</v>
      </c>
      <c r="H334" s="79">
        <v>1.8797260273972602E-3</v>
      </c>
      <c r="I334" s="79">
        <v>8.3870967741935486E-4</v>
      </c>
      <c r="J334" s="79">
        <v>1.4860335195530725E-3</v>
      </c>
      <c r="K334" s="79">
        <v>2.6250000000000002E-3</v>
      </c>
      <c r="L334" s="79">
        <v>3.5786802030456852E-3</v>
      </c>
      <c r="M334" s="79">
        <v>1.8125422222222222E-2</v>
      </c>
      <c r="N334" s="79">
        <v>3.6123865546218485E-2</v>
      </c>
      <c r="O334" s="79">
        <v>3.2308730964467007E-2</v>
      </c>
      <c r="P334" s="79">
        <v>3.1819682539682537E-2</v>
      </c>
      <c r="Q334" s="79">
        <v>2.3581189591078067E-2</v>
      </c>
      <c r="R334" s="79">
        <v>2.2592696629213482E-2</v>
      </c>
      <c r="S334" s="79">
        <v>2.6167607973421925E-2</v>
      </c>
      <c r="T334" s="79">
        <v>2.4549019607843139E-2</v>
      </c>
      <c r="U334" s="79">
        <v>2.5000000000000001E-2</v>
      </c>
    </row>
    <row r="335" spans="1:21" x14ac:dyDescent="0.25">
      <c r="A335" s="81" t="s">
        <v>179</v>
      </c>
      <c r="C335" s="235" t="s">
        <v>28</v>
      </c>
      <c r="D335" s="79">
        <v>5.6569343065693434E-3</v>
      </c>
      <c r="E335" s="79">
        <v>4.0845070422535212E-3</v>
      </c>
      <c r="F335" s="79">
        <v>8.1285714285714277E-3</v>
      </c>
      <c r="G335" s="79">
        <v>5.2459016393442623E-3</v>
      </c>
      <c r="H335" s="79">
        <v>4.2469178082191784E-3</v>
      </c>
      <c r="I335" s="79">
        <v>6.337741935483871E-3</v>
      </c>
      <c r="J335" s="79">
        <v>7.2346368715083802E-3</v>
      </c>
      <c r="K335" s="79">
        <v>7.7308333333333335E-3</v>
      </c>
      <c r="L335" s="79">
        <v>1.0101522842639593E-2</v>
      </c>
      <c r="M335" s="79">
        <v>4.7999999999999996E-3</v>
      </c>
      <c r="N335" s="79">
        <v>4.3697478991596636E-3</v>
      </c>
      <c r="O335" s="79">
        <v>4.5685279187817262E-3</v>
      </c>
      <c r="P335" s="79">
        <v>1.0198412698412698E-2</v>
      </c>
      <c r="Q335" s="79">
        <v>5.50185873605948E-3</v>
      </c>
      <c r="R335" s="79">
        <v>4.8597752808988764E-3</v>
      </c>
      <c r="S335" s="79">
        <v>4.5329900332225911E-3</v>
      </c>
      <c r="T335" s="79">
        <v>2.728986928104575E-3</v>
      </c>
      <c r="U335" s="79">
        <v>3.5714285714285713E-3</v>
      </c>
    </row>
    <row r="336" spans="1:21" x14ac:dyDescent="0.25">
      <c r="A336" s="81" t="s">
        <v>179</v>
      </c>
      <c r="C336" s="235" t="s">
        <v>184</v>
      </c>
      <c r="D336" s="79" t="s">
        <v>48</v>
      </c>
      <c r="E336" s="79" t="s">
        <v>48</v>
      </c>
      <c r="F336" s="79" t="s">
        <v>48</v>
      </c>
      <c r="G336" s="79" t="s">
        <v>48</v>
      </c>
      <c r="H336" s="79" t="s">
        <v>48</v>
      </c>
      <c r="I336" s="79" t="s">
        <v>48</v>
      </c>
      <c r="J336" s="79" t="s">
        <v>48</v>
      </c>
      <c r="K336" s="79" t="s">
        <v>48</v>
      </c>
      <c r="L336" s="79" t="s">
        <v>48</v>
      </c>
      <c r="M336" s="79" t="s">
        <v>48</v>
      </c>
      <c r="N336" s="79" t="s">
        <v>48</v>
      </c>
      <c r="O336" s="79" t="s">
        <v>48</v>
      </c>
      <c r="P336" s="79" t="s">
        <v>48</v>
      </c>
      <c r="Q336" s="79" t="s">
        <v>48</v>
      </c>
      <c r="R336" s="79">
        <v>3.089887640449438E-4</v>
      </c>
      <c r="S336" s="79">
        <v>3.0564784053156145E-3</v>
      </c>
      <c r="T336" s="79">
        <v>3.1617647058823531E-3</v>
      </c>
      <c r="U336" s="79">
        <v>1.4285714285714286E-3</v>
      </c>
    </row>
    <row r="337" spans="1:21" x14ac:dyDescent="0.25">
      <c r="A337" s="81" t="s">
        <v>179</v>
      </c>
      <c r="C337" s="235" t="s">
        <v>158</v>
      </c>
      <c r="D337" s="79">
        <v>3.9321897810218982E-3</v>
      </c>
      <c r="E337" s="79">
        <v>1.377887323943662E-3</v>
      </c>
      <c r="F337" s="79">
        <v>1.7932653061224491E-3</v>
      </c>
      <c r="G337" s="79">
        <v>2.2075409836065573E-3</v>
      </c>
      <c r="H337" s="79">
        <v>1.5068493150684932E-3</v>
      </c>
      <c r="I337" s="79">
        <v>2.1793548387096773E-3</v>
      </c>
      <c r="J337" s="79">
        <v>2.3541899441340782E-3</v>
      </c>
      <c r="K337" s="79">
        <v>1.9833854166666667E-3</v>
      </c>
      <c r="L337" s="79">
        <v>2.3719796954314721E-3</v>
      </c>
      <c r="M337" s="79">
        <v>1.4040888888888889E-3</v>
      </c>
      <c r="N337" s="79">
        <v>6.4151260504201682E-4</v>
      </c>
      <c r="O337" s="79">
        <v>7.2700507614213196E-4</v>
      </c>
      <c r="P337" s="79">
        <v>5.8757936507936503E-4</v>
      </c>
      <c r="Q337" s="79">
        <v>9.4732342007434946E-4</v>
      </c>
      <c r="R337" s="79">
        <v>1.3718352059925094E-3</v>
      </c>
      <c r="S337" s="79">
        <v>8.6923588039867106E-4</v>
      </c>
      <c r="T337" s="79">
        <v>1.5377777777777779E-3</v>
      </c>
      <c r="U337" s="79">
        <v>5.5364285714285715E-4</v>
      </c>
    </row>
    <row r="338" spans="1:21" x14ac:dyDescent="0.25">
      <c r="A338" s="81" t="s">
        <v>179</v>
      </c>
      <c r="C338" s="235" t="s">
        <v>16</v>
      </c>
      <c r="D338" s="79">
        <v>1.0948905109489052E-2</v>
      </c>
      <c r="E338" s="79">
        <v>8.1056338028169007E-3</v>
      </c>
      <c r="F338" s="79">
        <v>6.2585034013605441E-3</v>
      </c>
      <c r="G338" s="79">
        <v>5.7316393442622951E-3</v>
      </c>
      <c r="H338" s="79">
        <v>5.0890410958904109E-3</v>
      </c>
      <c r="I338" s="79">
        <v>7.5132258064516131E-3</v>
      </c>
      <c r="J338" s="79">
        <v>1.788826815642458E-2</v>
      </c>
      <c r="K338" s="79">
        <v>4.0208333333333332E-2</v>
      </c>
      <c r="L338" s="79">
        <v>4.9038832487309642E-2</v>
      </c>
      <c r="M338" s="79">
        <v>3.4519155555555556E-2</v>
      </c>
      <c r="N338" s="79">
        <v>3.8361344537815124E-2</v>
      </c>
      <c r="O338" s="79">
        <v>1.7614213197969544E-2</v>
      </c>
      <c r="P338" s="79">
        <v>2.7738095238095239E-2</v>
      </c>
      <c r="Q338" s="79">
        <v>2.4609665427509295E-2</v>
      </c>
      <c r="R338" s="79">
        <v>2.0674157303370785E-2</v>
      </c>
      <c r="S338" s="79">
        <v>1.1960132890365448E-2</v>
      </c>
      <c r="T338" s="79">
        <v>1.1764705882352941E-2</v>
      </c>
      <c r="U338" s="79">
        <v>1.4285714285714285E-2</v>
      </c>
    </row>
    <row r="339" spans="1:21" x14ac:dyDescent="0.25">
      <c r="A339" s="81" t="s">
        <v>179</v>
      </c>
      <c r="C339" s="235" t="s">
        <v>121</v>
      </c>
      <c r="D339" s="79">
        <v>0.472992700729927</v>
      </c>
      <c r="E339" s="79">
        <v>0.48007394366197181</v>
      </c>
      <c r="F339" s="79">
        <v>0.45047619047619047</v>
      </c>
      <c r="G339" s="79">
        <v>0.45098442622950818</v>
      </c>
      <c r="H339" s="79">
        <v>0.44080452054794522</v>
      </c>
      <c r="I339" s="79">
        <v>0.4777671612903226</v>
      </c>
      <c r="J339" s="79">
        <v>0.4288826815642458</v>
      </c>
      <c r="K339" s="79">
        <v>0.39333333333333331</v>
      </c>
      <c r="L339" s="79">
        <v>0.37656477157360407</v>
      </c>
      <c r="M339" s="79">
        <v>0.42875368888888887</v>
      </c>
      <c r="N339" s="79">
        <v>0.40683361344537816</v>
      </c>
      <c r="O339" s="79">
        <v>0.38380395939086293</v>
      </c>
      <c r="P339" s="79">
        <v>0.45</v>
      </c>
      <c r="Q339" s="79">
        <v>0.40237918215613383</v>
      </c>
      <c r="R339" s="79">
        <v>0.42359550561797754</v>
      </c>
      <c r="S339" s="79">
        <v>0.45059800664451827</v>
      </c>
      <c r="T339" s="79">
        <v>0.45874908496732025</v>
      </c>
      <c r="U339" s="79">
        <v>0.42857142857142855</v>
      </c>
    </row>
    <row r="340" spans="1:21" x14ac:dyDescent="0.25">
      <c r="A340" s="81" t="s">
        <v>179</v>
      </c>
      <c r="C340" s="235" t="s">
        <v>182</v>
      </c>
      <c r="D340" s="79">
        <v>2.2262773722627736E-3</v>
      </c>
      <c r="E340" s="79">
        <v>3.3802816901408453E-3</v>
      </c>
      <c r="F340" s="79">
        <v>1.9387755102040817E-3</v>
      </c>
      <c r="G340" s="79">
        <v>1.6803278688524591E-3</v>
      </c>
      <c r="H340" s="79">
        <v>9.5890410958904108E-4</v>
      </c>
      <c r="I340" s="79">
        <v>2.3870967741935483E-3</v>
      </c>
      <c r="J340" s="79">
        <v>1.452513966480447E-3</v>
      </c>
      <c r="K340" s="79">
        <v>1.1278124999999999E-3</v>
      </c>
      <c r="L340" s="79">
        <v>1.4605076142131979E-3</v>
      </c>
      <c r="M340" s="79">
        <v>6.8782222222222222E-4</v>
      </c>
      <c r="N340" s="79">
        <v>1.1384033613445379E-3</v>
      </c>
      <c r="O340" s="79">
        <v>7.1507614213197972E-4</v>
      </c>
      <c r="P340" s="79">
        <v>2.2548809523809522E-3</v>
      </c>
      <c r="Q340" s="79">
        <v>2.3840148698884758E-3</v>
      </c>
      <c r="R340" s="79">
        <v>6.8539325842696631E-4</v>
      </c>
      <c r="S340" s="79">
        <v>1.0255813953488372E-3</v>
      </c>
      <c r="T340" s="79">
        <v>1.9607843137254902E-3</v>
      </c>
      <c r="U340" s="79">
        <v>1.4285714285714286E-3</v>
      </c>
    </row>
    <row r="341" spans="1:21" x14ac:dyDescent="0.25">
      <c r="A341" s="81" t="s">
        <v>179</v>
      </c>
      <c r="C341" s="235" t="s">
        <v>31</v>
      </c>
      <c r="D341" s="79">
        <v>0.10251605839416059</v>
      </c>
      <c r="E341" s="79">
        <v>5.4250140845070426E-2</v>
      </c>
      <c r="F341" s="79">
        <v>3.7124149659863943E-2</v>
      </c>
      <c r="G341" s="79">
        <v>3.194745901639344E-2</v>
      </c>
      <c r="H341" s="79">
        <v>2.1481986301369865E-2</v>
      </c>
      <c r="I341" s="79">
        <v>1.4793161290322581E-2</v>
      </c>
      <c r="J341" s="79">
        <v>2.829167597765363E-2</v>
      </c>
      <c r="K341" s="79">
        <v>3.5852968749999999E-2</v>
      </c>
      <c r="L341" s="79">
        <v>5.3802081218274109E-2</v>
      </c>
      <c r="M341" s="79">
        <v>7.4619199999999997E-2</v>
      </c>
      <c r="N341" s="79">
        <v>7.9231596638655463E-2</v>
      </c>
      <c r="O341" s="79">
        <v>7.989812182741117E-2</v>
      </c>
      <c r="P341" s="79">
        <v>7.55738492063492E-2</v>
      </c>
      <c r="Q341" s="79">
        <v>8.4832007434944234E-2</v>
      </c>
      <c r="R341" s="79">
        <v>0.12342314606741574</v>
      </c>
      <c r="S341" s="79">
        <v>0.13756328903654486</v>
      </c>
      <c r="T341" s="79">
        <v>0.13398692810457516</v>
      </c>
      <c r="U341" s="79">
        <v>0.125</v>
      </c>
    </row>
    <row r="342" spans="1:21" x14ac:dyDescent="0.25">
      <c r="A342" s="81" t="s">
        <v>179</v>
      </c>
      <c r="C342" s="235" t="s">
        <v>127</v>
      </c>
      <c r="D342" s="79">
        <v>5.6121167883211682E-3</v>
      </c>
      <c r="E342" s="79">
        <v>4.2253521126760559E-3</v>
      </c>
      <c r="F342" s="79">
        <v>2.0408163265306124E-3</v>
      </c>
      <c r="G342" s="79">
        <v>8.1967213114754098E-4</v>
      </c>
      <c r="H342" s="79" t="s">
        <v>48</v>
      </c>
      <c r="I342" s="79" t="s">
        <v>48</v>
      </c>
      <c r="J342" s="79">
        <v>3.9603351955307261E-4</v>
      </c>
      <c r="K342" s="79" t="s">
        <v>48</v>
      </c>
      <c r="L342" s="79" t="s">
        <v>48</v>
      </c>
      <c r="M342" s="79">
        <v>8.4444444444444443E-4</v>
      </c>
      <c r="N342" s="79">
        <v>1.4432773109243698E-3</v>
      </c>
      <c r="O342" s="79">
        <v>1.2065989847715737E-3</v>
      </c>
      <c r="P342" s="79">
        <v>9.9206349206349201E-4</v>
      </c>
      <c r="Q342" s="79">
        <v>4.3315985130111523E-4</v>
      </c>
      <c r="R342" s="79">
        <v>6.4449438202247194E-4</v>
      </c>
      <c r="S342" s="79">
        <v>5.2325581395348841E-4</v>
      </c>
      <c r="T342" s="79">
        <v>6.4777777777777783E-4</v>
      </c>
      <c r="U342" s="79">
        <v>3.5714285714285714E-4</v>
      </c>
    </row>
    <row r="343" spans="1:21" x14ac:dyDescent="0.25">
      <c r="A343" s="81" t="s">
        <v>179</v>
      </c>
      <c r="C343" s="235" t="s">
        <v>47</v>
      </c>
      <c r="D343" s="79">
        <v>4.3065693430656936E-3</v>
      </c>
      <c r="E343" s="79">
        <v>4.1197183098591553E-3</v>
      </c>
      <c r="F343" s="79">
        <v>5.1904761904761907E-3</v>
      </c>
      <c r="G343" s="79">
        <v>5.7622950819672131E-3</v>
      </c>
      <c r="H343" s="79">
        <v>4.5410958904109587E-3</v>
      </c>
      <c r="I343" s="79">
        <v>9.2592258064516132E-3</v>
      </c>
      <c r="J343" s="79">
        <v>1.0888770949720671E-2</v>
      </c>
      <c r="K343" s="79">
        <v>4.1101562500000001E-3</v>
      </c>
      <c r="L343" s="79">
        <v>3.70746192893401E-3</v>
      </c>
      <c r="M343" s="79">
        <v>4.6146666666666671E-3</v>
      </c>
      <c r="N343" s="79">
        <v>2.3478991596638655E-3</v>
      </c>
      <c r="O343" s="79">
        <v>1.883502538071066E-3</v>
      </c>
      <c r="P343" s="79">
        <v>1.5873015873015873E-3</v>
      </c>
      <c r="Q343" s="79">
        <v>9.3680297397769519E-4</v>
      </c>
      <c r="R343" s="79">
        <v>7.1161048689138582E-5</v>
      </c>
      <c r="S343" s="79">
        <v>8.3023255813953489E-4</v>
      </c>
      <c r="T343" s="79">
        <v>1.1111111111111112E-4</v>
      </c>
      <c r="U343" s="79">
        <v>3.5714285714285714E-4</v>
      </c>
    </row>
    <row r="344" spans="1:21" x14ac:dyDescent="0.25">
      <c r="A344" s="156" t="s">
        <v>179</v>
      </c>
      <c r="B344" s="131"/>
      <c r="C344" s="12" t="s">
        <v>86</v>
      </c>
      <c r="D344" s="128">
        <v>4.4190145985401462E-2</v>
      </c>
      <c r="E344" s="128">
        <v>4.601964788732394E-2</v>
      </c>
      <c r="F344" s="128">
        <v>4.5445102040816324E-2</v>
      </c>
      <c r="G344" s="128">
        <v>6.3946721311475413E-2</v>
      </c>
      <c r="H344" s="128">
        <v>5.1324589041095887E-2</v>
      </c>
      <c r="I344" s="128">
        <v>4.1103161290322578E-2</v>
      </c>
      <c r="J344" s="128">
        <v>3.4707765363128494E-2</v>
      </c>
      <c r="K344" s="128">
        <v>4.2703281250000003E-2</v>
      </c>
      <c r="L344" s="128">
        <v>3.6188223350253804E-2</v>
      </c>
      <c r="M344" s="128">
        <v>2.7313733333333333E-2</v>
      </c>
      <c r="N344" s="128">
        <v>1.859596638655462E-2</v>
      </c>
      <c r="O344" s="128">
        <v>9.8311167512690357E-3</v>
      </c>
      <c r="P344" s="128">
        <v>2.0238095238095239E-2</v>
      </c>
      <c r="Q344" s="128">
        <v>2.2270594795539035E-2</v>
      </c>
      <c r="R344" s="128">
        <v>1.5298689138576779E-2</v>
      </c>
      <c r="S344" s="128">
        <v>1.1798737541528239E-2</v>
      </c>
      <c r="T344" s="128">
        <v>1.3347124183006535E-2</v>
      </c>
      <c r="U344" s="128">
        <v>1.4285714285714285E-2</v>
      </c>
    </row>
    <row r="345" spans="1:21" x14ac:dyDescent="0.25">
      <c r="A345" s="81" t="s">
        <v>185</v>
      </c>
      <c r="C345" s="235" t="s">
        <v>5</v>
      </c>
      <c r="D345" s="79">
        <v>9.9454297407912687E-2</v>
      </c>
      <c r="E345" s="79">
        <v>0.14491392801251957</v>
      </c>
      <c r="F345" s="79">
        <v>0.11307471264367816</v>
      </c>
      <c r="G345" s="79">
        <v>0.12523117569352707</v>
      </c>
      <c r="H345" s="79">
        <v>0.12651222651222652</v>
      </c>
      <c r="I345" s="79">
        <v>0.14186575654152445</v>
      </c>
      <c r="J345" s="79">
        <v>0.15842583249243189</v>
      </c>
      <c r="K345" s="21">
        <v>0.13636363636363635</v>
      </c>
      <c r="L345" s="79">
        <v>0.19060869565217392</v>
      </c>
      <c r="M345" s="21">
        <v>0.21166666666666667</v>
      </c>
      <c r="N345" s="79">
        <v>0.17313432835820897</v>
      </c>
      <c r="O345" s="79">
        <v>0.18938053097345134</v>
      </c>
      <c r="P345" s="79">
        <v>0.18027210884353742</v>
      </c>
      <c r="Q345" s="79">
        <v>0.18571428571428572</v>
      </c>
      <c r="R345" s="79">
        <v>0.18789808917197454</v>
      </c>
      <c r="S345" s="79">
        <v>0.17196531791907516</v>
      </c>
      <c r="T345" s="79">
        <v>0.17129213483146066</v>
      </c>
    </row>
    <row r="346" spans="1:21" x14ac:dyDescent="0.25">
      <c r="A346" s="81" t="s">
        <v>185</v>
      </c>
      <c r="C346" s="235" t="s">
        <v>6</v>
      </c>
      <c r="D346" s="79">
        <v>0.17203274215552525</v>
      </c>
      <c r="E346" s="79">
        <v>9.6870109546165886E-2</v>
      </c>
      <c r="F346" s="79">
        <v>0.10330459770114943</v>
      </c>
      <c r="G346" s="79">
        <v>0.13051519154557464</v>
      </c>
      <c r="H346" s="79">
        <v>0.14092664092664092</v>
      </c>
      <c r="I346" s="79">
        <v>0.14630261660978386</v>
      </c>
      <c r="J346" s="79">
        <v>0.13582240161453077</v>
      </c>
      <c r="K346" s="21">
        <v>0.12454545454545454</v>
      </c>
      <c r="L346" s="79">
        <v>9.7391304347826085E-2</v>
      </c>
      <c r="M346" s="21">
        <v>4.3333333333333335E-2</v>
      </c>
      <c r="N346" s="79">
        <v>9.5522388059701493E-2</v>
      </c>
      <c r="O346" s="79">
        <v>9.1150442477876112E-2</v>
      </c>
      <c r="P346" s="79">
        <v>8.3197278911564629E-2</v>
      </c>
      <c r="Q346" s="79">
        <v>7.3961038961038963E-2</v>
      </c>
      <c r="R346" s="79">
        <v>7.4140127388535038E-2</v>
      </c>
      <c r="S346" s="79">
        <v>6.8208092485549127E-2</v>
      </c>
      <c r="T346" s="79">
        <v>5.8426966292134834E-2</v>
      </c>
    </row>
    <row r="347" spans="1:21" x14ac:dyDescent="0.25">
      <c r="A347" s="81" t="s">
        <v>185</v>
      </c>
      <c r="C347" s="235" t="s">
        <v>102</v>
      </c>
      <c r="D347" s="79" t="s">
        <v>48</v>
      </c>
      <c r="E347" s="79" t="s">
        <v>48</v>
      </c>
      <c r="F347" s="79" t="s">
        <v>48</v>
      </c>
      <c r="G347" s="79" t="s">
        <v>48</v>
      </c>
      <c r="H347" s="79" t="s">
        <v>48</v>
      </c>
      <c r="I347" s="79" t="s">
        <v>48</v>
      </c>
      <c r="J347" s="79" t="s">
        <v>48</v>
      </c>
      <c r="K347" s="21" t="s">
        <v>48</v>
      </c>
      <c r="L347" s="79" t="s">
        <v>48</v>
      </c>
      <c r="M347" s="21">
        <v>1.6166666666666666E-3</v>
      </c>
      <c r="N347" s="79">
        <v>1.064179104477612E-2</v>
      </c>
      <c r="O347" s="79">
        <v>2.149557522123894E-2</v>
      </c>
      <c r="P347" s="79">
        <v>2.0401360544217685E-2</v>
      </c>
      <c r="Q347" s="79">
        <v>1.5220779220779222E-2</v>
      </c>
      <c r="R347" s="79">
        <v>7.2929936305732483E-3</v>
      </c>
      <c r="S347" s="79">
        <v>9.0751445086705209E-3</v>
      </c>
      <c r="T347" s="79">
        <v>5.4831460674157296E-3</v>
      </c>
    </row>
    <row r="348" spans="1:21" x14ac:dyDescent="0.25">
      <c r="A348" s="81" t="s">
        <v>185</v>
      </c>
      <c r="C348" s="235" t="s">
        <v>15</v>
      </c>
      <c r="D348" s="79">
        <v>0.14461118690313779</v>
      </c>
      <c r="E348" s="79">
        <v>9.8591549295774641E-2</v>
      </c>
      <c r="F348" s="79">
        <v>0.10057471264367816</v>
      </c>
      <c r="G348" s="79">
        <v>0.11360634081902246</v>
      </c>
      <c r="H348" s="79">
        <v>0.11583011583011583</v>
      </c>
      <c r="I348" s="79">
        <v>0.10466439135381114</v>
      </c>
      <c r="J348" s="79">
        <v>0.11099899091826437</v>
      </c>
      <c r="K348" s="21">
        <v>0.13636363636363635</v>
      </c>
      <c r="L348" s="79">
        <v>0.1391304347826087</v>
      </c>
      <c r="M348" s="21">
        <v>0.16666666666666666</v>
      </c>
      <c r="N348" s="79">
        <v>0.16417910447761194</v>
      </c>
      <c r="O348" s="79">
        <v>0.21238938053097345</v>
      </c>
      <c r="P348" s="79">
        <v>0.17687074829931973</v>
      </c>
      <c r="Q348" s="79">
        <v>0.18181818181818182</v>
      </c>
      <c r="R348" s="79">
        <v>0.18471337579617833</v>
      </c>
      <c r="S348" s="79">
        <v>0.17341040462427745</v>
      </c>
      <c r="T348" s="79">
        <v>0.16853932584269662</v>
      </c>
    </row>
    <row r="349" spans="1:21" x14ac:dyDescent="0.25">
      <c r="A349" s="81" t="s">
        <v>185</v>
      </c>
      <c r="C349" s="235" t="s">
        <v>187</v>
      </c>
      <c r="D349" s="79">
        <v>0.1317412005457026</v>
      </c>
      <c r="E349" s="79">
        <v>0.1378148669796557</v>
      </c>
      <c r="F349" s="79">
        <v>0.11558649425287355</v>
      </c>
      <c r="G349" s="79">
        <v>0.10964332892998679</v>
      </c>
      <c r="H349" s="79">
        <v>0.10424710424710425</v>
      </c>
      <c r="I349" s="79">
        <v>9.9317406143344708E-2</v>
      </c>
      <c r="J349" s="79">
        <v>0.1099899091826438</v>
      </c>
      <c r="K349" s="21">
        <v>0.122</v>
      </c>
      <c r="L349" s="79">
        <v>0.1211304347826087</v>
      </c>
      <c r="M349" s="21">
        <v>0.12766666666666668</v>
      </c>
      <c r="N349" s="79">
        <v>0.1163358208955224</v>
      </c>
      <c r="O349" s="79">
        <v>8.4619469026548683E-2</v>
      </c>
      <c r="P349" s="79">
        <v>0.10451020408163265</v>
      </c>
      <c r="Q349" s="79">
        <v>0.12061688311688312</v>
      </c>
      <c r="R349" s="79">
        <v>0.10507643312101911</v>
      </c>
      <c r="S349" s="79">
        <v>0.11367630057803468</v>
      </c>
      <c r="T349" s="79">
        <v>0.10465168539325842</v>
      </c>
    </row>
    <row r="350" spans="1:21" x14ac:dyDescent="0.25">
      <c r="A350" s="81" t="s">
        <v>185</v>
      </c>
      <c r="C350" s="235" t="s">
        <v>108</v>
      </c>
      <c r="D350" s="79" t="s">
        <v>48</v>
      </c>
      <c r="E350" s="79" t="s">
        <v>48</v>
      </c>
      <c r="F350" s="79" t="s">
        <v>48</v>
      </c>
      <c r="G350" s="79" t="s">
        <v>48</v>
      </c>
      <c r="H350" s="79" t="s">
        <v>48</v>
      </c>
      <c r="I350" s="79" t="s">
        <v>48</v>
      </c>
      <c r="J350" s="79" t="s">
        <v>48</v>
      </c>
      <c r="K350" s="21" t="s">
        <v>48</v>
      </c>
      <c r="L350" s="79" t="s">
        <v>48</v>
      </c>
      <c r="M350" s="21" t="s">
        <v>48</v>
      </c>
      <c r="N350" s="79" t="s">
        <v>48</v>
      </c>
      <c r="O350" s="79" t="s">
        <v>48</v>
      </c>
      <c r="P350" s="79">
        <v>7.8911564625850344E-3</v>
      </c>
      <c r="Q350" s="79">
        <v>7.5324675324675329E-3</v>
      </c>
      <c r="R350" s="79">
        <v>7.0063694267515925E-3</v>
      </c>
      <c r="S350" s="79">
        <v>6.3583815028901737E-3</v>
      </c>
      <c r="T350" s="79">
        <v>5.4494382022471912E-3</v>
      </c>
    </row>
    <row r="351" spans="1:21" ht="14.25" customHeight="1" x14ac:dyDescent="0.25">
      <c r="A351" s="81" t="s">
        <v>185</v>
      </c>
      <c r="C351" s="235" t="s">
        <v>20</v>
      </c>
      <c r="D351" s="79">
        <v>2.3465211459754432E-2</v>
      </c>
      <c r="E351" s="79">
        <v>3.2000000000000001E-2</v>
      </c>
      <c r="F351" s="79">
        <v>4.1235632183908043E-2</v>
      </c>
      <c r="G351" s="79">
        <v>4.544253632760898E-2</v>
      </c>
      <c r="H351" s="79">
        <v>4.6718146718146718E-2</v>
      </c>
      <c r="I351" s="79">
        <v>6.0068259385665526E-2</v>
      </c>
      <c r="J351" s="79">
        <v>5.6407669021190716E-2</v>
      </c>
      <c r="K351" s="21">
        <v>5.4545454545454543E-2</v>
      </c>
      <c r="L351" s="79">
        <v>5.0434782608695654E-2</v>
      </c>
      <c r="M351" s="21">
        <v>4.2883333333333336E-2</v>
      </c>
      <c r="N351" s="79">
        <v>1.9097014925373135E-2</v>
      </c>
      <c r="O351" s="79">
        <v>2.1920353982300883E-2</v>
      </c>
      <c r="P351" s="79">
        <v>2.8707482993197277E-2</v>
      </c>
      <c r="Q351" s="79">
        <v>3.1428571428571431E-2</v>
      </c>
      <c r="R351" s="79">
        <v>2.6369426751592356E-2</v>
      </c>
      <c r="S351" s="79">
        <v>2.9479768786127167E-2</v>
      </c>
      <c r="T351" s="79">
        <v>2.3483146067415729E-2</v>
      </c>
    </row>
    <row r="352" spans="1:21" x14ac:dyDescent="0.25">
      <c r="A352" s="81" t="s">
        <v>185</v>
      </c>
      <c r="C352" s="235" t="s">
        <v>9</v>
      </c>
      <c r="D352" s="79">
        <v>8.0763983628922231E-2</v>
      </c>
      <c r="E352" s="79">
        <v>8.9201877934272297E-2</v>
      </c>
      <c r="F352" s="79">
        <v>8.4770114942528729E-2</v>
      </c>
      <c r="G352" s="79">
        <v>7.9260237780713338E-2</v>
      </c>
      <c r="H352" s="79">
        <v>7.7348777348777348E-2</v>
      </c>
      <c r="I352" s="79">
        <v>7.0534698521046643E-2</v>
      </c>
      <c r="J352" s="79">
        <v>6.357214934409687E-2</v>
      </c>
      <c r="K352" s="21">
        <v>8.4261454545454542E-2</v>
      </c>
      <c r="L352" s="79">
        <v>7.3391304347826092E-2</v>
      </c>
      <c r="M352" s="21">
        <v>6.0499999999999998E-2</v>
      </c>
      <c r="N352" s="79">
        <v>6.1611940298507466E-2</v>
      </c>
      <c r="O352" s="79">
        <v>7.4778761061946905E-2</v>
      </c>
      <c r="P352" s="79">
        <v>6.8904761904761899E-2</v>
      </c>
      <c r="Q352" s="79">
        <v>5.8142857142857142E-2</v>
      </c>
      <c r="R352" s="79">
        <v>5.6585987261146498E-2</v>
      </c>
      <c r="S352" s="79">
        <v>5.319653179190751E-2</v>
      </c>
      <c r="T352" s="79">
        <v>5.3112359550561795E-2</v>
      </c>
    </row>
    <row r="353" spans="1:21" x14ac:dyDescent="0.25">
      <c r="A353" s="81" t="s">
        <v>185</v>
      </c>
      <c r="C353" s="235" t="s">
        <v>186</v>
      </c>
      <c r="D353" s="79">
        <v>2.1145975443383355E-2</v>
      </c>
      <c r="E353" s="79">
        <v>3.7558685446009391E-2</v>
      </c>
      <c r="F353" s="79">
        <v>4.0229885057471264E-2</v>
      </c>
      <c r="G353" s="79">
        <v>4.6235138705416116E-2</v>
      </c>
      <c r="H353" s="79">
        <v>5.6628056628056631E-2</v>
      </c>
      <c r="I353" s="79">
        <v>6.5984072810011382E-2</v>
      </c>
      <c r="J353" s="79">
        <v>5.7517658930373361E-2</v>
      </c>
      <c r="K353" s="21">
        <v>4.9090909090909088E-2</v>
      </c>
      <c r="L353" s="79">
        <v>4.7826086956521741E-2</v>
      </c>
      <c r="M353" s="21">
        <v>0.03</v>
      </c>
      <c r="N353" s="79">
        <v>2.9850746268656716E-2</v>
      </c>
      <c r="O353" s="79">
        <v>3.1858407079646017E-2</v>
      </c>
      <c r="P353" s="79">
        <v>2.6530612244897958E-2</v>
      </c>
      <c r="Q353" s="79">
        <v>2.5324675324675326E-2</v>
      </c>
      <c r="R353" s="79">
        <v>2.4840764331210193E-2</v>
      </c>
      <c r="S353" s="79">
        <v>2.3352601156069363E-2</v>
      </c>
      <c r="T353" s="79">
        <v>2.1629213483146066E-2</v>
      </c>
    </row>
    <row r="354" spans="1:21" x14ac:dyDescent="0.25">
      <c r="A354" s="81" t="s">
        <v>185</v>
      </c>
      <c r="C354" s="235" t="s">
        <v>26</v>
      </c>
      <c r="D354" s="79" t="s">
        <v>48</v>
      </c>
      <c r="E354" s="79" t="s">
        <v>48</v>
      </c>
      <c r="F354" s="79" t="s">
        <v>48</v>
      </c>
      <c r="G354" s="79" t="s">
        <v>48</v>
      </c>
      <c r="H354" s="79" t="s">
        <v>48</v>
      </c>
      <c r="I354" s="79" t="s">
        <v>48</v>
      </c>
      <c r="J354" s="79" t="s">
        <v>48</v>
      </c>
      <c r="K354" s="21" t="s">
        <v>48</v>
      </c>
      <c r="L354" s="79" t="s">
        <v>48</v>
      </c>
      <c r="M354" s="21">
        <v>1.8333333333333333E-3</v>
      </c>
      <c r="N354" s="79">
        <v>1.5597014925373135E-2</v>
      </c>
      <c r="O354" s="79">
        <v>1.6194690265486724E-2</v>
      </c>
      <c r="P354" s="79">
        <v>2.3877551020408162E-2</v>
      </c>
      <c r="Q354" s="79">
        <v>1.512987012987013E-2</v>
      </c>
      <c r="R354" s="79">
        <v>2.7324840764331209E-2</v>
      </c>
      <c r="S354" s="79">
        <v>2.5375722543352602E-2</v>
      </c>
      <c r="T354" s="79">
        <v>2.1235955056179777E-2</v>
      </c>
    </row>
    <row r="355" spans="1:21" x14ac:dyDescent="0.25">
      <c r="A355" s="81" t="s">
        <v>185</v>
      </c>
      <c r="C355" s="235" t="s">
        <v>56</v>
      </c>
      <c r="D355" s="79">
        <v>2.5525648021828103E-2</v>
      </c>
      <c r="E355" s="79">
        <v>2.6464319248826289E-2</v>
      </c>
      <c r="F355" s="79">
        <v>2.2430603448275861E-2</v>
      </c>
      <c r="G355" s="79">
        <v>1.3177146631439894E-2</v>
      </c>
      <c r="H355" s="79">
        <v>1.1371685971685972E-2</v>
      </c>
      <c r="I355" s="79">
        <v>1.3031854379977247E-2</v>
      </c>
      <c r="J355" s="79">
        <v>1.371271442986882E-2</v>
      </c>
      <c r="K355" s="21">
        <v>1.2079272727272728E-2</v>
      </c>
      <c r="L355" s="79">
        <v>1.0818869565217392E-2</v>
      </c>
      <c r="M355" s="21">
        <v>1.2705500000000002E-2</v>
      </c>
      <c r="N355" s="79">
        <v>1.2679626865671643E-2</v>
      </c>
      <c r="O355" s="79">
        <v>1.049362831858407E-2</v>
      </c>
      <c r="P355" s="79">
        <v>1.1888503401360544E-2</v>
      </c>
      <c r="Q355" s="79">
        <v>1.1099675324675325E-2</v>
      </c>
      <c r="R355" s="79">
        <v>1.1993248407643313E-2</v>
      </c>
      <c r="S355" s="79">
        <v>1.2228843930635837E-2</v>
      </c>
      <c r="T355" s="79">
        <v>1.3240786516853934E-2</v>
      </c>
    </row>
    <row r="356" spans="1:21" x14ac:dyDescent="0.25">
      <c r="A356" s="81" t="s">
        <v>185</v>
      </c>
      <c r="C356" s="235" t="s">
        <v>121</v>
      </c>
      <c r="D356" s="79">
        <v>0.17704079126875855</v>
      </c>
      <c r="E356" s="79">
        <v>0.21019467918622847</v>
      </c>
      <c r="F356" s="79">
        <v>0.22676494252873564</v>
      </c>
      <c r="G356" s="79">
        <v>0.19534702774108323</v>
      </c>
      <c r="H356" s="79">
        <v>0.19355212355212356</v>
      </c>
      <c r="I356" s="79">
        <v>0.18031854379977247</v>
      </c>
      <c r="J356" s="79">
        <v>0.19223007063572151</v>
      </c>
      <c r="K356" s="21">
        <v>0.19090909090909092</v>
      </c>
      <c r="L356" s="79">
        <v>0.2</v>
      </c>
      <c r="M356" s="21">
        <v>0.21666666666666667</v>
      </c>
      <c r="N356" s="79">
        <v>0.21641791044776118</v>
      </c>
      <c r="O356" s="79">
        <v>0.16814159292035399</v>
      </c>
      <c r="P356" s="79">
        <v>0.19727891156462585</v>
      </c>
      <c r="Q356" s="79">
        <v>0.22077922077922077</v>
      </c>
      <c r="R356" s="79">
        <v>0.22929936305732485</v>
      </c>
      <c r="S356" s="79">
        <v>0.24855491329479767</v>
      </c>
      <c r="T356" s="79">
        <v>0.29213483146067415</v>
      </c>
    </row>
    <row r="357" spans="1:21" x14ac:dyDescent="0.25">
      <c r="A357" s="81" t="s">
        <v>185</v>
      </c>
      <c r="C357" s="235" t="s">
        <v>126</v>
      </c>
      <c r="D357" s="79">
        <v>0.10300136425648022</v>
      </c>
      <c r="E357" s="79">
        <v>0.10563380281690141</v>
      </c>
      <c r="F357" s="79">
        <v>0.1336206896551724</v>
      </c>
      <c r="G357" s="79">
        <v>0.12285336856010567</v>
      </c>
      <c r="H357" s="79">
        <v>0.10810810810810811</v>
      </c>
      <c r="I357" s="79">
        <v>0.10011376564277588</v>
      </c>
      <c r="J357" s="79">
        <v>8.1735620585267413E-2</v>
      </c>
      <c r="K357" s="21">
        <v>7.0000000000000007E-2</v>
      </c>
      <c r="L357" s="79">
        <v>4.747826086956522E-2</v>
      </c>
      <c r="M357" s="21">
        <v>4.8333333333333332E-2</v>
      </c>
      <c r="N357" s="79">
        <v>3.671641791044776E-2</v>
      </c>
      <c r="O357" s="79">
        <v>2.8053097345132744E-2</v>
      </c>
      <c r="P357" s="79">
        <v>3.6734693877551024E-2</v>
      </c>
      <c r="Q357" s="79">
        <v>2.1428571428571429E-2</v>
      </c>
      <c r="R357" s="79">
        <v>2.5222929936305732E-2</v>
      </c>
      <c r="S357" s="79">
        <v>2.9768786127167629E-2</v>
      </c>
      <c r="T357" s="79">
        <v>2.3707865168539326E-2</v>
      </c>
    </row>
    <row r="358" spans="1:21" x14ac:dyDescent="0.25">
      <c r="A358" s="156" t="s">
        <v>185</v>
      </c>
      <c r="B358" s="131"/>
      <c r="C358" s="12" t="s">
        <v>171</v>
      </c>
      <c r="D358" s="128">
        <v>2.0571896316507503E-2</v>
      </c>
      <c r="E358" s="128">
        <v>2.1047417840375587E-2</v>
      </c>
      <c r="F358" s="128">
        <v>1.799655172413793E-2</v>
      </c>
      <c r="G358" s="128">
        <v>1.8705680317040951E-2</v>
      </c>
      <c r="H358" s="128">
        <v>1.917889317889318E-2</v>
      </c>
      <c r="I358" s="128">
        <v>1.7370534698521047E-2</v>
      </c>
      <c r="J358" s="128">
        <v>1.9340665993945509E-2</v>
      </c>
      <c r="K358" s="27">
        <v>2.0976181818181925E-2</v>
      </c>
      <c r="L358" s="128">
        <v>1.9824604347826055E-2</v>
      </c>
      <c r="M358" s="27">
        <v>3.5083333333333334E-2</v>
      </c>
      <c r="N358" s="128">
        <v>4.554686940298508E-2</v>
      </c>
      <c r="O358" s="128">
        <v>5.2374746902654867E-2</v>
      </c>
      <c r="P358" s="128">
        <v>3.618540272108843E-2</v>
      </c>
      <c r="Q358" s="128">
        <v>3.2296233766233765E-2</v>
      </c>
      <c r="R358" s="128">
        <v>3.0675796178343949E-2</v>
      </c>
      <c r="S358" s="128">
        <v>3.3445664739884397E-2</v>
      </c>
      <c r="T358" s="128">
        <v>3.6147191011235952E-2</v>
      </c>
      <c r="U358" s="128"/>
    </row>
    <row r="359" spans="1:21" x14ac:dyDescent="0.25">
      <c r="A359" s="81" t="s">
        <v>188</v>
      </c>
      <c r="C359" s="235" t="s">
        <v>97</v>
      </c>
      <c r="D359" s="79">
        <v>1.5698368067426235E-3</v>
      </c>
      <c r="E359" s="79">
        <v>1.2144570394752117E-3</v>
      </c>
      <c r="F359" s="79">
        <v>1.3734763513848945E-3</v>
      </c>
      <c r="G359" s="79">
        <v>1.1126478965819457E-3</v>
      </c>
      <c r="H359" s="239">
        <v>9.8865478119935179E-4</v>
      </c>
      <c r="I359" s="79">
        <v>1.0370370370370371E-3</v>
      </c>
      <c r="J359" s="79">
        <v>1.0372340425531914E-3</v>
      </c>
      <c r="K359" s="79">
        <v>9.4899169632265714E-4</v>
      </c>
      <c r="L359" s="79">
        <v>1.2240663900414937E-3</v>
      </c>
      <c r="M359" s="79">
        <v>9.6261682242990653E-4</v>
      </c>
      <c r="N359" s="79">
        <v>9.2920353982300886E-4</v>
      </c>
      <c r="O359" s="79">
        <v>6.4220183486238529E-4</v>
      </c>
      <c r="P359" s="79">
        <v>6.5897435897435902E-4</v>
      </c>
      <c r="Q359" s="79">
        <v>5.5887096774193546E-4</v>
      </c>
      <c r="R359" s="79">
        <v>7.3203125000000004E-4</v>
      </c>
      <c r="S359" s="79">
        <v>4.0875912408759124E-4</v>
      </c>
      <c r="T359" s="79">
        <v>3.3900709219858156E-4</v>
      </c>
      <c r="U359" s="79">
        <v>3.4158568675788173E-4</v>
      </c>
    </row>
    <row r="360" spans="1:21" x14ac:dyDescent="0.25">
      <c r="A360" s="81" t="s">
        <v>188</v>
      </c>
      <c r="C360" s="235" t="s">
        <v>5</v>
      </c>
      <c r="D360" s="79">
        <v>0.17341269963091394</v>
      </c>
      <c r="E360" s="79">
        <v>0.17006506274992364</v>
      </c>
      <c r="F360" s="79">
        <v>0.17247222433667711</v>
      </c>
      <c r="G360" s="79">
        <v>0.19273115687992989</v>
      </c>
      <c r="H360" s="239">
        <v>0.18855915721231767</v>
      </c>
      <c r="I360" s="79">
        <v>0.1959362962962963</v>
      </c>
      <c r="J360" s="79">
        <v>0.19281914893617022</v>
      </c>
      <c r="K360" s="79">
        <v>0.19335705812574139</v>
      </c>
      <c r="L360" s="79">
        <v>0.17738589211618258</v>
      </c>
      <c r="M360" s="79">
        <v>0.18130841121495328</v>
      </c>
      <c r="N360" s="79">
        <v>0.18495575221238938</v>
      </c>
      <c r="O360" s="79">
        <v>0.20917431192660552</v>
      </c>
      <c r="P360" s="79">
        <v>0.23162393162393163</v>
      </c>
      <c r="Q360" s="79">
        <v>0.22338709677419355</v>
      </c>
      <c r="R360" s="79">
        <v>0.26250000000000001</v>
      </c>
      <c r="S360" s="79">
        <v>0.30145985401459852</v>
      </c>
      <c r="T360" s="79">
        <v>0.33191489361702126</v>
      </c>
      <c r="U360" s="79">
        <v>0.34714285714285714</v>
      </c>
    </row>
    <row r="361" spans="1:21" x14ac:dyDescent="0.25">
      <c r="A361" s="81" t="s">
        <v>188</v>
      </c>
      <c r="C361" s="235" t="s">
        <v>131</v>
      </c>
      <c r="D361" s="79">
        <v>8.7213155930145753E-4</v>
      </c>
      <c r="E361" s="79">
        <v>8.9298311726118511E-4</v>
      </c>
      <c r="F361" s="79">
        <v>8.273953924005388E-4</v>
      </c>
      <c r="G361" s="79">
        <v>9.842654469763366E-4</v>
      </c>
      <c r="H361" s="239">
        <v>9.3192868719611018E-4</v>
      </c>
      <c r="I361" s="79">
        <v>1.0407407407407407E-3</v>
      </c>
      <c r="J361" s="79">
        <v>8.3377659574468085E-4</v>
      </c>
      <c r="K361" s="79">
        <v>7.8925741399762754E-4</v>
      </c>
      <c r="L361" s="79">
        <v>6.9443775933609954E-4</v>
      </c>
      <c r="M361" s="79">
        <v>6.4383551401869159E-4</v>
      </c>
      <c r="N361" s="79">
        <v>5.7562389380530975E-4</v>
      </c>
      <c r="O361" s="79">
        <v>5.8778165137614682E-4</v>
      </c>
      <c r="P361" s="79">
        <v>1.1051282051282051E-3</v>
      </c>
      <c r="Q361" s="79">
        <v>1.1120967741935484E-3</v>
      </c>
      <c r="R361" s="79">
        <v>1.0460937499999999E-3</v>
      </c>
      <c r="S361" s="79">
        <v>1.0598540145985401E-3</v>
      </c>
      <c r="T361" s="79">
        <v>1.0198581560283688E-3</v>
      </c>
      <c r="U361" s="79">
        <v>5.3084985760082479E-4</v>
      </c>
    </row>
    <row r="362" spans="1:21" x14ac:dyDescent="0.25">
      <c r="A362" s="81" t="s">
        <v>188</v>
      </c>
      <c r="C362" s="235" t="s">
        <v>192</v>
      </c>
      <c r="D362" s="79">
        <v>6.331675120528581E-6</v>
      </c>
      <c r="E362" s="79" t="s">
        <v>48</v>
      </c>
      <c r="F362" s="79" t="s">
        <v>48</v>
      </c>
      <c r="G362" s="79" t="s">
        <v>48</v>
      </c>
      <c r="H362" s="239" t="s">
        <v>48</v>
      </c>
      <c r="I362" s="79">
        <v>2.6666666666666668E-6</v>
      </c>
      <c r="J362" s="79">
        <v>1.2699468085106384E-5</v>
      </c>
      <c r="K362" s="79">
        <v>4.3297746144721235E-6</v>
      </c>
      <c r="L362" s="79">
        <v>5.8609958506224069E-6</v>
      </c>
      <c r="M362" s="79">
        <v>8.0373831775700936E-6</v>
      </c>
      <c r="N362" s="79">
        <v>1.2389380530973451E-5</v>
      </c>
      <c r="O362" s="79">
        <v>0</v>
      </c>
      <c r="P362" s="79">
        <v>3.0769230769230768E-5</v>
      </c>
      <c r="Q362" s="79">
        <v>1.0806451612903225E-4</v>
      </c>
      <c r="R362" s="79">
        <v>1.0078125E-4</v>
      </c>
      <c r="S362" s="79">
        <v>6.4233576642335762E-5</v>
      </c>
      <c r="T362" s="79">
        <v>5.0933584422328431E-5</v>
      </c>
      <c r="U362" s="79">
        <v>5.3527717293527774E-5</v>
      </c>
    </row>
    <row r="363" spans="1:21" x14ac:dyDescent="0.25">
      <c r="A363" s="81" t="s">
        <v>188</v>
      </c>
      <c r="C363" s="235" t="s">
        <v>39</v>
      </c>
      <c r="D363" s="79">
        <v>8.7213155930145755E-5</v>
      </c>
      <c r="E363" s="79">
        <v>8.9298311726118508E-5</v>
      </c>
      <c r="F363" s="79">
        <v>3.0117192283379612E-4</v>
      </c>
      <c r="G363" s="79">
        <v>2.2595311130587205E-4</v>
      </c>
      <c r="H363" s="239">
        <v>1.7179902755267424E-4</v>
      </c>
      <c r="I363" s="79">
        <v>9.333333333333333E-5</v>
      </c>
      <c r="J363" s="79">
        <v>1.8617021276595746E-4</v>
      </c>
      <c r="K363" s="79">
        <v>1.7793594306049821E-3</v>
      </c>
      <c r="L363" s="79">
        <v>8.2261410788381738E-4</v>
      </c>
      <c r="M363" s="79">
        <v>6.3364485981308406E-4</v>
      </c>
      <c r="N363" s="79">
        <v>5.5044247787610614E-4</v>
      </c>
      <c r="O363" s="79">
        <v>6.2201834862385321E-4</v>
      </c>
      <c r="P363" s="79">
        <v>7.4871794871794869E-4</v>
      </c>
      <c r="Q363" s="79">
        <v>9.5161290322580644E-4</v>
      </c>
      <c r="R363" s="79">
        <v>1.015625E-3</v>
      </c>
      <c r="S363" s="79">
        <v>9.7080291970802924E-4</v>
      </c>
      <c r="T363" s="79">
        <v>9.4326241134751773E-4</v>
      </c>
      <c r="U363" s="79">
        <v>9.5E-4</v>
      </c>
    </row>
    <row r="364" spans="1:21" x14ac:dyDescent="0.25">
      <c r="A364" s="81" t="s">
        <v>188</v>
      </c>
      <c r="C364" s="235" t="s">
        <v>6</v>
      </c>
      <c r="D364" s="79">
        <v>0.21665492196166808</v>
      </c>
      <c r="E364" s="79">
        <v>0.22867511666824428</v>
      </c>
      <c r="F364" s="79">
        <v>0.23350090848014085</v>
      </c>
      <c r="G364" s="79">
        <v>0.22888536645486415</v>
      </c>
      <c r="H364" s="239">
        <v>0.23090437601296596</v>
      </c>
      <c r="I364" s="79">
        <v>0.22694814814814815</v>
      </c>
      <c r="J364" s="79">
        <v>0.23105319148936171</v>
      </c>
      <c r="K364" s="79">
        <v>0.22169750889679715</v>
      </c>
      <c r="L364" s="79">
        <v>0.21890041493775933</v>
      </c>
      <c r="M364" s="79">
        <v>0.22009719626168225</v>
      </c>
      <c r="N364" s="79">
        <v>0.20664955752212388</v>
      </c>
      <c r="O364" s="79">
        <v>0.18230366972477063</v>
      </c>
      <c r="P364" s="79">
        <v>0.21196581196581196</v>
      </c>
      <c r="Q364" s="79">
        <v>0.21370967741935484</v>
      </c>
      <c r="R364" s="79">
        <v>0.20156250000000001</v>
      </c>
      <c r="S364" s="79">
        <v>0.17956204379562044</v>
      </c>
      <c r="T364" s="79">
        <v>0.1773049645390071</v>
      </c>
      <c r="U364" s="79">
        <v>0.18357142857142858</v>
      </c>
    </row>
    <row r="365" spans="1:21" x14ac:dyDescent="0.25">
      <c r="A365" s="81" t="s">
        <v>188</v>
      </c>
      <c r="C365" s="235" t="s">
        <v>101</v>
      </c>
      <c r="D365" s="79">
        <v>4.3606577965072876E-4</v>
      </c>
      <c r="E365" s="79">
        <v>3.9827047029848851E-4</v>
      </c>
      <c r="F365" s="79">
        <v>2.945527596945918E-4</v>
      </c>
      <c r="G365" s="79">
        <v>2.5334136722173531E-4</v>
      </c>
      <c r="H365" s="239">
        <v>1.9286871961102106E-4</v>
      </c>
      <c r="I365" s="79">
        <v>1.8814814814814814E-4</v>
      </c>
      <c r="J365" s="79">
        <v>3.5904255319148934E-5</v>
      </c>
      <c r="K365" s="79" t="s">
        <v>48</v>
      </c>
      <c r="L365" s="79" t="s">
        <v>48</v>
      </c>
      <c r="M365" s="79" t="s">
        <v>48</v>
      </c>
      <c r="N365" s="79" t="s">
        <v>48</v>
      </c>
      <c r="O365" s="79" t="s">
        <v>48</v>
      </c>
      <c r="P365" s="79" t="s">
        <v>48</v>
      </c>
      <c r="Q365" s="79" t="s">
        <v>48</v>
      </c>
      <c r="R365" s="79" t="s">
        <v>48</v>
      </c>
      <c r="S365" s="79" t="s">
        <v>48</v>
      </c>
      <c r="T365" s="79" t="s">
        <v>48</v>
      </c>
      <c r="U365" s="79" t="s">
        <v>48</v>
      </c>
    </row>
    <row r="366" spans="1:21" x14ac:dyDescent="0.25">
      <c r="A366" s="81" t="s">
        <v>188</v>
      </c>
      <c r="C366" s="235" t="s">
        <v>82</v>
      </c>
      <c r="D366" s="79">
        <v>4.2005344422195397E-2</v>
      </c>
      <c r="E366" s="79">
        <v>3.8666168977409314E-2</v>
      </c>
      <c r="F366" s="79">
        <v>3.7636561609515708E-2</v>
      </c>
      <c r="G366" s="79">
        <v>2.9569045793163891E-2</v>
      </c>
      <c r="H366" s="239">
        <v>3.1902755267423012E-2</v>
      </c>
      <c r="I366" s="79">
        <v>3.1100740740740741E-2</v>
      </c>
      <c r="J366" s="79">
        <v>2.3671542553191489E-2</v>
      </c>
      <c r="K366" s="79">
        <v>2.2933570581257414E-2</v>
      </c>
      <c r="L366" s="79">
        <v>2.2137966804979252E-2</v>
      </c>
      <c r="M366" s="79">
        <v>1.9393457943925232E-2</v>
      </c>
      <c r="N366" s="79">
        <v>1.7964601769911503E-2</v>
      </c>
      <c r="O366" s="79">
        <v>1.834862385321101E-2</v>
      </c>
      <c r="P366" s="79">
        <v>1.9914529914529914E-2</v>
      </c>
      <c r="Q366" s="79">
        <v>1.6935483870967744E-2</v>
      </c>
      <c r="R366" s="79">
        <v>1.953125E-2</v>
      </c>
      <c r="S366" s="79">
        <v>1.8978102189781021E-2</v>
      </c>
      <c r="T366" s="79">
        <v>1.9361702127659575E-2</v>
      </c>
      <c r="U366" s="79">
        <v>2.0214285714285716E-2</v>
      </c>
    </row>
    <row r="367" spans="1:21" x14ac:dyDescent="0.25">
      <c r="A367" s="81" t="s">
        <v>188</v>
      </c>
      <c r="C367" s="235" t="s">
        <v>83</v>
      </c>
      <c r="D367" s="79">
        <v>9.9318341973249989E-3</v>
      </c>
      <c r="E367" s="79">
        <v>9.3138139130341593E-3</v>
      </c>
      <c r="F367" s="79">
        <v>9.026883731089879E-3</v>
      </c>
      <c r="G367" s="79">
        <v>9.3069727076029798E-3</v>
      </c>
      <c r="H367" s="239">
        <v>7.1272366288492707E-3</v>
      </c>
      <c r="I367" s="79">
        <v>7.2069896296296293E-3</v>
      </c>
      <c r="J367" s="79">
        <v>6.4493058510638294E-3</v>
      </c>
      <c r="K367" s="79">
        <v>5.5835776986951366E-3</v>
      </c>
      <c r="L367" s="79">
        <v>5.4304979253112029E-3</v>
      </c>
      <c r="M367" s="79">
        <v>5.0271028037383175E-3</v>
      </c>
      <c r="N367" s="79">
        <v>5.017699115044248E-3</v>
      </c>
      <c r="O367" s="79">
        <v>4.5926605504587152E-3</v>
      </c>
      <c r="P367" s="79">
        <v>5.0000000000000001E-3</v>
      </c>
      <c r="Q367" s="79">
        <v>6.2500000000000003E-3</v>
      </c>
      <c r="R367" s="79">
        <v>7.3671874999999996E-3</v>
      </c>
      <c r="S367" s="79">
        <v>6.6350364963503649E-3</v>
      </c>
      <c r="T367" s="79">
        <v>7.1985815602836883E-3</v>
      </c>
      <c r="U367" s="79">
        <v>5.6214285714285715E-3</v>
      </c>
    </row>
    <row r="368" spans="1:21" x14ac:dyDescent="0.25">
      <c r="A368" s="81" t="s">
        <v>188</v>
      </c>
      <c r="C368" s="235" t="s">
        <v>15</v>
      </c>
      <c r="D368" s="79">
        <v>0.14163416523055669</v>
      </c>
      <c r="E368" s="79">
        <v>0.13966255953964934</v>
      </c>
      <c r="F368" s="79">
        <v>0.1216271226828792</v>
      </c>
      <c r="G368" s="79">
        <v>0.12427421121822962</v>
      </c>
      <c r="H368" s="239">
        <v>0.12350081037277147</v>
      </c>
      <c r="I368" s="79">
        <v>0.12740740740740741</v>
      </c>
      <c r="J368" s="79">
        <v>0.13962765957446807</v>
      </c>
      <c r="K368" s="79">
        <v>0.16370106761565836</v>
      </c>
      <c r="L368" s="79">
        <v>0.20539419087136929</v>
      </c>
      <c r="M368" s="79">
        <v>0.21775700934579439</v>
      </c>
      <c r="N368" s="79">
        <v>0.23893805309734514</v>
      </c>
      <c r="O368" s="79">
        <v>0.25688073394495414</v>
      </c>
      <c r="P368" s="79">
        <v>0.19658119658119658</v>
      </c>
      <c r="Q368" s="79">
        <v>0.22096774193548388</v>
      </c>
      <c r="R368" s="79">
        <v>0.20390625000000001</v>
      </c>
      <c r="S368" s="79">
        <v>0.18905109489051095</v>
      </c>
      <c r="T368" s="79">
        <v>0.18014184397163122</v>
      </c>
      <c r="U368" s="79">
        <v>0.1657142857142857</v>
      </c>
    </row>
    <row r="369" spans="1:21" x14ac:dyDescent="0.25">
      <c r="A369" s="81" t="s">
        <v>188</v>
      </c>
      <c r="C369" s="235" t="s">
        <v>103</v>
      </c>
      <c r="D369" s="79">
        <v>4.922310520697426E-4</v>
      </c>
      <c r="E369" s="79">
        <v>5.6615129634359136E-4</v>
      </c>
      <c r="F369" s="79">
        <v>6.0068905488279119E-4</v>
      </c>
      <c r="G369" s="79">
        <v>5.9911809815950921E-4</v>
      </c>
      <c r="H369" s="239">
        <v>6.1264181523500811E-4</v>
      </c>
      <c r="I369" s="79">
        <v>5.0962962962962963E-4</v>
      </c>
      <c r="J369" s="79">
        <v>4.2021276595744682E-4</v>
      </c>
      <c r="K369" s="79">
        <v>3.8552787663107945E-4</v>
      </c>
      <c r="L369" s="79">
        <v>3.7344398340248964E-4</v>
      </c>
      <c r="M369" s="79">
        <v>3.1869158878504672E-4</v>
      </c>
      <c r="N369" s="79">
        <v>2.6563982300884957E-4</v>
      </c>
      <c r="O369" s="79">
        <v>1.4128440366972477E-4</v>
      </c>
      <c r="P369" s="79">
        <v>4.1025641025641023E-5</v>
      </c>
      <c r="Q369" s="79">
        <v>8.790322580645161E-5</v>
      </c>
      <c r="R369" s="79">
        <v>3.9531249999999999E-4</v>
      </c>
      <c r="S369" s="79">
        <v>3.2408759124087589E-4</v>
      </c>
      <c r="T369" s="79">
        <v>2.9999999999999997E-4</v>
      </c>
      <c r="U369" s="79">
        <v>3.9153947450862227E-4</v>
      </c>
    </row>
    <row r="370" spans="1:21" x14ac:dyDescent="0.25">
      <c r="A370" s="81" t="s">
        <v>188</v>
      </c>
      <c r="C370" s="236" t="s">
        <v>142</v>
      </c>
      <c r="D370" s="79" t="s">
        <v>48</v>
      </c>
      <c r="E370" s="79" t="s">
        <v>48</v>
      </c>
      <c r="F370" s="79" t="s">
        <v>48</v>
      </c>
      <c r="G370" s="79" t="s">
        <v>48</v>
      </c>
      <c r="H370" s="239" t="s">
        <v>48</v>
      </c>
      <c r="I370" s="79" t="s">
        <v>48</v>
      </c>
      <c r="J370" s="79" t="s">
        <v>48</v>
      </c>
      <c r="K370" s="79" t="s">
        <v>48</v>
      </c>
      <c r="L370" s="79">
        <v>3.6307053941908714E-6</v>
      </c>
      <c r="M370" s="79">
        <v>1.4018691588785047E-6</v>
      </c>
      <c r="N370" s="79" t="s">
        <v>48</v>
      </c>
      <c r="O370" s="79" t="s">
        <v>48</v>
      </c>
      <c r="P370" s="79" t="s">
        <v>48</v>
      </c>
      <c r="Q370" s="79" t="s">
        <v>48</v>
      </c>
      <c r="R370" s="79" t="s">
        <v>48</v>
      </c>
      <c r="S370" s="79" t="s">
        <v>48</v>
      </c>
      <c r="T370" s="79" t="s">
        <v>48</v>
      </c>
      <c r="U370" s="79" t="s">
        <v>48</v>
      </c>
    </row>
    <row r="371" spans="1:21" x14ac:dyDescent="0.25">
      <c r="A371" s="81" t="s">
        <v>188</v>
      </c>
      <c r="C371" s="235" t="s">
        <v>106</v>
      </c>
      <c r="D371" s="79">
        <v>2.6163946779043726E-3</v>
      </c>
      <c r="E371" s="79">
        <v>2.4110544166051997E-3</v>
      </c>
      <c r="F371" s="79">
        <v>1.5720512455610236E-3</v>
      </c>
      <c r="G371" s="79">
        <v>2.2252957931638913E-3</v>
      </c>
      <c r="H371" s="239">
        <v>2.1215559157212317E-3</v>
      </c>
      <c r="I371" s="79">
        <v>1.6577777777777778E-3</v>
      </c>
      <c r="J371" s="79">
        <v>1.5957446808510637E-3</v>
      </c>
      <c r="K371" s="79">
        <v>9.4899169632265714E-4</v>
      </c>
      <c r="L371" s="79">
        <v>8.2987551867219915E-4</v>
      </c>
      <c r="M371" s="79">
        <v>3.130841121495327E-4</v>
      </c>
      <c r="N371" s="79">
        <v>7.8761061946902659E-5</v>
      </c>
      <c r="O371" s="79">
        <v>1.4284403669724772E-3</v>
      </c>
      <c r="P371" s="79">
        <v>1.4188034188034188E-3</v>
      </c>
      <c r="Q371" s="79">
        <v>1.5806451612903226E-3</v>
      </c>
      <c r="R371" s="79">
        <v>1.8125000000000001E-3</v>
      </c>
      <c r="S371" s="79">
        <v>1.4306569343065694E-3</v>
      </c>
      <c r="T371" s="79">
        <v>1.3829787234042553E-3</v>
      </c>
      <c r="U371" s="79">
        <v>2.1857142857142856E-3</v>
      </c>
    </row>
    <row r="372" spans="1:21" x14ac:dyDescent="0.25">
      <c r="A372" s="81" t="s">
        <v>188</v>
      </c>
      <c r="C372" s="235" t="s">
        <v>19</v>
      </c>
      <c r="D372" s="79">
        <v>1.3081973389521861E-4</v>
      </c>
      <c r="E372" s="79">
        <v>6.2508818208282952E-5</v>
      </c>
      <c r="F372" s="79" t="s">
        <v>48</v>
      </c>
      <c r="G372" s="79" t="s">
        <v>48</v>
      </c>
      <c r="H372" s="239" t="s">
        <v>48</v>
      </c>
      <c r="I372" s="79" t="s">
        <v>48</v>
      </c>
      <c r="J372" s="79" t="s">
        <v>48</v>
      </c>
      <c r="K372" s="79" t="s">
        <v>48</v>
      </c>
      <c r="L372" s="79" t="s">
        <v>48</v>
      </c>
      <c r="M372" s="79" t="s">
        <v>48</v>
      </c>
      <c r="N372" s="79" t="s">
        <v>48</v>
      </c>
      <c r="O372" s="79" t="s">
        <v>48</v>
      </c>
      <c r="P372" s="79" t="s">
        <v>48</v>
      </c>
      <c r="Q372" s="79" t="s">
        <v>48</v>
      </c>
      <c r="R372" s="79" t="s">
        <v>48</v>
      </c>
      <c r="S372" s="79" t="s">
        <v>48</v>
      </c>
      <c r="T372" s="79" t="s">
        <v>48</v>
      </c>
      <c r="U372" s="79" t="s">
        <v>48</v>
      </c>
    </row>
    <row r="373" spans="1:21" x14ac:dyDescent="0.25">
      <c r="A373" s="81" t="s">
        <v>188</v>
      </c>
      <c r="C373" s="235" t="s">
        <v>94</v>
      </c>
      <c r="D373" s="79">
        <v>4.8839367320881622E-5</v>
      </c>
      <c r="E373" s="79">
        <v>2.5003527283313181E-5</v>
      </c>
      <c r="F373" s="79">
        <v>4.9312765387072113E-4</v>
      </c>
      <c r="G373" s="79">
        <v>9.7570661700262931E-5</v>
      </c>
      <c r="H373" s="239">
        <v>9.5137763371150736E-5</v>
      </c>
      <c r="I373" s="79">
        <v>8.9037037037037033E-5</v>
      </c>
      <c r="J373" s="79">
        <v>5.7579787234042547E-5</v>
      </c>
      <c r="K373" s="79">
        <v>4.483985765124555E-5</v>
      </c>
      <c r="L373" s="79">
        <v>4.5331950207468885E-5</v>
      </c>
      <c r="M373" s="79">
        <v>4.1401869158878501E-5</v>
      </c>
      <c r="N373" s="79">
        <v>4.228849557522124E-5</v>
      </c>
      <c r="O373" s="79">
        <v>3.5034862385321103E-5</v>
      </c>
      <c r="P373" s="79" t="s">
        <v>48</v>
      </c>
      <c r="Q373" s="79" t="s">
        <v>48</v>
      </c>
      <c r="R373" s="79" t="s">
        <v>48</v>
      </c>
      <c r="S373" s="79" t="s">
        <v>48</v>
      </c>
      <c r="T373" s="79" t="s">
        <v>48</v>
      </c>
      <c r="U373" s="79" t="s">
        <v>48</v>
      </c>
    </row>
    <row r="374" spans="1:21" x14ac:dyDescent="0.25">
      <c r="A374" s="81" t="s">
        <v>188</v>
      </c>
      <c r="C374" s="235" t="s">
        <v>21</v>
      </c>
      <c r="D374" s="79" t="s">
        <v>48</v>
      </c>
      <c r="E374" s="79">
        <v>1.071579740713422E-3</v>
      </c>
      <c r="F374" s="79">
        <v>9.515047012606196E-4</v>
      </c>
      <c r="G374" s="79">
        <v>9.842654469763366E-4</v>
      </c>
      <c r="H374" s="239">
        <v>9.3192868719611018E-4</v>
      </c>
      <c r="I374" s="79">
        <v>8.518518518518519E-4</v>
      </c>
      <c r="J374" s="79">
        <v>7.646276595744681E-4</v>
      </c>
      <c r="K374" s="79">
        <v>6.8208778173190984E-4</v>
      </c>
      <c r="L374" s="79">
        <v>5.964730290456432E-4</v>
      </c>
      <c r="M374" s="79">
        <v>5.373831775700935E-4</v>
      </c>
      <c r="N374" s="79">
        <v>5.0884955752212387E-4</v>
      </c>
      <c r="O374" s="79">
        <v>5.137614678899083E-4</v>
      </c>
      <c r="P374" s="79">
        <v>8.8034188034188032E-4</v>
      </c>
      <c r="Q374" s="79">
        <v>8.5483870967741939E-4</v>
      </c>
      <c r="R374" s="79">
        <v>8.4374999999999999E-4</v>
      </c>
      <c r="S374" s="79">
        <v>7.5912408759124092E-4</v>
      </c>
      <c r="T374" s="79">
        <v>7.9432624113475174E-4</v>
      </c>
      <c r="U374" s="79">
        <v>8.0000000000000004E-4</v>
      </c>
    </row>
    <row r="375" spans="1:21" x14ac:dyDescent="0.25">
      <c r="A375" s="81" t="s">
        <v>188</v>
      </c>
      <c r="C375" s="235" t="s">
        <v>190</v>
      </c>
      <c r="D375" s="79">
        <v>5.7560682913896192E-6</v>
      </c>
      <c r="E375" s="79">
        <v>1.250176364165659E-5</v>
      </c>
      <c r="F375" s="79">
        <v>1.7375303240411316E-5</v>
      </c>
      <c r="G375" s="79">
        <v>1.6604130148992111E-5</v>
      </c>
      <c r="H375" s="239">
        <v>3.7277147487844409E-5</v>
      </c>
      <c r="I375" s="79">
        <v>2.3555555555555555E-6</v>
      </c>
      <c r="J375" s="79">
        <v>2.6196808510638296E-6</v>
      </c>
      <c r="K375" s="79">
        <v>8.659549228944247E-6</v>
      </c>
      <c r="L375" s="79">
        <v>1.5560165975103735E-6</v>
      </c>
      <c r="M375" s="79">
        <v>5.7943925233644859E-6</v>
      </c>
      <c r="N375" s="79" t="s">
        <v>48</v>
      </c>
      <c r="O375" s="79" t="s">
        <v>48</v>
      </c>
      <c r="P375" s="79" t="s">
        <v>48</v>
      </c>
      <c r="Q375" s="79" t="s">
        <v>48</v>
      </c>
      <c r="R375" s="79" t="s">
        <v>48</v>
      </c>
      <c r="S375" s="79" t="s">
        <v>48</v>
      </c>
      <c r="T375" s="79" t="s">
        <v>48</v>
      </c>
      <c r="U375" s="79" t="s">
        <v>48</v>
      </c>
    </row>
    <row r="376" spans="1:21" x14ac:dyDescent="0.25">
      <c r="A376" s="81" t="s">
        <v>188</v>
      </c>
      <c r="C376" s="235" t="s">
        <v>9</v>
      </c>
      <c r="D376" s="79">
        <v>8.3724629692939923E-2</v>
      </c>
      <c r="E376" s="79">
        <v>8.0261322579435315E-2</v>
      </c>
      <c r="F376" s="79">
        <v>8.0422832141332376E-2</v>
      </c>
      <c r="G376" s="79">
        <v>8.6786535933391765E-2</v>
      </c>
      <c r="H376" s="239">
        <v>8.9627228525121561E-2</v>
      </c>
      <c r="I376" s="79">
        <v>9.3925925925925927E-2</v>
      </c>
      <c r="J376" s="79">
        <v>0.1026595744680851</v>
      </c>
      <c r="K376" s="79">
        <v>0.11565836298932385</v>
      </c>
      <c r="L376" s="79">
        <v>0.11721991701244813</v>
      </c>
      <c r="M376" s="79">
        <v>0.11775700934579439</v>
      </c>
      <c r="N376" s="79">
        <v>0.12065575221238937</v>
      </c>
      <c r="O376" s="79">
        <v>0.12750366972477065</v>
      </c>
      <c r="P376" s="79">
        <v>0.1094017094017094</v>
      </c>
      <c r="Q376" s="79">
        <v>8.387096774193549E-2</v>
      </c>
      <c r="R376" s="79">
        <v>6.5625000000000003E-2</v>
      </c>
      <c r="S376" s="79">
        <v>6.8613138686131392E-2</v>
      </c>
      <c r="T376" s="79">
        <v>5.6737588652482268E-2</v>
      </c>
      <c r="U376" s="79">
        <v>6.8571428571428575E-2</v>
      </c>
    </row>
    <row r="377" spans="1:21" x14ac:dyDescent="0.25">
      <c r="A377" s="81" t="s">
        <v>188</v>
      </c>
      <c r="C377" s="235" t="s">
        <v>23</v>
      </c>
      <c r="D377" s="79">
        <v>5.4072156676690367E-4</v>
      </c>
      <c r="E377" s="79">
        <v>5.7150919504715843E-4</v>
      </c>
      <c r="F377" s="79">
        <v>4.4513872111148989E-4</v>
      </c>
      <c r="G377" s="79">
        <v>4.4163562664329537E-4</v>
      </c>
      <c r="H377" s="239">
        <v>3.5008103727714749E-4</v>
      </c>
      <c r="I377" s="79">
        <v>2.074074074074074E-4</v>
      </c>
      <c r="J377" s="79">
        <v>6.7819148936170209E-5</v>
      </c>
      <c r="K377" s="79">
        <v>2.1826809015421113E-5</v>
      </c>
      <c r="L377" s="79">
        <v>5.1867219917012447E-5</v>
      </c>
      <c r="M377" s="79">
        <v>3.2710280373831774E-5</v>
      </c>
      <c r="N377" s="79">
        <v>3.2743362831858405E-5</v>
      </c>
      <c r="O377" s="79">
        <v>2.2935779816513761E-5</v>
      </c>
      <c r="P377" s="79">
        <v>2.4188034188034188E-3</v>
      </c>
      <c r="Q377" s="79">
        <v>2.217741935483871E-3</v>
      </c>
      <c r="R377" s="79">
        <v>2.3046874999999999E-3</v>
      </c>
      <c r="S377" s="79">
        <v>1.7956204379562044E-3</v>
      </c>
      <c r="T377" s="79">
        <v>1.3120567375886525E-3</v>
      </c>
      <c r="U377" s="79">
        <v>1.3857142857142857E-3</v>
      </c>
    </row>
    <row r="378" spans="1:21" x14ac:dyDescent="0.25">
      <c r="A378" s="81" t="s">
        <v>188</v>
      </c>
      <c r="C378" s="235" t="s">
        <v>24</v>
      </c>
      <c r="D378" s="79">
        <v>9.0701682167351576E-3</v>
      </c>
      <c r="E378" s="79">
        <v>9.4656210429685615E-3</v>
      </c>
      <c r="F378" s="79">
        <v>1.0094223787286574E-2</v>
      </c>
      <c r="G378" s="79">
        <v>1.0955302366345312E-2</v>
      </c>
      <c r="H378" s="239">
        <v>1.2965964343598054E-2</v>
      </c>
      <c r="I378" s="79">
        <v>1.3333333333333334E-2</v>
      </c>
      <c r="J378" s="79">
        <v>1.1835106382978723E-2</v>
      </c>
      <c r="K378" s="79">
        <v>1.0676156583629894E-2</v>
      </c>
      <c r="L378" s="79">
        <v>1.3485477178423237E-2</v>
      </c>
      <c r="M378" s="79">
        <v>1.4018691588785047E-2</v>
      </c>
      <c r="N378" s="79">
        <v>1.3274336283185841E-2</v>
      </c>
      <c r="O378" s="79">
        <v>1.4678899082568808E-2</v>
      </c>
      <c r="P378" s="79">
        <v>1.4102564102564103E-2</v>
      </c>
      <c r="Q378" s="79">
        <v>1.6854838709677418E-2</v>
      </c>
      <c r="R378" s="79">
        <v>1.328125E-2</v>
      </c>
      <c r="S378" s="79">
        <v>1.3065693430656933E-2</v>
      </c>
      <c r="T378" s="79">
        <v>1.1063829787234043E-2</v>
      </c>
      <c r="U378" s="79">
        <v>9.2142857142857148E-3</v>
      </c>
    </row>
    <row r="379" spans="1:21" x14ac:dyDescent="0.25">
      <c r="A379" s="81" t="s">
        <v>188</v>
      </c>
      <c r="C379" s="235" t="s">
        <v>111</v>
      </c>
      <c r="D379" s="79">
        <v>1.2192399199034375E-6</v>
      </c>
      <c r="E379" s="79">
        <v>1.7859662345223701E-6</v>
      </c>
      <c r="F379" s="79">
        <v>8.6545558045096365E-7</v>
      </c>
      <c r="G379" s="79" t="s">
        <v>48</v>
      </c>
      <c r="H379" s="239" t="s">
        <v>48</v>
      </c>
      <c r="I379" s="79" t="s">
        <v>48</v>
      </c>
      <c r="J379" s="79" t="s">
        <v>48</v>
      </c>
      <c r="K379" s="79" t="s">
        <v>48</v>
      </c>
      <c r="L379" s="79" t="s">
        <v>48</v>
      </c>
      <c r="M379" s="79" t="s">
        <v>48</v>
      </c>
      <c r="N379" s="79" t="s">
        <v>48</v>
      </c>
      <c r="O379" s="79" t="s">
        <v>48</v>
      </c>
      <c r="P379" s="79" t="s">
        <v>48</v>
      </c>
      <c r="Q379" s="79" t="s">
        <v>48</v>
      </c>
      <c r="R379" s="79" t="s">
        <v>48</v>
      </c>
      <c r="S379" s="79" t="s">
        <v>48</v>
      </c>
      <c r="T379" s="79" t="s">
        <v>48</v>
      </c>
      <c r="U379" s="79" t="s">
        <v>48</v>
      </c>
    </row>
    <row r="380" spans="1:21" x14ac:dyDescent="0.25">
      <c r="A380" s="81" t="s">
        <v>188</v>
      </c>
      <c r="C380" s="235" t="s">
        <v>36</v>
      </c>
      <c r="D380" s="79">
        <v>8.5468892811542841E-3</v>
      </c>
      <c r="E380" s="79">
        <v>9.2870244195163241E-3</v>
      </c>
      <c r="F380" s="79">
        <v>1.5224075220169914E-2</v>
      </c>
      <c r="G380" s="79">
        <v>1.3694127957931639E-2</v>
      </c>
      <c r="H380" s="239">
        <v>1.4100486223662886E-2</v>
      </c>
      <c r="I380" s="79">
        <v>1.4962962962962963E-2</v>
      </c>
      <c r="J380" s="79">
        <v>1.5425531914893617E-2</v>
      </c>
      <c r="K380" s="79">
        <v>1.3167259786476869E-2</v>
      </c>
      <c r="L380" s="79">
        <v>1.3174273858921162E-2</v>
      </c>
      <c r="M380" s="79">
        <v>1.2710280373831775E-2</v>
      </c>
      <c r="N380" s="79">
        <v>1.079646017699115E-2</v>
      </c>
      <c r="O380" s="79">
        <v>1.165137614678899E-2</v>
      </c>
      <c r="P380" s="79">
        <v>1.1709401709401709E-2</v>
      </c>
      <c r="Q380" s="79">
        <v>1.1370967741935484E-2</v>
      </c>
      <c r="R380" s="79">
        <v>1.15625E-2</v>
      </c>
      <c r="S380" s="79">
        <v>1.0510948905109488E-2</v>
      </c>
      <c r="T380" s="79">
        <v>0.01</v>
      </c>
      <c r="U380" s="79">
        <v>8.5000000000000006E-3</v>
      </c>
    </row>
    <row r="381" spans="1:21" x14ac:dyDescent="0.25">
      <c r="A381" s="81" t="s">
        <v>188</v>
      </c>
      <c r="C381" s="235" t="s">
        <v>176</v>
      </c>
      <c r="D381" s="79" t="s">
        <v>48</v>
      </c>
      <c r="E381" s="79" t="s">
        <v>48</v>
      </c>
      <c r="F381" s="79" t="s">
        <v>48</v>
      </c>
      <c r="G381" s="79" t="s">
        <v>48</v>
      </c>
      <c r="H381" s="239" t="s">
        <v>48</v>
      </c>
      <c r="I381" s="79" t="s">
        <v>48</v>
      </c>
      <c r="J381" s="79" t="s">
        <v>48</v>
      </c>
      <c r="K381" s="79" t="s">
        <v>48</v>
      </c>
      <c r="L381" s="79" t="s">
        <v>48</v>
      </c>
      <c r="M381" s="79" t="s">
        <v>48</v>
      </c>
      <c r="N381" s="79" t="s">
        <v>48</v>
      </c>
      <c r="O381" s="79" t="s">
        <v>48</v>
      </c>
      <c r="P381" s="79">
        <v>1.0427350427350426E-3</v>
      </c>
      <c r="Q381" s="79">
        <v>1.1774193548387097E-3</v>
      </c>
      <c r="R381" s="79">
        <v>1.0937500000000001E-3</v>
      </c>
      <c r="S381" s="79">
        <v>1.2919708029197081E-3</v>
      </c>
      <c r="T381" s="79">
        <v>1.3191489361702128E-3</v>
      </c>
      <c r="U381" s="79">
        <v>1.3285714285714285E-3</v>
      </c>
    </row>
    <row r="382" spans="1:21" x14ac:dyDescent="0.25">
      <c r="A382" s="81" t="s">
        <v>188</v>
      </c>
      <c r="C382" s="235" t="s">
        <v>137</v>
      </c>
      <c r="D382" s="79">
        <v>1.4826236508124777E-3</v>
      </c>
      <c r="E382" s="79">
        <v>1.9645628579746072E-3</v>
      </c>
      <c r="F382" s="79">
        <v>1.8202698632811853E-3</v>
      </c>
      <c r="G382" s="79">
        <v>2.0541191936897457E-3</v>
      </c>
      <c r="H382" s="239">
        <v>1.8638573743922204E-3</v>
      </c>
      <c r="I382" s="79">
        <v>1.8666666666666666E-3</v>
      </c>
      <c r="J382" s="79">
        <v>1.728723404255319E-3</v>
      </c>
      <c r="K382" s="79">
        <v>1.66073546856465E-3</v>
      </c>
      <c r="L382" s="79">
        <v>1.4522821576763486E-3</v>
      </c>
      <c r="M382" s="79">
        <v>1.3084112149532711E-3</v>
      </c>
      <c r="N382" s="79">
        <v>1.3168141592920354E-3</v>
      </c>
      <c r="O382" s="79">
        <v>1.3761467889908258E-3</v>
      </c>
      <c r="P382" s="79">
        <v>2.4529914529914531E-4</v>
      </c>
      <c r="Q382" s="79">
        <v>2.443548387096774E-4</v>
      </c>
      <c r="R382" s="79">
        <v>2.59375E-4</v>
      </c>
      <c r="S382" s="79">
        <v>2.7080291970802919E-4</v>
      </c>
      <c r="T382" s="79">
        <v>2.6170212765957448E-4</v>
      </c>
      <c r="U382" s="79">
        <v>5.5939356736757105E-4</v>
      </c>
    </row>
    <row r="383" spans="1:21" x14ac:dyDescent="0.25">
      <c r="A383" s="81" t="s">
        <v>188</v>
      </c>
      <c r="C383" s="235" t="s">
        <v>112</v>
      </c>
      <c r="D383" s="79">
        <v>4.7496284719557378E-4</v>
      </c>
      <c r="E383" s="79">
        <v>4.0898626770562277E-4</v>
      </c>
      <c r="F383" s="79">
        <v>3.1159710477804295E-4</v>
      </c>
      <c r="G383" s="79">
        <v>1.8658249342681858E-4</v>
      </c>
      <c r="H383" s="239">
        <v>1.426256077795786E-4</v>
      </c>
      <c r="I383" s="79">
        <v>1.437037037037037E-4</v>
      </c>
      <c r="J383" s="79">
        <v>1.6888297872340424E-4</v>
      </c>
      <c r="K383" s="79">
        <v>1.4116251482799525E-4</v>
      </c>
      <c r="L383" s="79">
        <v>1.6078838174273858E-4</v>
      </c>
      <c r="M383" s="79">
        <v>1.5233644859813085E-4</v>
      </c>
      <c r="N383" s="79">
        <v>1.8141592920353983E-4</v>
      </c>
      <c r="O383" s="79">
        <v>2.5137614678899083E-4</v>
      </c>
      <c r="P383" s="79">
        <v>2.7350427350427351E-5</v>
      </c>
      <c r="Q383" s="79">
        <v>2.0967741935483869E-5</v>
      </c>
      <c r="R383" s="79">
        <v>1.53125E-4</v>
      </c>
      <c r="S383" s="79">
        <v>4.0948905109489049E-4</v>
      </c>
      <c r="T383" s="79">
        <v>5.0496453900709221E-4</v>
      </c>
      <c r="U383" s="79">
        <v>3.9161100702509301E-4</v>
      </c>
    </row>
    <row r="384" spans="1:21" x14ac:dyDescent="0.25">
      <c r="A384" s="81" t="s">
        <v>188</v>
      </c>
      <c r="C384" s="236" t="s">
        <v>195</v>
      </c>
      <c r="D384" s="79" t="s">
        <v>48</v>
      </c>
      <c r="E384" s="79" t="s">
        <v>48</v>
      </c>
      <c r="F384" s="79" t="s">
        <v>48</v>
      </c>
      <c r="G384" s="79" t="s">
        <v>48</v>
      </c>
      <c r="H384" s="239" t="s">
        <v>48</v>
      </c>
      <c r="I384" s="79" t="s">
        <v>48</v>
      </c>
      <c r="J384" s="79" t="s">
        <v>48</v>
      </c>
      <c r="K384" s="79" t="s">
        <v>48</v>
      </c>
      <c r="L384" s="79" t="s">
        <v>48</v>
      </c>
      <c r="M384" s="79" t="s">
        <v>48</v>
      </c>
      <c r="N384" s="79" t="s">
        <v>48</v>
      </c>
      <c r="O384" s="79" t="s">
        <v>48</v>
      </c>
      <c r="P384" s="79" t="s">
        <v>48</v>
      </c>
      <c r="Q384" s="79">
        <v>6.2903225806451612E-4</v>
      </c>
      <c r="R384" s="79">
        <v>1.5468750000000001E-3</v>
      </c>
      <c r="S384" s="79">
        <v>2.2700729927007299E-3</v>
      </c>
      <c r="T384" s="79">
        <v>2.4822695035460994E-3</v>
      </c>
      <c r="U384" s="79">
        <v>2.4642857142857144E-3</v>
      </c>
    </row>
    <row r="385" spans="1:21" x14ac:dyDescent="0.25">
      <c r="A385" s="81" t="s">
        <v>188</v>
      </c>
      <c r="C385" s="235" t="s">
        <v>181</v>
      </c>
      <c r="D385" s="79">
        <v>1.5698368067426236E-5</v>
      </c>
      <c r="E385" s="79">
        <v>1.6073696110701332E-5</v>
      </c>
      <c r="F385" s="79">
        <v>1.4893117063209698E-5</v>
      </c>
      <c r="G385" s="79">
        <v>1.0270595968448729E-5</v>
      </c>
      <c r="H385" s="239">
        <v>9.7244732576985418E-6</v>
      </c>
      <c r="I385" s="79">
        <v>8.8888888888888883E-6</v>
      </c>
      <c r="J385" s="79">
        <v>7.9787234042553187E-6</v>
      </c>
      <c r="K385" s="79">
        <v>7.1174377224199285E-6</v>
      </c>
      <c r="L385" s="79">
        <v>6.2240663900414941E-6</v>
      </c>
      <c r="M385" s="79" t="s">
        <v>48</v>
      </c>
      <c r="N385" s="79" t="s">
        <v>48</v>
      </c>
      <c r="O385" s="79" t="s">
        <v>48</v>
      </c>
      <c r="P385" s="79" t="s">
        <v>48</v>
      </c>
      <c r="Q385" s="79" t="s">
        <v>48</v>
      </c>
      <c r="R385" s="79" t="s">
        <v>48</v>
      </c>
      <c r="S385" s="79" t="s">
        <v>48</v>
      </c>
      <c r="T385" s="79" t="s">
        <v>48</v>
      </c>
      <c r="U385" s="79" t="s">
        <v>48</v>
      </c>
    </row>
    <row r="386" spans="1:21" x14ac:dyDescent="0.25">
      <c r="A386" s="81" t="s">
        <v>188</v>
      </c>
      <c r="C386" s="235" t="s">
        <v>26</v>
      </c>
      <c r="D386" s="79">
        <v>4.2385593782050837E-4</v>
      </c>
      <c r="E386" s="79">
        <v>3.8576870665683194E-4</v>
      </c>
      <c r="F386" s="79">
        <v>2.7800485184658106E-4</v>
      </c>
      <c r="G386" s="79">
        <v>4.1253560473269063E-4</v>
      </c>
      <c r="H386" s="239">
        <v>4.1977309562398705E-4</v>
      </c>
      <c r="I386" s="79">
        <v>5.6592592592592588E-4</v>
      </c>
      <c r="J386" s="79">
        <v>5.0265957446808511E-4</v>
      </c>
      <c r="K386" s="79">
        <v>6.4175563463819696E-4</v>
      </c>
      <c r="L386" s="79">
        <v>3.9419087136929458E-4</v>
      </c>
      <c r="M386" s="79">
        <v>4.2710280373831777E-4</v>
      </c>
      <c r="N386" s="79">
        <v>4.9557522123893803E-4</v>
      </c>
      <c r="O386" s="79">
        <v>7.6880733944954132E-4</v>
      </c>
      <c r="P386" s="79">
        <v>1.8974358974358973E-3</v>
      </c>
      <c r="Q386" s="79">
        <v>4.07258064516129E-3</v>
      </c>
      <c r="R386" s="79">
        <v>5.9296875000000001E-3</v>
      </c>
      <c r="S386" s="79">
        <v>5.5328467153284676E-3</v>
      </c>
      <c r="T386" s="79">
        <v>4.2624113475177305E-3</v>
      </c>
      <c r="U386" s="79">
        <v>7.2142857142857143E-4</v>
      </c>
    </row>
    <row r="387" spans="1:21" x14ac:dyDescent="0.25">
      <c r="A387" s="81" t="s">
        <v>188</v>
      </c>
      <c r="C387" s="235" t="s">
        <v>191</v>
      </c>
      <c r="D387" s="79">
        <v>1.29249897088476E-2</v>
      </c>
      <c r="E387" s="79">
        <v>1.3350097603054717E-2</v>
      </c>
      <c r="F387" s="79">
        <v>1.2410930886008082E-2</v>
      </c>
      <c r="G387" s="79">
        <v>1.1468832164767748E-2</v>
      </c>
      <c r="H387" s="239">
        <v>1.0048622366288493E-2</v>
      </c>
      <c r="I387" s="79">
        <v>1.0207407407407408E-2</v>
      </c>
      <c r="J387" s="79">
        <v>9.1755319148936164E-3</v>
      </c>
      <c r="K387" s="79">
        <v>8.588374851720048E-3</v>
      </c>
      <c r="L387" s="79">
        <v>7.1867219917012446E-3</v>
      </c>
      <c r="M387" s="79">
        <v>6.8037383177570092E-3</v>
      </c>
      <c r="N387" s="79">
        <v>6.4955752212389377E-3</v>
      </c>
      <c r="O387" s="79">
        <v>6.2752293577981655E-3</v>
      </c>
      <c r="P387" s="79">
        <v>6.41025641025641E-3</v>
      </c>
      <c r="Q387" s="79">
        <v>5.7499999999999999E-3</v>
      </c>
      <c r="R387" s="79">
        <v>5.4531249999999996E-3</v>
      </c>
      <c r="S387" s="79">
        <v>5.9489051094890515E-3</v>
      </c>
      <c r="T387" s="79">
        <v>5.8723404255319146E-3</v>
      </c>
      <c r="U387" s="79">
        <v>5.0428571428571432E-3</v>
      </c>
    </row>
    <row r="388" spans="1:21" x14ac:dyDescent="0.25">
      <c r="A388" s="81" t="s">
        <v>188</v>
      </c>
      <c r="C388" s="235" t="s">
        <v>56</v>
      </c>
      <c r="D388" s="79">
        <v>1.1048610868852345E-2</v>
      </c>
      <c r="E388" s="79">
        <v>1.2296377524686519E-2</v>
      </c>
      <c r="F388" s="79">
        <v>1.1244303382723322E-2</v>
      </c>
      <c r="G388" s="79">
        <v>9.0210067922874664E-3</v>
      </c>
      <c r="H388" s="239">
        <v>9.6677471636952995E-3</v>
      </c>
      <c r="I388" s="79">
        <v>1.0013333333333334E-2</v>
      </c>
      <c r="J388" s="79">
        <v>9.1622340425531919E-3</v>
      </c>
      <c r="K388" s="79">
        <v>8.3179122182680896E-3</v>
      </c>
      <c r="L388" s="79">
        <v>6.8360995850622408E-3</v>
      </c>
      <c r="M388" s="79">
        <v>6.1214953271028034E-3</v>
      </c>
      <c r="N388" s="79">
        <v>6.2061946902654871E-3</v>
      </c>
      <c r="O388" s="79">
        <v>6.4279816513761467E-3</v>
      </c>
      <c r="P388" s="79">
        <v>7.478632478632479E-3</v>
      </c>
      <c r="Q388" s="79">
        <v>6.4516129032258064E-3</v>
      </c>
      <c r="R388" s="79">
        <v>7.2812500000000004E-3</v>
      </c>
      <c r="S388" s="79">
        <v>8.5985401459854009E-3</v>
      </c>
      <c r="T388" s="79">
        <v>7.3687943262411345E-3</v>
      </c>
      <c r="U388" s="79">
        <v>6.0071428571428567E-3</v>
      </c>
    </row>
    <row r="389" spans="1:21" x14ac:dyDescent="0.25">
      <c r="A389" s="81" t="s">
        <v>188</v>
      </c>
      <c r="C389" s="236" t="s">
        <v>194</v>
      </c>
      <c r="D389" s="79" t="s">
        <v>48</v>
      </c>
      <c r="E389" s="79" t="s">
        <v>48</v>
      </c>
      <c r="F389" s="79" t="s">
        <v>48</v>
      </c>
      <c r="G389" s="79" t="s">
        <v>48</v>
      </c>
      <c r="H389" s="239" t="s">
        <v>48</v>
      </c>
      <c r="I389" s="79" t="s">
        <v>48</v>
      </c>
      <c r="J389" s="79">
        <v>2.7925531914893616E-5</v>
      </c>
      <c r="K389" s="79">
        <v>1.2930011862396205E-4</v>
      </c>
      <c r="L389" s="79">
        <v>1.2033195020746888E-4</v>
      </c>
      <c r="M389" s="79">
        <v>1.5887850467289719E-4</v>
      </c>
      <c r="N389" s="79">
        <v>7.8584070796460176E-4</v>
      </c>
      <c r="O389" s="79">
        <v>8.1009174311926608E-4</v>
      </c>
      <c r="P389" s="79">
        <v>1.7521367521367522E-3</v>
      </c>
      <c r="Q389" s="79">
        <v>2.9274193548387097E-3</v>
      </c>
      <c r="R389" s="79">
        <v>3.7187499999999998E-3</v>
      </c>
      <c r="S389" s="79">
        <v>3.0072992700729928E-3</v>
      </c>
      <c r="T389" s="79">
        <v>2.7588652482269504E-3</v>
      </c>
      <c r="U389" s="79">
        <v>2.7428571428571428E-3</v>
      </c>
    </row>
    <row r="390" spans="1:21" x14ac:dyDescent="0.25">
      <c r="A390" s="81" t="s">
        <v>188</v>
      </c>
      <c r="C390" s="235" t="s">
        <v>165</v>
      </c>
      <c r="D390" s="79">
        <v>1.0849316597710131E-5</v>
      </c>
      <c r="E390" s="79">
        <v>7.1438649380894805E-6</v>
      </c>
      <c r="F390" s="79">
        <v>5.7917677468037714E-6</v>
      </c>
      <c r="G390" s="79">
        <v>7.3605937773882554E-6</v>
      </c>
      <c r="H390" s="239">
        <v>7.6175040518638575E-6</v>
      </c>
      <c r="I390" s="79">
        <v>5.0370370370370372E-6</v>
      </c>
      <c r="J390" s="79">
        <v>7.0478723404255315E-6</v>
      </c>
      <c r="K390" s="79">
        <v>6.2870699881376034E-6</v>
      </c>
      <c r="L390" s="79">
        <v>4.7562240663900419E-6</v>
      </c>
      <c r="M390" s="79">
        <v>4.3738317757009343E-6</v>
      </c>
      <c r="N390" s="79">
        <v>1.0943362831858407E-5</v>
      </c>
      <c r="O390" s="79">
        <v>1.4560550458715596E-5</v>
      </c>
      <c r="P390" s="79">
        <v>2.0512820512820512E-5</v>
      </c>
      <c r="Q390" s="79">
        <v>3.467741935483871E-5</v>
      </c>
      <c r="R390" s="79">
        <v>1.1015625E-4</v>
      </c>
      <c r="S390" s="79">
        <v>1.1897810218978102E-4</v>
      </c>
      <c r="T390" s="79">
        <v>8.8414714420224874E-6</v>
      </c>
      <c r="U390" s="79">
        <v>7.7431520082308726E-6</v>
      </c>
    </row>
    <row r="391" spans="1:21" x14ac:dyDescent="0.25">
      <c r="A391" s="81" t="s">
        <v>188</v>
      </c>
      <c r="C391" s="235" t="s">
        <v>116</v>
      </c>
      <c r="D391" s="79">
        <v>1.107607080312851E-3</v>
      </c>
      <c r="E391" s="79">
        <v>1.2341026680549576E-3</v>
      </c>
      <c r="F391" s="79">
        <v>1.3362435587268701E-3</v>
      </c>
      <c r="G391" s="79">
        <v>8.216476774758983E-4</v>
      </c>
      <c r="H391" s="239">
        <v>8.4278768233387355E-4</v>
      </c>
      <c r="I391" s="79">
        <v>8.5925925925925926E-4</v>
      </c>
      <c r="J391" s="79">
        <v>1.7553191489361702E-3</v>
      </c>
      <c r="K391" s="79">
        <v>1.494661921708185E-3</v>
      </c>
      <c r="L391" s="79">
        <v>1.2655601659751037E-3</v>
      </c>
      <c r="M391" s="79">
        <v>9.1775700934579438E-4</v>
      </c>
      <c r="N391" s="79">
        <v>1.0619469026548673E-3</v>
      </c>
      <c r="O391" s="79">
        <v>1.1009174311926607E-3</v>
      </c>
      <c r="P391" s="79">
        <v>1.1965811965811966E-3</v>
      </c>
      <c r="Q391" s="79">
        <v>1.1532258064516129E-3</v>
      </c>
      <c r="R391" s="79">
        <v>7.3486328124999995E-4</v>
      </c>
      <c r="S391" s="79">
        <v>9.2700729927007301E-4</v>
      </c>
      <c r="T391" s="79">
        <v>9.3617021276595747E-4</v>
      </c>
      <c r="U391" s="79">
        <v>9.2142857142857141E-4</v>
      </c>
    </row>
    <row r="392" spans="1:21" x14ac:dyDescent="0.25">
      <c r="A392" s="81" t="s">
        <v>188</v>
      </c>
      <c r="C392" s="236" t="s">
        <v>139</v>
      </c>
      <c r="D392" s="79" t="s">
        <v>48</v>
      </c>
      <c r="E392" s="79" t="s">
        <v>48</v>
      </c>
      <c r="F392" s="79" t="s">
        <v>48</v>
      </c>
      <c r="G392" s="79">
        <v>1.5405893952673092E-5</v>
      </c>
      <c r="H392" s="239">
        <v>1.4586709886547812E-5</v>
      </c>
      <c r="I392" s="79" t="s">
        <v>48</v>
      </c>
      <c r="J392" s="79" t="s">
        <v>48</v>
      </c>
      <c r="K392" s="79">
        <v>2.6097271648873071E-5</v>
      </c>
      <c r="L392" s="79">
        <v>3.3195020746887969E-5</v>
      </c>
      <c r="M392" s="79">
        <v>1.9626168224299065E-5</v>
      </c>
      <c r="N392" s="79">
        <v>2.0353982300884957E-5</v>
      </c>
      <c r="O392" s="79">
        <v>3.3944954128440365E-5</v>
      </c>
      <c r="P392" s="79" t="s">
        <v>48</v>
      </c>
      <c r="Q392" s="79" t="s">
        <v>48</v>
      </c>
      <c r="R392" s="79" t="s">
        <v>48</v>
      </c>
      <c r="S392" s="79" t="s">
        <v>48</v>
      </c>
      <c r="T392" s="79" t="s">
        <v>48</v>
      </c>
      <c r="U392" s="79" t="s">
        <v>48</v>
      </c>
    </row>
    <row r="393" spans="1:21" x14ac:dyDescent="0.25">
      <c r="A393" s="81" t="s">
        <v>188</v>
      </c>
      <c r="C393" s="235" t="s">
        <v>117</v>
      </c>
      <c r="D393" s="79">
        <v>6.6630851130631348E-4</v>
      </c>
      <c r="E393" s="79">
        <v>6.3401801325544142E-4</v>
      </c>
      <c r="F393" s="79">
        <v>6.1061779959159762E-4</v>
      </c>
      <c r="G393" s="79">
        <v>5.820004382120947E-4</v>
      </c>
      <c r="H393" s="239">
        <v>5.6726094003241496E-4</v>
      </c>
      <c r="I393" s="79">
        <v>5.0370370370370369E-4</v>
      </c>
      <c r="J393" s="79">
        <v>5.4255319148936167E-4</v>
      </c>
      <c r="K393" s="79">
        <v>4.9822064056939501E-4</v>
      </c>
      <c r="L393" s="79">
        <v>4.3568464730290457E-4</v>
      </c>
      <c r="M393" s="79">
        <v>3.7383177570093456E-4</v>
      </c>
      <c r="N393" s="79">
        <v>7.4247787610619471E-4</v>
      </c>
      <c r="O393" s="79">
        <v>8.2201834862385319E-4</v>
      </c>
      <c r="P393" s="79">
        <v>1.6495726495726495E-3</v>
      </c>
      <c r="Q393" s="79">
        <v>3.3870967741935483E-3</v>
      </c>
      <c r="R393" s="79">
        <v>3.7812499999999999E-3</v>
      </c>
      <c r="S393" s="79">
        <v>4.3576642335766422E-3</v>
      </c>
      <c r="T393" s="79">
        <v>4.6737588652482273E-3</v>
      </c>
      <c r="U393" s="79">
        <v>4.6857142857142861E-3</v>
      </c>
    </row>
    <row r="394" spans="1:21" x14ac:dyDescent="0.25">
      <c r="A394" s="81" t="s">
        <v>188</v>
      </c>
      <c r="C394" s="236" t="s">
        <v>28</v>
      </c>
      <c r="D394" s="79" t="s">
        <v>48</v>
      </c>
      <c r="E394" s="79" t="s">
        <v>48</v>
      </c>
      <c r="F394" s="79" t="s">
        <v>48</v>
      </c>
      <c r="G394" s="79" t="s">
        <v>48</v>
      </c>
      <c r="H394" s="239">
        <v>3.2414910858995141E-5</v>
      </c>
      <c r="I394" s="79">
        <v>2.962962962962963E-5</v>
      </c>
      <c r="J394" s="79">
        <v>3.324468085106383E-5</v>
      </c>
      <c r="K394" s="79">
        <v>2.9655990510083035E-5</v>
      </c>
      <c r="L394" s="79">
        <v>6.7427385892116184E-5</v>
      </c>
      <c r="M394" s="79">
        <v>9.7196261682242995E-5</v>
      </c>
      <c r="N394" s="79">
        <v>1.1061946902654867E-4</v>
      </c>
      <c r="O394" s="79">
        <v>1.5321100917431194E-4</v>
      </c>
      <c r="P394" s="79">
        <v>2.1623931623931624E-4</v>
      </c>
      <c r="Q394" s="79">
        <v>2.0967741935483871E-4</v>
      </c>
      <c r="R394" s="79">
        <v>1.9453124999999999E-4</v>
      </c>
      <c r="S394" s="79">
        <v>8.5401459854014599E-5</v>
      </c>
      <c r="T394" s="79">
        <v>1.4118515533187673E-4</v>
      </c>
      <c r="U394" s="79">
        <v>1.2663444034359146E-4</v>
      </c>
    </row>
    <row r="395" spans="1:21" x14ac:dyDescent="0.25">
      <c r="A395" s="81" t="s">
        <v>188</v>
      </c>
      <c r="C395" s="235" t="s">
        <v>92</v>
      </c>
      <c r="D395" s="79">
        <v>4.9711498880183076E-3</v>
      </c>
      <c r="E395" s="79">
        <v>4.8488983267282347E-3</v>
      </c>
      <c r="F395" s="79">
        <v>4.6549264776454312E-3</v>
      </c>
      <c r="G395" s="79">
        <v>5.284221625766871E-3</v>
      </c>
      <c r="H395" s="239">
        <v>5.0324149108589948E-3</v>
      </c>
      <c r="I395" s="79">
        <v>5.2459259259259256E-3</v>
      </c>
      <c r="J395" s="79">
        <v>5.7380319148936168E-3</v>
      </c>
      <c r="K395" s="79">
        <v>5.5017793594306051E-3</v>
      </c>
      <c r="L395" s="79">
        <v>5.0435684647302907E-3</v>
      </c>
      <c r="M395" s="79">
        <v>4.846728971962617E-3</v>
      </c>
      <c r="N395" s="79">
        <v>4.64070796460177E-3</v>
      </c>
      <c r="O395" s="79">
        <v>2.7596330275229358E-3</v>
      </c>
      <c r="P395" s="79">
        <v>5.2478632478632475E-3</v>
      </c>
      <c r="Q395" s="79">
        <v>5.7443548387096774E-3</v>
      </c>
      <c r="R395" s="79">
        <v>5.3062500000000002E-3</v>
      </c>
      <c r="S395" s="79">
        <v>4.9547445255474455E-3</v>
      </c>
      <c r="T395" s="79">
        <v>5.1014184397163119E-3</v>
      </c>
      <c r="U395" s="79">
        <v>5.2292857142857141E-3</v>
      </c>
    </row>
    <row r="396" spans="1:21" x14ac:dyDescent="0.25">
      <c r="A396" s="81" t="s">
        <v>188</v>
      </c>
      <c r="C396" s="236" t="s">
        <v>158</v>
      </c>
      <c r="D396" s="79" t="s">
        <v>48</v>
      </c>
      <c r="E396" s="79" t="s">
        <v>48</v>
      </c>
      <c r="F396" s="79" t="s">
        <v>48</v>
      </c>
      <c r="G396" s="79" t="s">
        <v>48</v>
      </c>
      <c r="H396" s="239" t="s">
        <v>48</v>
      </c>
      <c r="I396" s="79" t="s">
        <v>48</v>
      </c>
      <c r="J396" s="79" t="s">
        <v>48</v>
      </c>
      <c r="K396" s="79" t="s">
        <v>48</v>
      </c>
      <c r="L396" s="79" t="s">
        <v>48</v>
      </c>
      <c r="M396" s="79" t="s">
        <v>48</v>
      </c>
      <c r="N396" s="79" t="s">
        <v>48</v>
      </c>
      <c r="O396" s="79" t="s">
        <v>48</v>
      </c>
      <c r="P396" s="79" t="s">
        <v>48</v>
      </c>
      <c r="Q396" s="79">
        <v>2.3629032258064517E-4</v>
      </c>
      <c r="R396" s="79">
        <v>8.9843750000000004E-4</v>
      </c>
      <c r="S396" s="79">
        <v>5.7883211678832114E-4</v>
      </c>
      <c r="T396" s="79">
        <v>7.3325941260843323E-5</v>
      </c>
      <c r="U396" s="79">
        <v>2.0140826722945924E-5</v>
      </c>
    </row>
    <row r="397" spans="1:21" x14ac:dyDescent="0.25">
      <c r="A397" s="81" t="s">
        <v>188</v>
      </c>
      <c r="C397" s="235" t="s">
        <v>85</v>
      </c>
      <c r="D397" s="79">
        <v>1.1686562894639531E-5</v>
      </c>
      <c r="E397" s="79">
        <v>1.250176364165659E-5</v>
      </c>
      <c r="F397" s="79">
        <v>9.9287447088064663E-6</v>
      </c>
      <c r="G397" s="79">
        <v>8.5588299737072745E-6</v>
      </c>
      <c r="H397" s="239">
        <v>1.620745542949757E-5</v>
      </c>
      <c r="I397" s="79">
        <v>1.4814814814814815E-5</v>
      </c>
      <c r="J397" s="79">
        <v>1.3297872340425532E-5</v>
      </c>
      <c r="K397" s="79">
        <v>1.1862396204033214E-5</v>
      </c>
      <c r="L397" s="79">
        <v>1.0373443983402489E-5</v>
      </c>
      <c r="M397" s="79">
        <v>9.3457943925233651E-6</v>
      </c>
      <c r="N397" s="79">
        <v>8.8495575221238936E-6</v>
      </c>
      <c r="O397" s="79">
        <v>9.1743119266055039E-6</v>
      </c>
      <c r="P397" s="79" t="s">
        <v>48</v>
      </c>
      <c r="Q397" s="79" t="s">
        <v>48</v>
      </c>
      <c r="R397" s="79" t="s">
        <v>48</v>
      </c>
      <c r="S397" s="79" t="s">
        <v>48</v>
      </c>
      <c r="T397" s="79" t="s">
        <v>48</v>
      </c>
      <c r="U397" s="79" t="s">
        <v>48</v>
      </c>
    </row>
    <row r="398" spans="1:21" x14ac:dyDescent="0.25">
      <c r="A398" s="81" t="s">
        <v>188</v>
      </c>
      <c r="C398" s="235" t="s">
        <v>29</v>
      </c>
      <c r="D398" s="79">
        <v>1.4826236508124778E-4</v>
      </c>
      <c r="E398" s="79">
        <v>1.2680360265108828E-4</v>
      </c>
      <c r="F398" s="79">
        <v>9.1013493164059263E-5</v>
      </c>
      <c r="G398" s="79">
        <v>1.3009421560035057E-4</v>
      </c>
      <c r="H398" s="239">
        <v>1.4382982171799028E-4</v>
      </c>
      <c r="I398" s="79">
        <v>1.2121925925925925E-4</v>
      </c>
      <c r="J398" s="79">
        <v>9.8844414893617025E-5</v>
      </c>
      <c r="K398" s="79">
        <v>8.1951364175563459E-5</v>
      </c>
      <c r="L398" s="79">
        <v>4.1493775933609957E-5</v>
      </c>
      <c r="M398" s="79">
        <v>1.02803738317757E-5</v>
      </c>
      <c r="N398" s="79" t="s">
        <v>48</v>
      </c>
      <c r="O398" s="79" t="s">
        <v>48</v>
      </c>
      <c r="P398" s="79" t="s">
        <v>48</v>
      </c>
      <c r="Q398" s="79" t="s">
        <v>48</v>
      </c>
      <c r="R398" s="79" t="s">
        <v>48</v>
      </c>
      <c r="S398" s="79" t="s">
        <v>48</v>
      </c>
      <c r="T398" s="79" t="s">
        <v>48</v>
      </c>
      <c r="U398" s="79" t="s">
        <v>48</v>
      </c>
    </row>
    <row r="399" spans="1:21" x14ac:dyDescent="0.25">
      <c r="A399" s="81" t="s">
        <v>188</v>
      </c>
      <c r="C399" s="235" t="s">
        <v>16</v>
      </c>
      <c r="D399" s="79">
        <v>7.2735772045741554E-2</v>
      </c>
      <c r="E399" s="79">
        <v>8.3761816399099159E-2</v>
      </c>
      <c r="F399" s="79">
        <v>8.273953924005388E-2</v>
      </c>
      <c r="G399" s="79">
        <v>8.2164767747589837E-2</v>
      </c>
      <c r="H399" s="239">
        <v>7.9416531604538085E-2</v>
      </c>
      <c r="I399" s="79">
        <v>7.8518518518518515E-2</v>
      </c>
      <c r="J399" s="79">
        <v>7.4734042553191493E-2</v>
      </c>
      <c r="K399" s="79">
        <v>6.6548042704626331E-2</v>
      </c>
      <c r="L399" s="79">
        <v>6.1307053941908711E-2</v>
      </c>
      <c r="M399" s="79">
        <v>5.6822429906542057E-2</v>
      </c>
      <c r="N399" s="79">
        <v>5.1150442477876104E-2</v>
      </c>
      <c r="O399" s="79">
        <v>4.8807339449541284E-2</v>
      </c>
      <c r="P399" s="79">
        <v>4.9230769230769231E-2</v>
      </c>
      <c r="Q399" s="79">
        <v>5.0564516129032261E-2</v>
      </c>
      <c r="R399" s="79">
        <v>4.9140625E-2</v>
      </c>
      <c r="S399" s="79">
        <v>4.5109489051094888E-2</v>
      </c>
      <c r="T399" s="79">
        <v>4.3758865248226947E-2</v>
      </c>
      <c r="U399" s="79">
        <v>4.3642857142857143E-2</v>
      </c>
    </row>
    <row r="400" spans="1:21" x14ac:dyDescent="0.25">
      <c r="A400" s="81" t="s">
        <v>188</v>
      </c>
      <c r="B400" s="245" t="s">
        <v>51</v>
      </c>
      <c r="C400" s="235" t="s">
        <v>37</v>
      </c>
      <c r="D400" s="79">
        <v>5.4072156676690366E-5</v>
      </c>
      <c r="E400" s="79">
        <v>0</v>
      </c>
      <c r="F400" s="79">
        <v>2.4821861772016162E-5</v>
      </c>
      <c r="G400" s="79" t="s">
        <v>48</v>
      </c>
      <c r="H400" s="239" t="s">
        <v>48</v>
      </c>
      <c r="I400" s="79" t="s">
        <v>48</v>
      </c>
      <c r="J400" s="79" t="s">
        <v>48</v>
      </c>
      <c r="K400" s="79" t="s">
        <v>48</v>
      </c>
      <c r="L400" s="79" t="s">
        <v>48</v>
      </c>
      <c r="M400" s="79" t="s">
        <v>48</v>
      </c>
      <c r="N400" s="79" t="s">
        <v>48</v>
      </c>
      <c r="O400" s="79" t="s">
        <v>48</v>
      </c>
      <c r="P400" s="79" t="s">
        <v>48</v>
      </c>
      <c r="Q400" s="79" t="s">
        <v>48</v>
      </c>
      <c r="R400" s="79" t="s">
        <v>48</v>
      </c>
      <c r="S400" s="79" t="s">
        <v>48</v>
      </c>
      <c r="T400" s="79" t="s">
        <v>48</v>
      </c>
      <c r="U400" s="79" t="s">
        <v>48</v>
      </c>
    </row>
    <row r="401" spans="1:21" x14ac:dyDescent="0.25">
      <c r="A401" s="81" t="s">
        <v>188</v>
      </c>
      <c r="C401" s="235" t="s">
        <v>120</v>
      </c>
      <c r="D401" s="79">
        <v>3.7501657049962675E-4</v>
      </c>
      <c r="E401" s="79">
        <v>2.9825636116523579E-4</v>
      </c>
      <c r="F401" s="79">
        <v>2.7635006106177995E-4</v>
      </c>
      <c r="G401" s="79">
        <v>2.6018843120070113E-4</v>
      </c>
      <c r="H401" s="239">
        <v>1.8476499189627228E-4</v>
      </c>
      <c r="I401" s="79">
        <v>4.8296296296296298E-4</v>
      </c>
      <c r="J401" s="79">
        <v>2.9521276595744682E-4</v>
      </c>
      <c r="K401" s="79">
        <v>2.1589561091340452E-4</v>
      </c>
      <c r="L401" s="79">
        <v>2.0539419087136929E-4</v>
      </c>
      <c r="M401" s="79">
        <v>1.8130841121495326E-4</v>
      </c>
      <c r="N401" s="79">
        <v>1.1769911504424778E-4</v>
      </c>
      <c r="O401" s="79" t="s">
        <v>48</v>
      </c>
      <c r="P401" s="79" t="s">
        <v>48</v>
      </c>
      <c r="Q401" s="79" t="s">
        <v>48</v>
      </c>
      <c r="R401" s="79" t="s">
        <v>48</v>
      </c>
      <c r="S401" s="79" t="s">
        <v>48</v>
      </c>
      <c r="T401" s="79" t="s">
        <v>48</v>
      </c>
      <c r="U401" s="79" t="s">
        <v>48</v>
      </c>
    </row>
    <row r="402" spans="1:21" x14ac:dyDescent="0.25">
      <c r="A402" s="81" t="s">
        <v>188</v>
      </c>
      <c r="C402" s="236" t="s">
        <v>30</v>
      </c>
      <c r="D402" s="79" t="s">
        <v>48</v>
      </c>
      <c r="E402" s="79" t="s">
        <v>48</v>
      </c>
      <c r="F402" s="79" t="s">
        <v>48</v>
      </c>
      <c r="G402" s="79" t="s">
        <v>48</v>
      </c>
      <c r="H402" s="239" t="s">
        <v>48</v>
      </c>
      <c r="I402" s="79" t="s">
        <v>48</v>
      </c>
      <c r="J402" s="79" t="s">
        <v>48</v>
      </c>
      <c r="K402" s="79" t="s">
        <v>48</v>
      </c>
      <c r="L402" s="79" t="s">
        <v>48</v>
      </c>
      <c r="M402" s="79" t="s">
        <v>48</v>
      </c>
      <c r="N402" s="79" t="s">
        <v>48</v>
      </c>
      <c r="O402" s="79" t="s">
        <v>48</v>
      </c>
      <c r="P402" s="79" t="s">
        <v>48</v>
      </c>
      <c r="Q402" s="79">
        <v>1.5725806451612903E-4</v>
      </c>
      <c r="R402" s="79">
        <v>2.3375000000000002E-3</v>
      </c>
      <c r="S402" s="79">
        <v>4.9927007299270069E-3</v>
      </c>
      <c r="T402" s="79">
        <v>4.8936170212765953E-3</v>
      </c>
      <c r="U402" s="79">
        <v>7.4285714285714285E-3</v>
      </c>
    </row>
    <row r="403" spans="1:21" x14ac:dyDescent="0.25">
      <c r="A403" s="81" t="s">
        <v>188</v>
      </c>
      <c r="C403" s="235" t="s">
        <v>121</v>
      </c>
      <c r="D403" s="79">
        <v>3.5582967619499466E-2</v>
      </c>
      <c r="E403" s="79">
        <v>3.293678929706155E-2</v>
      </c>
      <c r="F403" s="79">
        <v>3.5693837228159241E-2</v>
      </c>
      <c r="G403" s="79">
        <v>3.8069675723049957E-2</v>
      </c>
      <c r="H403" s="239">
        <v>3.784440842787682E-2</v>
      </c>
      <c r="I403" s="79">
        <v>3.5555555555555556E-2</v>
      </c>
      <c r="J403" s="79">
        <v>3.2978723404255318E-2</v>
      </c>
      <c r="K403" s="79">
        <v>2.9655990510083038E-2</v>
      </c>
      <c r="L403" s="79">
        <v>2.6970954356846474E-2</v>
      </c>
      <c r="M403" s="79">
        <v>2.4766355140186914E-2</v>
      </c>
      <c r="N403" s="79">
        <v>2.7256637168141595E-2</v>
      </c>
      <c r="O403" s="79">
        <v>3.1926605504587154E-2</v>
      </c>
      <c r="P403" s="79">
        <v>3.1538461538461536E-2</v>
      </c>
      <c r="Q403" s="79">
        <v>2.9435483870967741E-2</v>
      </c>
      <c r="R403" s="79">
        <v>3.3515625E-2</v>
      </c>
      <c r="S403" s="79">
        <v>3.3357664233576639E-2</v>
      </c>
      <c r="T403" s="79">
        <v>3.6524822695035458E-2</v>
      </c>
      <c r="U403" s="79">
        <v>3.3142857142857141E-2</v>
      </c>
    </row>
    <row r="404" spans="1:21" x14ac:dyDescent="0.25">
      <c r="A404" s="81" t="s">
        <v>188</v>
      </c>
      <c r="C404" s="236" t="s">
        <v>196</v>
      </c>
      <c r="D404" s="79" t="s">
        <v>48</v>
      </c>
      <c r="E404" s="79" t="s">
        <v>48</v>
      </c>
      <c r="F404" s="79" t="s">
        <v>48</v>
      </c>
      <c r="G404" s="79" t="s">
        <v>48</v>
      </c>
      <c r="H404" s="239" t="s">
        <v>48</v>
      </c>
      <c r="I404" s="79" t="s">
        <v>48</v>
      </c>
      <c r="J404" s="79" t="s">
        <v>48</v>
      </c>
      <c r="K404" s="79" t="s">
        <v>48</v>
      </c>
      <c r="L404" s="79" t="s">
        <v>48</v>
      </c>
      <c r="M404" s="79" t="s">
        <v>48</v>
      </c>
      <c r="N404" s="79" t="s">
        <v>48</v>
      </c>
      <c r="O404" s="79" t="s">
        <v>48</v>
      </c>
      <c r="P404" s="79" t="s">
        <v>48</v>
      </c>
      <c r="Q404" s="79">
        <v>4.0097278225806447E-5</v>
      </c>
      <c r="R404" s="79">
        <v>5.0406249999999995E-4</v>
      </c>
      <c r="S404" s="79">
        <v>5.7416058394160578E-4</v>
      </c>
      <c r="T404" s="79">
        <v>2.6739849290780145E-4</v>
      </c>
      <c r="U404" s="79" t="s">
        <v>48</v>
      </c>
    </row>
    <row r="405" spans="1:21" x14ac:dyDescent="0.25">
      <c r="A405" s="81" t="s">
        <v>188</v>
      </c>
      <c r="C405" s="235" t="s">
        <v>174</v>
      </c>
      <c r="D405" s="79">
        <v>2.2635302490110028E-2</v>
      </c>
      <c r="E405" s="79">
        <v>2.0549327494414391E-2</v>
      </c>
      <c r="F405" s="79">
        <v>2.2432343878763406E-2</v>
      </c>
      <c r="G405" s="79">
        <v>2.1929434158632778E-2</v>
      </c>
      <c r="H405" s="239">
        <v>2.1717990275526743E-2</v>
      </c>
      <c r="I405" s="79">
        <v>2.0888888888888887E-2</v>
      </c>
      <c r="J405" s="79">
        <v>1.9547872340425532E-2</v>
      </c>
      <c r="K405" s="79">
        <v>1.8149466192170817E-2</v>
      </c>
      <c r="L405" s="79">
        <v>1.5560165975103735E-2</v>
      </c>
      <c r="M405" s="79">
        <v>1.4953271028037384E-2</v>
      </c>
      <c r="N405" s="79">
        <v>1.471504424778761E-2</v>
      </c>
      <c r="O405" s="79">
        <v>1.1222935779816513E-2</v>
      </c>
      <c r="P405" s="79">
        <v>1.4871794871794871E-2</v>
      </c>
      <c r="Q405" s="79">
        <v>1.3145161290322581E-2</v>
      </c>
      <c r="R405" s="79">
        <v>1.2890624999999999E-2</v>
      </c>
      <c r="S405" s="79">
        <v>1.27007299270073E-2</v>
      </c>
      <c r="T405" s="79">
        <v>1.1914893617021277E-2</v>
      </c>
      <c r="U405" s="79">
        <v>1.0928571428571428E-2</v>
      </c>
    </row>
    <row r="406" spans="1:21" x14ac:dyDescent="0.25">
      <c r="A406" s="81" t="s">
        <v>188</v>
      </c>
      <c r="C406" s="235" t="s">
        <v>161</v>
      </c>
      <c r="D406" s="79">
        <v>8.0236103455734087E-5</v>
      </c>
      <c r="E406" s="79">
        <v>1.0894394030586457E-4</v>
      </c>
      <c r="F406" s="79">
        <v>0</v>
      </c>
      <c r="G406" s="79" t="s">
        <v>48</v>
      </c>
      <c r="H406" s="239" t="s">
        <v>48</v>
      </c>
      <c r="I406" s="79">
        <v>7.111111111111111E-6</v>
      </c>
      <c r="J406" s="79">
        <v>9.0425531914893617E-5</v>
      </c>
      <c r="K406" s="79">
        <v>1.376037959667853E-4</v>
      </c>
      <c r="L406" s="79">
        <v>1.3692946058091286E-4</v>
      </c>
      <c r="M406" s="79">
        <v>7.2803738317757014E-4</v>
      </c>
      <c r="N406" s="79">
        <v>7.5663716814159288E-4</v>
      </c>
      <c r="O406" s="79">
        <v>2.3761467889908257E-4</v>
      </c>
      <c r="P406" s="79">
        <v>4.6752136752136754E-4</v>
      </c>
      <c r="Q406" s="79">
        <v>2.4647177419354841E-4</v>
      </c>
      <c r="R406" s="79">
        <v>1.4794921875E-4</v>
      </c>
      <c r="S406" s="79">
        <v>1.811131386861314E-4</v>
      </c>
      <c r="T406" s="79">
        <v>1.0062056737588653E-4</v>
      </c>
      <c r="U406" s="79">
        <v>1.5625E-5</v>
      </c>
    </row>
    <row r="407" spans="1:21" x14ac:dyDescent="0.25">
      <c r="A407" s="81" t="s">
        <v>188</v>
      </c>
      <c r="C407" s="236" t="s">
        <v>162</v>
      </c>
      <c r="D407" s="79" t="s">
        <v>48</v>
      </c>
      <c r="E407" s="79" t="s">
        <v>48</v>
      </c>
      <c r="F407" s="79" t="s">
        <v>48</v>
      </c>
      <c r="G407" s="79" t="s">
        <v>48</v>
      </c>
      <c r="H407" s="239" t="s">
        <v>48</v>
      </c>
      <c r="I407" s="79" t="s">
        <v>48</v>
      </c>
      <c r="J407" s="79" t="s">
        <v>48</v>
      </c>
      <c r="K407" s="79" t="s">
        <v>48</v>
      </c>
      <c r="L407" s="79" t="s">
        <v>48</v>
      </c>
      <c r="M407" s="79" t="s">
        <v>48</v>
      </c>
      <c r="N407" s="79" t="s">
        <v>48</v>
      </c>
      <c r="O407" s="79" t="s">
        <v>48</v>
      </c>
      <c r="P407" s="79" t="s">
        <v>48</v>
      </c>
      <c r="Q407" s="79" t="s">
        <v>48</v>
      </c>
      <c r="R407" s="79" t="s">
        <v>48</v>
      </c>
      <c r="S407" s="79" t="s">
        <v>48</v>
      </c>
      <c r="T407" s="79" t="s">
        <v>48</v>
      </c>
      <c r="U407" s="79" t="s">
        <v>48</v>
      </c>
    </row>
    <row r="408" spans="1:21" x14ac:dyDescent="0.25">
      <c r="A408" s="81" t="s">
        <v>188</v>
      </c>
      <c r="C408" s="235" t="s">
        <v>166</v>
      </c>
      <c r="D408" s="79">
        <v>2.0756731111374688E-4</v>
      </c>
      <c r="E408" s="79">
        <v>2.1431594814268442E-4</v>
      </c>
      <c r="F408" s="79">
        <v>1.6216949691050559E-4</v>
      </c>
      <c r="G408" s="79">
        <v>1.8658249342681858E-4</v>
      </c>
      <c r="H408" s="239">
        <v>1.7082658022690437E-4</v>
      </c>
      <c r="I408" s="79">
        <v>1.2888888888888889E-4</v>
      </c>
      <c r="J408" s="79">
        <v>1.7819148936170214E-4</v>
      </c>
      <c r="K408" s="79">
        <v>1.2811387900355873E-4</v>
      </c>
      <c r="L408" s="79">
        <v>1.1618257261410788E-4</v>
      </c>
      <c r="M408" s="79">
        <v>8.7850467289719622E-5</v>
      </c>
      <c r="N408" s="79">
        <v>9.7345132743362835E-5</v>
      </c>
      <c r="O408" s="79">
        <v>7.2477064220183483E-5</v>
      </c>
      <c r="P408" s="79">
        <v>9.3162393162393159E-5</v>
      </c>
      <c r="Q408" s="79">
        <v>8.3064516129032257E-5</v>
      </c>
      <c r="R408" s="79">
        <v>1.0546875E-4</v>
      </c>
      <c r="S408" s="79">
        <v>1.0802919708029196E-4</v>
      </c>
      <c r="T408" s="79">
        <v>1.0283687943262411E-4</v>
      </c>
      <c r="U408" s="79">
        <v>1.2333455925287717E-4</v>
      </c>
    </row>
    <row r="409" spans="1:21" x14ac:dyDescent="0.25">
      <c r="A409" s="81" t="s">
        <v>188</v>
      </c>
      <c r="C409" s="235" t="s">
        <v>31</v>
      </c>
      <c r="D409" s="79">
        <v>5.5816419795293283E-3</v>
      </c>
      <c r="E409" s="79">
        <v>4.643512209758162E-3</v>
      </c>
      <c r="F409" s="79">
        <v>3.6405397265623705E-3</v>
      </c>
      <c r="G409" s="79">
        <v>3.5947085889570553E-3</v>
      </c>
      <c r="H409" s="239">
        <v>2.9659643435980551E-3</v>
      </c>
      <c r="I409" s="79">
        <v>2.7111111111111112E-3</v>
      </c>
      <c r="J409" s="79">
        <v>2.9255319148936169E-3</v>
      </c>
      <c r="K409" s="79">
        <v>2.9062870699881377E-3</v>
      </c>
      <c r="L409" s="79">
        <v>2.0746887966804979E-3</v>
      </c>
      <c r="M409" s="79">
        <v>2.4299065420560748E-3</v>
      </c>
      <c r="N409" s="79">
        <v>2.2123893805309734E-3</v>
      </c>
      <c r="O409" s="79">
        <v>2.3697247706422017E-3</v>
      </c>
      <c r="P409" s="79">
        <v>2.7777777777777779E-3</v>
      </c>
      <c r="Q409" s="79">
        <v>3.2499999999999999E-3</v>
      </c>
      <c r="R409" s="79">
        <v>3.8281249999999999E-3</v>
      </c>
      <c r="S409" s="79">
        <v>3.7956204379562043E-3</v>
      </c>
      <c r="T409" s="79">
        <v>3.3404255319148938E-3</v>
      </c>
      <c r="U409" s="79">
        <v>2.3714285714285716E-3</v>
      </c>
    </row>
    <row r="410" spans="1:21" x14ac:dyDescent="0.25">
      <c r="A410" s="81" t="s">
        <v>188</v>
      </c>
      <c r="C410" s="235" t="s">
        <v>193</v>
      </c>
      <c r="D410" s="79" t="s">
        <v>48</v>
      </c>
      <c r="E410" s="79">
        <v>3.5719324690447403E-6</v>
      </c>
      <c r="F410" s="79">
        <v>4.2031685933947374E-6</v>
      </c>
      <c r="G410" s="79">
        <v>1.7117659947414549E-6</v>
      </c>
      <c r="H410" s="239">
        <v>0</v>
      </c>
      <c r="I410" s="79" t="s">
        <v>48</v>
      </c>
      <c r="J410" s="79" t="s">
        <v>48</v>
      </c>
      <c r="K410" s="79" t="s">
        <v>48</v>
      </c>
      <c r="L410" s="79" t="s">
        <v>48</v>
      </c>
      <c r="M410" s="79" t="s">
        <v>48</v>
      </c>
      <c r="N410" s="79" t="s">
        <v>48</v>
      </c>
      <c r="O410" s="79" t="s">
        <v>48</v>
      </c>
      <c r="P410" s="79" t="s">
        <v>48</v>
      </c>
      <c r="Q410" s="79" t="s">
        <v>48</v>
      </c>
      <c r="R410" s="79" t="s">
        <v>48</v>
      </c>
      <c r="S410" s="79" t="s">
        <v>48</v>
      </c>
      <c r="T410" s="79" t="s">
        <v>48</v>
      </c>
      <c r="U410" s="79" t="s">
        <v>48</v>
      </c>
    </row>
    <row r="411" spans="1:21" x14ac:dyDescent="0.25">
      <c r="A411" s="81" t="s">
        <v>188</v>
      </c>
      <c r="C411" s="235" t="s">
        <v>126</v>
      </c>
      <c r="D411" s="79">
        <v>4.8839367320881621E-2</v>
      </c>
      <c r="E411" s="79">
        <v>4.67923153444861E-2</v>
      </c>
      <c r="F411" s="79">
        <v>5.0636598014912972E-2</v>
      </c>
      <c r="G411" s="79">
        <v>5.1352979842243643E-2</v>
      </c>
      <c r="H411" s="239">
        <v>5.2350081037277146E-2</v>
      </c>
      <c r="I411" s="79">
        <v>5.0814814814814813E-2</v>
      </c>
      <c r="J411" s="79">
        <v>4.7872340425531915E-2</v>
      </c>
      <c r="K411" s="79">
        <v>4.472123368920522E-2</v>
      </c>
      <c r="L411" s="79">
        <v>4.2219917012448135E-2</v>
      </c>
      <c r="M411" s="79">
        <v>0.04</v>
      </c>
      <c r="N411" s="79">
        <v>3.5398230088495575E-2</v>
      </c>
      <c r="O411" s="79">
        <v>3.3577981651376147E-2</v>
      </c>
      <c r="P411" s="79">
        <v>3.2991452991452994E-2</v>
      </c>
      <c r="Q411" s="79">
        <v>3.2096774193548387E-2</v>
      </c>
      <c r="R411" s="79">
        <v>3.1406249999999997E-2</v>
      </c>
      <c r="S411" s="79">
        <v>2.9562043795620437E-2</v>
      </c>
      <c r="T411" s="79">
        <v>2.9148936170212764E-2</v>
      </c>
      <c r="U411" s="79">
        <v>2.8857142857142856E-2</v>
      </c>
    </row>
    <row r="412" spans="1:21" x14ac:dyDescent="0.25">
      <c r="A412" s="81" t="s">
        <v>188</v>
      </c>
      <c r="C412" s="235" t="s">
        <v>128</v>
      </c>
      <c r="D412" s="79">
        <v>1.046557871161749E-6</v>
      </c>
      <c r="E412" s="79">
        <v>1.7859662345223701E-6</v>
      </c>
      <c r="F412" s="79">
        <v>9.3992116576701195E-7</v>
      </c>
      <c r="G412" s="79">
        <v>8.5588299737072745E-7</v>
      </c>
      <c r="H412" s="239">
        <v>0</v>
      </c>
      <c r="I412" s="79" t="s">
        <v>48</v>
      </c>
      <c r="J412" s="79" t="s">
        <v>48</v>
      </c>
      <c r="K412" s="79" t="s">
        <v>48</v>
      </c>
      <c r="L412" s="79" t="s">
        <v>48</v>
      </c>
      <c r="M412" s="79" t="s">
        <v>48</v>
      </c>
      <c r="N412" s="79" t="s">
        <v>48</v>
      </c>
      <c r="O412" s="79" t="s">
        <v>48</v>
      </c>
      <c r="P412" s="79" t="s">
        <v>48</v>
      </c>
      <c r="Q412" s="79" t="s">
        <v>48</v>
      </c>
      <c r="R412" s="79" t="s">
        <v>48</v>
      </c>
      <c r="S412" s="79" t="s">
        <v>48</v>
      </c>
      <c r="T412" s="79" t="s">
        <v>48</v>
      </c>
      <c r="U412" s="79" t="s">
        <v>48</v>
      </c>
    </row>
    <row r="413" spans="1:21" x14ac:dyDescent="0.25">
      <c r="A413" s="81" t="s">
        <v>188</v>
      </c>
      <c r="C413" s="235" t="s">
        <v>38</v>
      </c>
      <c r="D413" s="79">
        <v>6.9289108123382195E-2</v>
      </c>
      <c r="E413" s="79">
        <v>6.5241346547102175E-2</v>
      </c>
      <c r="F413" s="79">
        <v>6.5700158528957178E-2</v>
      </c>
      <c r="G413" s="79">
        <v>5.0091408304119192E-2</v>
      </c>
      <c r="H413" s="239">
        <v>5.2674230145867099E-2</v>
      </c>
      <c r="I413" s="79">
        <v>4.5333333333333337E-2</v>
      </c>
      <c r="J413" s="79">
        <v>4.5877659574468085E-2</v>
      </c>
      <c r="K413" s="79">
        <v>4.0571626334519571E-2</v>
      </c>
      <c r="L413" s="79">
        <v>3.4543568464730293E-2</v>
      </c>
      <c r="M413" s="79">
        <v>3.0934579439252336E-2</v>
      </c>
      <c r="N413" s="79">
        <v>2.9911504424778763E-2</v>
      </c>
      <c r="O413" s="79">
        <v>1.5229357798165137E-2</v>
      </c>
      <c r="P413" s="79">
        <v>2.6752136752136751E-2</v>
      </c>
      <c r="Q413" s="79">
        <v>2.838709677419355E-2</v>
      </c>
      <c r="R413" s="79">
        <v>2.6953125000000001E-2</v>
      </c>
      <c r="S413" s="79">
        <v>2.4306569343065694E-2</v>
      </c>
      <c r="T413" s="79">
        <v>2.5106382978723404E-2</v>
      </c>
      <c r="U413" s="79">
        <v>2.057142857142857E-2</v>
      </c>
    </row>
    <row r="414" spans="1:21" x14ac:dyDescent="0.25">
      <c r="A414" s="81" t="s">
        <v>188</v>
      </c>
      <c r="C414" s="235" t="s">
        <v>12</v>
      </c>
      <c r="D414" s="79">
        <v>1.9211668073705581E-2</v>
      </c>
      <c r="E414" s="79">
        <v>1.6595198251181862E-2</v>
      </c>
      <c r="F414" s="79">
        <v>1.8354960897293757E-2</v>
      </c>
      <c r="G414" s="79">
        <v>1.8516172765118317E-2</v>
      </c>
      <c r="H414" s="239">
        <v>1.7977309562398704E-2</v>
      </c>
      <c r="I414" s="79">
        <v>1.7682962962962963E-2</v>
      </c>
      <c r="J414" s="79">
        <v>1.6847074468085105E-2</v>
      </c>
      <c r="K414" s="79">
        <v>1.6607354685646499E-2</v>
      </c>
      <c r="L414" s="79">
        <v>1.504149377593361E-2</v>
      </c>
      <c r="M414" s="79">
        <v>1.2616822429906542E-2</v>
      </c>
      <c r="N414" s="79">
        <v>1.1878761061946902E-2</v>
      </c>
      <c r="O414" s="79">
        <v>7.871559633027523E-3</v>
      </c>
      <c r="P414" s="79">
        <v>7.4358974358974357E-3</v>
      </c>
      <c r="Q414" s="79">
        <v>8.5483870967741939E-3</v>
      </c>
      <c r="R414" s="79">
        <v>7.3437499999999996E-3</v>
      </c>
      <c r="S414" s="79">
        <v>7.5912408759124085E-3</v>
      </c>
      <c r="T414" s="79">
        <v>7.9432624113475181E-3</v>
      </c>
      <c r="U414" s="79">
        <v>5.0571428571428573E-3</v>
      </c>
    </row>
    <row r="415" spans="1:21" x14ac:dyDescent="0.25">
      <c r="A415" s="81" t="s">
        <v>188</v>
      </c>
      <c r="C415" s="236" t="s">
        <v>47</v>
      </c>
      <c r="D415" s="79" t="s">
        <v>48</v>
      </c>
      <c r="E415" s="79">
        <v>2.9468442869619109E-4</v>
      </c>
      <c r="F415" s="79">
        <v>2.7304047949217779E-4</v>
      </c>
      <c r="G415" s="79">
        <v>3.7658851884312007E-4</v>
      </c>
      <c r="H415" s="239">
        <v>3.8249594813614263E-4</v>
      </c>
      <c r="I415" s="79">
        <v>8.0000000000000004E-4</v>
      </c>
      <c r="J415" s="79">
        <v>6.5824468085106378E-4</v>
      </c>
      <c r="K415" s="79">
        <v>5.9869513641755629E-4</v>
      </c>
      <c r="L415" s="79">
        <v>5.2904564315352698E-4</v>
      </c>
      <c r="M415" s="79">
        <v>4.9532710280373834E-4</v>
      </c>
      <c r="N415" s="79">
        <v>1.2138053097345131E-3</v>
      </c>
      <c r="O415" s="79">
        <v>1.7472477064220183E-3</v>
      </c>
      <c r="P415" s="79">
        <v>1.6837606837606838E-3</v>
      </c>
      <c r="Q415" s="79">
        <v>1.9123387096774194E-3</v>
      </c>
      <c r="R415" s="79">
        <v>1.17671875E-3</v>
      </c>
      <c r="S415" s="79">
        <v>1.8214080291970804E-3</v>
      </c>
      <c r="T415" s="79">
        <v>1.928368794326241E-3</v>
      </c>
      <c r="U415" s="79">
        <v>1.5984285714285716E-3</v>
      </c>
    </row>
    <row r="416" spans="1:21" x14ac:dyDescent="0.25">
      <c r="A416" s="81" t="s">
        <v>188</v>
      </c>
      <c r="C416" s="235" t="s">
        <v>86</v>
      </c>
      <c r="D416" s="79">
        <v>3.3140999253455385E-4</v>
      </c>
      <c r="E416" s="79">
        <v>5.3578987035671102E-4</v>
      </c>
      <c r="F416" s="79">
        <v>3.7398271736504353E-4</v>
      </c>
      <c r="G416" s="79">
        <v>3.0811787905346186E-4</v>
      </c>
      <c r="H416" s="239">
        <v>2.2042139384116695E-4</v>
      </c>
      <c r="I416" s="79">
        <v>2.6666666666666668E-4</v>
      </c>
      <c r="J416" s="79">
        <v>2.0478723404255319E-4</v>
      </c>
      <c r="K416" s="79">
        <v>2.3724792408066428E-4</v>
      </c>
      <c r="L416" s="79">
        <v>5.3941908713692947E-5</v>
      </c>
      <c r="M416" s="79">
        <v>4.672897196261682E-5</v>
      </c>
      <c r="N416" s="79">
        <v>8.8495575221238938E-7</v>
      </c>
      <c r="O416" s="79" t="s">
        <v>48</v>
      </c>
      <c r="P416" s="79" t="s">
        <v>48</v>
      </c>
      <c r="Q416" s="79" t="s">
        <v>48</v>
      </c>
      <c r="R416" s="79" t="s">
        <v>48</v>
      </c>
      <c r="S416" s="79" t="s">
        <v>48</v>
      </c>
      <c r="T416" s="79" t="s">
        <v>48</v>
      </c>
      <c r="U416" s="79" t="s">
        <v>48</v>
      </c>
    </row>
    <row r="417" spans="1:21" x14ac:dyDescent="0.25">
      <c r="A417" s="156" t="s">
        <v>188</v>
      </c>
      <c r="B417" s="131"/>
      <c r="C417" s="12" t="s">
        <v>171</v>
      </c>
      <c r="D417" s="128" t="s">
        <v>48</v>
      </c>
      <c r="E417" s="128" t="s">
        <v>48</v>
      </c>
      <c r="F417" s="128" t="s">
        <v>48</v>
      </c>
      <c r="G417" s="128" t="s">
        <v>48</v>
      </c>
      <c r="H417" s="240" t="s">
        <v>48</v>
      </c>
      <c r="I417" s="128" t="s">
        <v>48</v>
      </c>
      <c r="J417" s="128" t="s">
        <v>48</v>
      </c>
      <c r="K417" s="128" t="s">
        <v>48</v>
      </c>
      <c r="L417" s="128" t="s">
        <v>48</v>
      </c>
      <c r="M417" s="128" t="s">
        <v>48</v>
      </c>
      <c r="N417" s="128" t="s">
        <v>48</v>
      </c>
      <c r="O417" s="128" t="s">
        <v>48</v>
      </c>
      <c r="P417" s="128">
        <v>4.8717948717948719E-5</v>
      </c>
      <c r="Q417" s="128">
        <v>6.8548387096774199E-5</v>
      </c>
      <c r="R417" s="128">
        <v>9.3750000000000002E-5</v>
      </c>
      <c r="S417" s="128">
        <v>6.6423357664233582E-5</v>
      </c>
      <c r="T417" s="128">
        <v>6.4539007092198587E-5</v>
      </c>
      <c r="U417" s="128">
        <v>4.8814780687765062E-5</v>
      </c>
    </row>
    <row r="418" spans="1:21" x14ac:dyDescent="0.25">
      <c r="A418" s="81" t="s">
        <v>197</v>
      </c>
      <c r="C418" s="236" t="s">
        <v>5</v>
      </c>
      <c r="D418" s="79">
        <v>9.3484419263456089E-2</v>
      </c>
      <c r="E418" s="79">
        <v>0.12538226299694188</v>
      </c>
      <c r="F418" s="79">
        <v>0.14775725593667546</v>
      </c>
      <c r="G418" s="79">
        <v>0.140625</v>
      </c>
      <c r="H418" s="79">
        <v>0.13026819923371646</v>
      </c>
      <c r="I418" s="79">
        <v>0.11342155009451796</v>
      </c>
      <c r="J418" s="79">
        <v>9.2868988391376445E-2</v>
      </c>
      <c r="K418" s="79">
        <v>7.0398773006134965E-2</v>
      </c>
      <c r="L418" s="79">
        <v>7.3285714285714287E-2</v>
      </c>
      <c r="M418" s="79">
        <v>6.4179104477611937E-2</v>
      </c>
      <c r="N418" s="79">
        <v>5.9887359198998749E-2</v>
      </c>
      <c r="O418" s="79">
        <v>5.417705735660848E-2</v>
      </c>
      <c r="P418" s="79">
        <v>3.5018181818181816E-2</v>
      </c>
      <c r="Q418" s="79">
        <v>3.4666666666666665E-2</v>
      </c>
      <c r="R418" s="79">
        <v>5.5904761904761902E-2</v>
      </c>
      <c r="S418" s="79">
        <v>5.6228070175438599E-2</v>
      </c>
      <c r="T418" s="79">
        <v>4.9000000000000002E-2</v>
      </c>
      <c r="U418" s="79">
        <v>4.7619047619047616E-2</v>
      </c>
    </row>
    <row r="419" spans="1:21" x14ac:dyDescent="0.25">
      <c r="A419" s="81" t="s">
        <v>197</v>
      </c>
      <c r="C419" s="236" t="s">
        <v>202</v>
      </c>
      <c r="D419" s="79">
        <v>9.4900849858356937E-3</v>
      </c>
      <c r="E419" s="79">
        <v>1.0122324159021407E-2</v>
      </c>
      <c r="F419" s="79">
        <v>8.1266490765171499E-3</v>
      </c>
      <c r="G419" s="79">
        <v>7.254464285714286E-3</v>
      </c>
      <c r="H419" s="79">
        <v>5.153256704980843E-3</v>
      </c>
      <c r="I419" s="79">
        <v>5.5576559546313799E-3</v>
      </c>
      <c r="J419" s="79">
        <v>3.6981757877280266E-3</v>
      </c>
      <c r="K419" s="79">
        <v>5.0000000000000001E-3</v>
      </c>
      <c r="L419" s="79">
        <v>4.3285714285714282E-3</v>
      </c>
      <c r="M419" s="79">
        <v>3.2835820895522386E-3</v>
      </c>
      <c r="N419" s="79">
        <v>4.2177722152690863E-3</v>
      </c>
      <c r="O419" s="79">
        <v>4.2643391521197003E-3</v>
      </c>
      <c r="P419" s="79">
        <v>2.4727272727272727E-3</v>
      </c>
      <c r="Q419" s="79">
        <v>1.3423423423423422E-3</v>
      </c>
      <c r="R419" s="79">
        <v>1.8571428571428571E-3</v>
      </c>
      <c r="S419" s="79">
        <v>2.175438596491228E-3</v>
      </c>
      <c r="T419" s="79">
        <v>1.6065573770491803E-3</v>
      </c>
      <c r="U419" s="79">
        <v>2.5079365079365081E-3</v>
      </c>
    </row>
    <row r="420" spans="1:21" x14ac:dyDescent="0.25">
      <c r="A420" s="81" t="s">
        <v>197</v>
      </c>
      <c r="C420" s="236" t="s">
        <v>6</v>
      </c>
      <c r="D420" s="79">
        <v>1.1331444759206799E-2</v>
      </c>
      <c r="E420" s="79">
        <v>2.1406727828746176E-2</v>
      </c>
      <c r="F420" s="79">
        <v>2.3746701846965697E-2</v>
      </c>
      <c r="G420" s="79">
        <v>2.2388392857142857E-2</v>
      </c>
      <c r="H420" s="79">
        <v>2.1053639846743296E-2</v>
      </c>
      <c r="I420" s="79">
        <v>2.4574669187145556E-2</v>
      </c>
      <c r="J420" s="79">
        <v>2.3217247097844111E-2</v>
      </c>
      <c r="K420" s="79">
        <v>2.1472392638036811E-2</v>
      </c>
      <c r="L420" s="79">
        <v>1.5714285714285715E-2</v>
      </c>
      <c r="M420" s="79">
        <v>3.6974219810040704E-2</v>
      </c>
      <c r="N420" s="79">
        <v>3.2928660826032539E-2</v>
      </c>
      <c r="O420" s="79">
        <v>2.5872817955112218E-2</v>
      </c>
      <c r="P420" s="79">
        <v>2.8536363636363637E-2</v>
      </c>
      <c r="Q420" s="79">
        <v>3.2639639639639638E-2</v>
      </c>
      <c r="R420" s="79">
        <v>2.7619047619047619E-2</v>
      </c>
      <c r="S420" s="79">
        <v>3.0701754385964911E-2</v>
      </c>
      <c r="T420" s="79">
        <v>3.1377049180327868E-2</v>
      </c>
      <c r="U420" s="79">
        <v>3.0158730158730159E-2</v>
      </c>
    </row>
    <row r="421" spans="1:21" x14ac:dyDescent="0.25">
      <c r="A421" s="81" t="s">
        <v>197</v>
      </c>
      <c r="C421" s="236" t="s">
        <v>82</v>
      </c>
      <c r="D421" s="79">
        <v>0.16603399433427762</v>
      </c>
      <c r="E421" s="79">
        <v>0.16278287461773699</v>
      </c>
      <c r="F421" s="79">
        <v>0.13978891820580475</v>
      </c>
      <c r="G421" s="79">
        <v>0.11888392857142857</v>
      </c>
      <c r="H421" s="79">
        <v>9.8620689655172414E-2</v>
      </c>
      <c r="I421" s="79">
        <v>8.179584120982987E-2</v>
      </c>
      <c r="J421" s="79">
        <v>8.3913764510779434E-2</v>
      </c>
      <c r="K421" s="79">
        <v>8.8450920245398773E-2</v>
      </c>
      <c r="L421" s="79">
        <v>0.10164285714285715</v>
      </c>
      <c r="M421" s="79">
        <v>0.11793758480325645</v>
      </c>
      <c r="N421" s="79">
        <v>0.11205256570713391</v>
      </c>
      <c r="O421" s="79">
        <v>4.8865336658354117E-2</v>
      </c>
      <c r="P421" s="79">
        <v>4.2145454545454548E-2</v>
      </c>
      <c r="Q421" s="79">
        <v>6.1585585585585585E-2</v>
      </c>
      <c r="R421" s="79">
        <v>6.3580952380952377E-2</v>
      </c>
      <c r="S421" s="79">
        <v>6.2877192982456143E-2</v>
      </c>
      <c r="T421" s="79">
        <v>5.6614754098360656E-2</v>
      </c>
      <c r="U421" s="79">
        <v>5.479365079365079E-2</v>
      </c>
    </row>
    <row r="422" spans="1:21" x14ac:dyDescent="0.25">
      <c r="A422" s="81" t="s">
        <v>197</v>
      </c>
      <c r="C422" s="236" t="s">
        <v>15</v>
      </c>
      <c r="D422" s="79">
        <v>1.1331444759206798E-3</v>
      </c>
      <c r="E422" s="79">
        <v>7.6452599388379203E-3</v>
      </c>
      <c r="F422" s="79">
        <v>2.3746701846965698E-3</v>
      </c>
      <c r="G422" s="79">
        <v>3.3482142857142855E-3</v>
      </c>
      <c r="H422" s="79">
        <v>1.9157088122605363E-2</v>
      </c>
      <c r="I422" s="79">
        <v>1.3232514177693762E-2</v>
      </c>
      <c r="J422" s="79">
        <v>2.0895522388059702E-2</v>
      </c>
      <c r="K422" s="79">
        <v>3.2208588957055216E-2</v>
      </c>
      <c r="L422" s="79">
        <v>2.6285714285714287E-2</v>
      </c>
      <c r="M422" s="79">
        <v>8.2767978290366348E-2</v>
      </c>
      <c r="N422" s="79">
        <v>8.2978723404255314E-2</v>
      </c>
      <c r="O422" s="79">
        <v>7.4812967581047385E-2</v>
      </c>
      <c r="P422" s="79">
        <v>5.8000000000000003E-2</v>
      </c>
      <c r="Q422" s="79">
        <v>6.126126126126126E-2</v>
      </c>
      <c r="R422" s="79">
        <v>7.1428571428571425E-2</v>
      </c>
      <c r="S422" s="79">
        <v>6.3157894736842107E-2</v>
      </c>
      <c r="T422" s="79">
        <v>6.3114754098360662E-2</v>
      </c>
      <c r="U422" s="79">
        <v>6.1111111111111109E-2</v>
      </c>
    </row>
    <row r="423" spans="1:21" x14ac:dyDescent="0.25">
      <c r="A423" s="81" t="s">
        <v>197</v>
      </c>
      <c r="C423" s="236" t="s">
        <v>204</v>
      </c>
      <c r="D423" s="79">
        <v>0.14164305949008499</v>
      </c>
      <c r="E423" s="79">
        <v>0.21406727828746178</v>
      </c>
      <c r="F423" s="79">
        <v>0.29023746701846964</v>
      </c>
      <c r="G423" s="79">
        <v>0.26785714285714285</v>
      </c>
      <c r="H423" s="79">
        <v>0.27969348659003829</v>
      </c>
      <c r="I423" s="79">
        <v>0.27977315689981097</v>
      </c>
      <c r="J423" s="79">
        <v>0.33499170812603646</v>
      </c>
      <c r="K423" s="79">
        <v>0.37576687116564417</v>
      </c>
      <c r="L423" s="79">
        <v>0.38714285714285712</v>
      </c>
      <c r="M423" s="79">
        <v>0.34464043419267298</v>
      </c>
      <c r="N423" s="79">
        <v>0.40425531914893614</v>
      </c>
      <c r="O423" s="79">
        <v>0.49875311720698257</v>
      </c>
      <c r="P423" s="79">
        <v>0.54545454545454541</v>
      </c>
      <c r="Q423" s="79">
        <v>0.53153153153153154</v>
      </c>
      <c r="R423" s="79">
        <v>0.49523809523809526</v>
      </c>
      <c r="S423" s="79">
        <v>0.49122807017543857</v>
      </c>
      <c r="T423" s="79">
        <v>0.5</v>
      </c>
      <c r="U423" s="79">
        <v>0.5</v>
      </c>
    </row>
    <row r="424" spans="1:21" x14ac:dyDescent="0.25">
      <c r="A424" s="81" t="s">
        <v>197</v>
      </c>
      <c r="C424" s="236" t="s">
        <v>142</v>
      </c>
      <c r="D424" s="79">
        <v>7.5495750708215292E-2</v>
      </c>
      <c r="E424" s="79">
        <v>7.7584097859327211E-2</v>
      </c>
      <c r="F424" s="79">
        <v>7.5250659630606856E-2</v>
      </c>
      <c r="G424" s="79">
        <v>7.6450892857142863E-2</v>
      </c>
      <c r="H424" s="79">
        <v>6.5938697318007666E-2</v>
      </c>
      <c r="I424" s="79">
        <v>6.1890359168241968E-2</v>
      </c>
      <c r="J424" s="79">
        <v>5.8938640132669987E-2</v>
      </c>
      <c r="K424" s="79">
        <v>7.3588957055214718E-2</v>
      </c>
      <c r="L424" s="79">
        <v>8.0028571428571435E-2</v>
      </c>
      <c r="M424" s="79">
        <v>6.1601085481682499E-2</v>
      </c>
      <c r="N424" s="79">
        <v>5.0062578222778473E-2</v>
      </c>
      <c r="O424" s="79">
        <v>5.7356608478802994E-2</v>
      </c>
      <c r="P424" s="79">
        <v>4.363636363636364E-2</v>
      </c>
      <c r="Q424" s="79">
        <v>4.5945945945945948E-2</v>
      </c>
      <c r="R424" s="79">
        <v>4.6666666666666669E-2</v>
      </c>
      <c r="S424" s="79">
        <v>3.6842105263157891E-2</v>
      </c>
      <c r="T424" s="79">
        <v>3.0327868852459017E-2</v>
      </c>
      <c r="U424" s="79">
        <v>3.4126984126984124E-2</v>
      </c>
    </row>
    <row r="425" spans="1:21" x14ac:dyDescent="0.25">
      <c r="A425" s="81" t="s">
        <v>197</v>
      </c>
      <c r="C425" s="236" t="s">
        <v>134</v>
      </c>
      <c r="D425" s="79" t="s">
        <v>48</v>
      </c>
      <c r="E425" s="79" t="s">
        <v>48</v>
      </c>
      <c r="F425" s="79" t="s">
        <v>48</v>
      </c>
      <c r="G425" s="79" t="s">
        <v>48</v>
      </c>
      <c r="H425" s="79" t="s">
        <v>48</v>
      </c>
      <c r="I425" s="79">
        <v>1.890359168241966E-3</v>
      </c>
      <c r="J425" s="79">
        <v>1.658374792703151E-3</v>
      </c>
      <c r="K425" s="79">
        <v>1.5337423312883436E-3</v>
      </c>
      <c r="L425" s="79">
        <v>1.4285714285714286E-3</v>
      </c>
      <c r="M425" s="79">
        <v>1.5603799185888738E-3</v>
      </c>
      <c r="N425" s="79">
        <v>1.3141426783479348E-3</v>
      </c>
      <c r="O425" s="79">
        <v>3.3665835411471323E-4</v>
      </c>
      <c r="P425" s="79">
        <v>1.2727272727272728E-3</v>
      </c>
      <c r="Q425" s="79">
        <v>4.5045045045045045E-3</v>
      </c>
      <c r="R425" s="79">
        <v>6.0476190476190473E-3</v>
      </c>
      <c r="S425" s="79">
        <v>6.5789473684210523E-3</v>
      </c>
      <c r="T425" s="79">
        <v>6.3114754098360657E-3</v>
      </c>
      <c r="U425" s="79">
        <v>3.4920634920634921E-3</v>
      </c>
    </row>
    <row r="426" spans="1:21" x14ac:dyDescent="0.25">
      <c r="A426" s="81" t="s">
        <v>197</v>
      </c>
      <c r="C426" s="236" t="s">
        <v>23</v>
      </c>
      <c r="D426" s="79" t="s">
        <v>48</v>
      </c>
      <c r="E426" s="79" t="s">
        <v>48</v>
      </c>
      <c r="F426" s="79" t="s">
        <v>48</v>
      </c>
      <c r="G426" s="79" t="s">
        <v>48</v>
      </c>
      <c r="H426" s="79" t="s">
        <v>48</v>
      </c>
      <c r="I426" s="79" t="s">
        <v>48</v>
      </c>
      <c r="J426" s="79">
        <v>2.8192371475953566E-2</v>
      </c>
      <c r="K426" s="79">
        <v>2.4539877300613498E-2</v>
      </c>
      <c r="L426" s="79">
        <v>2.2857142857142857E-2</v>
      </c>
      <c r="M426" s="79">
        <v>2.1709633649932156E-2</v>
      </c>
      <c r="N426" s="79">
        <v>1.6270337922403004E-2</v>
      </c>
      <c r="O426" s="79">
        <v>1.4962593516209476E-2</v>
      </c>
      <c r="P426" s="79">
        <v>1.4545454545454545E-2</v>
      </c>
      <c r="Q426" s="79">
        <v>1.4414414414414415E-2</v>
      </c>
      <c r="R426" s="79">
        <v>1.6190476190476189E-2</v>
      </c>
      <c r="S426" s="79">
        <v>1.4912280701754385E-2</v>
      </c>
      <c r="T426" s="79">
        <v>1.0655737704918032E-2</v>
      </c>
      <c r="U426" s="79">
        <v>1.0317460317460317E-2</v>
      </c>
    </row>
    <row r="427" spans="1:21" x14ac:dyDescent="0.25">
      <c r="A427" s="81" t="s">
        <v>197</v>
      </c>
      <c r="C427" s="236" t="s">
        <v>36</v>
      </c>
      <c r="D427" s="79">
        <v>8.4985835694051E-3</v>
      </c>
      <c r="E427" s="79">
        <v>9.1743119266055051E-3</v>
      </c>
      <c r="F427" s="79">
        <v>7.9155672823219003E-3</v>
      </c>
      <c r="G427" s="79">
        <v>6.6964285714285711E-3</v>
      </c>
      <c r="H427" s="79">
        <v>5.7471264367816091E-3</v>
      </c>
      <c r="I427" s="79" t="s">
        <v>48</v>
      </c>
      <c r="J427" s="79" t="s">
        <v>48</v>
      </c>
      <c r="K427" s="79" t="s">
        <v>48</v>
      </c>
      <c r="L427" s="79" t="s">
        <v>48</v>
      </c>
      <c r="M427" s="79" t="s">
        <v>48</v>
      </c>
      <c r="N427" s="79" t="s">
        <v>48</v>
      </c>
      <c r="O427" s="79" t="s">
        <v>48</v>
      </c>
      <c r="P427" s="79" t="s">
        <v>48</v>
      </c>
      <c r="Q427" s="79" t="s">
        <v>48</v>
      </c>
      <c r="S427" s="79" t="s">
        <v>48</v>
      </c>
      <c r="T427" s="79" t="s">
        <v>48</v>
      </c>
      <c r="U427" s="79" t="s">
        <v>48</v>
      </c>
    </row>
    <row r="428" spans="1:21" x14ac:dyDescent="0.25">
      <c r="A428" s="81" t="s">
        <v>197</v>
      </c>
      <c r="C428" s="236" t="s">
        <v>90</v>
      </c>
      <c r="D428" s="79" t="s">
        <v>48</v>
      </c>
      <c r="E428" s="79" t="s">
        <v>48</v>
      </c>
      <c r="F428" s="79" t="s">
        <v>48</v>
      </c>
      <c r="G428" s="79" t="s">
        <v>48</v>
      </c>
      <c r="H428" s="79" t="s">
        <v>48</v>
      </c>
      <c r="I428" s="79" t="s">
        <v>48</v>
      </c>
      <c r="J428" s="79" t="s">
        <v>48</v>
      </c>
      <c r="K428" s="79" t="s">
        <v>48</v>
      </c>
      <c r="L428" s="79" t="s">
        <v>48</v>
      </c>
      <c r="M428" s="79" t="s">
        <v>48</v>
      </c>
      <c r="N428" s="79" t="s">
        <v>48</v>
      </c>
      <c r="P428" s="79">
        <v>1.5E-3</v>
      </c>
      <c r="Q428" s="79">
        <v>4.5045045045045045E-3</v>
      </c>
      <c r="R428" s="79">
        <v>6.0000000000000001E-3</v>
      </c>
      <c r="S428" s="79">
        <v>1.9298245614035089E-2</v>
      </c>
      <c r="T428" s="79">
        <v>2.540983606557377E-2</v>
      </c>
      <c r="U428" s="79">
        <v>2.9365079365079365E-2</v>
      </c>
    </row>
    <row r="429" spans="1:21" x14ac:dyDescent="0.25">
      <c r="A429" s="81" t="s">
        <v>197</v>
      </c>
      <c r="C429" s="236" t="s">
        <v>165</v>
      </c>
      <c r="D429" s="79">
        <v>8.1303116147308785E-3</v>
      </c>
      <c r="E429" s="79">
        <v>2.63914373088685E-2</v>
      </c>
      <c r="F429" s="79">
        <v>2.5514511873350923E-2</v>
      </c>
      <c r="G429" s="79">
        <v>2.7723214285714285E-2</v>
      </c>
      <c r="H429" s="79">
        <v>2.7835249042145595E-2</v>
      </c>
      <c r="I429" s="79">
        <v>2.6294896030245745E-2</v>
      </c>
      <c r="J429" s="79">
        <v>2.6533996683250415E-2</v>
      </c>
      <c r="K429" s="79">
        <v>2.4539877300613498E-2</v>
      </c>
      <c r="L429" s="79">
        <v>3.7142857142857144E-2</v>
      </c>
      <c r="M429" s="79">
        <v>2.4423337856173677E-2</v>
      </c>
      <c r="N429" s="79">
        <v>2.1276595744680851E-2</v>
      </c>
      <c r="O429" s="79">
        <v>3.2543640897755612E-2</v>
      </c>
      <c r="P429" s="79">
        <v>2.8272727272727272E-2</v>
      </c>
      <c r="Q429" s="79">
        <v>1.9459459459459458E-2</v>
      </c>
      <c r="R429" s="79">
        <v>1.9047619047619049E-2</v>
      </c>
      <c r="S429" s="79">
        <v>1.7543859649122806E-2</v>
      </c>
      <c r="T429" s="79">
        <v>1.7622950819672131E-2</v>
      </c>
      <c r="U429" s="79">
        <v>2.0634920634920634E-2</v>
      </c>
    </row>
    <row r="430" spans="1:21" x14ac:dyDescent="0.25">
      <c r="A430" s="81" t="s">
        <v>197</v>
      </c>
      <c r="C430" s="236" t="s">
        <v>203</v>
      </c>
      <c r="D430" s="79">
        <v>2.8328611898016998E-2</v>
      </c>
      <c r="E430" s="79">
        <v>3.3639143730886847E-2</v>
      </c>
      <c r="F430" s="79">
        <v>3.1662269129287601E-2</v>
      </c>
      <c r="G430" s="79">
        <v>3.125E-2</v>
      </c>
      <c r="H430" s="79">
        <v>5.3256704980842909E-2</v>
      </c>
      <c r="I430" s="79">
        <v>4.9187145557655958E-2</v>
      </c>
      <c r="J430" s="79">
        <v>4.5207296849087891E-2</v>
      </c>
      <c r="K430" s="79">
        <v>2.7131901840490798E-2</v>
      </c>
      <c r="L430" s="79">
        <v>2.3271428571428571E-2</v>
      </c>
      <c r="M430" s="79">
        <v>3.0529172320217096E-2</v>
      </c>
      <c r="N430" s="79">
        <v>2.6408010012515644E-2</v>
      </c>
      <c r="O430" s="79">
        <v>2.4937655860349128E-2</v>
      </c>
      <c r="P430" s="79">
        <v>2.5909090909090909E-2</v>
      </c>
      <c r="Q430" s="79">
        <v>2.7927927927927927E-2</v>
      </c>
      <c r="R430" s="79">
        <v>2.5428571428571429E-2</v>
      </c>
      <c r="S430" s="79">
        <v>2.7982456140350876E-2</v>
      </c>
      <c r="T430" s="79">
        <v>3.3114754098360656E-2</v>
      </c>
      <c r="U430" s="79">
        <v>2.9206349206349208E-2</v>
      </c>
    </row>
    <row r="431" spans="1:21" x14ac:dyDescent="0.25">
      <c r="A431" s="81" t="s">
        <v>197</v>
      </c>
      <c r="C431" s="236" t="s">
        <v>117</v>
      </c>
      <c r="D431" s="79" t="s">
        <v>48</v>
      </c>
      <c r="E431" s="79">
        <v>3.0581039755351682E-3</v>
      </c>
      <c r="F431" s="79">
        <v>2.6385224274406332E-3</v>
      </c>
      <c r="G431" s="79">
        <v>2.232142857142857E-3</v>
      </c>
      <c r="H431" s="79">
        <v>1.9157088122605363E-3</v>
      </c>
      <c r="I431" s="79" t="s">
        <v>48</v>
      </c>
      <c r="J431" s="79" t="s">
        <v>48</v>
      </c>
      <c r="K431" s="79" t="s">
        <v>48</v>
      </c>
      <c r="L431" s="79" t="s">
        <v>48</v>
      </c>
      <c r="M431" s="79" t="s">
        <v>48</v>
      </c>
      <c r="N431" s="79" t="s">
        <v>48</v>
      </c>
      <c r="O431" s="79" t="s">
        <v>48</v>
      </c>
      <c r="P431" s="79" t="s">
        <v>48</v>
      </c>
      <c r="Q431" s="79" t="s">
        <v>48</v>
      </c>
      <c r="S431" s="79" t="s">
        <v>48</v>
      </c>
      <c r="T431" s="79" t="s">
        <v>48</v>
      </c>
      <c r="U431" s="79" t="s">
        <v>48</v>
      </c>
    </row>
    <row r="432" spans="1:21" x14ac:dyDescent="0.25">
      <c r="A432" s="81" t="s">
        <v>197</v>
      </c>
      <c r="C432" s="236" t="s">
        <v>184</v>
      </c>
      <c r="D432" s="79" t="s">
        <v>48</v>
      </c>
      <c r="E432" s="79" t="s">
        <v>48</v>
      </c>
      <c r="F432" s="79" t="s">
        <v>48</v>
      </c>
      <c r="G432" s="79" t="s">
        <v>48</v>
      </c>
      <c r="H432" s="79" t="s">
        <v>48</v>
      </c>
      <c r="I432" s="79" t="s">
        <v>48</v>
      </c>
      <c r="J432" s="79" t="s">
        <v>48</v>
      </c>
      <c r="K432" s="79" t="s">
        <v>48</v>
      </c>
      <c r="L432" s="79" t="s">
        <v>48</v>
      </c>
      <c r="M432" s="79" t="s">
        <v>48</v>
      </c>
      <c r="N432" s="79" t="s">
        <v>48</v>
      </c>
      <c r="O432" s="79" t="s">
        <v>48</v>
      </c>
      <c r="P432" s="79" t="s">
        <v>48</v>
      </c>
      <c r="Q432" s="79" t="s">
        <v>48</v>
      </c>
      <c r="R432" s="79">
        <v>4.4666666666666665E-3</v>
      </c>
      <c r="S432" s="79">
        <v>8.885964912280702E-3</v>
      </c>
      <c r="T432" s="79">
        <v>1.7491803278688524E-2</v>
      </c>
      <c r="U432" s="79">
        <v>1.9880952380952381E-2</v>
      </c>
    </row>
    <row r="433" spans="1:21" x14ac:dyDescent="0.25">
      <c r="A433" s="81" t="s">
        <v>197</v>
      </c>
      <c r="C433" s="236" t="s">
        <v>205</v>
      </c>
      <c r="D433" s="79" t="s">
        <v>48</v>
      </c>
      <c r="E433" s="79" t="s">
        <v>48</v>
      </c>
      <c r="F433" s="79" t="s">
        <v>48</v>
      </c>
      <c r="G433" s="79" t="s">
        <v>48</v>
      </c>
      <c r="H433" s="79" t="s">
        <v>48</v>
      </c>
      <c r="I433" s="79">
        <v>1.890359168241966E-3</v>
      </c>
      <c r="J433" s="79">
        <v>1.658374792703151E-3</v>
      </c>
      <c r="K433" s="79">
        <v>4.601226993865031E-3</v>
      </c>
      <c r="L433" s="79">
        <v>1.2857142857142857E-2</v>
      </c>
      <c r="M433" s="79">
        <v>1.3568521031207599E-2</v>
      </c>
      <c r="N433" s="79">
        <v>1.5018773466833541E-2</v>
      </c>
      <c r="O433" s="79">
        <v>1.7456359102244388E-2</v>
      </c>
      <c r="P433" s="79">
        <v>1.9090909090909092E-2</v>
      </c>
      <c r="Q433" s="79">
        <v>1.8018018018018018E-2</v>
      </c>
      <c r="R433" s="79">
        <v>2.5714285714285714E-2</v>
      </c>
      <c r="S433" s="79">
        <v>2.456140350877193E-2</v>
      </c>
      <c r="T433" s="79">
        <v>3.7704918032786888E-2</v>
      </c>
      <c r="U433" s="79">
        <v>3.4126984126984124E-2</v>
      </c>
    </row>
    <row r="434" spans="1:21" x14ac:dyDescent="0.25">
      <c r="A434" s="81" t="s">
        <v>197</v>
      </c>
      <c r="C434" s="236" t="s">
        <v>16</v>
      </c>
      <c r="D434" s="79">
        <v>0.10198300283286119</v>
      </c>
      <c r="E434" s="79">
        <v>0.11926605504587157</v>
      </c>
      <c r="F434" s="79">
        <v>0.10554089709762533</v>
      </c>
      <c r="G434" s="79">
        <v>0.10267857142857142</v>
      </c>
      <c r="H434" s="79">
        <v>8.8122605363984668E-2</v>
      </c>
      <c r="I434" s="79">
        <v>0.11531190926275993</v>
      </c>
      <c r="J434" s="79">
        <v>9.950248756218906E-2</v>
      </c>
      <c r="K434" s="79">
        <v>9.6625766871165641E-2</v>
      </c>
      <c r="L434" s="79">
        <v>0.09</v>
      </c>
      <c r="M434" s="79">
        <v>8.5481682496607869E-2</v>
      </c>
      <c r="N434" s="79">
        <v>7.7596996245306638E-2</v>
      </c>
      <c r="O434" s="79">
        <v>7.6059850374064833E-2</v>
      </c>
      <c r="P434" s="79">
        <v>5.6363636363636366E-2</v>
      </c>
      <c r="Q434" s="79">
        <v>5.4954954954954956E-2</v>
      </c>
      <c r="R434" s="79">
        <v>0.06</v>
      </c>
      <c r="S434" s="79">
        <v>5.526315789473684E-2</v>
      </c>
      <c r="T434" s="79">
        <v>5.1639344262295085E-2</v>
      </c>
      <c r="U434" s="79">
        <v>4.9206349206349205E-2</v>
      </c>
    </row>
    <row r="435" spans="1:21" x14ac:dyDescent="0.25">
      <c r="A435" s="81" t="s">
        <v>197</v>
      </c>
      <c r="C435" s="236" t="s">
        <v>121</v>
      </c>
      <c r="D435" s="79">
        <v>1.2322946175637393E-2</v>
      </c>
      <c r="E435" s="79">
        <v>1.3761467889908258E-2</v>
      </c>
      <c r="F435" s="79">
        <v>1.5303430079155673E-2</v>
      </c>
      <c r="G435" s="79">
        <v>1.2500000000000001E-2</v>
      </c>
      <c r="H435" s="79">
        <v>9.9616858237547897E-3</v>
      </c>
      <c r="I435" s="79">
        <v>9.0737240075614359E-3</v>
      </c>
      <c r="J435" s="79">
        <v>1.011608623548922E-2</v>
      </c>
      <c r="K435" s="79">
        <v>9.5092024539877307E-3</v>
      </c>
      <c r="L435" s="79">
        <v>8.5714285714285719E-3</v>
      </c>
      <c r="M435" s="79">
        <v>8.1411126187245584E-3</v>
      </c>
      <c r="N435" s="79">
        <v>7.3842302878598248E-3</v>
      </c>
      <c r="O435" s="79">
        <v>7.6059850374064842E-3</v>
      </c>
      <c r="P435" s="79">
        <v>1.6363636363636365E-2</v>
      </c>
      <c r="Q435" s="79">
        <v>1.4414414414414415E-2</v>
      </c>
      <c r="R435" s="79">
        <v>2.3809523809523808E-2</v>
      </c>
      <c r="S435" s="79">
        <v>2.6315789473684209E-2</v>
      </c>
      <c r="T435" s="79">
        <v>2.4590163934426229E-2</v>
      </c>
      <c r="U435" s="79">
        <v>2.3809523809523808E-2</v>
      </c>
    </row>
    <row r="436" spans="1:21" x14ac:dyDescent="0.25">
      <c r="A436" s="81" t="s">
        <v>197</v>
      </c>
      <c r="C436" s="236" t="s">
        <v>38</v>
      </c>
      <c r="D436" s="79" t="s">
        <v>48</v>
      </c>
      <c r="E436" s="79" t="s">
        <v>48</v>
      </c>
      <c r="F436" s="79" t="s">
        <v>48</v>
      </c>
      <c r="G436" s="79" t="s">
        <v>48</v>
      </c>
      <c r="H436" s="79" t="s">
        <v>48</v>
      </c>
      <c r="I436" s="79" t="s">
        <v>48</v>
      </c>
      <c r="J436" s="79" t="s">
        <v>48</v>
      </c>
      <c r="K436" s="79" t="s">
        <v>48</v>
      </c>
      <c r="L436" s="79" t="s">
        <v>48</v>
      </c>
      <c r="M436" s="79" t="s">
        <v>48</v>
      </c>
      <c r="N436" s="79" t="s">
        <v>48</v>
      </c>
      <c r="O436" s="79" t="s">
        <v>48</v>
      </c>
      <c r="P436" s="79" t="s">
        <v>48</v>
      </c>
      <c r="Q436" s="79" t="s">
        <v>48</v>
      </c>
      <c r="S436" s="79" t="s">
        <v>48</v>
      </c>
      <c r="T436" s="79">
        <v>9.8360655737704918E-4</v>
      </c>
      <c r="U436" s="79">
        <v>6.0317460317460322E-3</v>
      </c>
    </row>
    <row r="437" spans="1:21" x14ac:dyDescent="0.25">
      <c r="A437" s="81" t="s">
        <v>197</v>
      </c>
      <c r="C437" s="236" t="s">
        <v>47</v>
      </c>
      <c r="D437" s="79" t="s">
        <v>48</v>
      </c>
      <c r="E437" s="79" t="s">
        <v>48</v>
      </c>
      <c r="F437" s="79" t="s">
        <v>48</v>
      </c>
      <c r="G437" s="79" t="s">
        <v>48</v>
      </c>
      <c r="H437" s="79" t="s">
        <v>48</v>
      </c>
      <c r="I437" s="79" t="s">
        <v>48</v>
      </c>
      <c r="J437" s="79" t="s">
        <v>48</v>
      </c>
      <c r="K437" s="79" t="s">
        <v>48</v>
      </c>
      <c r="L437" s="79" t="s">
        <v>48</v>
      </c>
      <c r="M437" s="79" t="s">
        <v>48</v>
      </c>
      <c r="N437" s="79" t="s">
        <v>48</v>
      </c>
      <c r="O437" s="79" t="s">
        <v>48</v>
      </c>
      <c r="P437" s="79" t="s">
        <v>48</v>
      </c>
      <c r="Q437" s="79" t="s">
        <v>48</v>
      </c>
      <c r="S437" s="79">
        <v>2.1929824561403509E-4</v>
      </c>
      <c r="T437" s="79">
        <v>1.8278688524590164E-3</v>
      </c>
      <c r="U437" s="79">
        <v>2.1984126984126986E-3</v>
      </c>
    </row>
    <row r="438" spans="1:21" x14ac:dyDescent="0.25">
      <c r="A438" s="81" t="s">
        <v>197</v>
      </c>
      <c r="C438" s="236" t="s">
        <v>89</v>
      </c>
      <c r="D438" s="79">
        <v>0.33711048158640228</v>
      </c>
      <c r="E438" s="79">
        <v>0.1724770642201835</v>
      </c>
      <c r="F438" s="79">
        <v>0.12137203166226913</v>
      </c>
      <c r="G438" s="79">
        <v>0.17857142857142858</v>
      </c>
      <c r="H438" s="79">
        <v>0.19157088122605365</v>
      </c>
      <c r="I438" s="79">
        <v>0.21361058601134217</v>
      </c>
      <c r="J438" s="79">
        <v>0.16583747927031509</v>
      </c>
      <c r="K438" s="79">
        <v>0.14263803680981596</v>
      </c>
      <c r="L438" s="79">
        <v>0.11428571428571428</v>
      </c>
      <c r="M438" s="79">
        <v>0.10176390773405698</v>
      </c>
      <c r="N438" s="79">
        <v>8.7609511889862324E-2</v>
      </c>
      <c r="O438" s="79">
        <v>6.1097256857855359E-2</v>
      </c>
      <c r="P438" s="79">
        <v>7.8618181818181823E-2</v>
      </c>
      <c r="Q438" s="79">
        <v>6.9387387387387381E-2</v>
      </c>
      <c r="R438" s="79">
        <v>5.1761904761904759E-2</v>
      </c>
      <c r="S438" s="79">
        <v>5.1921052631578944E-2</v>
      </c>
      <c r="T438" s="79">
        <v>3.7704918032786888E-2</v>
      </c>
      <c r="U438" s="79">
        <v>3.650793650793651E-2</v>
      </c>
    </row>
    <row r="439" spans="1:21" x14ac:dyDescent="0.25">
      <c r="A439" s="156" t="s">
        <v>197</v>
      </c>
      <c r="B439" s="131"/>
      <c r="C439" s="12" t="s">
        <v>86</v>
      </c>
      <c r="D439" s="128">
        <v>3.9093484419263453E-3</v>
      </c>
      <c r="E439" s="128">
        <v>3.7003058103975534E-3</v>
      </c>
      <c r="F439" s="128">
        <v>2.0844327176781003E-3</v>
      </c>
      <c r="G439" s="128">
        <v>2.1205357142857141E-3</v>
      </c>
      <c r="H439" s="128">
        <v>1.8965517241379311E-3</v>
      </c>
      <c r="I439" s="128">
        <v>2.4574669187145556E-3</v>
      </c>
      <c r="J439" s="128">
        <v>2.3217247097844112E-3</v>
      </c>
      <c r="K439" s="128">
        <v>1.5337423312883436E-3</v>
      </c>
      <c r="L439" s="128">
        <v>1.5714285714285715E-3</v>
      </c>
      <c r="M439" s="128">
        <v>1.3568521031207597E-3</v>
      </c>
      <c r="N439" s="128">
        <v>1.0638297872340426E-3</v>
      </c>
      <c r="O439" s="128">
        <v>9.2269326683291767E-4</v>
      </c>
      <c r="P439" s="128">
        <v>7.1818181818181822E-4</v>
      </c>
      <c r="Q439" s="128">
        <v>1.5675675675675676E-3</v>
      </c>
      <c r="R439" s="128">
        <v>1.8571428571428571E-3</v>
      </c>
      <c r="S439" s="128">
        <v>2.7982456140350875E-3</v>
      </c>
      <c r="T439" s="128">
        <v>2.9344262295081967E-3</v>
      </c>
      <c r="U439" s="128">
        <v>2.8571428571428571E-3</v>
      </c>
    </row>
    <row r="440" spans="1:21" x14ac:dyDescent="0.25">
      <c r="A440" s="81" t="s">
        <v>206</v>
      </c>
      <c r="C440" s="242" t="s">
        <v>17</v>
      </c>
      <c r="D440" s="79" t="s">
        <v>48</v>
      </c>
      <c r="E440" s="79" t="s">
        <v>48</v>
      </c>
      <c r="F440" s="79" t="s">
        <v>48</v>
      </c>
      <c r="G440" s="79" t="s">
        <v>48</v>
      </c>
      <c r="H440" s="79" t="s">
        <v>48</v>
      </c>
      <c r="I440" s="79">
        <v>3.0075187969924811E-4</v>
      </c>
      <c r="J440" s="79">
        <v>4.3795620437956203E-4</v>
      </c>
      <c r="K440" s="79">
        <v>6.8493150684931509E-6</v>
      </c>
      <c r="L440" s="79">
        <v>5.0318471337579621E-4</v>
      </c>
      <c r="M440" s="79">
        <v>2.1264367816091955E-3</v>
      </c>
      <c r="N440" s="79">
        <v>2.4539877300613498E-3</v>
      </c>
      <c r="O440" s="79">
        <v>7.0921985815602842E-4</v>
      </c>
      <c r="P440" s="79">
        <v>1.7751479289940828E-3</v>
      </c>
      <c r="Q440" s="79">
        <v>1.3761467889908258E-3</v>
      </c>
      <c r="R440" s="79">
        <v>4.1322314049586776E-4</v>
      </c>
      <c r="S440" s="79">
        <v>7.5268817204301075E-4</v>
      </c>
      <c r="T440" s="79">
        <v>2.168141592920354E-3</v>
      </c>
    </row>
    <row r="441" spans="1:21" x14ac:dyDescent="0.25">
      <c r="A441" s="81" t="s">
        <v>206</v>
      </c>
      <c r="C441" s="242" t="s">
        <v>5</v>
      </c>
      <c r="D441" s="79">
        <v>0.12162118644067797</v>
      </c>
      <c r="E441" s="79">
        <v>0.10222222222222223</v>
      </c>
      <c r="F441" s="79">
        <v>0.12906976744186047</v>
      </c>
      <c r="G441" s="79">
        <v>0.15185185185185185</v>
      </c>
      <c r="H441" s="79">
        <v>0.13925925925925925</v>
      </c>
      <c r="I441" s="79">
        <v>0.14301503759398496</v>
      </c>
      <c r="J441" s="79">
        <v>0.13635036496350364</v>
      </c>
      <c r="K441" s="79">
        <v>0.1293835616438356</v>
      </c>
      <c r="L441" s="79">
        <v>0.1178343949044586</v>
      </c>
      <c r="M441" s="79">
        <v>0.10626436781609196</v>
      </c>
      <c r="N441" s="79">
        <v>0.11533742331288344</v>
      </c>
      <c r="O441" s="79">
        <v>0.11702127659574468</v>
      </c>
      <c r="P441" s="79">
        <v>0.1006508875739645</v>
      </c>
      <c r="Q441" s="79">
        <v>9.862385321100918E-2</v>
      </c>
      <c r="R441" s="79">
        <v>0.10082644628099173</v>
      </c>
      <c r="S441" s="79">
        <v>8.387096774193549E-2</v>
      </c>
      <c r="T441" s="79">
        <v>0.1084070796460177</v>
      </c>
    </row>
    <row r="442" spans="1:21" x14ac:dyDescent="0.25">
      <c r="A442" s="81" t="s">
        <v>206</v>
      </c>
      <c r="C442" s="242" t="s">
        <v>202</v>
      </c>
      <c r="D442" s="79">
        <v>1.8389830508474578E-2</v>
      </c>
      <c r="E442" s="79">
        <v>3.2141025641025639E-2</v>
      </c>
      <c r="F442" s="79">
        <v>2.978294573643411E-2</v>
      </c>
      <c r="G442" s="79">
        <v>1.9788148148148148E-2</v>
      </c>
      <c r="H442" s="79">
        <v>2.1185185185185185E-2</v>
      </c>
      <c r="I442" s="79">
        <v>2.8744360902255638E-2</v>
      </c>
      <c r="J442" s="79">
        <v>2.5666423357664232E-2</v>
      </c>
      <c r="K442" s="79">
        <v>2.6921232876712328E-2</v>
      </c>
      <c r="L442" s="79">
        <v>2.4203821656050957E-2</v>
      </c>
      <c r="M442" s="79">
        <v>1.5862068965517243E-2</v>
      </c>
      <c r="N442" s="79">
        <v>1.7754601226993866E-2</v>
      </c>
      <c r="O442" s="79">
        <v>2.028014184397163E-2</v>
      </c>
      <c r="P442" s="79">
        <v>1.4752071005917159E-2</v>
      </c>
      <c r="Q442" s="79">
        <v>7.1903669724770643E-3</v>
      </c>
      <c r="R442" s="79">
        <v>7.4165289256198346E-3</v>
      </c>
      <c r="S442" s="79">
        <v>8.1892473118279577E-3</v>
      </c>
      <c r="T442" s="79">
        <v>6.6185840707964601E-3</v>
      </c>
    </row>
    <row r="443" spans="1:21" x14ac:dyDescent="0.25">
      <c r="A443" s="81" t="s">
        <v>206</v>
      </c>
      <c r="C443" s="242" t="s">
        <v>6</v>
      </c>
      <c r="D443" s="79">
        <v>3.115593220338983E-2</v>
      </c>
      <c r="E443" s="79">
        <v>3.5488888888888889E-2</v>
      </c>
      <c r="F443" s="79">
        <v>3.5129457364341088E-2</v>
      </c>
      <c r="G443" s="79">
        <v>3.367111111111111E-2</v>
      </c>
      <c r="H443" s="79">
        <v>3.367111111111111E-2</v>
      </c>
      <c r="I443" s="79">
        <v>3.378045112781955E-2</v>
      </c>
      <c r="J443" s="79">
        <v>3.2794160583941606E-2</v>
      </c>
      <c r="K443" s="79">
        <v>5.0820547945205477E-2</v>
      </c>
      <c r="L443" s="79">
        <v>5.254267515923567E-2</v>
      </c>
      <c r="M443" s="79">
        <v>3.3515517241379307E-2</v>
      </c>
      <c r="N443" s="79">
        <v>4.1175460122699389E-2</v>
      </c>
      <c r="O443" s="79">
        <v>2.9119858156028369E-2</v>
      </c>
      <c r="P443" s="79">
        <v>6.4486982248520716E-2</v>
      </c>
      <c r="Q443" s="79">
        <v>6.0400458715596329E-2</v>
      </c>
      <c r="R443" s="79">
        <v>5.7533057851239668E-2</v>
      </c>
      <c r="S443" s="79">
        <v>3.7573118279569891E-2</v>
      </c>
      <c r="T443" s="79">
        <v>7.3921681415929197E-2</v>
      </c>
    </row>
    <row r="444" spans="1:21" x14ac:dyDescent="0.25">
      <c r="A444" s="81" t="s">
        <v>206</v>
      </c>
      <c r="C444" s="242" t="s">
        <v>102</v>
      </c>
      <c r="D444" s="79">
        <v>2.5423728813559322E-5</v>
      </c>
      <c r="E444" s="79">
        <v>6.4957264957264958E-5</v>
      </c>
      <c r="F444" s="79">
        <v>3.1007751937984497E-5</v>
      </c>
      <c r="G444" s="79">
        <v>7.4074074074074075E-6</v>
      </c>
      <c r="H444" s="79">
        <v>7.4074074074074075E-6</v>
      </c>
      <c r="I444" s="79">
        <v>7.5187969924812028E-6</v>
      </c>
      <c r="J444" s="79">
        <v>7.299270072992701E-6</v>
      </c>
      <c r="K444" s="79">
        <v>6.8493150684931509E-6</v>
      </c>
      <c r="L444" s="79">
        <v>6.3694267515923569E-6</v>
      </c>
      <c r="M444" s="79">
        <v>5.7471264367816091E-6</v>
      </c>
      <c r="N444" s="79">
        <v>6.1349693251533741E-6</v>
      </c>
      <c r="O444" s="79">
        <v>7.0921985815602838E-6</v>
      </c>
      <c r="P444" s="79">
        <v>0</v>
      </c>
      <c r="Q444" s="79">
        <v>3.6697247706422018E-4</v>
      </c>
      <c r="R444" s="79">
        <v>2.0661157024793389E-3</v>
      </c>
      <c r="S444" s="79">
        <v>3.2258064516129032E-3</v>
      </c>
      <c r="T444" s="79">
        <v>9.2920353982300884E-3</v>
      </c>
    </row>
    <row r="445" spans="1:21" x14ac:dyDescent="0.25">
      <c r="A445" s="81" t="s">
        <v>206</v>
      </c>
      <c r="C445" s="242" t="s">
        <v>82</v>
      </c>
      <c r="D445" s="79">
        <v>0.17652627118644068</v>
      </c>
      <c r="E445" s="79">
        <v>0.15917606837606837</v>
      </c>
      <c r="F445" s="79">
        <v>0.14790155038759689</v>
      </c>
      <c r="G445" s="79">
        <v>0.14374666666666666</v>
      </c>
      <c r="H445" s="79">
        <v>0.14022000000000001</v>
      </c>
      <c r="I445" s="79">
        <v>0.12273984962406015</v>
      </c>
      <c r="J445" s="79">
        <v>0.13627299270072993</v>
      </c>
      <c r="K445" s="79">
        <v>0.13693972602739726</v>
      </c>
      <c r="L445" s="79">
        <v>0.14837452229299364</v>
      </c>
      <c r="M445" s="79">
        <v>0.14650287356321839</v>
      </c>
      <c r="N445" s="79">
        <v>0.15929509202453987</v>
      </c>
      <c r="O445" s="79">
        <v>9.5770921985815605E-2</v>
      </c>
      <c r="P445" s="79">
        <v>9.4711834319526622E-2</v>
      </c>
      <c r="Q445" s="79">
        <v>0.10047018348623853</v>
      </c>
      <c r="R445" s="79">
        <v>8.7479752066115704E-2</v>
      </c>
      <c r="S445" s="79">
        <v>8.1628315412186375E-2</v>
      </c>
      <c r="T445" s="79">
        <v>0.10396061946902654</v>
      </c>
    </row>
    <row r="446" spans="1:21" x14ac:dyDescent="0.25">
      <c r="A446" s="81" t="s">
        <v>206</v>
      </c>
      <c r="C446" s="242" t="s">
        <v>15</v>
      </c>
      <c r="D446" s="79">
        <v>4.1271186440677968E-2</v>
      </c>
      <c r="E446" s="79">
        <v>4.230769230769231E-2</v>
      </c>
      <c r="F446" s="79">
        <v>3.8992248062015504E-2</v>
      </c>
      <c r="G446" s="79">
        <v>3.8148148148148146E-2</v>
      </c>
      <c r="H446" s="79">
        <v>3.977777777777778E-2</v>
      </c>
      <c r="I446" s="79">
        <v>4.5864661654135337E-2</v>
      </c>
      <c r="J446" s="79">
        <v>5.5182481751824816E-2</v>
      </c>
      <c r="K446" s="79">
        <v>4.9794520547945205E-2</v>
      </c>
      <c r="L446" s="79">
        <v>5.2292993630573249E-2</v>
      </c>
      <c r="M446" s="79">
        <v>3.8505747126436785E-2</v>
      </c>
      <c r="N446" s="79">
        <v>4.8773006134969328E-2</v>
      </c>
      <c r="O446" s="79">
        <v>6.0141843971631206E-2</v>
      </c>
      <c r="P446" s="79">
        <v>4.7100591715976331E-2</v>
      </c>
      <c r="Q446" s="79">
        <v>4.3348623853211012E-2</v>
      </c>
      <c r="R446" s="79">
        <v>4.2917355371900827E-2</v>
      </c>
      <c r="S446" s="79">
        <v>3.8408602150537631E-2</v>
      </c>
      <c r="T446" s="79">
        <v>4.3539823008849558E-2</v>
      </c>
    </row>
    <row r="447" spans="1:21" x14ac:dyDescent="0.25">
      <c r="A447" s="81" t="s">
        <v>206</v>
      </c>
      <c r="C447" s="242" t="s">
        <v>103</v>
      </c>
      <c r="D447" s="79">
        <v>2.4933898305084745E-2</v>
      </c>
      <c r="E447" s="79">
        <v>3.356752136752137E-2</v>
      </c>
      <c r="F447" s="79">
        <v>4.5679844961240307E-2</v>
      </c>
      <c r="G447" s="79">
        <v>3.9231111111111112E-2</v>
      </c>
      <c r="H447" s="79">
        <v>4.3108148148148145E-2</v>
      </c>
      <c r="I447" s="79">
        <v>5.3266165413533836E-2</v>
      </c>
      <c r="J447" s="79">
        <v>5.4767883211678831E-2</v>
      </c>
      <c r="K447" s="79">
        <v>6.0980136986301371E-2</v>
      </c>
      <c r="L447" s="79">
        <v>5.9939490445859875E-2</v>
      </c>
      <c r="M447" s="79">
        <v>4.36E-2</v>
      </c>
      <c r="N447" s="79">
        <v>3.938650306748466E-2</v>
      </c>
      <c r="O447" s="79">
        <v>5.6666666666666664E-2</v>
      </c>
      <c r="P447" s="79">
        <v>4.5088757396449707E-2</v>
      </c>
      <c r="Q447" s="79">
        <v>3.4862385321100919E-2</v>
      </c>
      <c r="R447" s="79">
        <v>3.4710743801652892E-2</v>
      </c>
      <c r="S447" s="79">
        <v>3.0358422939068101E-2</v>
      </c>
    </row>
    <row r="448" spans="1:21" x14ac:dyDescent="0.25">
      <c r="A448" s="81" t="s">
        <v>206</v>
      </c>
      <c r="C448" s="242" t="s">
        <v>142</v>
      </c>
      <c r="D448" s="79">
        <v>5.475E-2</v>
      </c>
      <c r="E448" s="79">
        <v>5.4964102564102564E-2</v>
      </c>
      <c r="F448" s="79">
        <v>5.2762790697674415E-2</v>
      </c>
      <c r="G448" s="79">
        <v>5.3766666666666664E-2</v>
      </c>
      <c r="H448" s="79">
        <v>5.2845925925925928E-2</v>
      </c>
      <c r="I448" s="79">
        <v>5.565263157894737E-2</v>
      </c>
      <c r="J448" s="79">
        <v>5.2514598540145986E-2</v>
      </c>
      <c r="K448" s="79">
        <v>5.0515753424657535E-2</v>
      </c>
      <c r="L448" s="79">
        <v>4.673312101910828E-2</v>
      </c>
      <c r="M448" s="79">
        <v>5.9770114942528735E-2</v>
      </c>
      <c r="N448" s="79">
        <v>4.3190184049079754E-2</v>
      </c>
      <c r="O448" s="79">
        <v>4.9645390070921988E-2</v>
      </c>
      <c r="P448" s="79">
        <v>4.124260355029586E-2</v>
      </c>
      <c r="Q448" s="79">
        <v>3.3256880733944956E-2</v>
      </c>
      <c r="R448" s="79">
        <v>2.8181818181818183E-2</v>
      </c>
      <c r="S448" s="79">
        <v>2.3655913978494623E-2</v>
      </c>
      <c r="T448" s="79">
        <v>2.2300884955752213E-2</v>
      </c>
    </row>
    <row r="449" spans="1:20" x14ac:dyDescent="0.25">
      <c r="A449" s="81" t="s">
        <v>206</v>
      </c>
      <c r="C449" s="242" t="s">
        <v>18</v>
      </c>
      <c r="D449" s="79">
        <v>3.4161864406779659E-2</v>
      </c>
      <c r="E449" s="79">
        <v>3.4185470085470085E-2</v>
      </c>
      <c r="F449" s="79">
        <v>3.096356589147287E-2</v>
      </c>
      <c r="G449" s="79">
        <v>2.8977777777777779E-2</v>
      </c>
      <c r="H449" s="79">
        <v>2.8784444444444446E-2</v>
      </c>
      <c r="I449" s="79">
        <v>3.4024812030075187E-2</v>
      </c>
      <c r="J449" s="79">
        <v>3.3576642335766425E-2</v>
      </c>
      <c r="K449" s="79">
        <v>3.6386301369863011E-2</v>
      </c>
      <c r="L449" s="79">
        <v>3.0264968152866244E-2</v>
      </c>
      <c r="M449" s="79">
        <v>2.7083333333333334E-2</v>
      </c>
      <c r="N449" s="79">
        <v>1.9202453987730062E-2</v>
      </c>
      <c r="O449" s="79">
        <v>3.5460992907801421E-4</v>
      </c>
      <c r="P449" s="79" t="s">
        <v>48</v>
      </c>
      <c r="Q449" s="79">
        <v>9.9509174311926598E-3</v>
      </c>
      <c r="R449" s="79">
        <v>1.0574380165289256E-2</v>
      </c>
      <c r="S449" s="79">
        <v>5.6720430107526885E-3</v>
      </c>
    </row>
    <row r="450" spans="1:20" x14ac:dyDescent="0.25">
      <c r="A450" s="81" t="s">
        <v>206</v>
      </c>
      <c r="C450" s="242" t="s">
        <v>134</v>
      </c>
      <c r="D450" s="79">
        <v>1.6669491525423729E-3</v>
      </c>
      <c r="E450" s="79">
        <v>5.982905982905983E-5</v>
      </c>
      <c r="F450" s="79">
        <v>2.5945736434108526E-3</v>
      </c>
      <c r="G450" s="79">
        <v>1.925925925925926E-3</v>
      </c>
      <c r="H450" s="79">
        <v>2.311111111111111E-3</v>
      </c>
      <c r="I450" s="79">
        <v>2.7368421052631577E-3</v>
      </c>
      <c r="J450" s="79">
        <v>2.7007299270072993E-3</v>
      </c>
      <c r="K450" s="79">
        <v>2.319178082191781E-3</v>
      </c>
      <c r="L450" s="79">
        <v>1.9012738853503184E-3</v>
      </c>
      <c r="M450" s="79">
        <v>1.9913793103448277E-3</v>
      </c>
      <c r="N450" s="79">
        <v>2.6590797546012269E-2</v>
      </c>
      <c r="O450" s="79">
        <v>3.1205673758865249E-3</v>
      </c>
      <c r="P450" s="79">
        <v>7.1597633136094678E-3</v>
      </c>
      <c r="Q450" s="79">
        <v>8.6238532110091744E-3</v>
      </c>
      <c r="R450" s="79">
        <v>8.0950413223140495E-3</v>
      </c>
      <c r="S450" s="79">
        <v>6.9677419354838713E-3</v>
      </c>
      <c r="T450" s="79">
        <v>8.2876106194690272E-3</v>
      </c>
    </row>
    <row r="451" spans="1:20" x14ac:dyDescent="0.25">
      <c r="A451" s="81" t="s">
        <v>206</v>
      </c>
      <c r="C451" s="242" t="s">
        <v>21</v>
      </c>
      <c r="D451" s="79">
        <v>1.439406779661017E-2</v>
      </c>
      <c r="E451" s="79">
        <v>1.3717948717948718E-2</v>
      </c>
      <c r="F451" s="79">
        <v>1.5143410852713179E-2</v>
      </c>
      <c r="G451" s="79">
        <v>1.542962962962963E-2</v>
      </c>
      <c r="H451" s="79">
        <v>1.6792592592592592E-2</v>
      </c>
      <c r="I451" s="79">
        <v>1.6097744360902257E-2</v>
      </c>
      <c r="J451" s="79">
        <v>1.583941605839416E-2</v>
      </c>
      <c r="K451" s="79">
        <v>1.5897260273972601E-2</v>
      </c>
      <c r="L451" s="79">
        <v>1.3802547770700637E-2</v>
      </c>
      <c r="M451" s="79">
        <v>1.2178160919540229E-2</v>
      </c>
      <c r="N451" s="79">
        <v>1.1439263803680981E-2</v>
      </c>
      <c r="O451" s="79">
        <v>7.2361702127659577E-3</v>
      </c>
      <c r="P451" s="79">
        <v>9.6715976331360944E-3</v>
      </c>
      <c r="Q451" s="79">
        <v>9.958715596330275E-3</v>
      </c>
      <c r="R451" s="79">
        <v>9.0826446280991742E-3</v>
      </c>
      <c r="S451" s="79">
        <v>6.8458781362007171E-3</v>
      </c>
      <c r="T451" s="79">
        <v>9.4712389380530969E-3</v>
      </c>
    </row>
    <row r="452" spans="1:20" x14ac:dyDescent="0.25">
      <c r="A452" s="81" t="s">
        <v>206</v>
      </c>
      <c r="C452" s="242" t="s">
        <v>190</v>
      </c>
      <c r="D452" s="79" t="s">
        <v>48</v>
      </c>
      <c r="E452" s="79" t="s">
        <v>48</v>
      </c>
      <c r="F452" s="79" t="s">
        <v>48</v>
      </c>
      <c r="G452" s="79" t="s">
        <v>48</v>
      </c>
      <c r="H452" s="79" t="s">
        <v>48</v>
      </c>
      <c r="I452" s="79" t="s">
        <v>48</v>
      </c>
      <c r="J452" s="79" t="s">
        <v>48</v>
      </c>
      <c r="K452" s="79" t="s">
        <v>48</v>
      </c>
      <c r="L452" s="79" t="s">
        <v>48</v>
      </c>
      <c r="M452" s="79" t="s">
        <v>48</v>
      </c>
      <c r="N452" s="79" t="s">
        <v>48</v>
      </c>
      <c r="O452" s="79" t="s">
        <v>48</v>
      </c>
      <c r="P452" s="79" t="s">
        <v>48</v>
      </c>
      <c r="Q452" s="79" t="s">
        <v>48</v>
      </c>
      <c r="R452" s="79">
        <v>9.9173553719008266E-4</v>
      </c>
      <c r="S452" s="79">
        <v>3.6559139784946237E-3</v>
      </c>
      <c r="T452" s="79">
        <v>1.6991150442477877E-2</v>
      </c>
    </row>
    <row r="453" spans="1:20" x14ac:dyDescent="0.25">
      <c r="A453" s="81" t="s">
        <v>206</v>
      </c>
      <c r="C453" s="242" t="s">
        <v>23</v>
      </c>
      <c r="D453" s="79">
        <v>6.276525423728814E-2</v>
      </c>
      <c r="E453" s="79">
        <v>7.6163247863247865E-2</v>
      </c>
      <c r="F453" s="79">
        <v>7.6124031007751933E-2</v>
      </c>
      <c r="G453" s="79">
        <v>7.5555555555555556E-2</v>
      </c>
      <c r="H453" s="79">
        <v>0.10592592592592592</v>
      </c>
      <c r="I453" s="79">
        <v>0.10827067669172932</v>
      </c>
      <c r="J453" s="79">
        <v>9.9270072992700728E-2</v>
      </c>
      <c r="K453" s="79">
        <v>9.2465753424657529E-2</v>
      </c>
      <c r="L453" s="79">
        <v>0.10012738853503185</v>
      </c>
      <c r="M453" s="79">
        <v>0.13172413793103449</v>
      </c>
      <c r="N453" s="79">
        <v>0.13453987730061351</v>
      </c>
      <c r="O453" s="79">
        <v>0.14382978723404255</v>
      </c>
      <c r="P453" s="79">
        <v>0.17798816568047338</v>
      </c>
      <c r="Q453" s="79">
        <v>0.25889908256880734</v>
      </c>
      <c r="R453" s="79">
        <v>0.26793388429752069</v>
      </c>
      <c r="S453" s="79">
        <v>0.29899641577060931</v>
      </c>
      <c r="T453" s="79">
        <v>7.8362831858407075E-2</v>
      </c>
    </row>
    <row r="454" spans="1:20" x14ac:dyDescent="0.25">
      <c r="A454" s="81" t="s">
        <v>206</v>
      </c>
      <c r="C454" s="242" t="s">
        <v>36</v>
      </c>
      <c r="D454" s="79" t="s">
        <v>48</v>
      </c>
      <c r="E454" s="79" t="s">
        <v>48</v>
      </c>
      <c r="F454" s="79">
        <v>2.4806201550387598E-3</v>
      </c>
      <c r="G454" s="79" t="s">
        <v>48</v>
      </c>
      <c r="H454" s="79" t="s">
        <v>48</v>
      </c>
      <c r="I454" s="79" t="s">
        <v>48</v>
      </c>
      <c r="J454" s="79" t="s">
        <v>48</v>
      </c>
      <c r="K454" s="79">
        <v>1.3219178082191782E-4</v>
      </c>
      <c r="L454" s="79">
        <v>1.2738853503184712E-4</v>
      </c>
      <c r="M454" s="79">
        <v>1.1494252873563218E-4</v>
      </c>
      <c r="N454" s="79">
        <v>3.0674846625766873E-4</v>
      </c>
      <c r="O454" s="79">
        <v>3.5460992907801421E-4</v>
      </c>
      <c r="P454" s="79">
        <v>2.9585798816568048E-4</v>
      </c>
      <c r="Q454" s="79">
        <v>2.2935779816513763E-4</v>
      </c>
      <c r="R454" s="79">
        <v>1.8595041322314049E-4</v>
      </c>
      <c r="S454" s="79" t="s">
        <v>48</v>
      </c>
    </row>
    <row r="455" spans="1:20" x14ac:dyDescent="0.25">
      <c r="A455" s="81" t="s">
        <v>206</v>
      </c>
      <c r="C455" s="242" t="s">
        <v>183</v>
      </c>
      <c r="D455" s="79" t="s">
        <v>48</v>
      </c>
      <c r="E455" s="79" t="s">
        <v>48</v>
      </c>
      <c r="F455" s="79" t="s">
        <v>48</v>
      </c>
      <c r="G455" s="79" t="s">
        <v>48</v>
      </c>
      <c r="H455" s="79" t="s">
        <v>48</v>
      </c>
      <c r="I455" s="79" t="s">
        <v>48</v>
      </c>
      <c r="J455" s="79" t="s">
        <v>48</v>
      </c>
      <c r="K455" s="79" t="s">
        <v>48</v>
      </c>
      <c r="L455" s="79" t="s">
        <v>48</v>
      </c>
      <c r="M455" s="79">
        <v>1.0459770114942528E-3</v>
      </c>
      <c r="N455" s="79">
        <v>5.2147239263803684E-3</v>
      </c>
      <c r="O455" s="79">
        <v>7.3921985815602834E-3</v>
      </c>
      <c r="P455" s="79">
        <v>5.3733727810650889E-3</v>
      </c>
      <c r="Q455" s="79">
        <v>3.5449541284403672E-3</v>
      </c>
      <c r="R455" s="79">
        <v>1.8330578512396694E-3</v>
      </c>
      <c r="S455" s="79">
        <v>2.7261648745519713E-3</v>
      </c>
      <c r="T455" s="79">
        <v>2.9752212389380531E-3</v>
      </c>
    </row>
    <row r="456" spans="1:20" ht="18" customHeight="1" x14ac:dyDescent="0.25">
      <c r="A456" s="81" t="s">
        <v>206</v>
      </c>
      <c r="C456" s="242" t="s">
        <v>181</v>
      </c>
      <c r="D456" s="79">
        <v>4.9152542372881353E-3</v>
      </c>
      <c r="E456" s="79">
        <v>1.6239316239316239E-3</v>
      </c>
      <c r="F456" s="79" t="s">
        <v>48</v>
      </c>
      <c r="G456" s="79">
        <v>2.2000000000000001E-3</v>
      </c>
      <c r="H456" s="79">
        <v>3.8140740740740739E-3</v>
      </c>
      <c r="I456" s="79">
        <v>4.1766917293233081E-3</v>
      </c>
      <c r="J456" s="79">
        <v>3.8686131386861315E-3</v>
      </c>
      <c r="K456" s="79">
        <v>5.576027397260274E-3</v>
      </c>
      <c r="L456" s="79">
        <v>6.9694267515923568E-3</v>
      </c>
      <c r="M456" s="79">
        <v>8.8051724137931039E-3</v>
      </c>
      <c r="N456" s="79">
        <v>9.2184049079754599E-3</v>
      </c>
      <c r="O456" s="79">
        <v>8.3418439716312059E-3</v>
      </c>
      <c r="P456" s="79">
        <v>9.5857988165680471E-3</v>
      </c>
      <c r="Q456" s="79">
        <v>9.5871559633027518E-3</v>
      </c>
      <c r="R456" s="79">
        <v>8.7190082644628096E-3</v>
      </c>
      <c r="S456" s="79">
        <v>7.1688172043010753E-3</v>
      </c>
      <c r="T456" s="79">
        <v>8.8495575221238937E-3</v>
      </c>
    </row>
    <row r="457" spans="1:20" ht="18" customHeight="1" x14ac:dyDescent="0.25">
      <c r="A457" s="81" t="s">
        <v>206</v>
      </c>
      <c r="C457" s="242" t="s">
        <v>90</v>
      </c>
      <c r="D457" s="79" t="s">
        <v>48</v>
      </c>
      <c r="E457" s="79" t="s">
        <v>48</v>
      </c>
      <c r="F457" s="79" t="s">
        <v>48</v>
      </c>
      <c r="G457" s="79" t="s">
        <v>48</v>
      </c>
      <c r="H457" s="79" t="s">
        <v>48</v>
      </c>
      <c r="I457" s="79" t="s">
        <v>48</v>
      </c>
      <c r="J457" s="79" t="s">
        <v>48</v>
      </c>
      <c r="K457" s="79" t="s">
        <v>48</v>
      </c>
      <c r="L457" s="79" t="s">
        <v>48</v>
      </c>
      <c r="M457" s="79" t="s">
        <v>48</v>
      </c>
      <c r="N457" s="79" t="s">
        <v>48</v>
      </c>
      <c r="O457" s="79" t="s">
        <v>48</v>
      </c>
      <c r="P457" s="79" t="s">
        <v>48</v>
      </c>
      <c r="Q457" s="79" t="s">
        <v>48</v>
      </c>
      <c r="R457" s="79">
        <v>3.456611570247934E-3</v>
      </c>
      <c r="S457" s="79">
        <v>1.04831541218638E-2</v>
      </c>
      <c r="T457" s="79">
        <v>1.7817256637168141E-2</v>
      </c>
    </row>
    <row r="458" spans="1:20" ht="18" customHeight="1" x14ac:dyDescent="0.25">
      <c r="A458" s="81" t="s">
        <v>206</v>
      </c>
      <c r="C458" s="242" t="s">
        <v>165</v>
      </c>
      <c r="D458" s="79" t="s">
        <v>48</v>
      </c>
      <c r="E458" s="79" t="s">
        <v>48</v>
      </c>
      <c r="F458" s="79">
        <v>6.5116279069767435E-5</v>
      </c>
      <c r="G458" s="79">
        <v>1.1185185185185186E-4</v>
      </c>
      <c r="H458" s="79">
        <v>8.0740740740740735E-5</v>
      </c>
      <c r="I458" s="79">
        <v>9.4736842105263162E-5</v>
      </c>
      <c r="J458" s="79">
        <v>9.4890510948905115E-5</v>
      </c>
      <c r="K458" s="79">
        <v>1.3630136986301369E-4</v>
      </c>
      <c r="L458" s="79">
        <v>5.0955414012738855E-5</v>
      </c>
      <c r="M458" s="79">
        <v>4.5977011494252873E-5</v>
      </c>
      <c r="N458" s="79">
        <v>3.1104294478527609E-4</v>
      </c>
      <c r="O458" s="79">
        <v>5.1985815602836882E-4</v>
      </c>
      <c r="P458" s="79">
        <v>1.8757396449704141E-4</v>
      </c>
      <c r="Q458" s="79">
        <v>9.9541284403669724E-5</v>
      </c>
      <c r="R458" s="79">
        <v>1.1900826446280992E-4</v>
      </c>
      <c r="S458" s="79">
        <v>6.2724014336917563E-5</v>
      </c>
      <c r="T458" s="79">
        <v>9.7345132743362835E-5</v>
      </c>
    </row>
    <row r="459" spans="1:20" x14ac:dyDescent="0.25">
      <c r="A459" s="81" t="s">
        <v>206</v>
      </c>
      <c r="C459" s="242" t="s">
        <v>203</v>
      </c>
      <c r="D459" s="79">
        <v>0.10620254237288136</v>
      </c>
      <c r="E459" s="79">
        <v>9.4070085470085468E-2</v>
      </c>
      <c r="F459" s="79">
        <v>9.7706201550387603E-2</v>
      </c>
      <c r="G459" s="79">
        <v>8.7210370370370369E-2</v>
      </c>
      <c r="H459" s="79">
        <v>7.3956296296296298E-2</v>
      </c>
      <c r="I459" s="79">
        <v>8.4220300751879695E-2</v>
      </c>
      <c r="J459" s="79">
        <v>8.6335036496350367E-2</v>
      </c>
      <c r="K459" s="79">
        <v>7.6670547945205475E-2</v>
      </c>
      <c r="L459" s="79">
        <v>6.5596178343949041E-2</v>
      </c>
      <c r="M459" s="79">
        <v>7.2048275862068967E-2</v>
      </c>
      <c r="N459" s="79">
        <v>6.3006134969325153E-2</v>
      </c>
      <c r="O459" s="79">
        <v>6.7836170212765959E-2</v>
      </c>
      <c r="P459" s="79">
        <v>7.7697633136094679E-2</v>
      </c>
      <c r="Q459" s="79">
        <v>5.9051376146788993E-2</v>
      </c>
      <c r="R459" s="79">
        <v>5.4418595041322314E-2</v>
      </c>
      <c r="S459" s="79">
        <v>5.8926881720430105E-2</v>
      </c>
      <c r="T459" s="79">
        <v>7.8796460176991157E-2</v>
      </c>
    </row>
    <row r="460" spans="1:20" x14ac:dyDescent="0.25">
      <c r="A460" s="81" t="s">
        <v>206</v>
      </c>
      <c r="C460" s="242" t="s">
        <v>117</v>
      </c>
      <c r="D460" s="79">
        <v>2.5076271186440678E-3</v>
      </c>
      <c r="E460" s="79">
        <v>2.5341880341880341E-3</v>
      </c>
      <c r="F460" s="79">
        <v>1.9674418604651162E-3</v>
      </c>
      <c r="G460" s="79">
        <v>1.8733333333333334E-3</v>
      </c>
      <c r="H460" s="79">
        <v>1.5200000000000001E-3</v>
      </c>
      <c r="I460" s="79">
        <v>1.2706766917293234E-4</v>
      </c>
      <c r="J460" s="79">
        <v>1.3211678832116789E-4</v>
      </c>
      <c r="K460" s="79">
        <v>2.3424657534246575E-4</v>
      </c>
      <c r="L460" s="79">
        <v>2.3057324840764331E-4</v>
      </c>
      <c r="M460" s="79">
        <v>1.413793103448276E-4</v>
      </c>
      <c r="N460" s="79">
        <v>2.312883435582822E-4</v>
      </c>
      <c r="O460" s="79">
        <v>2.3829787234042553E-4</v>
      </c>
      <c r="P460" s="79">
        <v>2.0769230769230768E-4</v>
      </c>
      <c r="Q460" s="79">
        <v>1.555045871559633E-4</v>
      </c>
      <c r="R460" s="79">
        <v>1.4504132231404958E-4</v>
      </c>
      <c r="S460" s="79">
        <v>1.2007168458781363E-4</v>
      </c>
      <c r="T460" s="79">
        <v>1.6592920353982301E-4</v>
      </c>
    </row>
    <row r="461" spans="1:20" x14ac:dyDescent="0.25">
      <c r="A461" s="81" t="s">
        <v>206</v>
      </c>
      <c r="C461" s="242" t="s">
        <v>184</v>
      </c>
      <c r="D461" s="79" t="s">
        <v>48</v>
      </c>
      <c r="E461" s="79" t="s">
        <v>48</v>
      </c>
      <c r="F461" s="79" t="s">
        <v>48</v>
      </c>
      <c r="G461" s="79" t="s">
        <v>48</v>
      </c>
      <c r="H461" s="79" t="s">
        <v>48</v>
      </c>
      <c r="I461" s="79" t="s">
        <v>48</v>
      </c>
      <c r="J461" s="79" t="s">
        <v>48</v>
      </c>
      <c r="K461" s="79" t="s">
        <v>48</v>
      </c>
      <c r="L461" s="79" t="s">
        <v>48</v>
      </c>
      <c r="M461" s="79" t="s">
        <v>48</v>
      </c>
      <c r="N461" s="79" t="s">
        <v>48</v>
      </c>
      <c r="O461" s="79" t="s">
        <v>48</v>
      </c>
      <c r="P461" s="79" t="s">
        <v>48</v>
      </c>
      <c r="Q461" s="79" t="s">
        <v>48</v>
      </c>
      <c r="R461" s="79">
        <v>2.1830578512396694E-3</v>
      </c>
      <c r="S461" s="79">
        <v>4.0749103942652326E-3</v>
      </c>
      <c r="T461" s="79">
        <v>9.2862831858407085E-3</v>
      </c>
    </row>
    <row r="462" spans="1:20" x14ac:dyDescent="0.25">
      <c r="A462" s="81" t="s">
        <v>206</v>
      </c>
      <c r="C462" s="242" t="s">
        <v>158</v>
      </c>
      <c r="D462" s="79">
        <v>2.0095762711864407E-2</v>
      </c>
      <c r="E462" s="79">
        <v>1.7682905982905985E-2</v>
      </c>
      <c r="F462" s="79">
        <v>1.347906976744186E-2</v>
      </c>
      <c r="G462" s="79">
        <v>2.0265925925925927E-2</v>
      </c>
      <c r="H462" s="79">
        <v>1.7887407407407407E-2</v>
      </c>
      <c r="I462" s="79">
        <v>1.4689473684210527E-2</v>
      </c>
      <c r="J462" s="79">
        <v>1.238905109489051E-2</v>
      </c>
      <c r="K462" s="79">
        <v>1.8243835616438355E-2</v>
      </c>
      <c r="L462" s="79">
        <v>4.1213375796178342E-2</v>
      </c>
      <c r="M462" s="79">
        <v>8.7528735632183913E-2</v>
      </c>
      <c r="N462" s="79">
        <v>4.8650306748466259E-2</v>
      </c>
      <c r="O462" s="79">
        <v>9.9109219858156031E-2</v>
      </c>
      <c r="P462" s="79">
        <v>0.10018461538461539</v>
      </c>
      <c r="Q462" s="79">
        <v>0.1031165137614679</v>
      </c>
      <c r="R462" s="79">
        <v>0.14292975206611569</v>
      </c>
      <c r="S462" s="79">
        <v>0.17563440860215054</v>
      </c>
      <c r="T462" s="79">
        <v>0.25382610619469026</v>
      </c>
    </row>
    <row r="463" spans="1:20" x14ac:dyDescent="0.25">
      <c r="A463" s="81" t="s">
        <v>206</v>
      </c>
      <c r="C463" s="242" t="s">
        <v>16</v>
      </c>
      <c r="D463" s="79">
        <v>0.24576271186440679</v>
      </c>
      <c r="E463" s="79">
        <v>0.25641025641025639</v>
      </c>
      <c r="F463" s="79">
        <v>0.2441860465116279</v>
      </c>
      <c r="G463" s="79">
        <v>0.23703703703703705</v>
      </c>
      <c r="H463" s="79">
        <v>0.22962962962962963</v>
      </c>
      <c r="I463" s="79">
        <v>0.19485789473684212</v>
      </c>
      <c r="J463" s="79">
        <v>0.19601824817518249</v>
      </c>
      <c r="K463" s="79">
        <v>0.18984726027397261</v>
      </c>
      <c r="L463" s="79">
        <v>0.17642611464968153</v>
      </c>
      <c r="M463" s="79">
        <v>0.16078735632183908</v>
      </c>
      <c r="N463" s="79">
        <v>0.17013251533742332</v>
      </c>
      <c r="O463" s="79">
        <v>0.18566737588652482</v>
      </c>
      <c r="P463" s="79">
        <v>0.15933550295857987</v>
      </c>
      <c r="Q463" s="79">
        <v>0.12265733944954128</v>
      </c>
      <c r="R463" s="79">
        <v>0.10070454545454545</v>
      </c>
      <c r="S463" s="79">
        <v>8.2795698924731181E-2</v>
      </c>
      <c r="T463" s="79">
        <v>0.10167654867256637</v>
      </c>
    </row>
    <row r="464" spans="1:20" x14ac:dyDescent="0.25">
      <c r="A464" s="81" t="s">
        <v>206</v>
      </c>
      <c r="C464" s="242" t="s">
        <v>37</v>
      </c>
      <c r="D464" s="79">
        <v>3.9491525423728815E-4</v>
      </c>
      <c r="E464" s="79" t="s">
        <v>48</v>
      </c>
      <c r="F464" s="79" t="s">
        <v>48</v>
      </c>
      <c r="G464" s="79" t="s">
        <v>48</v>
      </c>
      <c r="H464" s="79" t="s">
        <v>48</v>
      </c>
      <c r="I464" s="79" t="s">
        <v>48</v>
      </c>
      <c r="J464" s="79" t="s">
        <v>48</v>
      </c>
      <c r="K464" s="79" t="s">
        <v>48</v>
      </c>
      <c r="L464" s="79" t="s">
        <v>48</v>
      </c>
      <c r="M464" s="79" t="s">
        <v>48</v>
      </c>
      <c r="N464" s="79" t="s">
        <v>48</v>
      </c>
      <c r="O464" s="79" t="s">
        <v>48</v>
      </c>
      <c r="P464" s="79" t="s">
        <v>48</v>
      </c>
      <c r="Q464" s="79" t="s">
        <v>48</v>
      </c>
      <c r="R464" s="79" t="s">
        <v>48</v>
      </c>
      <c r="S464" s="79" t="s">
        <v>48</v>
      </c>
    </row>
    <row r="465" spans="1:21" x14ac:dyDescent="0.25">
      <c r="A465" s="81" t="s">
        <v>206</v>
      </c>
      <c r="C465" s="242" t="s">
        <v>121</v>
      </c>
      <c r="D465" s="79">
        <v>3.1083898305084744E-2</v>
      </c>
      <c r="E465" s="79">
        <v>3.0941880341880341E-2</v>
      </c>
      <c r="F465" s="79">
        <v>2.8384496124031006E-2</v>
      </c>
      <c r="G465" s="79">
        <v>2.6994814814814815E-2</v>
      </c>
      <c r="H465" s="79">
        <v>2.8552592592592591E-2</v>
      </c>
      <c r="I465" s="79">
        <v>3.070827067669173E-2</v>
      </c>
      <c r="J465" s="79">
        <v>2.9088321167883211E-2</v>
      </c>
      <c r="K465" s="79">
        <v>2.9035616438356164E-2</v>
      </c>
      <c r="L465" s="79">
        <v>2.6496178343949045E-2</v>
      </c>
      <c r="M465" s="79">
        <v>2.1358045977011495E-2</v>
      </c>
      <c r="N465" s="79">
        <v>1.9432515337423312E-2</v>
      </c>
      <c r="O465" s="79">
        <v>2.4542553191489361E-2</v>
      </c>
      <c r="P465" s="79">
        <v>2.3644970414201185E-2</v>
      </c>
      <c r="Q465" s="79">
        <v>1.9872018348623854E-2</v>
      </c>
      <c r="R465" s="79">
        <v>1.8985537190082644E-2</v>
      </c>
      <c r="S465" s="79">
        <v>1.8354121863799283E-2</v>
      </c>
      <c r="T465" s="79">
        <v>2.4316814159292037E-2</v>
      </c>
    </row>
    <row r="466" spans="1:21" x14ac:dyDescent="0.25">
      <c r="A466" s="81" t="s">
        <v>206</v>
      </c>
      <c r="C466" s="242" t="s">
        <v>32</v>
      </c>
      <c r="D466" s="79" t="s">
        <v>48</v>
      </c>
      <c r="E466" s="79" t="s">
        <v>48</v>
      </c>
      <c r="F466" s="79" t="s">
        <v>48</v>
      </c>
      <c r="G466" s="79" t="s">
        <v>48</v>
      </c>
      <c r="H466" s="79" t="s">
        <v>48</v>
      </c>
      <c r="I466" s="79" t="s">
        <v>48</v>
      </c>
      <c r="J466" s="79" t="s">
        <v>48</v>
      </c>
      <c r="K466" s="79">
        <v>3.6890410958904112E-3</v>
      </c>
      <c r="L466" s="79">
        <v>4.0751592356687901E-3</v>
      </c>
      <c r="M466" s="79">
        <v>3.8919540229885056E-3</v>
      </c>
      <c r="N466" s="79">
        <v>4.9914110429447852E-3</v>
      </c>
      <c r="O466" s="79">
        <v>5.6985815602836878E-3</v>
      </c>
      <c r="P466" s="79">
        <v>3.7254437869822486E-3</v>
      </c>
      <c r="Q466" s="79" t="s">
        <v>48</v>
      </c>
      <c r="R466" s="79">
        <v>9.9090909090909091E-4</v>
      </c>
      <c r="S466" s="79">
        <v>2.7146953405017922E-3</v>
      </c>
      <c r="T466" s="79">
        <v>3.8190265486725663E-3</v>
      </c>
    </row>
    <row r="467" spans="1:21" x14ac:dyDescent="0.25">
      <c r="A467" s="81" t="s">
        <v>206</v>
      </c>
      <c r="C467" s="242" t="s">
        <v>31</v>
      </c>
      <c r="D467" s="79" t="s">
        <v>48</v>
      </c>
      <c r="E467" s="79" t="s">
        <v>48</v>
      </c>
      <c r="F467" s="79" t="s">
        <v>48</v>
      </c>
      <c r="G467" s="79" t="s">
        <v>48</v>
      </c>
      <c r="H467" s="79" t="s">
        <v>48</v>
      </c>
      <c r="I467" s="79">
        <v>4.8120300751879698E-4</v>
      </c>
      <c r="J467" s="79">
        <v>2.9197080291970804E-5</v>
      </c>
      <c r="K467" s="79">
        <v>6.8493150684931507E-4</v>
      </c>
      <c r="L467" s="79">
        <v>9.5541401273885351E-4</v>
      </c>
      <c r="M467" s="79">
        <v>2.8735632183908046E-4</v>
      </c>
      <c r="N467" s="79">
        <v>6.1349693251533746E-4</v>
      </c>
      <c r="O467" s="79">
        <v>8.5035460992907805E-4</v>
      </c>
      <c r="P467" s="79">
        <v>1.1242603550295858E-3</v>
      </c>
      <c r="Q467" s="79">
        <v>1.9724770642201837E-3</v>
      </c>
      <c r="R467" s="79">
        <v>1.4462809917355371E-3</v>
      </c>
      <c r="S467" s="79">
        <v>4.3010752688172043E-4</v>
      </c>
      <c r="T467" s="79">
        <v>8.4070796460176988E-4</v>
      </c>
    </row>
    <row r="468" spans="1:21" x14ac:dyDescent="0.25">
      <c r="A468" s="81" t="s">
        <v>206</v>
      </c>
      <c r="C468" s="242" t="s">
        <v>126</v>
      </c>
      <c r="D468" s="79" t="s">
        <v>48</v>
      </c>
      <c r="E468" s="79" t="s">
        <v>48</v>
      </c>
      <c r="F468" s="79" t="s">
        <v>48</v>
      </c>
      <c r="G468" s="238">
        <v>1.1111111111111111E-3</v>
      </c>
      <c r="H468" s="79">
        <v>1.4814814814814814E-3</v>
      </c>
      <c r="I468" s="79">
        <v>1.5037593984962407E-3</v>
      </c>
      <c r="J468" s="79">
        <v>4.3795620437956208E-3</v>
      </c>
      <c r="K468" s="79">
        <v>4.10958904109589E-3</v>
      </c>
      <c r="L468" s="79">
        <v>7.6433121019108281E-3</v>
      </c>
      <c r="M468" s="79">
        <v>6.8965517241379309E-3</v>
      </c>
      <c r="N468" s="79">
        <v>4.9079754601226997E-3</v>
      </c>
      <c r="O468" s="79" t="s">
        <v>48</v>
      </c>
      <c r="P468" s="79" t="s">
        <v>48</v>
      </c>
      <c r="Q468" s="79" t="s">
        <v>48</v>
      </c>
      <c r="R468" s="79" t="s">
        <v>48</v>
      </c>
      <c r="S468" s="79" t="s">
        <v>48</v>
      </c>
    </row>
    <row r="469" spans="1:21" x14ac:dyDescent="0.25">
      <c r="A469" s="81" t="s">
        <v>206</v>
      </c>
      <c r="C469" s="242" t="s">
        <v>38</v>
      </c>
      <c r="D469" s="79" t="s">
        <v>48</v>
      </c>
      <c r="E469" s="79" t="s">
        <v>48</v>
      </c>
      <c r="F469" s="79" t="s">
        <v>48</v>
      </c>
      <c r="G469" s="79" t="s">
        <v>48</v>
      </c>
      <c r="H469" s="79" t="s">
        <v>48</v>
      </c>
      <c r="I469" s="79" t="s">
        <v>48</v>
      </c>
      <c r="J469" s="79" t="s">
        <v>48</v>
      </c>
      <c r="K469" s="79" t="s">
        <v>48</v>
      </c>
      <c r="L469" s="79" t="s">
        <v>48</v>
      </c>
      <c r="M469" s="79" t="s">
        <v>48</v>
      </c>
      <c r="N469" s="79" t="s">
        <v>48</v>
      </c>
      <c r="O469" s="79" t="s">
        <v>48</v>
      </c>
      <c r="P469" s="79" t="s">
        <v>48</v>
      </c>
      <c r="Q469" s="79" t="s">
        <v>48</v>
      </c>
      <c r="R469" s="79" t="s">
        <v>48</v>
      </c>
      <c r="S469" s="79" t="s">
        <v>48</v>
      </c>
      <c r="T469" s="79">
        <v>1.9026548672566371E-3</v>
      </c>
    </row>
    <row r="470" spans="1:21" x14ac:dyDescent="0.25">
      <c r="A470" s="81" t="s">
        <v>206</v>
      </c>
      <c r="C470" s="242" t="s">
        <v>12</v>
      </c>
      <c r="D470" s="79" t="s">
        <v>48</v>
      </c>
      <c r="E470" s="79" t="s">
        <v>48</v>
      </c>
      <c r="F470" s="79">
        <v>1.9689922480620155E-3</v>
      </c>
      <c r="G470" s="79">
        <v>1.0074074074074074E-2</v>
      </c>
      <c r="H470" s="79">
        <v>1.3777777777777778E-2</v>
      </c>
      <c r="I470" s="79">
        <v>1.5563909774436091E-2</v>
      </c>
      <c r="J470" s="79">
        <v>1.494014598540146E-2</v>
      </c>
      <c r="K470" s="79">
        <v>1.4452054794520547E-2</v>
      </c>
      <c r="L470" s="79">
        <v>1.3503184713375796E-2</v>
      </c>
      <c r="M470" s="79">
        <v>1.0862068965517242E-2</v>
      </c>
      <c r="N470" s="79">
        <v>6.6871165644171778E-3</v>
      </c>
      <c r="O470" s="79">
        <v>9.3617021276595751E-3</v>
      </c>
      <c r="P470" s="79">
        <v>6.7455621301775147E-3</v>
      </c>
      <c r="Q470" s="79">
        <v>8.9449541284403675E-3</v>
      </c>
      <c r="R470" s="79">
        <v>2.5041322314049586E-3</v>
      </c>
      <c r="S470" s="79">
        <v>1.2544802867383513E-3</v>
      </c>
      <c r="T470" s="79">
        <v>1.6814159292035398E-3</v>
      </c>
    </row>
    <row r="471" spans="1:21" x14ac:dyDescent="0.25">
      <c r="A471" s="81" t="s">
        <v>206</v>
      </c>
      <c r="C471" s="242" t="s">
        <v>47</v>
      </c>
      <c r="D471" s="79" t="s">
        <v>48</v>
      </c>
      <c r="E471" s="79" t="s">
        <v>48</v>
      </c>
      <c r="F471" s="79" t="s">
        <v>48</v>
      </c>
      <c r="G471" s="79" t="s">
        <v>48</v>
      </c>
      <c r="H471" s="79" t="s">
        <v>48</v>
      </c>
      <c r="I471" s="79" t="s">
        <v>48</v>
      </c>
      <c r="J471" s="79" t="s">
        <v>48</v>
      </c>
      <c r="K471" s="79" t="s">
        <v>48</v>
      </c>
      <c r="L471" s="79" t="s">
        <v>48</v>
      </c>
      <c r="M471" s="79" t="s">
        <v>48</v>
      </c>
      <c r="N471" s="79" t="s">
        <v>48</v>
      </c>
      <c r="O471" s="79" t="s">
        <v>48</v>
      </c>
      <c r="P471" s="79" t="s">
        <v>48</v>
      </c>
      <c r="Q471" s="79" t="s">
        <v>48</v>
      </c>
      <c r="R471" s="79">
        <v>1.3842975206611571E-4</v>
      </c>
      <c r="S471" s="79">
        <v>4.1792114695340504E-4</v>
      </c>
      <c r="T471" s="79">
        <v>3.0327433628318584E-3</v>
      </c>
    </row>
    <row r="472" spans="1:21" x14ac:dyDescent="0.25">
      <c r="A472" s="81" t="s">
        <v>206</v>
      </c>
      <c r="C472" s="242" t="s">
        <v>89</v>
      </c>
      <c r="D472" s="79" t="s">
        <v>48</v>
      </c>
      <c r="E472" s="79" t="s">
        <v>48</v>
      </c>
      <c r="F472" s="79" t="s">
        <v>48</v>
      </c>
      <c r="G472" s="79" t="s">
        <v>48</v>
      </c>
      <c r="H472" s="79" t="s">
        <v>48</v>
      </c>
      <c r="I472" s="79" t="s">
        <v>48</v>
      </c>
      <c r="J472" s="79" t="s">
        <v>48</v>
      </c>
      <c r="K472" s="79" t="s">
        <v>48</v>
      </c>
      <c r="L472" s="79" t="s">
        <v>48</v>
      </c>
      <c r="M472" s="79" t="s">
        <v>48</v>
      </c>
      <c r="N472" s="79">
        <v>4.6012269938650307E-4</v>
      </c>
      <c r="O472" s="79">
        <v>1.9858156028368794E-4</v>
      </c>
      <c r="P472" s="79">
        <v>1.4686390532544379E-3</v>
      </c>
      <c r="Q472" s="79">
        <v>1.2495412844036697E-3</v>
      </c>
      <c r="R472" s="79" t="s">
        <v>48</v>
      </c>
      <c r="S472" s="79" t="s">
        <v>48</v>
      </c>
    </row>
    <row r="473" spans="1:21" x14ac:dyDescent="0.25">
      <c r="A473" s="156" t="s">
        <v>206</v>
      </c>
      <c r="B473" s="131"/>
      <c r="C473" s="12" t="s">
        <v>86</v>
      </c>
      <c r="D473" s="128">
        <v>1.0908474576271187E-2</v>
      </c>
      <c r="E473" s="128">
        <v>9.5418803418803426E-3</v>
      </c>
      <c r="F473" s="128">
        <v>6.3255813953488373E-3</v>
      </c>
      <c r="G473" s="128">
        <v>7.496296296296296E-3</v>
      </c>
      <c r="H473" s="128">
        <v>5.9940740740740744E-3</v>
      </c>
      <c r="I473" s="128">
        <v>7.1556390977443613E-3</v>
      </c>
      <c r="J473" s="128">
        <v>7.135766423357664E-3</v>
      </c>
      <c r="K473" s="128">
        <v>6.3152479452054803E-3</v>
      </c>
      <c r="L473" s="128">
        <v>5.620752229299363E-3</v>
      </c>
      <c r="M473" s="128">
        <v>4.9319477011494249E-3</v>
      </c>
      <c r="N473" s="128">
        <v>3.8983110429447855E-3</v>
      </c>
      <c r="O473" s="128">
        <v>3.4453900709219857E-3</v>
      </c>
      <c r="P473" s="128">
        <v>3.6686390532544378E-3</v>
      </c>
      <c r="Q473" s="128">
        <v>3.6660550458715597E-3</v>
      </c>
      <c r="R473" s="128">
        <v>3.2640495867768595E-3</v>
      </c>
      <c r="S473" s="128">
        <v>4.6458781362007165E-3</v>
      </c>
      <c r="T473" s="128">
        <v>7.3597345132743359E-3</v>
      </c>
      <c r="U473" s="128"/>
    </row>
    <row r="474" spans="1:21" x14ac:dyDescent="0.25">
      <c r="A474" s="81" t="s">
        <v>208</v>
      </c>
      <c r="C474" s="243" t="s">
        <v>17</v>
      </c>
      <c r="D474" s="79">
        <v>2.6446280991735538E-4</v>
      </c>
      <c r="E474" s="79">
        <v>7.0312499999999995E-5</v>
      </c>
      <c r="F474" s="79" t="s">
        <v>48</v>
      </c>
      <c r="G474" s="79" t="s">
        <v>48</v>
      </c>
      <c r="H474" s="79" t="s">
        <v>48</v>
      </c>
      <c r="I474" s="79" t="s">
        <v>48</v>
      </c>
      <c r="J474" s="79" t="s">
        <v>48</v>
      </c>
      <c r="K474" s="79" t="s">
        <v>48</v>
      </c>
      <c r="L474" s="79" t="s">
        <v>48</v>
      </c>
      <c r="M474" s="79" t="s">
        <v>48</v>
      </c>
      <c r="N474" s="79">
        <v>1.0897435897435898E-4</v>
      </c>
      <c r="O474" s="79">
        <v>1.6225000000000001E-5</v>
      </c>
      <c r="P474" s="79">
        <v>1.8633540372670808E-4</v>
      </c>
      <c r="Q474" s="79">
        <v>3.0186335403726709E-4</v>
      </c>
      <c r="R474" s="79">
        <v>3.3668639053254439E-4</v>
      </c>
      <c r="S474" s="79">
        <v>2.7814207650273226E-4</v>
      </c>
      <c r="T474" s="79">
        <v>1.9021739130434782E-4</v>
      </c>
      <c r="U474" s="79">
        <v>1.8324607329842931E-4</v>
      </c>
    </row>
    <row r="475" spans="1:21" x14ac:dyDescent="0.25">
      <c r="A475" s="81" t="s">
        <v>208</v>
      </c>
      <c r="C475" s="243" t="s">
        <v>209</v>
      </c>
      <c r="D475" s="79">
        <v>1.4072148760330579E-2</v>
      </c>
      <c r="E475" s="79">
        <v>1.6416093749999999E-2</v>
      </c>
      <c r="F475" s="79">
        <v>1.0917067669172933E-2</v>
      </c>
      <c r="G475" s="79">
        <v>1.3990291970802919E-2</v>
      </c>
      <c r="H475" s="79">
        <v>1.5001985294117648E-2</v>
      </c>
      <c r="I475" s="79">
        <v>1.4421739130434782E-2</v>
      </c>
      <c r="J475" s="79">
        <v>1.2050544217687075E-2</v>
      </c>
      <c r="K475" s="79">
        <v>1.24878E-2</v>
      </c>
      <c r="L475" s="79">
        <v>1.1930066225165563E-2</v>
      </c>
      <c r="M475" s="79">
        <v>1.1625806451612904E-2</v>
      </c>
      <c r="N475" s="79">
        <v>1.0057243589743589E-2</v>
      </c>
      <c r="O475" s="79">
        <v>8.9427500000000004E-4</v>
      </c>
      <c r="P475" s="79">
        <v>8.7142857142857143E-3</v>
      </c>
      <c r="Q475" s="79">
        <v>7.2484472049689445E-3</v>
      </c>
      <c r="R475" s="79">
        <v>8.0473372781065082E-3</v>
      </c>
      <c r="S475" s="79">
        <v>5.9890710382513659E-3</v>
      </c>
      <c r="T475" s="79">
        <v>5.5760869565217395E-3</v>
      </c>
      <c r="U475" s="79">
        <v>3.2356020942408375E-3</v>
      </c>
    </row>
    <row r="476" spans="1:21" x14ac:dyDescent="0.25">
      <c r="A476" s="81" t="s">
        <v>208</v>
      </c>
      <c r="C476" s="243" t="s">
        <v>210</v>
      </c>
      <c r="D476" s="79">
        <v>7.5685950413223143E-4</v>
      </c>
      <c r="E476" s="79">
        <v>7.6796874999999999E-4</v>
      </c>
      <c r="F476" s="79">
        <v>9.1984962406015038E-4</v>
      </c>
      <c r="G476" s="79">
        <v>1.2014598540145986E-3</v>
      </c>
      <c r="H476" s="79">
        <v>1.2236029411764706E-3</v>
      </c>
      <c r="I476" s="79">
        <v>1.3043478260869566E-3</v>
      </c>
      <c r="J476" s="79">
        <v>1.2040816326530613E-3</v>
      </c>
      <c r="K476" s="79">
        <v>1.0933333333333333E-3</v>
      </c>
      <c r="L476" s="79">
        <v>1.1920529801324503E-3</v>
      </c>
      <c r="M476" s="79">
        <v>1.135483870967742E-3</v>
      </c>
      <c r="N476" s="79">
        <v>1.2051282051282052E-3</v>
      </c>
      <c r="O476" s="79">
        <v>1.4520625E-4</v>
      </c>
      <c r="P476" s="79">
        <v>1.9293167701863354E-3</v>
      </c>
      <c r="Q476" s="79">
        <v>2.0867701863354036E-3</v>
      </c>
      <c r="R476" s="79">
        <v>2.4378698224852072E-3</v>
      </c>
      <c r="S476" s="79">
        <v>2.2950819672131148E-3</v>
      </c>
      <c r="T476" s="79">
        <v>2.6086956521739132E-3</v>
      </c>
      <c r="U476" s="79">
        <v>4.1308900523560213E-3</v>
      </c>
    </row>
    <row r="477" spans="1:21" x14ac:dyDescent="0.25">
      <c r="A477" s="81" t="s">
        <v>208</v>
      </c>
      <c r="C477" s="243" t="s">
        <v>5</v>
      </c>
      <c r="D477" s="79">
        <v>5.0165289256198349E-2</v>
      </c>
      <c r="E477" s="79">
        <v>5.78046875E-2</v>
      </c>
      <c r="F477" s="79">
        <v>6.2330827067669174E-2</v>
      </c>
      <c r="G477" s="79">
        <v>6.3576642335766417E-2</v>
      </c>
      <c r="H477" s="79">
        <v>6.3808823529411765E-2</v>
      </c>
      <c r="I477" s="79">
        <v>6.0840579710144928E-2</v>
      </c>
      <c r="J477" s="79">
        <v>5.8102040816326528E-2</v>
      </c>
      <c r="K477" s="79">
        <v>6.1086666666666664E-2</v>
      </c>
      <c r="L477" s="79">
        <v>5.6874172185430463E-2</v>
      </c>
      <c r="M477" s="79">
        <v>5.6129032258064517E-2</v>
      </c>
      <c r="N477" s="79">
        <v>5.6794871794871797E-2</v>
      </c>
      <c r="O477" s="79">
        <v>5.3375000000000002E-3</v>
      </c>
      <c r="P477" s="79">
        <v>5.4037267080745341E-2</v>
      </c>
      <c r="Q477" s="79">
        <v>5.9503105590062111E-2</v>
      </c>
      <c r="R477" s="79">
        <v>5.4082840236686393E-2</v>
      </c>
      <c r="S477" s="79">
        <v>5.4644808743169397E-2</v>
      </c>
      <c r="T477" s="79">
        <v>5.2717391304347827E-2</v>
      </c>
      <c r="U477" s="79">
        <v>5.0837696335078536E-2</v>
      </c>
    </row>
    <row r="478" spans="1:21" x14ac:dyDescent="0.25">
      <c r="A478" s="81" t="s">
        <v>208</v>
      </c>
      <c r="C478" s="246" t="s">
        <v>192</v>
      </c>
      <c r="D478" s="79" t="s">
        <v>48</v>
      </c>
      <c r="E478" s="79" t="s">
        <v>48</v>
      </c>
      <c r="F478" s="79" t="s">
        <v>48</v>
      </c>
      <c r="G478" s="79" t="s">
        <v>48</v>
      </c>
      <c r="H478" s="79" t="s">
        <v>48</v>
      </c>
      <c r="I478" s="79" t="s">
        <v>48</v>
      </c>
      <c r="J478" s="79" t="s">
        <v>48</v>
      </c>
      <c r="K478" s="79" t="s">
        <v>48</v>
      </c>
      <c r="L478" s="79" t="s">
        <v>48</v>
      </c>
      <c r="M478" s="79" t="s">
        <v>48</v>
      </c>
      <c r="N478" s="79" t="s">
        <v>48</v>
      </c>
      <c r="O478" s="79" t="s">
        <v>48</v>
      </c>
      <c r="P478" s="79">
        <v>1.1428571428571429E-5</v>
      </c>
      <c r="Q478" s="79">
        <v>3.7950310559006213E-5</v>
      </c>
      <c r="R478" s="79">
        <v>2.9704142011834318E-5</v>
      </c>
      <c r="S478" s="79">
        <v>1.8032786885245903E-5</v>
      </c>
      <c r="T478" s="79">
        <v>4.239130434782609E-5</v>
      </c>
      <c r="U478" s="79">
        <v>5.0785340314136127E-5</v>
      </c>
    </row>
    <row r="479" spans="1:21" x14ac:dyDescent="0.25">
      <c r="A479" s="81" t="s">
        <v>208</v>
      </c>
      <c r="C479" s="243" t="s">
        <v>93</v>
      </c>
      <c r="D479" s="79">
        <v>3.9669421487603307E-6</v>
      </c>
      <c r="E479" s="79">
        <v>1.9687500000000001E-5</v>
      </c>
      <c r="F479" s="79">
        <v>8.2706766917293239E-6</v>
      </c>
      <c r="G479" s="79">
        <v>1.3138686131386862E-6</v>
      </c>
      <c r="H479" s="79">
        <v>2.2058823529411765E-7</v>
      </c>
      <c r="I479" s="79">
        <v>1.3188405797101449E-5</v>
      </c>
      <c r="J479" s="79">
        <v>3.9183673469387755E-5</v>
      </c>
      <c r="K479" s="79">
        <v>2.1333333333333334E-6</v>
      </c>
      <c r="L479" s="79">
        <v>1.4437086092715231E-5</v>
      </c>
      <c r="M479" s="79">
        <v>3.9096774193548387E-5</v>
      </c>
      <c r="N479" s="79">
        <v>4.6858974358974361E-5</v>
      </c>
      <c r="O479" s="79">
        <v>1.2500000000000001E-6</v>
      </c>
      <c r="P479" s="79">
        <v>5.4658385093167699E-5</v>
      </c>
      <c r="Q479" s="79">
        <v>1.8012422360248447E-4</v>
      </c>
      <c r="R479" s="79">
        <v>3.7278106508875739E-4</v>
      </c>
      <c r="S479" s="79">
        <v>3.4426229508196723E-4</v>
      </c>
      <c r="T479" s="79">
        <v>5.815217391304348E-4</v>
      </c>
      <c r="U479" s="79">
        <v>4.7120418848167539E-4</v>
      </c>
    </row>
    <row r="480" spans="1:21" x14ac:dyDescent="0.25">
      <c r="A480" s="81" t="s">
        <v>208</v>
      </c>
      <c r="C480" s="243" t="s">
        <v>202</v>
      </c>
      <c r="D480" s="79">
        <v>2.0696694214876032E-3</v>
      </c>
      <c r="E480" s="79">
        <v>1.6375000000000001E-3</v>
      </c>
      <c r="F480" s="79">
        <v>1.577218045112782E-3</v>
      </c>
      <c r="G480" s="79">
        <v>1.4014598540145985E-3</v>
      </c>
      <c r="H480" s="79">
        <v>1.588235294117647E-3</v>
      </c>
      <c r="I480" s="79">
        <v>1.9855072463768114E-3</v>
      </c>
      <c r="J480" s="79">
        <v>1.5306122448979591E-3</v>
      </c>
      <c r="K480" s="79">
        <v>1.74E-3</v>
      </c>
      <c r="L480" s="79">
        <v>1.5894039735099338E-3</v>
      </c>
      <c r="M480" s="79">
        <v>1.5483870967741935E-3</v>
      </c>
      <c r="N480" s="79">
        <v>1.8461538461538461E-3</v>
      </c>
      <c r="O480" s="79">
        <v>1.7871875E-4</v>
      </c>
      <c r="P480" s="79">
        <v>1.9875776397515529E-3</v>
      </c>
      <c r="Q480" s="79">
        <v>1.9813664596273293E-3</v>
      </c>
      <c r="R480" s="79">
        <v>2.1124260355029588E-3</v>
      </c>
      <c r="S480" s="79">
        <v>2.80327868852459E-3</v>
      </c>
      <c r="T480" s="79">
        <v>2.0652173913043477E-3</v>
      </c>
      <c r="U480" s="79">
        <v>4.7643979057591625E-4</v>
      </c>
    </row>
    <row r="481" spans="1:21" x14ac:dyDescent="0.25">
      <c r="A481" s="81" t="s">
        <v>208</v>
      </c>
      <c r="C481" s="243" t="s">
        <v>211</v>
      </c>
      <c r="D481" s="79">
        <v>2.8467768595041324E-3</v>
      </c>
      <c r="E481" s="79">
        <v>2.4508593749999999E-3</v>
      </c>
      <c r="F481" s="79">
        <v>1.577218045112782E-3</v>
      </c>
      <c r="G481" s="79">
        <v>2.3893430656934307E-3</v>
      </c>
      <c r="H481" s="79">
        <v>2.4052205882352943E-3</v>
      </c>
      <c r="I481" s="79">
        <v>1.9039855072463768E-3</v>
      </c>
      <c r="J481" s="79">
        <v>7.0172108843537416E-3</v>
      </c>
      <c r="K481" s="79">
        <v>8.8883333333333332E-3</v>
      </c>
      <c r="L481" s="79">
        <v>9.790463576158941E-3</v>
      </c>
      <c r="M481" s="79">
        <v>1.3330838709677419E-2</v>
      </c>
      <c r="N481" s="79">
        <v>1.4236858974358974E-2</v>
      </c>
      <c r="O481" s="79">
        <v>1.3637E-3</v>
      </c>
      <c r="P481" s="79">
        <v>1.3543167701863354E-2</v>
      </c>
      <c r="Q481" s="79">
        <v>1.3559627329192546E-2</v>
      </c>
      <c r="R481" s="79">
        <v>1.3462426035502958E-2</v>
      </c>
      <c r="S481" s="79">
        <v>1.5030601092896174E-2</v>
      </c>
      <c r="T481" s="79">
        <v>1.6413043478260871E-2</v>
      </c>
      <c r="U481" s="79">
        <v>1.8219895287958116E-2</v>
      </c>
    </row>
    <row r="482" spans="1:21" x14ac:dyDescent="0.25">
      <c r="A482" s="81" t="s">
        <v>208</v>
      </c>
      <c r="C482" s="243" t="s">
        <v>101</v>
      </c>
      <c r="D482" s="79">
        <v>7.2727272727272727E-3</v>
      </c>
      <c r="E482" s="79">
        <v>7.4999999999999997E-3</v>
      </c>
      <c r="F482" s="79">
        <v>6.9172932330827065E-3</v>
      </c>
      <c r="G482" s="79">
        <v>6.4233576642335763E-3</v>
      </c>
      <c r="H482" s="79">
        <v>6.8235294117647057E-3</v>
      </c>
      <c r="I482" s="79">
        <v>6.6449275362318837E-3</v>
      </c>
      <c r="J482" s="79">
        <v>6.3945578231292518E-3</v>
      </c>
      <c r="K482" s="79">
        <v>6.3333333333333332E-3</v>
      </c>
      <c r="L482" s="79">
        <v>7.2847682119205302E-3</v>
      </c>
      <c r="M482" s="79">
        <v>7.0967741935483875E-3</v>
      </c>
      <c r="N482" s="79">
        <v>6.7307692307692311E-3</v>
      </c>
      <c r="O482" s="79">
        <v>6.5625000000000004E-4</v>
      </c>
      <c r="P482" s="79">
        <v>6.5217391304347823E-3</v>
      </c>
      <c r="Q482" s="79">
        <v>5.2795031055900624E-3</v>
      </c>
      <c r="R482" s="79">
        <v>4.6745562130177517E-3</v>
      </c>
      <c r="S482" s="79">
        <v>4.0983606557377051E-3</v>
      </c>
      <c r="T482" s="79">
        <v>3.9130434782608699E-3</v>
      </c>
      <c r="U482" s="79">
        <v>3.7696335078534031E-3</v>
      </c>
    </row>
    <row r="483" spans="1:21" x14ac:dyDescent="0.25">
      <c r="A483" s="81" t="s">
        <v>208</v>
      </c>
      <c r="C483" s="243" t="s">
        <v>102</v>
      </c>
      <c r="D483" s="79">
        <v>5.5371900826446283E-4</v>
      </c>
      <c r="E483" s="79">
        <v>2.0963281250000001E-3</v>
      </c>
      <c r="F483" s="79">
        <v>2.0158646616541352E-3</v>
      </c>
      <c r="G483" s="79">
        <v>1.8832116788321167E-3</v>
      </c>
      <c r="H483" s="79">
        <v>2.022058823529412E-3</v>
      </c>
      <c r="I483" s="79">
        <v>2.0195652173913043E-3</v>
      </c>
      <c r="J483" s="79">
        <v>2.1602721088435375E-3</v>
      </c>
      <c r="K483" s="79">
        <v>2.2985333333333333E-3</v>
      </c>
      <c r="L483" s="79">
        <v>1.2913907284768213E-3</v>
      </c>
      <c r="M483" s="79">
        <v>8.9677419354838709E-4</v>
      </c>
      <c r="N483" s="79" t="s">
        <v>48</v>
      </c>
      <c r="O483" s="79">
        <v>2.1875E-5</v>
      </c>
      <c r="P483" s="79">
        <v>5.5900621118012419E-4</v>
      </c>
      <c r="Q483" s="79">
        <v>5.5900621118012419E-4</v>
      </c>
      <c r="R483" s="79">
        <v>1.1242603550295858E-3</v>
      </c>
      <c r="S483" s="79">
        <v>1.366120218579235E-3</v>
      </c>
      <c r="T483" s="79">
        <v>1.8043478260869564E-3</v>
      </c>
      <c r="U483" s="79">
        <v>2.4554973821989527E-3</v>
      </c>
    </row>
    <row r="484" spans="1:21" x14ac:dyDescent="0.25">
      <c r="A484" s="81" t="s">
        <v>208</v>
      </c>
      <c r="C484" s="243" t="s">
        <v>82</v>
      </c>
      <c r="D484" s="79">
        <v>5.8327768595041324E-2</v>
      </c>
      <c r="E484" s="79">
        <v>4.8444140625E-2</v>
      </c>
      <c r="F484" s="79">
        <v>4.7658270676691726E-2</v>
      </c>
      <c r="G484" s="79">
        <v>4.6243138686131384E-2</v>
      </c>
      <c r="H484" s="79">
        <v>4.4374852941176469E-2</v>
      </c>
      <c r="I484" s="79">
        <v>4.0368260869565215E-2</v>
      </c>
      <c r="J484" s="79">
        <v>3.8285374149659865E-2</v>
      </c>
      <c r="K484" s="79">
        <v>3.9692199999999997E-2</v>
      </c>
      <c r="L484" s="79">
        <v>3.9953311258278147E-2</v>
      </c>
      <c r="M484" s="79">
        <v>3.8467677419354841E-2</v>
      </c>
      <c r="N484" s="79">
        <v>3.8910192307692305E-2</v>
      </c>
      <c r="O484" s="79">
        <v>3.0349999999999999E-3</v>
      </c>
      <c r="P484" s="79">
        <v>3.248447204968944E-2</v>
      </c>
      <c r="Q484" s="79">
        <v>3.5391304347826086E-2</v>
      </c>
      <c r="R484" s="79">
        <v>3.4289940828402365E-2</v>
      </c>
      <c r="S484" s="79">
        <v>3.4530054644808746E-2</v>
      </c>
      <c r="T484" s="79">
        <v>3.6576086956521738E-2</v>
      </c>
      <c r="U484" s="79">
        <v>3.6492146596858642E-2</v>
      </c>
    </row>
    <row r="485" spans="1:21" x14ac:dyDescent="0.25">
      <c r="A485" s="81" t="s">
        <v>208</v>
      </c>
      <c r="C485" s="243" t="s">
        <v>83</v>
      </c>
      <c r="D485" s="79">
        <v>0.30469421487603304</v>
      </c>
      <c r="E485" s="79">
        <v>0.34306249999999999</v>
      </c>
      <c r="F485" s="79">
        <v>0.34604511278195488</v>
      </c>
      <c r="G485" s="79">
        <v>0.3459124087591241</v>
      </c>
      <c r="H485" s="79">
        <v>0.33683823529411766</v>
      </c>
      <c r="I485" s="79">
        <v>0.35537681159420292</v>
      </c>
      <c r="J485" s="79">
        <v>0.36819727891156462</v>
      </c>
      <c r="K485" s="79">
        <v>0.35470000000000002</v>
      </c>
      <c r="L485" s="79">
        <v>0.35501986754966885</v>
      </c>
      <c r="M485" s="79">
        <v>0.35851612903225805</v>
      </c>
      <c r="N485" s="79">
        <v>0.3415128205128205</v>
      </c>
      <c r="O485" s="79">
        <v>3.3715000000000002E-2</v>
      </c>
      <c r="P485" s="79">
        <v>0.3365776397515528</v>
      </c>
      <c r="Q485" s="79">
        <v>0.32688198757763975</v>
      </c>
      <c r="R485" s="79">
        <v>0.32153254437869822</v>
      </c>
      <c r="S485" s="79">
        <v>0.31562841530054647</v>
      </c>
      <c r="T485" s="79">
        <v>0.31247826086956521</v>
      </c>
      <c r="U485" s="79">
        <v>0.30178010471204186</v>
      </c>
    </row>
    <row r="486" spans="1:21" x14ac:dyDescent="0.25">
      <c r="A486" s="81" t="s">
        <v>208</v>
      </c>
      <c r="C486" s="243" t="s">
        <v>15</v>
      </c>
      <c r="D486" s="79">
        <v>4.1652892561983471E-2</v>
      </c>
      <c r="E486" s="79">
        <v>4.1640625000000001E-2</v>
      </c>
      <c r="F486" s="79">
        <v>4.6090225563909772E-2</v>
      </c>
      <c r="G486" s="79">
        <v>4.4160583941605838E-2</v>
      </c>
      <c r="H486" s="79">
        <v>4.3602941176470587E-2</v>
      </c>
      <c r="I486" s="79">
        <v>4.4927536231884058E-2</v>
      </c>
      <c r="J486" s="79">
        <v>5.1156462585034014E-2</v>
      </c>
      <c r="K486" s="79">
        <v>5.1799999999999999E-2</v>
      </c>
      <c r="L486" s="79">
        <v>5.8874172185430465E-2</v>
      </c>
      <c r="M486" s="79">
        <v>6.1032258064516128E-2</v>
      </c>
      <c r="N486" s="79">
        <v>6.9871794871794873E-2</v>
      </c>
      <c r="O486" s="79">
        <v>6.6874999999999999E-3</v>
      </c>
      <c r="P486" s="79">
        <v>7.4534161490683232E-2</v>
      </c>
      <c r="Q486" s="79">
        <v>8.1366459627329191E-2</v>
      </c>
      <c r="R486" s="79">
        <v>9.4082840236686394E-2</v>
      </c>
      <c r="S486" s="79">
        <v>9.3989071038251368E-2</v>
      </c>
      <c r="T486" s="79">
        <v>9.6739130434782605E-2</v>
      </c>
      <c r="U486" s="79">
        <v>8.9528795811518319E-2</v>
      </c>
    </row>
    <row r="487" spans="1:21" x14ac:dyDescent="0.25">
      <c r="A487" s="81" t="s">
        <v>208</v>
      </c>
      <c r="C487" s="243" t="s">
        <v>212</v>
      </c>
      <c r="D487" s="79">
        <v>1.1570247933884298E-4</v>
      </c>
      <c r="E487" s="79">
        <v>1.7929687500000001E-4</v>
      </c>
      <c r="F487" s="79">
        <v>1.5503759398496241E-4</v>
      </c>
      <c r="G487" s="79">
        <v>1.6000000000000001E-4</v>
      </c>
      <c r="H487" s="79">
        <v>1.3625000000000001E-4</v>
      </c>
      <c r="I487" s="79">
        <v>1.1434782608695653E-4</v>
      </c>
      <c r="J487" s="79">
        <v>1.1571428571428571E-4</v>
      </c>
      <c r="K487" s="79">
        <v>1.4593333333333332E-4</v>
      </c>
      <c r="L487" s="79">
        <v>4.8013245033112584E-5</v>
      </c>
      <c r="M487" s="79">
        <v>6.7741935483870964E-5</v>
      </c>
      <c r="N487" s="79">
        <v>7.3782051282051284E-5</v>
      </c>
      <c r="O487" s="79">
        <v>7.8187500000000003E-6</v>
      </c>
      <c r="P487" s="79">
        <v>5.3478260869565219E-5</v>
      </c>
      <c r="Q487" s="79">
        <v>5.5279503105590063E-5</v>
      </c>
      <c r="R487" s="79">
        <v>4.4378698224852069E-5</v>
      </c>
      <c r="S487" s="79">
        <v>3.4972677595628414E-5</v>
      </c>
      <c r="T487" s="79">
        <v>2.2282608695652173E-4</v>
      </c>
      <c r="U487" s="79">
        <v>2.8795811518324608E-4</v>
      </c>
    </row>
    <row r="488" spans="1:21" x14ac:dyDescent="0.25">
      <c r="A488" s="81" t="s">
        <v>208</v>
      </c>
      <c r="C488" s="243" t="s">
        <v>213</v>
      </c>
      <c r="D488" s="79">
        <v>2.8920661157024793E-3</v>
      </c>
      <c r="E488" s="79">
        <v>2.5000000000000001E-3</v>
      </c>
      <c r="F488" s="79">
        <v>1.5789473684210526E-3</v>
      </c>
      <c r="G488" s="79">
        <v>2.7591240875912411E-3</v>
      </c>
      <c r="H488" s="79">
        <v>2.5000000000000001E-3</v>
      </c>
      <c r="I488" s="79">
        <v>4.334275362318841E-3</v>
      </c>
      <c r="J488" s="79">
        <v>4.9895238095238091E-3</v>
      </c>
      <c r="K488" s="79">
        <v>6.5025333333333336E-3</v>
      </c>
      <c r="L488" s="79">
        <v>9.5552980132450338E-3</v>
      </c>
      <c r="M488" s="79">
        <v>9.6129032258064524E-3</v>
      </c>
      <c r="N488" s="79">
        <v>1.4743589743589743E-2</v>
      </c>
      <c r="O488" s="79">
        <v>2.0625000000000001E-3</v>
      </c>
      <c r="P488" s="79">
        <v>2.6086956521739129E-2</v>
      </c>
      <c r="Q488" s="79">
        <v>3.2919254658385091E-2</v>
      </c>
      <c r="R488" s="79">
        <v>3.9053254437869819E-2</v>
      </c>
      <c r="S488" s="79">
        <v>5.3005464480874315E-2</v>
      </c>
      <c r="T488" s="79">
        <v>5.597826086956522E-2</v>
      </c>
      <c r="U488" s="79">
        <v>5.3403141361256547E-2</v>
      </c>
    </row>
    <row r="489" spans="1:21" x14ac:dyDescent="0.25">
      <c r="A489" s="81" t="s">
        <v>208</v>
      </c>
      <c r="C489" s="243" t="s">
        <v>214</v>
      </c>
      <c r="D489" s="79">
        <v>1.1165289256198346E-4</v>
      </c>
      <c r="E489" s="79">
        <v>8.515625E-5</v>
      </c>
      <c r="F489" s="79">
        <v>1.0120300751879699E-4</v>
      </c>
      <c r="G489" s="79">
        <v>7.2992700729927014E-5</v>
      </c>
      <c r="H489" s="79" t="s">
        <v>48</v>
      </c>
      <c r="I489" s="79" t="s">
        <v>48</v>
      </c>
      <c r="J489" s="79" t="s">
        <v>48</v>
      </c>
      <c r="K489" s="79" t="s">
        <v>48</v>
      </c>
      <c r="L489" s="79" t="s">
        <v>48</v>
      </c>
      <c r="M489" s="79" t="s">
        <v>48</v>
      </c>
      <c r="N489" s="79" t="s">
        <v>48</v>
      </c>
      <c r="O489" s="79" t="s">
        <v>48</v>
      </c>
      <c r="P489" s="79" t="s">
        <v>48</v>
      </c>
      <c r="Q489" s="79" t="s">
        <v>48</v>
      </c>
      <c r="R489" s="79" t="s">
        <v>48</v>
      </c>
      <c r="S489" s="79" t="s">
        <v>48</v>
      </c>
      <c r="T489" s="79" t="s">
        <v>48</v>
      </c>
      <c r="U489" s="79" t="s">
        <v>48</v>
      </c>
    </row>
    <row r="490" spans="1:21" x14ac:dyDescent="0.25">
      <c r="A490" s="81" t="s">
        <v>208</v>
      </c>
      <c r="C490" s="243" t="s">
        <v>221</v>
      </c>
      <c r="D490" s="79">
        <v>4.0793388429752065E-4</v>
      </c>
      <c r="E490" s="79">
        <v>3.9093750000000001E-4</v>
      </c>
      <c r="F490" s="79">
        <v>3.9075187969924812E-4</v>
      </c>
      <c r="G490" s="79">
        <v>3.7781021897810221E-4</v>
      </c>
      <c r="H490" s="79">
        <v>2.7169117647058826E-4</v>
      </c>
      <c r="I490" s="79">
        <v>1.8492753623188405E-4</v>
      </c>
      <c r="J490" s="79">
        <v>8.4353741496598643E-5</v>
      </c>
      <c r="K490" s="79" t="s">
        <v>48</v>
      </c>
      <c r="L490" s="79" t="s">
        <v>48</v>
      </c>
      <c r="M490" s="79">
        <v>1.9354838709677421E-5</v>
      </c>
      <c r="N490" s="79">
        <v>1.914102564102564E-4</v>
      </c>
      <c r="O490" s="79">
        <v>1.4875000000000001E-5</v>
      </c>
      <c r="P490" s="79">
        <v>1.6118012422360249E-4</v>
      </c>
      <c r="Q490" s="79">
        <v>2.2732919254658384E-4</v>
      </c>
      <c r="R490" s="79">
        <v>2.5609467455621303E-4</v>
      </c>
      <c r="S490" s="79">
        <v>1.984153005464481E-4</v>
      </c>
      <c r="T490" s="79">
        <v>1.6793478260869566E-4</v>
      </c>
      <c r="U490" s="79">
        <v>1.1099476439790576E-4</v>
      </c>
    </row>
    <row r="491" spans="1:21" x14ac:dyDescent="0.25">
      <c r="A491" s="81" t="s">
        <v>208</v>
      </c>
      <c r="C491" s="243" t="s">
        <v>18</v>
      </c>
      <c r="D491" s="79" t="s">
        <v>48</v>
      </c>
      <c r="E491" s="79" t="s">
        <v>48</v>
      </c>
      <c r="F491" s="79" t="s">
        <v>48</v>
      </c>
      <c r="G491" s="79" t="s">
        <v>48</v>
      </c>
      <c r="H491" s="79" t="s">
        <v>48</v>
      </c>
      <c r="I491" s="79" t="s">
        <v>48</v>
      </c>
      <c r="J491" s="79" t="s">
        <v>48</v>
      </c>
      <c r="K491" s="79" t="s">
        <v>48</v>
      </c>
      <c r="L491" s="79" t="s">
        <v>48</v>
      </c>
      <c r="M491" s="79" t="s">
        <v>48</v>
      </c>
      <c r="N491" s="79">
        <v>1.3519230769230768E-4</v>
      </c>
      <c r="O491" s="79">
        <v>8.0856250000000004E-5</v>
      </c>
      <c r="P491" s="79">
        <v>6.2204968944099383E-4</v>
      </c>
      <c r="Q491" s="79">
        <v>7.3149068322981366E-4</v>
      </c>
      <c r="R491" s="79">
        <v>6.9449704142011839E-4</v>
      </c>
      <c r="S491" s="79">
        <v>5.6715846994535521E-4</v>
      </c>
      <c r="T491" s="79">
        <v>5.0326086956521741E-4</v>
      </c>
      <c r="U491" s="79">
        <v>3.6649214659685862E-4</v>
      </c>
    </row>
    <row r="492" spans="1:21" x14ac:dyDescent="0.25">
      <c r="A492" s="81" t="s">
        <v>208</v>
      </c>
      <c r="C492" s="243" t="s">
        <v>222</v>
      </c>
      <c r="D492" s="79">
        <v>8.2644628099173556E-6</v>
      </c>
      <c r="E492" s="79">
        <v>7.8125000000000002E-6</v>
      </c>
      <c r="F492" s="79">
        <v>7.5187969924812028E-6</v>
      </c>
      <c r="G492" s="79">
        <v>7.299270072992701E-6</v>
      </c>
      <c r="H492" s="79" t="s">
        <v>48</v>
      </c>
      <c r="I492" s="79" t="s">
        <v>48</v>
      </c>
      <c r="J492" s="79">
        <v>1.6462585034013607E-5</v>
      </c>
      <c r="K492" s="79" t="s">
        <v>48</v>
      </c>
      <c r="L492" s="79" t="s">
        <v>48</v>
      </c>
      <c r="M492" s="79" t="s">
        <v>48</v>
      </c>
      <c r="N492" s="79" t="s">
        <v>48</v>
      </c>
      <c r="O492" s="79" t="s">
        <v>48</v>
      </c>
      <c r="P492" s="79" t="s">
        <v>48</v>
      </c>
      <c r="Q492" s="79" t="s">
        <v>48</v>
      </c>
      <c r="R492" s="79" t="s">
        <v>48</v>
      </c>
      <c r="S492" s="79" t="s">
        <v>48</v>
      </c>
      <c r="T492" s="79" t="s">
        <v>48</v>
      </c>
      <c r="U492" s="79" t="s">
        <v>48</v>
      </c>
    </row>
    <row r="493" spans="1:21" x14ac:dyDescent="0.25">
      <c r="A493" s="81" t="s">
        <v>208</v>
      </c>
      <c r="C493" s="243" t="s">
        <v>134</v>
      </c>
      <c r="D493" s="79">
        <v>7.4380165289256194E-4</v>
      </c>
      <c r="E493" s="79">
        <v>8.2031249999999997E-4</v>
      </c>
      <c r="F493" s="79">
        <v>1.0792481203007519E-3</v>
      </c>
      <c r="G493" s="79">
        <v>1.001094890510949E-3</v>
      </c>
      <c r="H493" s="79">
        <v>1.0588235294117646E-3</v>
      </c>
      <c r="I493" s="79">
        <v>1.0797101449275363E-3</v>
      </c>
      <c r="J493" s="79">
        <v>1.0544217687074829E-3</v>
      </c>
      <c r="K493" s="79">
        <v>1.0061781333333332E-3</v>
      </c>
      <c r="L493" s="79">
        <v>8.8185470198675492E-4</v>
      </c>
      <c r="M493" s="79">
        <v>8.804083225806452E-4</v>
      </c>
      <c r="N493" s="79">
        <v>8.6153846153846155E-4</v>
      </c>
      <c r="O493" s="79">
        <v>9.1249999999999995E-5</v>
      </c>
      <c r="P493" s="79">
        <v>9.1304347826086959E-4</v>
      </c>
      <c r="Q493" s="79">
        <v>8.6956521739130438E-4</v>
      </c>
      <c r="R493" s="79">
        <v>1.5088757396449705E-3</v>
      </c>
      <c r="S493" s="79">
        <v>2.1202185792349726E-3</v>
      </c>
      <c r="T493" s="79">
        <v>2.3260869565217392E-3</v>
      </c>
      <c r="U493" s="79">
        <v>2.1518324607329841E-3</v>
      </c>
    </row>
    <row r="494" spans="1:21" x14ac:dyDescent="0.25">
      <c r="A494" s="81" t="s">
        <v>208</v>
      </c>
      <c r="C494" s="243" t="s">
        <v>108</v>
      </c>
      <c r="D494" s="79">
        <v>4.9586776859504133E-4</v>
      </c>
      <c r="E494" s="79">
        <v>5.4687500000000005E-4</v>
      </c>
      <c r="F494" s="79">
        <v>6.0150375939849621E-4</v>
      </c>
      <c r="G494" s="79">
        <v>5.8394160583941611E-4</v>
      </c>
      <c r="H494" s="79">
        <v>7.3529411764705881E-4</v>
      </c>
      <c r="I494" s="79">
        <v>8.6956521739130438E-4</v>
      </c>
      <c r="J494" s="79">
        <v>8.1632653061224493E-4</v>
      </c>
      <c r="K494" s="79">
        <v>6.6666666666666664E-4</v>
      </c>
      <c r="L494" s="79">
        <v>5.9602649006622517E-4</v>
      </c>
      <c r="M494" s="79">
        <v>7.0967741935483875E-4</v>
      </c>
      <c r="N494" s="79">
        <v>7.0512820512820518E-4</v>
      </c>
      <c r="O494" s="79">
        <v>6.1249999999999998E-5</v>
      </c>
      <c r="P494" s="79">
        <v>4.1614906832298138E-4</v>
      </c>
      <c r="Q494" s="79">
        <v>3.9130434782608698E-4</v>
      </c>
      <c r="R494" s="79">
        <v>4.3786982248520708E-4</v>
      </c>
      <c r="S494" s="79">
        <v>2.7322404371584699E-4</v>
      </c>
      <c r="T494" s="79">
        <v>3.2608695652173916E-4</v>
      </c>
      <c r="U494" s="79">
        <v>3.1413612565445024E-4</v>
      </c>
    </row>
    <row r="495" spans="1:21" x14ac:dyDescent="0.25">
      <c r="A495" s="81" t="s">
        <v>208</v>
      </c>
      <c r="C495" s="243" t="s">
        <v>215</v>
      </c>
      <c r="D495" s="79" t="s">
        <v>48</v>
      </c>
      <c r="E495" s="79" t="s">
        <v>48</v>
      </c>
      <c r="F495" s="79" t="s">
        <v>48</v>
      </c>
      <c r="G495" s="79" t="s">
        <v>48</v>
      </c>
      <c r="H495" s="79" t="s">
        <v>48</v>
      </c>
      <c r="I495" s="79" t="s">
        <v>48</v>
      </c>
      <c r="J495" s="79" t="s">
        <v>48</v>
      </c>
      <c r="K495" s="79" t="s">
        <v>48</v>
      </c>
      <c r="L495" s="79" t="s">
        <v>48</v>
      </c>
      <c r="M495" s="79" t="s">
        <v>48</v>
      </c>
      <c r="N495" s="79" t="s">
        <v>48</v>
      </c>
      <c r="O495" s="79" t="s">
        <v>48</v>
      </c>
      <c r="P495" s="79" t="s">
        <v>48</v>
      </c>
      <c r="Q495" s="79" t="s">
        <v>48</v>
      </c>
      <c r="R495" s="79" t="s">
        <v>48</v>
      </c>
      <c r="S495" s="79" t="s">
        <v>48</v>
      </c>
      <c r="T495" s="79" t="s">
        <v>48</v>
      </c>
      <c r="U495" s="79" t="s">
        <v>48</v>
      </c>
    </row>
    <row r="496" spans="1:21" x14ac:dyDescent="0.25">
      <c r="A496" s="81" t="s">
        <v>208</v>
      </c>
      <c r="C496" s="243" t="s">
        <v>216</v>
      </c>
      <c r="D496" s="79">
        <v>3.2975206611570249E-3</v>
      </c>
      <c r="E496" s="79">
        <v>2.6640625000000002E-3</v>
      </c>
      <c r="F496" s="79">
        <v>2.398496240601504E-3</v>
      </c>
      <c r="G496" s="79">
        <v>2.3649635036496349E-3</v>
      </c>
      <c r="H496" s="79">
        <v>2.3161764705882351E-3</v>
      </c>
      <c r="I496" s="79">
        <v>2.0652173913043477E-3</v>
      </c>
      <c r="J496" s="79">
        <v>2.0068027210884353E-3</v>
      </c>
      <c r="K496" s="79">
        <v>1.7933333333333334E-3</v>
      </c>
      <c r="L496" s="79">
        <v>1.8145695364238411E-3</v>
      </c>
      <c r="M496" s="79">
        <v>2.1870967741935486E-3</v>
      </c>
      <c r="N496" s="79">
        <v>1.9615384615384616E-3</v>
      </c>
      <c r="O496" s="79">
        <v>1.84375E-4</v>
      </c>
      <c r="P496" s="79">
        <v>2.2049689440993788E-3</v>
      </c>
      <c r="Q496" s="79">
        <v>2.3416149068322982E-3</v>
      </c>
      <c r="R496" s="79">
        <v>2.0118343195266271E-3</v>
      </c>
      <c r="S496" s="79">
        <v>1.9726775956284155E-3</v>
      </c>
      <c r="T496" s="79">
        <v>1.358695652173913E-3</v>
      </c>
      <c r="U496" s="79">
        <v>1.5706806282722514E-3</v>
      </c>
    </row>
    <row r="497" spans="1:21" x14ac:dyDescent="0.25">
      <c r="A497" s="81" t="s">
        <v>208</v>
      </c>
      <c r="C497" s="243" t="s">
        <v>23</v>
      </c>
      <c r="D497" s="79">
        <v>6.4527272727272725E-2</v>
      </c>
      <c r="E497" s="79">
        <v>5.9845859374999998E-2</v>
      </c>
      <c r="F497" s="79">
        <v>7.6094285714285712E-2</v>
      </c>
      <c r="G497" s="79">
        <v>7.8908029197080287E-2</v>
      </c>
      <c r="H497" s="79">
        <v>8.6156323529411771E-2</v>
      </c>
      <c r="I497" s="79">
        <v>7.2886304347826086E-2</v>
      </c>
      <c r="J497" s="79">
        <v>5.7164489795918365E-2</v>
      </c>
      <c r="K497" s="79">
        <v>7.0946666666666672E-2</v>
      </c>
      <c r="L497" s="79">
        <v>5.4172185430463579E-2</v>
      </c>
      <c r="M497" s="79">
        <v>5.1412903225806453E-2</v>
      </c>
      <c r="N497" s="79">
        <v>4.0551282051282049E-2</v>
      </c>
      <c r="O497" s="79">
        <v>6.2408124999999998E-3</v>
      </c>
      <c r="P497" s="79">
        <v>5.4557515527950309E-2</v>
      </c>
      <c r="Q497" s="79">
        <v>3.3229813664596271E-2</v>
      </c>
      <c r="R497" s="79">
        <v>2.3313609467455622E-2</v>
      </c>
      <c r="S497" s="79">
        <v>2.7540983606557379E-2</v>
      </c>
      <c r="T497" s="79">
        <v>2.032608695652174E-2</v>
      </c>
      <c r="U497" s="79">
        <v>3.0078534031413612E-2</v>
      </c>
    </row>
    <row r="498" spans="1:21" x14ac:dyDescent="0.25">
      <c r="A498" s="81" t="s">
        <v>208</v>
      </c>
      <c r="C498" s="243" t="s">
        <v>24</v>
      </c>
      <c r="D498" s="79">
        <v>1.1429752066115703E-2</v>
      </c>
      <c r="E498" s="79">
        <v>1.1015624999999999E-2</v>
      </c>
      <c r="F498" s="79">
        <v>1.0150375939849625E-2</v>
      </c>
      <c r="G498" s="79">
        <v>9.7080291970802913E-3</v>
      </c>
      <c r="H498" s="79">
        <v>9.779411764705882E-3</v>
      </c>
      <c r="I498" s="79">
        <v>1.0289855072463768E-2</v>
      </c>
      <c r="J498" s="79">
        <v>1.0272108843537416E-2</v>
      </c>
      <c r="K498" s="79">
        <v>1.0666666666666666E-2</v>
      </c>
      <c r="L498" s="79">
        <v>1.4370860927152318E-2</v>
      </c>
      <c r="M498" s="79">
        <v>1.5806451612903227E-2</v>
      </c>
      <c r="N498" s="79">
        <v>1.5897435897435898E-2</v>
      </c>
      <c r="O498" s="79">
        <v>1.64375E-3</v>
      </c>
      <c r="P498" s="79">
        <v>1.5900621118012423E-2</v>
      </c>
      <c r="Q498" s="79">
        <v>1.6086956521739131E-2</v>
      </c>
      <c r="R498" s="79">
        <v>1.4497041420118343E-2</v>
      </c>
      <c r="S498" s="79">
        <v>1.2185792349726776E-2</v>
      </c>
      <c r="T498" s="79">
        <v>1.1956521739130435E-2</v>
      </c>
      <c r="U498" s="79">
        <v>1.2827225130890052E-2</v>
      </c>
    </row>
    <row r="499" spans="1:21" x14ac:dyDescent="0.25">
      <c r="A499" s="81" t="s">
        <v>208</v>
      </c>
      <c r="C499" s="243" t="s">
        <v>111</v>
      </c>
      <c r="D499" s="79">
        <v>8.8429752066115699E-5</v>
      </c>
      <c r="E499" s="79">
        <v>8.1093750000000003E-5</v>
      </c>
      <c r="F499" s="79">
        <v>9.1052631578947366E-5</v>
      </c>
      <c r="G499" s="79">
        <v>5.4306569343065692E-5</v>
      </c>
      <c r="H499" s="79">
        <v>0</v>
      </c>
      <c r="I499" s="79" t="s">
        <v>48</v>
      </c>
      <c r="J499" s="79" t="s">
        <v>48</v>
      </c>
      <c r="K499" s="79" t="s">
        <v>48</v>
      </c>
      <c r="L499" s="79" t="s">
        <v>48</v>
      </c>
      <c r="M499" s="79" t="s">
        <v>48</v>
      </c>
      <c r="N499" s="79" t="s">
        <v>48</v>
      </c>
      <c r="O499" s="79" t="s">
        <v>48</v>
      </c>
      <c r="P499" s="79" t="s">
        <v>48</v>
      </c>
      <c r="Q499" s="79" t="s">
        <v>48</v>
      </c>
      <c r="R499" s="79" t="s">
        <v>48</v>
      </c>
      <c r="S499" s="79" t="s">
        <v>48</v>
      </c>
      <c r="T499" s="79" t="s">
        <v>48</v>
      </c>
      <c r="U499" s="79" t="s">
        <v>48</v>
      </c>
    </row>
    <row r="500" spans="1:21" x14ac:dyDescent="0.25">
      <c r="A500" s="81" t="s">
        <v>208</v>
      </c>
      <c r="C500" s="243" t="s">
        <v>41</v>
      </c>
      <c r="D500" s="79">
        <v>2.7900826446280991E-2</v>
      </c>
      <c r="E500" s="79">
        <v>2.9218750000000002E-2</v>
      </c>
      <c r="F500" s="79">
        <v>3.2330827067669175E-2</v>
      </c>
      <c r="G500" s="79">
        <v>3.4313868613138683E-2</v>
      </c>
      <c r="H500" s="79">
        <v>3.6029411764705879E-2</v>
      </c>
      <c r="I500" s="79">
        <v>3.5144927536231885E-2</v>
      </c>
      <c r="J500" s="79">
        <v>3.1435374149659863E-2</v>
      </c>
      <c r="K500" s="79">
        <v>2.8133333333333333E-2</v>
      </c>
      <c r="L500" s="79">
        <v>2.8748344370860927E-2</v>
      </c>
      <c r="M500" s="79">
        <v>2.838709677419355E-2</v>
      </c>
      <c r="N500" s="79">
        <v>2.9807692307692309E-2</v>
      </c>
      <c r="O500" s="79">
        <v>2.7812499999999999E-3</v>
      </c>
      <c r="P500" s="79">
        <v>2.6521739130434784E-2</v>
      </c>
      <c r="Q500" s="79">
        <v>2.5173913043478262E-2</v>
      </c>
      <c r="R500" s="79">
        <v>2.5207100591715978E-2</v>
      </c>
      <c r="S500" s="79">
        <v>2.4710382513661203E-2</v>
      </c>
      <c r="T500" s="79">
        <v>2.5597826086956522E-2</v>
      </c>
      <c r="U500" s="79">
        <v>2.5078534031413611E-2</v>
      </c>
    </row>
    <row r="501" spans="1:21" x14ac:dyDescent="0.25">
      <c r="A501" s="81" t="s">
        <v>208</v>
      </c>
      <c r="C501" s="243" t="s">
        <v>220</v>
      </c>
      <c r="D501" s="79">
        <v>1.1570247933884298E-3</v>
      </c>
      <c r="E501" s="79">
        <v>1.0937500000000001E-3</v>
      </c>
      <c r="F501" s="79">
        <v>9.0225563909774437E-4</v>
      </c>
      <c r="G501" s="79">
        <v>8.7591240875912405E-4</v>
      </c>
      <c r="H501" s="79">
        <v>8.8235294117647062E-4</v>
      </c>
      <c r="I501" s="79">
        <v>8.6956521739130438E-4</v>
      </c>
      <c r="J501" s="79">
        <v>8.1632653061224493E-4</v>
      </c>
      <c r="K501" s="79">
        <v>8.0000000000000004E-4</v>
      </c>
      <c r="L501" s="79">
        <v>7.9470198675496689E-4</v>
      </c>
      <c r="M501" s="79">
        <v>7.7419354838709675E-4</v>
      </c>
      <c r="N501" s="79">
        <v>7.6923076923076923E-4</v>
      </c>
      <c r="O501" s="79">
        <v>7.4999999999999993E-5</v>
      </c>
      <c r="P501" s="79">
        <v>7.4534161490683233E-4</v>
      </c>
      <c r="Q501" s="79">
        <v>7.4534161490683233E-4</v>
      </c>
      <c r="R501" s="79">
        <v>9.4674556213017751E-4</v>
      </c>
      <c r="S501" s="79">
        <v>9.2896174863387978E-4</v>
      </c>
      <c r="T501" s="79">
        <v>1.0489130434782608E-3</v>
      </c>
      <c r="U501" s="79">
        <v>1.0471204188481676E-3</v>
      </c>
    </row>
    <row r="502" spans="1:21" x14ac:dyDescent="0.25">
      <c r="A502" s="81" t="s">
        <v>208</v>
      </c>
      <c r="C502" s="243" t="s">
        <v>170</v>
      </c>
      <c r="D502" s="79">
        <v>3.3884297520661155E-6</v>
      </c>
      <c r="E502" s="79" t="s">
        <v>48</v>
      </c>
      <c r="F502" s="79" t="s">
        <v>48</v>
      </c>
      <c r="G502" s="79" t="s">
        <v>48</v>
      </c>
      <c r="H502" s="79" t="s">
        <v>48</v>
      </c>
      <c r="I502" s="79" t="s">
        <v>48</v>
      </c>
      <c r="J502" s="79" t="s">
        <v>48</v>
      </c>
      <c r="K502" s="79">
        <v>2.6666666666666668E-4</v>
      </c>
      <c r="L502" s="79">
        <v>1.9867549668874173E-7</v>
      </c>
      <c r="M502" s="79">
        <v>3.8709677419354837E-7</v>
      </c>
      <c r="N502" s="79">
        <v>2.5641025641025642E-7</v>
      </c>
      <c r="O502" s="79" t="s">
        <v>48</v>
      </c>
      <c r="P502" s="79" t="s">
        <v>48</v>
      </c>
      <c r="Q502" s="79" t="s">
        <v>48</v>
      </c>
      <c r="R502" s="79" t="s">
        <v>48</v>
      </c>
      <c r="S502" s="79" t="s">
        <v>48</v>
      </c>
      <c r="T502" s="79" t="s">
        <v>48</v>
      </c>
      <c r="U502" s="79" t="s">
        <v>48</v>
      </c>
    </row>
    <row r="503" spans="1:21" x14ac:dyDescent="0.25">
      <c r="A503" s="81" t="s">
        <v>208</v>
      </c>
      <c r="C503" s="243" t="s">
        <v>154</v>
      </c>
      <c r="D503" s="79" t="s">
        <v>48</v>
      </c>
      <c r="E503" s="79" t="s">
        <v>48</v>
      </c>
      <c r="F503" s="79" t="s">
        <v>48</v>
      </c>
      <c r="G503" s="79" t="s">
        <v>48</v>
      </c>
      <c r="H503" s="79" t="s">
        <v>48</v>
      </c>
      <c r="I503" s="79" t="s">
        <v>48</v>
      </c>
      <c r="J503" s="79" t="s">
        <v>48</v>
      </c>
      <c r="K503" s="79">
        <v>2.032E-3</v>
      </c>
      <c r="L503" s="79">
        <v>4.0266887417218546E-3</v>
      </c>
      <c r="M503" s="79">
        <v>4.0349032258064519E-3</v>
      </c>
      <c r="N503" s="79">
        <v>5.7053846153846156E-3</v>
      </c>
      <c r="O503" s="79">
        <v>7.5987500000000003E-4</v>
      </c>
      <c r="P503" s="79">
        <v>8.2016770186335401E-3</v>
      </c>
      <c r="Q503" s="79">
        <v>8.6184472049689442E-3</v>
      </c>
      <c r="R503" s="79">
        <v>8.8508875739644974E-3</v>
      </c>
      <c r="S503" s="79">
        <v>8.4644808743169399E-3</v>
      </c>
      <c r="T503" s="79">
        <v>8.6793478260869562E-3</v>
      </c>
      <c r="U503" s="79">
        <v>8.7801047120418842E-3</v>
      </c>
    </row>
    <row r="504" spans="1:21" x14ac:dyDescent="0.25">
      <c r="A504" s="81" t="s">
        <v>208</v>
      </c>
      <c r="C504" s="243" t="s">
        <v>181</v>
      </c>
      <c r="D504" s="79">
        <v>7.520661157024793E-4</v>
      </c>
      <c r="E504" s="79">
        <v>7.9687499999999995E-4</v>
      </c>
      <c r="F504" s="79">
        <v>4.5112781954887219E-4</v>
      </c>
      <c r="G504" s="79">
        <v>6.5693430656934301E-4</v>
      </c>
      <c r="H504" s="79">
        <v>4.1176470588235296E-4</v>
      </c>
      <c r="I504" s="79">
        <v>1.8601449275362319E-4</v>
      </c>
      <c r="J504" s="79" t="s">
        <v>48</v>
      </c>
      <c r="K504" s="79" t="s">
        <v>48</v>
      </c>
      <c r="L504" s="79">
        <v>4.6357615894039735E-4</v>
      </c>
      <c r="M504" s="79">
        <v>4.7741935483870966E-4</v>
      </c>
      <c r="N504" s="79">
        <v>5.3846153846153844E-4</v>
      </c>
      <c r="O504" s="79">
        <v>4.7500000000000003E-5</v>
      </c>
      <c r="P504" s="79">
        <v>4.6583850931677018E-4</v>
      </c>
      <c r="Q504" s="79">
        <v>4.4720496894409936E-4</v>
      </c>
      <c r="R504" s="79">
        <v>6.0355029585798818E-4</v>
      </c>
      <c r="S504" s="79">
        <v>6.1202185792349725E-4</v>
      </c>
      <c r="T504" s="79">
        <v>5.1630434782608692E-4</v>
      </c>
      <c r="U504" s="79">
        <v>5.7068062827225134E-4</v>
      </c>
    </row>
    <row r="505" spans="1:21" x14ac:dyDescent="0.25">
      <c r="A505" s="81" t="s">
        <v>208</v>
      </c>
      <c r="C505" s="243" t="s">
        <v>26</v>
      </c>
      <c r="D505" s="79">
        <v>1.1493388429752065E-3</v>
      </c>
      <c r="E505" s="79">
        <v>3.5937499999999999E-4</v>
      </c>
      <c r="F505" s="79" t="s">
        <v>48</v>
      </c>
      <c r="G505" s="79" t="s">
        <v>48</v>
      </c>
      <c r="H505" s="79" t="s">
        <v>48</v>
      </c>
      <c r="I505" s="79" t="s">
        <v>48</v>
      </c>
      <c r="J505" s="79" t="s">
        <v>48</v>
      </c>
      <c r="K505" s="79" t="s">
        <v>48</v>
      </c>
      <c r="L505" s="79" t="s">
        <v>48</v>
      </c>
      <c r="M505" s="79" t="s">
        <v>48</v>
      </c>
      <c r="N505" s="79" t="s">
        <v>48</v>
      </c>
      <c r="O505" s="79" t="s">
        <v>48</v>
      </c>
      <c r="P505" s="79" t="s">
        <v>48</v>
      </c>
      <c r="Q505" s="79" t="s">
        <v>48</v>
      </c>
      <c r="R505" s="79" t="s">
        <v>48</v>
      </c>
      <c r="S505" s="79" t="s">
        <v>48</v>
      </c>
      <c r="T505" s="79" t="s">
        <v>48</v>
      </c>
      <c r="U505" s="79" t="s">
        <v>48</v>
      </c>
    </row>
    <row r="506" spans="1:21" x14ac:dyDescent="0.25">
      <c r="A506" s="81" t="s">
        <v>208</v>
      </c>
      <c r="C506" s="243" t="s">
        <v>191</v>
      </c>
      <c r="D506" s="79" t="s">
        <v>48</v>
      </c>
      <c r="E506" s="79" t="s">
        <v>48</v>
      </c>
      <c r="F506" s="79" t="s">
        <v>48</v>
      </c>
      <c r="G506" s="79" t="s">
        <v>48</v>
      </c>
      <c r="H506" s="79" t="s">
        <v>48</v>
      </c>
      <c r="I506" s="79" t="s">
        <v>48</v>
      </c>
      <c r="J506" s="79" t="s">
        <v>48</v>
      </c>
      <c r="K506" s="79" t="s">
        <v>48</v>
      </c>
      <c r="L506" s="79">
        <v>3.3317880794701989E-4</v>
      </c>
      <c r="M506" s="79">
        <v>2.0616774193548387E-3</v>
      </c>
      <c r="N506" s="79">
        <v>2.1200641025641027E-3</v>
      </c>
      <c r="O506" s="79">
        <v>2.288E-4</v>
      </c>
      <c r="P506" s="79">
        <v>2.2962111801242235E-3</v>
      </c>
      <c r="Q506" s="79">
        <v>2.1913664596273294E-3</v>
      </c>
      <c r="R506" s="79">
        <v>2.2289940828402366E-3</v>
      </c>
      <c r="S506" s="79">
        <v>2.0748633879781419E-3</v>
      </c>
      <c r="T506" s="79">
        <v>1.7989130434782608E-3</v>
      </c>
      <c r="U506" s="79">
        <v>2.3560209424083769E-3</v>
      </c>
    </row>
    <row r="507" spans="1:21" x14ac:dyDescent="0.25">
      <c r="A507" s="81" t="s">
        <v>208</v>
      </c>
      <c r="C507" s="243" t="s">
        <v>217</v>
      </c>
      <c r="D507" s="79">
        <v>3.1788512396694217E-2</v>
      </c>
      <c r="E507" s="79">
        <v>2.9780000000000001E-2</v>
      </c>
      <c r="F507" s="79">
        <v>2.7410977443609024E-2</v>
      </c>
      <c r="G507" s="79">
        <v>2.7089270072992701E-2</v>
      </c>
      <c r="H507" s="79">
        <v>2.4255441176470587E-2</v>
      </c>
      <c r="I507" s="79">
        <v>2.577195652173913E-2</v>
      </c>
      <c r="J507" s="79">
        <v>2.7587755102040815E-2</v>
      </c>
      <c r="K507" s="79">
        <v>2.8603400000000001E-2</v>
      </c>
      <c r="L507" s="79">
        <v>2.1691125827814569E-2</v>
      </c>
      <c r="M507" s="79">
        <v>2.1645290322580644E-2</v>
      </c>
      <c r="N507" s="79">
        <v>1.5833333333333335E-2</v>
      </c>
      <c r="O507" s="79">
        <v>1.50625E-3</v>
      </c>
      <c r="P507" s="79">
        <v>1.6770186335403725E-2</v>
      </c>
      <c r="Q507" s="79">
        <v>2.7577639751552797E-2</v>
      </c>
      <c r="R507" s="79">
        <v>2.9585798816568046E-2</v>
      </c>
      <c r="S507" s="79">
        <v>2.6229508196721311E-2</v>
      </c>
      <c r="T507" s="79">
        <v>2.798913043478261E-2</v>
      </c>
      <c r="U507" s="79">
        <v>3.1099476439790576E-2</v>
      </c>
    </row>
    <row r="508" spans="1:21" x14ac:dyDescent="0.25">
      <c r="A508" s="81" t="s">
        <v>208</v>
      </c>
      <c r="C508" s="243" t="s">
        <v>194</v>
      </c>
      <c r="D508" s="79">
        <v>1.0363636363636363E-2</v>
      </c>
      <c r="E508" s="79">
        <v>9.8984374999999993E-3</v>
      </c>
      <c r="F508" s="79">
        <v>9.4155639097744364E-3</v>
      </c>
      <c r="G508" s="79">
        <v>9.7447445255474455E-3</v>
      </c>
      <c r="H508" s="79">
        <v>9.6841911764705881E-3</v>
      </c>
      <c r="I508" s="79">
        <v>9.5362318840579718E-3</v>
      </c>
      <c r="J508" s="79">
        <v>8.979591836734694E-3</v>
      </c>
      <c r="K508" s="79">
        <v>8.4364666666666664E-3</v>
      </c>
      <c r="L508" s="79">
        <v>8.5889403973509939E-3</v>
      </c>
      <c r="M508" s="79">
        <v>8.3974193548387102E-3</v>
      </c>
      <c r="N508" s="79">
        <v>8.1279487179487173E-3</v>
      </c>
      <c r="O508" s="79">
        <v>8.0937499999999998E-4</v>
      </c>
      <c r="P508" s="79">
        <v>7.9316770186335407E-3</v>
      </c>
      <c r="Q508" s="79">
        <v>7.7018633540372671E-3</v>
      </c>
      <c r="R508" s="79">
        <v>7.3254437869822485E-3</v>
      </c>
      <c r="S508" s="79">
        <v>1.0316939890710383E-2</v>
      </c>
      <c r="T508" s="79">
        <v>1.3641304347826087E-2</v>
      </c>
      <c r="U508" s="79">
        <v>1.6439790575916231E-2</v>
      </c>
    </row>
    <row r="509" spans="1:21" x14ac:dyDescent="0.25">
      <c r="A509" s="81" t="s">
        <v>208</v>
      </c>
      <c r="C509" s="243" t="s">
        <v>165</v>
      </c>
      <c r="D509" s="79">
        <v>6.7768595041322319E-4</v>
      </c>
      <c r="E509" s="79">
        <v>6.0523437499999998E-4</v>
      </c>
      <c r="F509" s="79">
        <v>5.3233082706766915E-4</v>
      </c>
      <c r="G509" s="79">
        <v>3.9416058394160585E-4</v>
      </c>
      <c r="H509" s="79">
        <v>3.6764705882352941E-4</v>
      </c>
      <c r="I509" s="79">
        <v>3.5507246376811593E-4</v>
      </c>
      <c r="J509" s="79">
        <v>2.9931972789115646E-4</v>
      </c>
      <c r="K509" s="79">
        <v>2.5333333333333333E-4</v>
      </c>
      <c r="L509" s="79">
        <v>3.0463576158940399E-4</v>
      </c>
      <c r="M509" s="79">
        <v>3.5948387096774195E-4</v>
      </c>
      <c r="N509" s="79">
        <v>3.2403846153846155E-4</v>
      </c>
      <c r="O509" s="79">
        <v>7.8750000000000003E-5</v>
      </c>
      <c r="P509" s="79">
        <v>9.9378881987577643E-4</v>
      </c>
      <c r="Q509" s="79">
        <v>5.8385093167701864E-4</v>
      </c>
      <c r="R509" s="79">
        <v>6.1538461538461541E-4</v>
      </c>
      <c r="S509" s="79">
        <v>7.1584699453551917E-4</v>
      </c>
      <c r="T509" s="79">
        <v>1.0815217391304348E-3</v>
      </c>
      <c r="U509" s="79">
        <v>1.2513089005235603E-3</v>
      </c>
    </row>
    <row r="510" spans="1:21" x14ac:dyDescent="0.25">
      <c r="A510" s="81" t="s">
        <v>208</v>
      </c>
      <c r="C510" s="243" t="s">
        <v>84</v>
      </c>
      <c r="D510" s="79">
        <v>6.1983471074380169E-4</v>
      </c>
      <c r="E510" s="79" t="s">
        <v>48</v>
      </c>
      <c r="F510" s="79" t="s">
        <v>48</v>
      </c>
      <c r="G510" s="79">
        <v>9.045985401459854E-4</v>
      </c>
      <c r="H510" s="79">
        <v>1.3244117647058823E-3</v>
      </c>
      <c r="I510" s="79">
        <v>1.1721014492753624E-3</v>
      </c>
      <c r="J510" s="79">
        <v>7.6013605442176876E-4</v>
      </c>
      <c r="K510" s="79">
        <v>7.2666666666666669E-4</v>
      </c>
      <c r="L510" s="79">
        <v>4.1470198675496687E-4</v>
      </c>
      <c r="M510" s="79">
        <v>4.2451612903225808E-4</v>
      </c>
      <c r="N510" s="79">
        <v>4.789102564102564E-4</v>
      </c>
      <c r="O510" s="79" t="s">
        <v>48</v>
      </c>
      <c r="P510" s="79" t="s">
        <v>48</v>
      </c>
      <c r="Q510" s="79">
        <v>2.0931677018633542E-4</v>
      </c>
      <c r="R510" s="79">
        <v>3.1360946745562132E-4</v>
      </c>
      <c r="S510" s="79">
        <v>2.6775956284153007E-4</v>
      </c>
      <c r="T510" s="79">
        <v>2.8532608695652176E-4</v>
      </c>
      <c r="U510" s="79">
        <v>7.3298429319371724E-4</v>
      </c>
    </row>
    <row r="511" spans="1:21" x14ac:dyDescent="0.25">
      <c r="A511" s="81" t="s">
        <v>208</v>
      </c>
      <c r="C511" s="243" t="s">
        <v>117</v>
      </c>
      <c r="D511" s="79">
        <v>2.2297520661157026E-4</v>
      </c>
      <c r="E511" s="79" t="s">
        <v>48</v>
      </c>
      <c r="F511" s="79" t="s">
        <v>48</v>
      </c>
      <c r="G511" s="79" t="s">
        <v>48</v>
      </c>
      <c r="H511" s="79" t="s">
        <v>48</v>
      </c>
      <c r="I511" s="79" t="s">
        <v>48</v>
      </c>
      <c r="J511" s="79" t="s">
        <v>48</v>
      </c>
      <c r="K511" s="79" t="s">
        <v>48</v>
      </c>
      <c r="L511" s="79" t="s">
        <v>48</v>
      </c>
      <c r="M511" s="79" t="s">
        <v>48</v>
      </c>
      <c r="N511" s="79" t="s">
        <v>48</v>
      </c>
      <c r="O511" s="79" t="s">
        <v>48</v>
      </c>
      <c r="P511" s="79" t="s">
        <v>48</v>
      </c>
      <c r="Q511" s="79" t="s">
        <v>48</v>
      </c>
      <c r="R511" s="79" t="s">
        <v>48</v>
      </c>
      <c r="S511" s="79" t="s">
        <v>48</v>
      </c>
      <c r="T511" s="79" t="s">
        <v>48</v>
      </c>
      <c r="U511" s="79" t="s">
        <v>48</v>
      </c>
    </row>
    <row r="512" spans="1:21" x14ac:dyDescent="0.25">
      <c r="A512" s="81" t="s">
        <v>208</v>
      </c>
      <c r="C512" s="246" t="s">
        <v>147</v>
      </c>
      <c r="D512" s="79" t="s">
        <v>48</v>
      </c>
      <c r="E512" s="79" t="s">
        <v>48</v>
      </c>
      <c r="F512" s="79" t="s">
        <v>48</v>
      </c>
      <c r="G512" s="79" t="s">
        <v>48</v>
      </c>
      <c r="H512" s="79" t="s">
        <v>48</v>
      </c>
      <c r="I512" s="79" t="s">
        <v>48</v>
      </c>
      <c r="J512" s="79" t="s">
        <v>48</v>
      </c>
      <c r="K512" s="79" t="s">
        <v>48</v>
      </c>
      <c r="L512" s="79" t="s">
        <v>48</v>
      </c>
      <c r="M512" s="79" t="s">
        <v>48</v>
      </c>
      <c r="N512" s="79">
        <v>1.2820512820512821E-4</v>
      </c>
      <c r="O512" s="79">
        <v>1.2500000000000001E-5</v>
      </c>
      <c r="P512" s="79">
        <v>1.2422360248447205E-4</v>
      </c>
      <c r="Q512" s="79">
        <v>1.3664596273291925E-3</v>
      </c>
      <c r="R512" s="79">
        <v>1.242603550295858E-3</v>
      </c>
      <c r="S512" s="79">
        <v>6.0109289617486339E-4</v>
      </c>
      <c r="T512" s="79">
        <v>7.6086956521739129E-4</v>
      </c>
      <c r="U512" s="79">
        <v>4.18848167539267E-4</v>
      </c>
    </row>
    <row r="513" spans="1:21" x14ac:dyDescent="0.25">
      <c r="A513" s="81" t="s">
        <v>208</v>
      </c>
      <c r="C513" s="243" t="s">
        <v>28</v>
      </c>
      <c r="D513" s="79" t="s">
        <v>48</v>
      </c>
      <c r="E513" s="79" t="s">
        <v>48</v>
      </c>
      <c r="F513" s="79" t="s">
        <v>48</v>
      </c>
      <c r="G513" s="79" t="s">
        <v>48</v>
      </c>
      <c r="H513" s="79" t="s">
        <v>48</v>
      </c>
      <c r="I513" s="79">
        <v>2.3188405797101448E-4</v>
      </c>
      <c r="J513" s="79">
        <v>1.0204081632653062E-3</v>
      </c>
      <c r="K513" s="79">
        <v>1.1800000000000001E-3</v>
      </c>
      <c r="L513" s="79">
        <v>1.2649006622516556E-3</v>
      </c>
      <c r="M513" s="79">
        <v>1.2129032258064516E-3</v>
      </c>
      <c r="N513" s="79">
        <v>1.1987179487179488E-3</v>
      </c>
      <c r="O513" s="79">
        <v>1.1562500000000001E-4</v>
      </c>
      <c r="P513" s="79">
        <v>1.1987577639751552E-3</v>
      </c>
      <c r="Q513" s="79">
        <v>1.1677018633540373E-3</v>
      </c>
      <c r="R513" s="79">
        <v>1.136094674556213E-3</v>
      </c>
      <c r="S513" s="79">
        <v>7.3770491803278688E-4</v>
      </c>
      <c r="T513" s="79">
        <v>7.1195652173913044E-4</v>
      </c>
      <c r="U513" s="79">
        <v>6.8586387434554973E-4</v>
      </c>
    </row>
    <row r="514" spans="1:21" ht="14.25" customHeight="1" x14ac:dyDescent="0.25">
      <c r="A514" s="81" t="s">
        <v>208</v>
      </c>
      <c r="C514" s="243" t="s">
        <v>184</v>
      </c>
      <c r="D514" s="79">
        <v>1.2578512396694216E-2</v>
      </c>
      <c r="E514" s="79">
        <v>1.4681328125E-2</v>
      </c>
      <c r="F514" s="79">
        <v>1.5105263157894736E-2</v>
      </c>
      <c r="G514" s="79">
        <v>1.5912408759124086E-2</v>
      </c>
      <c r="H514" s="79">
        <v>1.4999999999999999E-2</v>
      </c>
      <c r="I514" s="79">
        <v>1.4659420289855072E-2</v>
      </c>
      <c r="J514" s="79">
        <v>1.1793877551020408E-2</v>
      </c>
      <c r="K514" s="79">
        <v>1.28652E-2</v>
      </c>
      <c r="L514" s="79">
        <v>1.2871192052980132E-2</v>
      </c>
      <c r="M514" s="79">
        <v>1.0915096774193549E-2</v>
      </c>
      <c r="N514" s="79">
        <v>1.0233974358974359E-2</v>
      </c>
      <c r="O514" s="79">
        <v>1.041875E-3</v>
      </c>
      <c r="P514" s="79">
        <v>9.9254658385093172E-3</v>
      </c>
      <c r="Q514" s="79">
        <v>8.1055900621118011E-3</v>
      </c>
      <c r="R514" s="79">
        <v>7.4142011834319524E-3</v>
      </c>
      <c r="S514" s="79">
        <v>5.7650273224043713E-3</v>
      </c>
      <c r="T514" s="79">
        <v>4.1250000000000002E-3</v>
      </c>
      <c r="U514" s="79">
        <v>2.2460732984293194E-3</v>
      </c>
    </row>
    <row r="515" spans="1:21" x14ac:dyDescent="0.25">
      <c r="A515" s="81" t="s">
        <v>208</v>
      </c>
      <c r="C515" s="243" t="s">
        <v>92</v>
      </c>
      <c r="D515" s="79">
        <v>3.9945289256198349E-2</v>
      </c>
      <c r="E515" s="79">
        <v>4.1905234375000003E-2</v>
      </c>
      <c r="F515" s="79">
        <v>4.1648421052631578E-2</v>
      </c>
      <c r="G515" s="79">
        <v>5.2722992700729929E-2</v>
      </c>
      <c r="H515" s="79">
        <v>6.209948529411765E-2</v>
      </c>
      <c r="I515" s="79">
        <v>6.2505652173913046E-2</v>
      </c>
      <c r="J515" s="79">
        <v>7.0447210884353739E-2</v>
      </c>
      <c r="K515" s="79">
        <v>6.73266E-2</v>
      </c>
      <c r="L515" s="79">
        <v>6.9435231788079477E-2</v>
      </c>
      <c r="M515" s="79">
        <v>7.679187096774194E-2</v>
      </c>
      <c r="N515" s="79">
        <v>8.1273525641025635E-2</v>
      </c>
      <c r="O515" s="79">
        <v>7.9765562500000008E-3</v>
      </c>
      <c r="P515" s="79">
        <v>7.7462422360248445E-2</v>
      </c>
      <c r="Q515" s="79">
        <v>7.6727453416149075E-2</v>
      </c>
      <c r="R515" s="79">
        <v>7.6848698224852074E-2</v>
      </c>
      <c r="S515" s="79">
        <v>7.5171639344262298E-2</v>
      </c>
      <c r="T515" s="79">
        <v>7.4978260869565216E-2</v>
      </c>
      <c r="U515" s="79">
        <v>8.9047120418848172E-2</v>
      </c>
    </row>
    <row r="516" spans="1:21" x14ac:dyDescent="0.25">
      <c r="A516" s="81" t="s">
        <v>208</v>
      </c>
      <c r="C516" s="243" t="s">
        <v>158</v>
      </c>
      <c r="D516" s="79">
        <v>3.7520661157024794E-3</v>
      </c>
      <c r="E516" s="79">
        <v>2.7031249999999998E-3</v>
      </c>
      <c r="F516" s="79">
        <v>2.3040601503759397E-3</v>
      </c>
      <c r="G516" s="79">
        <v>1.4833576642335766E-3</v>
      </c>
      <c r="H516" s="79">
        <v>1.3502941176470589E-3</v>
      </c>
      <c r="I516" s="79">
        <v>1.4792753623188407E-3</v>
      </c>
      <c r="J516" s="79">
        <v>1.0873469387755101E-3</v>
      </c>
      <c r="K516" s="79">
        <v>1.0882000000000001E-3</v>
      </c>
      <c r="L516" s="79">
        <v>1.1364900662251655E-3</v>
      </c>
      <c r="M516" s="79">
        <v>1.474967741935484E-3</v>
      </c>
      <c r="N516" s="79">
        <v>1.3612179487179487E-3</v>
      </c>
      <c r="O516" s="79">
        <v>3.0662499999999999E-4</v>
      </c>
      <c r="P516" s="79">
        <v>3.6280745341614909E-3</v>
      </c>
      <c r="Q516" s="79">
        <v>3.9649068322981365E-3</v>
      </c>
      <c r="R516" s="79">
        <v>3.8724260355029586E-3</v>
      </c>
      <c r="S516" s="79">
        <v>4.9650819672131148E-3</v>
      </c>
      <c r="T516" s="79">
        <v>4.994565217391304E-3</v>
      </c>
      <c r="U516" s="79">
        <v>4.3874345549738221E-3</v>
      </c>
    </row>
    <row r="517" spans="1:21" x14ac:dyDescent="0.25">
      <c r="A517" s="81" t="s">
        <v>208</v>
      </c>
      <c r="C517" s="243" t="s">
        <v>118</v>
      </c>
      <c r="D517" s="79">
        <v>3.6016528925619837E-2</v>
      </c>
      <c r="E517" s="79">
        <v>3.6187499999999997E-2</v>
      </c>
      <c r="F517" s="79">
        <v>3.4142857142857141E-2</v>
      </c>
      <c r="G517" s="79">
        <v>3.4598540145985401E-2</v>
      </c>
      <c r="H517" s="79">
        <v>3.6970588235294116E-2</v>
      </c>
      <c r="I517" s="79">
        <v>3.6594202898550726E-2</v>
      </c>
      <c r="J517" s="79">
        <v>3.612244897959184E-2</v>
      </c>
      <c r="K517" s="79">
        <v>3.4133333333333335E-2</v>
      </c>
      <c r="L517" s="79">
        <v>3.2913907284768215E-2</v>
      </c>
      <c r="M517" s="79">
        <v>2.9161290322580646E-2</v>
      </c>
      <c r="N517" s="79">
        <v>2.7525641025641024E-2</v>
      </c>
      <c r="O517" s="79">
        <v>2.7437500000000001E-3</v>
      </c>
      <c r="P517" s="79">
        <v>2.6422360248447206E-2</v>
      </c>
      <c r="Q517" s="79">
        <v>2.6503105590062113E-2</v>
      </c>
      <c r="R517" s="79">
        <v>2.5272189349112427E-2</v>
      </c>
      <c r="S517" s="79">
        <v>2.3459016393442621E-2</v>
      </c>
      <c r="T517" s="79">
        <v>2.2918478260869565E-2</v>
      </c>
      <c r="U517" s="79">
        <v>2.231413612565445E-2</v>
      </c>
    </row>
    <row r="518" spans="1:21" x14ac:dyDescent="0.25">
      <c r="A518" s="81" t="s">
        <v>208</v>
      </c>
      <c r="C518" s="243" t="s">
        <v>218</v>
      </c>
      <c r="D518" s="79">
        <v>9.4741322314049591E-3</v>
      </c>
      <c r="E518" s="79">
        <v>7.7734375E-3</v>
      </c>
      <c r="F518" s="79">
        <v>5.7293233082706769E-3</v>
      </c>
      <c r="G518" s="79">
        <v>6.0510948905109488E-3</v>
      </c>
      <c r="H518" s="79">
        <v>5.6784558823529414E-3</v>
      </c>
      <c r="I518" s="79">
        <v>5.6218115942028987E-3</v>
      </c>
      <c r="J518" s="79">
        <v>6.5131292517006806E-3</v>
      </c>
      <c r="K518" s="79">
        <v>5.9693999999999997E-3</v>
      </c>
      <c r="L518" s="79">
        <v>5.2092715231788081E-3</v>
      </c>
      <c r="M518" s="79">
        <v>5.8223870967741937E-3</v>
      </c>
      <c r="N518" s="79">
        <v>5.7374358974358972E-3</v>
      </c>
      <c r="O518" s="79">
        <v>5.4062499999999998E-4</v>
      </c>
      <c r="P518" s="79">
        <v>4.6227329192546586E-3</v>
      </c>
      <c r="Q518" s="79">
        <v>4.9494409937888197E-3</v>
      </c>
      <c r="R518" s="79">
        <v>4.3812426035502961E-3</v>
      </c>
      <c r="S518" s="79">
        <v>4.2205464480874321E-3</v>
      </c>
      <c r="T518" s="79">
        <v>4.0978260869565216E-3</v>
      </c>
      <c r="U518" s="79">
        <v>4.3507853403141365E-3</v>
      </c>
    </row>
    <row r="519" spans="1:21" x14ac:dyDescent="0.25">
      <c r="A519" s="81" t="s">
        <v>208</v>
      </c>
      <c r="C519" s="243" t="s">
        <v>29</v>
      </c>
      <c r="D519" s="79">
        <v>1.5756198347107438E-3</v>
      </c>
      <c r="E519" s="79">
        <v>1.313046875E-3</v>
      </c>
      <c r="F519" s="79">
        <v>1.2089473684210527E-3</v>
      </c>
      <c r="G519" s="79">
        <v>1.4003649635036496E-3</v>
      </c>
      <c r="H519" s="79">
        <v>1.3942647058823529E-3</v>
      </c>
      <c r="I519" s="79">
        <v>1.6948550724637682E-3</v>
      </c>
      <c r="J519" s="79">
        <v>1.2766666666666666E-3</v>
      </c>
      <c r="K519" s="79">
        <v>1E-3</v>
      </c>
      <c r="L519" s="79">
        <v>8.0344370860927156E-4</v>
      </c>
      <c r="M519" s="79">
        <v>1.4277419354838709E-4</v>
      </c>
      <c r="N519" s="79">
        <v>1.2820512820512821E-4</v>
      </c>
      <c r="O519" s="79">
        <v>6.2500000000000003E-6</v>
      </c>
      <c r="P519" s="79">
        <v>3.1055900621118014E-4</v>
      </c>
      <c r="Q519" s="79">
        <v>3.9751552795031056E-4</v>
      </c>
      <c r="R519" s="79">
        <v>3.4911242603550294E-4</v>
      </c>
      <c r="S519" s="79">
        <v>3.6612021857923495E-4</v>
      </c>
      <c r="T519" s="79">
        <v>3.9130434782608698E-4</v>
      </c>
      <c r="U519" s="79">
        <v>3.9790575916230365E-4</v>
      </c>
    </row>
    <row r="520" spans="1:21" x14ac:dyDescent="0.25">
      <c r="A520" s="81" t="s">
        <v>208</v>
      </c>
      <c r="C520" s="243" t="s">
        <v>16</v>
      </c>
      <c r="D520" s="79">
        <v>4.1322314049586778E-2</v>
      </c>
      <c r="E520" s="79">
        <v>4.1406249999999999E-2</v>
      </c>
      <c r="F520" s="79">
        <v>4.2857142857142858E-2</v>
      </c>
      <c r="G520" s="79">
        <v>4.3795620437956206E-2</v>
      </c>
      <c r="H520" s="79">
        <v>5.1102941176470587E-2</v>
      </c>
      <c r="I520" s="79">
        <v>4.8913043478260872E-2</v>
      </c>
      <c r="J520" s="79">
        <v>4.5918367346938778E-2</v>
      </c>
      <c r="K520" s="79">
        <v>4.6666666666666669E-2</v>
      </c>
      <c r="L520" s="79">
        <v>4.8013245033112585E-2</v>
      </c>
      <c r="M520" s="79">
        <v>4.774193548387097E-2</v>
      </c>
      <c r="N520" s="79">
        <v>4.807692307692308E-2</v>
      </c>
      <c r="O520" s="79">
        <v>4.1606250000000003E-3</v>
      </c>
      <c r="P520" s="79">
        <v>4.3664596273291924E-2</v>
      </c>
      <c r="Q520" s="79">
        <v>4.4285714285714282E-2</v>
      </c>
      <c r="R520" s="79">
        <v>4.2603550295857988E-2</v>
      </c>
      <c r="S520" s="79">
        <v>3.9453551912568309E-2</v>
      </c>
      <c r="T520" s="79">
        <v>4.0326086956521741E-2</v>
      </c>
      <c r="U520" s="79">
        <v>3.8324607329842934E-2</v>
      </c>
    </row>
    <row r="521" spans="1:21" x14ac:dyDescent="0.25">
      <c r="A521" s="81" t="s">
        <v>208</v>
      </c>
      <c r="C521" s="243" t="s">
        <v>219</v>
      </c>
      <c r="D521" s="79">
        <v>6.462809917355372E-5</v>
      </c>
      <c r="E521" s="79">
        <v>6.4140625000000002E-5</v>
      </c>
      <c r="F521" s="79">
        <v>6.7669172932330828E-5</v>
      </c>
      <c r="G521" s="79">
        <v>5.8394160583941608E-5</v>
      </c>
      <c r="H521" s="79">
        <v>5.8823529411764708E-5</v>
      </c>
      <c r="I521" s="79">
        <v>5.797101449275362E-5</v>
      </c>
      <c r="J521" s="79">
        <v>4.435374149659864E-5</v>
      </c>
      <c r="K521" s="79">
        <v>4.4533333333333336E-5</v>
      </c>
      <c r="L521" s="79">
        <v>4.8344370860927149E-5</v>
      </c>
      <c r="M521" s="79">
        <v>4.8387096774193547E-5</v>
      </c>
      <c r="N521" s="79">
        <v>9.3910256410256404E-5</v>
      </c>
      <c r="O521" s="79">
        <v>1.074375E-5</v>
      </c>
      <c r="P521" s="79">
        <v>9.9565217391304353E-5</v>
      </c>
      <c r="Q521" s="79">
        <v>1.0062111801242236E-4</v>
      </c>
      <c r="R521" s="79">
        <v>3.5502958579881655E-4</v>
      </c>
      <c r="S521" s="79">
        <v>5.4098360655737701E-4</v>
      </c>
      <c r="T521" s="79">
        <v>5.4347826086956522E-4</v>
      </c>
      <c r="U521" s="79">
        <v>5.2356020942408382E-4</v>
      </c>
    </row>
    <row r="522" spans="1:21" x14ac:dyDescent="0.25">
      <c r="A522" s="81" t="s">
        <v>208</v>
      </c>
      <c r="B522" s="79" t="s">
        <v>148</v>
      </c>
      <c r="C522" s="243" t="s">
        <v>37</v>
      </c>
      <c r="D522" s="79">
        <v>5.8595041322314053E-3</v>
      </c>
      <c r="E522" s="79">
        <v>4.0390625000000001E-3</v>
      </c>
      <c r="F522" s="79">
        <v>6.4736842105263155E-3</v>
      </c>
      <c r="G522" s="79">
        <v>2.2627737226277372E-3</v>
      </c>
      <c r="H522" s="79">
        <v>2.7132352941176469E-3</v>
      </c>
      <c r="I522" s="79">
        <v>1.9130434782608696E-3</v>
      </c>
      <c r="J522" s="79">
        <v>8.1632653061224493E-4</v>
      </c>
      <c r="K522" s="79">
        <v>8.5999999999999998E-4</v>
      </c>
      <c r="L522" s="79">
        <v>7.9470198675496689E-4</v>
      </c>
      <c r="M522" s="79">
        <v>1.0645161290322581E-3</v>
      </c>
      <c r="N522" s="79">
        <v>1.3333333333333333E-3</v>
      </c>
      <c r="O522" s="79">
        <v>1.4625E-4</v>
      </c>
      <c r="P522" s="79">
        <v>1.5279503105590062E-3</v>
      </c>
      <c r="Q522" s="79">
        <v>1.7391304347826088E-3</v>
      </c>
      <c r="R522" s="79">
        <v>2.0355029585798815E-3</v>
      </c>
      <c r="S522" s="79">
        <v>1.9945355191256829E-3</v>
      </c>
      <c r="T522" s="79">
        <v>1.9456521739130434E-3</v>
      </c>
      <c r="U522" s="79">
        <v>1.905759162303665E-3</v>
      </c>
    </row>
    <row r="523" spans="1:21" x14ac:dyDescent="0.25">
      <c r="A523" s="81" t="s">
        <v>208</v>
      </c>
      <c r="C523" s="243" t="s">
        <v>120</v>
      </c>
      <c r="D523" s="79">
        <v>1.2809917355371901E-5</v>
      </c>
      <c r="E523" s="79">
        <v>9.6875E-6</v>
      </c>
      <c r="F523" s="79" t="s">
        <v>48</v>
      </c>
      <c r="G523" s="79" t="s">
        <v>48</v>
      </c>
      <c r="H523" s="79" t="s">
        <v>48</v>
      </c>
      <c r="I523" s="79" t="s">
        <v>48</v>
      </c>
      <c r="J523" s="79" t="s">
        <v>48</v>
      </c>
      <c r="K523" s="79" t="s">
        <v>48</v>
      </c>
      <c r="L523" s="79" t="s">
        <v>48</v>
      </c>
      <c r="M523" s="79" t="s">
        <v>48</v>
      </c>
      <c r="N523" s="79" t="s">
        <v>48</v>
      </c>
      <c r="O523" s="79" t="s">
        <v>48</v>
      </c>
      <c r="P523" s="79" t="s">
        <v>48</v>
      </c>
      <c r="Q523" s="79" t="s">
        <v>48</v>
      </c>
      <c r="R523" s="79" t="s">
        <v>48</v>
      </c>
      <c r="S523" s="79" t="s">
        <v>48</v>
      </c>
      <c r="T523" s="79" t="s">
        <v>48</v>
      </c>
      <c r="U523" s="79" t="s">
        <v>48</v>
      </c>
    </row>
    <row r="524" spans="1:21" x14ac:dyDescent="0.25">
      <c r="A524" s="81" t="s">
        <v>208</v>
      </c>
      <c r="C524" s="243" t="s">
        <v>121</v>
      </c>
      <c r="D524" s="79">
        <v>1.3719008264462811E-2</v>
      </c>
      <c r="E524" s="79">
        <v>1.1270546875000001E-2</v>
      </c>
      <c r="F524" s="79">
        <v>1.030766917293233E-2</v>
      </c>
      <c r="G524" s="79">
        <v>1.0355109489051094E-2</v>
      </c>
      <c r="H524" s="79">
        <v>9.5286029411764707E-3</v>
      </c>
      <c r="I524" s="79">
        <v>6.4855072463768119E-3</v>
      </c>
      <c r="J524" s="79">
        <v>5.9183673469387754E-3</v>
      </c>
      <c r="K524" s="79">
        <v>5.9066666666666668E-3</v>
      </c>
      <c r="L524" s="79">
        <v>5.9271523178807944E-3</v>
      </c>
      <c r="M524" s="79">
        <v>6.2580645161290326E-3</v>
      </c>
      <c r="N524" s="79">
        <v>6.9679487179487177E-3</v>
      </c>
      <c r="O524" s="79">
        <v>6.7250000000000003E-4</v>
      </c>
      <c r="P524" s="79">
        <v>6.3726708074534162E-3</v>
      </c>
      <c r="Q524" s="79">
        <v>6.0000000000000001E-3</v>
      </c>
      <c r="R524" s="79">
        <v>4.7928994082840235E-3</v>
      </c>
      <c r="S524" s="79">
        <v>4.1803278688524589E-3</v>
      </c>
      <c r="T524" s="79">
        <v>4.7608695652173912E-3</v>
      </c>
      <c r="U524" s="79">
        <v>4.0523560209424084E-3</v>
      </c>
    </row>
    <row r="525" spans="1:21" x14ac:dyDescent="0.25">
      <c r="A525" s="81" t="s">
        <v>208</v>
      </c>
      <c r="C525" s="243" t="s">
        <v>32</v>
      </c>
      <c r="D525" s="79">
        <v>3.0578512396694213E-3</v>
      </c>
      <c r="E525" s="79">
        <v>1.3578125E-4</v>
      </c>
      <c r="F525" s="79">
        <v>1.752781954887218E-3</v>
      </c>
      <c r="G525" s="79">
        <v>7.0802919708029197E-4</v>
      </c>
      <c r="H525" s="79" t="s">
        <v>48</v>
      </c>
      <c r="I525" s="79">
        <v>4.6594202898550725E-5</v>
      </c>
      <c r="J525" s="79">
        <v>9.8503401360544221E-5</v>
      </c>
      <c r="K525" s="79">
        <v>3.2613333333333331E-4</v>
      </c>
      <c r="L525" s="79">
        <v>4.3814569536423839E-4</v>
      </c>
      <c r="M525" s="79">
        <v>4.198709677419355E-4</v>
      </c>
      <c r="N525" s="79">
        <v>4.5301282051282053E-4</v>
      </c>
      <c r="O525" s="79">
        <v>1.3750000000000001E-4</v>
      </c>
      <c r="P525" s="79">
        <v>3.1552795031055902E-3</v>
      </c>
      <c r="Q525" s="79">
        <v>4.6645962732919256E-3</v>
      </c>
      <c r="R525" s="79">
        <v>5.9112426035502963E-3</v>
      </c>
      <c r="S525" s="79">
        <v>5.2131147540983606E-3</v>
      </c>
      <c r="T525" s="79">
        <v>5.755434782608696E-3</v>
      </c>
      <c r="U525" s="79">
        <v>5.8481675392670161E-3</v>
      </c>
    </row>
    <row r="526" spans="1:21" x14ac:dyDescent="0.25">
      <c r="A526" s="81" t="s">
        <v>208</v>
      </c>
      <c r="C526" s="243" t="s">
        <v>174</v>
      </c>
      <c r="D526" s="79">
        <v>6.0896694214876033E-3</v>
      </c>
      <c r="E526" s="79">
        <v>5.5624999999999997E-3</v>
      </c>
      <c r="F526" s="79">
        <v>5.8469924812030076E-3</v>
      </c>
      <c r="G526" s="79">
        <v>5.4210948905109493E-3</v>
      </c>
      <c r="H526" s="79">
        <v>5.6029411764705883E-3</v>
      </c>
      <c r="I526" s="79">
        <v>6.956521739130435E-3</v>
      </c>
      <c r="J526" s="79">
        <v>6.1632653061224488E-3</v>
      </c>
      <c r="K526" s="79">
        <v>6.5199999999999998E-3</v>
      </c>
      <c r="L526" s="79">
        <v>5.7483443708609269E-3</v>
      </c>
      <c r="M526" s="79">
        <v>4.0516129032258062E-3</v>
      </c>
      <c r="N526" s="79">
        <v>3.6679487179487181E-3</v>
      </c>
      <c r="O526" s="79">
        <v>3.4624999999999999E-4</v>
      </c>
      <c r="P526" s="79">
        <v>4.7204968944099378E-3</v>
      </c>
      <c r="Q526" s="79">
        <v>5.1055900621118011E-3</v>
      </c>
      <c r="R526" s="79">
        <v>4.8816568047337274E-3</v>
      </c>
      <c r="S526" s="79">
        <v>4.5355191256830603E-3</v>
      </c>
      <c r="T526" s="79">
        <v>4.3423913043478257E-3</v>
      </c>
      <c r="U526" s="79">
        <v>3.9162303664921462E-3</v>
      </c>
    </row>
    <row r="527" spans="1:21" x14ac:dyDescent="0.25">
      <c r="A527" s="81" t="s">
        <v>208</v>
      </c>
      <c r="C527" s="243" t="s">
        <v>46</v>
      </c>
      <c r="D527" s="79" t="s">
        <v>48</v>
      </c>
      <c r="E527" s="79" t="s">
        <v>48</v>
      </c>
      <c r="F527" s="79" t="s">
        <v>48</v>
      </c>
      <c r="G527" s="79">
        <v>1.9306569343065694E-4</v>
      </c>
      <c r="H527" s="79">
        <v>3.1044117647058826E-4</v>
      </c>
      <c r="I527" s="79">
        <v>2.6920289855072462E-4</v>
      </c>
      <c r="J527" s="79">
        <v>2.8843537414965985E-4</v>
      </c>
      <c r="K527" s="79">
        <v>2.4406666666666667E-4</v>
      </c>
      <c r="L527" s="79">
        <v>2.1748344370860927E-4</v>
      </c>
      <c r="M527" s="79">
        <v>2.1129032258064516E-4</v>
      </c>
      <c r="N527" s="79">
        <v>1.8282051282051282E-4</v>
      </c>
      <c r="O527" s="79">
        <v>1.924375E-5</v>
      </c>
      <c r="P527" s="79">
        <v>3.9701863354037268E-4</v>
      </c>
      <c r="Q527" s="79">
        <v>4.1913043478260871E-4</v>
      </c>
      <c r="R527" s="79">
        <v>5.207100591715976E-4</v>
      </c>
      <c r="S527" s="79">
        <v>8.415300546448087E-4</v>
      </c>
      <c r="T527" s="79">
        <v>8.9130434782608693E-4</v>
      </c>
      <c r="U527" s="79">
        <v>8.7958115183246071E-4</v>
      </c>
    </row>
    <row r="528" spans="1:21" x14ac:dyDescent="0.25">
      <c r="A528" s="81" t="s">
        <v>208</v>
      </c>
      <c r="C528" s="243" t="s">
        <v>31</v>
      </c>
      <c r="D528" s="79">
        <v>3.3057851239669421E-3</v>
      </c>
      <c r="E528" s="79">
        <v>5.7071093749999999E-3</v>
      </c>
      <c r="F528" s="79">
        <v>5.7333082706766915E-3</v>
      </c>
      <c r="G528" s="79">
        <v>4.1506569343065696E-3</v>
      </c>
      <c r="H528" s="79">
        <v>3.5480147058823529E-3</v>
      </c>
      <c r="I528" s="79">
        <v>4.2028985507246378E-3</v>
      </c>
      <c r="J528" s="79">
        <v>3.3333333333333335E-3</v>
      </c>
      <c r="K528" s="79">
        <v>3.5999999999999999E-3</v>
      </c>
      <c r="L528" s="79">
        <v>4.6357615894039739E-3</v>
      </c>
      <c r="M528" s="79">
        <v>5.2258064516129028E-3</v>
      </c>
      <c r="N528" s="79">
        <v>6.41025641025641E-3</v>
      </c>
      <c r="O528" s="79">
        <v>5.2499999999999997E-4</v>
      </c>
      <c r="P528" s="79">
        <v>5.46583850931677E-3</v>
      </c>
      <c r="Q528" s="79">
        <v>4.9689440993788822E-3</v>
      </c>
      <c r="R528" s="79">
        <v>6.1538461538461538E-3</v>
      </c>
      <c r="S528" s="79">
        <v>6.5573770491803279E-3</v>
      </c>
      <c r="T528" s="79">
        <v>6.6304347826086959E-3</v>
      </c>
      <c r="U528" s="79">
        <v>6.5445026178010471E-3</v>
      </c>
    </row>
    <row r="529" spans="1:21" x14ac:dyDescent="0.25">
      <c r="A529" s="81" t="s">
        <v>208</v>
      </c>
      <c r="C529" s="243" t="s">
        <v>38</v>
      </c>
      <c r="D529" s="79">
        <v>0.1537190082644628</v>
      </c>
      <c r="E529" s="79">
        <v>0.125</v>
      </c>
      <c r="F529" s="79">
        <v>0.10827067669172932</v>
      </c>
      <c r="G529" s="79">
        <v>9.7810218978102187E-2</v>
      </c>
      <c r="H529" s="79">
        <v>8.38235294117647E-2</v>
      </c>
      <c r="I529" s="79">
        <v>8.1159420289855067E-2</v>
      </c>
      <c r="J529" s="79">
        <v>7.8911564625850333E-2</v>
      </c>
      <c r="K529" s="79">
        <v>7.5999999999999998E-2</v>
      </c>
      <c r="L529" s="79">
        <v>7.9470198675496692E-2</v>
      </c>
      <c r="M529" s="79">
        <v>7.5483870967741937E-2</v>
      </c>
      <c r="N529" s="79">
        <v>8.3974358974358967E-2</v>
      </c>
      <c r="O529" s="79">
        <v>7.3749999999999996E-3</v>
      </c>
      <c r="P529" s="79">
        <v>6.894409937888199E-2</v>
      </c>
      <c r="Q529" s="79">
        <v>6.894409937888199E-2</v>
      </c>
      <c r="R529" s="79">
        <v>6.9230769230769235E-2</v>
      </c>
      <c r="S529" s="79">
        <v>6.8306010928961755E-2</v>
      </c>
      <c r="T529" s="79">
        <v>7.3913043478260873E-2</v>
      </c>
      <c r="U529" s="79">
        <v>7.2251308900523559E-2</v>
      </c>
    </row>
    <row r="530" spans="1:21" x14ac:dyDescent="0.25">
      <c r="A530" s="81" t="s">
        <v>208</v>
      </c>
      <c r="C530" s="243" t="s">
        <v>129</v>
      </c>
      <c r="D530" s="79">
        <v>5.371900826446281E-3</v>
      </c>
      <c r="E530" s="79">
        <v>5.0781250000000002E-3</v>
      </c>
      <c r="F530" s="79">
        <v>5.263157894736842E-3</v>
      </c>
      <c r="G530" s="79">
        <v>5.6934306569343066E-3</v>
      </c>
      <c r="H530" s="79">
        <v>5.8823529411764705E-3</v>
      </c>
      <c r="I530" s="79">
        <v>5.7971014492753624E-3</v>
      </c>
      <c r="J530" s="79">
        <v>7.4829931972789114E-3</v>
      </c>
      <c r="K530" s="79">
        <v>7.3333333333333332E-3</v>
      </c>
      <c r="L530" s="79">
        <v>6.6225165562913907E-3</v>
      </c>
      <c r="M530" s="79">
        <v>6.1290322580645163E-3</v>
      </c>
      <c r="N530" s="79">
        <v>6.0897435897435898E-3</v>
      </c>
      <c r="O530" s="79">
        <v>5.9374999999999999E-4</v>
      </c>
      <c r="P530" s="79">
        <v>5.5900621118012426E-3</v>
      </c>
      <c r="Q530" s="79">
        <v>5.6832298136645963E-3</v>
      </c>
      <c r="R530" s="79">
        <v>5.6568047337278108E-3</v>
      </c>
      <c r="S530" s="79">
        <v>5.3005464480874315E-3</v>
      </c>
      <c r="T530" s="79">
        <v>5.434782608695652E-3</v>
      </c>
      <c r="U530" s="79">
        <v>5.235602094240838E-3</v>
      </c>
    </row>
    <row r="531" spans="1:21" x14ac:dyDescent="0.25">
      <c r="A531" s="81" t="s">
        <v>208</v>
      </c>
      <c r="C531" s="246" t="s">
        <v>47</v>
      </c>
      <c r="D531" s="79" t="s">
        <v>48</v>
      </c>
      <c r="E531" s="79" t="s">
        <v>48</v>
      </c>
      <c r="F531" s="79" t="s">
        <v>48</v>
      </c>
      <c r="G531" s="79" t="s">
        <v>48</v>
      </c>
      <c r="H531" s="79" t="s">
        <v>48</v>
      </c>
      <c r="I531" s="79" t="s">
        <v>48</v>
      </c>
      <c r="J531" s="79" t="s">
        <v>48</v>
      </c>
      <c r="K531" s="79" t="s">
        <v>48</v>
      </c>
      <c r="L531" s="79" t="s">
        <v>48</v>
      </c>
      <c r="M531" s="79">
        <v>8.0645161290322581E-4</v>
      </c>
      <c r="N531" s="79">
        <v>7.0512820512820518E-4</v>
      </c>
      <c r="O531" s="79">
        <v>7.0624999999999996E-5</v>
      </c>
      <c r="P531" s="79">
        <v>7.6397515527950309E-4</v>
      </c>
      <c r="Q531" s="79">
        <v>7.0186335403726711E-4</v>
      </c>
      <c r="R531" s="79">
        <v>7.5147928994082839E-4</v>
      </c>
      <c r="S531" s="79">
        <v>6.7213114754098363E-4</v>
      </c>
      <c r="T531" s="79">
        <v>6.5760869565217395E-4</v>
      </c>
      <c r="U531" s="79">
        <v>6.4397905759162302E-4</v>
      </c>
    </row>
    <row r="532" spans="1:21" x14ac:dyDescent="0.25">
      <c r="A532" s="81" t="s">
        <v>208</v>
      </c>
      <c r="C532" s="243" t="s">
        <v>89</v>
      </c>
      <c r="D532" s="79">
        <v>2.6033057851239671E-2</v>
      </c>
      <c r="E532" s="79">
        <v>2.1874999999999999E-2</v>
      </c>
      <c r="F532" s="79">
        <v>1.8729323308270675E-2</v>
      </c>
      <c r="G532" s="79">
        <v>2.2773722627737226E-2</v>
      </c>
      <c r="H532" s="79">
        <v>2.4264705882352942E-2</v>
      </c>
      <c r="I532" s="79">
        <v>2.7391304347826086E-2</v>
      </c>
      <c r="J532" s="79">
        <v>2.7408163265306124E-2</v>
      </c>
      <c r="K532" s="79">
        <v>2.8799999999999999E-2</v>
      </c>
      <c r="L532" s="79">
        <v>3.1390728476821193E-2</v>
      </c>
      <c r="M532" s="79">
        <v>3.2838709677419357E-2</v>
      </c>
      <c r="N532" s="79">
        <v>3.4230769230769231E-2</v>
      </c>
      <c r="O532" s="79">
        <v>4.3625000000000001E-3</v>
      </c>
      <c r="P532" s="79">
        <v>4.1739130434782612E-2</v>
      </c>
      <c r="Q532" s="79">
        <v>4.1180124223602482E-2</v>
      </c>
      <c r="R532" s="79">
        <v>4.1124260355029585E-2</v>
      </c>
      <c r="S532" s="79">
        <v>4.1530054644808745E-2</v>
      </c>
      <c r="T532" s="79">
        <v>3.8478260869565219E-2</v>
      </c>
      <c r="U532" s="79">
        <v>3.7277486910994764E-2</v>
      </c>
    </row>
    <row r="533" spans="1:21" x14ac:dyDescent="0.25">
      <c r="A533" s="156" t="s">
        <v>208</v>
      </c>
      <c r="B533" s="131"/>
      <c r="C533" s="12" t="s">
        <v>86</v>
      </c>
      <c r="D533" s="128">
        <v>4.9586776859504133E-4</v>
      </c>
      <c r="E533" s="128">
        <v>3.5242187499999998E-4</v>
      </c>
      <c r="F533" s="128">
        <v>1.5819548872180451E-4</v>
      </c>
      <c r="G533" s="128">
        <v>1.5014598540145986E-4</v>
      </c>
      <c r="H533" s="128">
        <v>1.8397058823529412E-4</v>
      </c>
      <c r="I533" s="128">
        <v>2.0050724637681158E-4</v>
      </c>
      <c r="J533" s="128">
        <v>1.6210884353741497E-4</v>
      </c>
      <c r="K533" s="128">
        <v>1.7133333333333334E-4</v>
      </c>
      <c r="L533" s="128">
        <v>1.709271523178808E-4</v>
      </c>
      <c r="M533" s="128">
        <v>1.7296774193548386E-4</v>
      </c>
      <c r="N533" s="128">
        <v>1.8121794871794872E-4</v>
      </c>
      <c r="O533" s="128">
        <v>2.2325000000000001E-5</v>
      </c>
      <c r="P533" s="128">
        <v>2.9192546583850932E-4</v>
      </c>
      <c r="Q533" s="128">
        <v>3.7267080745341616E-4</v>
      </c>
      <c r="R533" s="128">
        <v>3.7278106508875739E-4</v>
      </c>
      <c r="S533" s="128">
        <v>4.5355191256830603E-4</v>
      </c>
      <c r="T533" s="128">
        <v>4.510869565217391E-4</v>
      </c>
      <c r="U533" s="128">
        <v>4.2931937172774868E-4</v>
      </c>
    </row>
    <row r="534" spans="1:21" x14ac:dyDescent="0.25">
      <c r="A534" s="81" t="s">
        <v>224</v>
      </c>
      <c r="C534" s="250" t="s">
        <v>225</v>
      </c>
      <c r="D534" s="79">
        <v>6.0171730515191544E-4</v>
      </c>
      <c r="E534" s="79">
        <v>1.2321608040201004E-3</v>
      </c>
      <c r="F534" s="79">
        <v>1.1917901938426454E-3</v>
      </c>
      <c r="G534" s="79">
        <v>1.1976596522990069E-3</v>
      </c>
      <c r="H534" s="79">
        <v>9.6576576576576573E-4</v>
      </c>
      <c r="I534" s="79">
        <v>2.9338929695697796E-4</v>
      </c>
      <c r="J534" s="79">
        <v>2.4037460978147764E-5</v>
      </c>
      <c r="K534" s="79">
        <v>4.4119999999999999E-4</v>
      </c>
      <c r="L534" s="79">
        <v>5.5533980582524269E-5</v>
      </c>
      <c r="M534" s="79" t="s">
        <v>48</v>
      </c>
      <c r="N534" s="79" t="s">
        <v>48</v>
      </c>
      <c r="O534" s="79" t="s">
        <v>48</v>
      </c>
      <c r="P534" s="79" t="s">
        <v>48</v>
      </c>
      <c r="Q534" s="79" t="s">
        <v>48</v>
      </c>
      <c r="R534" s="79" t="s">
        <v>48</v>
      </c>
      <c r="S534" s="79" t="s">
        <v>48</v>
      </c>
      <c r="T534" s="79" t="s">
        <v>48</v>
      </c>
      <c r="U534" s="79" t="s">
        <v>48</v>
      </c>
    </row>
    <row r="535" spans="1:21" x14ac:dyDescent="0.25">
      <c r="A535" s="81" t="s">
        <v>224</v>
      </c>
      <c r="C535" s="250" t="s">
        <v>81</v>
      </c>
      <c r="D535" s="79">
        <v>4.6974900924702774E-3</v>
      </c>
      <c r="E535" s="79">
        <v>4.2954773869346733E-3</v>
      </c>
      <c r="F535" s="79">
        <v>3.9746864310148235E-3</v>
      </c>
      <c r="G535" s="79">
        <v>4.4468980805412398E-3</v>
      </c>
      <c r="H535" s="79">
        <v>4.2032657657657653E-3</v>
      </c>
      <c r="I535" s="79">
        <v>3.1310598111227704E-3</v>
      </c>
      <c r="J535" s="79">
        <v>2.8324661810613942E-3</v>
      </c>
      <c r="K535" s="79">
        <v>3.0227000000000001E-3</v>
      </c>
      <c r="L535" s="79">
        <v>2.8939805825242719E-3</v>
      </c>
      <c r="M535" s="79">
        <v>2.4346846846846847E-3</v>
      </c>
      <c r="N535" s="79">
        <v>2.5503361344537817E-3</v>
      </c>
      <c r="O535" s="79">
        <v>2.7473275862068968E-3</v>
      </c>
      <c r="P535" s="79">
        <v>2.6476422764227644E-3</v>
      </c>
      <c r="Q535" s="79">
        <v>2.7179999999999999E-3</v>
      </c>
      <c r="R535" s="79">
        <v>3.0699224806201549E-3</v>
      </c>
      <c r="S535" s="79">
        <v>3.0094656488549617E-3</v>
      </c>
      <c r="T535" s="79">
        <v>3.0075187969924814E-3</v>
      </c>
      <c r="U535" s="79">
        <v>2.3437499999999999E-3</v>
      </c>
    </row>
    <row r="536" spans="1:21" x14ac:dyDescent="0.25">
      <c r="A536" s="81" t="s">
        <v>224</v>
      </c>
      <c r="C536" s="250" t="s">
        <v>210</v>
      </c>
      <c r="D536" s="79" t="s">
        <v>48</v>
      </c>
      <c r="E536" s="79" t="s">
        <v>48</v>
      </c>
      <c r="F536" s="79" t="s">
        <v>48</v>
      </c>
      <c r="G536" s="79" t="s">
        <v>48</v>
      </c>
      <c r="H536" s="79" t="s">
        <v>48</v>
      </c>
      <c r="I536" s="79" t="s">
        <v>48</v>
      </c>
      <c r="J536" s="79" t="s">
        <v>48</v>
      </c>
      <c r="K536" s="79">
        <v>2.9999999999999997E-4</v>
      </c>
      <c r="L536" s="79">
        <v>2.8466019417475728E-4</v>
      </c>
      <c r="M536" s="79">
        <v>2.3288288288288289E-4</v>
      </c>
      <c r="N536" s="79">
        <v>6.2747899159663867E-4</v>
      </c>
      <c r="O536" s="79">
        <v>3.2758620689655175E-4</v>
      </c>
      <c r="P536" s="79">
        <v>6.0975609756097561E-4</v>
      </c>
      <c r="Q536" s="79">
        <v>6.4800000000000003E-4</v>
      </c>
      <c r="R536" s="79">
        <v>6.5116279069767438E-4</v>
      </c>
      <c r="S536" s="79">
        <v>6.3358778625954197E-4</v>
      </c>
      <c r="T536" s="79">
        <v>5.7142857142857147E-4</v>
      </c>
      <c r="U536" s="79">
        <v>4.6093749999999998E-4</v>
      </c>
    </row>
    <row r="537" spans="1:21" x14ac:dyDescent="0.25">
      <c r="A537" s="81" t="s">
        <v>224</v>
      </c>
      <c r="C537" s="250" t="s">
        <v>5</v>
      </c>
      <c r="D537" s="79">
        <v>0.13989431968295904</v>
      </c>
      <c r="E537" s="79">
        <v>0.14610552763819096</v>
      </c>
      <c r="F537" s="79">
        <v>0.16191562143671609</v>
      </c>
      <c r="G537" s="79">
        <v>0.17013420105135993</v>
      </c>
      <c r="H537" s="79">
        <v>0.16542792792792793</v>
      </c>
      <c r="I537" s="79">
        <v>3.1479538300104932E-4</v>
      </c>
      <c r="J537" s="79">
        <v>3.1217481789802288E-4</v>
      </c>
      <c r="K537" s="79">
        <v>0.13669999999999999</v>
      </c>
      <c r="L537" s="79">
        <v>0.13223300970873786</v>
      </c>
      <c r="M537" s="79">
        <v>0.13639639639639639</v>
      </c>
      <c r="N537" s="79">
        <v>0.12764705882352942</v>
      </c>
      <c r="O537" s="79">
        <v>0.11120689655172414</v>
      </c>
      <c r="P537" s="79">
        <v>0.12032520325203253</v>
      </c>
      <c r="Q537" s="79">
        <v>0.1212</v>
      </c>
      <c r="R537" s="79">
        <v>0.11945736434108527</v>
      </c>
      <c r="S537" s="79">
        <v>0.11625954198473283</v>
      </c>
      <c r="T537" s="79">
        <v>0.11736842105263158</v>
      </c>
      <c r="U537" s="79">
        <v>0.125019921875</v>
      </c>
    </row>
    <row r="538" spans="1:21" x14ac:dyDescent="0.25">
      <c r="A538" s="81" t="s">
        <v>224</v>
      </c>
      <c r="C538" s="250" t="s">
        <v>93</v>
      </c>
      <c r="D538" s="79">
        <v>2.0093791281373844E-2</v>
      </c>
      <c r="E538" s="79">
        <v>1.8381407035175878E-2</v>
      </c>
      <c r="F538" s="79">
        <v>1.7005017103762829E-2</v>
      </c>
      <c r="G538" s="79">
        <v>1.6274865186286309E-2</v>
      </c>
      <c r="H538" s="79">
        <v>1.5941216216216216E-2</v>
      </c>
      <c r="I538" s="79">
        <v>0.1551941238195173</v>
      </c>
      <c r="J538" s="79">
        <v>0.13881373569198752</v>
      </c>
      <c r="K538" s="79">
        <v>1.5858199999999999E-2</v>
      </c>
      <c r="L538" s="79">
        <v>1.6771553398058251E-2</v>
      </c>
      <c r="M538" s="79">
        <v>1.9284054054054055E-2</v>
      </c>
      <c r="N538" s="79">
        <v>3.2236890756302518E-2</v>
      </c>
      <c r="O538" s="79">
        <v>3.7144741379310342E-2</v>
      </c>
      <c r="P538" s="79">
        <v>3.344788617886179E-2</v>
      </c>
      <c r="Q538" s="79">
        <v>3.4170319999999997E-2</v>
      </c>
      <c r="R538" s="79">
        <v>3.0225658914728681E-2</v>
      </c>
      <c r="S538" s="79">
        <v>3.1094045801526717E-2</v>
      </c>
      <c r="T538" s="79">
        <v>3.3733308270676693E-2</v>
      </c>
      <c r="U538" s="79">
        <v>3.4375000000000003E-2</v>
      </c>
    </row>
    <row r="539" spans="1:21" x14ac:dyDescent="0.25">
      <c r="A539" s="81" t="s">
        <v>224</v>
      </c>
      <c r="C539" s="250" t="s">
        <v>39</v>
      </c>
      <c r="D539" s="79">
        <v>3.9630118890356671E-5</v>
      </c>
      <c r="E539" s="79">
        <v>3.7688442211055279E-5</v>
      </c>
      <c r="F539" s="79">
        <v>3.4207525655644243E-5</v>
      </c>
      <c r="G539" s="79">
        <v>3.3601224697437772E-5</v>
      </c>
      <c r="H539" s="79">
        <v>3.3783783783783784E-5</v>
      </c>
      <c r="I539" s="79">
        <v>1.5266526757607556E-2</v>
      </c>
      <c r="J539" s="79">
        <v>1.5341311134235171E-2</v>
      </c>
      <c r="K539" s="79">
        <v>2.9999999999999997E-4</v>
      </c>
      <c r="L539" s="79">
        <v>4.8543689320388353E-5</v>
      </c>
      <c r="M539" s="79">
        <v>2.3423423423423424E-4</v>
      </c>
      <c r="N539" s="79">
        <v>3.9495798319327732E-4</v>
      </c>
      <c r="O539" s="79">
        <v>2.9310344827586208E-4</v>
      </c>
      <c r="P539" s="79">
        <v>4.4715447154471545E-4</v>
      </c>
      <c r="Q539" s="79">
        <v>5.5199999999999997E-4</v>
      </c>
      <c r="R539" s="79">
        <v>5.4263565891472863E-4</v>
      </c>
      <c r="S539" s="79">
        <v>5.3435114503816797E-4</v>
      </c>
      <c r="T539" s="79">
        <v>5.263157894736842E-4</v>
      </c>
      <c r="U539" s="79">
        <v>5.4687500000000005E-4</v>
      </c>
    </row>
    <row r="540" spans="1:21" x14ac:dyDescent="0.25">
      <c r="A540" s="81" t="s">
        <v>224</v>
      </c>
      <c r="C540" s="250" t="s">
        <v>6</v>
      </c>
      <c r="D540" s="79">
        <v>1.1556803170409512E-2</v>
      </c>
      <c r="E540" s="79">
        <v>1.2385678391959799E-2</v>
      </c>
      <c r="F540" s="79">
        <v>1.1431470923603193E-2</v>
      </c>
      <c r="G540" s="79">
        <v>1.2480838901616286E-2</v>
      </c>
      <c r="H540" s="79">
        <v>1.5353490990990992E-2</v>
      </c>
      <c r="I540" s="79">
        <v>3.1479538300104932E-5</v>
      </c>
      <c r="J540" s="79">
        <v>1.040582726326743E-4</v>
      </c>
      <c r="K540" s="79">
        <v>1.7065899999999998E-2</v>
      </c>
      <c r="L540" s="79">
        <v>1.7981650485436894E-2</v>
      </c>
      <c r="M540" s="79">
        <v>1.7467297297297298E-2</v>
      </c>
      <c r="N540" s="79">
        <v>1.4616218487394958E-2</v>
      </c>
      <c r="O540" s="79">
        <v>1.4886896551724139E-2</v>
      </c>
      <c r="P540" s="79">
        <v>1.7170975609756098E-2</v>
      </c>
      <c r="Q540" s="79">
        <v>1.58272E-2</v>
      </c>
      <c r="R540" s="79">
        <v>1.2733178294573643E-2</v>
      </c>
      <c r="S540" s="79">
        <v>1.1614274809160306E-2</v>
      </c>
      <c r="T540" s="79">
        <v>1.2764360902255639E-2</v>
      </c>
      <c r="U540" s="79">
        <v>1.2500000000000001E-2</v>
      </c>
    </row>
    <row r="541" spans="1:21" x14ac:dyDescent="0.25">
      <c r="A541" s="81" t="s">
        <v>224</v>
      </c>
      <c r="C541" s="250" t="s">
        <v>101</v>
      </c>
      <c r="D541" s="79">
        <v>2.3778071334214002E-3</v>
      </c>
      <c r="E541" s="79">
        <v>1.2814070351758794E-3</v>
      </c>
      <c r="F541" s="79">
        <v>1.0718358038768528E-3</v>
      </c>
      <c r="G541" s="79">
        <v>1.3552493961299901E-3</v>
      </c>
      <c r="H541" s="79">
        <v>1.6779279279279279E-3</v>
      </c>
      <c r="I541" s="79">
        <v>1.6035886673662118E-2</v>
      </c>
      <c r="J541" s="79">
        <v>1.6541311134235171E-2</v>
      </c>
      <c r="K541" s="79">
        <v>1.75E-3</v>
      </c>
      <c r="L541" s="79">
        <v>1.3106796116504854E-3</v>
      </c>
      <c r="M541" s="79">
        <v>1.099099099099099E-3</v>
      </c>
      <c r="N541" s="79">
        <v>8.9075630252100839E-4</v>
      </c>
      <c r="O541" s="79">
        <v>8.0508620689655175E-4</v>
      </c>
      <c r="P541" s="79">
        <v>6.6430894308943094E-4</v>
      </c>
      <c r="Q541" s="79">
        <v>6.8831999999999997E-4</v>
      </c>
      <c r="R541" s="79">
        <v>6.9728682170542634E-4</v>
      </c>
      <c r="S541" s="79">
        <v>9.1541984732824424E-4</v>
      </c>
      <c r="T541" s="79">
        <v>8.4962406015037589E-4</v>
      </c>
      <c r="U541" s="79">
        <v>8.4374999999999999E-4</v>
      </c>
    </row>
    <row r="542" spans="1:21" x14ac:dyDescent="0.25">
      <c r="A542" s="81" t="s">
        <v>224</v>
      </c>
      <c r="C542" s="250" t="s">
        <v>168</v>
      </c>
      <c r="D542" s="79" t="s">
        <v>48</v>
      </c>
      <c r="E542" s="79" t="s">
        <v>48</v>
      </c>
      <c r="F542" s="79" t="s">
        <v>48</v>
      </c>
      <c r="G542" s="79" t="s">
        <v>48</v>
      </c>
      <c r="H542" s="79" t="s">
        <v>48</v>
      </c>
      <c r="I542" s="79" t="s">
        <v>48</v>
      </c>
      <c r="J542" s="79" t="s">
        <v>48</v>
      </c>
      <c r="K542" s="79" t="s">
        <v>48</v>
      </c>
      <c r="L542" s="79" t="s">
        <v>48</v>
      </c>
      <c r="M542" s="79" t="s">
        <v>48</v>
      </c>
      <c r="N542" s="79" t="s">
        <v>48</v>
      </c>
      <c r="O542" s="79" t="s">
        <v>48</v>
      </c>
      <c r="P542" s="79" t="s">
        <v>48</v>
      </c>
      <c r="Q542" s="79" t="s">
        <v>48</v>
      </c>
      <c r="R542" s="79" t="s">
        <v>48</v>
      </c>
      <c r="S542" s="79">
        <v>2.4591603053435115E-3</v>
      </c>
      <c r="T542" s="79">
        <v>4.887218045112782E-3</v>
      </c>
      <c r="U542" s="79">
        <v>4.84375E-3</v>
      </c>
    </row>
    <row r="543" spans="1:21" x14ac:dyDescent="0.25">
      <c r="A543" s="81" t="s">
        <v>224</v>
      </c>
      <c r="C543" s="250" t="s">
        <v>102</v>
      </c>
      <c r="D543" s="79">
        <v>6.2615587846763545E-5</v>
      </c>
      <c r="E543" s="79">
        <v>3.5050251256281404E-5</v>
      </c>
      <c r="F543" s="79">
        <v>4.9828962371721781E-5</v>
      </c>
      <c r="G543" s="79">
        <v>5.2305906445678135E-5</v>
      </c>
      <c r="H543" s="79">
        <v>1.5540540540540541E-5</v>
      </c>
      <c r="I543" s="79">
        <v>1.9727177334732423E-3</v>
      </c>
      <c r="J543" s="79">
        <v>1.6129032258064516E-3</v>
      </c>
      <c r="K543" s="79">
        <v>7.7999999999999999E-6</v>
      </c>
      <c r="L543" s="79">
        <v>7.7669902912621365E-4</v>
      </c>
      <c r="M543" s="79">
        <v>9.0090090090090091E-4</v>
      </c>
      <c r="N543" s="79">
        <v>5.8823529411764701E-4</v>
      </c>
      <c r="O543" s="79">
        <v>5.1724137931034484E-4</v>
      </c>
      <c r="P543" s="79">
        <v>6.9918699186991874E-4</v>
      </c>
      <c r="Q543" s="79">
        <v>7.4399999999999998E-4</v>
      </c>
      <c r="R543" s="79">
        <v>7.7519379844961239E-4</v>
      </c>
      <c r="S543" s="79">
        <v>7.6335877862595419E-4</v>
      </c>
      <c r="T543" s="79">
        <v>7.5187969924812035E-4</v>
      </c>
      <c r="U543" s="79">
        <v>7.8125000000000004E-4</v>
      </c>
    </row>
    <row r="544" spans="1:21" x14ac:dyDescent="0.25">
      <c r="A544" s="81" t="s">
        <v>224</v>
      </c>
      <c r="C544" s="250" t="s">
        <v>82</v>
      </c>
      <c r="D544" s="79">
        <v>0.1402437252311757</v>
      </c>
      <c r="E544" s="79">
        <v>0.12102022613065326</v>
      </c>
      <c r="F544" s="79">
        <v>0.11428072976054732</v>
      </c>
      <c r="G544" s="79">
        <v>0.11335350750864168</v>
      </c>
      <c r="H544" s="79">
        <v>0.10317792792792793</v>
      </c>
      <c r="I544" s="79">
        <v>1.3326337880377754E-5</v>
      </c>
      <c r="J544" s="79">
        <v>2.0395421436004164E-5</v>
      </c>
      <c r="K544" s="79">
        <v>6.66654E-2</v>
      </c>
      <c r="L544" s="79">
        <v>6.193747572815534E-2</v>
      </c>
      <c r="M544" s="79">
        <v>5.680045045045045E-2</v>
      </c>
      <c r="N544" s="79">
        <v>6.3067394957983192E-2</v>
      </c>
      <c r="O544" s="79">
        <v>6.0271120689655171E-2</v>
      </c>
      <c r="P544" s="79">
        <v>5.2769512195121951E-2</v>
      </c>
      <c r="Q544" s="79">
        <v>4.9807999999999998E-2</v>
      </c>
      <c r="R544" s="79">
        <v>4.9700310077519377E-2</v>
      </c>
      <c r="S544" s="79">
        <v>3.2560687022900762E-2</v>
      </c>
      <c r="T544" s="79">
        <v>2.6475563909774437E-2</v>
      </c>
      <c r="U544" s="79">
        <v>2.1603046875E-2</v>
      </c>
    </row>
    <row r="545" spans="1:21" x14ac:dyDescent="0.25">
      <c r="A545" s="81" t="s">
        <v>224</v>
      </c>
      <c r="C545" s="250" t="s">
        <v>151</v>
      </c>
      <c r="D545" s="79">
        <v>2.1060766182298546E-3</v>
      </c>
      <c r="E545" s="79">
        <v>4.0531407035175882E-3</v>
      </c>
      <c r="F545" s="79">
        <v>3.5807297605473204E-3</v>
      </c>
      <c r="G545" s="79">
        <v>3.6694777451248542E-3</v>
      </c>
      <c r="H545" s="79">
        <v>4.0721846846846843E-3</v>
      </c>
      <c r="I545" s="79">
        <v>8.2692864637985308E-2</v>
      </c>
      <c r="J545" s="79">
        <v>8.2348907388137355E-2</v>
      </c>
      <c r="K545" s="79">
        <v>2.8841000000000001E-3</v>
      </c>
      <c r="L545" s="79">
        <v>3.5182524271844661E-3</v>
      </c>
      <c r="M545" s="79">
        <v>3.284054054054054E-3</v>
      </c>
      <c r="N545" s="79">
        <v>3.4049579831932773E-3</v>
      </c>
      <c r="O545" s="79">
        <v>2.3966379310344827E-3</v>
      </c>
      <c r="P545" s="79">
        <v>2.2489430894308943E-3</v>
      </c>
      <c r="Q545" s="79">
        <v>2.92816E-3</v>
      </c>
      <c r="R545" s="79">
        <v>2.0745736434108525E-3</v>
      </c>
      <c r="S545" s="79">
        <v>2.2716793893129772E-3</v>
      </c>
      <c r="T545" s="79">
        <v>3.3905263157894736E-3</v>
      </c>
      <c r="U545" s="79">
        <v>3.7555468750000002E-3</v>
      </c>
    </row>
    <row r="546" spans="1:21" x14ac:dyDescent="0.25">
      <c r="A546" s="81" t="s">
        <v>224</v>
      </c>
      <c r="C546" s="250" t="s">
        <v>226</v>
      </c>
      <c r="D546" s="79">
        <v>0.16776750330250992</v>
      </c>
      <c r="E546" s="79">
        <v>0.18592964824120603</v>
      </c>
      <c r="F546" s="79">
        <v>0.20296465222348917</v>
      </c>
      <c r="G546" s="79">
        <v>0.19040693995214739</v>
      </c>
      <c r="H546" s="79">
        <v>0.17454954954954954</v>
      </c>
      <c r="I546" s="79">
        <v>3.4681007345225604E-3</v>
      </c>
      <c r="J546" s="79">
        <v>2.8756503642039543E-3</v>
      </c>
      <c r="K546" s="79">
        <v>0.255</v>
      </c>
      <c r="L546" s="79">
        <v>0.27572815533980582</v>
      </c>
      <c r="M546" s="79">
        <v>0.27387387387387385</v>
      </c>
      <c r="N546" s="79">
        <v>0.28067226890756303</v>
      </c>
      <c r="O546" s="79">
        <v>0.28706896551724137</v>
      </c>
      <c r="P546" s="79">
        <v>0.30081300813008133</v>
      </c>
      <c r="Q546" s="79">
        <v>0.32400000000000001</v>
      </c>
      <c r="R546" s="79">
        <v>0.33953488372093021</v>
      </c>
      <c r="S546" s="79">
        <v>0.36106870229007632</v>
      </c>
      <c r="T546" s="79">
        <v>0.37067669172932333</v>
      </c>
      <c r="U546" s="79">
        <v>0.3359375</v>
      </c>
    </row>
    <row r="547" spans="1:21" x14ac:dyDescent="0.25">
      <c r="A547" s="81" t="s">
        <v>224</v>
      </c>
      <c r="C547" s="250" t="s">
        <v>213</v>
      </c>
      <c r="D547" s="79">
        <v>1.5151915455746367E-4</v>
      </c>
      <c r="E547" s="79" t="s">
        <v>48</v>
      </c>
      <c r="F547" s="79">
        <v>2.4515393386545041E-5</v>
      </c>
      <c r="G547" s="79">
        <v>1.1357213947733967E-4</v>
      </c>
      <c r="H547" s="79">
        <v>9.3243243243243244E-5</v>
      </c>
      <c r="I547" s="79">
        <v>0.21301154249737669</v>
      </c>
      <c r="J547" s="79">
        <v>0.24869927159209157</v>
      </c>
      <c r="K547" s="79">
        <v>7.5880000000000001E-4</v>
      </c>
      <c r="L547" s="79">
        <v>1.6340776699029127E-3</v>
      </c>
      <c r="M547" s="79">
        <v>1.6666666666666668E-3</v>
      </c>
      <c r="N547" s="79">
        <v>1.299579831932773E-3</v>
      </c>
      <c r="O547" s="79">
        <v>1.6927586206896552E-3</v>
      </c>
      <c r="P547" s="79">
        <v>8.424390243902439E-4</v>
      </c>
      <c r="Q547" s="79">
        <v>1.19552E-3</v>
      </c>
      <c r="R547" s="79">
        <v>8.9697674418604651E-4</v>
      </c>
      <c r="S547" s="79">
        <v>9.7755725190839691E-4</v>
      </c>
      <c r="T547" s="79">
        <v>1.0965413533834587E-3</v>
      </c>
      <c r="U547" s="79">
        <v>9.9023437500000001E-4</v>
      </c>
    </row>
    <row r="548" spans="1:21" x14ac:dyDescent="0.25">
      <c r="A548" s="81" t="s">
        <v>224</v>
      </c>
      <c r="C548" s="250" t="s">
        <v>222</v>
      </c>
      <c r="D548" s="79">
        <v>1.3210039630118891E-5</v>
      </c>
      <c r="E548" s="79">
        <v>1.2562814070351759E-5</v>
      </c>
      <c r="F548" s="79">
        <v>1.1402508551881415E-5</v>
      </c>
      <c r="G548" s="79">
        <v>1.1200408232479257E-5</v>
      </c>
      <c r="H548" s="79">
        <v>0</v>
      </c>
      <c r="I548" s="79">
        <v>8.3011542497376709E-4</v>
      </c>
      <c r="J548" s="79">
        <v>8.3527575442247654E-4</v>
      </c>
      <c r="K548" s="79" t="s">
        <v>48</v>
      </c>
      <c r="L548" s="79" t="s">
        <v>48</v>
      </c>
      <c r="M548" s="79" t="s">
        <v>48</v>
      </c>
      <c r="N548" s="79" t="s">
        <v>48</v>
      </c>
      <c r="O548" s="79" t="s">
        <v>48</v>
      </c>
      <c r="P548" s="79" t="s">
        <v>48</v>
      </c>
      <c r="Q548" s="79" t="s">
        <v>48</v>
      </c>
      <c r="R548" s="79" t="s">
        <v>48</v>
      </c>
      <c r="S548" s="79" t="s">
        <v>48</v>
      </c>
      <c r="T548" s="79" t="s">
        <v>48</v>
      </c>
      <c r="U548" s="79" t="s">
        <v>48</v>
      </c>
    </row>
    <row r="549" spans="1:21" x14ac:dyDescent="0.25">
      <c r="A549" s="81" t="s">
        <v>224</v>
      </c>
      <c r="C549" s="250" t="s">
        <v>134</v>
      </c>
      <c r="D549" s="79">
        <v>4.055482166446499E-3</v>
      </c>
      <c r="E549" s="79">
        <v>2.5125628140703518E-3</v>
      </c>
      <c r="F549" s="79">
        <v>3.4769669327251993E-3</v>
      </c>
      <c r="G549" s="79">
        <v>4.0604839965207055E-3</v>
      </c>
      <c r="H549" s="79">
        <v>3.9414414414414411E-3</v>
      </c>
      <c r="I549" s="79">
        <v>4.0923399790136414E-3</v>
      </c>
      <c r="J549" s="79">
        <v>3.8709677419354839E-3</v>
      </c>
      <c r="K549" s="79">
        <v>4.0499999999999998E-3</v>
      </c>
      <c r="L549" s="79">
        <v>3.4660194174757283E-3</v>
      </c>
      <c r="M549" s="79">
        <v>3.5045045045045044E-3</v>
      </c>
      <c r="N549" s="79">
        <v>2.3361344537815125E-3</v>
      </c>
      <c r="O549" s="79">
        <v>2.606293103448276E-3</v>
      </c>
      <c r="P549" s="79">
        <v>4.5172357723577234E-3</v>
      </c>
      <c r="Q549" s="79">
        <v>5.1292000000000004E-3</v>
      </c>
      <c r="R549" s="79">
        <v>4.054496124031008E-3</v>
      </c>
      <c r="S549" s="79">
        <v>3.1264122137404579E-3</v>
      </c>
      <c r="T549" s="79">
        <v>2.631578947368421E-3</v>
      </c>
      <c r="U549" s="79">
        <v>2.1093750000000001E-3</v>
      </c>
    </row>
    <row r="550" spans="1:21" x14ac:dyDescent="0.25">
      <c r="A550" s="81" t="s">
        <v>224</v>
      </c>
      <c r="C550" s="250" t="s">
        <v>108</v>
      </c>
      <c r="D550" s="79">
        <v>2.6420079260237782E-5</v>
      </c>
      <c r="E550" s="79">
        <v>5.0251256281407036E-5</v>
      </c>
      <c r="F550" s="79">
        <v>2.2805017103762829E-5</v>
      </c>
      <c r="G550" s="79">
        <v>2.2400816464958514E-5</v>
      </c>
      <c r="H550" s="79">
        <v>4.5045045045045046E-5</v>
      </c>
      <c r="I550" s="79">
        <v>4.1972717733473244E-5</v>
      </c>
      <c r="J550" s="79">
        <v>4.1623309053069721E-5</v>
      </c>
      <c r="K550" s="79" t="s">
        <v>48</v>
      </c>
      <c r="L550" s="79" t="s">
        <v>48</v>
      </c>
      <c r="M550" s="79">
        <v>3.6036036036036038E-5</v>
      </c>
      <c r="N550" s="79" t="s">
        <v>48</v>
      </c>
      <c r="O550" s="79" t="s">
        <v>48</v>
      </c>
      <c r="P550" s="79" t="s">
        <v>48</v>
      </c>
      <c r="Q550" s="79" t="s">
        <v>48</v>
      </c>
      <c r="R550" s="79" t="s">
        <v>48</v>
      </c>
      <c r="S550" s="79" t="s">
        <v>48</v>
      </c>
      <c r="T550" s="79" t="s">
        <v>48</v>
      </c>
      <c r="U550" s="79" t="s">
        <v>48</v>
      </c>
    </row>
    <row r="551" spans="1:21" x14ac:dyDescent="0.25">
      <c r="A551" s="81" t="s">
        <v>224</v>
      </c>
      <c r="C551" s="250" t="s">
        <v>21</v>
      </c>
      <c r="D551" s="79">
        <v>3.8441215323645971E-3</v>
      </c>
      <c r="E551" s="79">
        <v>2.4646984924623114E-3</v>
      </c>
      <c r="F551" s="79">
        <v>1.9270239452679589E-3</v>
      </c>
      <c r="G551" s="79">
        <v>3.5505294096959245E-3</v>
      </c>
      <c r="H551" s="79">
        <v>3.7162162162162164E-3</v>
      </c>
      <c r="I551" s="79">
        <v>3.1479538300104932E-4</v>
      </c>
      <c r="J551" s="79" t="s">
        <v>48</v>
      </c>
      <c r="K551" s="79">
        <v>1.2999999999999999E-4</v>
      </c>
      <c r="L551" s="79">
        <v>1.5935922330097088E-3</v>
      </c>
      <c r="M551" s="79">
        <v>1.7611711711711712E-3</v>
      </c>
      <c r="N551" s="79">
        <v>1.9070588235294119E-3</v>
      </c>
      <c r="O551" s="79">
        <v>1.5625862068965517E-3</v>
      </c>
      <c r="P551" s="79">
        <v>1.6240650406504065E-3</v>
      </c>
      <c r="Q551" s="79">
        <v>1.5651199999999999E-3</v>
      </c>
      <c r="R551" s="79">
        <v>1.6210852713178295E-3</v>
      </c>
      <c r="S551" s="79">
        <v>1.6030534351145038E-3</v>
      </c>
      <c r="T551" s="79">
        <v>1.5789473684210526E-3</v>
      </c>
      <c r="U551" s="79">
        <v>9.3749999999999997E-4</v>
      </c>
    </row>
    <row r="552" spans="1:21" x14ac:dyDescent="0.25">
      <c r="A552" s="81" t="s">
        <v>224</v>
      </c>
      <c r="C552" s="250" t="s">
        <v>190</v>
      </c>
      <c r="D552" s="79" t="s">
        <v>48</v>
      </c>
      <c r="E552" s="79" t="s">
        <v>48</v>
      </c>
      <c r="F552" s="79" t="s">
        <v>48</v>
      </c>
      <c r="G552" s="79" t="s">
        <v>48</v>
      </c>
      <c r="H552" s="79" t="s">
        <v>48</v>
      </c>
      <c r="I552" s="79" t="s">
        <v>48</v>
      </c>
      <c r="J552" s="79" t="s">
        <v>48</v>
      </c>
      <c r="K552" s="79" t="s">
        <v>48</v>
      </c>
      <c r="L552" s="79" t="s">
        <v>48</v>
      </c>
      <c r="M552" s="79">
        <v>1.8018018018018018E-3</v>
      </c>
      <c r="N552" s="79">
        <v>1.176470588235294E-3</v>
      </c>
      <c r="O552" s="79" t="s">
        <v>48</v>
      </c>
      <c r="P552" s="79" t="s">
        <v>48</v>
      </c>
      <c r="Q552" s="79" t="s">
        <v>48</v>
      </c>
      <c r="R552" s="79" t="s">
        <v>48</v>
      </c>
      <c r="S552" s="79" t="s">
        <v>48</v>
      </c>
      <c r="T552" s="79" t="s">
        <v>48</v>
      </c>
      <c r="U552" s="79" t="s">
        <v>48</v>
      </c>
    </row>
    <row r="553" spans="1:21" x14ac:dyDescent="0.25">
      <c r="A553" s="81" t="s">
        <v>224</v>
      </c>
      <c r="C553" s="250" t="s">
        <v>227</v>
      </c>
      <c r="D553" s="79">
        <v>4.8400264200792603E-3</v>
      </c>
      <c r="E553" s="79">
        <v>3.9064070351758793E-3</v>
      </c>
      <c r="F553" s="79">
        <v>3.5605473204104905E-3</v>
      </c>
      <c r="G553" s="79">
        <v>5.4305179315175681E-3</v>
      </c>
      <c r="H553" s="79">
        <v>5.2183558558558558E-3</v>
      </c>
      <c r="I553" s="79">
        <v>4.5924449108079744E-3</v>
      </c>
      <c r="J553" s="79">
        <v>4.3093652445369409E-3</v>
      </c>
      <c r="K553" s="79">
        <v>4.2697999999999998E-3</v>
      </c>
      <c r="L553" s="79">
        <v>3.6549514563106798E-3</v>
      </c>
      <c r="M553" s="79">
        <v>2.6316216216216216E-3</v>
      </c>
      <c r="N553" s="79">
        <v>2.3917647058823528E-3</v>
      </c>
      <c r="O553" s="79">
        <v>3.135344827586207E-3</v>
      </c>
      <c r="P553" s="79">
        <v>2.7511382113821138E-3</v>
      </c>
      <c r="Q553" s="79">
        <v>2.0755999999999999E-3</v>
      </c>
      <c r="R553" s="79">
        <v>1.9847286821705425E-3</v>
      </c>
      <c r="S553" s="79">
        <v>1.9254198473282443E-3</v>
      </c>
      <c r="T553" s="79">
        <v>2.2187218045112782E-3</v>
      </c>
      <c r="U553" s="79">
        <v>1.7962500000000001E-3</v>
      </c>
    </row>
    <row r="554" spans="1:21" x14ac:dyDescent="0.25">
      <c r="A554" s="81" t="s">
        <v>224</v>
      </c>
      <c r="C554" s="250" t="s">
        <v>9</v>
      </c>
      <c r="D554" s="79">
        <v>1.8890356671070013E-2</v>
      </c>
      <c r="E554" s="79">
        <v>1.8216080402010049E-2</v>
      </c>
      <c r="F554" s="79">
        <v>1.6419612314709234E-2</v>
      </c>
      <c r="G554" s="79">
        <v>1.6352596019419716E-2</v>
      </c>
      <c r="H554" s="79">
        <v>2.6385135135135136E-2</v>
      </c>
      <c r="I554" s="79">
        <v>3.2151101783840501E-2</v>
      </c>
      <c r="J554" s="79">
        <v>3.5379812695109258E-2</v>
      </c>
      <c r="K554" s="79">
        <v>4.7710000000000002E-2</v>
      </c>
      <c r="L554" s="79">
        <v>4.8708737864077672E-2</v>
      </c>
      <c r="M554" s="79">
        <v>4.8549549549549549E-2</v>
      </c>
      <c r="N554" s="79">
        <v>5.1563025210084032E-2</v>
      </c>
      <c r="O554" s="79">
        <v>5.9913793103448278E-2</v>
      </c>
      <c r="P554" s="79">
        <v>6.0162601626016263E-2</v>
      </c>
      <c r="Q554" s="79">
        <v>6.368E-2</v>
      </c>
      <c r="R554" s="79">
        <v>5.8759689922480624E-2</v>
      </c>
      <c r="S554" s="79">
        <v>6.0534351145038169E-2</v>
      </c>
      <c r="T554" s="79">
        <v>5.3082706766917294E-2</v>
      </c>
      <c r="U554" s="79">
        <v>6.4140625000000007E-2</v>
      </c>
    </row>
    <row r="555" spans="1:21" x14ac:dyDescent="0.25">
      <c r="A555" s="81" t="s">
        <v>224</v>
      </c>
      <c r="C555" s="250" t="s">
        <v>24</v>
      </c>
      <c r="D555" s="79">
        <v>1.0568031704095112E-2</v>
      </c>
      <c r="E555" s="79">
        <v>1.0050251256281407E-2</v>
      </c>
      <c r="F555" s="79">
        <v>1.0262257696693273E-2</v>
      </c>
      <c r="G555" s="79">
        <v>1.344048987897511E-2</v>
      </c>
      <c r="H555" s="79">
        <v>1.3513513513513514E-2</v>
      </c>
      <c r="I555" s="79">
        <v>1.1542497376705142E-2</v>
      </c>
      <c r="J555" s="79">
        <v>1.2591050988553589E-2</v>
      </c>
      <c r="K555" s="79">
        <v>1.67E-2</v>
      </c>
      <c r="L555" s="79">
        <v>1.5922330097087378E-2</v>
      </c>
      <c r="M555" s="79">
        <v>9.0090090090090089E-3</v>
      </c>
      <c r="N555" s="79">
        <v>5.8207563025210081E-3</v>
      </c>
      <c r="O555" s="79">
        <v>6.2110344827586211E-3</v>
      </c>
      <c r="P555" s="79">
        <v>1.056910569105691E-2</v>
      </c>
      <c r="Q555" s="79">
        <v>1.12E-2</v>
      </c>
      <c r="R555" s="79">
        <v>1.0852713178294573E-2</v>
      </c>
      <c r="S555" s="79">
        <v>9.9236641221374048E-3</v>
      </c>
      <c r="T555" s="79">
        <v>1.0526315789473684E-2</v>
      </c>
      <c r="U555" s="79">
        <v>1.0937499999999999E-2</v>
      </c>
    </row>
    <row r="556" spans="1:21" x14ac:dyDescent="0.25">
      <c r="A556" s="81" t="s">
        <v>224</v>
      </c>
      <c r="C556" s="250" t="s">
        <v>110</v>
      </c>
      <c r="D556" s="79">
        <v>2.404227212681638E-2</v>
      </c>
      <c r="E556" s="79">
        <v>2.8391959798994976E-2</v>
      </c>
      <c r="F556" s="79">
        <v>2.9974572405929305E-2</v>
      </c>
      <c r="G556" s="79">
        <v>2.5216039074192176E-2</v>
      </c>
      <c r="H556" s="79">
        <v>2.8457207207207208E-2</v>
      </c>
      <c r="I556" s="79">
        <v>4.3966421825813222E-2</v>
      </c>
      <c r="J556" s="79">
        <v>4.5609573361082206E-2</v>
      </c>
      <c r="K556" s="79">
        <v>4.2946400000000003E-2</v>
      </c>
      <c r="L556" s="79">
        <v>4.1335533980582526E-2</v>
      </c>
      <c r="M556" s="79">
        <v>3.611693693693694E-2</v>
      </c>
      <c r="N556" s="79">
        <v>3.3458655462184871E-2</v>
      </c>
      <c r="O556" s="79">
        <v>3.3247413793103447E-2</v>
      </c>
      <c r="P556" s="79">
        <v>2.7840162601626015E-2</v>
      </c>
      <c r="Q556" s="79">
        <v>2.7519999999999999E-2</v>
      </c>
      <c r="R556" s="79">
        <v>2.616279069767442E-2</v>
      </c>
      <c r="S556" s="79">
        <v>2.4938931297709924E-2</v>
      </c>
      <c r="T556" s="79">
        <v>2.1248120300751881E-2</v>
      </c>
      <c r="U556" s="79">
        <v>1.84609375E-2</v>
      </c>
    </row>
    <row r="557" spans="1:21" x14ac:dyDescent="0.25">
      <c r="A557" s="81" t="s">
        <v>224</v>
      </c>
      <c r="C557" s="250" t="s">
        <v>25</v>
      </c>
      <c r="D557" s="79">
        <v>3.3025099075297226E-4</v>
      </c>
      <c r="E557" s="79" t="s">
        <v>48</v>
      </c>
      <c r="F557" s="79" t="s">
        <v>48</v>
      </c>
      <c r="G557" s="79" t="s">
        <v>48</v>
      </c>
      <c r="H557" s="79" t="s">
        <v>48</v>
      </c>
      <c r="I557" s="79" t="s">
        <v>48</v>
      </c>
      <c r="J557" s="79" t="s">
        <v>48</v>
      </c>
      <c r="K557" s="79" t="s">
        <v>48</v>
      </c>
      <c r="L557" s="79" t="s">
        <v>48</v>
      </c>
      <c r="M557" s="79" t="s">
        <v>48</v>
      </c>
      <c r="N557" s="79" t="s">
        <v>48</v>
      </c>
      <c r="O557" s="79" t="s">
        <v>48</v>
      </c>
      <c r="P557" s="79" t="s">
        <v>48</v>
      </c>
      <c r="Q557" s="79" t="s">
        <v>48</v>
      </c>
      <c r="R557" s="79" t="s">
        <v>48</v>
      </c>
      <c r="S557" s="79" t="s">
        <v>48</v>
      </c>
      <c r="T557" s="79" t="s">
        <v>48</v>
      </c>
      <c r="U557" s="79" t="s">
        <v>48</v>
      </c>
    </row>
    <row r="558" spans="1:21" x14ac:dyDescent="0.25">
      <c r="A558" s="81" t="s">
        <v>224</v>
      </c>
      <c r="C558" s="250" t="s">
        <v>111</v>
      </c>
      <c r="D558" s="79">
        <v>8.939233817701453E-3</v>
      </c>
      <c r="E558" s="79">
        <v>8.0732412060301514E-3</v>
      </c>
      <c r="F558" s="79">
        <v>7.2521094640820979E-3</v>
      </c>
      <c r="G558" s="79">
        <v>4.9863097410174405E-3</v>
      </c>
      <c r="H558" s="79">
        <v>4.8255630630630632E-3</v>
      </c>
      <c r="I558" s="79">
        <v>4.677229800629591E-3</v>
      </c>
      <c r="J558" s="79">
        <v>4.9720083246618104E-3</v>
      </c>
      <c r="K558" s="79">
        <v>4.1451999999999999E-3</v>
      </c>
      <c r="L558" s="79">
        <v>6.9601941747572812E-4</v>
      </c>
      <c r="M558" s="79" t="s">
        <v>48</v>
      </c>
      <c r="N558" s="79" t="s">
        <v>48</v>
      </c>
      <c r="O558" s="79" t="s">
        <v>48</v>
      </c>
      <c r="P558" s="79" t="s">
        <v>48</v>
      </c>
      <c r="Q558" s="79" t="s">
        <v>48</v>
      </c>
      <c r="R558" s="79" t="s">
        <v>48</v>
      </c>
      <c r="S558" s="79" t="s">
        <v>48</v>
      </c>
      <c r="T558" s="79" t="s">
        <v>48</v>
      </c>
      <c r="U558" s="79" t="s">
        <v>48</v>
      </c>
    </row>
    <row r="559" spans="1:21" x14ac:dyDescent="0.25">
      <c r="A559" s="81" t="s">
        <v>224</v>
      </c>
      <c r="C559" s="250" t="s">
        <v>228</v>
      </c>
      <c r="D559" s="79">
        <v>2.9630118890356671E-2</v>
      </c>
      <c r="E559" s="79">
        <v>3.6218592964824117E-2</v>
      </c>
      <c r="F559" s="79">
        <v>3.7058152793614595E-2</v>
      </c>
      <c r="G559" s="79">
        <v>3.8563005544426085E-2</v>
      </c>
      <c r="H559" s="79">
        <v>4.3918918918918921E-2</v>
      </c>
      <c r="I559" s="79">
        <v>4.1290661070304303E-2</v>
      </c>
      <c r="J559" s="79">
        <v>3.7606659729448488E-2</v>
      </c>
      <c r="K559" s="79">
        <v>3.6429999999999997E-2</v>
      </c>
      <c r="L559" s="79">
        <v>4.378640776699029E-2</v>
      </c>
      <c r="M559" s="79">
        <v>4.009009009009009E-2</v>
      </c>
      <c r="N559" s="79">
        <v>3.2436974789915966E-2</v>
      </c>
      <c r="O559" s="79">
        <v>3.4344827586206897E-2</v>
      </c>
      <c r="P559" s="79">
        <v>3.2951219512195123E-2</v>
      </c>
      <c r="Q559" s="79">
        <v>3.0136E-2</v>
      </c>
      <c r="R559" s="79">
        <v>2.8658914728682171E-2</v>
      </c>
      <c r="S559" s="79">
        <v>2.7595419847328245E-2</v>
      </c>
      <c r="T559" s="79">
        <v>2.5954887218045113E-2</v>
      </c>
      <c r="U559" s="79">
        <v>2.6507812499999998E-2</v>
      </c>
    </row>
    <row r="560" spans="1:21" x14ac:dyDescent="0.25">
      <c r="A560" s="81" t="s">
        <v>224</v>
      </c>
      <c r="C560" s="250" t="s">
        <v>220</v>
      </c>
      <c r="D560" s="79">
        <v>1.3210039630118891E-2</v>
      </c>
      <c r="E560" s="79">
        <v>1.2562814070351759E-2</v>
      </c>
      <c r="F560" s="79">
        <v>6.8415051311288486E-3</v>
      </c>
      <c r="G560" s="79">
        <v>6.7202449394875548E-3</v>
      </c>
      <c r="H560" s="79">
        <v>6.7567567567567571E-3</v>
      </c>
      <c r="I560" s="79">
        <v>6.2959076600209865E-3</v>
      </c>
      <c r="J560" s="79">
        <v>6.4516129032258064E-3</v>
      </c>
      <c r="K560" s="79">
        <v>6.4999999999999997E-3</v>
      </c>
      <c r="L560" s="79">
        <v>6.5048543689320386E-3</v>
      </c>
      <c r="M560" s="250">
        <v>6.3063063063063061E-3</v>
      </c>
      <c r="N560" s="79">
        <v>5.8823529411764705E-3</v>
      </c>
      <c r="O560" s="79">
        <v>2.5000000000000001E-3</v>
      </c>
      <c r="P560" s="79">
        <v>3.0894308943089431E-3</v>
      </c>
      <c r="Q560" s="79">
        <v>2.7200000000000002E-3</v>
      </c>
      <c r="R560" s="79">
        <v>2.7131782945736434E-3</v>
      </c>
      <c r="S560" s="79">
        <v>2.7480916030534351E-3</v>
      </c>
      <c r="T560" s="79">
        <v>2.4060150375939848E-3</v>
      </c>
      <c r="U560" s="79">
        <v>2.0312500000000001E-3</v>
      </c>
    </row>
    <row r="561" spans="1:21" x14ac:dyDescent="0.25">
      <c r="A561" s="81" t="s">
        <v>224</v>
      </c>
      <c r="C561" s="250" t="s">
        <v>170</v>
      </c>
      <c r="D561" s="79">
        <v>1.3854689564068692E-3</v>
      </c>
      <c r="E561" s="79">
        <v>1.235175879396985E-3</v>
      </c>
      <c r="F561" s="79">
        <v>1.3083238312428735E-3</v>
      </c>
      <c r="G561" s="79">
        <v>5.7446893824386115E-4</v>
      </c>
      <c r="H561" s="79">
        <v>1.1148648648648649E-5</v>
      </c>
      <c r="I561" s="79" t="s">
        <v>48</v>
      </c>
      <c r="J561" s="79">
        <v>1.4568158168574402E-6</v>
      </c>
      <c r="K561" s="79">
        <v>7.7000000000000008E-6</v>
      </c>
      <c r="L561" s="79">
        <v>1.5533980582524272E-6</v>
      </c>
      <c r="M561" s="79">
        <v>1.8324324324324324E-4</v>
      </c>
      <c r="N561" s="79">
        <v>1.5428571428571428E-4</v>
      </c>
      <c r="O561" s="79">
        <v>1.9146551724137932E-4</v>
      </c>
      <c r="P561" s="79">
        <v>2.926829268292683E-5</v>
      </c>
      <c r="Q561" s="79">
        <v>5.9200000000000002E-5</v>
      </c>
      <c r="R561" s="79">
        <v>1.1085271317829458E-4</v>
      </c>
      <c r="S561" s="79">
        <v>1.3358778625954199E-4</v>
      </c>
      <c r="T561" s="79">
        <v>1.443609022556391E-4</v>
      </c>
      <c r="U561" s="79">
        <v>1.6171875E-4</v>
      </c>
    </row>
    <row r="562" spans="1:21" x14ac:dyDescent="0.25">
      <c r="A562" s="81" t="s">
        <v>224</v>
      </c>
      <c r="C562" s="250" t="s">
        <v>183</v>
      </c>
      <c r="D562" s="79" t="s">
        <v>48</v>
      </c>
      <c r="E562" s="79" t="s">
        <v>48</v>
      </c>
      <c r="F562" s="79" t="s">
        <v>48</v>
      </c>
      <c r="G562" s="79" t="s">
        <v>48</v>
      </c>
      <c r="H562" s="79" t="s">
        <v>48</v>
      </c>
      <c r="I562" s="79" t="s">
        <v>48</v>
      </c>
      <c r="J562" s="79" t="s">
        <v>48</v>
      </c>
      <c r="K562" s="79">
        <v>4.3000000000000002E-5</v>
      </c>
      <c r="L562" s="79">
        <v>2.1650485436893203E-4</v>
      </c>
      <c r="M562" s="79">
        <v>2.2162162162162163E-4</v>
      </c>
      <c r="N562" s="79" t="s">
        <v>48</v>
      </c>
      <c r="O562" s="79">
        <v>4.8275862068965518E-4</v>
      </c>
      <c r="P562" s="79">
        <v>3.2520325203252032E-4</v>
      </c>
      <c r="Q562" s="79">
        <v>2.4000000000000001E-4</v>
      </c>
      <c r="R562" s="79">
        <v>2.95968992248062E-4</v>
      </c>
      <c r="S562" s="79">
        <v>3.8038167938931298E-4</v>
      </c>
      <c r="T562" s="79">
        <v>3.8842105263157896E-4</v>
      </c>
      <c r="U562" s="79">
        <v>3.1140625E-4</v>
      </c>
    </row>
    <row r="563" spans="1:21" x14ac:dyDescent="0.25">
      <c r="A563" s="81" t="s">
        <v>224</v>
      </c>
      <c r="C563" s="250" t="s">
        <v>154</v>
      </c>
      <c r="D563" s="79" t="s">
        <v>48</v>
      </c>
      <c r="E563" s="79" t="s">
        <v>48</v>
      </c>
      <c r="F563" s="79" t="s">
        <v>48</v>
      </c>
      <c r="G563" s="79" t="s">
        <v>48</v>
      </c>
      <c r="H563" s="79" t="s">
        <v>48</v>
      </c>
      <c r="I563" s="79">
        <v>8.9192025183630635E-5</v>
      </c>
      <c r="J563" s="79">
        <v>9.885535900104058E-5</v>
      </c>
      <c r="K563" s="79">
        <v>3.4099999999999999E-4</v>
      </c>
      <c r="L563" s="79">
        <v>1.0679611650485437E-4</v>
      </c>
      <c r="M563" s="79">
        <v>2.7027027027027027E-4</v>
      </c>
      <c r="N563" s="79">
        <v>1.8487394957983192E-4</v>
      </c>
      <c r="O563" s="79">
        <v>2.5862068965517242E-4</v>
      </c>
      <c r="P563" s="79">
        <v>1.2195121951219512E-4</v>
      </c>
      <c r="Q563" s="79">
        <v>1.2799999999999999E-4</v>
      </c>
      <c r="R563" s="79">
        <v>1.2403100775193799E-4</v>
      </c>
      <c r="S563" s="79">
        <v>1.1450381679389313E-4</v>
      </c>
      <c r="T563" s="79" t="s">
        <v>48</v>
      </c>
      <c r="U563" s="79" t="s">
        <v>48</v>
      </c>
    </row>
    <row r="564" spans="1:21" x14ac:dyDescent="0.25">
      <c r="A564" s="81" t="s">
        <v>224</v>
      </c>
      <c r="C564" s="250" t="s">
        <v>229</v>
      </c>
      <c r="D564" s="79">
        <v>2.6420079260237781E-3</v>
      </c>
      <c r="E564" s="79">
        <v>9.9246231155778884E-4</v>
      </c>
      <c r="F564" s="79">
        <v>1.3911060433295325E-3</v>
      </c>
      <c r="G564" s="79">
        <v>7.0562571864619321E-4</v>
      </c>
      <c r="H564" s="79">
        <v>1.1261261261261261E-3</v>
      </c>
      <c r="I564" s="79">
        <v>4.197271773347324E-4</v>
      </c>
      <c r="J564" s="79" t="s">
        <v>48</v>
      </c>
      <c r="K564" s="79" t="s">
        <v>48</v>
      </c>
      <c r="L564" s="79" t="s">
        <v>48</v>
      </c>
      <c r="M564" s="79">
        <v>2.1621621621621622E-3</v>
      </c>
      <c r="N564" s="79">
        <v>2.4369747899159666E-3</v>
      </c>
      <c r="O564" s="79">
        <v>2.5000000000000001E-3</v>
      </c>
      <c r="P564" s="79">
        <v>2.3577235772357726E-3</v>
      </c>
      <c r="Q564" s="79">
        <v>2.2399999999999998E-3</v>
      </c>
      <c r="R564" s="79">
        <v>2.2480620155038759E-3</v>
      </c>
      <c r="S564" s="79">
        <v>2.2137404580152673E-3</v>
      </c>
      <c r="T564" s="79">
        <v>2.4060150375939848E-3</v>
      </c>
      <c r="U564" s="79">
        <v>2.2656249999999998E-3</v>
      </c>
    </row>
    <row r="565" spans="1:21" x14ac:dyDescent="0.25">
      <c r="A565" s="81" t="s">
        <v>224</v>
      </c>
      <c r="C565" s="250" t="s">
        <v>56</v>
      </c>
      <c r="D565" s="79">
        <v>5.2231307793923383E-2</v>
      </c>
      <c r="E565" s="79">
        <v>4.5579271356783919E-2</v>
      </c>
      <c r="F565" s="79">
        <v>4.4788027366020527E-2</v>
      </c>
      <c r="G565" s="79">
        <v>4.803048661517615E-2</v>
      </c>
      <c r="H565" s="79">
        <v>5.0236936936936934E-2</v>
      </c>
      <c r="I565" s="79">
        <v>4.3440818467995801E-2</v>
      </c>
      <c r="J565" s="79">
        <v>4.4366285119667011E-2</v>
      </c>
      <c r="K565" s="79">
        <v>4.7630699999999998E-2</v>
      </c>
      <c r="L565" s="79">
        <v>4.1975436893203884E-2</v>
      </c>
      <c r="M565" s="79">
        <v>3.8424234234234231E-2</v>
      </c>
      <c r="N565" s="79">
        <v>3.8116638655462186E-2</v>
      </c>
      <c r="O565" s="79">
        <v>4.2221206896551726E-2</v>
      </c>
      <c r="P565" s="79">
        <v>4.6341788617886182E-2</v>
      </c>
      <c r="Q565" s="79">
        <v>5.0548719999999998E-2</v>
      </c>
      <c r="R565" s="79">
        <v>5.1189844961240308E-2</v>
      </c>
      <c r="S565" s="79">
        <v>4.9049007633587785E-2</v>
      </c>
      <c r="T565" s="79">
        <v>4.9614887218045113E-2</v>
      </c>
      <c r="U565" s="79">
        <v>5.3124999999999999E-2</v>
      </c>
    </row>
    <row r="566" spans="1:21" x14ac:dyDescent="0.25">
      <c r="A566" s="81" t="s">
        <v>224</v>
      </c>
      <c r="C566" s="250" t="s">
        <v>194</v>
      </c>
      <c r="D566" s="79" t="s">
        <v>48</v>
      </c>
      <c r="E566" s="79" t="s">
        <v>48</v>
      </c>
      <c r="F566" s="79" t="s">
        <v>48</v>
      </c>
      <c r="G566" s="79" t="s">
        <v>48</v>
      </c>
      <c r="H566" s="79" t="s">
        <v>48</v>
      </c>
      <c r="I566" s="79" t="s">
        <v>48</v>
      </c>
      <c r="J566" s="79" t="s">
        <v>48</v>
      </c>
      <c r="K566" s="79">
        <v>1.14E-3</v>
      </c>
      <c r="L566" s="79">
        <v>5.3252427184466017E-3</v>
      </c>
      <c r="M566" s="79">
        <v>6.9684684684684682E-3</v>
      </c>
      <c r="N566" s="79">
        <v>6.0336134453781512E-3</v>
      </c>
      <c r="O566" s="79">
        <v>6.0991379310344832E-3</v>
      </c>
      <c r="P566" s="79">
        <v>4.5772357723577236E-3</v>
      </c>
      <c r="Q566" s="79">
        <v>4.1920000000000004E-3</v>
      </c>
      <c r="R566" s="79">
        <v>4.6201550387596898E-3</v>
      </c>
      <c r="S566" s="79">
        <v>3.9770992366412209E-3</v>
      </c>
      <c r="T566" s="79">
        <v>3.5037593984962407E-3</v>
      </c>
      <c r="U566" s="79">
        <v>3.5000000000000001E-3</v>
      </c>
    </row>
    <row r="567" spans="1:21" x14ac:dyDescent="0.25">
      <c r="A567" s="81" t="s">
        <v>224</v>
      </c>
      <c r="C567" s="250" t="s">
        <v>45</v>
      </c>
      <c r="D567" s="79" t="s">
        <v>48</v>
      </c>
      <c r="E567" s="79" t="s">
        <v>48</v>
      </c>
      <c r="F567" s="79" t="s">
        <v>48</v>
      </c>
      <c r="G567" s="79" t="s">
        <v>48</v>
      </c>
      <c r="H567" s="79" t="s">
        <v>48</v>
      </c>
      <c r="I567" s="79" t="s">
        <v>48</v>
      </c>
      <c r="J567" s="79" t="s">
        <v>48</v>
      </c>
      <c r="K567" s="79" t="s">
        <v>48</v>
      </c>
      <c r="L567" s="79" t="s">
        <v>48</v>
      </c>
      <c r="M567" s="79" t="s">
        <v>48</v>
      </c>
      <c r="N567" s="79" t="s">
        <v>48</v>
      </c>
      <c r="O567" s="79" t="s">
        <v>48</v>
      </c>
      <c r="P567" s="79">
        <v>8.1300813008130081E-5</v>
      </c>
      <c r="Q567" s="79">
        <v>4.0000000000000002E-4</v>
      </c>
      <c r="R567" s="79">
        <v>3.875968992248062E-4</v>
      </c>
      <c r="S567" s="79">
        <v>3.816793893129771E-4</v>
      </c>
      <c r="T567" s="79">
        <v>7.5187969924812035E-4</v>
      </c>
      <c r="U567" s="79">
        <v>7.8125000000000004E-4</v>
      </c>
    </row>
    <row r="568" spans="1:21" x14ac:dyDescent="0.25">
      <c r="A568" s="81" t="s">
        <v>224</v>
      </c>
      <c r="C568" s="250" t="s">
        <v>165</v>
      </c>
      <c r="D568" s="79">
        <v>1.4795244385733158E-2</v>
      </c>
      <c r="E568" s="79">
        <v>1.4033040201005025E-2</v>
      </c>
      <c r="F568" s="79">
        <v>1.175188141391106E-2</v>
      </c>
      <c r="G568" s="79">
        <v>1.0006332710814643E-2</v>
      </c>
      <c r="H568" s="79">
        <v>1.0189977477477477E-2</v>
      </c>
      <c r="I568" s="79">
        <v>7.2612801678908706E-3</v>
      </c>
      <c r="J568" s="79">
        <v>9.0530697190426643E-3</v>
      </c>
      <c r="K568" s="79">
        <v>1.2800000000000001E-2</v>
      </c>
      <c r="L568" s="79">
        <v>9.2233009708737861E-3</v>
      </c>
      <c r="M568" s="79">
        <v>5.1981981981981985E-3</v>
      </c>
      <c r="N568" s="79">
        <v>8.1428571428571427E-3</v>
      </c>
      <c r="O568" s="79">
        <v>3.8103448275862068E-3</v>
      </c>
      <c r="P568" s="79">
        <v>3.5528455284552845E-3</v>
      </c>
      <c r="Q568" s="79">
        <v>3.604E-3</v>
      </c>
      <c r="R568" s="79">
        <v>3.5503875968992248E-3</v>
      </c>
      <c r="S568" s="79">
        <v>3.1374045801526719E-3</v>
      </c>
      <c r="T568" s="79">
        <v>3.3684210526315791E-3</v>
      </c>
      <c r="U568" s="79">
        <v>3.5156250000000001E-3</v>
      </c>
    </row>
    <row r="569" spans="1:21" x14ac:dyDescent="0.25">
      <c r="A569" s="81" t="s">
        <v>224</v>
      </c>
      <c r="C569" s="250" t="s">
        <v>84</v>
      </c>
      <c r="D569" s="79">
        <v>5.5844121532364595E-3</v>
      </c>
      <c r="E569" s="79">
        <v>4.4145728643216076E-3</v>
      </c>
      <c r="F569" s="79">
        <v>4.461345496009122E-3</v>
      </c>
      <c r="G569" s="79">
        <v>4.2138175852233463E-3</v>
      </c>
      <c r="H569" s="79">
        <v>4.8068693693693694E-3</v>
      </c>
      <c r="I569" s="79">
        <v>6.348373557187828E-3</v>
      </c>
      <c r="J569" s="79">
        <v>6.8707596253902185E-3</v>
      </c>
      <c r="K569" s="79">
        <v>6.9367999999999999E-3</v>
      </c>
      <c r="L569" s="79">
        <v>5.3839805825242719E-3</v>
      </c>
      <c r="M569" s="79">
        <v>1.7696846846846848E-2</v>
      </c>
      <c r="N569" s="79">
        <v>1.6177647058823529E-2</v>
      </c>
      <c r="O569" s="79">
        <v>1.7017241379310346E-2</v>
      </c>
      <c r="P569" s="79">
        <v>1.6603983739837399E-2</v>
      </c>
      <c r="Q569" s="79">
        <v>1.537384E-2</v>
      </c>
      <c r="R569" s="79">
        <v>1.5068217054263566E-2</v>
      </c>
      <c r="S569" s="79">
        <v>1.405412213740458E-2</v>
      </c>
      <c r="T569" s="79">
        <v>1.2991203007518796E-2</v>
      </c>
      <c r="U569" s="79">
        <v>9.6618750000000003E-3</v>
      </c>
    </row>
    <row r="570" spans="1:21" x14ac:dyDescent="0.25">
      <c r="A570" s="81" t="s">
        <v>224</v>
      </c>
      <c r="C570" s="250" t="s">
        <v>139</v>
      </c>
      <c r="D570" s="79" t="s">
        <v>48</v>
      </c>
      <c r="E570" s="79" t="s">
        <v>48</v>
      </c>
      <c r="F570" s="79" t="s">
        <v>48</v>
      </c>
      <c r="G570" s="79" t="s">
        <v>48</v>
      </c>
      <c r="H570" s="79" t="s">
        <v>48</v>
      </c>
      <c r="I570" s="79" t="s">
        <v>48</v>
      </c>
      <c r="J570" s="79" t="s">
        <v>48</v>
      </c>
      <c r="K570" s="79" t="s">
        <v>48</v>
      </c>
      <c r="L570" s="79" t="s">
        <v>48</v>
      </c>
      <c r="M570" s="79" t="s">
        <v>48</v>
      </c>
      <c r="N570" s="79">
        <v>8.4033613445378154E-5</v>
      </c>
      <c r="O570" s="79">
        <v>4.3103448275862068E-4</v>
      </c>
      <c r="P570" s="79">
        <v>8.1300813008130081E-4</v>
      </c>
      <c r="Q570" s="79">
        <v>2.4800000000000001E-4</v>
      </c>
      <c r="R570" s="79">
        <v>1.0697674418604652E-3</v>
      </c>
      <c r="S570" s="79">
        <v>5.3435114503816797E-4</v>
      </c>
      <c r="T570" s="79">
        <v>6.1654135338345864E-4</v>
      </c>
      <c r="U570" s="79">
        <v>6.8749999999999996E-4</v>
      </c>
    </row>
    <row r="571" spans="1:21" x14ac:dyDescent="0.25">
      <c r="A571" s="81" t="s">
        <v>224</v>
      </c>
      <c r="C571" s="250" t="s">
        <v>28</v>
      </c>
      <c r="D571" s="79" t="s">
        <v>48</v>
      </c>
      <c r="E571" s="79" t="s">
        <v>48</v>
      </c>
      <c r="F571" s="79" t="s">
        <v>48</v>
      </c>
      <c r="G571" s="79" t="s">
        <v>48</v>
      </c>
      <c r="H571" s="79" t="s">
        <v>48</v>
      </c>
      <c r="I571" s="79" t="s">
        <v>48</v>
      </c>
      <c r="J571" s="79" t="s">
        <v>48</v>
      </c>
      <c r="K571" s="79" t="s">
        <v>48</v>
      </c>
      <c r="L571" s="79" t="s">
        <v>48</v>
      </c>
      <c r="M571" s="79" t="s">
        <v>48</v>
      </c>
      <c r="N571" s="79" t="s">
        <v>48</v>
      </c>
      <c r="O571" s="79">
        <v>8.6206896551724131E-5</v>
      </c>
      <c r="P571" s="79">
        <v>8.1300813008130081E-4</v>
      </c>
      <c r="Q571" s="79">
        <v>1.1999999999999999E-3</v>
      </c>
      <c r="R571" s="79">
        <v>7.7519379844961239E-4</v>
      </c>
      <c r="S571" s="79">
        <v>3.816793893129771E-4</v>
      </c>
      <c r="T571" s="79" t="s">
        <v>48</v>
      </c>
      <c r="U571" s="79" t="s">
        <v>48</v>
      </c>
    </row>
    <row r="572" spans="1:21" x14ac:dyDescent="0.25">
      <c r="A572" s="81" t="s">
        <v>224</v>
      </c>
      <c r="C572" s="250" t="s">
        <v>92</v>
      </c>
      <c r="D572" s="79">
        <v>0.11476314398943196</v>
      </c>
      <c r="E572" s="79">
        <v>0.11300552763819095</v>
      </c>
      <c r="F572" s="79">
        <v>0.10379737742303306</v>
      </c>
      <c r="G572" s="79">
        <v>0.11834676150276326</v>
      </c>
      <c r="H572" s="79">
        <v>0.1388510135135135</v>
      </c>
      <c r="I572" s="79">
        <v>0.14404931794333684</v>
      </c>
      <c r="J572" s="79">
        <v>0.12580707596253901</v>
      </c>
      <c r="K572" s="79">
        <v>0.1201671</v>
      </c>
      <c r="L572" s="79">
        <v>0.11683145631067961</v>
      </c>
      <c r="M572" s="79">
        <v>0.13012441441441441</v>
      </c>
      <c r="N572" s="79">
        <v>0.13467201680672269</v>
      </c>
      <c r="O572" s="79">
        <v>0.13042508620689655</v>
      </c>
      <c r="P572" s="79">
        <v>0.11954878048780487</v>
      </c>
      <c r="Q572" s="79">
        <v>0.10051064</v>
      </c>
      <c r="R572" s="79">
        <v>9.9320155038759683E-2</v>
      </c>
      <c r="S572" s="79">
        <v>0.1031506106870229</v>
      </c>
      <c r="T572" s="79">
        <v>9.9147368421052637E-2</v>
      </c>
      <c r="U572" s="79">
        <v>0.111056484375</v>
      </c>
    </row>
    <row r="573" spans="1:21" x14ac:dyDescent="0.25">
      <c r="A573" s="81" t="s">
        <v>224</v>
      </c>
      <c r="C573" s="250" t="s">
        <v>205</v>
      </c>
      <c r="D573" s="79" t="s">
        <v>48</v>
      </c>
      <c r="E573" s="79" t="s">
        <v>48</v>
      </c>
      <c r="F573" s="79" t="s">
        <v>48</v>
      </c>
      <c r="G573" s="79" t="s">
        <v>48</v>
      </c>
      <c r="H573" s="79" t="s">
        <v>48</v>
      </c>
      <c r="I573" s="79" t="s">
        <v>48</v>
      </c>
      <c r="J573" s="79" t="s">
        <v>48</v>
      </c>
      <c r="K573" s="79" t="s">
        <v>48</v>
      </c>
      <c r="L573" s="79" t="s">
        <v>48</v>
      </c>
      <c r="M573" s="79" t="s">
        <v>48</v>
      </c>
      <c r="N573" s="79">
        <v>1.3605042016806722E-4</v>
      </c>
      <c r="O573" s="79">
        <v>8.6508620689655169E-4</v>
      </c>
      <c r="P573" s="79">
        <v>7.534959349593496E-4</v>
      </c>
      <c r="Q573" s="79">
        <v>1.4536E-3</v>
      </c>
      <c r="R573" s="79">
        <v>1.5162015503875968E-3</v>
      </c>
      <c r="S573" s="79">
        <v>1.2770992366412214E-3</v>
      </c>
      <c r="T573" s="79" t="s">
        <v>48</v>
      </c>
      <c r="U573" s="79" t="s">
        <v>48</v>
      </c>
    </row>
    <row r="574" spans="1:21" x14ac:dyDescent="0.25">
      <c r="A574" s="81" t="s">
        <v>224</v>
      </c>
      <c r="C574" s="250" t="s">
        <v>118</v>
      </c>
      <c r="D574" s="79">
        <v>2.0858652575957728E-2</v>
      </c>
      <c r="E574" s="79">
        <v>1.9447236180904524E-2</v>
      </c>
      <c r="F574" s="79">
        <v>1.7890535917901938E-2</v>
      </c>
      <c r="G574" s="79">
        <v>1.7103023370995826E-2</v>
      </c>
      <c r="H574" s="79">
        <v>1.7139639639639638E-2</v>
      </c>
      <c r="I574" s="79">
        <v>1.6149003147953828E-2</v>
      </c>
      <c r="J574" s="79">
        <v>1.4599375650364205E-2</v>
      </c>
      <c r="K574" s="79">
        <v>1.3559999999999999E-2</v>
      </c>
      <c r="L574" s="79">
        <v>1.229126213592233E-2</v>
      </c>
      <c r="M574" s="79">
        <v>1.1675675675675675E-2</v>
      </c>
      <c r="N574" s="79">
        <v>1.1126050420168067E-2</v>
      </c>
      <c r="O574" s="79">
        <v>9.9568965517241384E-3</v>
      </c>
      <c r="P574" s="79">
        <v>5.8943089430894312E-3</v>
      </c>
      <c r="Q574" s="79">
        <v>5.2160000000000002E-3</v>
      </c>
      <c r="R574" s="79">
        <v>4.472868217054264E-3</v>
      </c>
      <c r="S574" s="79">
        <v>4.4427480916030531E-3</v>
      </c>
      <c r="T574" s="79">
        <v>4.1353383458646613E-3</v>
      </c>
      <c r="U574" s="79">
        <v>4.2968750000000003E-3</v>
      </c>
    </row>
    <row r="575" spans="1:21" x14ac:dyDescent="0.25">
      <c r="A575" s="81" t="s">
        <v>224</v>
      </c>
      <c r="C575" s="250" t="s">
        <v>85</v>
      </c>
      <c r="D575" s="79" t="s">
        <v>48</v>
      </c>
      <c r="E575" s="79" t="s">
        <v>48</v>
      </c>
      <c r="F575" s="79" t="s">
        <v>48</v>
      </c>
      <c r="G575" s="79" t="s">
        <v>48</v>
      </c>
      <c r="H575" s="79" t="s">
        <v>48</v>
      </c>
      <c r="I575" s="79" t="s">
        <v>48</v>
      </c>
      <c r="J575" s="79" t="s">
        <v>48</v>
      </c>
      <c r="K575" s="79" t="s">
        <v>48</v>
      </c>
      <c r="L575" s="79" t="s">
        <v>48</v>
      </c>
      <c r="M575" s="79">
        <v>2.1963963963963964E-3</v>
      </c>
      <c r="N575" s="79">
        <v>3.2986554621848739E-3</v>
      </c>
      <c r="O575" s="79">
        <v>4.3189655172413795E-5</v>
      </c>
      <c r="P575" s="79">
        <v>5.221138211382114E-4</v>
      </c>
      <c r="Q575" s="79">
        <v>3.3816E-4</v>
      </c>
      <c r="R575" s="79">
        <v>2.3260465116279072E-3</v>
      </c>
      <c r="S575" s="79">
        <v>4.0749618320610687E-3</v>
      </c>
      <c r="T575" s="79">
        <v>5.0660150375939853E-3</v>
      </c>
      <c r="U575" s="79">
        <v>4.8375781250000003E-3</v>
      </c>
    </row>
    <row r="576" spans="1:21" x14ac:dyDescent="0.25">
      <c r="A576" s="81" t="s">
        <v>224</v>
      </c>
      <c r="C576" s="250" t="s">
        <v>29</v>
      </c>
      <c r="D576" s="79">
        <v>3.9630118890356669E-3</v>
      </c>
      <c r="E576" s="79">
        <v>3.3336683417085427E-3</v>
      </c>
      <c r="F576" s="79">
        <v>3.1305587229190422E-3</v>
      </c>
      <c r="G576" s="79">
        <v>3.3361535961262717E-3</v>
      </c>
      <c r="H576" s="79">
        <v>2.3873873873873873E-3</v>
      </c>
      <c r="I576" s="79">
        <v>2.3169989506820567E-3</v>
      </c>
      <c r="J576" s="79">
        <v>2.4556711758584805E-3</v>
      </c>
      <c r="K576" s="79">
        <v>1.3783999999999999E-3</v>
      </c>
      <c r="L576" s="79">
        <v>7.81747572815534E-4</v>
      </c>
      <c r="M576" s="79">
        <v>9.0090090090090091E-5</v>
      </c>
      <c r="N576" s="79">
        <v>0</v>
      </c>
      <c r="O576" s="79" t="s">
        <v>48</v>
      </c>
      <c r="P576" s="79" t="s">
        <v>48</v>
      </c>
      <c r="Q576" s="79" t="s">
        <v>48</v>
      </c>
      <c r="R576" s="79" t="s">
        <v>48</v>
      </c>
      <c r="S576" s="79" t="s">
        <v>48</v>
      </c>
      <c r="T576" s="79" t="s">
        <v>48</v>
      </c>
      <c r="U576" s="79" t="s">
        <v>48</v>
      </c>
    </row>
    <row r="577" spans="1:21" x14ac:dyDescent="0.25">
      <c r="A577" s="81" t="s">
        <v>224</v>
      </c>
      <c r="C577" s="250" t="s">
        <v>230</v>
      </c>
      <c r="D577" s="79">
        <v>1.5191545574636724E-2</v>
      </c>
      <c r="E577" s="79">
        <v>1.6582914572864323E-2</v>
      </c>
      <c r="F577" s="79">
        <v>1.5507411630558724E-2</v>
      </c>
      <c r="G577" s="79">
        <v>1.388850620827428E-2</v>
      </c>
      <c r="H577" s="79">
        <v>1.4639639639639639E-2</v>
      </c>
      <c r="I577" s="79">
        <v>1.6684155299055613E-2</v>
      </c>
      <c r="J577" s="79">
        <v>1.8626430801248699E-2</v>
      </c>
      <c r="K577" s="79">
        <v>1.7999999999999999E-2</v>
      </c>
      <c r="L577" s="79">
        <v>1.8446601941747572E-2</v>
      </c>
      <c r="M577" s="79">
        <v>1.6666666666666666E-2</v>
      </c>
      <c r="N577" s="79">
        <v>1.7142857142857144E-2</v>
      </c>
      <c r="O577" s="79">
        <v>2.0836206896551725E-2</v>
      </c>
      <c r="P577" s="79">
        <v>1.5195121951219512E-2</v>
      </c>
      <c r="Q577" s="79">
        <v>1.4104E-2</v>
      </c>
      <c r="R577" s="79">
        <v>1.3937984496124031E-2</v>
      </c>
      <c r="S577" s="79">
        <v>1.3526717557251908E-2</v>
      </c>
      <c r="T577" s="79">
        <v>1.3157894736842105E-2</v>
      </c>
      <c r="U577" s="79">
        <v>1.6406250000000001E-2</v>
      </c>
    </row>
    <row r="578" spans="1:21" x14ac:dyDescent="0.25">
      <c r="A578" s="81" t="s">
        <v>224</v>
      </c>
      <c r="C578" s="250" t="s">
        <v>231</v>
      </c>
      <c r="D578" s="79">
        <v>4.6895640686922063E-4</v>
      </c>
      <c r="E578" s="79">
        <v>3.9711055276381909E-4</v>
      </c>
      <c r="F578" s="79">
        <v>3.4207525655644244E-4</v>
      </c>
      <c r="G578" s="79">
        <v>3.6961347167181551E-4</v>
      </c>
      <c r="H578" s="79">
        <v>3.3783783783783786E-4</v>
      </c>
      <c r="I578" s="79">
        <v>3.1479538300104932E-4</v>
      </c>
      <c r="J578" s="79">
        <v>1.5608740894901144E-4</v>
      </c>
      <c r="K578" s="79" t="s">
        <v>48</v>
      </c>
      <c r="L578" s="79" t="s">
        <v>48</v>
      </c>
      <c r="M578" s="79">
        <v>6.4504504504504502E-5</v>
      </c>
      <c r="N578" s="79">
        <v>3.0781512605042018E-4</v>
      </c>
      <c r="O578" s="79">
        <v>4.2689655172413791E-4</v>
      </c>
      <c r="P578" s="79">
        <v>3.9813008130081299E-4</v>
      </c>
      <c r="Q578" s="79">
        <v>1.52E-5</v>
      </c>
      <c r="R578" s="79">
        <v>8.6821705426356588E-4</v>
      </c>
      <c r="S578" s="79">
        <v>1.3969465648854963E-3</v>
      </c>
      <c r="T578" s="79">
        <v>1.3082706766917294E-3</v>
      </c>
      <c r="U578" s="79">
        <v>1.4375E-3</v>
      </c>
    </row>
    <row r="579" spans="1:21" x14ac:dyDescent="0.25">
      <c r="A579" s="81" t="s">
        <v>224</v>
      </c>
      <c r="B579" s="79" t="s">
        <v>148</v>
      </c>
      <c r="C579" s="250" t="s">
        <v>37</v>
      </c>
      <c r="D579" s="79">
        <v>1.8494055482166448E-3</v>
      </c>
      <c r="E579" s="79">
        <v>1.256281407035176E-4</v>
      </c>
      <c r="F579" s="79">
        <v>3.72405929304447E-4</v>
      </c>
      <c r="G579" s="79">
        <v>6.7068044496085798E-4</v>
      </c>
      <c r="H579" s="79">
        <v>7.7702702702702701E-4</v>
      </c>
      <c r="I579" s="79">
        <v>2.3084994753410284E-4</v>
      </c>
      <c r="J579" s="79">
        <v>1.040582726326743E-4</v>
      </c>
      <c r="K579" s="79">
        <v>1E-4</v>
      </c>
      <c r="L579" s="79">
        <v>1.9417475728155341E-4</v>
      </c>
      <c r="M579" s="79">
        <v>9.0090090090090091E-5</v>
      </c>
      <c r="N579" s="79">
        <v>8.4033613445378154E-5</v>
      </c>
      <c r="O579" s="79" t="s">
        <v>48</v>
      </c>
      <c r="P579" s="79" t="s">
        <v>48</v>
      </c>
      <c r="Q579" s="79">
        <v>4.0000000000000002E-4</v>
      </c>
      <c r="R579" s="79">
        <v>3.875968992248062E-4</v>
      </c>
      <c r="S579" s="79">
        <v>3.816793893129771E-4</v>
      </c>
      <c r="T579" s="79">
        <v>3.7593984962406017E-4</v>
      </c>
      <c r="U579" s="79">
        <v>3.9062500000000002E-4</v>
      </c>
    </row>
    <row r="580" spans="1:21" x14ac:dyDescent="0.25">
      <c r="A580" s="81" t="s">
        <v>224</v>
      </c>
      <c r="C580" s="250" t="s">
        <v>121</v>
      </c>
      <c r="D580" s="79">
        <v>9.1981505944517834E-3</v>
      </c>
      <c r="E580" s="79">
        <v>8.7604271356783916E-3</v>
      </c>
      <c r="F580" s="79">
        <v>7.1497149372862032E-3</v>
      </c>
      <c r="G580" s="79">
        <v>6.8949713079142312E-3</v>
      </c>
      <c r="H580" s="79">
        <v>7.2725225225225227E-3</v>
      </c>
      <c r="I580" s="79">
        <v>4.3441762854144802E-3</v>
      </c>
      <c r="J580" s="79">
        <v>3.3299687825182104E-3</v>
      </c>
      <c r="K580" s="79">
        <v>3.2112E-3</v>
      </c>
      <c r="L580" s="79">
        <v>3.3440776699029126E-3</v>
      </c>
      <c r="M580" s="79">
        <v>2.7800900900900902E-3</v>
      </c>
      <c r="N580" s="79">
        <v>2.4371428571428573E-3</v>
      </c>
      <c r="O580" s="79">
        <v>2.4275E-3</v>
      </c>
      <c r="P580" s="79">
        <v>2.9383739837398372E-3</v>
      </c>
      <c r="Q580" s="79">
        <v>2.9303200000000001E-3</v>
      </c>
      <c r="R580" s="79">
        <v>2.8708527131782948E-3</v>
      </c>
      <c r="S580" s="79">
        <v>2.301145038167939E-3</v>
      </c>
      <c r="T580" s="79">
        <v>1.9654887218045112E-3</v>
      </c>
      <c r="U580" s="79">
        <v>2.2687499999999999E-3</v>
      </c>
    </row>
    <row r="581" spans="1:21" x14ac:dyDescent="0.25">
      <c r="A581" s="81" t="s">
        <v>224</v>
      </c>
      <c r="C581" s="250" t="s">
        <v>32</v>
      </c>
      <c r="D581" s="79">
        <v>1.6922060766182297E-2</v>
      </c>
      <c r="E581" s="79">
        <v>1.3819095477386936E-2</v>
      </c>
      <c r="F581" s="79">
        <v>2.2919042189281643E-2</v>
      </c>
      <c r="G581" s="79">
        <v>1.8469473175358294E-2</v>
      </c>
      <c r="H581" s="79">
        <v>7.8745495495495497E-3</v>
      </c>
      <c r="I581" s="79">
        <v>1.5844700944386148E-3</v>
      </c>
      <c r="J581" s="79" t="s">
        <v>48</v>
      </c>
      <c r="K581" s="79" t="s">
        <v>48</v>
      </c>
      <c r="L581" s="79" t="s">
        <v>48</v>
      </c>
      <c r="M581" s="79" t="s">
        <v>48</v>
      </c>
      <c r="N581" s="79" t="s">
        <v>48</v>
      </c>
      <c r="O581" s="79" t="s">
        <v>48</v>
      </c>
      <c r="P581" s="79" t="s">
        <v>48</v>
      </c>
      <c r="Q581" s="79">
        <v>2.65592E-3</v>
      </c>
      <c r="R581" s="79">
        <v>2.2196899224806201E-3</v>
      </c>
      <c r="S581" s="79">
        <v>2.3227480916030536E-3</v>
      </c>
      <c r="T581" s="79">
        <v>2.0117293233082706E-3</v>
      </c>
      <c r="U581" s="79">
        <v>3.2628906250000002E-3</v>
      </c>
    </row>
    <row r="582" spans="1:21" x14ac:dyDescent="0.25">
      <c r="A582" s="81" t="s">
        <v>224</v>
      </c>
      <c r="C582" s="250" t="s">
        <v>174</v>
      </c>
      <c r="D582" s="79">
        <v>2.1758388375165125E-2</v>
      </c>
      <c r="E582" s="79">
        <v>2.1909547738693469E-2</v>
      </c>
      <c r="F582" s="79">
        <v>2.0158266818700116E-2</v>
      </c>
      <c r="G582" s="79">
        <v>1.7510046206164122E-2</v>
      </c>
      <c r="H582" s="79">
        <v>1.6734234234234233E-2</v>
      </c>
      <c r="I582" s="79">
        <v>1.9505141657922352E-2</v>
      </c>
      <c r="J582" s="79">
        <v>2.0503017689906349E-2</v>
      </c>
      <c r="K582" s="79">
        <v>2.1569100000000001E-2</v>
      </c>
      <c r="L582" s="79">
        <v>2.0391165048543689E-2</v>
      </c>
      <c r="M582" s="79">
        <v>1.9331171171171172E-2</v>
      </c>
      <c r="N582" s="79">
        <v>1.5802352941176472E-2</v>
      </c>
      <c r="O582" s="79">
        <v>1.659810344827586E-2</v>
      </c>
      <c r="P582" s="79">
        <v>1.6153333333333332E-2</v>
      </c>
      <c r="Q582" s="79">
        <v>1.555432E-2</v>
      </c>
      <c r="R582" s="79">
        <v>1.4603953488372094E-2</v>
      </c>
      <c r="S582" s="79">
        <v>1.3479236641221373E-2</v>
      </c>
      <c r="T582" s="79">
        <v>1.6682857142857142E-2</v>
      </c>
      <c r="U582" s="79">
        <v>1.9288203125E-2</v>
      </c>
    </row>
    <row r="583" spans="1:21" x14ac:dyDescent="0.25">
      <c r="A583" s="81" t="s">
        <v>224</v>
      </c>
      <c r="C583" s="250" t="s">
        <v>140</v>
      </c>
      <c r="D583" s="79" t="s">
        <v>48</v>
      </c>
      <c r="E583" s="79" t="s">
        <v>48</v>
      </c>
      <c r="F583" s="79" t="s">
        <v>48</v>
      </c>
      <c r="G583" s="79" t="s">
        <v>48</v>
      </c>
      <c r="H583" s="79" t="s">
        <v>48</v>
      </c>
      <c r="I583" s="79" t="s">
        <v>48</v>
      </c>
      <c r="J583" s="79" t="s">
        <v>48</v>
      </c>
      <c r="K583" s="79" t="s">
        <v>48</v>
      </c>
      <c r="L583" s="79" t="s">
        <v>48</v>
      </c>
      <c r="M583" s="79" t="s">
        <v>48</v>
      </c>
      <c r="N583" s="79" t="s">
        <v>48</v>
      </c>
      <c r="O583" s="79" t="s">
        <v>48</v>
      </c>
      <c r="P583" s="79" t="s">
        <v>48</v>
      </c>
      <c r="Q583" s="79">
        <v>8.0000000000000004E-4</v>
      </c>
      <c r="R583" s="79">
        <v>1.5503875968992248E-3</v>
      </c>
      <c r="S583" s="79">
        <v>1.5267175572519084E-3</v>
      </c>
      <c r="T583" s="79">
        <v>2.255639097744361E-3</v>
      </c>
      <c r="U583" s="79">
        <v>3.1250000000000002E-3</v>
      </c>
    </row>
    <row r="584" spans="1:21" x14ac:dyDescent="0.25">
      <c r="A584" s="81" t="s">
        <v>224</v>
      </c>
      <c r="C584" s="250" t="s">
        <v>232</v>
      </c>
      <c r="D584" s="79">
        <v>3.3025099075297227E-3</v>
      </c>
      <c r="E584" s="79">
        <v>3.015075376884422E-3</v>
      </c>
      <c r="F584" s="79">
        <v>3.0786773090079817E-3</v>
      </c>
      <c r="G584" s="79">
        <v>1.7136624595693263E-3</v>
      </c>
      <c r="H584" s="79">
        <v>3.7837837837837837E-3</v>
      </c>
      <c r="I584" s="79">
        <v>3.8929695697796432E-3</v>
      </c>
      <c r="J584" s="79">
        <v>4.5161290322580649E-3</v>
      </c>
      <c r="K584" s="79">
        <v>4.725E-3</v>
      </c>
      <c r="L584" s="79">
        <v>3.1165048543689319E-3</v>
      </c>
      <c r="M584" s="79">
        <v>2.9658558558558557E-3</v>
      </c>
      <c r="N584" s="79">
        <v>1.4967226890756303E-3</v>
      </c>
      <c r="O584" s="79">
        <v>2.9310344827586207E-3</v>
      </c>
      <c r="P584" s="79">
        <v>2.0755284552845528E-3</v>
      </c>
      <c r="Q584" s="79">
        <v>2.3731199999999998E-3</v>
      </c>
      <c r="R584" s="79">
        <v>2.4031007751937985E-3</v>
      </c>
      <c r="S584" s="79">
        <v>2.2900763358778627E-3</v>
      </c>
      <c r="T584" s="79">
        <v>2.9428571428571429E-3</v>
      </c>
      <c r="U584" s="79">
        <v>2.7139062500000002E-3</v>
      </c>
    </row>
    <row r="585" spans="1:21" x14ac:dyDescent="0.25">
      <c r="A585" s="81" t="s">
        <v>224</v>
      </c>
      <c r="C585" s="250" t="s">
        <v>166</v>
      </c>
      <c r="D585" s="79">
        <v>4.1437252311756932E-3</v>
      </c>
      <c r="E585" s="79">
        <v>6.1640703517587938E-3</v>
      </c>
      <c r="F585" s="79">
        <v>4.7031927023945272E-3</v>
      </c>
      <c r="G585" s="79">
        <v>4.2449547201096382E-3</v>
      </c>
      <c r="H585" s="79">
        <v>4.0193693693693694E-3</v>
      </c>
      <c r="I585" s="79">
        <v>3.777544596012592E-3</v>
      </c>
      <c r="J585" s="79">
        <v>3.0188345473465142E-3</v>
      </c>
      <c r="K585" s="79">
        <v>1.5889000000000001E-3</v>
      </c>
      <c r="L585" s="79" t="s">
        <v>48</v>
      </c>
      <c r="M585" s="79" t="s">
        <v>48</v>
      </c>
      <c r="N585" s="79" t="s">
        <v>48</v>
      </c>
      <c r="O585" s="79" t="s">
        <v>48</v>
      </c>
      <c r="P585" s="79" t="s">
        <v>48</v>
      </c>
      <c r="Q585" s="79" t="s">
        <v>48</v>
      </c>
      <c r="R585" s="79" t="s">
        <v>48</v>
      </c>
      <c r="S585" s="79" t="s">
        <v>48</v>
      </c>
      <c r="T585" s="79" t="s">
        <v>48</v>
      </c>
      <c r="U585" s="79" t="s">
        <v>48</v>
      </c>
    </row>
    <row r="586" spans="1:21" x14ac:dyDescent="0.25">
      <c r="A586" s="81" t="s">
        <v>224</v>
      </c>
      <c r="C586" s="250" t="s">
        <v>31</v>
      </c>
      <c r="D586" s="79">
        <v>7.9260237780713345E-4</v>
      </c>
      <c r="E586" s="79">
        <v>6.8467336683417088E-5</v>
      </c>
      <c r="F586" s="79">
        <v>4.4469783352337512E-3</v>
      </c>
      <c r="G586" s="79">
        <v>4.1441510460173249E-3</v>
      </c>
      <c r="H586" s="79">
        <v>4.8423423423423423E-3</v>
      </c>
      <c r="I586" s="79">
        <v>3.5257082896117523E-3</v>
      </c>
      <c r="J586" s="79">
        <v>4.0582726326742974E-3</v>
      </c>
      <c r="K586" s="79">
        <v>5.5999999999999999E-3</v>
      </c>
      <c r="L586" s="79">
        <v>5.7281553398058254E-3</v>
      </c>
      <c r="M586" s="79">
        <v>6.3963963963963961E-3</v>
      </c>
      <c r="N586" s="79">
        <v>1.0672268907563025E-2</v>
      </c>
      <c r="O586" s="79">
        <v>1.175E-2</v>
      </c>
      <c r="P586" s="79">
        <v>1.5967479674796749E-2</v>
      </c>
      <c r="Q586" s="79">
        <v>1.2664E-2</v>
      </c>
      <c r="R586" s="79">
        <v>1.5503875968992248E-2</v>
      </c>
      <c r="S586" s="79">
        <v>1.5267175572519083E-2</v>
      </c>
      <c r="T586" s="79">
        <v>1.5864661654135338E-2</v>
      </c>
      <c r="U586" s="79">
        <v>1.3671875E-2</v>
      </c>
    </row>
    <row r="587" spans="1:21" x14ac:dyDescent="0.25">
      <c r="A587" s="81" t="s">
        <v>224</v>
      </c>
      <c r="C587" s="250" t="s">
        <v>38</v>
      </c>
      <c r="D587" s="79">
        <v>9.9735799207397627E-2</v>
      </c>
      <c r="E587" s="79">
        <v>0.10703517587939698</v>
      </c>
      <c r="F587" s="79">
        <v>9.714937286202964E-2</v>
      </c>
      <c r="G587" s="79">
        <v>9.4320205782860378E-2</v>
      </c>
      <c r="H587" s="79">
        <v>8.8288288288288289E-2</v>
      </c>
      <c r="I587" s="79">
        <v>8.0587618048268625E-2</v>
      </c>
      <c r="J587" s="79">
        <v>7.68990634755463E-2</v>
      </c>
      <c r="K587" s="79">
        <v>7.4800000000000005E-2</v>
      </c>
      <c r="L587" s="79">
        <v>7.0582524271844665E-2</v>
      </c>
      <c r="M587" s="79">
        <v>7.2342342342342339E-2</v>
      </c>
      <c r="N587" s="79">
        <v>6.5378151260504197E-2</v>
      </c>
      <c r="O587" s="79">
        <v>6.344827586206897E-2</v>
      </c>
      <c r="P587" s="79">
        <v>6.0813008130081302E-2</v>
      </c>
      <c r="Q587" s="79">
        <v>6.1519999999999998E-2</v>
      </c>
      <c r="R587" s="79">
        <v>5.7209302325581399E-2</v>
      </c>
      <c r="S587" s="79">
        <v>5.9847328244274807E-2</v>
      </c>
      <c r="T587" s="79">
        <v>6.2556390977443616E-2</v>
      </c>
      <c r="U587" s="79">
        <v>6.4453125E-2</v>
      </c>
    </row>
    <row r="588" spans="1:21" x14ac:dyDescent="0.25">
      <c r="A588" s="81" t="s">
        <v>224</v>
      </c>
      <c r="C588" s="250" t="s">
        <v>129</v>
      </c>
      <c r="D588" s="79" t="s">
        <v>48</v>
      </c>
      <c r="E588" s="79" t="s">
        <v>48</v>
      </c>
      <c r="F588" s="79" t="s">
        <v>48</v>
      </c>
      <c r="G588" s="79" t="s">
        <v>48</v>
      </c>
      <c r="H588" s="79" t="s">
        <v>48</v>
      </c>
      <c r="I588" s="79" t="s">
        <v>48</v>
      </c>
      <c r="J588" s="79" t="s">
        <v>48</v>
      </c>
      <c r="K588" s="79" t="s">
        <v>48</v>
      </c>
      <c r="L588" s="79" t="s">
        <v>48</v>
      </c>
      <c r="M588" s="79" t="s">
        <v>48</v>
      </c>
      <c r="N588" s="79" t="s">
        <v>48</v>
      </c>
      <c r="O588" s="79" t="s">
        <v>48</v>
      </c>
      <c r="P588" s="79" t="s">
        <v>48</v>
      </c>
      <c r="Q588" s="79">
        <v>1.1999999999999999E-3</v>
      </c>
      <c r="R588" s="79">
        <v>1.937984496124031E-3</v>
      </c>
      <c r="S588" s="79">
        <v>2.6717557251908397E-3</v>
      </c>
      <c r="T588" s="79">
        <v>3.3834586466165413E-3</v>
      </c>
      <c r="U588" s="79">
        <v>4.2968750000000003E-3</v>
      </c>
    </row>
    <row r="589" spans="1:21" x14ac:dyDescent="0.25">
      <c r="A589" s="156" t="s">
        <v>224</v>
      </c>
      <c r="B589" s="131"/>
      <c r="C589" s="12" t="s">
        <v>47</v>
      </c>
      <c r="D589" s="128">
        <v>2.3778071334214002E-3</v>
      </c>
      <c r="E589" s="128">
        <v>2.2613065326633165E-3</v>
      </c>
      <c r="F589" s="128">
        <v>1.8244013683010262E-3</v>
      </c>
      <c r="G589" s="128">
        <v>3.5841306343933625E-3</v>
      </c>
      <c r="H589" s="128">
        <v>4.72972972972973E-3</v>
      </c>
      <c r="I589" s="128">
        <v>4.7219307450157401E-3</v>
      </c>
      <c r="J589" s="128">
        <v>4.6826222684703432E-3</v>
      </c>
      <c r="K589" s="128">
        <v>4.7999999999999996E-3</v>
      </c>
      <c r="L589" s="128">
        <v>4.3689320388349516E-3</v>
      </c>
      <c r="M589" s="128">
        <v>4.1081081081081085E-3</v>
      </c>
      <c r="N589" s="128">
        <v>3.5294117647058825E-3</v>
      </c>
      <c r="O589" s="128">
        <v>3.4482758620689655E-3</v>
      </c>
      <c r="P589" s="128">
        <v>3.2520325203252032E-3</v>
      </c>
      <c r="Q589" s="128">
        <v>2.3999999999999998E-3</v>
      </c>
      <c r="R589" s="128">
        <v>2.3255813953488372E-3</v>
      </c>
      <c r="S589" s="128">
        <v>1.5267175572519084E-3</v>
      </c>
      <c r="T589" s="128">
        <v>1.954887218045113E-3</v>
      </c>
      <c r="U589" s="128">
        <v>2.1093750000000001E-3</v>
      </c>
    </row>
    <row r="590" spans="1:21" x14ac:dyDescent="0.25">
      <c r="A590" s="81" t="s">
        <v>235</v>
      </c>
      <c r="C590" s="252" t="s">
        <v>5</v>
      </c>
      <c r="D590" s="79">
        <v>0.32679738562091504</v>
      </c>
      <c r="E590" s="79">
        <v>0.32679738562091504</v>
      </c>
      <c r="F590" s="79">
        <v>0.27322404371584702</v>
      </c>
      <c r="G590" s="79">
        <v>0.27322404371584702</v>
      </c>
      <c r="H590" s="79">
        <v>0.24630541871921183</v>
      </c>
      <c r="I590" s="79">
        <v>0.24630541871921183</v>
      </c>
      <c r="J590" s="79">
        <v>0.23809523809523808</v>
      </c>
      <c r="K590" s="79" t="s">
        <v>48</v>
      </c>
      <c r="L590" s="79" t="s">
        <v>48</v>
      </c>
      <c r="M590" s="79" t="s">
        <v>48</v>
      </c>
      <c r="N590" s="79" t="s">
        <v>48</v>
      </c>
      <c r="O590" s="79" t="s">
        <v>48</v>
      </c>
      <c r="P590" s="79" t="s">
        <v>48</v>
      </c>
      <c r="Q590" s="79" t="s">
        <v>48</v>
      </c>
      <c r="R590" s="79" t="s">
        <v>48</v>
      </c>
      <c r="S590" s="79" t="s">
        <v>48</v>
      </c>
      <c r="T590" s="79" t="s">
        <v>48</v>
      </c>
      <c r="U590" s="79" t="s">
        <v>48</v>
      </c>
    </row>
    <row r="591" spans="1:21" x14ac:dyDescent="0.25">
      <c r="A591" s="81" t="s">
        <v>235</v>
      </c>
      <c r="C591" s="252" t="s">
        <v>15</v>
      </c>
      <c r="D591" s="79">
        <v>5.2287581699346407E-2</v>
      </c>
      <c r="E591" s="79">
        <v>5.2287581699346407E-2</v>
      </c>
      <c r="F591" s="79">
        <v>0.10928961748633879</v>
      </c>
      <c r="G591" s="79">
        <v>0.10928961748633879</v>
      </c>
      <c r="H591" s="79">
        <v>0.19704433497536947</v>
      </c>
      <c r="I591" s="79">
        <v>0.19704433497536947</v>
      </c>
      <c r="J591" s="79">
        <v>0.22380952380952382</v>
      </c>
      <c r="K591" s="79">
        <v>0.32960893854748602</v>
      </c>
      <c r="L591" s="79">
        <v>0.32065217391304346</v>
      </c>
      <c r="M591" s="79">
        <v>0.32065217391304346</v>
      </c>
      <c r="N591" s="79">
        <v>0.32065217391304346</v>
      </c>
      <c r="O591" s="79">
        <v>0.32065217391304346</v>
      </c>
      <c r="P591" s="79">
        <v>0.54230769230769227</v>
      </c>
      <c r="Q591" s="79">
        <v>0.69306930693069302</v>
      </c>
      <c r="R591" s="79">
        <v>0.73839662447257381</v>
      </c>
      <c r="S591" s="79">
        <v>0.78947368421052633</v>
      </c>
      <c r="T591" s="79">
        <v>0.8162962962962963</v>
      </c>
      <c r="U591" s="79">
        <v>0.82872928176795579</v>
      </c>
    </row>
    <row r="592" spans="1:21" x14ac:dyDescent="0.25">
      <c r="A592" s="81" t="s">
        <v>235</v>
      </c>
      <c r="C592" s="252" t="s">
        <v>19</v>
      </c>
      <c r="D592" s="79">
        <v>0.13071895424836602</v>
      </c>
      <c r="E592" s="79">
        <v>0.13071895424836602</v>
      </c>
      <c r="F592" s="79" t="s">
        <v>48</v>
      </c>
      <c r="G592" s="79" t="s">
        <v>48</v>
      </c>
      <c r="H592" s="79" t="s">
        <v>48</v>
      </c>
      <c r="I592" s="79" t="s">
        <v>48</v>
      </c>
      <c r="J592" s="79" t="s">
        <v>48</v>
      </c>
      <c r="K592" s="79" t="s">
        <v>48</v>
      </c>
      <c r="L592" s="79" t="s">
        <v>48</v>
      </c>
      <c r="M592" s="79" t="s">
        <v>48</v>
      </c>
      <c r="N592" s="79" t="s">
        <v>48</v>
      </c>
      <c r="O592" s="79" t="s">
        <v>48</v>
      </c>
      <c r="P592" s="79" t="s">
        <v>48</v>
      </c>
      <c r="Q592" s="79" t="s">
        <v>48</v>
      </c>
      <c r="R592" s="79" t="s">
        <v>48</v>
      </c>
      <c r="S592" s="79" t="s">
        <v>48</v>
      </c>
      <c r="T592" s="79" t="s">
        <v>48</v>
      </c>
      <c r="U592" s="79" t="s">
        <v>48</v>
      </c>
    </row>
    <row r="593" spans="1:21" x14ac:dyDescent="0.25">
      <c r="A593" s="81" t="s">
        <v>235</v>
      </c>
      <c r="C593" s="252" t="s">
        <v>94</v>
      </c>
      <c r="D593" s="79">
        <v>0.13071895424836602</v>
      </c>
      <c r="E593" s="79">
        <v>0.13071895424836602</v>
      </c>
      <c r="F593" s="79">
        <v>0.16393442622950818</v>
      </c>
      <c r="G593" s="79">
        <v>0.16393442622950818</v>
      </c>
      <c r="H593" s="79">
        <v>0.17241379310344829</v>
      </c>
      <c r="I593" s="79">
        <v>0.17241379310344829</v>
      </c>
      <c r="J593" s="79">
        <v>0.16666666666666666</v>
      </c>
      <c r="K593" s="79">
        <v>0.19553072625698323</v>
      </c>
      <c r="L593" s="79">
        <v>0.19021739130434784</v>
      </c>
      <c r="M593" s="79">
        <v>0.19021739130434784</v>
      </c>
      <c r="N593" s="79">
        <v>0.19021739130434784</v>
      </c>
      <c r="O593" s="79">
        <v>0.19021739130434784</v>
      </c>
      <c r="P593" s="79">
        <v>0.13461538461538461</v>
      </c>
      <c r="Q593" s="79">
        <v>9.9009900990099015E-2</v>
      </c>
      <c r="R593" s="79">
        <v>8.4388185654008435E-2</v>
      </c>
      <c r="S593" s="79">
        <v>7.0175438596491224E-2</v>
      </c>
      <c r="T593" s="79">
        <v>5.9259259259259262E-2</v>
      </c>
      <c r="U593" s="79">
        <v>5.5248618784530384E-2</v>
      </c>
    </row>
    <row r="594" spans="1:21" x14ac:dyDescent="0.25">
      <c r="A594" s="81" t="s">
        <v>235</v>
      </c>
      <c r="C594" s="252" t="s">
        <v>22</v>
      </c>
      <c r="D594" s="79">
        <v>2.6143790849673203E-2</v>
      </c>
      <c r="E594" s="79">
        <v>2.6143790849673203E-2</v>
      </c>
      <c r="F594" s="79">
        <v>4.3715846994535519E-2</v>
      </c>
      <c r="G594" s="79">
        <v>4.3715846994535519E-2</v>
      </c>
      <c r="H594" s="79">
        <v>3.9408866995073892E-2</v>
      </c>
      <c r="I594" s="79">
        <v>3.9408866995073892E-2</v>
      </c>
      <c r="J594" s="79">
        <v>3.8095238095238099E-2</v>
      </c>
      <c r="K594" s="79">
        <v>4.4692737430167599E-2</v>
      </c>
      <c r="L594" s="79">
        <v>4.3478260869565216E-2</v>
      </c>
      <c r="M594" s="79">
        <v>4.3478260869565216E-2</v>
      </c>
      <c r="N594" s="79">
        <v>4.3478260869565216E-2</v>
      </c>
      <c r="O594" s="79">
        <v>4.3478260869565216E-2</v>
      </c>
      <c r="P594" s="79">
        <v>3.0769230769230771E-2</v>
      </c>
      <c r="Q594" s="79">
        <v>1.9801980198019802E-2</v>
      </c>
      <c r="R594" s="79">
        <v>1.6877637130801686E-2</v>
      </c>
      <c r="S594" s="79">
        <v>1.4035087719298246E-2</v>
      </c>
      <c r="T594" s="79">
        <v>1.1851851851851851E-2</v>
      </c>
      <c r="U594" s="79">
        <v>1.1049723756906077E-2</v>
      </c>
    </row>
    <row r="595" spans="1:21" x14ac:dyDescent="0.25">
      <c r="A595" s="81" t="s">
        <v>235</v>
      </c>
      <c r="C595" s="252" t="s">
        <v>111</v>
      </c>
      <c r="D595" s="79">
        <v>4.5751633986928102E-2</v>
      </c>
      <c r="E595" s="79">
        <v>4.5751633986928102E-2</v>
      </c>
      <c r="F595" s="79">
        <v>0.10928961748633879</v>
      </c>
      <c r="G595" s="79">
        <v>0.10928961748633879</v>
      </c>
      <c r="H595" s="79">
        <v>9.8522167487684734E-2</v>
      </c>
      <c r="I595" s="79">
        <v>9.8522167487684734E-2</v>
      </c>
      <c r="J595" s="79">
        <v>9.5238095238095233E-2</v>
      </c>
      <c r="K595" s="79">
        <v>0.11173184357541899</v>
      </c>
      <c r="L595" s="79">
        <v>0.10869565217391304</v>
      </c>
      <c r="M595" s="79">
        <v>0.10869565217391304</v>
      </c>
      <c r="N595" s="79">
        <v>0.10869565217391304</v>
      </c>
      <c r="O595" s="79">
        <v>0.10869565217391304</v>
      </c>
      <c r="P595" s="79">
        <v>3.8461538461538464E-2</v>
      </c>
      <c r="Q595" s="79">
        <v>2.4752475247524754E-2</v>
      </c>
      <c r="R595" s="79">
        <v>2.1097046413502109E-2</v>
      </c>
      <c r="S595" s="79">
        <v>1.7543859649122806E-2</v>
      </c>
      <c r="T595" s="79">
        <v>1.4814814814814815E-2</v>
      </c>
      <c r="U595" s="79">
        <v>1.3812154696132596E-2</v>
      </c>
    </row>
    <row r="596" spans="1:21" x14ac:dyDescent="0.25">
      <c r="A596" s="81" t="s">
        <v>235</v>
      </c>
      <c r="C596" s="252" t="s">
        <v>36</v>
      </c>
      <c r="D596" s="79">
        <v>0.13071895424836602</v>
      </c>
      <c r="E596" s="79">
        <v>0.13071895424836602</v>
      </c>
      <c r="F596" s="79">
        <v>0.10928961748633879</v>
      </c>
      <c r="G596" s="79">
        <v>0.10928961748633879</v>
      </c>
      <c r="H596" s="79">
        <v>9.8522167487684734E-2</v>
      </c>
      <c r="I596" s="79">
        <v>9.8522167487684734E-2</v>
      </c>
      <c r="J596" s="79">
        <v>9.5238095238095233E-2</v>
      </c>
      <c r="K596" s="79">
        <v>0.11173184357541899</v>
      </c>
      <c r="L596" s="79">
        <v>0.1358695652173913</v>
      </c>
      <c r="M596" s="79">
        <v>0.1358695652173913</v>
      </c>
      <c r="N596" s="79">
        <v>0.1358695652173913</v>
      </c>
      <c r="O596" s="79">
        <v>0.1358695652173913</v>
      </c>
      <c r="P596" s="79">
        <v>9.6153846153846159E-2</v>
      </c>
      <c r="Q596" s="79">
        <v>6.1881188118811881E-2</v>
      </c>
      <c r="R596" s="79">
        <v>5.2742616033755275E-2</v>
      </c>
      <c r="S596" s="79">
        <v>4.3859649122807015E-2</v>
      </c>
      <c r="T596" s="79">
        <v>3.7037037037037035E-2</v>
      </c>
      <c r="U596" s="79">
        <v>3.4530386740331494E-2</v>
      </c>
    </row>
    <row r="597" spans="1:21" x14ac:dyDescent="0.25">
      <c r="A597" s="81" t="s">
        <v>235</v>
      </c>
      <c r="C597" s="252" t="s">
        <v>170</v>
      </c>
      <c r="D597" s="79" t="s">
        <v>48</v>
      </c>
      <c r="E597" s="79" t="s">
        <v>48</v>
      </c>
      <c r="F597" s="79" t="s">
        <v>48</v>
      </c>
      <c r="G597" s="79" t="s">
        <v>48</v>
      </c>
      <c r="H597" s="79" t="s">
        <v>48</v>
      </c>
      <c r="I597" s="79" t="s">
        <v>48</v>
      </c>
      <c r="J597" s="79" t="s">
        <v>48</v>
      </c>
      <c r="K597" s="79" t="s">
        <v>48</v>
      </c>
      <c r="L597" s="79" t="s">
        <v>48</v>
      </c>
      <c r="M597" s="79" t="s">
        <v>48</v>
      </c>
      <c r="N597" s="79" t="s">
        <v>48</v>
      </c>
      <c r="O597" s="79" t="s">
        <v>48</v>
      </c>
      <c r="P597" s="79">
        <v>3.8461538461538464E-2</v>
      </c>
      <c r="Q597" s="79">
        <v>2.4752475247524754E-2</v>
      </c>
      <c r="R597" s="79">
        <v>2.1097046413502109E-2</v>
      </c>
      <c r="S597" s="79">
        <v>1.7543859649122806E-2</v>
      </c>
      <c r="T597" s="79">
        <v>1.4814814814814815E-2</v>
      </c>
      <c r="U597" s="79">
        <v>2.2099447513812154E-2</v>
      </c>
    </row>
    <row r="598" spans="1:21" x14ac:dyDescent="0.25">
      <c r="A598" s="81" t="s">
        <v>235</v>
      </c>
      <c r="C598" s="252" t="s">
        <v>16</v>
      </c>
      <c r="D598" s="79">
        <v>9.8039215686274508E-2</v>
      </c>
      <c r="E598" s="79">
        <v>9.8039215686274508E-2</v>
      </c>
      <c r="F598" s="79">
        <v>0.10382513661202186</v>
      </c>
      <c r="G598" s="79">
        <v>0.10382513661202186</v>
      </c>
      <c r="H598" s="79">
        <v>9.3596059113300489E-2</v>
      </c>
      <c r="I598" s="79">
        <v>9.3596059113300489E-2</v>
      </c>
      <c r="J598" s="79">
        <v>9.0476190476190474E-2</v>
      </c>
      <c r="K598" s="79">
        <v>0.10614525139664804</v>
      </c>
      <c r="L598" s="79">
        <v>0.10326086956521739</v>
      </c>
      <c r="M598" s="79">
        <v>0.10326086956521739</v>
      </c>
      <c r="N598" s="79">
        <v>0.10326086956521739</v>
      </c>
      <c r="O598" s="79">
        <v>0.10326086956521739</v>
      </c>
      <c r="P598" s="79">
        <v>6.1538461538461542E-2</v>
      </c>
      <c r="Q598" s="79">
        <v>3.9603960396039604E-2</v>
      </c>
      <c r="R598" s="79">
        <v>3.3755274261603373E-2</v>
      </c>
      <c r="S598" s="79">
        <v>2.8070175438596492E-2</v>
      </c>
      <c r="T598" s="79">
        <v>2.3703703703703703E-2</v>
      </c>
      <c r="U598" s="79">
        <v>1.3812154696132596E-2</v>
      </c>
    </row>
    <row r="599" spans="1:21" x14ac:dyDescent="0.25">
      <c r="A599" s="81" t="s">
        <v>235</v>
      </c>
      <c r="C599" s="252" t="s">
        <v>120</v>
      </c>
      <c r="D599" s="79">
        <v>1.9607843137254902E-2</v>
      </c>
      <c r="E599" s="79">
        <v>1.9607843137254902E-2</v>
      </c>
      <c r="F599" s="79">
        <v>4.3715846994535519E-2</v>
      </c>
      <c r="G599" s="79">
        <v>4.3715846994535519E-2</v>
      </c>
      <c r="H599" s="79">
        <v>3.9408866995073892E-2</v>
      </c>
      <c r="I599" s="79">
        <v>3.9408866995073892E-2</v>
      </c>
      <c r="J599" s="79">
        <v>3.8095238095238099E-2</v>
      </c>
      <c r="K599" s="79">
        <v>4.4692737430167599E-2</v>
      </c>
      <c r="L599" s="79">
        <v>4.3478260869565216E-2</v>
      </c>
      <c r="M599" s="79">
        <v>4.3478260869565216E-2</v>
      </c>
      <c r="N599" s="79">
        <v>4.3478260869565216E-2</v>
      </c>
      <c r="O599" s="79">
        <v>4.3478260869565216E-2</v>
      </c>
      <c r="P599" s="79" t="s">
        <v>48</v>
      </c>
      <c r="Q599" s="79" t="s">
        <v>48</v>
      </c>
      <c r="R599" s="79" t="s">
        <v>48</v>
      </c>
      <c r="S599" s="79" t="s">
        <v>48</v>
      </c>
      <c r="T599" s="79" t="s">
        <v>48</v>
      </c>
      <c r="U599" s="79" t="s">
        <v>48</v>
      </c>
    </row>
    <row r="600" spans="1:21" x14ac:dyDescent="0.25">
      <c r="A600" s="81" t="s">
        <v>235</v>
      </c>
      <c r="C600" s="232" t="s">
        <v>126</v>
      </c>
      <c r="D600" s="79">
        <v>1.9607843137254902E-2</v>
      </c>
      <c r="E600" s="79">
        <v>1.9607843137254902E-2</v>
      </c>
      <c r="F600" s="79">
        <v>1.6393442622950821E-2</v>
      </c>
      <c r="G600" s="79">
        <v>1.6393442622950821E-2</v>
      </c>
      <c r="H600" s="79">
        <v>1.4778325123152709E-2</v>
      </c>
      <c r="I600" s="79">
        <v>1.4778325123152709E-2</v>
      </c>
      <c r="J600" s="79">
        <v>1.4285714285714285E-2</v>
      </c>
      <c r="K600" s="79">
        <v>5.5865921787709494E-2</v>
      </c>
      <c r="L600" s="79">
        <v>5.434782608695652E-2</v>
      </c>
      <c r="M600" s="79">
        <v>5.434782608695652E-2</v>
      </c>
      <c r="N600" s="79">
        <v>5.434782608695652E-2</v>
      </c>
      <c r="O600" s="79">
        <v>5.434782608695652E-2</v>
      </c>
      <c r="P600" s="79">
        <v>5.7692307692307696E-2</v>
      </c>
      <c r="Q600" s="79">
        <v>3.7128712871287127E-2</v>
      </c>
      <c r="R600" s="79">
        <v>3.1645569620253167E-2</v>
      </c>
      <c r="S600" s="79">
        <v>2.6315789473684209E-2</v>
      </c>
      <c r="T600" s="79">
        <v>2.2222222222222223E-2</v>
      </c>
      <c r="U600" s="79">
        <v>2.0718232044198894E-2</v>
      </c>
    </row>
    <row r="601" spans="1:21" x14ac:dyDescent="0.25">
      <c r="A601" s="156" t="s">
        <v>235</v>
      </c>
      <c r="B601" s="131"/>
      <c r="C601" s="256" t="s">
        <v>38</v>
      </c>
      <c r="D601" s="128">
        <v>1.9607843137254902E-2</v>
      </c>
      <c r="E601" s="128">
        <v>1.9607843137254902E-2</v>
      </c>
      <c r="F601" s="128" t="s">
        <v>48</v>
      </c>
      <c r="G601" s="128" t="s">
        <v>48</v>
      </c>
      <c r="H601" s="128" t="s">
        <v>48</v>
      </c>
      <c r="I601" s="128" t="s">
        <v>48</v>
      </c>
      <c r="J601" s="128" t="s">
        <v>48</v>
      </c>
      <c r="K601" s="128" t="s">
        <v>48</v>
      </c>
      <c r="L601" s="128" t="s">
        <v>48</v>
      </c>
      <c r="M601" s="128" t="s">
        <v>48</v>
      </c>
      <c r="N601" s="128" t="s">
        <v>48</v>
      </c>
      <c r="O601" s="128" t="s">
        <v>48</v>
      </c>
      <c r="P601" s="128" t="s">
        <v>48</v>
      </c>
      <c r="Q601" s="128" t="s">
        <v>48</v>
      </c>
      <c r="R601" s="128" t="s">
        <v>48</v>
      </c>
      <c r="S601" s="128" t="s">
        <v>48</v>
      </c>
      <c r="T601" s="128" t="s">
        <v>48</v>
      </c>
      <c r="U601" s="128" t="s">
        <v>48</v>
      </c>
    </row>
    <row r="602" spans="1:21" x14ac:dyDescent="0.25">
      <c r="A602" s="81" t="s">
        <v>239</v>
      </c>
      <c r="C602" s="254" t="s">
        <v>244</v>
      </c>
      <c r="D602" s="79">
        <v>3.7220843672456573E-2</v>
      </c>
      <c r="E602" s="79">
        <v>3.5885167464114832E-2</v>
      </c>
      <c r="F602" s="79">
        <v>2.3885350318471339E-2</v>
      </c>
      <c r="G602" s="79">
        <v>1.5873015873015872E-2</v>
      </c>
      <c r="H602" s="79">
        <v>1.6025641025641024E-2</v>
      </c>
      <c r="I602" s="79">
        <v>1.4347202295552367E-2</v>
      </c>
      <c r="J602" s="79">
        <v>1.7301038062283738E-2</v>
      </c>
      <c r="K602" s="79">
        <v>1.6666666666666666E-2</v>
      </c>
      <c r="L602" s="79">
        <v>1.6420361247947456E-2</v>
      </c>
      <c r="M602" s="79">
        <v>1.8552875695732839E-2</v>
      </c>
      <c r="N602" s="79">
        <v>1.9801980198019802E-2</v>
      </c>
      <c r="O602" s="79">
        <v>2.100840336134454E-2</v>
      </c>
      <c r="P602" s="79">
        <v>2.4154589371980676E-2</v>
      </c>
      <c r="Q602" s="79">
        <v>2.6595744680851064E-2</v>
      </c>
      <c r="R602" s="79">
        <v>2.557544757033248E-2</v>
      </c>
      <c r="S602" s="79">
        <v>2.6178010471204188E-2</v>
      </c>
      <c r="T602" s="79">
        <v>2.7472527472527472E-2</v>
      </c>
      <c r="U602" s="79">
        <v>2.7397260273972601E-2</v>
      </c>
    </row>
    <row r="603" spans="1:21" x14ac:dyDescent="0.25">
      <c r="A603" s="81" t="s">
        <v>239</v>
      </c>
      <c r="C603" s="254" t="s">
        <v>93</v>
      </c>
      <c r="D603" s="79">
        <v>7.0471464019851117E-3</v>
      </c>
      <c r="E603" s="79">
        <v>1.0454545454545454E-2</v>
      </c>
      <c r="F603" s="79">
        <v>5.0636942675159231E-3</v>
      </c>
      <c r="G603" s="79">
        <v>1.3428571428571429E-2</v>
      </c>
      <c r="H603" s="79">
        <v>3.7980769230769231E-3</v>
      </c>
      <c r="I603" s="79">
        <v>3.9598278335724532E-3</v>
      </c>
      <c r="J603" s="79">
        <v>2.9065743944636678E-3</v>
      </c>
      <c r="K603" s="79">
        <v>2E-3</v>
      </c>
      <c r="L603" s="79">
        <v>1.9704433497536944E-3</v>
      </c>
      <c r="M603" s="79" t="s">
        <v>48</v>
      </c>
      <c r="N603" s="79">
        <v>1.4653465346534653E-3</v>
      </c>
      <c r="O603" s="79">
        <v>2.4159663865546219E-3</v>
      </c>
      <c r="P603" s="79">
        <v>3.7439613526570048E-3</v>
      </c>
      <c r="Q603" s="79">
        <v>2.6329787234042551E-3</v>
      </c>
      <c r="R603" s="79">
        <v>2.6598465473145782E-3</v>
      </c>
      <c r="S603" s="79">
        <v>3.1413612565445027E-3</v>
      </c>
      <c r="T603" s="79">
        <v>1.4285714285714286E-3</v>
      </c>
      <c r="U603" s="79">
        <v>1.3698630136986301E-3</v>
      </c>
    </row>
    <row r="604" spans="1:21" x14ac:dyDescent="0.25">
      <c r="A604" s="81" t="s">
        <v>239</v>
      </c>
      <c r="C604" s="254" t="s">
        <v>245</v>
      </c>
      <c r="D604" s="79">
        <v>6.2034739454094297E-3</v>
      </c>
      <c r="E604" s="79">
        <v>5.9808612440191387E-3</v>
      </c>
      <c r="F604" s="79">
        <v>3.9808917197452229E-3</v>
      </c>
      <c r="G604" s="79">
        <v>3.968253968253968E-3</v>
      </c>
      <c r="H604" s="79">
        <v>4.0064102564102561E-3</v>
      </c>
      <c r="I604" s="79">
        <v>3.5868005738880918E-3</v>
      </c>
      <c r="J604" s="79">
        <v>4.3252595155709346E-3</v>
      </c>
      <c r="K604" s="79">
        <v>4.1666666666666666E-3</v>
      </c>
      <c r="L604" s="79" t="s">
        <v>48</v>
      </c>
      <c r="M604" s="79" t="s">
        <v>48</v>
      </c>
      <c r="N604" s="79" t="s">
        <v>48</v>
      </c>
      <c r="O604" s="79" t="s">
        <v>48</v>
      </c>
      <c r="P604" s="79" t="s">
        <v>48</v>
      </c>
      <c r="Q604" s="79" t="s">
        <v>48</v>
      </c>
      <c r="R604" s="79" t="s">
        <v>48</v>
      </c>
      <c r="S604" s="79" t="s">
        <v>48</v>
      </c>
      <c r="T604" s="79" t="s">
        <v>48</v>
      </c>
      <c r="U604" s="79" t="s">
        <v>48</v>
      </c>
    </row>
    <row r="605" spans="1:21" x14ac:dyDescent="0.25">
      <c r="A605" s="81" t="s">
        <v>239</v>
      </c>
      <c r="C605" s="254" t="s">
        <v>246</v>
      </c>
      <c r="D605" s="79">
        <v>0.20843672456575682</v>
      </c>
      <c r="E605" s="79">
        <v>0.19138755980861244</v>
      </c>
      <c r="F605" s="79">
        <v>0.12738853503184713</v>
      </c>
      <c r="G605" s="79">
        <v>0.18253968253968253</v>
      </c>
      <c r="H605" s="79">
        <v>0.18269230769230768</v>
      </c>
      <c r="I605" s="79">
        <v>0.16642754662840745</v>
      </c>
      <c r="J605" s="79">
        <v>0.19896193771626297</v>
      </c>
      <c r="K605" s="79">
        <v>0.19500000000000001</v>
      </c>
      <c r="L605" s="79">
        <v>0.19211822660098521</v>
      </c>
      <c r="M605" s="79">
        <v>0.21150278293135436</v>
      </c>
      <c r="N605" s="79">
        <v>0.19801980198019803</v>
      </c>
      <c r="O605" s="79">
        <v>0.23109243697478993</v>
      </c>
      <c r="P605" s="79" t="s">
        <v>48</v>
      </c>
      <c r="Q605" s="79" t="s">
        <v>48</v>
      </c>
      <c r="R605" s="79" t="s">
        <v>48</v>
      </c>
      <c r="S605" s="79" t="s">
        <v>48</v>
      </c>
      <c r="T605" s="79" t="s">
        <v>48</v>
      </c>
      <c r="U605" s="79" t="s">
        <v>48</v>
      </c>
    </row>
    <row r="606" spans="1:21" x14ac:dyDescent="0.25">
      <c r="A606" s="81" t="s">
        <v>239</v>
      </c>
      <c r="C606" s="254" t="s">
        <v>247</v>
      </c>
      <c r="D606" s="79">
        <v>0.38461538461538464</v>
      </c>
      <c r="E606" s="79">
        <v>0.38277511961722488</v>
      </c>
      <c r="F606" s="79">
        <v>0.63694267515923564</v>
      </c>
      <c r="G606" s="79">
        <v>0.62698412698412698</v>
      </c>
      <c r="H606" s="79">
        <v>0.64102564102564108</v>
      </c>
      <c r="I606" s="79">
        <v>0.57388809182209466</v>
      </c>
      <c r="J606" s="79">
        <v>0.51903114186851207</v>
      </c>
      <c r="K606" s="79">
        <v>0.5</v>
      </c>
      <c r="L606" s="79">
        <v>0.49261083743842365</v>
      </c>
      <c r="M606" s="79">
        <v>0.46382189239332094</v>
      </c>
      <c r="N606" s="79">
        <v>0.49504950495049505</v>
      </c>
      <c r="O606" s="79">
        <v>0.52521008403361347</v>
      </c>
      <c r="P606" s="79">
        <v>0.60386473429951693</v>
      </c>
      <c r="Q606" s="79">
        <v>0.66489361702127658</v>
      </c>
      <c r="R606" s="79">
        <v>0.66496163682864451</v>
      </c>
      <c r="S606" s="79">
        <v>0.65445026178010468</v>
      </c>
      <c r="T606" s="79">
        <v>0.68681318681318682</v>
      </c>
      <c r="U606" s="79">
        <v>0.68493150684931503</v>
      </c>
    </row>
    <row r="607" spans="1:21" x14ac:dyDescent="0.25">
      <c r="A607" s="81" t="s">
        <v>239</v>
      </c>
      <c r="C607" s="254" t="s">
        <v>19</v>
      </c>
      <c r="D607" s="79">
        <v>4.9627791563275438E-2</v>
      </c>
      <c r="E607" s="79">
        <v>2.3923444976076555E-2</v>
      </c>
      <c r="F607" s="79">
        <v>1.5923566878980892E-2</v>
      </c>
      <c r="G607" s="79">
        <v>1.5873015873015872E-2</v>
      </c>
      <c r="H607" s="79">
        <v>1.6025641025641024E-2</v>
      </c>
      <c r="I607" s="79" t="s">
        <v>48</v>
      </c>
      <c r="J607" s="79" t="s">
        <v>48</v>
      </c>
      <c r="K607" s="79" t="s">
        <v>48</v>
      </c>
      <c r="L607" s="79" t="s">
        <v>48</v>
      </c>
      <c r="M607" s="79" t="s">
        <v>48</v>
      </c>
      <c r="N607" s="79" t="s">
        <v>48</v>
      </c>
      <c r="O607" s="79" t="s">
        <v>48</v>
      </c>
      <c r="P607" s="79" t="s">
        <v>48</v>
      </c>
      <c r="Q607" s="79" t="s">
        <v>48</v>
      </c>
      <c r="R607" s="79" t="s">
        <v>48</v>
      </c>
      <c r="S607" s="79" t="s">
        <v>48</v>
      </c>
      <c r="T607" s="79" t="s">
        <v>48</v>
      </c>
      <c r="U607" s="79" t="s">
        <v>48</v>
      </c>
    </row>
    <row r="608" spans="1:21" x14ac:dyDescent="0.25">
      <c r="A608" s="81" t="s">
        <v>239</v>
      </c>
      <c r="C608" s="254" t="s">
        <v>248</v>
      </c>
      <c r="D608" s="79">
        <v>9.9255583126550868E-3</v>
      </c>
      <c r="E608" s="79" t="s">
        <v>48</v>
      </c>
      <c r="F608" s="79" t="s">
        <v>48</v>
      </c>
      <c r="G608" s="79" t="s">
        <v>48</v>
      </c>
      <c r="H608" s="79" t="s">
        <v>48</v>
      </c>
      <c r="I608" s="79" t="s">
        <v>48</v>
      </c>
      <c r="J608" s="79" t="s">
        <v>48</v>
      </c>
      <c r="K608" s="79" t="s">
        <v>48</v>
      </c>
      <c r="L608" s="79" t="s">
        <v>48</v>
      </c>
      <c r="M608" s="79" t="s">
        <v>48</v>
      </c>
      <c r="N608" s="79" t="s">
        <v>48</v>
      </c>
      <c r="O608" s="79" t="s">
        <v>48</v>
      </c>
      <c r="P608" s="79" t="s">
        <v>48</v>
      </c>
      <c r="Q608" s="79" t="s">
        <v>48</v>
      </c>
      <c r="R608" s="79" t="s">
        <v>48</v>
      </c>
      <c r="S608" s="79" t="s">
        <v>48</v>
      </c>
      <c r="T608" s="79" t="s">
        <v>48</v>
      </c>
      <c r="U608" s="79" t="s">
        <v>48</v>
      </c>
    </row>
    <row r="609" spans="1:21" x14ac:dyDescent="0.25">
      <c r="A609" s="81" t="s">
        <v>239</v>
      </c>
      <c r="C609" s="254" t="s">
        <v>249</v>
      </c>
      <c r="D609" s="79">
        <v>4.9627791563275434E-3</v>
      </c>
      <c r="E609" s="79">
        <v>4.7846889952153108E-3</v>
      </c>
      <c r="F609" s="79">
        <v>3.1847133757961785E-3</v>
      </c>
      <c r="G609" s="79">
        <v>3.1746031746031746E-3</v>
      </c>
      <c r="H609" s="79">
        <v>1.6025641025641025E-3</v>
      </c>
      <c r="I609" s="79" t="s">
        <v>48</v>
      </c>
      <c r="J609" s="79" t="s">
        <v>48</v>
      </c>
      <c r="K609" s="79" t="s">
        <v>48</v>
      </c>
      <c r="L609" s="79" t="s">
        <v>48</v>
      </c>
      <c r="M609" s="79" t="s">
        <v>48</v>
      </c>
      <c r="N609" s="79" t="s">
        <v>48</v>
      </c>
      <c r="O609" s="79" t="s">
        <v>48</v>
      </c>
      <c r="P609" s="79" t="s">
        <v>48</v>
      </c>
      <c r="Q609" s="79" t="s">
        <v>48</v>
      </c>
      <c r="R609" s="79" t="s">
        <v>48</v>
      </c>
      <c r="S609" s="79" t="s">
        <v>48</v>
      </c>
      <c r="T609" s="79" t="s">
        <v>48</v>
      </c>
      <c r="U609" s="79" t="s">
        <v>48</v>
      </c>
    </row>
    <row r="610" spans="1:21" x14ac:dyDescent="0.25">
      <c r="A610" s="81" t="s">
        <v>239</v>
      </c>
      <c r="C610" s="254" t="s">
        <v>20</v>
      </c>
      <c r="D610" s="79">
        <v>0.12406947890818859</v>
      </c>
      <c r="E610" s="79">
        <v>0.1674641148325359</v>
      </c>
      <c r="F610" s="79">
        <v>4.7770700636942678E-2</v>
      </c>
      <c r="G610" s="79" t="s">
        <v>48</v>
      </c>
      <c r="H610" s="79" t="s">
        <v>48</v>
      </c>
      <c r="I610" s="79" t="s">
        <v>48</v>
      </c>
      <c r="J610" s="79" t="s">
        <v>48</v>
      </c>
      <c r="K610" s="79" t="s">
        <v>48</v>
      </c>
      <c r="L610" s="79" t="s">
        <v>48</v>
      </c>
      <c r="M610" s="79" t="s">
        <v>48</v>
      </c>
      <c r="N610" s="79" t="s">
        <v>48</v>
      </c>
      <c r="O610" s="79" t="s">
        <v>48</v>
      </c>
      <c r="P610" s="79" t="s">
        <v>48</v>
      </c>
      <c r="Q610" s="79" t="s">
        <v>48</v>
      </c>
      <c r="R610" s="79" t="s">
        <v>48</v>
      </c>
      <c r="S610" s="79" t="s">
        <v>48</v>
      </c>
      <c r="T610" s="79" t="s">
        <v>48</v>
      </c>
      <c r="U610" s="79" t="s">
        <v>48</v>
      </c>
    </row>
    <row r="611" spans="1:21" x14ac:dyDescent="0.25">
      <c r="A611" s="81" t="s">
        <v>239</v>
      </c>
      <c r="C611" s="254" t="s">
        <v>250</v>
      </c>
      <c r="D611" s="79">
        <v>8.0148883374689828E-3</v>
      </c>
      <c r="E611" s="79">
        <v>7.1770334928229667E-3</v>
      </c>
      <c r="F611" s="79">
        <v>6.369426751592357E-3</v>
      </c>
      <c r="G611" s="79">
        <v>6.3492063492063492E-3</v>
      </c>
      <c r="H611" s="79">
        <v>6.41025641025641E-3</v>
      </c>
      <c r="I611" s="79">
        <v>3.9454806312769009E-3</v>
      </c>
      <c r="J611" s="79">
        <v>1.5397923875432526E-3</v>
      </c>
      <c r="K611" s="79">
        <v>1.6666666666666668E-3</v>
      </c>
      <c r="L611" s="79">
        <v>1.6420361247947454E-3</v>
      </c>
      <c r="M611" s="79">
        <v>1.8552875695732839E-3</v>
      </c>
      <c r="N611" s="79" t="s">
        <v>48</v>
      </c>
      <c r="O611" s="79" t="s">
        <v>48</v>
      </c>
      <c r="P611" s="79" t="s">
        <v>48</v>
      </c>
      <c r="Q611" s="79" t="s">
        <v>48</v>
      </c>
      <c r="R611" s="79" t="s">
        <v>48</v>
      </c>
      <c r="S611" s="79" t="s">
        <v>48</v>
      </c>
      <c r="T611" s="79" t="s">
        <v>48</v>
      </c>
      <c r="U611" s="79" t="s">
        <v>48</v>
      </c>
    </row>
    <row r="612" spans="1:21" x14ac:dyDescent="0.25">
      <c r="A612" s="81" t="s">
        <v>239</v>
      </c>
      <c r="C612" s="254" t="s">
        <v>251</v>
      </c>
      <c r="D612" s="79">
        <v>9.9255583126550868E-4</v>
      </c>
      <c r="E612" s="79">
        <v>9.5693779904306223E-4</v>
      </c>
      <c r="F612" s="79">
        <v>6.3694267515923564E-4</v>
      </c>
      <c r="G612" s="79">
        <v>6.3492063492063492E-4</v>
      </c>
      <c r="H612" s="79">
        <v>6.4102564102564103E-4</v>
      </c>
      <c r="I612" s="79">
        <v>5.7388809182209468E-4</v>
      </c>
      <c r="J612" s="79">
        <v>6.9204152249134946E-4</v>
      </c>
      <c r="K612" s="79">
        <v>6.6666666666666664E-4</v>
      </c>
      <c r="L612" s="79">
        <v>6.5681444991789822E-4</v>
      </c>
      <c r="M612" s="79">
        <v>7.4211502782931351E-4</v>
      </c>
      <c r="N612" s="79">
        <v>7.9207920792079213E-4</v>
      </c>
      <c r="O612" s="79">
        <v>8.4033613445378156E-4</v>
      </c>
      <c r="P612" s="79">
        <v>9.6618357487922703E-4</v>
      </c>
      <c r="Q612" s="79">
        <v>1.1968085106382979E-3</v>
      </c>
      <c r="R612" s="79">
        <v>1.1508951406649615E-3</v>
      </c>
      <c r="S612" s="79">
        <v>1.1780104712041885E-3</v>
      </c>
      <c r="T612" s="79">
        <v>1.2362637362637362E-3</v>
      </c>
      <c r="U612" s="79">
        <v>1.2328767123287671E-3</v>
      </c>
    </row>
    <row r="613" spans="1:21" x14ac:dyDescent="0.25">
      <c r="A613" s="81" t="s">
        <v>239</v>
      </c>
      <c r="C613" s="254" t="s">
        <v>228</v>
      </c>
      <c r="D613" s="79">
        <v>3.7220843672456573E-2</v>
      </c>
      <c r="E613" s="79">
        <v>3.5885167464114832E-2</v>
      </c>
      <c r="F613" s="79">
        <v>2.3885350318471339E-2</v>
      </c>
      <c r="G613" s="79">
        <v>2.3809523809523808E-2</v>
      </c>
      <c r="H613" s="79">
        <v>2.403846153846154E-2</v>
      </c>
      <c r="I613" s="79">
        <v>2.1520803443328552E-2</v>
      </c>
      <c r="J613" s="79">
        <v>2.5951557093425604E-2</v>
      </c>
      <c r="K613" s="79">
        <v>2.5000000000000001E-2</v>
      </c>
      <c r="L613" s="79">
        <v>2.4630541871921183E-2</v>
      </c>
      <c r="M613" s="79" t="s">
        <v>48</v>
      </c>
      <c r="N613" s="79" t="s">
        <v>48</v>
      </c>
      <c r="O613" s="79" t="s">
        <v>48</v>
      </c>
      <c r="P613" s="79" t="s">
        <v>48</v>
      </c>
      <c r="Q613" s="79" t="s">
        <v>48</v>
      </c>
      <c r="R613" s="79" t="s">
        <v>48</v>
      </c>
      <c r="S613" s="79" t="s">
        <v>48</v>
      </c>
      <c r="T613" s="79" t="s">
        <v>48</v>
      </c>
      <c r="U613" s="79" t="s">
        <v>48</v>
      </c>
    </row>
    <row r="614" spans="1:21" x14ac:dyDescent="0.25">
      <c r="A614" s="81" t="s">
        <v>239</v>
      </c>
      <c r="C614" s="254" t="s">
        <v>56</v>
      </c>
      <c r="D614" s="79">
        <v>6.3846153846153844E-2</v>
      </c>
      <c r="E614" s="79">
        <v>5.7870813397129184E-2</v>
      </c>
      <c r="F614" s="79">
        <v>4.015923566878981E-2</v>
      </c>
      <c r="G614" s="79">
        <v>3.7793650793650796E-2</v>
      </c>
      <c r="H614" s="79">
        <v>3.1185897435897437E-2</v>
      </c>
      <c r="I614" s="79">
        <v>2.4806312769010044E-2</v>
      </c>
      <c r="J614" s="79">
        <v>3.1643598615916958E-2</v>
      </c>
      <c r="K614" s="79">
        <v>2.7733333333333332E-2</v>
      </c>
      <c r="L614" s="79">
        <v>2.6190476190476191E-2</v>
      </c>
      <c r="M614" s="79">
        <v>2.9684601113172542E-2</v>
      </c>
      <c r="N614" s="79" t="s">
        <v>48</v>
      </c>
      <c r="O614" s="79" t="s">
        <v>48</v>
      </c>
      <c r="P614" s="79" t="s">
        <v>48</v>
      </c>
      <c r="Q614" s="79" t="s">
        <v>48</v>
      </c>
      <c r="R614" s="79" t="s">
        <v>48</v>
      </c>
      <c r="S614" s="79" t="s">
        <v>48</v>
      </c>
      <c r="T614" s="79" t="s">
        <v>48</v>
      </c>
      <c r="U614" s="79" t="s">
        <v>48</v>
      </c>
    </row>
    <row r="615" spans="1:21" x14ac:dyDescent="0.25">
      <c r="A615" s="81" t="s">
        <v>239</v>
      </c>
      <c r="C615" s="254" t="s">
        <v>165</v>
      </c>
      <c r="D615" s="79" t="s">
        <v>48</v>
      </c>
      <c r="E615" s="79" t="s">
        <v>48</v>
      </c>
      <c r="F615" s="79" t="s">
        <v>48</v>
      </c>
      <c r="G615" s="79" t="s">
        <v>48</v>
      </c>
      <c r="H615" s="79" t="s">
        <v>48</v>
      </c>
      <c r="I615" s="79">
        <v>9.8593974175035862E-2</v>
      </c>
      <c r="J615" s="79">
        <v>0.11878892733564014</v>
      </c>
      <c r="K615" s="79">
        <v>0.14898333333333333</v>
      </c>
      <c r="L615" s="79">
        <v>0.14614121510673234</v>
      </c>
      <c r="M615" s="79">
        <v>0.16604823747680891</v>
      </c>
      <c r="N615" s="79">
        <v>0.15841584158415842</v>
      </c>
      <c r="O615" s="79">
        <v>0.18182773109243697</v>
      </c>
      <c r="P615" s="79">
        <v>0.33166666666666667</v>
      </c>
      <c r="Q615" s="79">
        <v>0.21686170212765957</v>
      </c>
      <c r="R615" s="79">
        <v>0.22557544757033249</v>
      </c>
      <c r="S615" s="79">
        <v>0.23476439790575918</v>
      </c>
      <c r="T615" s="79">
        <v>0.18846153846153846</v>
      </c>
      <c r="U615" s="79">
        <v>0.18904109589041096</v>
      </c>
    </row>
    <row r="616" spans="1:21" x14ac:dyDescent="0.25">
      <c r="A616" s="81" t="s">
        <v>239</v>
      </c>
      <c r="C616" s="254" t="s">
        <v>252</v>
      </c>
      <c r="D616" s="79">
        <v>4.3424317617866007E-3</v>
      </c>
      <c r="E616" s="79" t="s">
        <v>48</v>
      </c>
      <c r="F616" s="79" t="s">
        <v>48</v>
      </c>
      <c r="G616" s="79" t="s">
        <v>48</v>
      </c>
      <c r="H616" s="79" t="s">
        <v>48</v>
      </c>
      <c r="I616" s="79" t="s">
        <v>48</v>
      </c>
      <c r="J616" s="79" t="s">
        <v>48</v>
      </c>
      <c r="K616" s="79" t="s">
        <v>48</v>
      </c>
      <c r="L616" s="79" t="s">
        <v>48</v>
      </c>
      <c r="M616" s="79" t="s">
        <v>48</v>
      </c>
      <c r="N616" s="79" t="s">
        <v>48</v>
      </c>
      <c r="O616" s="79" t="s">
        <v>48</v>
      </c>
      <c r="P616" s="79" t="s">
        <v>48</v>
      </c>
      <c r="Q616" s="79">
        <v>4.6542553191489359E-2</v>
      </c>
      <c r="R616" s="79">
        <v>4.0664961636828645E-2</v>
      </c>
      <c r="S616" s="79">
        <v>3.9790575916230364E-2</v>
      </c>
      <c r="T616" s="79">
        <v>5.4395604395604397E-2</v>
      </c>
      <c r="U616" s="79">
        <v>5.3698630136986301E-2</v>
      </c>
    </row>
    <row r="617" spans="1:21" x14ac:dyDescent="0.25">
      <c r="A617" s="81" t="s">
        <v>239</v>
      </c>
      <c r="C617" s="254" t="s">
        <v>92</v>
      </c>
      <c r="D617" s="79">
        <v>1.5483870967741935E-2</v>
      </c>
      <c r="E617" s="79">
        <v>3.8540669856459327E-2</v>
      </c>
      <c r="F617" s="79">
        <v>3.9729299363057323E-2</v>
      </c>
      <c r="G617" s="79">
        <v>4.4444444444444446E-2</v>
      </c>
      <c r="H617" s="79">
        <v>4.7596153846153844E-2</v>
      </c>
      <c r="I617" s="79">
        <v>6.6571018651362987E-2</v>
      </c>
      <c r="J617" s="79">
        <v>5.2543252595155708E-2</v>
      </c>
      <c r="K617" s="79">
        <v>5.2499999999999998E-2</v>
      </c>
      <c r="L617" s="79">
        <v>7.2233169129720859E-2</v>
      </c>
      <c r="M617" s="79">
        <v>8.0166975881261593E-2</v>
      </c>
      <c r="N617" s="79">
        <v>9.5485148514851487E-2</v>
      </c>
      <c r="O617" s="79">
        <v>6.3235294117647061E-3</v>
      </c>
      <c r="P617" s="79" t="s">
        <v>48</v>
      </c>
      <c r="Q617" s="79" t="s">
        <v>48</v>
      </c>
      <c r="R617" s="79" t="s">
        <v>48</v>
      </c>
      <c r="S617" s="79" t="s">
        <v>48</v>
      </c>
      <c r="T617" s="79" t="s">
        <v>48</v>
      </c>
      <c r="U617" s="79" t="s">
        <v>48</v>
      </c>
    </row>
    <row r="618" spans="1:21" x14ac:dyDescent="0.25">
      <c r="A618" s="81" t="s">
        <v>239</v>
      </c>
      <c r="C618" s="254" t="s">
        <v>218</v>
      </c>
      <c r="D618" s="79">
        <v>1.2406947890818859E-3</v>
      </c>
      <c r="E618" s="79">
        <v>1.1961722488038277E-3</v>
      </c>
      <c r="F618" s="79">
        <v>7.9617834394904463E-4</v>
      </c>
      <c r="G618" s="79">
        <v>7.9365079365079365E-4</v>
      </c>
      <c r="H618" s="79">
        <v>8.0128205128205125E-4</v>
      </c>
      <c r="I618" s="79">
        <v>3.586800573888092E-4</v>
      </c>
      <c r="J618" s="79">
        <v>2.5951557093425607E-4</v>
      </c>
      <c r="K618" s="79">
        <v>2.5000000000000001E-4</v>
      </c>
      <c r="L618" s="79">
        <v>2.463054187192118E-4</v>
      </c>
      <c r="M618" s="79">
        <v>2.7829313543599259E-4</v>
      </c>
      <c r="N618" s="79">
        <v>2.9702970297029702E-4</v>
      </c>
      <c r="O618" s="79">
        <v>3.1512605042016809E-4</v>
      </c>
      <c r="P618" s="79">
        <v>3.6231884057971015E-4</v>
      </c>
      <c r="Q618" s="79">
        <v>3.9893617021276594E-4</v>
      </c>
      <c r="R618" s="79">
        <v>3.8363171355498723E-4</v>
      </c>
      <c r="S618" s="79" t="s">
        <v>48</v>
      </c>
      <c r="T618" s="79" t="s">
        <v>48</v>
      </c>
      <c r="U618" s="79" t="s">
        <v>48</v>
      </c>
    </row>
    <row r="619" spans="1:21" x14ac:dyDescent="0.25">
      <c r="A619" s="156" t="s">
        <v>239</v>
      </c>
      <c r="B619" s="131"/>
      <c r="C619" s="12" t="s">
        <v>230</v>
      </c>
      <c r="D619" s="128">
        <v>3.7220843672456573E-2</v>
      </c>
      <c r="E619" s="128">
        <v>3.5885167464114832E-2</v>
      </c>
      <c r="F619" s="128">
        <v>2.3885350318471339E-2</v>
      </c>
      <c r="G619" s="128">
        <v>2.3809523809523808E-2</v>
      </c>
      <c r="H619" s="128">
        <v>2.403846153846154E-2</v>
      </c>
      <c r="I619" s="128">
        <v>2.1520803443328552E-2</v>
      </c>
      <c r="J619" s="128">
        <v>2.5951557093425604E-2</v>
      </c>
      <c r="K619" s="128">
        <v>2.5000000000000001E-2</v>
      </c>
      <c r="L619" s="128">
        <v>2.4630541871921183E-2</v>
      </c>
      <c r="M619" s="128">
        <v>2.7829313543599257E-2</v>
      </c>
      <c r="N619" s="128">
        <v>2.9702970297029702E-2</v>
      </c>
      <c r="O619" s="128">
        <v>3.1512605042016806E-2</v>
      </c>
      <c r="P619" s="128">
        <v>3.6231884057971016E-2</v>
      </c>
      <c r="Q619" s="128">
        <v>3.9893617021276598E-2</v>
      </c>
      <c r="R619" s="128">
        <v>3.8363171355498722E-2</v>
      </c>
      <c r="S619" s="128">
        <v>3.9267015706806283E-2</v>
      </c>
      <c r="T619" s="128">
        <v>4.1208791208791208E-2</v>
      </c>
      <c r="U619" s="128">
        <v>4.1095890410958902E-2</v>
      </c>
    </row>
    <row r="620" spans="1:21" x14ac:dyDescent="0.25">
      <c r="A620" s="81" t="s">
        <v>253</v>
      </c>
      <c r="C620" s="258" t="s">
        <v>100</v>
      </c>
      <c r="D620" s="79">
        <v>0.1360544217687075</v>
      </c>
      <c r="E620" s="79">
        <v>0.1360544217687075</v>
      </c>
      <c r="F620" s="79">
        <v>0.13698630136986301</v>
      </c>
      <c r="G620" s="79">
        <v>0.14084507042253522</v>
      </c>
      <c r="H620" s="79">
        <v>0.14184397163120568</v>
      </c>
      <c r="I620" s="79">
        <v>0.12738853503184713</v>
      </c>
      <c r="J620" s="79">
        <v>0.1388888888888889</v>
      </c>
      <c r="K620" s="79">
        <v>9.9009900990099015E-2</v>
      </c>
      <c r="L620" s="79">
        <v>9.569377990430622E-2</v>
      </c>
      <c r="M620" s="79">
        <v>8.9285714285714288E-2</v>
      </c>
      <c r="N620" s="79">
        <v>8.8495575221238937E-2</v>
      </c>
      <c r="O620" s="79">
        <v>9.2592592592592587E-2</v>
      </c>
      <c r="P620" s="79">
        <v>9.3023255813953487E-2</v>
      </c>
      <c r="Q620" s="79">
        <v>9.1743119266055051E-2</v>
      </c>
      <c r="R620" s="79">
        <v>9.0090090090090086E-2</v>
      </c>
      <c r="S620" s="79">
        <v>9.2165898617511524E-2</v>
      </c>
      <c r="T620" s="79">
        <v>8.8888888888888892E-2</v>
      </c>
      <c r="U620" s="79">
        <v>9.0909090909090912E-2</v>
      </c>
    </row>
    <row r="621" spans="1:21" x14ac:dyDescent="0.25">
      <c r="A621" s="81" t="s">
        <v>253</v>
      </c>
      <c r="C621" s="258" t="s">
        <v>82</v>
      </c>
      <c r="D621" s="79">
        <v>0.27074829931972788</v>
      </c>
      <c r="E621" s="79">
        <v>0.24421768707482994</v>
      </c>
      <c r="F621" s="79">
        <v>0.23972602739726026</v>
      </c>
      <c r="G621" s="79">
        <v>0.1676056338028169</v>
      </c>
      <c r="H621" s="79">
        <v>0.12411347517730496</v>
      </c>
      <c r="I621" s="79">
        <v>0.18348025477707006</v>
      </c>
      <c r="J621" s="79">
        <v>0.18824513888888889</v>
      </c>
      <c r="K621" s="79">
        <v>5.2970297029702969E-2</v>
      </c>
      <c r="L621" s="79">
        <v>5.0717703349282293E-2</v>
      </c>
      <c r="M621" s="79">
        <v>6.4285714285714279E-2</v>
      </c>
      <c r="N621" s="79">
        <v>8.4513274336283181E-2</v>
      </c>
      <c r="O621" s="79">
        <v>8.009259259259259E-2</v>
      </c>
      <c r="P621" s="79">
        <v>3.6744186046511626E-2</v>
      </c>
      <c r="Q621" s="79">
        <v>1.6055045871559634E-2</v>
      </c>
      <c r="R621" s="79">
        <v>6.4864864864864868E-2</v>
      </c>
      <c r="S621" s="79">
        <v>7.3271889400921664E-2</v>
      </c>
      <c r="T621" s="79">
        <v>7.0666666666666669E-2</v>
      </c>
      <c r="U621" s="79">
        <v>7.0000000000000007E-2</v>
      </c>
    </row>
    <row r="622" spans="1:21" x14ac:dyDescent="0.25">
      <c r="A622" s="81" t="s">
        <v>253</v>
      </c>
      <c r="C622" s="258" t="s">
        <v>83</v>
      </c>
      <c r="D622" s="79">
        <v>3.3333333333333333E-2</v>
      </c>
      <c r="E622" s="79">
        <v>3.3333333333333333E-2</v>
      </c>
      <c r="F622" s="79">
        <v>2.7397260273972601E-2</v>
      </c>
      <c r="G622" s="79">
        <v>5.9859154929577461E-2</v>
      </c>
      <c r="H622" s="79">
        <v>5.6737588652482268E-2</v>
      </c>
      <c r="I622" s="79">
        <v>5.2866242038216563E-2</v>
      </c>
      <c r="J622" s="79">
        <v>5.6944444444444443E-2</v>
      </c>
      <c r="K622" s="79">
        <v>4.1584158415841586E-2</v>
      </c>
      <c r="L622" s="79">
        <v>3.5406698564593303E-2</v>
      </c>
      <c r="M622" s="79">
        <v>3.125E-2</v>
      </c>
      <c r="N622" s="79">
        <v>3.4513274336283185E-2</v>
      </c>
      <c r="O622" s="79">
        <v>4.1666666666666664E-2</v>
      </c>
      <c r="P622" s="79">
        <v>3.255813953488372E-2</v>
      </c>
      <c r="Q622" s="79">
        <v>3.4403669724770644E-2</v>
      </c>
      <c r="R622" s="79">
        <v>3.3783783783783786E-2</v>
      </c>
      <c r="S622" s="79" t="s">
        <v>48</v>
      </c>
      <c r="T622" s="79" t="s">
        <v>48</v>
      </c>
      <c r="U622" s="79" t="s">
        <v>48</v>
      </c>
    </row>
    <row r="623" spans="1:21" x14ac:dyDescent="0.25">
      <c r="A623" s="81" t="s">
        <v>253</v>
      </c>
      <c r="C623" s="258" t="s">
        <v>134</v>
      </c>
      <c r="D623" s="79">
        <v>1.9047619047619049E-2</v>
      </c>
      <c r="E623" s="79">
        <v>1.7687074829931974E-2</v>
      </c>
      <c r="F623" s="79">
        <v>2.4863013698630136E-2</v>
      </c>
      <c r="G623" s="79">
        <v>2.7403521126760564E-2</v>
      </c>
      <c r="H623" s="79">
        <v>2.7827659574468085E-2</v>
      </c>
      <c r="I623" s="79">
        <v>3.1314012738853501E-2</v>
      </c>
      <c r="J623" s="79">
        <v>4.253888888888889E-2</v>
      </c>
      <c r="K623" s="79">
        <v>3.0693069306930693E-2</v>
      </c>
      <c r="L623" s="79">
        <v>2.9665071770334929E-2</v>
      </c>
      <c r="M623" s="79">
        <v>2.6785714285714284E-2</v>
      </c>
      <c r="N623" s="79">
        <v>2.8641592920353981E-2</v>
      </c>
      <c r="O623" s="79">
        <v>2.7333333333333334E-2</v>
      </c>
      <c r="P623" s="79">
        <v>3.4000000000000002E-2</v>
      </c>
      <c r="Q623" s="79">
        <v>3.9294954128440369E-2</v>
      </c>
      <c r="R623" s="79">
        <v>4.1787837837837835E-2</v>
      </c>
      <c r="S623" s="79">
        <v>3.4562211981566823E-2</v>
      </c>
      <c r="T623" s="79">
        <v>4.1636444444444441E-2</v>
      </c>
      <c r="U623" s="79">
        <v>4.2727272727272725E-2</v>
      </c>
    </row>
    <row r="624" spans="1:21" x14ac:dyDescent="0.25">
      <c r="A624" s="81" t="s">
        <v>253</v>
      </c>
      <c r="C624" s="258" t="s">
        <v>94</v>
      </c>
      <c r="D624" s="79">
        <v>6.8027210884353748E-2</v>
      </c>
      <c r="E624" s="79">
        <v>6.8027210884353748E-2</v>
      </c>
      <c r="F624" s="79">
        <v>6.8493150684931503E-2</v>
      </c>
      <c r="G624" s="79">
        <v>1.0563380281690141E-2</v>
      </c>
      <c r="H624" s="79">
        <v>1.1347517730496455E-2</v>
      </c>
      <c r="I624" s="79">
        <v>4.2101910828025479E-4</v>
      </c>
      <c r="J624" s="79">
        <v>6.9444444444444447E-4</v>
      </c>
      <c r="K624" s="79">
        <v>0.33663366336633666</v>
      </c>
      <c r="L624" s="79">
        <v>0.31100478468899523</v>
      </c>
      <c r="M624" s="79">
        <v>0.29017857142857145</v>
      </c>
      <c r="N624" s="79">
        <v>0.28761061946902655</v>
      </c>
      <c r="O624" s="79">
        <v>0.27777777777777779</v>
      </c>
      <c r="P624" s="79">
        <v>0.30232558139534882</v>
      </c>
      <c r="Q624" s="79">
        <v>0.32110091743119268</v>
      </c>
      <c r="R624" s="79">
        <v>0.2927927927927928</v>
      </c>
      <c r="S624" s="79">
        <v>0.32258064516129031</v>
      </c>
      <c r="T624" s="79">
        <v>0.31111111111111112</v>
      </c>
      <c r="U624" s="79">
        <v>0.3</v>
      </c>
    </row>
    <row r="625" spans="1:21" x14ac:dyDescent="0.25">
      <c r="A625" s="81" t="s">
        <v>253</v>
      </c>
      <c r="C625" s="258" t="s">
        <v>9</v>
      </c>
      <c r="D625" s="79">
        <v>7.823129251700681E-3</v>
      </c>
      <c r="E625" s="79">
        <v>7.823129251700681E-3</v>
      </c>
      <c r="F625" s="79">
        <v>7.8767123287671239E-3</v>
      </c>
      <c r="G625" s="79">
        <v>8.0985915492957743E-3</v>
      </c>
      <c r="H625" s="79">
        <v>8.1560283687943259E-3</v>
      </c>
      <c r="I625" s="79">
        <v>7.6433121019108281E-3</v>
      </c>
      <c r="J625" s="79">
        <v>8.3333333333333332E-3</v>
      </c>
      <c r="K625" s="79">
        <v>6.4356435643564353E-3</v>
      </c>
      <c r="L625" s="79">
        <v>6.2200956937799043E-3</v>
      </c>
      <c r="M625" s="79">
        <v>6.2500000000000003E-3</v>
      </c>
      <c r="N625" s="79">
        <v>6.1946902654867256E-3</v>
      </c>
      <c r="O625" s="79">
        <v>6.9444444444444441E-3</v>
      </c>
      <c r="P625" s="79">
        <v>6.9767441860465115E-3</v>
      </c>
      <c r="Q625" s="79">
        <v>7.3394495412844041E-3</v>
      </c>
      <c r="R625" s="79">
        <v>7.2072072072072073E-3</v>
      </c>
      <c r="S625" s="79">
        <v>7.8341013824884797E-3</v>
      </c>
      <c r="T625" s="79">
        <v>7.5555555555555558E-3</v>
      </c>
      <c r="U625" s="79">
        <v>7.7272727272727276E-3</v>
      </c>
    </row>
    <row r="626" spans="1:21" x14ac:dyDescent="0.25">
      <c r="A626" s="81" t="s">
        <v>253</v>
      </c>
      <c r="C626" s="258" t="s">
        <v>111</v>
      </c>
      <c r="D626" s="79">
        <v>0.37388775510204081</v>
      </c>
      <c r="E626" s="79">
        <v>0.37162721088435374</v>
      </c>
      <c r="F626" s="79">
        <v>0.41939452054794518</v>
      </c>
      <c r="G626" s="79">
        <v>0.51766830985915491</v>
      </c>
      <c r="H626" s="79">
        <v>0.53340354609929075</v>
      </c>
      <c r="I626" s="79">
        <v>0.46749872611464965</v>
      </c>
      <c r="J626" s="79">
        <v>0.41609027777777779</v>
      </c>
      <c r="K626" s="79">
        <v>0.30922277227722772</v>
      </c>
      <c r="L626" s="79">
        <v>0.34933014354066988</v>
      </c>
      <c r="M626" s="79">
        <v>0.37071428571428572</v>
      </c>
      <c r="N626" s="79">
        <v>0.33362831858407077</v>
      </c>
      <c r="O626" s="79">
        <v>0.32824074074074072</v>
      </c>
      <c r="P626" s="79">
        <v>0.35069767441860467</v>
      </c>
      <c r="Q626" s="79">
        <v>0.34403669724770641</v>
      </c>
      <c r="R626" s="79">
        <v>0.34009009009009011</v>
      </c>
      <c r="S626" s="79">
        <v>0.34161290322580645</v>
      </c>
      <c r="T626" s="79">
        <v>0.34775600000000001</v>
      </c>
      <c r="U626" s="79">
        <v>0.3512581818181818</v>
      </c>
    </row>
    <row r="627" spans="1:21" x14ac:dyDescent="0.25">
      <c r="A627" s="81" t="s">
        <v>253</v>
      </c>
      <c r="C627" s="258" t="s">
        <v>92</v>
      </c>
      <c r="D627" s="79">
        <v>1.2248979591836734E-2</v>
      </c>
      <c r="E627" s="79">
        <v>1.5651700680272111E-2</v>
      </c>
      <c r="F627" s="79">
        <v>1.5821917808219177E-2</v>
      </c>
      <c r="G627" s="79">
        <v>1.134507042253521E-2</v>
      </c>
      <c r="H627" s="79">
        <v>3.5248226950354608E-2</v>
      </c>
      <c r="I627" s="79">
        <v>3.0445859872611464E-2</v>
      </c>
      <c r="J627" s="79">
        <v>3.6041666666666666E-2</v>
      </c>
      <c r="K627" s="79">
        <v>2.4158415841584159E-2</v>
      </c>
      <c r="L627" s="79">
        <v>2.382775119617225E-2</v>
      </c>
      <c r="M627" s="79">
        <v>2.6785714285714284E-2</v>
      </c>
      <c r="N627" s="79">
        <v>2.6548672566371681E-2</v>
      </c>
      <c r="O627" s="79">
        <v>2.824074074074074E-2</v>
      </c>
      <c r="P627" s="79">
        <v>2.7441860465116281E-2</v>
      </c>
      <c r="Q627" s="79">
        <v>2.706422018348624E-2</v>
      </c>
      <c r="R627" s="79">
        <v>2.4324324324324326E-2</v>
      </c>
      <c r="S627" s="79">
        <v>1.935483870967742E-2</v>
      </c>
      <c r="T627" s="79">
        <v>1.7777777777777778E-2</v>
      </c>
      <c r="U627" s="79">
        <v>1.8181818181818181E-2</v>
      </c>
    </row>
    <row r="628" spans="1:21" x14ac:dyDescent="0.25">
      <c r="A628" s="81" t="s">
        <v>253</v>
      </c>
      <c r="C628" s="258" t="s">
        <v>158</v>
      </c>
      <c r="D628" s="79">
        <v>2.7210884353741496E-2</v>
      </c>
      <c r="E628" s="79">
        <v>2.7210884353741496E-2</v>
      </c>
      <c r="F628" s="79">
        <v>2.7397260273972601E-2</v>
      </c>
      <c r="G628" s="79">
        <v>2.8169014084507043E-2</v>
      </c>
      <c r="H628" s="79">
        <v>3.9007092198581561E-2</v>
      </c>
      <c r="I628" s="79">
        <v>2.8662420382165606E-2</v>
      </c>
      <c r="J628" s="79">
        <v>3.3333333333333333E-2</v>
      </c>
      <c r="K628" s="79">
        <v>3.3663366336633666E-2</v>
      </c>
      <c r="L628" s="79">
        <v>3.1100478468899521E-2</v>
      </c>
      <c r="M628" s="79">
        <v>2.9017857142857144E-2</v>
      </c>
      <c r="N628" s="79">
        <v>3.6283185840707964E-2</v>
      </c>
      <c r="O628" s="79">
        <v>3.3796296296296297E-2</v>
      </c>
      <c r="P628" s="79">
        <v>3.6744186046511626E-2</v>
      </c>
      <c r="Q628" s="79">
        <v>3.8990825688073397E-2</v>
      </c>
      <c r="R628" s="79">
        <v>4.0540540540540543E-2</v>
      </c>
      <c r="S628" s="79">
        <v>4.1474654377880185E-2</v>
      </c>
      <c r="T628" s="79">
        <v>3.9911111111111112E-2</v>
      </c>
      <c r="U628" s="79">
        <v>4.0909090909090909E-2</v>
      </c>
    </row>
    <row r="629" spans="1:21" x14ac:dyDescent="0.25">
      <c r="A629" s="81" t="s">
        <v>253</v>
      </c>
      <c r="C629" s="258" t="s">
        <v>230</v>
      </c>
      <c r="D629" s="79" t="s">
        <v>48</v>
      </c>
      <c r="E629" s="79" t="s">
        <v>48</v>
      </c>
      <c r="F629" s="79" t="s">
        <v>48</v>
      </c>
      <c r="G629" s="79" t="s">
        <v>48</v>
      </c>
      <c r="H629" s="79" t="s">
        <v>48</v>
      </c>
      <c r="I629" s="79">
        <v>5.1592356687898092E-2</v>
      </c>
      <c r="J629" s="79">
        <v>5.9027777777777776E-2</v>
      </c>
      <c r="K629" s="79">
        <v>4.9504950495049507E-2</v>
      </c>
      <c r="L629" s="79">
        <v>5.2631578947368418E-2</v>
      </c>
      <c r="M629" s="79">
        <v>5.3571428571428568E-2</v>
      </c>
      <c r="N629" s="79">
        <v>5.7522123893805309E-2</v>
      </c>
      <c r="O629" s="79">
        <v>6.4814814814814811E-2</v>
      </c>
      <c r="P629" s="79">
        <v>6.5116279069767441E-2</v>
      </c>
      <c r="Q629" s="79">
        <v>6.4220183486238536E-2</v>
      </c>
      <c r="R629" s="79">
        <v>5.1630630630630628E-2</v>
      </c>
      <c r="S629" s="79">
        <v>5.2608294930875578E-2</v>
      </c>
      <c r="T629" s="79">
        <v>5.8137777777777774E-2</v>
      </c>
      <c r="U629" s="79">
        <v>6.1363636363636363E-2</v>
      </c>
    </row>
    <row r="630" spans="1:21" x14ac:dyDescent="0.25">
      <c r="A630" s="81" t="s">
        <v>253</v>
      </c>
      <c r="B630" s="79" t="s">
        <v>256</v>
      </c>
      <c r="C630" s="258" t="s">
        <v>37</v>
      </c>
      <c r="D630" s="79">
        <v>2.7799999999999998E-2</v>
      </c>
      <c r="E630" s="79">
        <v>1.3659863945578232E-2</v>
      </c>
      <c r="F630" s="79">
        <v>1.3698630136986301E-2</v>
      </c>
      <c r="G630" s="79">
        <v>1.4084507042253521E-2</v>
      </c>
      <c r="H630" s="79">
        <v>1.0638297872340425E-2</v>
      </c>
      <c r="I630" s="79">
        <v>4.4585987261146496E-3</v>
      </c>
      <c r="J630" s="79">
        <v>3.5902777777777777E-3</v>
      </c>
      <c r="K630" s="79">
        <v>4.1163366336633665E-3</v>
      </c>
      <c r="L630" s="79">
        <v>3.5885167464114833E-3</v>
      </c>
      <c r="M630" s="79">
        <v>3.3482142857142855E-3</v>
      </c>
      <c r="N630" s="79">
        <v>7.445575221238938E-3</v>
      </c>
      <c r="O630" s="79">
        <v>8.8310185185185193E-3</v>
      </c>
      <c r="P630" s="79">
        <v>4.9302325581395351E-3</v>
      </c>
      <c r="Q630" s="79">
        <v>5.9389908256880734E-3</v>
      </c>
      <c r="R630" s="79">
        <v>5.9459459459459459E-3</v>
      </c>
      <c r="S630" s="79">
        <v>5.9907834101382493E-3</v>
      </c>
      <c r="T630" s="79">
        <v>5.7777777777777775E-3</v>
      </c>
      <c r="U630" s="79">
        <v>5.909090909090909E-3</v>
      </c>
    </row>
    <row r="631" spans="1:21" x14ac:dyDescent="0.25">
      <c r="A631" s="81" t="s">
        <v>253</v>
      </c>
      <c r="B631" s="79"/>
      <c r="C631" s="258" t="s">
        <v>174</v>
      </c>
      <c r="D631" s="79">
        <v>1.3605442176870748E-2</v>
      </c>
      <c r="E631" s="79">
        <v>1.3605442176870748E-2</v>
      </c>
      <c r="F631" s="79">
        <v>1.3698630136986301E-2</v>
      </c>
      <c r="G631" s="79">
        <v>1.4084507042253521E-2</v>
      </c>
      <c r="H631" s="79">
        <v>1.4184397163120567E-2</v>
      </c>
      <c r="I631" s="79">
        <v>1.2738853503184714E-2</v>
      </c>
      <c r="J631" s="79">
        <v>1.3888888888888888E-2</v>
      </c>
      <c r="K631" s="79">
        <v>9.9009900990099011E-3</v>
      </c>
      <c r="L631" s="79">
        <v>9.5693779904306216E-3</v>
      </c>
      <c r="M631" s="79">
        <v>8.9285714285714281E-3</v>
      </c>
      <c r="N631" s="79">
        <v>8.8495575221238937E-3</v>
      </c>
      <c r="O631" s="79">
        <v>9.2592592592592587E-3</v>
      </c>
      <c r="P631" s="79">
        <v>9.3023255813953487E-3</v>
      </c>
      <c r="Q631" s="79">
        <v>9.1743119266055051E-3</v>
      </c>
      <c r="R631" s="79">
        <v>9.0090090090090089E-3</v>
      </c>
      <c r="S631" s="79">
        <v>9.2165898617511521E-3</v>
      </c>
      <c r="T631" s="79">
        <v>8.8888888888888889E-3</v>
      </c>
      <c r="U631" s="79">
        <v>9.0909090909090905E-3</v>
      </c>
    </row>
    <row r="632" spans="1:21" x14ac:dyDescent="0.25">
      <c r="A632" s="81" t="s">
        <v>253</v>
      </c>
      <c r="B632" s="79" t="s">
        <v>255</v>
      </c>
      <c r="C632" s="258" t="s">
        <v>38</v>
      </c>
      <c r="D632" s="79" t="s">
        <v>48</v>
      </c>
      <c r="E632" s="79" t="s">
        <v>48</v>
      </c>
      <c r="F632" s="79" t="s">
        <v>48</v>
      </c>
      <c r="G632" s="79" t="s">
        <v>48</v>
      </c>
      <c r="H632" s="79" t="s">
        <v>48</v>
      </c>
      <c r="I632" s="79" t="s">
        <v>48</v>
      </c>
      <c r="J632" s="79" t="s">
        <v>48</v>
      </c>
      <c r="K632" s="79" t="s">
        <v>48</v>
      </c>
      <c r="L632" s="79" t="s">
        <v>48</v>
      </c>
      <c r="M632" s="79" t="s">
        <v>48</v>
      </c>
      <c r="N632" s="79" t="s">
        <v>48</v>
      </c>
      <c r="O632" s="79" t="s">
        <v>48</v>
      </c>
      <c r="P632" s="79" t="s">
        <v>48</v>
      </c>
      <c r="Q632" s="79" t="s">
        <v>48</v>
      </c>
      <c r="R632" s="79" t="s">
        <v>48</v>
      </c>
      <c r="S632" s="79" t="s">
        <v>48</v>
      </c>
      <c r="T632" s="79" t="s">
        <v>48</v>
      </c>
      <c r="U632" s="79" t="s">
        <v>48</v>
      </c>
    </row>
    <row r="633" spans="1:21" x14ac:dyDescent="0.25">
      <c r="A633" s="81" t="s">
        <v>253</v>
      </c>
      <c r="C633" s="258" t="s">
        <v>89</v>
      </c>
      <c r="D633" s="79">
        <v>9.9795918367346931E-3</v>
      </c>
      <c r="E633" s="79">
        <v>7.904761904761904E-3</v>
      </c>
      <c r="F633" s="79">
        <v>6.726027397260274E-3</v>
      </c>
      <c r="G633" s="79" t="s">
        <v>48</v>
      </c>
      <c r="H633" s="79" t="s">
        <v>48</v>
      </c>
      <c r="I633" s="79" t="s">
        <v>48</v>
      </c>
      <c r="J633" s="79" t="s">
        <v>48</v>
      </c>
      <c r="K633" s="79" t="s">
        <v>48</v>
      </c>
      <c r="L633" s="79" t="s">
        <v>48</v>
      </c>
      <c r="M633" s="79" t="s">
        <v>48</v>
      </c>
      <c r="N633" s="79" t="s">
        <v>48</v>
      </c>
      <c r="O633" s="79" t="s">
        <v>48</v>
      </c>
      <c r="P633" s="79" t="s">
        <v>48</v>
      </c>
      <c r="Q633" s="79" t="s">
        <v>48</v>
      </c>
      <c r="R633" s="79" t="s">
        <v>48</v>
      </c>
      <c r="S633" s="79" t="s">
        <v>48</v>
      </c>
      <c r="T633" s="79" t="s">
        <v>48</v>
      </c>
      <c r="U633" s="79" t="s">
        <v>48</v>
      </c>
    </row>
    <row r="634" spans="1:21" x14ac:dyDescent="0.25">
      <c r="A634" s="156" t="s">
        <v>253</v>
      </c>
      <c r="B634" s="131"/>
      <c r="C634" s="12" t="s">
        <v>86</v>
      </c>
      <c r="D634" s="128" t="s">
        <v>48</v>
      </c>
      <c r="E634" s="128" t="s">
        <v>48</v>
      </c>
      <c r="F634" s="128" t="s">
        <v>48</v>
      </c>
      <c r="G634" s="128" t="s">
        <v>48</v>
      </c>
      <c r="H634" s="128" t="s">
        <v>48</v>
      </c>
      <c r="I634" s="128" t="s">
        <v>48</v>
      </c>
      <c r="J634" s="128" t="s">
        <v>48</v>
      </c>
      <c r="K634" s="128" t="s">
        <v>48</v>
      </c>
      <c r="L634" s="128" t="s">
        <v>48</v>
      </c>
      <c r="M634" s="128" t="s">
        <v>48</v>
      </c>
      <c r="N634" s="128" t="s">
        <v>48</v>
      </c>
      <c r="O634" s="128" t="s">
        <v>48</v>
      </c>
      <c r="P634" s="128" t="s">
        <v>48</v>
      </c>
      <c r="Q634" s="128" t="s">
        <v>48</v>
      </c>
      <c r="R634" s="128" t="s">
        <v>48</v>
      </c>
      <c r="S634" s="128" t="s">
        <v>48</v>
      </c>
      <c r="T634" s="128" t="s">
        <v>48</v>
      </c>
      <c r="U634" s="128" t="s">
        <v>48</v>
      </c>
    </row>
    <row r="635" spans="1:21" x14ac:dyDescent="0.25">
      <c r="A635" s="81" t="s">
        <v>257</v>
      </c>
      <c r="C635" s="260" t="s">
        <v>192</v>
      </c>
      <c r="D635" s="79">
        <v>3.838771593090211E-3</v>
      </c>
      <c r="E635" s="79">
        <v>3.6563071297989031E-3</v>
      </c>
      <c r="F635" s="79">
        <v>3.6900369003690036E-3</v>
      </c>
      <c r="G635" s="79">
        <v>3.929273084479371E-3</v>
      </c>
      <c r="H635" s="79">
        <v>3.9761431411530811E-3</v>
      </c>
      <c r="I635" s="79">
        <v>4.048582995951417E-3</v>
      </c>
      <c r="J635" s="79">
        <v>3.4662045060658577E-3</v>
      </c>
      <c r="K635" s="79">
        <v>3.0581039755351682E-3</v>
      </c>
      <c r="L635" s="79">
        <v>2.9806259314456036E-3</v>
      </c>
      <c r="M635" s="79">
        <v>4.8192771084337354E-3</v>
      </c>
      <c r="N635" s="79">
        <v>8.4337349397590362E-3</v>
      </c>
      <c r="O635" s="79">
        <v>1.1295681063122924E-2</v>
      </c>
      <c r="P635" s="79">
        <v>9.433962264150943E-3</v>
      </c>
      <c r="Q635" s="79" t="s">
        <v>48</v>
      </c>
      <c r="R635" s="79" t="s">
        <v>48</v>
      </c>
      <c r="S635" s="79" t="s">
        <v>48</v>
      </c>
      <c r="T635" s="79" t="s">
        <v>48</v>
      </c>
      <c r="U635" s="79" t="s">
        <v>48</v>
      </c>
    </row>
    <row r="636" spans="1:21" x14ac:dyDescent="0.25">
      <c r="A636" s="81" t="s">
        <v>257</v>
      </c>
      <c r="C636" s="260" t="s">
        <v>15</v>
      </c>
      <c r="D636" s="79">
        <v>7.6775431861804216E-2</v>
      </c>
      <c r="E636" s="79">
        <v>7.6782449725776969E-2</v>
      </c>
      <c r="F636" s="79">
        <v>7.7490774907749083E-2</v>
      </c>
      <c r="G636" s="79">
        <v>7.8585461689587424E-2</v>
      </c>
      <c r="H636" s="79">
        <v>8.3499005964214709E-2</v>
      </c>
      <c r="I636" s="79">
        <v>0.15182186234817813</v>
      </c>
      <c r="J636" s="79">
        <v>0.13864818024263431</v>
      </c>
      <c r="K636" s="79">
        <v>0.15978593272171254</v>
      </c>
      <c r="L636" s="79">
        <v>0.18479880774962743</v>
      </c>
      <c r="M636" s="79">
        <v>0.33012048192771082</v>
      </c>
      <c r="N636" s="79">
        <v>0.3253012048192771</v>
      </c>
      <c r="O636" s="79">
        <v>0.30897009966777411</v>
      </c>
      <c r="P636" s="79">
        <v>0.26954177897574122</v>
      </c>
      <c r="Q636" s="79">
        <v>0.26315789473684209</v>
      </c>
      <c r="R636" s="79">
        <v>0.29411764705882354</v>
      </c>
      <c r="S636" s="79">
        <v>0.28277634961439591</v>
      </c>
      <c r="T636" s="79">
        <v>0.26894865525672373</v>
      </c>
      <c r="U636" s="79">
        <v>0.29239766081871343</v>
      </c>
    </row>
    <row r="637" spans="1:21" x14ac:dyDescent="0.25">
      <c r="A637" s="81" t="s">
        <v>257</v>
      </c>
      <c r="C637" s="260" t="s">
        <v>19</v>
      </c>
      <c r="D637" s="79">
        <v>3.7428023032629559E-3</v>
      </c>
      <c r="E637" s="79">
        <v>3.5648994515539304E-3</v>
      </c>
      <c r="F637" s="79">
        <v>3.6900369003690036E-3</v>
      </c>
      <c r="G637" s="79">
        <v>3.929273084479371E-3</v>
      </c>
      <c r="H637" s="79">
        <v>3.9761431411530811E-3</v>
      </c>
      <c r="I637" s="79">
        <v>2.0242914979757084E-4</v>
      </c>
      <c r="J637" s="79" t="s">
        <v>48</v>
      </c>
      <c r="K637" s="79" t="s">
        <v>48</v>
      </c>
      <c r="L637" s="79" t="s">
        <v>48</v>
      </c>
      <c r="M637" s="79" t="s">
        <v>48</v>
      </c>
      <c r="N637" s="79" t="s">
        <v>48</v>
      </c>
      <c r="O637" s="79" t="s">
        <v>48</v>
      </c>
      <c r="P637" s="79" t="s">
        <v>48</v>
      </c>
      <c r="Q637" s="79" t="s">
        <v>48</v>
      </c>
      <c r="R637" s="79" t="s">
        <v>48</v>
      </c>
      <c r="S637" s="79" t="s">
        <v>48</v>
      </c>
      <c r="T637" s="79" t="s">
        <v>48</v>
      </c>
      <c r="U637" s="79" t="s">
        <v>48</v>
      </c>
    </row>
    <row r="638" spans="1:21" x14ac:dyDescent="0.25">
      <c r="A638" s="81" t="s">
        <v>257</v>
      </c>
      <c r="C638" s="260" t="s">
        <v>94</v>
      </c>
      <c r="D638" s="79">
        <v>1.1516314779270633E-3</v>
      </c>
      <c r="E638" s="79">
        <v>9.1407678244972577E-4</v>
      </c>
      <c r="F638" s="79">
        <v>9.225092250922509E-4</v>
      </c>
      <c r="G638" s="79">
        <v>9.8231827111984276E-4</v>
      </c>
      <c r="H638" s="79">
        <v>8.2107355864811135E-4</v>
      </c>
      <c r="I638" s="79">
        <v>7.8542510121457488E-4</v>
      </c>
      <c r="J638" s="79">
        <v>4.2980935875216639E-4</v>
      </c>
      <c r="K638" s="79">
        <v>4.1896024464831806E-4</v>
      </c>
      <c r="L638" s="79">
        <v>6.4232488822652759E-4</v>
      </c>
      <c r="M638" s="79">
        <v>3.8843373493975901E-3</v>
      </c>
      <c r="N638" s="79">
        <v>4.0481927710843369E-3</v>
      </c>
      <c r="O638" s="79">
        <v>3.2724252491694353E-3</v>
      </c>
      <c r="P638" s="79">
        <v>4.0431266846361188E-3</v>
      </c>
      <c r="Q638" s="79">
        <v>4.2105263157894736E-3</v>
      </c>
      <c r="R638" s="79">
        <v>4.4817927170868344E-3</v>
      </c>
      <c r="S638" s="79" t="s">
        <v>48</v>
      </c>
      <c r="T638" s="79" t="s">
        <v>48</v>
      </c>
      <c r="U638" s="79" t="s">
        <v>48</v>
      </c>
    </row>
    <row r="639" spans="1:21" x14ac:dyDescent="0.25">
      <c r="A639" s="81" t="s">
        <v>257</v>
      </c>
      <c r="C639" s="260" t="s">
        <v>9</v>
      </c>
      <c r="D639" s="79">
        <v>2.8790786948176585E-3</v>
      </c>
      <c r="E639" s="79">
        <v>2.7422303473491772E-3</v>
      </c>
      <c r="F639" s="79">
        <v>2.7675276752767526E-3</v>
      </c>
      <c r="G639" s="79">
        <v>2.9469548133595285E-3</v>
      </c>
      <c r="H639" s="79">
        <v>2.982107355864811E-3</v>
      </c>
      <c r="I639" s="79">
        <v>3.0364372469635628E-3</v>
      </c>
      <c r="J639" s="79">
        <v>2.5996533795493936E-3</v>
      </c>
      <c r="K639" s="79">
        <v>2.2935779816513763E-3</v>
      </c>
      <c r="L639" s="79">
        <v>2.2354694485842027E-3</v>
      </c>
      <c r="M639" s="79">
        <v>3.6144578313253013E-3</v>
      </c>
      <c r="N639" s="79">
        <v>3.6144578313253013E-3</v>
      </c>
      <c r="O639" s="79">
        <v>4.9833887043189366E-3</v>
      </c>
      <c r="P639" s="79">
        <v>4.3126684636118602E-3</v>
      </c>
      <c r="Q639" s="79">
        <v>4.2105263157894736E-3</v>
      </c>
      <c r="R639" s="79">
        <v>4.7619047619047623E-3</v>
      </c>
      <c r="S639" s="79">
        <v>4.3701799485861186E-3</v>
      </c>
      <c r="T639" s="79">
        <v>4.1564792176039117E-3</v>
      </c>
      <c r="U639" s="79">
        <v>4.9707602339181291E-3</v>
      </c>
    </row>
    <row r="640" spans="1:21" x14ac:dyDescent="0.25">
      <c r="A640" s="81" t="s">
        <v>257</v>
      </c>
      <c r="C640" s="260" t="s">
        <v>136</v>
      </c>
      <c r="D640" s="79">
        <v>0.35547024952015355</v>
      </c>
      <c r="E640" s="79">
        <v>0.33089579524680074</v>
      </c>
      <c r="F640" s="79">
        <v>0.38745387453874541</v>
      </c>
      <c r="G640" s="79">
        <v>0.39292730844793711</v>
      </c>
      <c r="H640" s="79">
        <v>0.36779324055666002</v>
      </c>
      <c r="I640" s="79">
        <v>0.35627530364372467</v>
      </c>
      <c r="J640" s="79">
        <v>0.35008665511265163</v>
      </c>
      <c r="K640" s="79">
        <v>0.31658715596330278</v>
      </c>
      <c r="L640" s="79">
        <v>0.26750074515648287</v>
      </c>
      <c r="M640" s="79">
        <v>0.38408433734939756</v>
      </c>
      <c r="N640" s="79">
        <v>0.39528192771084336</v>
      </c>
      <c r="O640" s="79">
        <v>0.42421594684385383</v>
      </c>
      <c r="P640" s="79">
        <v>0.49783288409703502</v>
      </c>
      <c r="Q640" s="79">
        <v>0.53240263157894741</v>
      </c>
      <c r="R640" s="79">
        <v>0.48722689075630254</v>
      </c>
      <c r="S640" s="79">
        <v>0.44303598971722363</v>
      </c>
      <c r="T640" s="79">
        <v>0.42492909535452322</v>
      </c>
      <c r="U640" s="79">
        <v>0.33918128654970758</v>
      </c>
    </row>
    <row r="641" spans="1:21" x14ac:dyDescent="0.25">
      <c r="A641" s="81" t="s">
        <v>257</v>
      </c>
      <c r="C641" s="260" t="s">
        <v>25</v>
      </c>
      <c r="D641" s="79">
        <v>5.7581573896353167E-4</v>
      </c>
      <c r="E641" s="79">
        <v>5.4844606946983544E-4</v>
      </c>
      <c r="F641" s="79">
        <v>5.5350553505535054E-4</v>
      </c>
      <c r="G641" s="79">
        <v>5.893909626719057E-4</v>
      </c>
      <c r="H641" s="79">
        <v>5.9642147117296227E-4</v>
      </c>
      <c r="I641" s="79" t="s">
        <v>48</v>
      </c>
      <c r="J641" s="79" t="s">
        <v>48</v>
      </c>
      <c r="K641" s="79" t="s">
        <v>48</v>
      </c>
      <c r="L641" s="79" t="s">
        <v>48</v>
      </c>
      <c r="M641" s="79" t="s">
        <v>48</v>
      </c>
      <c r="N641" s="79" t="s">
        <v>48</v>
      </c>
      <c r="O641" s="79" t="s">
        <v>48</v>
      </c>
      <c r="P641" s="79" t="s">
        <v>48</v>
      </c>
      <c r="Q641" s="79" t="s">
        <v>48</v>
      </c>
      <c r="R641" s="79" t="s">
        <v>48</v>
      </c>
      <c r="S641" s="79" t="s">
        <v>48</v>
      </c>
      <c r="T641" s="79" t="s">
        <v>48</v>
      </c>
      <c r="U641" s="79" t="s">
        <v>48</v>
      </c>
    </row>
    <row r="642" spans="1:21" x14ac:dyDescent="0.25">
      <c r="A642" s="81" t="s">
        <v>257</v>
      </c>
      <c r="C642" s="260" t="s">
        <v>111</v>
      </c>
      <c r="D642" s="79">
        <v>3.8387715930902108E-2</v>
      </c>
      <c r="E642" s="79">
        <v>3.6563071297989032E-2</v>
      </c>
      <c r="F642" s="79">
        <v>3.6900369003690037E-2</v>
      </c>
      <c r="G642" s="79">
        <v>3.9292730844793712E-2</v>
      </c>
      <c r="H642" s="79">
        <v>3.9761431411530816E-2</v>
      </c>
      <c r="I642" s="79">
        <v>4.048582995951417E-2</v>
      </c>
      <c r="J642" s="79">
        <v>3.4662045060658578E-2</v>
      </c>
      <c r="K642" s="79">
        <v>3.0581039755351681E-2</v>
      </c>
      <c r="L642" s="79">
        <v>2.9806259314456036E-2</v>
      </c>
      <c r="M642" s="79">
        <v>4.8192771084337352E-2</v>
      </c>
      <c r="N642" s="79">
        <v>4.8192771084337352E-2</v>
      </c>
      <c r="O642" s="79">
        <v>6.6445182724252497E-2</v>
      </c>
      <c r="P642" s="79">
        <v>6.7385444743935305E-2</v>
      </c>
      <c r="Q642" s="79">
        <v>5.2631578947368418E-2</v>
      </c>
      <c r="R642" s="79">
        <v>5.6022408963585436E-2</v>
      </c>
      <c r="S642" s="79">
        <v>5.1413881748071981E-2</v>
      </c>
      <c r="T642" s="79">
        <v>4.8899755501222497E-2</v>
      </c>
      <c r="U642" s="79">
        <v>5.8479532163742687E-2</v>
      </c>
    </row>
    <row r="643" spans="1:21" x14ac:dyDescent="0.25">
      <c r="A643" s="81" t="s">
        <v>257</v>
      </c>
      <c r="C643" s="260" t="s">
        <v>153</v>
      </c>
      <c r="D643" s="79" t="s">
        <v>48</v>
      </c>
      <c r="E643" s="79" t="s">
        <v>48</v>
      </c>
      <c r="F643" s="79" t="s">
        <v>48</v>
      </c>
      <c r="G643" s="79" t="s">
        <v>48</v>
      </c>
      <c r="H643" s="79" t="s">
        <v>48</v>
      </c>
      <c r="I643" s="79" t="s">
        <v>48</v>
      </c>
      <c r="J643" s="79">
        <v>8.031022530329289E-2</v>
      </c>
      <c r="K643" s="79">
        <v>0.13728593272171255</v>
      </c>
      <c r="L643" s="79">
        <v>0.14083457526080476</v>
      </c>
      <c r="M643" s="79">
        <v>0.20507228915662651</v>
      </c>
      <c r="N643" s="79">
        <v>0.20481927710843373</v>
      </c>
      <c r="O643" s="79">
        <v>0.16611295681063123</v>
      </c>
      <c r="P643" s="79">
        <v>0.13477088948787061</v>
      </c>
      <c r="Q643" s="79">
        <v>0.13157894736842105</v>
      </c>
      <c r="R643" s="79">
        <v>0.14005602240896359</v>
      </c>
      <c r="S643" s="79">
        <v>0.20565552699228792</v>
      </c>
      <c r="T643" s="79">
        <v>0.24449877750611246</v>
      </c>
      <c r="U643" s="79">
        <v>0.29239766081871343</v>
      </c>
    </row>
    <row r="644" spans="1:21" x14ac:dyDescent="0.25">
      <c r="A644" s="81" t="s">
        <v>257</v>
      </c>
      <c r="C644" s="260" t="s">
        <v>32</v>
      </c>
      <c r="D644" s="79">
        <v>1.9193857965451057E-4</v>
      </c>
      <c r="E644" s="79">
        <v>1.8281535648994517E-4</v>
      </c>
      <c r="F644" s="79">
        <v>1.8450184501845018E-4</v>
      </c>
      <c r="G644" s="79">
        <v>1.9646365422396856E-4</v>
      </c>
      <c r="H644" s="79">
        <v>1.9880715705765408E-4</v>
      </c>
      <c r="I644" s="79">
        <v>2.0242914979757084E-4</v>
      </c>
      <c r="J644" s="79">
        <v>1.733102253032929E-4</v>
      </c>
      <c r="K644" s="79">
        <v>1.529051987767584E-4</v>
      </c>
      <c r="L644" s="79">
        <v>1.4903129657228018E-4</v>
      </c>
      <c r="M644" s="79">
        <v>2.4096385542168674E-4</v>
      </c>
      <c r="N644" s="79" t="s">
        <v>48</v>
      </c>
      <c r="O644" s="79" t="s">
        <v>48</v>
      </c>
      <c r="P644" s="79" t="s">
        <v>48</v>
      </c>
      <c r="Q644" s="79" t="s">
        <v>48</v>
      </c>
      <c r="R644" s="79" t="s">
        <v>48</v>
      </c>
      <c r="S644" s="79" t="s">
        <v>48</v>
      </c>
      <c r="T644" s="79" t="s">
        <v>48</v>
      </c>
      <c r="U644" s="79" t="s">
        <v>48</v>
      </c>
    </row>
    <row r="645" spans="1:21" x14ac:dyDescent="0.25">
      <c r="A645" s="81" t="s">
        <v>257</v>
      </c>
      <c r="C645" s="260" t="s">
        <v>141</v>
      </c>
      <c r="D645" s="79">
        <v>2.8790786948176584E-4</v>
      </c>
      <c r="E645" s="79">
        <v>2.7422303473491772E-4</v>
      </c>
      <c r="F645" s="79">
        <v>2.7675276752767527E-4</v>
      </c>
      <c r="G645" s="79">
        <v>2.9469548133595285E-4</v>
      </c>
      <c r="H645" s="79">
        <v>2.9821073558648114E-4</v>
      </c>
      <c r="I645" s="79">
        <v>3.0364372469635629E-4</v>
      </c>
      <c r="J645" s="79">
        <v>2.5996533795493934E-4</v>
      </c>
      <c r="K645" s="79">
        <v>2.2935779816513763E-4</v>
      </c>
      <c r="L645" s="79">
        <v>2.2354694485842027E-4</v>
      </c>
      <c r="M645" s="79">
        <v>3.6144578313253013E-4</v>
      </c>
      <c r="N645" s="79">
        <v>3.6144578313253013E-4</v>
      </c>
      <c r="O645" s="79">
        <v>1.3953488372093023E-3</v>
      </c>
      <c r="P645" s="79">
        <v>1.1994609164420486E-3</v>
      </c>
      <c r="Q645" s="79">
        <v>1.2105263157894737E-3</v>
      </c>
      <c r="R645" s="79">
        <v>1.3445378151260505E-3</v>
      </c>
      <c r="S645" s="79">
        <v>1.2853470437017994E-3</v>
      </c>
      <c r="T645" s="79">
        <v>1.2224938875305623E-3</v>
      </c>
      <c r="U645" s="79">
        <v>1.4619883040935672E-3</v>
      </c>
    </row>
    <row r="646" spans="1:21" x14ac:dyDescent="0.25">
      <c r="A646" s="81" t="s">
        <v>257</v>
      </c>
      <c r="C646" s="260" t="s">
        <v>126</v>
      </c>
      <c r="D646" s="79">
        <v>5.7581573896353169E-3</v>
      </c>
      <c r="E646" s="79">
        <v>5.4844606946983544E-3</v>
      </c>
      <c r="F646" s="79">
        <v>5.5350553505535052E-3</v>
      </c>
      <c r="G646" s="79">
        <v>5.893909626719057E-3</v>
      </c>
      <c r="H646" s="79">
        <v>5.9642147117296221E-3</v>
      </c>
      <c r="I646" s="79">
        <v>6.0728744939271256E-3</v>
      </c>
      <c r="J646" s="79">
        <v>5.1993067590987872E-3</v>
      </c>
      <c r="K646" s="79">
        <v>2.8715596330275229E-3</v>
      </c>
      <c r="L646" s="79">
        <v>7.6751117734724294E-3</v>
      </c>
      <c r="M646" s="79">
        <v>1.8853012048192772E-2</v>
      </c>
      <c r="N646" s="79">
        <v>1.0640963855421686E-2</v>
      </c>
      <c r="O646" s="79">
        <v>1.3691029900332226E-2</v>
      </c>
      <c r="P646" s="79">
        <v>1.1051212938005392E-2</v>
      </c>
      <c r="Q646" s="79">
        <v>1.0789473684210526E-2</v>
      </c>
      <c r="R646" s="79">
        <v>1.1484593837535015E-2</v>
      </c>
      <c r="S646" s="79">
        <v>1.0539845758354757E-2</v>
      </c>
      <c r="T646" s="79">
        <v>8.557457212713936E-3</v>
      </c>
      <c r="U646" s="79">
        <v>1.023391812865497E-2</v>
      </c>
    </row>
    <row r="647" spans="1:21" x14ac:dyDescent="0.25">
      <c r="A647" s="81" t="s">
        <v>257</v>
      </c>
      <c r="C647" s="260" t="s">
        <v>128</v>
      </c>
      <c r="D647" s="79">
        <v>6.8905950095969296E-2</v>
      </c>
      <c r="E647" s="79">
        <v>0.10054844606946983</v>
      </c>
      <c r="F647" s="79">
        <v>5.9040590405904057E-2</v>
      </c>
      <c r="G647" s="79">
        <v>5.4813359528487232E-2</v>
      </c>
      <c r="H647" s="79">
        <v>4.8707753479125246E-2</v>
      </c>
      <c r="I647" s="79" t="s">
        <v>48</v>
      </c>
      <c r="J647" s="79" t="s">
        <v>48</v>
      </c>
      <c r="K647" s="79" t="s">
        <v>48</v>
      </c>
      <c r="L647" s="79" t="s">
        <v>48</v>
      </c>
      <c r="M647" s="79" t="s">
        <v>48</v>
      </c>
      <c r="N647" s="79" t="s">
        <v>48</v>
      </c>
      <c r="O647" s="79" t="s">
        <v>48</v>
      </c>
      <c r="P647" s="79" t="s">
        <v>48</v>
      </c>
      <c r="Q647" s="79" t="s">
        <v>48</v>
      </c>
      <c r="R647" s="79" t="s">
        <v>48</v>
      </c>
      <c r="S647" s="79" t="s">
        <v>48</v>
      </c>
      <c r="T647" s="79" t="s">
        <v>48</v>
      </c>
      <c r="U647" s="79" t="s">
        <v>48</v>
      </c>
    </row>
    <row r="648" spans="1:21" x14ac:dyDescent="0.25">
      <c r="A648" s="156" t="s">
        <v>257</v>
      </c>
      <c r="B648" s="128" t="s">
        <v>258</v>
      </c>
      <c r="C648" s="12" t="s">
        <v>38</v>
      </c>
      <c r="D648" s="128">
        <v>0.44145873320537427</v>
      </c>
      <c r="E648" s="128">
        <v>0.43692870201096889</v>
      </c>
      <c r="F648" s="128">
        <v>0.42066420664206644</v>
      </c>
      <c r="G648" s="128">
        <v>0.41650294695481338</v>
      </c>
      <c r="H648" s="128">
        <v>0.44135188866799202</v>
      </c>
      <c r="I648" s="128">
        <v>0.43724696356275305</v>
      </c>
      <c r="J648" s="128">
        <v>0.3847487001733102</v>
      </c>
      <c r="K648" s="128">
        <v>0.34556574923547401</v>
      </c>
      <c r="L648" s="128">
        <v>0.36214605067064082</v>
      </c>
      <c r="M648" s="128" t="s">
        <v>48</v>
      </c>
      <c r="N648" s="128" t="s">
        <v>48</v>
      </c>
      <c r="O648" s="128" t="s">
        <v>48</v>
      </c>
      <c r="P648" s="128" t="s">
        <v>48</v>
      </c>
      <c r="Q648" s="128" t="s">
        <v>48</v>
      </c>
      <c r="R648" s="128" t="s">
        <v>48</v>
      </c>
      <c r="S648" s="128" t="s">
        <v>48</v>
      </c>
      <c r="T648" s="128" t="s">
        <v>48</v>
      </c>
      <c r="U648" s="128" t="s">
        <v>48</v>
      </c>
    </row>
    <row r="649" spans="1:21" x14ac:dyDescent="0.25">
      <c r="A649" s="81" t="s">
        <v>260</v>
      </c>
      <c r="C649" s="261" t="s">
        <v>81</v>
      </c>
      <c r="D649" s="79">
        <v>9.1515151515151518E-3</v>
      </c>
      <c r="E649" s="79">
        <v>5.9804469273743019E-3</v>
      </c>
      <c r="F649" s="79">
        <v>1.1757575757575758E-2</v>
      </c>
      <c r="G649" s="79">
        <v>8.9373433583959903E-3</v>
      </c>
      <c r="H649" s="79">
        <v>5.8445945945945947E-3</v>
      </c>
      <c r="I649" s="79">
        <v>8.7398373983739834E-3</v>
      </c>
      <c r="J649" s="79">
        <v>1.2813333333333333E-2</v>
      </c>
      <c r="K649" s="79">
        <v>1.4210216110019646E-2</v>
      </c>
      <c r="L649" s="79">
        <v>3.7828244274809159E-2</v>
      </c>
      <c r="M649" s="79">
        <v>9.467181467181467E-3</v>
      </c>
      <c r="N649" s="79">
        <v>3.8230769230769228E-2</v>
      </c>
      <c r="O649" s="79">
        <v>2.2138211382113821E-2</v>
      </c>
      <c r="P649" s="79">
        <v>2.6190769230769229E-2</v>
      </c>
      <c r="Q649" s="79">
        <v>2.7862796833773087E-3</v>
      </c>
      <c r="R649" s="79">
        <v>6.0505319148936171E-2</v>
      </c>
      <c r="S649" s="79">
        <v>1.525E-2</v>
      </c>
      <c r="T649" s="79">
        <v>1.4285714285714285E-2</v>
      </c>
      <c r="U649" s="79">
        <v>1.4124293785310734E-2</v>
      </c>
    </row>
    <row r="650" spans="1:21" x14ac:dyDescent="0.25">
      <c r="A650" s="81" t="s">
        <v>260</v>
      </c>
      <c r="C650" s="261" t="s">
        <v>15</v>
      </c>
      <c r="D650" s="79" t="s">
        <v>48</v>
      </c>
      <c r="E650" s="79" t="s">
        <v>48</v>
      </c>
      <c r="F650" s="79">
        <v>0.12626262626262627</v>
      </c>
      <c r="G650" s="79">
        <v>0.12531328320802004</v>
      </c>
      <c r="H650" s="79">
        <v>0.22522522522522523</v>
      </c>
      <c r="I650" s="79">
        <v>0.26422764227642276</v>
      </c>
      <c r="J650" s="79">
        <v>0.2857142857142857</v>
      </c>
      <c r="K650" s="79">
        <v>0.35363457760314343</v>
      </c>
      <c r="L650" s="79">
        <v>0.34351145038167941</v>
      </c>
      <c r="M650" s="79">
        <v>0.36679536679536678</v>
      </c>
      <c r="N650" s="79">
        <v>0.51282051282051277</v>
      </c>
      <c r="O650" s="79">
        <v>0.56910569105691056</v>
      </c>
      <c r="P650" s="79">
        <v>0.61538461538461542</v>
      </c>
      <c r="Q650" s="79">
        <v>0.52770448548812665</v>
      </c>
      <c r="R650" s="79">
        <v>0.50531914893617025</v>
      </c>
      <c r="S650" s="79">
        <v>0.52325581395348841</v>
      </c>
      <c r="T650" s="79">
        <v>0.54285714285714282</v>
      </c>
      <c r="U650" s="79">
        <v>0.50847457627118642</v>
      </c>
    </row>
    <row r="651" spans="1:21" x14ac:dyDescent="0.25">
      <c r="A651" s="81" t="s">
        <v>260</v>
      </c>
      <c r="C651" s="261" t="s">
        <v>24</v>
      </c>
      <c r="D651" s="79">
        <v>7.575757575757576E-3</v>
      </c>
      <c r="E651" s="79">
        <v>4.6089385474860339E-3</v>
      </c>
      <c r="F651" s="79">
        <v>5.0505050505050509E-3</v>
      </c>
      <c r="G651" s="79">
        <v>5.0125313283208017E-3</v>
      </c>
      <c r="H651" s="79">
        <v>4.5045045045045045E-3</v>
      </c>
      <c r="I651" s="79">
        <v>4.2682926829268296E-3</v>
      </c>
      <c r="J651" s="79">
        <v>1.4285714285714285E-2</v>
      </c>
      <c r="K651" s="79">
        <v>1.3202357563850688E-3</v>
      </c>
      <c r="L651" s="79">
        <v>1.9083969465648854E-3</v>
      </c>
      <c r="M651" s="79">
        <v>3.8610038610038611E-3</v>
      </c>
      <c r="N651" s="79">
        <v>5.1282051282051282E-3</v>
      </c>
      <c r="O651" s="79">
        <v>4.1723577235772358E-2</v>
      </c>
      <c r="P651" s="79" t="s">
        <v>48</v>
      </c>
      <c r="Q651" s="79">
        <v>0.10554089709762533</v>
      </c>
      <c r="R651" s="79">
        <v>5.3191489361702128E-2</v>
      </c>
      <c r="S651" s="79" t="s">
        <v>48</v>
      </c>
      <c r="T651" s="79" t="s">
        <v>48</v>
      </c>
      <c r="U651" s="79" t="s">
        <v>48</v>
      </c>
    </row>
    <row r="652" spans="1:21" x14ac:dyDescent="0.25">
      <c r="A652" s="81" t="s">
        <v>260</v>
      </c>
      <c r="C652" s="261" t="s">
        <v>56</v>
      </c>
      <c r="D652" s="79">
        <v>0.44784090909090907</v>
      </c>
      <c r="E652" s="79">
        <v>0.46000558659217877</v>
      </c>
      <c r="F652" s="79">
        <v>0.3975252525252525</v>
      </c>
      <c r="G652" s="79">
        <v>0.3653859649122807</v>
      </c>
      <c r="H652" s="79">
        <v>0.21174549549549548</v>
      </c>
      <c r="I652" s="79">
        <v>0.26489634146341462</v>
      </c>
      <c r="J652" s="79">
        <v>0.16687428571428572</v>
      </c>
      <c r="K652" s="79">
        <v>0.21774656188605107</v>
      </c>
      <c r="L652" s="79">
        <v>0.2385496183206107</v>
      </c>
      <c r="M652" s="79">
        <v>0.2413127413127413</v>
      </c>
      <c r="N652" s="79">
        <v>7.5951282051282057E-2</v>
      </c>
      <c r="O652" s="79">
        <v>9.7905149051490517E-2</v>
      </c>
      <c r="P652" s="79">
        <v>9.6704615384615389E-2</v>
      </c>
      <c r="Q652" s="79">
        <v>0.10730606860158311</v>
      </c>
      <c r="R652" s="79">
        <v>0.12285106382978724</v>
      </c>
      <c r="S652" s="79">
        <v>0.19702906976744186</v>
      </c>
      <c r="T652" s="79">
        <v>0.18551714285714285</v>
      </c>
      <c r="U652" s="79">
        <v>0.2231638418079096</v>
      </c>
    </row>
    <row r="653" spans="1:21" x14ac:dyDescent="0.25">
      <c r="A653" s="81" t="s">
        <v>260</v>
      </c>
      <c r="C653" s="261" t="s">
        <v>165</v>
      </c>
      <c r="D653" s="79" t="s">
        <v>48</v>
      </c>
      <c r="E653" s="79" t="s">
        <v>48</v>
      </c>
      <c r="F653" s="79">
        <v>1.9037878787878788E-2</v>
      </c>
      <c r="G653" s="79">
        <v>4.7092731829573931E-3</v>
      </c>
      <c r="H653" s="79">
        <v>8.5135135135135133E-3</v>
      </c>
      <c r="I653" s="79">
        <v>5.4878048780487802E-3</v>
      </c>
      <c r="J653" s="79">
        <v>5.1428571428571426E-3</v>
      </c>
      <c r="K653" s="79">
        <v>5.3045186640471509E-3</v>
      </c>
      <c r="L653" s="79">
        <v>5.1526717557251909E-3</v>
      </c>
      <c r="M653" s="79">
        <v>5.2123552123552125E-3</v>
      </c>
      <c r="N653" s="79">
        <v>6.6666666666666671E-3</v>
      </c>
      <c r="O653" s="79">
        <v>6.7750677506775072E-3</v>
      </c>
      <c r="P653" s="79">
        <v>7.6923076923076927E-3</v>
      </c>
      <c r="Q653" s="79" t="s">
        <v>48</v>
      </c>
      <c r="R653" s="79" t="s">
        <v>48</v>
      </c>
      <c r="S653" s="79" t="s">
        <v>48</v>
      </c>
      <c r="T653" s="79" t="s">
        <v>48</v>
      </c>
      <c r="U653" s="79" t="s">
        <v>48</v>
      </c>
    </row>
    <row r="654" spans="1:21" x14ac:dyDescent="0.25">
      <c r="A654" s="81" t="s">
        <v>260</v>
      </c>
      <c r="C654" s="261" t="s">
        <v>262</v>
      </c>
      <c r="D654" s="79">
        <v>2.2651515151515152E-3</v>
      </c>
      <c r="E654" s="79">
        <v>1.7709497206703912E-3</v>
      </c>
      <c r="F654" s="79">
        <v>4.8434343434343432E-3</v>
      </c>
      <c r="G654" s="79">
        <v>5.0125313283208017E-3</v>
      </c>
      <c r="H654" s="79">
        <v>8.6036036036036038E-4</v>
      </c>
      <c r="I654" s="79">
        <v>8.1707317073170728E-4</v>
      </c>
      <c r="J654" s="79">
        <v>1.0857142857142858E-3</v>
      </c>
      <c r="K654" s="79">
        <v>3.644400785854617E-3</v>
      </c>
      <c r="L654" s="79">
        <v>2.797709923664122E-3</v>
      </c>
      <c r="M654" s="79">
        <v>2.8494208494208493E-3</v>
      </c>
      <c r="N654" s="79">
        <v>2.5641025641025641E-3</v>
      </c>
      <c r="O654" s="79" t="s">
        <v>48</v>
      </c>
      <c r="P654" s="79" t="s">
        <v>48</v>
      </c>
      <c r="Q654" s="79" t="s">
        <v>48</v>
      </c>
      <c r="R654" s="79" t="s">
        <v>48</v>
      </c>
      <c r="S654" s="79" t="s">
        <v>48</v>
      </c>
      <c r="T654" s="79" t="s">
        <v>48</v>
      </c>
      <c r="U654" s="79" t="s">
        <v>48</v>
      </c>
    </row>
    <row r="655" spans="1:21" x14ac:dyDescent="0.25">
      <c r="A655" s="81" t="s">
        <v>260</v>
      </c>
      <c r="C655" s="261" t="s">
        <v>32</v>
      </c>
      <c r="D655" s="79">
        <v>0.42045454545454547</v>
      </c>
      <c r="E655" s="79">
        <v>0.35881843575418992</v>
      </c>
      <c r="F655" s="79">
        <v>0.37462626262626264</v>
      </c>
      <c r="G655" s="79">
        <v>0.32529824561403509</v>
      </c>
      <c r="H655" s="79">
        <v>0.38579504504504503</v>
      </c>
      <c r="I655" s="79">
        <v>0.30972154471544716</v>
      </c>
      <c r="J655" s="79">
        <v>0.36750857142857141</v>
      </c>
      <c r="K655" s="79">
        <v>0.36935166994106089</v>
      </c>
      <c r="L655" s="79">
        <v>0.35877862595419846</v>
      </c>
      <c r="M655" s="79">
        <v>0.36293436293436293</v>
      </c>
      <c r="N655" s="79">
        <v>0.35535897435897434</v>
      </c>
      <c r="O655" s="79">
        <v>0.26287262872628725</v>
      </c>
      <c r="P655" s="79">
        <v>0.25549230769230769</v>
      </c>
      <c r="Q655" s="79">
        <v>0.25620580474934035</v>
      </c>
      <c r="R655" s="79">
        <v>0.25714893617021278</v>
      </c>
      <c r="S655" s="79">
        <v>0.26445348837209304</v>
      </c>
      <c r="T655" s="79">
        <v>0.25714285714285712</v>
      </c>
      <c r="U655" s="79">
        <v>0.25423728813559321</v>
      </c>
    </row>
    <row r="656" spans="1:21" x14ac:dyDescent="0.25">
      <c r="A656" s="156" t="s">
        <v>260</v>
      </c>
      <c r="B656" s="131"/>
      <c r="C656" s="12" t="s">
        <v>31</v>
      </c>
      <c r="D656" s="128">
        <v>0.11363636363636363</v>
      </c>
      <c r="E656" s="128">
        <v>0.16910614525139664</v>
      </c>
      <c r="F656" s="128">
        <v>6.0984848484848482E-2</v>
      </c>
      <c r="G656" s="128">
        <v>0.15948621553884712</v>
      </c>
      <c r="H656" s="128">
        <v>0.15765765765765766</v>
      </c>
      <c r="I656" s="128">
        <v>0.14227642276422764</v>
      </c>
      <c r="J656" s="128">
        <v>0.14666666666666667</v>
      </c>
      <c r="K656" s="128">
        <v>3.536345776031434E-2</v>
      </c>
      <c r="L656" s="128">
        <v>1.2022900763358779E-2</v>
      </c>
      <c r="M656" s="128">
        <v>8.1081081081081086E-3</v>
      </c>
      <c r="N656" s="128">
        <v>4.1025641025641026E-3</v>
      </c>
      <c r="O656" s="128" t="s">
        <v>48</v>
      </c>
      <c r="P656" s="128" t="s">
        <v>48</v>
      </c>
      <c r="Q656" s="128" t="s">
        <v>48</v>
      </c>
      <c r="R656" s="128" t="s">
        <v>48</v>
      </c>
      <c r="S656" s="128" t="s">
        <v>48</v>
      </c>
      <c r="T656" s="128" t="s">
        <v>48</v>
      </c>
      <c r="U656" s="128" t="s">
        <v>48</v>
      </c>
    </row>
    <row r="657" spans="1:21" x14ac:dyDescent="0.25">
      <c r="A657" s="81" t="s">
        <v>263</v>
      </c>
      <c r="C657" s="263" t="s">
        <v>5</v>
      </c>
      <c r="D657" s="79" t="s">
        <v>48</v>
      </c>
      <c r="E657" s="79" t="s">
        <v>48</v>
      </c>
      <c r="F657" s="79" t="s">
        <v>48</v>
      </c>
      <c r="G657" s="79" t="s">
        <v>48</v>
      </c>
      <c r="H657" s="79" t="s">
        <v>48</v>
      </c>
      <c r="I657" s="79" t="s">
        <v>48</v>
      </c>
      <c r="J657" s="79" t="s">
        <v>48</v>
      </c>
      <c r="K657" s="79" t="s">
        <v>48</v>
      </c>
      <c r="L657" s="79" t="s">
        <v>48</v>
      </c>
      <c r="M657" s="79" t="s">
        <v>48</v>
      </c>
      <c r="N657" s="79" t="s">
        <v>48</v>
      </c>
      <c r="O657" s="79" t="s">
        <v>48</v>
      </c>
      <c r="P657" s="79" t="s">
        <v>48</v>
      </c>
      <c r="Q657" s="79">
        <v>2.1038461538461537E-2</v>
      </c>
      <c r="R657" s="79">
        <v>3.0396226415094339E-2</v>
      </c>
      <c r="S657" s="79">
        <v>2.8037383177570093E-2</v>
      </c>
      <c r="T657" s="79">
        <v>6.4000000000000001E-2</v>
      </c>
      <c r="U657" s="79">
        <v>9.2307692307692313E-2</v>
      </c>
    </row>
    <row r="658" spans="1:21" ht="14.25" customHeight="1" x14ac:dyDescent="0.25">
      <c r="A658" s="81" t="s">
        <v>263</v>
      </c>
      <c r="C658" s="263" t="s">
        <v>6</v>
      </c>
      <c r="D658" s="79" t="s">
        <v>48</v>
      </c>
      <c r="E658" s="79" t="s">
        <v>48</v>
      </c>
      <c r="F658" s="79" t="s">
        <v>48</v>
      </c>
      <c r="G658" s="79" t="s">
        <v>48</v>
      </c>
      <c r="H658" s="79" t="s">
        <v>48</v>
      </c>
      <c r="I658" s="79" t="s">
        <v>48</v>
      </c>
      <c r="J658" s="79">
        <v>3.9411764705882353E-3</v>
      </c>
      <c r="K658" s="79">
        <v>4.3196721311475408E-3</v>
      </c>
      <c r="L658" s="79">
        <v>3.8467153284671533E-3</v>
      </c>
      <c r="M658" s="79">
        <v>5.2016129032258062E-3</v>
      </c>
      <c r="N658" s="79">
        <v>3.4848484848484847E-3</v>
      </c>
      <c r="O658" s="79">
        <v>1.2318840579710144E-3</v>
      </c>
      <c r="P658" s="79">
        <v>1.407035175879397E-3</v>
      </c>
      <c r="Q658" s="79">
        <v>1.3461538461538461E-3</v>
      </c>
      <c r="R658" s="79">
        <v>1.5283018867924528E-2</v>
      </c>
      <c r="S658" s="79">
        <v>3.0841121495327104E-3</v>
      </c>
      <c r="T658" s="79" t="s">
        <v>48</v>
      </c>
      <c r="U658" s="79">
        <v>6.7692307692307696E-3</v>
      </c>
    </row>
    <row r="659" spans="1:21" x14ac:dyDescent="0.25">
      <c r="A659" s="81" t="s">
        <v>263</v>
      </c>
      <c r="C659" s="263" t="s">
        <v>15</v>
      </c>
      <c r="D659" s="79">
        <v>0.77821011673151752</v>
      </c>
      <c r="E659" s="79">
        <v>0.85784313725490191</v>
      </c>
      <c r="F659" s="79">
        <v>0.78748651564185546</v>
      </c>
      <c r="G659" s="79">
        <v>0.90055865921787714</v>
      </c>
      <c r="H659" s="79">
        <v>0.94623655913978499</v>
      </c>
      <c r="I659" s="79">
        <v>0.94747682801235844</v>
      </c>
      <c r="J659" s="79">
        <v>0.96078431372549022</v>
      </c>
      <c r="K659" s="79">
        <v>0.97540983606557374</v>
      </c>
      <c r="L659" s="79">
        <v>0.97080291970802923</v>
      </c>
      <c r="M659" s="79">
        <v>0.967741935483871</v>
      </c>
      <c r="N659" s="79">
        <v>0.94696969696969702</v>
      </c>
      <c r="O659" s="79">
        <v>0.93478260869565222</v>
      </c>
      <c r="P659" s="79">
        <v>0.89648241206030155</v>
      </c>
      <c r="Q659" s="79">
        <v>0.90192307692307694</v>
      </c>
      <c r="R659" s="79">
        <v>0.88490566037735852</v>
      </c>
      <c r="S659" s="79">
        <v>0.87663551401869155</v>
      </c>
      <c r="T659" s="79">
        <v>0.84</v>
      </c>
      <c r="U659" s="79">
        <v>0.80769230769230771</v>
      </c>
    </row>
    <row r="660" spans="1:21" x14ac:dyDescent="0.25">
      <c r="A660" s="81" t="s">
        <v>263</v>
      </c>
      <c r="C660" s="263" t="s">
        <v>265</v>
      </c>
      <c r="D660" s="79">
        <v>2.5940337224383919E-2</v>
      </c>
      <c r="E660" s="79">
        <v>2.4509803921568627E-2</v>
      </c>
      <c r="F660" s="79" t="s">
        <v>48</v>
      </c>
      <c r="G660" s="79" t="s">
        <v>48</v>
      </c>
      <c r="H660" s="79" t="s">
        <v>48</v>
      </c>
      <c r="I660" s="79" t="s">
        <v>48</v>
      </c>
      <c r="J660" s="79" t="s">
        <v>48</v>
      </c>
      <c r="K660" s="79" t="s">
        <v>48</v>
      </c>
      <c r="L660" s="79" t="s">
        <v>48</v>
      </c>
      <c r="M660" s="79" t="s">
        <v>48</v>
      </c>
      <c r="N660" s="79" t="s">
        <v>48</v>
      </c>
      <c r="O660" s="79" t="s">
        <v>48</v>
      </c>
      <c r="P660" s="79" t="s">
        <v>48</v>
      </c>
      <c r="Q660" s="79" t="s">
        <v>48</v>
      </c>
      <c r="R660" s="79" t="s">
        <v>48</v>
      </c>
      <c r="S660" s="79" t="s">
        <v>48</v>
      </c>
      <c r="T660" s="79" t="s">
        <v>48</v>
      </c>
      <c r="U660" s="79" t="s">
        <v>48</v>
      </c>
    </row>
    <row r="661" spans="1:21" x14ac:dyDescent="0.25">
      <c r="A661" s="81" t="s">
        <v>263</v>
      </c>
      <c r="C661" s="263" t="s">
        <v>9</v>
      </c>
      <c r="D661" s="79">
        <v>3.5019455252918288E-2</v>
      </c>
      <c r="E661" s="79">
        <v>3.3088235294117647E-2</v>
      </c>
      <c r="F661" s="79">
        <v>2.9126213592233011E-2</v>
      </c>
      <c r="G661" s="79">
        <v>3.0167597765363128E-2</v>
      </c>
      <c r="H661" s="79">
        <v>2.903225806451613E-2</v>
      </c>
      <c r="I661" s="79">
        <v>2.7806385169927908E-2</v>
      </c>
      <c r="J661" s="79">
        <v>2.6470588235294117E-2</v>
      </c>
      <c r="K661" s="79">
        <v>2.2131147540983605E-2</v>
      </c>
      <c r="L661" s="79">
        <v>1.9708029197080291E-2</v>
      </c>
      <c r="M661" s="79">
        <v>2.1774193548387097E-2</v>
      </c>
      <c r="N661" s="79">
        <v>2.0454545454545454E-2</v>
      </c>
      <c r="O661" s="79">
        <v>1.9565217391304349E-2</v>
      </c>
      <c r="P661" s="79">
        <v>1.7085427135678392E-2</v>
      </c>
      <c r="Q661" s="79">
        <v>1.6346153846153847E-2</v>
      </c>
      <c r="R661" s="79">
        <v>1.6037735849056604E-2</v>
      </c>
      <c r="S661" s="79">
        <v>1.5887850467289719E-2</v>
      </c>
      <c r="T661" s="79">
        <v>1.3599999999999999E-2</v>
      </c>
      <c r="U661" s="79">
        <v>1.3076923076923076E-2</v>
      </c>
    </row>
    <row r="662" spans="1:21" x14ac:dyDescent="0.25">
      <c r="A662" s="81" t="s">
        <v>263</v>
      </c>
      <c r="C662" s="263" t="s">
        <v>36</v>
      </c>
      <c r="D662" s="79" t="s">
        <v>48</v>
      </c>
      <c r="E662" s="79" t="s">
        <v>48</v>
      </c>
      <c r="F662" s="79" t="s">
        <v>48</v>
      </c>
      <c r="G662" s="79" t="s">
        <v>48</v>
      </c>
      <c r="H662" s="79" t="s">
        <v>48</v>
      </c>
      <c r="I662" s="79" t="s">
        <v>48</v>
      </c>
      <c r="J662" s="79" t="s">
        <v>48</v>
      </c>
      <c r="K662" s="79" t="s">
        <v>48</v>
      </c>
      <c r="L662" s="79" t="s">
        <v>48</v>
      </c>
      <c r="M662" s="79" t="s">
        <v>48</v>
      </c>
      <c r="N662" s="79" t="s">
        <v>48</v>
      </c>
      <c r="O662" s="79" t="s">
        <v>48</v>
      </c>
      <c r="P662" s="79" t="s">
        <v>48</v>
      </c>
      <c r="Q662" s="79" t="s">
        <v>48</v>
      </c>
      <c r="R662" s="79" t="s">
        <v>48</v>
      </c>
      <c r="S662" s="79" t="s">
        <v>48</v>
      </c>
      <c r="T662" s="79" t="s">
        <v>48</v>
      </c>
      <c r="U662" s="79" t="s">
        <v>48</v>
      </c>
    </row>
    <row r="663" spans="1:21" x14ac:dyDescent="0.25">
      <c r="A663" s="81" t="s">
        <v>263</v>
      </c>
      <c r="B663" s="79" t="s">
        <v>258</v>
      </c>
      <c r="C663" s="263" t="s">
        <v>266</v>
      </c>
      <c r="D663" s="79">
        <v>9.1387808041504537E-2</v>
      </c>
      <c r="E663" s="79">
        <v>7.4938725490196076E-2</v>
      </c>
      <c r="F663" s="79">
        <v>0.17838187702265373</v>
      </c>
      <c r="G663" s="79">
        <v>6.4804469273743018E-2</v>
      </c>
      <c r="H663" s="79">
        <v>2.2580645161290321E-2</v>
      </c>
      <c r="I663" s="79">
        <v>2.0597322348094749E-2</v>
      </c>
      <c r="J663" s="79" t="s">
        <v>48</v>
      </c>
      <c r="K663" s="79" t="s">
        <v>48</v>
      </c>
      <c r="L663" s="79" t="s">
        <v>48</v>
      </c>
      <c r="M663" s="79" t="s">
        <v>48</v>
      </c>
      <c r="N663" s="79" t="s">
        <v>48</v>
      </c>
      <c r="O663" s="79" t="s">
        <v>48</v>
      </c>
      <c r="P663" s="79" t="s">
        <v>48</v>
      </c>
      <c r="Q663" s="79" t="s">
        <v>48</v>
      </c>
      <c r="R663" s="79" t="s">
        <v>48</v>
      </c>
      <c r="S663" s="79" t="s">
        <v>48</v>
      </c>
      <c r="T663" s="79" t="s">
        <v>48</v>
      </c>
      <c r="U663" s="79" t="s">
        <v>48</v>
      </c>
    </row>
    <row r="664" spans="1:21" x14ac:dyDescent="0.25">
      <c r="A664" s="81" t="s">
        <v>263</v>
      </c>
      <c r="B664" s="79"/>
      <c r="C664" s="263" t="s">
        <v>26</v>
      </c>
      <c r="D664" s="79">
        <v>3.6575875486381322E-3</v>
      </c>
      <c r="E664" s="79">
        <v>7.6593137254901958E-3</v>
      </c>
      <c r="F664" s="79">
        <v>4.8112189859762676E-3</v>
      </c>
      <c r="G664" s="79">
        <v>3.921787709497207E-3</v>
      </c>
      <c r="H664" s="79">
        <v>2.5806451612903226E-3</v>
      </c>
      <c r="I664" s="79">
        <v>3.7075180226570545E-3</v>
      </c>
      <c r="J664" s="79">
        <v>7.8431372549019607E-3</v>
      </c>
      <c r="K664" s="79">
        <v>1.2295081967213116E-3</v>
      </c>
      <c r="L664" s="79">
        <v>3.1386861313868614E-3</v>
      </c>
      <c r="M664" s="79">
        <v>3.0645161290322582E-3</v>
      </c>
      <c r="N664" s="79">
        <v>9.0909090909090909E-4</v>
      </c>
      <c r="O664" s="79">
        <v>9.4202898550724634E-5</v>
      </c>
      <c r="P664" s="79">
        <v>3.8190954773869349E-3</v>
      </c>
      <c r="Q664" s="79">
        <v>3.942307692307692E-3</v>
      </c>
      <c r="R664" s="79">
        <v>9.4339622641509435E-4</v>
      </c>
      <c r="S664" s="79">
        <v>1.6822429906542056E-3</v>
      </c>
      <c r="T664" s="79">
        <v>1.92E-3</v>
      </c>
      <c r="U664" s="79">
        <v>2.3846153846153848E-3</v>
      </c>
    </row>
    <row r="665" spans="1:21" x14ac:dyDescent="0.25">
      <c r="A665" s="81" t="s">
        <v>263</v>
      </c>
      <c r="B665" s="79"/>
      <c r="C665" s="263" t="s">
        <v>16</v>
      </c>
      <c r="D665" s="79" t="s">
        <v>48</v>
      </c>
      <c r="E665" s="79" t="s">
        <v>48</v>
      </c>
      <c r="F665" s="79" t="s">
        <v>48</v>
      </c>
      <c r="G665" s="79" t="s">
        <v>48</v>
      </c>
      <c r="H665" s="79" t="s">
        <v>48</v>
      </c>
      <c r="I665" s="79" t="s">
        <v>48</v>
      </c>
      <c r="J665" s="79" t="s">
        <v>48</v>
      </c>
      <c r="K665" s="79" t="s">
        <v>48</v>
      </c>
      <c r="L665" s="79" t="s">
        <v>48</v>
      </c>
      <c r="M665" s="79" t="s">
        <v>48</v>
      </c>
      <c r="N665" s="79">
        <v>2.5757575757575757E-2</v>
      </c>
      <c r="O665" s="79">
        <v>1.8840579710144929E-2</v>
      </c>
      <c r="P665" s="79">
        <v>2.3115577889447236E-2</v>
      </c>
      <c r="Q665" s="79">
        <v>2.403846153846154E-2</v>
      </c>
      <c r="R665" s="79">
        <v>2.0754716981132074E-2</v>
      </c>
      <c r="S665" s="79">
        <v>2.336448598130841E-2</v>
      </c>
      <c r="T665" s="79">
        <v>2.0799999999999999E-2</v>
      </c>
      <c r="U665" s="79">
        <v>2.1538461538461538E-2</v>
      </c>
    </row>
    <row r="666" spans="1:21" x14ac:dyDescent="0.25">
      <c r="A666" s="81" t="s">
        <v>263</v>
      </c>
      <c r="B666" s="79"/>
      <c r="C666" s="263" t="s">
        <v>160</v>
      </c>
      <c r="D666" s="79">
        <v>1.5564202334630351E-3</v>
      </c>
      <c r="E666" s="79">
        <v>1.4705882352941176E-3</v>
      </c>
      <c r="F666" s="79" t="s">
        <v>48</v>
      </c>
      <c r="G666" s="79" t="s">
        <v>48</v>
      </c>
      <c r="H666" s="79" t="s">
        <v>48</v>
      </c>
      <c r="I666" s="79" t="s">
        <v>48</v>
      </c>
      <c r="J666" s="79" t="s">
        <v>48</v>
      </c>
      <c r="K666" s="79" t="s">
        <v>48</v>
      </c>
      <c r="L666" s="79" t="s">
        <v>48</v>
      </c>
      <c r="M666" s="79" t="s">
        <v>48</v>
      </c>
      <c r="N666" s="79" t="s">
        <v>48</v>
      </c>
      <c r="O666" s="79" t="s">
        <v>48</v>
      </c>
      <c r="P666" s="79" t="s">
        <v>48</v>
      </c>
      <c r="Q666" s="79" t="s">
        <v>48</v>
      </c>
      <c r="R666" s="79" t="s">
        <v>48</v>
      </c>
      <c r="S666" s="79" t="s">
        <v>48</v>
      </c>
      <c r="T666" s="79" t="s">
        <v>48</v>
      </c>
      <c r="U666" s="79" t="s">
        <v>48</v>
      </c>
    </row>
    <row r="667" spans="1:21" x14ac:dyDescent="0.25">
      <c r="A667" s="81" t="s">
        <v>263</v>
      </c>
      <c r="B667" s="79"/>
      <c r="C667" s="263" t="s">
        <v>161</v>
      </c>
      <c r="D667" s="79" t="s">
        <v>48</v>
      </c>
      <c r="E667" s="79" t="s">
        <v>48</v>
      </c>
      <c r="F667" s="79" t="s">
        <v>48</v>
      </c>
      <c r="G667" s="79" t="s">
        <v>48</v>
      </c>
      <c r="H667" s="79" t="s">
        <v>48</v>
      </c>
      <c r="I667" s="79" t="s">
        <v>48</v>
      </c>
      <c r="J667" s="79" t="s">
        <v>48</v>
      </c>
      <c r="K667" s="79" t="s">
        <v>48</v>
      </c>
      <c r="L667" s="79" t="s">
        <v>48</v>
      </c>
      <c r="M667" s="79" t="s">
        <v>48</v>
      </c>
      <c r="N667" s="79" t="s">
        <v>48</v>
      </c>
      <c r="O667" s="79">
        <v>2.8985507246376812E-2</v>
      </c>
      <c r="P667" s="79">
        <v>5.6281407035175882E-2</v>
      </c>
      <c r="Q667" s="79">
        <v>2.9807692307692309E-2</v>
      </c>
      <c r="R667" s="79">
        <v>1.1320754716981133E-3</v>
      </c>
      <c r="S667" s="79">
        <v>1.2149532710280374E-3</v>
      </c>
      <c r="T667" s="79">
        <v>1.52E-2</v>
      </c>
      <c r="U667" s="79">
        <v>5.8461538461538464E-3</v>
      </c>
    </row>
    <row r="668" spans="1:21" x14ac:dyDescent="0.25">
      <c r="A668" s="81" t="s">
        <v>263</v>
      </c>
      <c r="B668" s="79" t="s">
        <v>258</v>
      </c>
      <c r="C668" s="263" t="s">
        <v>38</v>
      </c>
      <c r="D668" s="79">
        <v>6.4850843060959798E-2</v>
      </c>
      <c r="E668" s="79" t="s">
        <v>48</v>
      </c>
      <c r="F668" s="79" t="s">
        <v>48</v>
      </c>
      <c r="G668" s="79" t="s">
        <v>48</v>
      </c>
      <c r="H668" s="79" t="s">
        <v>48</v>
      </c>
      <c r="I668" s="79" t="s">
        <v>48</v>
      </c>
      <c r="J668" s="79" t="s">
        <v>48</v>
      </c>
      <c r="K668" s="79" t="s">
        <v>48</v>
      </c>
      <c r="L668" s="79" t="s">
        <v>48</v>
      </c>
      <c r="M668" s="79" t="s">
        <v>48</v>
      </c>
      <c r="N668" s="79" t="s">
        <v>48</v>
      </c>
      <c r="O668" s="79" t="s">
        <v>48</v>
      </c>
      <c r="P668" s="79" t="s">
        <v>48</v>
      </c>
      <c r="Q668" s="79" t="s">
        <v>48</v>
      </c>
      <c r="R668" s="79">
        <v>2.8301886792452831E-2</v>
      </c>
      <c r="S668" s="79">
        <v>5.1401869158878503E-2</v>
      </c>
      <c r="T668" s="79">
        <v>4.3200000000000002E-2</v>
      </c>
      <c r="U668" s="79">
        <v>4.5384615384615384E-2</v>
      </c>
    </row>
    <row r="669" spans="1:21" x14ac:dyDescent="0.25">
      <c r="A669" s="156" t="s">
        <v>263</v>
      </c>
      <c r="B669" s="131"/>
      <c r="C669" s="12" t="s">
        <v>47</v>
      </c>
      <c r="D669" s="128" t="s">
        <v>48</v>
      </c>
      <c r="E669" s="128" t="s">
        <v>48</v>
      </c>
      <c r="F669" s="128" t="s">
        <v>48</v>
      </c>
      <c r="G669" s="128" t="s">
        <v>48</v>
      </c>
      <c r="H669" s="128" t="s">
        <v>48</v>
      </c>
      <c r="I669" s="128" t="s">
        <v>48</v>
      </c>
      <c r="J669" s="128" t="s">
        <v>48</v>
      </c>
      <c r="K669" s="128" t="s">
        <v>48</v>
      </c>
      <c r="L669" s="128" t="s">
        <v>48</v>
      </c>
      <c r="M669" s="128" t="s">
        <v>48</v>
      </c>
      <c r="N669" s="128" t="s">
        <v>48</v>
      </c>
      <c r="O669" s="128" t="s">
        <v>48</v>
      </c>
      <c r="P669" s="128">
        <v>1.7085427135678391E-3</v>
      </c>
      <c r="Q669" s="128">
        <v>1.9230769230769232E-3</v>
      </c>
      <c r="R669" s="128">
        <v>1.8867924528301887E-3</v>
      </c>
      <c r="S669" s="128">
        <v>9.3457943925233649E-4</v>
      </c>
      <c r="T669" s="128" t="s">
        <v>48</v>
      </c>
      <c r="U669" s="128">
        <v>1.9230769230769232E-3</v>
      </c>
    </row>
    <row r="670" spans="1:21" x14ac:dyDescent="0.25">
      <c r="A670" s="81" t="s">
        <v>267</v>
      </c>
      <c r="C670" s="264" t="s">
        <v>5</v>
      </c>
      <c r="D670" s="79">
        <v>0.50409836065573765</v>
      </c>
      <c r="E670" s="79">
        <v>0.53343239227340267</v>
      </c>
      <c r="F670" s="79">
        <v>0.51162790697674421</v>
      </c>
      <c r="G670" s="79">
        <v>0.52751677852348988</v>
      </c>
      <c r="H670" s="79">
        <v>0.4234326824254882</v>
      </c>
      <c r="I670" s="79">
        <v>0.44423076923076921</v>
      </c>
      <c r="J670" s="79">
        <v>0.41214953271028038</v>
      </c>
      <c r="K670" s="79">
        <v>0.4028301886792453</v>
      </c>
      <c r="L670" s="79">
        <v>0.39677419354838711</v>
      </c>
      <c r="M670" s="79">
        <v>0.4232394366197183</v>
      </c>
      <c r="N670" s="79">
        <v>0.40441176470588236</v>
      </c>
      <c r="O670" s="79">
        <v>0.35714285714285715</v>
      </c>
      <c r="P670" s="79">
        <v>0.42890624999999999</v>
      </c>
      <c r="Q670" s="79">
        <v>0.45903614457831327</v>
      </c>
      <c r="R670" s="79">
        <v>0.426056338028169</v>
      </c>
      <c r="S670" s="79">
        <v>0.36261682242990656</v>
      </c>
      <c r="T670" s="79">
        <v>0.49259259259259258</v>
      </c>
      <c r="U670" s="79">
        <v>0.37302631578947371</v>
      </c>
    </row>
    <row r="671" spans="1:21" x14ac:dyDescent="0.25">
      <c r="A671" s="81" t="s">
        <v>267</v>
      </c>
      <c r="C671" s="264" t="s">
        <v>6</v>
      </c>
      <c r="D671" s="79">
        <v>2.7502732240437158E-2</v>
      </c>
      <c r="E671" s="79">
        <v>4.0356612184249629E-2</v>
      </c>
      <c r="F671" s="79">
        <v>4.0772913816689467E-2</v>
      </c>
      <c r="G671" s="79">
        <v>2.7587919463087248E-2</v>
      </c>
      <c r="H671" s="79">
        <v>2.0554984583761562E-2</v>
      </c>
      <c r="I671" s="79">
        <v>2.6151923076923076E-2</v>
      </c>
      <c r="J671" s="79">
        <v>2.3610280373831775E-2</v>
      </c>
      <c r="K671" s="79">
        <v>2.4204716981132076E-2</v>
      </c>
      <c r="L671" s="79">
        <v>2.0258064516129031E-2</v>
      </c>
      <c r="M671" s="79">
        <v>1.8830281690140845E-2</v>
      </c>
      <c r="N671" s="79">
        <v>1.8636764705882353E-2</v>
      </c>
      <c r="O671" s="79">
        <v>3.0578571428571427E-2</v>
      </c>
      <c r="P671" s="79">
        <v>1.8153124999999999E-2</v>
      </c>
      <c r="Q671" s="79">
        <v>1.4025903614457831E-2</v>
      </c>
      <c r="R671" s="79">
        <v>1.4383802816901409E-2</v>
      </c>
      <c r="S671" s="79">
        <v>1.9770093457943925E-2</v>
      </c>
      <c r="T671" s="79">
        <v>1.2962962962962963E-2</v>
      </c>
      <c r="U671" s="79">
        <v>1.381578947368421E-2</v>
      </c>
    </row>
    <row r="672" spans="1:21" x14ac:dyDescent="0.25">
      <c r="A672" s="81" t="s">
        <v>267</v>
      </c>
      <c r="C672" s="264" t="s">
        <v>15</v>
      </c>
      <c r="D672" s="79">
        <v>2.0491803278688523E-2</v>
      </c>
      <c r="E672" s="79">
        <v>2.2288261515601784E-2</v>
      </c>
      <c r="F672" s="79">
        <v>2.0519835841313269E-2</v>
      </c>
      <c r="G672" s="79">
        <v>2.0134228187919462E-2</v>
      </c>
      <c r="H672" s="79">
        <v>3.5971223021582732E-2</v>
      </c>
      <c r="I672" s="79">
        <v>4.807692307692308E-2</v>
      </c>
      <c r="J672" s="79">
        <v>0.11214953271028037</v>
      </c>
      <c r="K672" s="79">
        <v>0.11320754716981132</v>
      </c>
      <c r="L672" s="79">
        <v>0.10887096774193548</v>
      </c>
      <c r="M672" s="79">
        <v>9.8591549295774641E-2</v>
      </c>
      <c r="N672" s="79">
        <v>0.10294117647058823</v>
      </c>
      <c r="O672" s="79">
        <v>0.11607142857142858</v>
      </c>
      <c r="P672" s="79">
        <v>0.109375</v>
      </c>
      <c r="Q672" s="79">
        <v>9.036144578313253E-2</v>
      </c>
      <c r="R672" s="79">
        <v>9.8591549295774641E-2</v>
      </c>
      <c r="S672" s="79">
        <v>0.14018691588785046</v>
      </c>
      <c r="T672" s="79">
        <v>9.2592592592592587E-2</v>
      </c>
      <c r="U672" s="79">
        <v>9.2105263157894732E-2</v>
      </c>
    </row>
    <row r="673" spans="1:21" x14ac:dyDescent="0.25">
      <c r="A673" s="81" t="s">
        <v>267</v>
      </c>
      <c r="C673" s="264" t="s">
        <v>9</v>
      </c>
      <c r="D673" s="79">
        <v>2.5956284153005466E-2</v>
      </c>
      <c r="E673" s="79">
        <v>2.8231797919762259E-2</v>
      </c>
      <c r="F673" s="79">
        <v>2.5991792065663474E-2</v>
      </c>
      <c r="G673" s="79">
        <v>2.5503355704697986E-2</v>
      </c>
      <c r="H673" s="79">
        <v>1.9527235354573486E-2</v>
      </c>
      <c r="I673" s="79">
        <v>2.3846153846153847E-2</v>
      </c>
      <c r="J673" s="79">
        <v>2.3738317757009346E-2</v>
      </c>
      <c r="K673" s="79">
        <v>2.5188679245283018E-2</v>
      </c>
      <c r="L673" s="79">
        <v>2.2580645161290321E-2</v>
      </c>
      <c r="M673" s="79">
        <v>2.0422535211267606E-2</v>
      </c>
      <c r="N673" s="79">
        <v>2.2058823529411766E-2</v>
      </c>
      <c r="O673" s="79">
        <v>3.3035714285714286E-2</v>
      </c>
      <c r="P673" s="79">
        <v>2.1718749999999998E-2</v>
      </c>
      <c r="Q673" s="79">
        <v>2.3493975903614458E-2</v>
      </c>
      <c r="R673" s="79">
        <v>2.8169014084507043E-2</v>
      </c>
      <c r="S673" s="79">
        <v>3.7383177570093455E-2</v>
      </c>
      <c r="T673" s="79">
        <v>2.4691358024691357E-2</v>
      </c>
      <c r="U673" s="79">
        <v>2.6315789473684209E-2</v>
      </c>
    </row>
    <row r="674" spans="1:21" x14ac:dyDescent="0.25">
      <c r="A674" s="81" t="s">
        <v>267</v>
      </c>
      <c r="C674" s="264" t="s">
        <v>268</v>
      </c>
      <c r="D674" s="79">
        <v>3.1557377049180326E-4</v>
      </c>
      <c r="E674" s="79">
        <v>3.714710252600297E-4</v>
      </c>
      <c r="F674" s="79">
        <v>3.4199726402188782E-4</v>
      </c>
      <c r="G674" s="79">
        <v>3.355704697986577E-4</v>
      </c>
      <c r="H674" s="79">
        <v>2.5693730729701953E-4</v>
      </c>
      <c r="I674" s="79">
        <v>2.403846153846154E-4</v>
      </c>
      <c r="J674" s="79">
        <v>4.6728971962616824E-4</v>
      </c>
      <c r="K674" s="79">
        <v>2.4528301886792454E-3</v>
      </c>
      <c r="L674" s="79">
        <v>5.2419354838709679E-2</v>
      </c>
      <c r="M674" s="79">
        <v>7.8169014084507049E-2</v>
      </c>
      <c r="N674" s="79">
        <v>4.779411764705882E-2</v>
      </c>
      <c r="O674" s="79">
        <v>5.6250000000000001E-2</v>
      </c>
      <c r="P674" s="79">
        <v>3.90625E-2</v>
      </c>
      <c r="Q674" s="79">
        <v>7.8313253012048195E-2</v>
      </c>
      <c r="R674" s="79">
        <v>8.4507042253521125E-2</v>
      </c>
      <c r="S674" s="79">
        <v>0.11214953271028037</v>
      </c>
      <c r="T674" s="79">
        <v>6.7901234567901231E-2</v>
      </c>
      <c r="U674" s="79">
        <v>7.2368421052631582E-2</v>
      </c>
    </row>
    <row r="675" spans="1:21" x14ac:dyDescent="0.25">
      <c r="A675" s="81" t="s">
        <v>267</v>
      </c>
      <c r="C675" s="264" t="s">
        <v>176</v>
      </c>
      <c r="D675" s="79" t="s">
        <v>48</v>
      </c>
      <c r="E675" s="79" t="s">
        <v>48</v>
      </c>
      <c r="F675" s="79" t="s">
        <v>48</v>
      </c>
      <c r="G675" s="79" t="s">
        <v>48</v>
      </c>
      <c r="H675" s="79" t="s">
        <v>48</v>
      </c>
      <c r="I675" s="79" t="s">
        <v>48</v>
      </c>
      <c r="J675" s="79" t="s">
        <v>48</v>
      </c>
      <c r="K675" s="79" t="s">
        <v>48</v>
      </c>
      <c r="L675" s="79" t="s">
        <v>48</v>
      </c>
      <c r="M675" s="79" t="s">
        <v>48</v>
      </c>
      <c r="N675" s="79" t="s">
        <v>48</v>
      </c>
      <c r="O675" s="79" t="s">
        <v>48</v>
      </c>
      <c r="P675" s="79" t="s">
        <v>48</v>
      </c>
      <c r="Q675" s="79" t="s">
        <v>48</v>
      </c>
      <c r="R675" s="79" t="s">
        <v>48</v>
      </c>
      <c r="S675" s="79" t="s">
        <v>48</v>
      </c>
      <c r="T675" s="79">
        <v>9.2617283950617284E-3</v>
      </c>
      <c r="U675" s="79">
        <v>1.7072368421052631E-2</v>
      </c>
    </row>
    <row r="676" spans="1:21" x14ac:dyDescent="0.25">
      <c r="A676" s="81" t="s">
        <v>267</v>
      </c>
      <c r="C676" s="264" t="s">
        <v>90</v>
      </c>
      <c r="D676" s="79" t="s">
        <v>48</v>
      </c>
      <c r="E676" s="79" t="s">
        <v>48</v>
      </c>
      <c r="F676" s="79" t="s">
        <v>48</v>
      </c>
      <c r="G676" s="79" t="s">
        <v>48</v>
      </c>
      <c r="H676" s="79" t="s">
        <v>48</v>
      </c>
      <c r="I676" s="79" t="s">
        <v>48</v>
      </c>
      <c r="J676" s="79" t="s">
        <v>48</v>
      </c>
      <c r="K676" s="79" t="s">
        <v>48</v>
      </c>
      <c r="L676" s="79" t="s">
        <v>48</v>
      </c>
      <c r="M676" s="79" t="s">
        <v>48</v>
      </c>
      <c r="N676" s="79" t="s">
        <v>48</v>
      </c>
      <c r="O676" s="79">
        <v>4.2455357142857147E-3</v>
      </c>
      <c r="P676" s="79">
        <v>5.8515625E-3</v>
      </c>
      <c r="Q676" s="79">
        <v>1.0989156626506024E-2</v>
      </c>
      <c r="R676" s="79">
        <v>2.2001408450704224E-2</v>
      </c>
      <c r="S676" s="79">
        <v>2.9294392523364486E-2</v>
      </c>
      <c r="T676" s="79">
        <v>1.1111111111111112E-2</v>
      </c>
      <c r="U676" s="79">
        <v>1.1842105263157895E-2</v>
      </c>
    </row>
    <row r="677" spans="1:21" x14ac:dyDescent="0.25">
      <c r="A677" s="81" t="s">
        <v>267</v>
      </c>
      <c r="C677" s="264" t="s">
        <v>26</v>
      </c>
      <c r="D677" s="79">
        <v>4.1762295081967217E-3</v>
      </c>
      <c r="E677" s="79">
        <v>2.6196136701337296E-3</v>
      </c>
      <c r="F677" s="79">
        <v>4.982216142270862E-3</v>
      </c>
      <c r="G677" s="79">
        <v>5.0577181208053693E-3</v>
      </c>
      <c r="H677" s="79">
        <v>5.4398766700924977E-3</v>
      </c>
      <c r="I677" s="79">
        <v>3.323076923076923E-3</v>
      </c>
      <c r="J677" s="79">
        <v>6.4355140186915889E-3</v>
      </c>
      <c r="K677" s="79">
        <v>4.6735849056603771E-3</v>
      </c>
      <c r="L677" s="79">
        <v>1.3629032258064516E-3</v>
      </c>
      <c r="M677" s="79">
        <v>5.2063380281690145E-3</v>
      </c>
      <c r="N677" s="79">
        <v>7.2352941176470587E-4</v>
      </c>
      <c r="O677" s="79">
        <v>1.0223214285714286E-3</v>
      </c>
      <c r="P677" s="79">
        <v>9.8984375000000006E-4</v>
      </c>
      <c r="Q677" s="79">
        <v>1.0150602409638553E-3</v>
      </c>
      <c r="R677" s="79">
        <v>3.1126760563380282E-4</v>
      </c>
      <c r="S677" s="79">
        <v>3.5420560747663552E-4</v>
      </c>
      <c r="T677" s="79">
        <v>2.3456790123456791E-4</v>
      </c>
      <c r="U677" s="79">
        <v>2.631578947368421E-4</v>
      </c>
    </row>
    <row r="678" spans="1:21" x14ac:dyDescent="0.25">
      <c r="A678" s="81" t="s">
        <v>267</v>
      </c>
      <c r="C678" s="264" t="s">
        <v>27</v>
      </c>
      <c r="D678" s="79" t="s">
        <v>48</v>
      </c>
      <c r="E678" s="79" t="s">
        <v>48</v>
      </c>
      <c r="F678" s="79" t="s">
        <v>48</v>
      </c>
      <c r="G678" s="79" t="s">
        <v>48</v>
      </c>
      <c r="H678" s="79" t="s">
        <v>48</v>
      </c>
      <c r="I678" s="79" t="s">
        <v>48</v>
      </c>
      <c r="J678" s="79" t="s">
        <v>48</v>
      </c>
      <c r="K678" s="79" t="s">
        <v>48</v>
      </c>
      <c r="L678" s="79" t="s">
        <v>48</v>
      </c>
      <c r="M678" s="79">
        <v>1.8554225352112676E-2</v>
      </c>
      <c r="N678" s="79">
        <v>2.4253676470588237E-2</v>
      </c>
      <c r="O678" s="79">
        <v>1.8839285714285715E-2</v>
      </c>
      <c r="P678" s="79">
        <v>2.8984375E-2</v>
      </c>
      <c r="Q678" s="79">
        <v>2.6265060240963856E-2</v>
      </c>
      <c r="R678" s="79">
        <v>3.3028169014084507E-2</v>
      </c>
      <c r="S678" s="79">
        <v>2.9345794392523366E-2</v>
      </c>
      <c r="T678" s="79">
        <v>3.1358024691358025E-2</v>
      </c>
      <c r="U678" s="79">
        <v>3.4078947368421056E-2</v>
      </c>
    </row>
    <row r="679" spans="1:21" x14ac:dyDescent="0.25">
      <c r="A679" s="81" t="s">
        <v>267</v>
      </c>
      <c r="C679" s="264" t="s">
        <v>16</v>
      </c>
      <c r="D679" s="79">
        <v>8.5969945355191257E-3</v>
      </c>
      <c r="E679" s="79">
        <v>1.0104011887072809E-2</v>
      </c>
      <c r="F679" s="79">
        <v>8.8919288645690833E-3</v>
      </c>
      <c r="G679" s="79">
        <v>8.7248322147650999E-3</v>
      </c>
      <c r="H679" s="79">
        <v>7.091469681397739E-3</v>
      </c>
      <c r="I679" s="79">
        <v>6.346153846153846E-3</v>
      </c>
      <c r="J679" s="79">
        <v>5.1401869158878505E-3</v>
      </c>
      <c r="K679" s="79">
        <v>6.3207547169811321E-3</v>
      </c>
      <c r="L679" s="79">
        <v>6.0483870967741934E-3</v>
      </c>
      <c r="M679" s="79">
        <v>5.0253521126760563E-3</v>
      </c>
      <c r="N679" s="79">
        <v>5.1470588235294117E-3</v>
      </c>
      <c r="O679" s="79">
        <v>7.3651785714285711E-3</v>
      </c>
      <c r="P679" s="79">
        <v>7.2718749999999997E-3</v>
      </c>
      <c r="Q679" s="79">
        <v>5.3698795180722892E-3</v>
      </c>
      <c r="R679" s="79">
        <v>5.6119718309859158E-3</v>
      </c>
      <c r="S679" s="79">
        <v>7.9476635514018693E-3</v>
      </c>
      <c r="T679" s="79">
        <v>5.2469135802469136E-3</v>
      </c>
      <c r="U679" s="79">
        <v>5.263157894736842E-3</v>
      </c>
    </row>
    <row r="680" spans="1:21" x14ac:dyDescent="0.25">
      <c r="A680" s="81" t="s">
        <v>267</v>
      </c>
      <c r="C680" s="264" t="s">
        <v>159</v>
      </c>
      <c r="D680" s="79" t="s">
        <v>48</v>
      </c>
      <c r="E680" s="79" t="s">
        <v>48</v>
      </c>
      <c r="F680" s="79" t="s">
        <v>48</v>
      </c>
      <c r="G680" s="79" t="s">
        <v>48</v>
      </c>
      <c r="H680" s="79" t="s">
        <v>48</v>
      </c>
      <c r="I680" s="79" t="s">
        <v>48</v>
      </c>
      <c r="J680" s="79" t="s">
        <v>48</v>
      </c>
      <c r="K680" s="79" t="s">
        <v>48</v>
      </c>
      <c r="L680" s="79" t="s">
        <v>48</v>
      </c>
      <c r="M680" s="79" t="s">
        <v>48</v>
      </c>
      <c r="N680" s="79" t="s">
        <v>48</v>
      </c>
      <c r="O680" s="79" t="s">
        <v>48</v>
      </c>
      <c r="P680" s="79" t="s">
        <v>48</v>
      </c>
      <c r="Q680" s="79" t="s">
        <v>48</v>
      </c>
      <c r="R680" s="79" t="s">
        <v>48</v>
      </c>
      <c r="S680" s="79" t="s">
        <v>48</v>
      </c>
      <c r="T680" s="79">
        <v>5.5802469135802467E-3</v>
      </c>
      <c r="U680" s="79">
        <v>2.9768421052631579E-2</v>
      </c>
    </row>
    <row r="681" spans="1:21" x14ac:dyDescent="0.25">
      <c r="A681" s="81" t="s">
        <v>267</v>
      </c>
      <c r="C681" s="264" t="s">
        <v>30</v>
      </c>
      <c r="D681" s="79" t="s">
        <v>48</v>
      </c>
      <c r="E681" s="79" t="s">
        <v>48</v>
      </c>
      <c r="F681" s="79" t="s">
        <v>48</v>
      </c>
      <c r="G681" s="79" t="s">
        <v>48</v>
      </c>
      <c r="H681" s="79" t="s">
        <v>48</v>
      </c>
      <c r="I681" s="79" t="s">
        <v>48</v>
      </c>
      <c r="J681" s="79" t="s">
        <v>48</v>
      </c>
      <c r="K681" s="79" t="s">
        <v>48</v>
      </c>
      <c r="L681" s="79" t="s">
        <v>48</v>
      </c>
      <c r="M681" s="79" t="s">
        <v>48</v>
      </c>
      <c r="N681" s="79" t="s">
        <v>48</v>
      </c>
      <c r="O681" s="79">
        <v>4.9642857142857145E-3</v>
      </c>
      <c r="P681" s="79">
        <v>5.5406250000000004E-3</v>
      </c>
      <c r="Q681" s="79">
        <v>5.1180722891566261E-3</v>
      </c>
      <c r="R681" s="79">
        <v>7.8873239436619714E-4</v>
      </c>
      <c r="S681" s="79">
        <v>2.757943925233645E-3</v>
      </c>
      <c r="T681" s="79">
        <v>1.4549382716049382E-3</v>
      </c>
      <c r="U681" s="79">
        <v>9.2105263157894735E-4</v>
      </c>
    </row>
    <row r="682" spans="1:21" x14ac:dyDescent="0.25">
      <c r="A682" s="81" t="s">
        <v>267</v>
      </c>
      <c r="C682" s="264" t="s">
        <v>121</v>
      </c>
      <c r="D682" s="79">
        <v>0.36202185792349728</v>
      </c>
      <c r="E682" s="79">
        <v>0.32540861812778604</v>
      </c>
      <c r="F682" s="79">
        <v>0.34610123119015046</v>
      </c>
      <c r="G682" s="79">
        <v>0.32885906040268459</v>
      </c>
      <c r="H682" s="79">
        <v>0.4409044193216855</v>
      </c>
      <c r="I682" s="79">
        <v>0.38846153846153847</v>
      </c>
      <c r="J682" s="79">
        <v>0.34392523364485983</v>
      </c>
      <c r="K682" s="79">
        <v>0.35471698113207545</v>
      </c>
      <c r="L682" s="79">
        <v>0.35080645161290325</v>
      </c>
      <c r="M682" s="79">
        <v>0.28521126760563381</v>
      </c>
      <c r="N682" s="79">
        <v>0.29779411764705882</v>
      </c>
      <c r="O682" s="79">
        <v>0.33214285714285713</v>
      </c>
      <c r="P682" s="79">
        <v>0.29921874999999998</v>
      </c>
      <c r="Q682" s="79">
        <v>0.26041084337349396</v>
      </c>
      <c r="R682" s="79">
        <v>0.2585845070422535</v>
      </c>
      <c r="S682" s="79">
        <v>0.20976261682242991</v>
      </c>
      <c r="T682" s="79">
        <v>0.22231851851851853</v>
      </c>
      <c r="U682" s="79">
        <v>0.25</v>
      </c>
    </row>
    <row r="683" spans="1:21" x14ac:dyDescent="0.25">
      <c r="A683" s="81" t="s">
        <v>267</v>
      </c>
      <c r="C683" s="264" t="s">
        <v>160</v>
      </c>
      <c r="D683" s="79">
        <v>1.2040983606557377E-2</v>
      </c>
      <c r="E683" s="79" t="s">
        <v>48</v>
      </c>
      <c r="F683" s="79" t="s">
        <v>48</v>
      </c>
      <c r="G683" s="79" t="s">
        <v>48</v>
      </c>
      <c r="H683" s="79" t="s">
        <v>48</v>
      </c>
      <c r="I683" s="79" t="s">
        <v>48</v>
      </c>
      <c r="J683" s="79" t="s">
        <v>48</v>
      </c>
      <c r="K683" s="79" t="s">
        <v>48</v>
      </c>
      <c r="L683" s="79" t="s">
        <v>48</v>
      </c>
      <c r="M683" s="79">
        <v>7.7464788732394367E-3</v>
      </c>
      <c r="N683" s="79">
        <v>3.0147058823529412E-2</v>
      </c>
      <c r="O683" s="79">
        <v>8.0357142857142849E-3</v>
      </c>
      <c r="P683" s="79">
        <v>7.1875000000000003E-3</v>
      </c>
      <c r="Q683" s="79">
        <v>3.8614457831325302E-4</v>
      </c>
      <c r="R683" s="79">
        <v>2.0563380281690141E-4</v>
      </c>
      <c r="S683" s="79">
        <v>2.1214953271028037E-4</v>
      </c>
      <c r="T683" s="79">
        <v>3.7037037037037035E-4</v>
      </c>
      <c r="U683" s="79">
        <v>1.0289473684210527E-3</v>
      </c>
    </row>
    <row r="684" spans="1:21" x14ac:dyDescent="0.25">
      <c r="A684" s="81" t="s">
        <v>267</v>
      </c>
      <c r="C684" s="264" t="s">
        <v>161</v>
      </c>
      <c r="D684" s="79" t="s">
        <v>48</v>
      </c>
      <c r="E684" s="79" t="s">
        <v>48</v>
      </c>
      <c r="F684" s="79" t="s">
        <v>48</v>
      </c>
      <c r="G684" s="79" t="s">
        <v>48</v>
      </c>
      <c r="H684" s="79" t="s">
        <v>48</v>
      </c>
      <c r="I684" s="79" t="s">
        <v>48</v>
      </c>
      <c r="J684" s="79" t="s">
        <v>48</v>
      </c>
      <c r="K684" s="79" t="s">
        <v>48</v>
      </c>
      <c r="L684" s="79" t="s">
        <v>48</v>
      </c>
      <c r="M684" s="79" t="s">
        <v>48</v>
      </c>
      <c r="N684" s="79" t="s">
        <v>48</v>
      </c>
      <c r="O684" s="79" t="s">
        <v>48</v>
      </c>
      <c r="P684" s="79" t="s">
        <v>48</v>
      </c>
      <c r="Q684" s="79" t="s">
        <v>48</v>
      </c>
      <c r="R684" s="79" t="s">
        <v>48</v>
      </c>
      <c r="S684" s="79" t="s">
        <v>48</v>
      </c>
      <c r="T684" s="79" t="s">
        <v>48</v>
      </c>
      <c r="U684" s="79" t="s">
        <v>48</v>
      </c>
    </row>
    <row r="685" spans="1:21" x14ac:dyDescent="0.25">
      <c r="A685" s="81" t="s">
        <v>267</v>
      </c>
      <c r="C685" s="264" t="s">
        <v>126</v>
      </c>
      <c r="D685" s="79">
        <v>3.4153005464480878E-2</v>
      </c>
      <c r="E685" s="79">
        <v>3.7147102526002972E-2</v>
      </c>
      <c r="F685" s="79">
        <v>4.1039671682626538E-2</v>
      </c>
      <c r="G685" s="79">
        <v>4.5100671140939595E-2</v>
      </c>
      <c r="H685" s="79">
        <v>3.5251798561151078E-2</v>
      </c>
      <c r="I685" s="79">
        <v>3.3653846153846152E-2</v>
      </c>
      <c r="J685" s="79">
        <v>3.2710280373831772E-2</v>
      </c>
      <c r="K685" s="79">
        <v>3.3018867924528301E-2</v>
      </c>
      <c r="L685" s="79">
        <v>2.1774193548387097E-2</v>
      </c>
      <c r="M685" s="79">
        <v>2.6056338028169014E-2</v>
      </c>
      <c r="N685" s="79">
        <v>2.6470588235294117E-2</v>
      </c>
      <c r="O685" s="79">
        <v>2.7678571428571427E-2</v>
      </c>
      <c r="P685" s="79">
        <v>2.34375E-2</v>
      </c>
      <c r="Q685" s="79">
        <v>1.566265060240964E-2</v>
      </c>
      <c r="R685" s="79">
        <v>1.4084507042253521E-2</v>
      </c>
      <c r="S685" s="79">
        <v>3.8317757009345796E-2</v>
      </c>
      <c r="T685" s="79">
        <v>1.6666666666666666E-2</v>
      </c>
      <c r="U685" s="79">
        <v>1.9736842105263157E-2</v>
      </c>
    </row>
    <row r="686" spans="1:21" x14ac:dyDescent="0.25">
      <c r="A686" s="81" t="s">
        <v>267</v>
      </c>
      <c r="B686" s="79" t="s">
        <v>255</v>
      </c>
      <c r="C686" s="264" t="s">
        <v>38</v>
      </c>
      <c r="D686" s="79" t="s">
        <v>48</v>
      </c>
      <c r="E686" s="79" t="s">
        <v>48</v>
      </c>
      <c r="F686" s="79" t="s">
        <v>48</v>
      </c>
      <c r="G686" s="79" t="s">
        <v>48</v>
      </c>
      <c r="H686" s="79" t="s">
        <v>48</v>
      </c>
      <c r="I686" s="79" t="s">
        <v>48</v>
      </c>
      <c r="J686" s="79" t="s">
        <v>48</v>
      </c>
      <c r="K686" s="79" t="s">
        <v>48</v>
      </c>
      <c r="L686" s="79" t="s">
        <v>48</v>
      </c>
      <c r="M686" s="79" t="s">
        <v>48</v>
      </c>
      <c r="N686" s="79" t="s">
        <v>48</v>
      </c>
      <c r="O686" s="79" t="s">
        <v>48</v>
      </c>
      <c r="P686" s="79" t="s">
        <v>48</v>
      </c>
      <c r="Q686" s="79" t="s">
        <v>48</v>
      </c>
      <c r="R686" s="79" t="s">
        <v>48</v>
      </c>
      <c r="S686" s="79" t="s">
        <v>48</v>
      </c>
      <c r="T686" s="79" t="s">
        <v>48</v>
      </c>
      <c r="U686" s="79">
        <v>5.2631578947368418E-2</v>
      </c>
    </row>
    <row r="687" spans="1:21" x14ac:dyDescent="0.25">
      <c r="A687" s="156" t="s">
        <v>267</v>
      </c>
      <c r="B687" s="131"/>
      <c r="C687" s="12" t="s">
        <v>47</v>
      </c>
      <c r="D687" s="128" t="s">
        <v>48</v>
      </c>
      <c r="E687" s="128" t="s">
        <v>48</v>
      </c>
      <c r="F687" s="128" t="s">
        <v>48</v>
      </c>
      <c r="G687" s="128">
        <v>1.0738255033557046E-2</v>
      </c>
      <c r="H687" s="128">
        <v>1.1305241521068859E-2</v>
      </c>
      <c r="I687" s="128">
        <v>2.2115384615384617E-2</v>
      </c>
      <c r="J687" s="128">
        <v>3.6822429906542054E-2</v>
      </c>
      <c r="K687" s="128">
        <v>3.0660377358490566E-2</v>
      </c>
      <c r="L687" s="128">
        <v>2.1048387096774195E-2</v>
      </c>
      <c r="M687" s="128">
        <v>1.5492957746478873E-2</v>
      </c>
      <c r="N687" s="128">
        <v>1.6176470588235296E-2</v>
      </c>
      <c r="O687" s="128">
        <v>6.0714285714285714E-3</v>
      </c>
      <c r="P687" s="128">
        <v>5.3531250000000002E-3</v>
      </c>
      <c r="Q687" s="128">
        <v>8.4337349397590362E-3</v>
      </c>
      <c r="R687" s="128">
        <v>1.0985915492957746E-2</v>
      </c>
      <c r="S687" s="128">
        <v>7.1028037383177572E-3</v>
      </c>
      <c r="T687" s="128">
        <v>5.2469135802469136E-3</v>
      </c>
      <c r="U687" s="128">
        <v>2.2368421052631577E-3</v>
      </c>
    </row>
    <row r="688" spans="1:21" x14ac:dyDescent="0.25">
      <c r="A688" s="81" t="s">
        <v>269</v>
      </c>
      <c r="C688" s="265" t="s">
        <v>5</v>
      </c>
      <c r="D688" s="79">
        <v>5.3435114503816794E-3</v>
      </c>
      <c r="E688" s="79">
        <v>5.6910569105691061E-3</v>
      </c>
      <c r="F688" s="79">
        <v>6.4516129032258064E-3</v>
      </c>
      <c r="G688" s="79">
        <v>7.3954983922829582E-3</v>
      </c>
      <c r="H688" s="79">
        <v>8.7087087087087088E-3</v>
      </c>
      <c r="I688" s="79" t="s">
        <v>48</v>
      </c>
      <c r="J688" s="79" t="s">
        <v>48</v>
      </c>
      <c r="K688" s="79" t="s">
        <v>48</v>
      </c>
      <c r="L688" s="79" t="s">
        <v>48</v>
      </c>
      <c r="M688" s="79" t="s">
        <v>48</v>
      </c>
      <c r="N688" s="79" t="s">
        <v>48</v>
      </c>
      <c r="O688" s="79" t="s">
        <v>48</v>
      </c>
      <c r="P688" s="79" t="s">
        <v>48</v>
      </c>
      <c r="Q688" s="79" t="s">
        <v>48</v>
      </c>
      <c r="R688" s="79" t="s">
        <v>48</v>
      </c>
      <c r="S688" s="79" t="s">
        <v>48</v>
      </c>
      <c r="T688" s="79" t="s">
        <v>48</v>
      </c>
      <c r="U688" s="79" t="s">
        <v>48</v>
      </c>
    </row>
    <row r="689" spans="1:21" x14ac:dyDescent="0.25">
      <c r="A689" s="81" t="s">
        <v>269</v>
      </c>
      <c r="C689" s="269" t="s">
        <v>93</v>
      </c>
      <c r="D689" s="79" t="s">
        <v>48</v>
      </c>
      <c r="E689" s="79" t="s">
        <v>48</v>
      </c>
      <c r="F689" s="79" t="s">
        <v>48</v>
      </c>
      <c r="G689" s="79" t="s">
        <v>48</v>
      </c>
      <c r="H689" s="79" t="s">
        <v>48</v>
      </c>
      <c r="I689" s="79" t="s">
        <v>48</v>
      </c>
      <c r="J689" s="79" t="s">
        <v>48</v>
      </c>
      <c r="K689" s="79" t="s">
        <v>48</v>
      </c>
      <c r="L689" s="79" t="s">
        <v>48</v>
      </c>
      <c r="M689" s="79" t="s">
        <v>48</v>
      </c>
      <c r="N689" s="79" t="s">
        <v>48</v>
      </c>
      <c r="O689" s="79" t="s">
        <v>48</v>
      </c>
      <c r="P689" s="79" t="s">
        <v>48</v>
      </c>
      <c r="Q689" s="79" t="s">
        <v>48</v>
      </c>
      <c r="R689" s="79" t="s">
        <v>48</v>
      </c>
      <c r="S689" s="79" t="s">
        <v>48</v>
      </c>
      <c r="T689" s="79" t="s">
        <v>48</v>
      </c>
      <c r="U689" s="79" t="s">
        <v>48</v>
      </c>
    </row>
    <row r="690" spans="1:21" x14ac:dyDescent="0.25">
      <c r="A690" s="81" t="s">
        <v>269</v>
      </c>
      <c r="C690" s="265" t="s">
        <v>6</v>
      </c>
      <c r="D690" s="79">
        <v>0.9007633587786259</v>
      </c>
      <c r="E690" s="79">
        <v>0.8902439024390244</v>
      </c>
      <c r="F690" s="79">
        <v>0.87903225806451613</v>
      </c>
      <c r="G690" s="79">
        <v>0.87781350482315113</v>
      </c>
      <c r="H690" s="79">
        <v>0.86705705705705705</v>
      </c>
      <c r="I690" s="79">
        <v>0.90501193317422435</v>
      </c>
      <c r="J690" s="79">
        <v>0.86155797101449272</v>
      </c>
      <c r="K690" s="79">
        <v>0.908631090487239</v>
      </c>
      <c r="L690" s="79">
        <v>0.91153409090909088</v>
      </c>
      <c r="M690" s="79">
        <v>0.92069131832797424</v>
      </c>
      <c r="N690" s="79">
        <v>0.9530377358490566</v>
      </c>
      <c r="O690" s="79">
        <v>0.92774626865671639</v>
      </c>
      <c r="P690" s="79">
        <v>0.90346938775510199</v>
      </c>
      <c r="Q690" s="79">
        <v>0.90035856573705175</v>
      </c>
      <c r="R690" s="79">
        <v>0.91660287081339709</v>
      </c>
      <c r="S690" s="79">
        <v>0.90187390542907175</v>
      </c>
      <c r="T690" s="79">
        <v>0.90327510917030562</v>
      </c>
      <c r="U690" s="79">
        <v>0.8925619834710744</v>
      </c>
    </row>
    <row r="691" spans="1:21" x14ac:dyDescent="0.25">
      <c r="A691" s="81" t="s">
        <v>269</v>
      </c>
      <c r="C691" s="265" t="s">
        <v>271</v>
      </c>
      <c r="D691" s="79" t="s">
        <v>48</v>
      </c>
      <c r="E691" s="79" t="s">
        <v>48</v>
      </c>
      <c r="F691" s="79" t="s">
        <v>48</v>
      </c>
      <c r="G691" s="79" t="s">
        <v>48</v>
      </c>
      <c r="H691" s="79" t="s">
        <v>48</v>
      </c>
      <c r="I691" s="79">
        <v>1.026252983293556E-4</v>
      </c>
      <c r="J691" s="79">
        <v>1.6659420289855071E-4</v>
      </c>
      <c r="K691" s="79">
        <v>1.9452436194895592E-4</v>
      </c>
      <c r="L691" s="79">
        <v>6.0606060606060611E-5</v>
      </c>
      <c r="M691" s="79">
        <v>1.6077170418006431E-4</v>
      </c>
      <c r="N691" s="79">
        <v>1.5483018867924528E-4</v>
      </c>
      <c r="O691" s="79">
        <v>1.2985074626865672E-4</v>
      </c>
      <c r="P691" s="79">
        <v>2.653061224489796E-4</v>
      </c>
      <c r="Q691" s="79">
        <v>6.175298804780877E-4</v>
      </c>
      <c r="R691" s="79">
        <v>8.1339712918660292E-4</v>
      </c>
      <c r="S691" s="79">
        <v>2.4518388791593696E-4</v>
      </c>
      <c r="T691" s="79">
        <v>3.0567685589519652E-4</v>
      </c>
      <c r="U691" s="79">
        <v>1.9834710743801652E-4</v>
      </c>
    </row>
    <row r="692" spans="1:21" x14ac:dyDescent="0.25">
      <c r="A692" s="81" t="s">
        <v>269</v>
      </c>
      <c r="C692" s="265" t="s">
        <v>82</v>
      </c>
      <c r="D692" s="79">
        <v>8.8206106870229006E-2</v>
      </c>
      <c r="E692" s="79">
        <v>9.6341463414634149E-2</v>
      </c>
      <c r="F692" s="79">
        <v>9.2379032258064514E-2</v>
      </c>
      <c r="G692" s="79">
        <v>0.10273311897106109</v>
      </c>
      <c r="H692" s="79">
        <v>0.10045045045045045</v>
      </c>
      <c r="I692" s="79">
        <v>5.4009546539379477E-2</v>
      </c>
      <c r="J692" s="79">
        <v>0.13039855072463769</v>
      </c>
      <c r="K692" s="79">
        <v>7.3549883990719253E-2</v>
      </c>
      <c r="L692" s="79">
        <v>7.9109848484848491E-2</v>
      </c>
      <c r="M692" s="79">
        <v>6.9726688102893897E-2</v>
      </c>
      <c r="N692" s="79">
        <v>4.1405660377358489E-2</v>
      </c>
      <c r="O692" s="79">
        <v>6.4701492537313429E-2</v>
      </c>
      <c r="P692" s="79">
        <v>8.7714285714285717E-2</v>
      </c>
      <c r="Q692" s="79">
        <v>9.0657370517928285E-2</v>
      </c>
      <c r="R692" s="79">
        <v>7.5039872408293462E-2</v>
      </c>
      <c r="S692" s="79">
        <v>8.609457092819614E-2</v>
      </c>
      <c r="T692" s="79">
        <v>8.404657933042213E-2</v>
      </c>
      <c r="U692" s="79">
        <v>9.5090909090909087E-2</v>
      </c>
    </row>
    <row r="693" spans="1:21" x14ac:dyDescent="0.25">
      <c r="A693" s="81" t="s">
        <v>269</v>
      </c>
      <c r="C693" s="266" t="s">
        <v>15</v>
      </c>
      <c r="D693" s="79" t="s">
        <v>48</v>
      </c>
      <c r="E693" s="79" t="s">
        <v>48</v>
      </c>
      <c r="F693" s="79" t="s">
        <v>48</v>
      </c>
      <c r="G693" s="79" t="s">
        <v>48</v>
      </c>
      <c r="H693" s="79" t="s">
        <v>48</v>
      </c>
      <c r="I693" s="79" t="s">
        <v>48</v>
      </c>
      <c r="J693" s="79" t="s">
        <v>48</v>
      </c>
      <c r="K693" s="79" t="s">
        <v>48</v>
      </c>
      <c r="L693" s="79" t="s">
        <v>48</v>
      </c>
      <c r="M693" s="79" t="s">
        <v>48</v>
      </c>
      <c r="N693" s="79">
        <v>1.9811320754716979E-3</v>
      </c>
      <c r="O693" s="79">
        <v>3.134328358208955E-4</v>
      </c>
      <c r="P693" s="79">
        <v>4.4897959183673469E-4</v>
      </c>
      <c r="Q693" s="79">
        <v>2.7850364880435078E-4</v>
      </c>
      <c r="R693" s="79">
        <v>2.3412962246375328E-4</v>
      </c>
      <c r="S693" s="79">
        <v>2.6933400152322678E-4</v>
      </c>
      <c r="T693" s="79">
        <v>2.8490882733580452E-4</v>
      </c>
      <c r="U693" s="79">
        <v>4.9684297520661159E-4</v>
      </c>
    </row>
    <row r="694" spans="1:21" x14ac:dyDescent="0.25">
      <c r="A694" s="81" t="s">
        <v>269</v>
      </c>
      <c r="C694" s="265" t="s">
        <v>213</v>
      </c>
      <c r="D694" s="79" t="s">
        <v>48</v>
      </c>
      <c r="E694" s="79" t="s">
        <v>48</v>
      </c>
      <c r="F694" s="79">
        <v>4.435483870967742E-3</v>
      </c>
      <c r="G694" s="79">
        <v>1.9292604501607716E-3</v>
      </c>
      <c r="H694" s="79">
        <v>2.0870870870870872E-2</v>
      </c>
      <c r="I694" s="79">
        <v>9.2124105011933168E-3</v>
      </c>
      <c r="J694" s="79">
        <v>6.1594202898550721E-4</v>
      </c>
      <c r="K694" s="79">
        <v>6.4965197215777258E-4</v>
      </c>
      <c r="L694" s="79">
        <v>2.2727272727272727E-4</v>
      </c>
      <c r="M694" s="79">
        <v>1.5755627009646303E-3</v>
      </c>
      <c r="N694" s="79">
        <v>1.6886792452830189E-3</v>
      </c>
      <c r="O694" s="79">
        <v>4.0298507462686569E-3</v>
      </c>
      <c r="P694" s="79">
        <v>4.2857142857142859E-3</v>
      </c>
      <c r="Q694" s="79">
        <v>3.5856573705179283E-3</v>
      </c>
      <c r="R694" s="79">
        <v>2.8708133971291866E-3</v>
      </c>
      <c r="S694" s="79">
        <v>3.3274956217162872E-3</v>
      </c>
      <c r="T694" s="79">
        <v>4.9490538573508007E-3</v>
      </c>
      <c r="U694" s="79">
        <v>4.2975206611570249E-3</v>
      </c>
    </row>
    <row r="695" spans="1:21" x14ac:dyDescent="0.25">
      <c r="A695" s="81" t="s">
        <v>269</v>
      </c>
      <c r="C695" s="265" t="s">
        <v>273</v>
      </c>
      <c r="D695" s="79">
        <v>1.5267175572519084E-4</v>
      </c>
      <c r="E695" s="79">
        <v>2.032520325203252E-4</v>
      </c>
      <c r="F695" s="79">
        <v>2.8225806451612906E-4</v>
      </c>
      <c r="G695" s="79">
        <v>1.6077170418006431E-4</v>
      </c>
      <c r="H695" s="79">
        <v>1.6516516516516518E-4</v>
      </c>
      <c r="I695" s="79">
        <v>1.3842482100238663E-4</v>
      </c>
      <c r="J695" s="79">
        <v>2.5724637681159417E-4</v>
      </c>
      <c r="K695" s="79">
        <v>2.157772621809745E-4</v>
      </c>
      <c r="L695" s="79">
        <v>2.0833333333333335E-4</v>
      </c>
      <c r="M695" s="79">
        <v>1.8810289389067526E-4</v>
      </c>
      <c r="N695" s="79">
        <v>1.4811320754716981E-4</v>
      </c>
      <c r="O695" s="79">
        <v>4.1492537313432836E-4</v>
      </c>
      <c r="P695" s="79">
        <v>4.408163265306123E-4</v>
      </c>
      <c r="Q695" s="79">
        <v>4.8804780876494024E-4</v>
      </c>
      <c r="R695" s="79">
        <v>4.1467304625199361E-4</v>
      </c>
      <c r="S695" s="79">
        <v>6.1295971978984239E-5</v>
      </c>
      <c r="T695" s="79">
        <v>2.0378457059679766E-4</v>
      </c>
      <c r="U695" s="79">
        <v>2.809917355371901E-4</v>
      </c>
    </row>
    <row r="696" spans="1:21" x14ac:dyDescent="0.25">
      <c r="A696" s="81" t="s">
        <v>269</v>
      </c>
      <c r="C696" s="269" t="s">
        <v>275</v>
      </c>
      <c r="D696" s="79" t="s">
        <v>48</v>
      </c>
      <c r="E696" s="79" t="s">
        <v>48</v>
      </c>
      <c r="F696" s="79" t="s">
        <v>48</v>
      </c>
      <c r="G696" s="79" t="s">
        <v>48</v>
      </c>
      <c r="H696" s="79" t="s">
        <v>48</v>
      </c>
      <c r="I696" s="79" t="s">
        <v>48</v>
      </c>
      <c r="J696" s="79" t="s">
        <v>48</v>
      </c>
      <c r="K696" s="79" t="s">
        <v>48</v>
      </c>
      <c r="L696" s="79" t="s">
        <v>48</v>
      </c>
      <c r="M696" s="79" t="s">
        <v>48</v>
      </c>
      <c r="N696" s="79" t="s">
        <v>48</v>
      </c>
      <c r="O696" s="79" t="s">
        <v>48</v>
      </c>
      <c r="P696" s="79" t="s">
        <v>48</v>
      </c>
      <c r="Q696" s="79" t="s">
        <v>48</v>
      </c>
      <c r="R696" s="79" t="s">
        <v>48</v>
      </c>
      <c r="S696" s="79" t="s">
        <v>48</v>
      </c>
      <c r="T696" s="79" t="s">
        <v>48</v>
      </c>
      <c r="U696" s="79" t="s">
        <v>48</v>
      </c>
    </row>
    <row r="697" spans="1:21" x14ac:dyDescent="0.25">
      <c r="A697" s="81" t="s">
        <v>269</v>
      </c>
      <c r="C697" s="269" t="s">
        <v>36</v>
      </c>
      <c r="D697" s="79" t="s">
        <v>48</v>
      </c>
      <c r="E697" s="79" t="s">
        <v>48</v>
      </c>
      <c r="F697" s="79" t="s">
        <v>48</v>
      </c>
      <c r="G697" s="79" t="s">
        <v>48</v>
      </c>
      <c r="H697" s="79" t="s">
        <v>48</v>
      </c>
      <c r="I697" s="79" t="s">
        <v>48</v>
      </c>
      <c r="J697" s="79" t="s">
        <v>48</v>
      </c>
      <c r="K697" s="79" t="s">
        <v>48</v>
      </c>
      <c r="L697" s="79" t="s">
        <v>48</v>
      </c>
      <c r="M697" s="79" t="s">
        <v>48</v>
      </c>
      <c r="N697" s="79" t="s">
        <v>48</v>
      </c>
      <c r="O697" s="79" t="s">
        <v>48</v>
      </c>
      <c r="P697" s="79" t="s">
        <v>48</v>
      </c>
      <c r="Q697" s="79" t="s">
        <v>48</v>
      </c>
      <c r="R697" s="79">
        <v>6.8580542264752792E-4</v>
      </c>
      <c r="S697" s="79">
        <v>7.7057793345008756E-4</v>
      </c>
      <c r="T697" s="79">
        <v>1.0480349344978166E-3</v>
      </c>
      <c r="U697" s="79">
        <v>1.6016528925619836E-3</v>
      </c>
    </row>
    <row r="698" spans="1:21" x14ac:dyDescent="0.25">
      <c r="A698" s="81" t="s">
        <v>269</v>
      </c>
      <c r="C698" s="265" t="s">
        <v>27</v>
      </c>
      <c r="D698" s="79" t="s">
        <v>48</v>
      </c>
      <c r="E698" s="79" t="s">
        <v>48</v>
      </c>
      <c r="F698" s="79">
        <v>2.0161290322580645E-4</v>
      </c>
      <c r="G698" s="79">
        <v>9.6463022508038579E-5</v>
      </c>
      <c r="H698" s="79">
        <v>1.6516516516516518E-4</v>
      </c>
      <c r="I698" s="79">
        <v>5.4892601431980905E-4</v>
      </c>
      <c r="J698" s="79">
        <v>3.1521739130434784E-3</v>
      </c>
      <c r="K698" s="79">
        <v>4.6403712296983759E-4</v>
      </c>
      <c r="L698" s="79">
        <v>1.2878787878787878E-4</v>
      </c>
      <c r="M698" s="79">
        <v>2.2508038585209003E-4</v>
      </c>
      <c r="N698" s="79">
        <v>2.6415094339622642E-4</v>
      </c>
      <c r="O698" s="79">
        <v>4.3283582089552241E-4</v>
      </c>
      <c r="P698" s="79">
        <v>7.9591836734693879E-5</v>
      </c>
      <c r="Q698" s="79">
        <v>1.9920318725099602E-4</v>
      </c>
      <c r="R698" s="79">
        <v>3.3492822966507175E-4</v>
      </c>
      <c r="S698" s="79">
        <v>1.9264448336252189E-4</v>
      </c>
      <c r="T698" s="79">
        <v>8.2969432314410478E-5</v>
      </c>
      <c r="U698" s="79">
        <v>7.9338842975206611E-5</v>
      </c>
    </row>
    <row r="699" spans="1:21" x14ac:dyDescent="0.25">
      <c r="A699" s="81" t="s">
        <v>269</v>
      </c>
      <c r="C699" s="265" t="s">
        <v>84</v>
      </c>
      <c r="D699" s="79" t="s">
        <v>48</v>
      </c>
      <c r="E699" s="79" t="s">
        <v>48</v>
      </c>
      <c r="F699" s="79">
        <v>4.032258064516129E-5</v>
      </c>
      <c r="G699" s="79" t="s">
        <v>48</v>
      </c>
      <c r="H699" s="79" t="s">
        <v>48</v>
      </c>
      <c r="I699" s="79">
        <v>1.1933174224343676E-5</v>
      </c>
      <c r="J699" s="79" t="s">
        <v>48</v>
      </c>
      <c r="K699" s="79" t="s">
        <v>48</v>
      </c>
      <c r="L699" s="79" t="s">
        <v>48</v>
      </c>
      <c r="M699" s="79" t="s">
        <v>48</v>
      </c>
      <c r="N699" s="79" t="s">
        <v>48</v>
      </c>
      <c r="O699" s="79" t="s">
        <v>48</v>
      </c>
      <c r="P699" s="79" t="s">
        <v>48</v>
      </c>
      <c r="Q699" s="79" t="s">
        <v>48</v>
      </c>
      <c r="R699" s="79" t="s">
        <v>48</v>
      </c>
      <c r="S699" s="79" t="s">
        <v>48</v>
      </c>
      <c r="T699" s="79" t="s">
        <v>48</v>
      </c>
      <c r="U699" s="79" t="s">
        <v>48</v>
      </c>
    </row>
    <row r="700" spans="1:21" x14ac:dyDescent="0.25">
      <c r="A700" s="81" t="s">
        <v>269</v>
      </c>
      <c r="C700" s="265" t="s">
        <v>139</v>
      </c>
      <c r="D700" s="79">
        <v>1.1450381679389313E-3</v>
      </c>
      <c r="E700" s="79">
        <v>5.08130081300813E-3</v>
      </c>
      <c r="F700" s="79">
        <v>8.0645161290322578E-3</v>
      </c>
      <c r="G700" s="79">
        <v>8.0385852090032149E-3</v>
      </c>
      <c r="H700" s="79">
        <v>1.9519519519519519E-3</v>
      </c>
      <c r="I700" s="79">
        <v>3.8186157517899762E-3</v>
      </c>
      <c r="J700" s="79">
        <v>1.4492753623188406E-3</v>
      </c>
      <c r="K700" s="79">
        <v>1.0440835266821347E-3</v>
      </c>
      <c r="L700" s="79">
        <v>7.3295454545454549E-3</v>
      </c>
      <c r="M700" s="79">
        <v>5.4662379421221863E-3</v>
      </c>
      <c r="N700" s="79">
        <v>2.169811320754717E-4</v>
      </c>
      <c r="O700" s="79">
        <v>3.4328358208955223E-4</v>
      </c>
      <c r="P700" s="79">
        <v>4.0816326530612246E-4</v>
      </c>
      <c r="Q700" s="79">
        <v>2.9880478087649401E-4</v>
      </c>
      <c r="R700" s="79">
        <v>4.1467304625199361E-4</v>
      </c>
      <c r="S700" s="79">
        <v>6.6549912434325743E-4</v>
      </c>
      <c r="T700" s="79">
        <v>7.5691411935953422E-4</v>
      </c>
      <c r="U700" s="79">
        <v>8.5950413223140495E-4</v>
      </c>
    </row>
    <row r="701" spans="1:21" x14ac:dyDescent="0.25">
      <c r="A701" s="81" t="s">
        <v>269</v>
      </c>
      <c r="C701" s="265" t="s">
        <v>274</v>
      </c>
      <c r="D701" s="79" t="s">
        <v>48</v>
      </c>
      <c r="E701" s="79" t="s">
        <v>48</v>
      </c>
      <c r="F701" s="79" t="s">
        <v>48</v>
      </c>
      <c r="G701" s="79" t="s">
        <v>48</v>
      </c>
      <c r="H701" s="79" t="s">
        <v>48</v>
      </c>
      <c r="I701" s="79" t="s">
        <v>48</v>
      </c>
      <c r="J701" s="79" t="s">
        <v>48</v>
      </c>
      <c r="K701" s="79">
        <v>2.0185614849187934E-3</v>
      </c>
      <c r="L701" s="79">
        <v>1.1174242424242425E-3</v>
      </c>
      <c r="M701" s="79">
        <v>2.4115755627009648E-3</v>
      </c>
      <c r="N701" s="79">
        <v>2.8301886792452828E-3</v>
      </c>
      <c r="O701" s="79">
        <v>2.3880597014925373E-3</v>
      </c>
      <c r="P701" s="79">
        <v>3.6734693877551019E-3</v>
      </c>
      <c r="Q701" s="79">
        <v>3.5856573705179283E-3</v>
      </c>
      <c r="R701" s="79">
        <v>3.0303030303030303E-3</v>
      </c>
      <c r="S701" s="79">
        <v>6.3047285464098071E-3</v>
      </c>
      <c r="T701" s="79">
        <v>5.0946142649199418E-3</v>
      </c>
      <c r="U701" s="79">
        <v>4.1322314049586778E-3</v>
      </c>
    </row>
    <row r="702" spans="1:21" x14ac:dyDescent="0.25">
      <c r="A702" s="81" t="s">
        <v>269</v>
      </c>
      <c r="C702" s="265" t="s">
        <v>272</v>
      </c>
      <c r="D702" s="79">
        <v>2.7099236641221374E-3</v>
      </c>
      <c r="E702" s="79">
        <v>1.8699186991869919E-3</v>
      </c>
      <c r="F702" s="79">
        <v>7.0967741935483875E-3</v>
      </c>
      <c r="G702" s="79">
        <v>2.4437299035369774E-3</v>
      </c>
      <c r="H702" s="79">
        <v>9.0090090090090091E-4</v>
      </c>
      <c r="I702" s="79">
        <v>1.4081145584725536E-3</v>
      </c>
      <c r="J702" s="79">
        <v>2.6086956521739132E-3</v>
      </c>
      <c r="K702" s="79" t="s">
        <v>48</v>
      </c>
      <c r="L702" s="79" t="s">
        <v>48</v>
      </c>
      <c r="M702" s="79" t="s">
        <v>48</v>
      </c>
      <c r="N702" s="79">
        <v>2.1698113207547172E-5</v>
      </c>
      <c r="O702" s="79">
        <v>2.2388059701492539E-5</v>
      </c>
      <c r="P702" s="79" t="s">
        <v>48</v>
      </c>
      <c r="Q702" s="79" t="s">
        <v>48</v>
      </c>
      <c r="R702" s="79" t="s">
        <v>48</v>
      </c>
      <c r="S702" s="79" t="s">
        <v>48</v>
      </c>
      <c r="T702" s="79" t="s">
        <v>48</v>
      </c>
      <c r="U702" s="79" t="s">
        <v>48</v>
      </c>
    </row>
    <row r="703" spans="1:21" x14ac:dyDescent="0.25">
      <c r="A703" s="81" t="s">
        <v>269</v>
      </c>
      <c r="C703" s="265" t="s">
        <v>193</v>
      </c>
      <c r="D703" s="79" t="s">
        <v>48</v>
      </c>
      <c r="E703" s="79" t="s">
        <v>48</v>
      </c>
      <c r="F703" s="79">
        <v>4.032258064516129E-5</v>
      </c>
      <c r="G703" s="79">
        <v>1.6077170418006431E-4</v>
      </c>
      <c r="H703" s="79">
        <v>9.1171171171171175E-5</v>
      </c>
      <c r="I703" s="79">
        <v>1.8138424821002386E-4</v>
      </c>
      <c r="J703" s="79" t="s">
        <v>48</v>
      </c>
      <c r="K703" s="79" t="s">
        <v>48</v>
      </c>
      <c r="L703" s="79" t="s">
        <v>48</v>
      </c>
      <c r="M703" s="79" t="s">
        <v>48</v>
      </c>
      <c r="N703" s="79" t="s">
        <v>48</v>
      </c>
      <c r="O703" s="79" t="s">
        <v>48</v>
      </c>
      <c r="P703" s="79" t="s">
        <v>48</v>
      </c>
      <c r="Q703" s="79" t="s">
        <v>48</v>
      </c>
      <c r="R703" s="79" t="s">
        <v>48</v>
      </c>
      <c r="S703" s="79" t="s">
        <v>48</v>
      </c>
      <c r="T703" s="79" t="s">
        <v>48</v>
      </c>
      <c r="U703" s="79">
        <v>1.487603305785124E-5</v>
      </c>
    </row>
    <row r="704" spans="1:21" x14ac:dyDescent="0.25">
      <c r="A704" s="156" t="s">
        <v>269</v>
      </c>
      <c r="B704" s="131"/>
      <c r="C704" s="12" t="s">
        <v>86</v>
      </c>
      <c r="D704" s="128" t="s">
        <v>48</v>
      </c>
      <c r="E704" s="128" t="s">
        <v>48</v>
      </c>
      <c r="F704" s="128" t="s">
        <v>48</v>
      </c>
      <c r="G704" s="128" t="s">
        <v>48</v>
      </c>
      <c r="H704" s="128" t="s">
        <v>48</v>
      </c>
      <c r="I704" s="128" t="s">
        <v>48</v>
      </c>
      <c r="J704" s="128" t="s">
        <v>48</v>
      </c>
      <c r="K704" s="128" t="s">
        <v>48</v>
      </c>
      <c r="L704" s="128" t="s">
        <v>48</v>
      </c>
      <c r="M704" s="128" t="s">
        <v>48</v>
      </c>
      <c r="N704" s="128" t="s">
        <v>48</v>
      </c>
      <c r="O704" s="128" t="s">
        <v>48</v>
      </c>
      <c r="P704" s="128" t="s">
        <v>48</v>
      </c>
      <c r="Q704" s="128" t="s">
        <v>48</v>
      </c>
      <c r="R704" s="128" t="s">
        <v>48</v>
      </c>
      <c r="S704" s="128" t="s">
        <v>48</v>
      </c>
      <c r="T704" s="128" t="s">
        <v>48</v>
      </c>
      <c r="U704" s="128" t="s">
        <v>48</v>
      </c>
    </row>
    <row r="705" spans="1:21" x14ac:dyDescent="0.25">
      <c r="A705" s="81" t="s">
        <v>276</v>
      </c>
      <c r="C705" s="269" t="s">
        <v>210</v>
      </c>
      <c r="D705" s="79">
        <v>1.6911764705882352E-2</v>
      </c>
      <c r="E705" s="79">
        <v>2.1705426356589147E-2</v>
      </c>
      <c r="F705" s="79">
        <v>2.8296296296296295E-2</v>
      </c>
      <c r="G705" s="79">
        <v>2.212781954887218E-2</v>
      </c>
      <c r="H705" s="79">
        <v>2.3639344262295081E-2</v>
      </c>
      <c r="I705" s="79">
        <v>2.1091603053435114E-2</v>
      </c>
      <c r="J705" s="79">
        <v>1.8553459119496855E-2</v>
      </c>
      <c r="K705" s="79">
        <v>1.6129032258064516E-2</v>
      </c>
      <c r="L705" s="79">
        <v>2.0967741935483872E-2</v>
      </c>
      <c r="M705" s="79">
        <v>2.0259433962264151E-2</v>
      </c>
      <c r="N705" s="79">
        <v>2.023529411764706E-2</v>
      </c>
      <c r="O705" s="79">
        <v>1.9751131221719457E-2</v>
      </c>
      <c r="P705" s="79">
        <v>1.7621951219512193E-2</v>
      </c>
      <c r="Q705" s="79">
        <v>2.1761363636363638E-2</v>
      </c>
      <c r="R705" s="79">
        <v>2.5488281250000001E-2</v>
      </c>
      <c r="S705" s="79">
        <v>2.6744186046511628E-2</v>
      </c>
      <c r="T705" s="79">
        <v>2.6723880597014926E-2</v>
      </c>
      <c r="U705" s="79">
        <v>3.0638297872340424E-2</v>
      </c>
    </row>
    <row r="706" spans="1:21" x14ac:dyDescent="0.25">
      <c r="A706" s="81" t="s">
        <v>276</v>
      </c>
      <c r="C706" s="269" t="s">
        <v>82</v>
      </c>
      <c r="D706" s="79">
        <v>6.227205882352941E-2</v>
      </c>
      <c r="E706" s="79">
        <v>4.8449612403100778E-2</v>
      </c>
      <c r="F706" s="79">
        <v>5.5237037037037036E-2</v>
      </c>
      <c r="G706" s="79">
        <v>6.1902255639097743E-2</v>
      </c>
      <c r="H706" s="79">
        <v>6.5926229508196724E-2</v>
      </c>
      <c r="I706" s="79">
        <v>6.9404580152671758E-2</v>
      </c>
      <c r="J706" s="79">
        <v>5.9867924528301884E-2</v>
      </c>
      <c r="K706" s="79">
        <v>4.1220430107526879E-2</v>
      </c>
      <c r="L706" s="79">
        <v>4.1462365591397848E-2</v>
      </c>
      <c r="M706" s="79">
        <v>3.1514150943396227E-2</v>
      </c>
      <c r="N706" s="79">
        <v>3.8923076923076921E-2</v>
      </c>
      <c r="O706" s="79">
        <v>3.9461538461538465E-2</v>
      </c>
      <c r="P706" s="79">
        <v>3.4650406504065041E-2</v>
      </c>
      <c r="Q706" s="79">
        <v>3.2359848484848484E-2</v>
      </c>
      <c r="R706" s="79">
        <v>3.490625E-2</v>
      </c>
      <c r="S706" s="79">
        <v>3.0837209302325582E-2</v>
      </c>
      <c r="T706" s="79">
        <v>3.4917910447761193E-2</v>
      </c>
      <c r="U706" s="79">
        <v>9.7319148936170219E-3</v>
      </c>
    </row>
    <row r="707" spans="1:21" x14ac:dyDescent="0.25">
      <c r="A707" s="81" t="s">
        <v>276</v>
      </c>
      <c r="C707" s="269" t="s">
        <v>83</v>
      </c>
      <c r="D707" s="79">
        <v>0.18600735294117646</v>
      </c>
      <c r="E707" s="79">
        <v>0.21169767441860465</v>
      </c>
      <c r="F707" s="79">
        <v>0.24917777777777778</v>
      </c>
      <c r="G707" s="79">
        <v>0.25181954887218044</v>
      </c>
      <c r="H707" s="79">
        <v>0.24152459016393443</v>
      </c>
      <c r="I707" s="79">
        <v>0.25476335877862594</v>
      </c>
      <c r="J707" s="79">
        <v>0.26341509433962262</v>
      </c>
      <c r="K707" s="79">
        <v>0.25828494623655912</v>
      </c>
      <c r="L707" s="79">
        <v>0.23267741935483871</v>
      </c>
      <c r="M707" s="79">
        <v>0.21184905660377359</v>
      </c>
      <c r="N707" s="79">
        <v>0.15242986425339367</v>
      </c>
      <c r="O707" s="79">
        <v>0.15803167420814479</v>
      </c>
      <c r="P707" s="79">
        <v>0.15116260162601625</v>
      </c>
      <c r="Q707" s="79">
        <v>0.15488257575757575</v>
      </c>
      <c r="R707" s="79">
        <v>0.13707031250000001</v>
      </c>
      <c r="S707" s="79">
        <v>0.15005813953488373</v>
      </c>
      <c r="T707" s="79">
        <v>0.18197761194029852</v>
      </c>
      <c r="U707" s="79">
        <v>0.22374042553191489</v>
      </c>
    </row>
    <row r="708" spans="1:21" x14ac:dyDescent="0.25">
      <c r="A708" s="81" t="s">
        <v>276</v>
      </c>
      <c r="C708" s="269" t="s">
        <v>15</v>
      </c>
      <c r="D708" s="79">
        <v>0.22058823529411764</v>
      </c>
      <c r="E708" s="79">
        <v>0.23023255813953489</v>
      </c>
      <c r="F708" s="79">
        <v>0.21333333333333335</v>
      </c>
      <c r="G708" s="79">
        <v>0.21203007518796993</v>
      </c>
      <c r="H708" s="79">
        <v>0.24016393442622952</v>
      </c>
      <c r="I708" s="79">
        <v>0.23664122137404581</v>
      </c>
      <c r="J708" s="79">
        <v>0.24213836477987422</v>
      </c>
      <c r="K708" s="79">
        <v>0.21505376344086022</v>
      </c>
      <c r="L708" s="79">
        <v>0.23602150537634409</v>
      </c>
      <c r="M708" s="79">
        <v>0.31462264150943398</v>
      </c>
      <c r="N708" s="79">
        <v>0.36651583710407237</v>
      </c>
      <c r="O708" s="79">
        <v>0.42307692307692307</v>
      </c>
      <c r="P708" s="79">
        <v>0.39268292682926831</v>
      </c>
      <c r="Q708" s="79">
        <v>0.39015151515151514</v>
      </c>
      <c r="R708" s="79">
        <v>0.41015625</v>
      </c>
      <c r="S708" s="79">
        <v>0.39147286821705424</v>
      </c>
      <c r="T708" s="79">
        <v>0.34328358208955223</v>
      </c>
      <c r="U708" s="79">
        <v>0.35319148936170214</v>
      </c>
    </row>
    <row r="709" spans="1:21" x14ac:dyDescent="0.25">
      <c r="A709" s="81" t="s">
        <v>276</v>
      </c>
      <c r="C709" s="269" t="s">
        <v>24</v>
      </c>
      <c r="D709" s="79">
        <v>1.0294117647058823E-2</v>
      </c>
      <c r="E709" s="79">
        <v>1.2403100775193798E-2</v>
      </c>
      <c r="F709" s="79">
        <v>1.1851851851851851E-2</v>
      </c>
      <c r="G709" s="79">
        <v>1.8045112781954888E-2</v>
      </c>
      <c r="H709" s="79">
        <v>1.8852459016393444E-2</v>
      </c>
      <c r="I709" s="79">
        <v>1.6793893129770993E-2</v>
      </c>
      <c r="J709" s="79">
        <v>1.1320754716981131E-2</v>
      </c>
      <c r="K709" s="79">
        <v>1.3311827956989247E-2</v>
      </c>
      <c r="L709" s="79">
        <v>1.3440860215053764E-2</v>
      </c>
      <c r="M709" s="79">
        <v>1.6981132075471698E-2</v>
      </c>
      <c r="N709" s="79">
        <v>2.9850678733031676E-2</v>
      </c>
      <c r="O709" s="79">
        <v>1.1312217194570135E-2</v>
      </c>
      <c r="P709" s="79">
        <v>1.5853658536585366E-2</v>
      </c>
      <c r="Q709" s="79">
        <v>1.2746212121212122E-2</v>
      </c>
      <c r="R709" s="79">
        <v>1.3734375E-2</v>
      </c>
      <c r="S709" s="79">
        <v>1.3453488372093023E-2</v>
      </c>
      <c r="T709" s="79">
        <v>1.3037313432835821E-2</v>
      </c>
      <c r="U709" s="79">
        <v>1.4893617021276596E-2</v>
      </c>
    </row>
    <row r="710" spans="1:21" x14ac:dyDescent="0.25">
      <c r="A710" s="81" t="s">
        <v>276</v>
      </c>
      <c r="C710" s="269" t="s">
        <v>228</v>
      </c>
      <c r="D710" s="79">
        <v>7.3529411764705881E-4</v>
      </c>
      <c r="E710" s="79">
        <v>1.2015503875968993E-3</v>
      </c>
      <c r="F710" s="79">
        <v>1.5925925925925925E-3</v>
      </c>
      <c r="G710" s="79">
        <v>1.6917293233082707E-3</v>
      </c>
      <c r="H710" s="79">
        <v>1.8852459016393444E-3</v>
      </c>
      <c r="I710" s="79">
        <v>1.7557251908396946E-3</v>
      </c>
      <c r="J710" s="79">
        <v>1.4465408805031446E-3</v>
      </c>
      <c r="K710" s="79">
        <v>1.2365591397849463E-3</v>
      </c>
      <c r="L710" s="79">
        <v>1.3440860215053765E-3</v>
      </c>
      <c r="M710" s="79">
        <v>0</v>
      </c>
      <c r="N710" s="79" t="s">
        <v>48</v>
      </c>
      <c r="O710" s="79" t="s">
        <v>48</v>
      </c>
      <c r="P710" s="79" t="s">
        <v>48</v>
      </c>
      <c r="Q710" s="79" t="s">
        <v>48</v>
      </c>
      <c r="R710" s="79" t="s">
        <v>48</v>
      </c>
      <c r="S710" s="79" t="s">
        <v>48</v>
      </c>
      <c r="T710" s="79" t="s">
        <v>48</v>
      </c>
      <c r="U710" s="79" t="s">
        <v>48</v>
      </c>
    </row>
    <row r="711" spans="1:21" x14ac:dyDescent="0.25">
      <c r="A711" s="81" t="s">
        <v>276</v>
      </c>
      <c r="C711" s="269" t="s">
        <v>266</v>
      </c>
      <c r="D711" s="79">
        <v>1.6544117647058823E-3</v>
      </c>
      <c r="E711" s="79">
        <v>1.937984496124031E-3</v>
      </c>
      <c r="F711" s="79">
        <v>1.8518518518518519E-3</v>
      </c>
      <c r="G711" s="79">
        <v>1.8796992481203006E-3</v>
      </c>
      <c r="H711" s="79">
        <v>2.0491803278688526E-3</v>
      </c>
      <c r="I711" s="79">
        <v>1.9083969465648854E-3</v>
      </c>
      <c r="J711" s="79">
        <v>1.5723270440251573E-3</v>
      </c>
      <c r="K711" s="79">
        <v>1.3440860215053765E-3</v>
      </c>
      <c r="L711" s="79">
        <v>1.3440860215053765E-3</v>
      </c>
      <c r="M711" s="79">
        <v>1.1792452830188679E-3</v>
      </c>
      <c r="N711" s="79" t="s">
        <v>48</v>
      </c>
      <c r="O711" s="79" t="s">
        <v>48</v>
      </c>
      <c r="P711" s="79" t="s">
        <v>48</v>
      </c>
      <c r="Q711" s="79" t="s">
        <v>48</v>
      </c>
      <c r="R711" s="79" t="s">
        <v>48</v>
      </c>
      <c r="S711" s="79" t="s">
        <v>48</v>
      </c>
      <c r="T711" s="79" t="s">
        <v>48</v>
      </c>
      <c r="U711" s="79" t="s">
        <v>48</v>
      </c>
    </row>
    <row r="712" spans="1:21" x14ac:dyDescent="0.25">
      <c r="A712" s="81" t="s">
        <v>276</v>
      </c>
      <c r="C712" s="269" t="s">
        <v>56</v>
      </c>
      <c r="D712" s="79">
        <v>4.3742647058823532E-2</v>
      </c>
      <c r="E712" s="79">
        <v>6.1713178294573644E-2</v>
      </c>
      <c r="F712" s="79">
        <v>5.1007407407407404E-2</v>
      </c>
      <c r="G712" s="79">
        <v>4.1488721804511276E-2</v>
      </c>
      <c r="H712" s="79">
        <v>2.8098360655737706E-2</v>
      </c>
      <c r="I712" s="79">
        <v>2.6900763358778626E-2</v>
      </c>
      <c r="J712" s="79">
        <v>2.3459119496855346E-2</v>
      </c>
      <c r="K712" s="79">
        <v>2.2827956989247312E-2</v>
      </c>
      <c r="L712" s="79">
        <v>1.3543010752688172E-2</v>
      </c>
      <c r="M712" s="79">
        <v>2.9051886792452832E-2</v>
      </c>
      <c r="N712" s="79">
        <v>3.5343891402714933E-2</v>
      </c>
      <c r="O712" s="79">
        <v>4.5999999999999999E-2</v>
      </c>
      <c r="P712" s="79">
        <v>4.4101626016260165E-2</v>
      </c>
      <c r="Q712" s="79">
        <v>4.0859848484848485E-2</v>
      </c>
      <c r="R712" s="79">
        <v>4.4398437499999999E-2</v>
      </c>
      <c r="S712" s="79">
        <v>4.8689922480620158E-2</v>
      </c>
      <c r="T712" s="79">
        <v>5.361940298507463E-2</v>
      </c>
      <c r="U712" s="79">
        <v>4.82E-2</v>
      </c>
    </row>
    <row r="713" spans="1:21" x14ac:dyDescent="0.25">
      <c r="A713" s="81" t="s">
        <v>276</v>
      </c>
      <c r="C713" s="269" t="s">
        <v>278</v>
      </c>
      <c r="D713" s="79">
        <v>1.4705882352941176E-2</v>
      </c>
      <c r="E713" s="79">
        <v>1.4806201550387596E-2</v>
      </c>
      <c r="F713" s="79">
        <v>9.888888888888888E-3</v>
      </c>
      <c r="G713" s="79">
        <v>1.1383458646616541E-2</v>
      </c>
      <c r="H713" s="79">
        <v>1.3032786885245902E-2</v>
      </c>
      <c r="I713" s="79">
        <v>1.3687022900763358E-2</v>
      </c>
      <c r="J713" s="79">
        <v>7.1761006289308175E-3</v>
      </c>
      <c r="K713" s="79">
        <v>6.3870967741935488E-3</v>
      </c>
      <c r="L713" s="79">
        <v>7.5483870967741938E-3</v>
      </c>
      <c r="M713" s="79">
        <v>9.330188679245283E-3</v>
      </c>
      <c r="N713" s="79">
        <v>8.0542986425339372E-3</v>
      </c>
      <c r="O713" s="79">
        <v>9.6832579185520355E-3</v>
      </c>
      <c r="P713" s="79">
        <v>8.9349593495934958E-3</v>
      </c>
      <c r="Q713" s="79">
        <v>7.4242424242424243E-3</v>
      </c>
      <c r="R713" s="79">
        <v>7.4374999999999997E-3</v>
      </c>
      <c r="S713" s="79">
        <v>7.0503875968992245E-3</v>
      </c>
      <c r="T713" s="79">
        <v>7.458955223880597E-3</v>
      </c>
      <c r="U713" s="79">
        <v>8.5106382978723406E-3</v>
      </c>
    </row>
    <row r="714" spans="1:21" x14ac:dyDescent="0.25">
      <c r="A714" s="81" t="s">
        <v>276</v>
      </c>
      <c r="C714" s="269" t="s">
        <v>92</v>
      </c>
      <c r="D714" s="79">
        <v>3.1941176470588237E-2</v>
      </c>
      <c r="E714" s="79">
        <v>4.2403100775193797E-2</v>
      </c>
      <c r="F714" s="79">
        <v>5.3281481481481478E-2</v>
      </c>
      <c r="G714" s="79">
        <v>7.1421052631578941E-2</v>
      </c>
      <c r="H714" s="79">
        <v>7.0598360655737699E-2</v>
      </c>
      <c r="I714" s="79">
        <v>7.2984732824427481E-2</v>
      </c>
      <c r="J714" s="79">
        <v>8.9597484276729561E-2</v>
      </c>
      <c r="K714" s="79">
        <v>9.3145161290322576E-2</v>
      </c>
      <c r="L714" s="79">
        <v>9.2521505376344085E-2</v>
      </c>
      <c r="M714" s="79">
        <v>7.9183962264150948E-2</v>
      </c>
      <c r="N714" s="79">
        <v>7.5660633484162895E-2</v>
      </c>
      <c r="O714" s="79">
        <v>5.5642533936651584E-2</v>
      </c>
      <c r="P714" s="79">
        <v>6.8955284552845525E-2</v>
      </c>
      <c r="Q714" s="79">
        <v>7.2503787878787876E-2</v>
      </c>
      <c r="R714" s="79">
        <v>6.5585937499999997E-2</v>
      </c>
      <c r="S714" s="79">
        <v>7.0310077519379843E-2</v>
      </c>
      <c r="T714" s="79">
        <v>6.3500000000000001E-2</v>
      </c>
      <c r="U714" s="79">
        <v>8.5757446808510635E-2</v>
      </c>
    </row>
    <row r="715" spans="1:21" ht="14.25" customHeight="1" x14ac:dyDescent="0.25">
      <c r="A715" s="81" t="s">
        <v>276</v>
      </c>
      <c r="C715" s="269" t="s">
        <v>16</v>
      </c>
      <c r="D715" s="79">
        <v>1.4705882352941176E-2</v>
      </c>
      <c r="E715" s="79">
        <v>1.8604651162790697E-2</v>
      </c>
      <c r="F715" s="79">
        <v>1.7777777777777778E-2</v>
      </c>
      <c r="G715" s="79">
        <v>1.9548872180451128E-2</v>
      </c>
      <c r="H715" s="79">
        <v>2.3770491803278688E-2</v>
      </c>
      <c r="I715" s="79">
        <v>2.2137404580152672E-2</v>
      </c>
      <c r="J715" s="79">
        <v>1.8238993710691823E-2</v>
      </c>
      <c r="K715" s="79">
        <v>1.6129032258064516E-2</v>
      </c>
      <c r="L715" s="79">
        <v>1.6666666666666666E-2</v>
      </c>
      <c r="M715" s="79">
        <v>1.5566037735849057E-2</v>
      </c>
      <c r="N715" s="79">
        <v>1.6289592760180997E-2</v>
      </c>
      <c r="O715" s="79">
        <v>2.0642533936651584E-2</v>
      </c>
      <c r="P715" s="79">
        <v>2.3483739837398373E-2</v>
      </c>
      <c r="Q715" s="79">
        <v>2.2780303030303029E-2</v>
      </c>
      <c r="R715" s="79">
        <v>1.929296875E-2</v>
      </c>
      <c r="S715" s="79">
        <v>1.842248062015504E-2</v>
      </c>
      <c r="T715" s="79">
        <v>1.7380597014925375E-2</v>
      </c>
      <c r="U715" s="79">
        <v>1.9148936170212766E-2</v>
      </c>
    </row>
    <row r="716" spans="1:21" ht="14.25" customHeight="1" x14ac:dyDescent="0.25">
      <c r="A716" s="81" t="s">
        <v>276</v>
      </c>
      <c r="C716" s="271" t="s">
        <v>31</v>
      </c>
      <c r="D716" s="79" t="s">
        <v>48</v>
      </c>
      <c r="E716" s="79" t="s">
        <v>48</v>
      </c>
      <c r="F716" s="79" t="s">
        <v>48</v>
      </c>
      <c r="G716" s="79" t="s">
        <v>48</v>
      </c>
      <c r="H716" s="79" t="s">
        <v>48</v>
      </c>
      <c r="I716" s="79" t="s">
        <v>48</v>
      </c>
      <c r="J716" s="79" t="s">
        <v>48</v>
      </c>
      <c r="K716" s="79" t="s">
        <v>48</v>
      </c>
      <c r="L716" s="79" t="s">
        <v>48</v>
      </c>
      <c r="M716" s="79" t="s">
        <v>48</v>
      </c>
      <c r="N716" s="79">
        <v>1.1312217194570136E-4</v>
      </c>
      <c r="O716" s="79" t="s">
        <v>48</v>
      </c>
      <c r="P716" s="79" t="s">
        <v>48</v>
      </c>
      <c r="Q716" s="79">
        <v>1.5151515151515152E-3</v>
      </c>
      <c r="R716" s="79">
        <v>2.3437499999999999E-3</v>
      </c>
      <c r="S716" s="79">
        <v>3.1007751937984496E-3</v>
      </c>
      <c r="T716" s="79">
        <v>3.3582089552238806E-3</v>
      </c>
      <c r="U716" s="79">
        <v>3.829787234042553E-3</v>
      </c>
    </row>
    <row r="717" spans="1:21" x14ac:dyDescent="0.25">
      <c r="A717" s="81" t="s">
        <v>276</v>
      </c>
      <c r="C717" s="269" t="s">
        <v>38</v>
      </c>
      <c r="D717" s="79">
        <v>0.39222794117647058</v>
      </c>
      <c r="E717" s="79">
        <v>0.32868217054263565</v>
      </c>
      <c r="F717" s="79">
        <v>0.30296296296296299</v>
      </c>
      <c r="G717" s="79">
        <v>0.28270676691729324</v>
      </c>
      <c r="H717" s="79">
        <v>0.26475409836065572</v>
      </c>
      <c r="I717" s="79">
        <v>0.25572519083969464</v>
      </c>
      <c r="J717" s="79">
        <v>0.2610062893081761</v>
      </c>
      <c r="K717" s="79">
        <v>0.31182795698924731</v>
      </c>
      <c r="L717" s="79">
        <v>0.32150537634408605</v>
      </c>
      <c r="M717" s="79">
        <v>0.26886792452830188</v>
      </c>
      <c r="N717" s="79">
        <v>0.25294117647058822</v>
      </c>
      <c r="O717" s="79">
        <v>0.216289592760181</v>
      </c>
      <c r="P717" s="79">
        <v>0.24146341463414633</v>
      </c>
      <c r="Q717" s="79">
        <v>0.2412878787878788</v>
      </c>
      <c r="R717" s="79">
        <v>0.23593749999999999</v>
      </c>
      <c r="S717" s="79">
        <v>0.23643410852713179</v>
      </c>
      <c r="T717" s="79">
        <v>0.2544776119402985</v>
      </c>
      <c r="U717" s="79">
        <v>0.20170212765957446</v>
      </c>
    </row>
    <row r="718" spans="1:21" x14ac:dyDescent="0.25">
      <c r="A718" s="156" t="s">
        <v>276</v>
      </c>
      <c r="B718" s="131"/>
      <c r="C718" s="12" t="s">
        <v>129</v>
      </c>
      <c r="D718" s="128">
        <v>3.6764705882352941E-3</v>
      </c>
      <c r="E718" s="128">
        <v>3.875968992248062E-3</v>
      </c>
      <c r="F718" s="128">
        <v>3.7037037037037038E-3</v>
      </c>
      <c r="G718" s="128">
        <v>3.7593984962406013E-3</v>
      </c>
      <c r="H718" s="128">
        <v>4.0983606557377051E-3</v>
      </c>
      <c r="I718" s="128">
        <v>3.8167938931297708E-3</v>
      </c>
      <c r="J718" s="128">
        <v>3.1446540880503146E-3</v>
      </c>
      <c r="K718" s="128">
        <v>3.0913978494623655E-3</v>
      </c>
      <c r="L718" s="128">
        <v>3.2258064516129032E-3</v>
      </c>
      <c r="M718" s="128">
        <v>2.8301886792452828E-3</v>
      </c>
      <c r="N718" s="128">
        <v>2.2624434389140274E-3</v>
      </c>
      <c r="O718" s="128">
        <v>2.2624434389140274E-3</v>
      </c>
      <c r="P718" s="128">
        <v>2.0325203252032522E-3</v>
      </c>
      <c r="Q718" s="128">
        <v>2.1098484848484848E-3</v>
      </c>
      <c r="R718" s="128">
        <v>2.0390625000000001E-3</v>
      </c>
      <c r="S718" s="128">
        <v>1.8992248062015503E-3</v>
      </c>
      <c r="T718" s="128">
        <v>1.6791044776119403E-3</v>
      </c>
      <c r="U718" s="128">
        <v>1.9148936170212765E-3</v>
      </c>
    </row>
    <row r="719" spans="1:21" x14ac:dyDescent="0.25">
      <c r="A719" s="81" t="s">
        <v>279</v>
      </c>
      <c r="C719" s="272" t="s">
        <v>82</v>
      </c>
      <c r="D719" s="79">
        <v>1.7966101694915255E-2</v>
      </c>
      <c r="E719" s="79">
        <v>1.3984375E-2</v>
      </c>
      <c r="F719" s="79">
        <v>1.4007782101167316E-2</v>
      </c>
      <c r="G719" s="79">
        <v>1.3766730401529637E-2</v>
      </c>
      <c r="H719" s="79">
        <v>5.1122625215889464E-2</v>
      </c>
      <c r="I719" s="79">
        <v>2.6863354037267081E-2</v>
      </c>
      <c r="J719" s="79">
        <v>6.006006006006006E-2</v>
      </c>
      <c r="K719" s="79">
        <v>6.4350064350064351E-2</v>
      </c>
      <c r="L719" s="79">
        <v>6.7024128686327081E-2</v>
      </c>
      <c r="M719" s="79">
        <v>1.1764705882352941E-2</v>
      </c>
      <c r="N719" s="79">
        <v>1.4471780028943559E-2</v>
      </c>
      <c r="O719" s="79">
        <v>5.7553956834532375E-3</v>
      </c>
      <c r="P719" s="79">
        <v>5.5944055944055944E-3</v>
      </c>
      <c r="Q719" s="79">
        <v>1.1004126547455296E-2</v>
      </c>
      <c r="R719" s="79">
        <v>1.1363636363636364E-2</v>
      </c>
      <c r="S719" s="79">
        <v>1.4947683109118086E-2</v>
      </c>
      <c r="T719" s="79">
        <v>1.7441860465116279E-2</v>
      </c>
      <c r="U719" s="79">
        <v>1.2987012987012988E-2</v>
      </c>
    </row>
    <row r="720" spans="1:21" x14ac:dyDescent="0.25">
      <c r="A720" s="81" t="s">
        <v>279</v>
      </c>
      <c r="C720" s="272" t="s">
        <v>16</v>
      </c>
      <c r="D720" s="79">
        <v>0.32687651331719131</v>
      </c>
      <c r="E720" s="79">
        <v>0.26171875</v>
      </c>
      <c r="F720" s="79">
        <v>0.27431906614785995</v>
      </c>
      <c r="G720" s="79">
        <v>0.27724665391969405</v>
      </c>
      <c r="H720" s="79">
        <v>0.25043177892918828</v>
      </c>
      <c r="I720" s="79">
        <v>0.23291925465838509</v>
      </c>
      <c r="J720" s="79">
        <v>0.22522522522522523</v>
      </c>
      <c r="K720" s="79">
        <v>0.19948519948519949</v>
      </c>
      <c r="L720" s="79">
        <v>0.20911528150134048</v>
      </c>
      <c r="M720" s="79">
        <v>0.18954248366013071</v>
      </c>
      <c r="N720" s="79">
        <v>0.18089725036179449</v>
      </c>
      <c r="O720" s="79">
        <v>0.17122302158273381</v>
      </c>
      <c r="P720" s="79">
        <v>0.16783216783216784</v>
      </c>
      <c r="Q720" s="79">
        <v>0.16506189821182943</v>
      </c>
      <c r="R720" s="79">
        <v>0.18181818181818182</v>
      </c>
      <c r="S720" s="79">
        <v>0.17937219730941703</v>
      </c>
      <c r="T720" s="79">
        <v>0.23255813953488372</v>
      </c>
      <c r="U720" s="79">
        <v>0.17316017316017315</v>
      </c>
    </row>
    <row r="721" spans="1:21" x14ac:dyDescent="0.25">
      <c r="A721" s="81" t="s">
        <v>279</v>
      </c>
      <c r="C721" s="272" t="s">
        <v>314</v>
      </c>
      <c r="D721" s="79">
        <v>0.65041162227602911</v>
      </c>
      <c r="E721" s="79">
        <v>0.72287109375000003</v>
      </c>
      <c r="F721" s="79">
        <v>0.70998054474708172</v>
      </c>
      <c r="G721" s="79">
        <v>0.70755258126195031</v>
      </c>
      <c r="H721" s="79">
        <v>0.69060449050086359</v>
      </c>
      <c r="I721" s="79">
        <v>0.72757763975155276</v>
      </c>
      <c r="J721" s="79">
        <v>0.70208708708708711</v>
      </c>
      <c r="K721" s="79">
        <v>0.7246975546975547</v>
      </c>
      <c r="L721" s="79">
        <v>0.71230563002680969</v>
      </c>
      <c r="M721" s="79">
        <v>0.77711111111111109</v>
      </c>
      <c r="N721" s="79">
        <v>0.78146164978292332</v>
      </c>
      <c r="O721" s="79">
        <v>0.79792805755395679</v>
      </c>
      <c r="P721" s="79">
        <v>0.8012867132867133</v>
      </c>
      <c r="Q721" s="79">
        <v>0.79932599724896836</v>
      </c>
      <c r="R721" s="79">
        <v>0.77287878787878783</v>
      </c>
      <c r="S721" s="79">
        <v>0.76466367713004479</v>
      </c>
      <c r="T721" s="79">
        <v>0.69850775193798453</v>
      </c>
      <c r="U721" s="79">
        <v>0.77487734487734483</v>
      </c>
    </row>
    <row r="722" spans="1:21" x14ac:dyDescent="0.25">
      <c r="A722" s="156" t="s">
        <v>279</v>
      </c>
      <c r="B722" s="131"/>
      <c r="C722" s="12" t="s">
        <v>86</v>
      </c>
      <c r="D722" s="128">
        <v>4.2857142857142859E-3</v>
      </c>
      <c r="E722" s="128">
        <v>7.2265624999999999E-4</v>
      </c>
      <c r="F722" s="128">
        <v>7.7821011673151756E-4</v>
      </c>
      <c r="G722" s="128">
        <v>8.0305927342256211E-4</v>
      </c>
      <c r="H722" s="128">
        <v>8.2901554404145074E-3</v>
      </c>
      <c r="I722" s="128">
        <v>1.3214285714285715E-2</v>
      </c>
      <c r="J722" s="128">
        <v>1.2147147147147147E-2</v>
      </c>
      <c r="K722" s="128">
        <v>1.1093951093951095E-2</v>
      </c>
      <c r="L722" s="128">
        <v>1.1581769436997319E-2</v>
      </c>
      <c r="M722" s="128">
        <v>2.2156862745098038E-2</v>
      </c>
      <c r="N722" s="128">
        <v>2.3748191027496382E-2</v>
      </c>
      <c r="O722" s="128">
        <v>2.5309352517985613E-2</v>
      </c>
      <c r="P722" s="128">
        <v>2.5454545454545455E-2</v>
      </c>
      <c r="Q722" s="128">
        <v>2.5034387895460797E-2</v>
      </c>
      <c r="R722" s="128">
        <v>3.3333333333333333E-2</v>
      </c>
      <c r="S722" s="128">
        <v>4.0358744394618833E-2</v>
      </c>
      <c r="T722" s="128">
        <v>5.232558139534884E-2</v>
      </c>
      <c r="U722" s="128">
        <v>3.896103896103896E-2</v>
      </c>
    </row>
    <row r="723" spans="1:21" x14ac:dyDescent="0.25">
      <c r="A723" s="81" t="s">
        <v>280</v>
      </c>
      <c r="C723" s="274" t="s">
        <v>5</v>
      </c>
      <c r="D723" s="79">
        <v>5.2287581699346402E-3</v>
      </c>
      <c r="E723" s="79">
        <v>5.4039735099337752E-3</v>
      </c>
      <c r="F723" s="79">
        <v>5.3071895424836599E-3</v>
      </c>
      <c r="G723" s="79">
        <v>4.4278074866310156E-3</v>
      </c>
      <c r="H723" s="79">
        <v>4.1326530612244899E-3</v>
      </c>
      <c r="I723" s="79">
        <v>3.9613526570048312E-3</v>
      </c>
      <c r="J723" s="79">
        <v>3.7914691943127963E-3</v>
      </c>
      <c r="K723" s="79">
        <v>2.5462962962962965E-3</v>
      </c>
      <c r="L723" s="79">
        <v>3.3783783783783786E-3</v>
      </c>
      <c r="M723" s="79">
        <v>2.6785714285714286E-3</v>
      </c>
      <c r="N723" s="79">
        <v>2.8155339805825243E-3</v>
      </c>
      <c r="O723" s="79">
        <v>4.1025641025641026E-3</v>
      </c>
      <c r="P723" s="79">
        <v>3.1250000000000002E-3</v>
      </c>
      <c r="Q723" s="79">
        <v>1.6203703703703703E-3</v>
      </c>
      <c r="R723" s="79">
        <v>1.4563106796116505E-3</v>
      </c>
      <c r="S723" s="79">
        <v>1.5686274509803921E-3</v>
      </c>
      <c r="T723" s="79">
        <v>1.6580310880829016E-3</v>
      </c>
      <c r="U723" s="79">
        <v>1.4418604651162791E-3</v>
      </c>
    </row>
    <row r="724" spans="1:21" x14ac:dyDescent="0.25">
      <c r="A724" s="81" t="s">
        <v>280</v>
      </c>
      <c r="C724" s="274" t="s">
        <v>202</v>
      </c>
      <c r="D724" s="79" t="s">
        <v>48</v>
      </c>
      <c r="E724" s="79" t="s">
        <v>48</v>
      </c>
      <c r="F724" s="79" t="s">
        <v>48</v>
      </c>
      <c r="G724" s="79">
        <v>4.8128342245989308E-3</v>
      </c>
      <c r="H724" s="79">
        <v>6.6326530612244895E-3</v>
      </c>
      <c r="I724" s="79">
        <v>1.0628019323671498E-2</v>
      </c>
      <c r="J724" s="79">
        <v>1.1848341232227487E-2</v>
      </c>
      <c r="K724" s="79">
        <v>8.7962962962962968E-3</v>
      </c>
      <c r="L724" s="79">
        <v>9.0090090090090089E-3</v>
      </c>
      <c r="M724" s="79">
        <v>2.2321428571428572E-2</v>
      </c>
      <c r="N724" s="79">
        <v>1.6305825242718446E-2</v>
      </c>
      <c r="O724" s="79">
        <v>1.7702564102564104E-2</v>
      </c>
      <c r="P724" s="79">
        <v>1.6E-2</v>
      </c>
      <c r="Q724" s="79">
        <v>9.7916666666666673E-3</v>
      </c>
      <c r="R724" s="79">
        <v>1.2684466019417476E-2</v>
      </c>
      <c r="S724" s="79">
        <v>6.5539215686274506E-3</v>
      </c>
      <c r="T724" s="79">
        <v>2.9015544041450778E-3</v>
      </c>
      <c r="U724" s="79">
        <v>9.3023255813953494E-4</v>
      </c>
    </row>
    <row r="725" spans="1:21" x14ac:dyDescent="0.25">
      <c r="A725" s="81" t="s">
        <v>280</v>
      </c>
      <c r="C725" s="274" t="s">
        <v>315</v>
      </c>
      <c r="D725" s="79">
        <v>5.8202614379084965E-2</v>
      </c>
      <c r="E725" s="79">
        <v>5.9198675496688745E-2</v>
      </c>
      <c r="F725" s="79">
        <v>6.5026143790849672E-2</v>
      </c>
      <c r="G725" s="79">
        <v>4.7978609625668446E-2</v>
      </c>
      <c r="H725" s="79">
        <v>6.2295918367346936E-2</v>
      </c>
      <c r="I725" s="79">
        <v>6.18743961352657E-2</v>
      </c>
      <c r="J725" s="79">
        <v>5.6872037914691941E-2</v>
      </c>
      <c r="K725" s="79">
        <v>4.821759259259259E-2</v>
      </c>
      <c r="L725" s="79">
        <v>4.7265765765765765E-2</v>
      </c>
      <c r="M725" s="79">
        <v>6.294642857142857E-2</v>
      </c>
      <c r="N725" s="79">
        <v>7.1359223300970873E-2</v>
      </c>
      <c r="O725" s="79">
        <v>3.5897435897435895E-2</v>
      </c>
      <c r="P725" s="79">
        <v>5.2884615384615384E-2</v>
      </c>
      <c r="Q725" s="79">
        <v>8.0555555555555561E-2</v>
      </c>
      <c r="R725" s="79">
        <v>8.3980582524271846E-2</v>
      </c>
      <c r="S725" s="79">
        <v>8.0882352941176475E-2</v>
      </c>
      <c r="T725" s="79">
        <v>0.10362694300518134</v>
      </c>
      <c r="U725" s="79">
        <v>9.7674418604651161E-2</v>
      </c>
    </row>
    <row r="726" spans="1:21" x14ac:dyDescent="0.25">
      <c r="A726" s="81" t="s">
        <v>280</v>
      </c>
      <c r="C726" s="274" t="s">
        <v>134</v>
      </c>
      <c r="D726" s="79">
        <v>9.8039215686274508E-4</v>
      </c>
      <c r="E726" s="79">
        <v>9.9337748344370861E-4</v>
      </c>
      <c r="F726" s="79" t="s">
        <v>48</v>
      </c>
      <c r="G726" s="79" t="s">
        <v>48</v>
      </c>
      <c r="H726" s="79" t="s">
        <v>48</v>
      </c>
      <c r="I726" s="79" t="s">
        <v>48</v>
      </c>
      <c r="J726" s="79" t="s">
        <v>48</v>
      </c>
      <c r="L726" s="79" t="s">
        <v>48</v>
      </c>
      <c r="M726" s="79" t="s">
        <v>48</v>
      </c>
      <c r="N726" s="79">
        <v>1.6601941747572816E-3</v>
      </c>
      <c r="O726" s="79">
        <v>2.871794871794872E-3</v>
      </c>
      <c r="P726" s="79">
        <v>7.1778846153846155E-3</v>
      </c>
      <c r="Q726" s="79">
        <v>4.898148148148148E-3</v>
      </c>
      <c r="R726" s="79">
        <v>5.3398058252427183E-3</v>
      </c>
      <c r="S726" s="79">
        <v>5.392156862745098E-3</v>
      </c>
      <c r="T726" s="79">
        <v>4.673575129533679E-3</v>
      </c>
      <c r="U726" s="79">
        <v>1.1162790697674419E-2</v>
      </c>
    </row>
    <row r="727" spans="1:21" x14ac:dyDescent="0.25">
      <c r="A727" s="81" t="s">
        <v>280</v>
      </c>
      <c r="C727" s="274" t="s">
        <v>111</v>
      </c>
      <c r="D727" s="79">
        <v>2.7130718954248366E-2</v>
      </c>
      <c r="E727" s="79">
        <v>3.5456953642384104E-2</v>
      </c>
      <c r="F727" s="79">
        <v>3.0797385620915031E-2</v>
      </c>
      <c r="G727" s="79">
        <v>2.5695187165775402E-2</v>
      </c>
      <c r="H727" s="79">
        <v>2.8663265306122451E-2</v>
      </c>
      <c r="I727" s="79">
        <v>2.6570048309178744E-2</v>
      </c>
      <c r="J727" s="79">
        <v>2.5118483412322274E-2</v>
      </c>
      <c r="K727" s="79">
        <v>2.5000000000000001E-2</v>
      </c>
      <c r="L727" s="79">
        <v>2.4324324324324326E-2</v>
      </c>
      <c r="M727" s="79">
        <v>2.9040178571428571E-2</v>
      </c>
      <c r="N727" s="79">
        <v>3.6533980582524272E-2</v>
      </c>
      <c r="O727" s="79">
        <v>3.4230769230769231E-2</v>
      </c>
      <c r="P727" s="79">
        <v>2.9360576923076923E-2</v>
      </c>
      <c r="Q727" s="79">
        <v>3.4879629629629628E-2</v>
      </c>
      <c r="R727" s="79">
        <v>3.9087378640776702E-2</v>
      </c>
      <c r="S727" s="79">
        <v>3.0583333333333334E-2</v>
      </c>
      <c r="T727" s="79">
        <v>3.6108808290155441E-2</v>
      </c>
      <c r="U727" s="79">
        <v>2.4651162790697675E-2</v>
      </c>
    </row>
    <row r="728" spans="1:21" x14ac:dyDescent="0.25">
      <c r="A728" s="81" t="s">
        <v>280</v>
      </c>
      <c r="C728" s="274" t="s">
        <v>118</v>
      </c>
      <c r="D728" s="79">
        <v>7.843137254901961E-5</v>
      </c>
      <c r="E728" s="79">
        <v>7.9470198675496691E-5</v>
      </c>
      <c r="F728" s="79">
        <v>7.843137254901961E-5</v>
      </c>
      <c r="G728" s="79">
        <v>6.4171122994652406E-5</v>
      </c>
      <c r="H728" s="79">
        <v>6.1224489795918364E-5</v>
      </c>
      <c r="I728" s="79">
        <v>4.8309178743961351E-5</v>
      </c>
      <c r="J728" s="79">
        <v>4.7393364928909951E-5</v>
      </c>
      <c r="K728" s="79">
        <v>4.6296296296296294E-5</v>
      </c>
      <c r="L728" s="79">
        <v>4.5045045045045046E-5</v>
      </c>
      <c r="M728" s="79">
        <v>6.6964285714285718E-5</v>
      </c>
      <c r="N728" s="79">
        <v>7.2815533980582529E-5</v>
      </c>
      <c r="O728" s="79">
        <v>7.6923076923076926E-5</v>
      </c>
      <c r="P728" s="79">
        <v>7.2115384615384622E-5</v>
      </c>
      <c r="Q728" s="79">
        <v>4.6296296296296294E-5</v>
      </c>
      <c r="R728" s="79">
        <v>9.7087378640776706E-5</v>
      </c>
      <c r="S728" s="79">
        <v>1.4705882352941175E-4</v>
      </c>
      <c r="T728" s="79">
        <v>1.0362694300518135E-4</v>
      </c>
      <c r="U728" s="79">
        <v>9.3023255813953483E-5</v>
      </c>
    </row>
    <row r="729" spans="1:21" x14ac:dyDescent="0.25">
      <c r="A729" s="81" t="s">
        <v>280</v>
      </c>
      <c r="C729" s="274" t="s">
        <v>16</v>
      </c>
      <c r="D729" s="79">
        <v>0.45751633986928103</v>
      </c>
      <c r="E729" s="79">
        <v>0.44370860927152317</v>
      </c>
      <c r="F729" s="79">
        <v>0.46405228758169936</v>
      </c>
      <c r="G729" s="79">
        <v>0.5133689839572193</v>
      </c>
      <c r="H729" s="79">
        <v>0.48979591836734693</v>
      </c>
      <c r="I729" s="79">
        <v>0.46859903381642515</v>
      </c>
      <c r="J729" s="79">
        <v>0.45971563981042651</v>
      </c>
      <c r="K729" s="79">
        <v>0.45092592592592595</v>
      </c>
      <c r="L729" s="79">
        <v>0.44324324324324327</v>
      </c>
      <c r="M729" s="79">
        <v>0.43214285714285716</v>
      </c>
      <c r="N729" s="79">
        <v>0.42572815533980585</v>
      </c>
      <c r="O729" s="79">
        <v>0.42666666666666669</v>
      </c>
      <c r="P729" s="79">
        <v>0.40721153846153846</v>
      </c>
      <c r="Q729" s="79">
        <v>0.38935185185185184</v>
      </c>
      <c r="R729" s="79">
        <v>0.39805825242718446</v>
      </c>
      <c r="S729" s="79">
        <v>0.39215686274509803</v>
      </c>
      <c r="T729" s="79">
        <v>0.43005181347150256</v>
      </c>
      <c r="U729" s="79">
        <v>0.37674418604651161</v>
      </c>
    </row>
    <row r="730" spans="1:21" x14ac:dyDescent="0.25">
      <c r="A730" s="81" t="s">
        <v>280</v>
      </c>
      <c r="B730" s="79" t="s">
        <v>354</v>
      </c>
      <c r="C730" s="274" t="s">
        <v>37</v>
      </c>
      <c r="D730" s="79">
        <v>3.2679738562091501E-4</v>
      </c>
      <c r="E730" s="79">
        <v>1.6556291390728477E-4</v>
      </c>
      <c r="F730" s="79">
        <v>1.6339869281045751E-4</v>
      </c>
      <c r="G730" s="79">
        <v>1.3368983957219252E-4</v>
      </c>
      <c r="H730" s="79">
        <v>1.2755102040816328E-4</v>
      </c>
      <c r="I730" s="79">
        <v>3.8647342995169083E-5</v>
      </c>
      <c r="J730" s="79">
        <v>9.0047393364928914E-5</v>
      </c>
      <c r="K730" s="79">
        <v>8.7962962962962959E-5</v>
      </c>
      <c r="L730" s="79">
        <v>6.7567567567567569E-5</v>
      </c>
      <c r="M730" s="79">
        <v>6.6964285714285718E-5</v>
      </c>
      <c r="N730" s="79">
        <v>3.3980582524271844E-4</v>
      </c>
      <c r="O730" s="79">
        <v>1.9487179487179487E-4</v>
      </c>
      <c r="P730" s="79">
        <v>1.0576923076923077E-4</v>
      </c>
      <c r="Q730" s="79">
        <v>1.8518518518518518E-5</v>
      </c>
      <c r="R730" s="79">
        <v>1.0679611650485437E-4</v>
      </c>
      <c r="S730" s="79">
        <v>9.8039215686274506E-5</v>
      </c>
      <c r="T730" s="79">
        <v>1.0362694300518135E-4</v>
      </c>
      <c r="U730" s="79">
        <v>9.3023255813953483E-5</v>
      </c>
    </row>
    <row r="731" spans="1:21" x14ac:dyDescent="0.25">
      <c r="A731" s="81" t="s">
        <v>280</v>
      </c>
      <c r="C731" s="274" t="s">
        <v>316</v>
      </c>
      <c r="D731" s="79">
        <v>0.36998692810457517</v>
      </c>
      <c r="E731" s="79">
        <v>0.38519205298013243</v>
      </c>
      <c r="F731" s="79">
        <v>0.36482352941176471</v>
      </c>
      <c r="G731" s="79">
        <v>0.33476470588235296</v>
      </c>
      <c r="H731" s="79">
        <v>0.32529591836734695</v>
      </c>
      <c r="I731" s="79">
        <v>0.3427342995169082</v>
      </c>
      <c r="J731" s="79">
        <v>0.36209952606635071</v>
      </c>
      <c r="K731" s="79">
        <v>0.38407870370370373</v>
      </c>
      <c r="L731" s="79">
        <v>0.38858108108108108</v>
      </c>
      <c r="M731" s="79">
        <v>0.37340625</v>
      </c>
      <c r="N731" s="79">
        <v>0.36668446601941745</v>
      </c>
      <c r="O731" s="79">
        <v>0.38521538461538463</v>
      </c>
      <c r="P731" s="79">
        <v>0.39529807692307695</v>
      </c>
      <c r="Q731" s="79">
        <v>0.38301388888888888</v>
      </c>
      <c r="R731" s="79">
        <v>0.36280582524271843</v>
      </c>
      <c r="S731" s="79">
        <v>0.37258823529411766</v>
      </c>
      <c r="T731" s="79">
        <v>0.3026424870466321</v>
      </c>
      <c r="U731" s="79">
        <v>0.38460930232558138</v>
      </c>
    </row>
    <row r="732" spans="1:21" x14ac:dyDescent="0.25">
      <c r="A732" s="81" t="s">
        <v>280</v>
      </c>
      <c r="C732" s="274" t="s">
        <v>38</v>
      </c>
      <c r="D732" s="79">
        <v>6.9281045751633991E-2</v>
      </c>
      <c r="E732" s="79">
        <v>6.4900662251655625E-2</v>
      </c>
      <c r="F732" s="79">
        <v>6.7320261437908493E-2</v>
      </c>
      <c r="G732" s="79">
        <v>6.4705882352941183E-2</v>
      </c>
      <c r="H732" s="79">
        <v>7.5510204081632656E-2</v>
      </c>
      <c r="I732" s="79">
        <v>6.7632850241545889E-2</v>
      </c>
      <c r="J732" s="79">
        <v>6.4928909952606639E-2</v>
      </c>
      <c r="K732" s="79">
        <v>6.1574074074074073E-2</v>
      </c>
      <c r="L732" s="79">
        <v>6.4864864864864868E-2</v>
      </c>
      <c r="M732" s="79">
        <v>5.7142857142857141E-2</v>
      </c>
      <c r="N732" s="79">
        <v>5.7766990291262137E-2</v>
      </c>
      <c r="O732" s="79">
        <v>6.5128205128205122E-2</v>
      </c>
      <c r="P732" s="79">
        <v>5.5769230769230772E-2</v>
      </c>
      <c r="Q732" s="79">
        <v>5.7407407407407407E-2</v>
      </c>
      <c r="R732" s="79">
        <v>5.9708737864077668E-2</v>
      </c>
      <c r="S732" s="79">
        <v>6.1764705882352944E-2</v>
      </c>
      <c r="T732" s="79">
        <v>6.4248704663212433E-2</v>
      </c>
      <c r="U732" s="79">
        <v>5.8139534883720929E-2</v>
      </c>
    </row>
    <row r="733" spans="1:21" x14ac:dyDescent="0.25">
      <c r="A733" s="156" t="s">
        <v>280</v>
      </c>
      <c r="B733" s="131"/>
      <c r="C733" s="12" t="s">
        <v>317</v>
      </c>
      <c r="D733" s="128">
        <v>1.2124183006535947E-2</v>
      </c>
      <c r="E733" s="128">
        <v>2.2649006622516557E-3</v>
      </c>
      <c r="F733" s="128">
        <v>2.3921568627450979E-3</v>
      </c>
      <c r="G733" s="128">
        <v>1.9839572192513369E-3</v>
      </c>
      <c r="H733" s="128">
        <v>9.9132653061224495E-3</v>
      </c>
      <c r="I733" s="128">
        <v>1.6661835748792271E-2</v>
      </c>
      <c r="J733" s="128">
        <v>1.6890995260663507E-2</v>
      </c>
      <c r="K733" s="128">
        <v>1.7958333333333333E-2</v>
      </c>
      <c r="L733" s="128">
        <v>1.8117117117117117E-2</v>
      </c>
      <c r="M733" s="128">
        <v>1.8660714285714287E-2</v>
      </c>
      <c r="N733" s="128">
        <v>2.1291262135922331E-2</v>
      </c>
      <c r="O733" s="128">
        <v>2.9128205128205128E-2</v>
      </c>
      <c r="P733" s="128">
        <v>3.3653846153846152E-2</v>
      </c>
      <c r="Q733" s="128">
        <v>3.8152777777777779E-2</v>
      </c>
      <c r="R733" s="128">
        <v>3.7864077669902914E-2</v>
      </c>
      <c r="S733" s="128">
        <v>4.7058823529411764E-2</v>
      </c>
      <c r="T733" s="128">
        <v>5.233160621761658E-2</v>
      </c>
      <c r="U733" s="128">
        <v>4.6511627906976744E-2</v>
      </c>
    </row>
    <row r="734" spans="1:21" x14ac:dyDescent="0.25">
      <c r="A734" s="81" t="s">
        <v>285</v>
      </c>
      <c r="C734" s="275" t="s">
        <v>97</v>
      </c>
      <c r="D734" s="79">
        <v>1.1627906976744187E-4</v>
      </c>
      <c r="E734" s="79">
        <v>8.187134502923976E-5</v>
      </c>
      <c r="F734" s="79">
        <v>7.734806629834254E-5</v>
      </c>
      <c r="G734" s="79">
        <v>1.0695187165775401E-4</v>
      </c>
      <c r="H734" s="79">
        <v>5.3191489361702127E-5</v>
      </c>
      <c r="I734" s="79">
        <v>2.6595744680851064E-5</v>
      </c>
      <c r="J734" s="79" t="s">
        <v>48</v>
      </c>
      <c r="K734" s="79" t="s">
        <v>48</v>
      </c>
      <c r="L734" s="79" t="s">
        <v>48</v>
      </c>
      <c r="M734" s="79" t="s">
        <v>48</v>
      </c>
      <c r="N734" s="21" t="s">
        <v>48</v>
      </c>
      <c r="O734" s="79" t="s">
        <v>48</v>
      </c>
      <c r="P734" s="79" t="s">
        <v>48</v>
      </c>
      <c r="Q734" s="79" t="s">
        <v>48</v>
      </c>
      <c r="R734" s="79" t="s">
        <v>48</v>
      </c>
      <c r="S734" s="79" t="s">
        <v>48</v>
      </c>
      <c r="T734" s="79" t="s">
        <v>48</v>
      </c>
    </row>
    <row r="735" spans="1:21" x14ac:dyDescent="0.25">
      <c r="A735" s="81" t="s">
        <v>285</v>
      </c>
      <c r="C735" s="275" t="s">
        <v>81</v>
      </c>
      <c r="D735" s="79">
        <v>2.0930232558139536E-3</v>
      </c>
      <c r="E735" s="79">
        <v>4.3149122807017541E-3</v>
      </c>
      <c r="F735" s="79">
        <v>4.3210497237569064E-3</v>
      </c>
      <c r="G735" s="79">
        <v>8.1818181818181825E-3</v>
      </c>
      <c r="H735" s="79">
        <v>6.7021276595744684E-3</v>
      </c>
      <c r="I735" s="79">
        <v>7.1232446808510638E-3</v>
      </c>
      <c r="J735" s="79">
        <v>8.6193499999999996E-3</v>
      </c>
      <c r="K735" s="79">
        <v>1.2681057692307693E-2</v>
      </c>
      <c r="L735" s="79">
        <v>1.2195223880597015E-2</v>
      </c>
      <c r="M735" s="79">
        <v>1.2286875000000001E-2</v>
      </c>
      <c r="N735" s="21">
        <v>1.6694647887323943E-2</v>
      </c>
      <c r="O735" s="79">
        <v>2.3576238938053096E-2</v>
      </c>
      <c r="P735" s="21">
        <v>3.1040257510729617E-2</v>
      </c>
      <c r="Q735" s="79">
        <v>3.2217629310344824E-2</v>
      </c>
      <c r="R735" s="79">
        <v>3.2757254098360659E-2</v>
      </c>
      <c r="S735" s="79">
        <v>3.2697674418604654E-2</v>
      </c>
      <c r="T735" s="79">
        <v>3.3582089552238806E-2</v>
      </c>
    </row>
    <row r="736" spans="1:21" x14ac:dyDescent="0.25">
      <c r="A736" s="81" t="s">
        <v>285</v>
      </c>
      <c r="C736" s="275" t="s">
        <v>210</v>
      </c>
      <c r="D736" s="79" t="s">
        <v>48</v>
      </c>
      <c r="E736" s="79" t="s">
        <v>48</v>
      </c>
      <c r="F736" s="79" t="s">
        <v>48</v>
      </c>
      <c r="G736" s="79" t="s">
        <v>48</v>
      </c>
      <c r="H736" s="79">
        <v>3.1914893617021275E-4</v>
      </c>
      <c r="I736" s="79">
        <v>2.1276595744680851E-4</v>
      </c>
      <c r="J736" s="79">
        <v>2.0000000000000001E-4</v>
      </c>
      <c r="K736" s="79">
        <v>1.9230769230769231E-4</v>
      </c>
      <c r="L736" s="79">
        <v>2.0116417910447759E-3</v>
      </c>
      <c r="M736" s="79">
        <v>1.7944230769230769E-3</v>
      </c>
      <c r="N736" s="21">
        <v>1.8983098591549294E-3</v>
      </c>
      <c r="O736" s="79">
        <v>2.3396460176991151E-3</v>
      </c>
      <c r="P736" s="21">
        <v>2.936824034334764E-3</v>
      </c>
      <c r="Q736" s="79">
        <v>1.0895258620689655E-3</v>
      </c>
      <c r="R736" s="79">
        <v>9.098360655737705E-4</v>
      </c>
      <c r="S736" s="79">
        <v>7.5418604651162789E-4</v>
      </c>
      <c r="T736" s="79">
        <v>7.4626865671641792E-4</v>
      </c>
    </row>
    <row r="737" spans="1:20" x14ac:dyDescent="0.25">
      <c r="A737" s="81" t="s">
        <v>285</v>
      </c>
      <c r="C737" s="275" t="s">
        <v>5</v>
      </c>
      <c r="D737" s="79">
        <v>8.5697674418604652E-2</v>
      </c>
      <c r="E737" s="79">
        <v>0.10058479532163743</v>
      </c>
      <c r="F737" s="79">
        <v>0.11381215469613259</v>
      </c>
      <c r="G737" s="79">
        <v>0.1053475935828877</v>
      </c>
      <c r="H737" s="79">
        <v>0.11047872340425532</v>
      </c>
      <c r="I737" s="79">
        <v>9.9361702127659574E-2</v>
      </c>
      <c r="J737" s="79">
        <v>0.11119999999999999</v>
      </c>
      <c r="K737" s="79">
        <v>0.11620192307692308</v>
      </c>
      <c r="L737" s="79">
        <v>8.5920398009950244E-2</v>
      </c>
      <c r="M737" s="79">
        <v>9.0336538461538468E-2</v>
      </c>
      <c r="N737" s="21">
        <v>9.0422535211267599E-2</v>
      </c>
      <c r="O737" s="79">
        <v>7.2345132743362836E-2</v>
      </c>
      <c r="P737" s="21">
        <v>8.0643776824034341E-2</v>
      </c>
      <c r="Q737" s="79">
        <v>7.4353448275862072E-2</v>
      </c>
      <c r="R737" s="79">
        <v>7.0778688524590169E-2</v>
      </c>
      <c r="S737" s="79">
        <v>7.1309418604651162E-2</v>
      </c>
      <c r="T737" s="79">
        <v>6.4179104477611937E-2</v>
      </c>
    </row>
    <row r="738" spans="1:20" x14ac:dyDescent="0.25">
      <c r="A738" s="81" t="s">
        <v>285</v>
      </c>
      <c r="C738" s="275" t="s">
        <v>192</v>
      </c>
      <c r="D738" s="79" t="s">
        <v>48</v>
      </c>
      <c r="E738" s="79" t="s">
        <v>48</v>
      </c>
      <c r="F738" s="79" t="s">
        <v>48</v>
      </c>
      <c r="G738" s="79" t="s">
        <v>48</v>
      </c>
      <c r="H738" s="79" t="s">
        <v>48</v>
      </c>
      <c r="I738" s="79" t="s">
        <v>48</v>
      </c>
      <c r="J738" s="79" t="s">
        <v>48</v>
      </c>
      <c r="K738" s="79" t="s">
        <v>48</v>
      </c>
      <c r="L738" s="79" t="s">
        <v>48</v>
      </c>
      <c r="M738" s="79" t="s">
        <v>48</v>
      </c>
      <c r="N738" s="21" t="s">
        <v>48</v>
      </c>
      <c r="O738" s="79" t="s">
        <v>48</v>
      </c>
      <c r="P738" s="21">
        <v>6.4377682403433481E-5</v>
      </c>
      <c r="Q738" s="79">
        <v>5.2456896551724144E-5</v>
      </c>
      <c r="R738" s="79">
        <v>2.5655737704918034E-5</v>
      </c>
      <c r="S738" s="79">
        <v>7.9496124031007754E-5</v>
      </c>
      <c r="T738" s="79">
        <v>7.4626865671641792E-5</v>
      </c>
    </row>
    <row r="739" spans="1:20" x14ac:dyDescent="0.25">
      <c r="A739" s="81" t="s">
        <v>285</v>
      </c>
      <c r="C739" s="275" t="s">
        <v>93</v>
      </c>
      <c r="D739" s="79">
        <v>2.3488372093023256E-2</v>
      </c>
      <c r="E739" s="79">
        <v>2.4707134502923979E-2</v>
      </c>
      <c r="F739" s="79">
        <v>2.3955359116022097E-2</v>
      </c>
      <c r="G739" s="79">
        <v>2.1978609625668451E-2</v>
      </c>
      <c r="H739" s="79">
        <v>2.3936170212765957E-2</v>
      </c>
      <c r="I739" s="79">
        <v>2.4750478723404256E-2</v>
      </c>
      <c r="J739" s="79">
        <v>2.034625E-2</v>
      </c>
      <c r="K739" s="79">
        <v>2.0120432692307691E-2</v>
      </c>
      <c r="L739" s="79">
        <v>2.3492935323383087E-2</v>
      </c>
      <c r="M739" s="79">
        <v>2.5239855769230771E-2</v>
      </c>
      <c r="N739" s="21">
        <v>5.22893896713615E-2</v>
      </c>
      <c r="O739" s="79">
        <v>5.8660575221238943E-2</v>
      </c>
      <c r="P739" s="21">
        <v>5.4050987124463518E-2</v>
      </c>
      <c r="Q739" s="79">
        <v>5.2309741379310347E-2</v>
      </c>
      <c r="R739" s="79">
        <v>4.941819672131148E-2</v>
      </c>
      <c r="S739" s="79">
        <v>4.9891472868217053E-2</v>
      </c>
      <c r="T739" s="79">
        <v>5.0149253731343282E-2</v>
      </c>
    </row>
    <row r="740" spans="1:20" x14ac:dyDescent="0.25">
      <c r="A740" s="81" t="s">
        <v>285</v>
      </c>
      <c r="C740" s="277" t="s">
        <v>202</v>
      </c>
      <c r="D740" s="79" t="s">
        <v>48</v>
      </c>
      <c r="E740" s="79" t="s">
        <v>48</v>
      </c>
      <c r="F740" s="79" t="s">
        <v>48</v>
      </c>
      <c r="G740" s="79" t="s">
        <v>48</v>
      </c>
      <c r="H740" s="79" t="s">
        <v>48</v>
      </c>
      <c r="I740" s="79" t="s">
        <v>48</v>
      </c>
      <c r="J740" s="79" t="s">
        <v>48</v>
      </c>
      <c r="K740" s="79" t="s">
        <v>48</v>
      </c>
      <c r="L740" s="79" t="s">
        <v>48</v>
      </c>
      <c r="M740" s="79" t="s">
        <v>48</v>
      </c>
      <c r="N740" s="21" t="s">
        <v>48</v>
      </c>
      <c r="O740" s="79" t="s">
        <v>48</v>
      </c>
      <c r="P740" s="79" t="s">
        <v>48</v>
      </c>
      <c r="Q740" s="79" t="s">
        <v>48</v>
      </c>
      <c r="R740" s="79">
        <v>3.5532786885245901E-4</v>
      </c>
      <c r="S740" s="79">
        <v>8.7585271317829462E-4</v>
      </c>
      <c r="T740" s="79">
        <v>1.1194029850746269E-3</v>
      </c>
    </row>
    <row r="741" spans="1:20" x14ac:dyDescent="0.25">
      <c r="A741" s="81" t="s">
        <v>285</v>
      </c>
      <c r="C741" s="275" t="s">
        <v>6</v>
      </c>
      <c r="D741" s="79">
        <v>1.9767441860465114E-3</v>
      </c>
      <c r="E741" s="79">
        <v>2.4561403508771931E-3</v>
      </c>
      <c r="F741" s="79">
        <v>5.0276243093922649E-3</v>
      </c>
      <c r="G741" s="79">
        <v>2.4598930481283423E-3</v>
      </c>
      <c r="H741" s="79">
        <v>1.7553191489361702E-3</v>
      </c>
      <c r="I741" s="79">
        <v>1.6723404255319151E-3</v>
      </c>
      <c r="J741" s="79">
        <v>1.7748499999999999E-3</v>
      </c>
      <c r="K741" s="79">
        <v>1.8333653846153847E-3</v>
      </c>
      <c r="L741" s="79">
        <v>1.4925373134328358E-3</v>
      </c>
      <c r="M741" s="79">
        <v>1.7307692307692308E-3</v>
      </c>
      <c r="N741" s="21">
        <v>1.8779342723004695E-4</v>
      </c>
      <c r="O741" s="79">
        <v>1.7699115044247788E-4</v>
      </c>
      <c r="P741" s="21">
        <v>2.9613733905579399E-3</v>
      </c>
      <c r="Q741" s="79">
        <v>3.0862068965517237E-3</v>
      </c>
      <c r="R741" s="79">
        <v>2.9467213114754099E-3</v>
      </c>
      <c r="S741" s="79">
        <v>2.8100775193798449E-3</v>
      </c>
      <c r="T741" s="79">
        <v>2.6865671641791043E-3</v>
      </c>
    </row>
    <row r="742" spans="1:20" x14ac:dyDescent="0.25">
      <c r="A742" s="81" t="s">
        <v>285</v>
      </c>
      <c r="C742" s="275" t="s">
        <v>101</v>
      </c>
      <c r="D742" s="79">
        <v>1.3953488372093023E-3</v>
      </c>
      <c r="E742" s="79">
        <v>1.4619883040935672E-3</v>
      </c>
      <c r="F742" s="79">
        <v>2.9834254143646407E-3</v>
      </c>
      <c r="G742" s="79">
        <v>3.0481283422459891E-3</v>
      </c>
      <c r="H742" s="79">
        <v>3.2393617021276598E-2</v>
      </c>
      <c r="I742" s="79">
        <v>2.6595744680851063E-3</v>
      </c>
      <c r="J742" s="79">
        <v>2.2499999999999998E-3</v>
      </c>
      <c r="K742" s="79">
        <v>2.6442307692307694E-3</v>
      </c>
      <c r="L742" s="79">
        <v>3.2338308457711441E-3</v>
      </c>
      <c r="M742" s="79">
        <v>2.6442307692307694E-3</v>
      </c>
      <c r="N742" s="21">
        <v>2.3474178403755869E-3</v>
      </c>
      <c r="O742" s="79">
        <v>1.9026548672566371E-3</v>
      </c>
      <c r="P742" s="21">
        <v>1.1818884120171674E-3</v>
      </c>
      <c r="Q742" s="79">
        <v>1.3855172413793104E-3</v>
      </c>
      <c r="R742" s="79">
        <v>1.9066803278688525E-3</v>
      </c>
      <c r="S742" s="79">
        <v>2.1564728682170542E-3</v>
      </c>
      <c r="T742" s="79">
        <v>2.0522388059701492E-3</v>
      </c>
    </row>
    <row r="743" spans="1:20" x14ac:dyDescent="0.25">
      <c r="A743" s="81" t="s">
        <v>285</v>
      </c>
      <c r="C743" s="277" t="s">
        <v>168</v>
      </c>
      <c r="D743" s="79" t="s">
        <v>48</v>
      </c>
      <c r="E743" s="79" t="s">
        <v>48</v>
      </c>
      <c r="F743" s="79" t="s">
        <v>48</v>
      </c>
      <c r="G743" s="79" t="s">
        <v>48</v>
      </c>
      <c r="H743" s="79" t="s">
        <v>48</v>
      </c>
      <c r="I743" s="79" t="s">
        <v>48</v>
      </c>
      <c r="J743" s="79" t="s">
        <v>48</v>
      </c>
      <c r="K743" s="79" t="s">
        <v>48</v>
      </c>
      <c r="L743" s="79" t="s">
        <v>48</v>
      </c>
      <c r="M743" s="79" t="s">
        <v>48</v>
      </c>
      <c r="N743" s="21" t="s">
        <v>48</v>
      </c>
      <c r="O743" s="79" t="s">
        <v>48</v>
      </c>
      <c r="P743" s="79" t="s">
        <v>48</v>
      </c>
      <c r="Q743" s="79" t="s">
        <v>48</v>
      </c>
      <c r="R743" s="79" t="s">
        <v>48</v>
      </c>
      <c r="S743" s="79">
        <v>5.6360465116279067E-4</v>
      </c>
      <c r="T743" s="79">
        <v>5.5970149253731347E-4</v>
      </c>
    </row>
    <row r="744" spans="1:20" x14ac:dyDescent="0.25">
      <c r="A744" s="81" t="s">
        <v>285</v>
      </c>
      <c r="C744" s="275" t="s">
        <v>102</v>
      </c>
      <c r="D744" s="79">
        <v>1.7441860465116279E-4</v>
      </c>
      <c r="E744" s="79">
        <v>2.4374269005847954E-4</v>
      </c>
      <c r="F744" s="79">
        <v>1.3574585635359114E-4</v>
      </c>
      <c r="G744" s="79">
        <v>1.0695187165775401E-4</v>
      </c>
      <c r="H744" s="79">
        <v>5.3191489361702127E-5</v>
      </c>
      <c r="I744" s="79">
        <v>4.1382978723404253E-5</v>
      </c>
      <c r="J744" s="79">
        <v>5.6000000000000006E-5</v>
      </c>
      <c r="K744" s="79">
        <v>1.1067307692307692E-4</v>
      </c>
      <c r="L744" s="79">
        <v>3.4029850746268662E-5</v>
      </c>
      <c r="M744" s="79" t="s">
        <v>48</v>
      </c>
      <c r="N744" s="21" t="s">
        <v>48</v>
      </c>
      <c r="O744" s="79" t="s">
        <v>48</v>
      </c>
      <c r="P744" s="79" t="s">
        <v>48</v>
      </c>
      <c r="Q744" s="79" t="s">
        <v>48</v>
      </c>
      <c r="R744" s="79" t="s">
        <v>48</v>
      </c>
      <c r="S744" s="79" t="s">
        <v>48</v>
      </c>
      <c r="T744" s="79" t="s">
        <v>48</v>
      </c>
    </row>
    <row r="745" spans="1:20" x14ac:dyDescent="0.25">
      <c r="A745" s="81" t="s">
        <v>285</v>
      </c>
      <c r="C745" s="275" t="s">
        <v>245</v>
      </c>
      <c r="D745" s="79">
        <v>6.9534883720930238E-2</v>
      </c>
      <c r="E745" s="79">
        <v>6.8654970760233913E-2</v>
      </c>
      <c r="F745" s="79">
        <v>6.6961325966850824E-2</v>
      </c>
      <c r="G745" s="79">
        <v>7.0588235294117646E-2</v>
      </c>
      <c r="H745" s="79">
        <v>7.4893617021276601E-2</v>
      </c>
      <c r="I745" s="79">
        <v>6.9688989361702133E-2</v>
      </c>
      <c r="J745" s="79">
        <v>6.6873249999999995E-2</v>
      </c>
      <c r="K745" s="79">
        <v>5.4030624999999999E-2</v>
      </c>
      <c r="L745" s="79">
        <v>4.95036815920398E-2</v>
      </c>
      <c r="M745" s="79">
        <v>4.1367740384615381E-2</v>
      </c>
      <c r="N745" s="21">
        <v>3.3286384976525821E-2</v>
      </c>
      <c r="O745" s="79">
        <v>2.7300884955752211E-2</v>
      </c>
      <c r="P745" s="21">
        <v>2.538549356223176E-2</v>
      </c>
      <c r="Q745" s="79">
        <v>2.8495215517241382E-2</v>
      </c>
      <c r="R745" s="79">
        <v>2.8084139344262297E-2</v>
      </c>
      <c r="S745" s="79">
        <v>2.5037829457364342E-2</v>
      </c>
      <c r="T745" s="79">
        <v>1.8398768656716417E-2</v>
      </c>
    </row>
    <row r="746" spans="1:20" x14ac:dyDescent="0.25">
      <c r="A746" s="81" t="s">
        <v>285</v>
      </c>
      <c r="C746" s="275" t="s">
        <v>83</v>
      </c>
      <c r="D746" s="79">
        <v>7.7906976744186049E-2</v>
      </c>
      <c r="E746" s="79">
        <v>8.0743333333333334E-2</v>
      </c>
      <c r="F746" s="79">
        <v>6.8629502762430933E-2</v>
      </c>
      <c r="G746" s="79">
        <v>7.2139037433155084E-2</v>
      </c>
      <c r="H746" s="79">
        <v>6.436170212765957E-2</v>
      </c>
      <c r="I746" s="79">
        <v>6.982920212765957E-2</v>
      </c>
      <c r="J746" s="79">
        <v>6.8007049999999999E-2</v>
      </c>
      <c r="K746" s="79">
        <v>6.7285528846153839E-2</v>
      </c>
      <c r="L746" s="79">
        <v>7.9958407960198999E-2</v>
      </c>
      <c r="M746" s="79">
        <v>9.3099374999999998E-2</v>
      </c>
      <c r="N746" s="21">
        <v>6.5963380281690145E-2</v>
      </c>
      <c r="O746" s="79">
        <v>5.756716814159292E-2</v>
      </c>
      <c r="P746" s="21">
        <v>5.5222660944206012E-2</v>
      </c>
      <c r="Q746" s="79">
        <v>5.5658275862068965E-2</v>
      </c>
      <c r="R746" s="79">
        <v>4.895577868852459E-2</v>
      </c>
      <c r="S746" s="79">
        <v>4.7248062015503876E-2</v>
      </c>
      <c r="T746" s="79">
        <v>5.8731343283582087E-2</v>
      </c>
    </row>
    <row r="747" spans="1:20" x14ac:dyDescent="0.25">
      <c r="A747" s="81" t="s">
        <v>285</v>
      </c>
      <c r="C747" s="275" t="s">
        <v>15</v>
      </c>
      <c r="D747" s="79">
        <v>7.5581395348837205E-2</v>
      </c>
      <c r="E747" s="79">
        <v>7.7192982456140355E-2</v>
      </c>
      <c r="F747" s="79">
        <v>8.8397790055248615E-2</v>
      </c>
      <c r="G747" s="79">
        <v>0.10213903743315508</v>
      </c>
      <c r="H747" s="79">
        <v>0.11702127659574468</v>
      </c>
      <c r="I747" s="79">
        <v>0.1276595744680851</v>
      </c>
      <c r="J747" s="79">
        <v>0.1225</v>
      </c>
      <c r="K747" s="79">
        <v>0.1201923076923077</v>
      </c>
      <c r="L747" s="79">
        <v>0.12935323383084577</v>
      </c>
      <c r="M747" s="79">
        <v>0.12980769230769232</v>
      </c>
      <c r="N747" s="21">
        <v>0.13145539906103287</v>
      </c>
      <c r="O747" s="79">
        <v>0.12831858407079647</v>
      </c>
      <c r="P747" s="21">
        <v>0.15021459227467812</v>
      </c>
      <c r="Q747" s="79">
        <v>0.15948275862068967</v>
      </c>
      <c r="R747" s="79">
        <v>0.1598360655737705</v>
      </c>
      <c r="S747" s="79">
        <v>0.15891472868217055</v>
      </c>
      <c r="T747" s="79">
        <v>0.15149253731343285</v>
      </c>
    </row>
    <row r="748" spans="1:20" x14ac:dyDescent="0.25">
      <c r="A748" s="81" t="s">
        <v>285</v>
      </c>
      <c r="C748" s="275" t="s">
        <v>319</v>
      </c>
      <c r="D748" s="79">
        <v>2.9069767441860465E-4</v>
      </c>
      <c r="E748" s="79">
        <v>4.4403508771929826E-4</v>
      </c>
      <c r="F748" s="79">
        <v>4.403314917127072E-4</v>
      </c>
      <c r="G748" s="79">
        <v>3.7433155080213902E-4</v>
      </c>
      <c r="H748" s="79">
        <v>3.7234042553191491E-4</v>
      </c>
      <c r="I748" s="79">
        <v>5.0590425531914891E-4</v>
      </c>
      <c r="J748" s="79">
        <v>4.2709999999999997E-4</v>
      </c>
      <c r="K748" s="79">
        <v>3.4336538461538462E-4</v>
      </c>
      <c r="L748" s="79">
        <v>4.1786069651741291E-4</v>
      </c>
      <c r="M748" s="79">
        <v>4.6947115384615387E-4</v>
      </c>
      <c r="N748" s="21">
        <v>4.3014084507042257E-4</v>
      </c>
      <c r="O748" s="79">
        <v>4.79070796460177E-4</v>
      </c>
      <c r="P748" s="21">
        <v>6.5665236051502146E-4</v>
      </c>
      <c r="Q748" s="79">
        <v>1.0364224137931035E-3</v>
      </c>
      <c r="R748" s="79">
        <v>7.9377049180327861E-4</v>
      </c>
      <c r="S748" s="79">
        <v>5.413953488372093E-4</v>
      </c>
      <c r="T748" s="79">
        <v>4.4776119402985075E-4</v>
      </c>
    </row>
    <row r="749" spans="1:20" x14ac:dyDescent="0.25">
      <c r="A749" s="81" t="s">
        <v>285</v>
      </c>
      <c r="C749" s="275" t="s">
        <v>213</v>
      </c>
      <c r="D749" s="79" t="s">
        <v>48</v>
      </c>
      <c r="E749" s="79" t="s">
        <v>48</v>
      </c>
      <c r="F749" s="79" t="s">
        <v>48</v>
      </c>
      <c r="G749" s="79" t="s">
        <v>48</v>
      </c>
      <c r="H749" s="79">
        <v>1.0638297872340425E-4</v>
      </c>
      <c r="I749" s="79">
        <v>1.8883510638297871E-3</v>
      </c>
      <c r="J749" s="79">
        <v>1.6475999999999999E-3</v>
      </c>
      <c r="K749" s="79">
        <v>2.5746634615384616E-3</v>
      </c>
      <c r="L749" s="79">
        <v>3.3648258706467662E-3</v>
      </c>
      <c r="M749" s="79">
        <v>3.6655288461538457E-3</v>
      </c>
      <c r="N749" s="21">
        <v>1.6001408450704224E-3</v>
      </c>
      <c r="O749" s="79" t="s">
        <v>48</v>
      </c>
      <c r="P749" s="21" t="s">
        <v>48</v>
      </c>
      <c r="Q749" s="79">
        <v>4.3448275862068968E-4</v>
      </c>
      <c r="R749" s="79">
        <v>5.0581967213114752E-4</v>
      </c>
      <c r="S749" s="79">
        <v>2.3422868217054262E-3</v>
      </c>
      <c r="T749" s="79">
        <v>3.3582089552238804E-4</v>
      </c>
    </row>
    <row r="750" spans="1:20" x14ac:dyDescent="0.25">
      <c r="A750" s="81" t="s">
        <v>285</v>
      </c>
      <c r="C750" s="275" t="s">
        <v>332</v>
      </c>
      <c r="D750" s="79" t="s">
        <v>48</v>
      </c>
      <c r="E750" s="79" t="s">
        <v>48</v>
      </c>
      <c r="F750" s="79" t="s">
        <v>48</v>
      </c>
      <c r="G750" s="79" t="s">
        <v>48</v>
      </c>
      <c r="H750" s="79" t="s">
        <v>48</v>
      </c>
      <c r="I750" s="79" t="s">
        <v>48</v>
      </c>
      <c r="J750" s="79" t="s">
        <v>48</v>
      </c>
      <c r="K750" s="79" t="s">
        <v>48</v>
      </c>
      <c r="L750" s="79" t="s">
        <v>48</v>
      </c>
      <c r="M750" s="79" t="s">
        <v>48</v>
      </c>
      <c r="N750" s="21" t="s">
        <v>48</v>
      </c>
      <c r="O750" s="79" t="s">
        <v>48</v>
      </c>
      <c r="P750" s="79" t="s">
        <v>48</v>
      </c>
      <c r="Q750" s="79" t="s">
        <v>48</v>
      </c>
      <c r="R750" s="79" t="s">
        <v>48</v>
      </c>
      <c r="S750" s="79" t="s">
        <v>48</v>
      </c>
      <c r="T750" s="79" t="s">
        <v>48</v>
      </c>
    </row>
    <row r="751" spans="1:20" x14ac:dyDescent="0.25">
      <c r="A751" s="81" t="s">
        <v>285</v>
      </c>
      <c r="C751" s="275" t="s">
        <v>340</v>
      </c>
      <c r="D751" s="79" t="s">
        <v>48</v>
      </c>
      <c r="E751" s="79" t="s">
        <v>48</v>
      </c>
      <c r="F751" s="79" t="s">
        <v>48</v>
      </c>
      <c r="G751" s="79" t="s">
        <v>48</v>
      </c>
      <c r="H751" s="79" t="s">
        <v>48</v>
      </c>
      <c r="I751" s="79" t="s">
        <v>48</v>
      </c>
      <c r="J751" s="79" t="s">
        <v>48</v>
      </c>
      <c r="K751" s="79" t="s">
        <v>48</v>
      </c>
      <c r="L751" s="79" t="s">
        <v>48</v>
      </c>
      <c r="M751" s="79" t="s">
        <v>48</v>
      </c>
      <c r="N751" s="21" t="s">
        <v>48</v>
      </c>
      <c r="O751" s="79" t="s">
        <v>48</v>
      </c>
      <c r="P751" s="79" t="s">
        <v>48</v>
      </c>
      <c r="Q751" s="79" t="s">
        <v>48</v>
      </c>
      <c r="R751" s="79">
        <v>2.3442622950819669E-5</v>
      </c>
      <c r="S751" s="79">
        <v>2.2674418604651163E-5</v>
      </c>
      <c r="T751" s="79">
        <v>2.2014925373134327E-5</v>
      </c>
    </row>
    <row r="752" spans="1:20" x14ac:dyDescent="0.25">
      <c r="A752" s="81" t="s">
        <v>285</v>
      </c>
      <c r="C752" s="275" t="s">
        <v>18</v>
      </c>
      <c r="D752" s="79">
        <v>4.0697674418604653E-4</v>
      </c>
      <c r="E752" s="79">
        <v>1.8362573099415204E-4</v>
      </c>
      <c r="F752" s="79" t="s">
        <v>48</v>
      </c>
      <c r="G752" s="79" t="s">
        <v>48</v>
      </c>
      <c r="H752" s="79" t="s">
        <v>48</v>
      </c>
      <c r="I752" s="79" t="s">
        <v>48</v>
      </c>
      <c r="J752" s="79" t="s">
        <v>48</v>
      </c>
      <c r="K752" s="79" t="s">
        <v>48</v>
      </c>
      <c r="L752" s="79" t="s">
        <v>48</v>
      </c>
      <c r="M752" s="79" t="s">
        <v>48</v>
      </c>
      <c r="N752" s="21" t="s">
        <v>48</v>
      </c>
      <c r="O752" s="79" t="s">
        <v>48</v>
      </c>
      <c r="P752" s="21">
        <v>9.7918454935622319E-4</v>
      </c>
      <c r="Q752" s="79">
        <v>7.8314655172413792E-4</v>
      </c>
      <c r="R752" s="79">
        <v>1.1186885245901639E-3</v>
      </c>
      <c r="S752" s="79">
        <v>3.0320542635658915E-3</v>
      </c>
      <c r="T752" s="79">
        <v>3.7313432835820895E-3</v>
      </c>
    </row>
    <row r="753" spans="1:20" x14ac:dyDescent="0.25">
      <c r="A753" s="81" t="s">
        <v>285</v>
      </c>
      <c r="C753" s="275" t="s">
        <v>222</v>
      </c>
      <c r="D753" s="79">
        <v>1.1627906976744187E-4</v>
      </c>
      <c r="E753" s="79">
        <v>1.1695906432748539E-4</v>
      </c>
      <c r="F753" s="79">
        <v>1.1049723756906077E-4</v>
      </c>
      <c r="G753" s="79">
        <v>1.0695187165775401E-4</v>
      </c>
      <c r="H753" s="79" t="s">
        <v>48</v>
      </c>
      <c r="I753" s="79" t="s">
        <v>48</v>
      </c>
      <c r="J753" s="79" t="s">
        <v>48</v>
      </c>
      <c r="K753" s="79" t="s">
        <v>48</v>
      </c>
      <c r="L753" s="79" t="s">
        <v>48</v>
      </c>
      <c r="M753" s="79" t="s">
        <v>48</v>
      </c>
      <c r="N753" s="21" t="s">
        <v>48</v>
      </c>
      <c r="O753" s="79" t="s">
        <v>48</v>
      </c>
      <c r="P753" s="79" t="s">
        <v>48</v>
      </c>
      <c r="Q753" s="79">
        <v>6.0258620689655168E-5</v>
      </c>
      <c r="R753" s="79">
        <v>4.8032786885245897E-5</v>
      </c>
      <c r="S753" s="79">
        <v>5.8139534883720933E-5</v>
      </c>
      <c r="T753" s="79">
        <v>5.5970149253731344E-5</v>
      </c>
    </row>
    <row r="754" spans="1:20" x14ac:dyDescent="0.25">
      <c r="A754" s="81" t="s">
        <v>285</v>
      </c>
      <c r="C754" s="275" t="s">
        <v>320</v>
      </c>
      <c r="D754" s="79" t="s">
        <v>48</v>
      </c>
      <c r="E754" s="79" t="s">
        <v>48</v>
      </c>
      <c r="F754" s="79" t="s">
        <v>48</v>
      </c>
      <c r="G754" s="79" t="s">
        <v>48</v>
      </c>
      <c r="H754" s="79" t="s">
        <v>48</v>
      </c>
      <c r="I754" s="79" t="s">
        <v>48</v>
      </c>
      <c r="J754" s="79" t="s">
        <v>48</v>
      </c>
      <c r="K754" s="79" t="s">
        <v>48</v>
      </c>
      <c r="L754" s="79" t="s">
        <v>48</v>
      </c>
      <c r="M754" s="79" t="s">
        <v>48</v>
      </c>
      <c r="N754" s="21" t="s">
        <v>48</v>
      </c>
      <c r="O754" s="79" t="s">
        <v>48</v>
      </c>
      <c r="P754" s="79" t="s">
        <v>48</v>
      </c>
      <c r="Q754" s="79" t="s">
        <v>48</v>
      </c>
      <c r="R754" s="79" t="s">
        <v>48</v>
      </c>
      <c r="S754" s="79" t="s">
        <v>48</v>
      </c>
      <c r="T754" s="79" t="s">
        <v>48</v>
      </c>
    </row>
    <row r="755" spans="1:20" x14ac:dyDescent="0.25">
      <c r="A755" s="81" t="s">
        <v>285</v>
      </c>
      <c r="C755" s="277" t="s">
        <v>342</v>
      </c>
      <c r="D755" s="79" t="s">
        <v>48</v>
      </c>
      <c r="E755" s="79" t="s">
        <v>48</v>
      </c>
      <c r="F755" s="79" t="s">
        <v>48</v>
      </c>
      <c r="G755" s="79" t="s">
        <v>48</v>
      </c>
      <c r="H755" s="79" t="s">
        <v>48</v>
      </c>
      <c r="I755" s="79" t="s">
        <v>48</v>
      </c>
      <c r="J755" s="79" t="s">
        <v>48</v>
      </c>
      <c r="K755" s="79" t="s">
        <v>48</v>
      </c>
      <c r="L755" s="79" t="s">
        <v>48</v>
      </c>
      <c r="M755" s="79" t="s">
        <v>48</v>
      </c>
      <c r="N755" s="21" t="s">
        <v>48</v>
      </c>
      <c r="O755" s="79" t="s">
        <v>48</v>
      </c>
      <c r="P755" s="79" t="s">
        <v>48</v>
      </c>
      <c r="Q755" s="79" t="s">
        <v>48</v>
      </c>
      <c r="R755" s="79">
        <v>1.2254098360655738E-3</v>
      </c>
      <c r="S755" s="79">
        <v>6.1236434108527125E-4</v>
      </c>
      <c r="T755" s="79">
        <v>5.9701492537313433E-4</v>
      </c>
    </row>
    <row r="756" spans="1:20" ht="14.25" customHeight="1" x14ac:dyDescent="0.25">
      <c r="A756" s="81" t="s">
        <v>285</v>
      </c>
      <c r="C756" s="275" t="s">
        <v>273</v>
      </c>
      <c r="D756" s="79" t="s">
        <v>48</v>
      </c>
      <c r="E756" s="79">
        <v>4.0292397660818709E-5</v>
      </c>
      <c r="F756" s="79">
        <v>5.6243093922651933E-5</v>
      </c>
      <c r="G756" s="79">
        <v>2.1390374331550801E-4</v>
      </c>
      <c r="H756" s="79">
        <v>5.3191489361702127E-5</v>
      </c>
      <c r="I756" s="79">
        <v>5.3138297872340426E-5</v>
      </c>
      <c r="J756" s="79">
        <v>5.6650000000000001E-5</v>
      </c>
      <c r="K756" s="79">
        <v>4.2596153846153844E-5</v>
      </c>
      <c r="L756" s="79">
        <v>4.4875621890547264E-5</v>
      </c>
      <c r="M756" s="79">
        <v>3.399038461538461E-5</v>
      </c>
      <c r="N756" s="21">
        <v>1.2741784037558686E-4</v>
      </c>
      <c r="O756" s="79">
        <v>3.4115044247787611E-5</v>
      </c>
      <c r="P756" s="21">
        <v>1.0300429184549356E-4</v>
      </c>
      <c r="Q756" s="79">
        <v>1.0344827586206896E-4</v>
      </c>
      <c r="R756" s="79">
        <v>9.8360655737704913E-5</v>
      </c>
      <c r="S756" s="79">
        <v>5.6162790697674418E-5</v>
      </c>
      <c r="T756" s="79">
        <v>5.2238805970149253E-5</v>
      </c>
    </row>
    <row r="757" spans="1:20" x14ac:dyDescent="0.25">
      <c r="A757" s="81" t="s">
        <v>285</v>
      </c>
      <c r="C757" s="275" t="s">
        <v>52</v>
      </c>
      <c r="D757" s="79">
        <v>1.1627906976744187E-4</v>
      </c>
      <c r="E757" s="79">
        <v>1.2450292397660819E-4</v>
      </c>
      <c r="F757" s="79">
        <v>5.6243093922651933E-5</v>
      </c>
      <c r="G757" s="79" t="s">
        <v>48</v>
      </c>
      <c r="H757" s="79" t="s">
        <v>48</v>
      </c>
      <c r="I757" s="79" t="s">
        <v>48</v>
      </c>
      <c r="J757" s="79" t="s">
        <v>48</v>
      </c>
      <c r="K757" s="79" t="s">
        <v>48</v>
      </c>
      <c r="L757" s="79" t="s">
        <v>48</v>
      </c>
      <c r="M757" s="79" t="s">
        <v>48</v>
      </c>
      <c r="N757" s="21" t="s">
        <v>48</v>
      </c>
      <c r="O757" s="79" t="s">
        <v>48</v>
      </c>
      <c r="P757" s="79" t="s">
        <v>48</v>
      </c>
      <c r="Q757" s="79" t="s">
        <v>48</v>
      </c>
      <c r="R757" s="79" t="s">
        <v>48</v>
      </c>
      <c r="S757" s="79" t="s">
        <v>48</v>
      </c>
      <c r="T757" s="79" t="s">
        <v>48</v>
      </c>
    </row>
    <row r="758" spans="1:20" ht="17.25" x14ac:dyDescent="0.25">
      <c r="A758" s="81" t="s">
        <v>285</v>
      </c>
      <c r="C758" s="275" t="s">
        <v>331</v>
      </c>
      <c r="D758" s="79">
        <v>1.7441860465116279E-3</v>
      </c>
      <c r="E758" s="79">
        <v>1.8421052631578947E-3</v>
      </c>
      <c r="F758" s="79">
        <v>1.4013259668508287E-3</v>
      </c>
      <c r="G758" s="79">
        <v>1.2834224598930481E-3</v>
      </c>
      <c r="H758" s="79">
        <v>1.5425531914893618E-3</v>
      </c>
      <c r="I758" s="79">
        <v>1.6550531914893616E-3</v>
      </c>
      <c r="J758" s="79">
        <v>1.8706499999999997E-3</v>
      </c>
      <c r="K758" s="79">
        <v>2.3653846153846156E-3</v>
      </c>
      <c r="L758" s="79">
        <v>2.4875621890547263E-3</v>
      </c>
      <c r="M758" s="79">
        <v>2.403846153846154E-3</v>
      </c>
      <c r="N758" s="21">
        <v>3.2819718309859158E-3</v>
      </c>
      <c r="O758" s="79">
        <v>3.100088495575221E-3</v>
      </c>
      <c r="P758" s="21">
        <v>2.779012875536481E-3</v>
      </c>
      <c r="Q758" s="79">
        <v>4.8103448275862071E-4</v>
      </c>
      <c r="R758" s="79">
        <v>4.2946721311475409E-4</v>
      </c>
      <c r="S758" s="79">
        <v>5.5139534883720932E-4</v>
      </c>
      <c r="T758" s="79">
        <v>4.787313432835821E-4</v>
      </c>
    </row>
    <row r="759" spans="1:20" x14ac:dyDescent="0.25">
      <c r="A759" s="81" t="s">
        <v>285</v>
      </c>
      <c r="C759" s="275" t="s">
        <v>19</v>
      </c>
      <c r="D759" s="79">
        <v>5.8139534883720933E-5</v>
      </c>
      <c r="E759" s="79">
        <v>6.6666666666666656E-5</v>
      </c>
      <c r="F759" s="79">
        <v>3.9779005524861879E-5</v>
      </c>
      <c r="G759" s="79">
        <v>5.3475935828877003E-5</v>
      </c>
      <c r="H759" s="79">
        <v>5.3191489361702127E-5</v>
      </c>
      <c r="I759" s="79" t="s">
        <v>48</v>
      </c>
      <c r="J759" s="79">
        <v>3.4100000000000002E-5</v>
      </c>
      <c r="K759" s="79">
        <v>3.3653846153846152E-5</v>
      </c>
      <c r="L759" s="79">
        <v>3.4825870646766169E-5</v>
      </c>
      <c r="M759" s="79">
        <v>3.3653846153846152E-5</v>
      </c>
      <c r="N759" s="21">
        <v>3.2863849765258214E-5</v>
      </c>
      <c r="O759" s="79">
        <v>3.0973451327433627E-5</v>
      </c>
      <c r="P759" s="21">
        <v>5.1502145922746782E-5</v>
      </c>
      <c r="Q759" s="79">
        <v>7.3275862068965521E-5</v>
      </c>
      <c r="R759" s="79">
        <v>4.0983606557377049E-5</v>
      </c>
      <c r="S759" s="79">
        <v>3.8759689922480622E-5</v>
      </c>
      <c r="T759" s="79">
        <v>3.7313432835820896E-5</v>
      </c>
    </row>
    <row r="760" spans="1:20" x14ac:dyDescent="0.25">
      <c r="A760" s="81" t="s">
        <v>285</v>
      </c>
      <c r="C760" s="275" t="s">
        <v>321</v>
      </c>
      <c r="D760" s="79">
        <v>2.3255813953488373E-4</v>
      </c>
      <c r="E760" s="79">
        <v>2.3099415204678363E-4</v>
      </c>
      <c r="F760" s="79">
        <v>3.3690607734806631E-4</v>
      </c>
      <c r="G760" s="79">
        <v>1.0695187165775401E-4</v>
      </c>
      <c r="H760" s="79">
        <v>1.0638297872340425E-4</v>
      </c>
      <c r="I760" s="79">
        <v>1.7973404255319149E-4</v>
      </c>
      <c r="J760" s="79">
        <v>1.6645000000000001E-4</v>
      </c>
      <c r="K760" s="79">
        <v>1.7168269230769231E-4</v>
      </c>
      <c r="L760" s="79">
        <v>1.5631840796019901E-4</v>
      </c>
      <c r="M760" s="79">
        <v>1.5865384615384616E-4</v>
      </c>
      <c r="N760" s="21">
        <v>1.5023474178403755E-4</v>
      </c>
      <c r="O760" s="79">
        <v>1.7380530973451326E-4</v>
      </c>
      <c r="P760" s="21">
        <v>1.4218884120171675E-4</v>
      </c>
      <c r="Q760" s="79">
        <v>1.3310344827586207E-4</v>
      </c>
      <c r="R760" s="79">
        <v>1.3114754098360657E-4</v>
      </c>
      <c r="S760" s="79">
        <v>1.2790697674418605E-4</v>
      </c>
      <c r="T760" s="79">
        <v>1.2313432835820895E-4</v>
      </c>
    </row>
    <row r="761" spans="1:20" x14ac:dyDescent="0.25">
      <c r="A761" s="81" t="s">
        <v>285</v>
      </c>
      <c r="C761" s="275" t="s">
        <v>21</v>
      </c>
      <c r="D761" s="79">
        <v>2.6162790697674418E-3</v>
      </c>
      <c r="E761" s="79">
        <v>2.6766666666666666E-3</v>
      </c>
      <c r="F761" s="79">
        <v>2.0522099447513814E-3</v>
      </c>
      <c r="G761" s="79">
        <v>3.3155080213903743E-3</v>
      </c>
      <c r="H761" s="79">
        <v>3.9893617021276593E-3</v>
      </c>
      <c r="I761" s="79">
        <v>4.2127659574468087E-3</v>
      </c>
      <c r="J761" s="79">
        <v>3.96E-3</v>
      </c>
      <c r="K761" s="79">
        <v>3.7980769230769231E-3</v>
      </c>
      <c r="L761" s="79">
        <v>1.253731343283582E-3</v>
      </c>
      <c r="M761" s="79">
        <v>1.25E-3</v>
      </c>
      <c r="N761" s="21">
        <v>1.3145539906103286E-3</v>
      </c>
      <c r="O761" s="79">
        <v>1.3352654867256637E-3</v>
      </c>
      <c r="P761" s="21">
        <v>1.2446351931330471E-3</v>
      </c>
      <c r="Q761" s="79">
        <v>1.4360344827586207E-3</v>
      </c>
      <c r="R761" s="79">
        <v>1.629467213114754E-3</v>
      </c>
      <c r="S761" s="79">
        <v>1.5127131782945735E-3</v>
      </c>
      <c r="T761" s="79">
        <v>1.4552238805970149E-3</v>
      </c>
    </row>
    <row r="762" spans="1:20" x14ac:dyDescent="0.25">
      <c r="A762" s="81" t="s">
        <v>285</v>
      </c>
      <c r="C762" s="275" t="s">
        <v>190</v>
      </c>
      <c r="D762" s="79" t="s">
        <v>48</v>
      </c>
      <c r="E762" s="79" t="s">
        <v>48</v>
      </c>
      <c r="F762" s="79" t="s">
        <v>48</v>
      </c>
      <c r="G762" s="79" t="s">
        <v>48</v>
      </c>
      <c r="H762" s="79" t="s">
        <v>48</v>
      </c>
      <c r="I762" s="79" t="s">
        <v>48</v>
      </c>
      <c r="J762" s="79" t="s">
        <v>48</v>
      </c>
      <c r="K762" s="79">
        <v>3.4009615384615382E-4</v>
      </c>
      <c r="L762" s="79">
        <v>2.4735820895522387E-3</v>
      </c>
      <c r="M762" s="79">
        <v>4.2427884615384619E-3</v>
      </c>
      <c r="N762" s="21">
        <v>4.6912206572769953E-3</v>
      </c>
      <c r="O762" s="79">
        <v>5.7203539823008848E-3</v>
      </c>
      <c r="P762" s="21">
        <v>8.3554935622317597E-3</v>
      </c>
      <c r="Q762" s="79">
        <v>1.1757370689655173E-2</v>
      </c>
      <c r="R762" s="79">
        <v>8.383401639344262E-3</v>
      </c>
      <c r="S762" s="79">
        <v>1.0976899224806201E-2</v>
      </c>
      <c r="T762" s="79">
        <v>3.2014925373134329E-2</v>
      </c>
    </row>
    <row r="763" spans="1:20" x14ac:dyDescent="0.25">
      <c r="A763" s="81" t="s">
        <v>285</v>
      </c>
      <c r="C763" s="275" t="s">
        <v>227</v>
      </c>
      <c r="D763" s="79">
        <v>2.5000000000000001E-3</v>
      </c>
      <c r="E763" s="79">
        <v>2.2311695906432746E-3</v>
      </c>
      <c r="F763" s="79">
        <v>1.7656353591160221E-3</v>
      </c>
      <c r="G763" s="79">
        <v>2.5133689839572193E-3</v>
      </c>
      <c r="H763" s="79">
        <v>2.8191489361702126E-3</v>
      </c>
      <c r="I763" s="79">
        <v>2.7107446808510641E-3</v>
      </c>
      <c r="J763" s="79">
        <v>2.4109000000000001E-3</v>
      </c>
      <c r="K763" s="79">
        <v>2.5777403846153845E-3</v>
      </c>
      <c r="L763" s="79">
        <v>2.7381094527363183E-3</v>
      </c>
      <c r="M763" s="79">
        <v>2.5910576923076924E-3</v>
      </c>
      <c r="N763" s="21">
        <v>2.8138028169014083E-3</v>
      </c>
      <c r="O763" s="79">
        <v>2.5529646017699117E-3</v>
      </c>
      <c r="P763" s="21">
        <v>2.4960515021459229E-3</v>
      </c>
      <c r="Q763" s="79">
        <v>2.2916810344827585E-3</v>
      </c>
      <c r="R763" s="79">
        <v>2.0739754098360653E-3</v>
      </c>
      <c r="S763" s="79">
        <v>1.9732558139534881E-3</v>
      </c>
      <c r="T763" s="79">
        <v>2.0522388059701492E-3</v>
      </c>
    </row>
    <row r="764" spans="1:20" x14ac:dyDescent="0.25">
      <c r="A764" s="81" t="s">
        <v>285</v>
      </c>
      <c r="C764" s="275" t="s">
        <v>9</v>
      </c>
      <c r="D764" s="79">
        <v>3.0232558139534882E-3</v>
      </c>
      <c r="E764" s="79">
        <v>3.1578947368421052E-3</v>
      </c>
      <c r="F764" s="79">
        <v>2.2651933701657457E-3</v>
      </c>
      <c r="G764" s="79">
        <v>2.6737967914438501E-3</v>
      </c>
      <c r="H764" s="79">
        <v>2.7659574468085106E-3</v>
      </c>
      <c r="I764" s="79">
        <v>2.7234042553191491E-3</v>
      </c>
      <c r="J764" s="79">
        <v>7.2499999999999995E-4</v>
      </c>
      <c r="K764" s="79">
        <v>1.5144230769230768E-3</v>
      </c>
      <c r="L764" s="79">
        <v>1.5373134328358208E-3</v>
      </c>
      <c r="M764" s="79">
        <v>3.9567307692307688E-3</v>
      </c>
      <c r="N764" s="21">
        <v>4.507042253521127E-3</v>
      </c>
      <c r="O764" s="79">
        <v>4.6460176991150442E-3</v>
      </c>
      <c r="P764" s="21">
        <v>6.2627467811158799E-3</v>
      </c>
      <c r="Q764" s="79">
        <v>8.2945689655172412E-3</v>
      </c>
      <c r="R764" s="79">
        <v>1.3619713114754099E-2</v>
      </c>
      <c r="S764" s="79">
        <v>1.3792325581395348E-2</v>
      </c>
      <c r="T764" s="79">
        <v>1.1318619402985074E-2</v>
      </c>
    </row>
    <row r="765" spans="1:20" x14ac:dyDescent="0.25">
      <c r="A765" s="81" t="s">
        <v>285</v>
      </c>
      <c r="C765" s="275" t="s">
        <v>23</v>
      </c>
      <c r="D765" s="79">
        <v>2.0290697674418604E-2</v>
      </c>
      <c r="E765" s="79">
        <v>1.6853801169590642E-2</v>
      </c>
      <c r="F765" s="79">
        <v>1.4120331491712707E-2</v>
      </c>
      <c r="G765" s="79">
        <v>1.4438502673796792E-2</v>
      </c>
      <c r="H765" s="79">
        <v>1.5638297872340425E-2</v>
      </c>
      <c r="I765" s="79">
        <v>1.5170531914893618E-2</v>
      </c>
      <c r="J765" s="79">
        <v>1.3097999999999999E-2</v>
      </c>
      <c r="K765" s="79">
        <v>1.5412980769230767E-2</v>
      </c>
      <c r="L765" s="79">
        <v>1.3004975124378109E-2</v>
      </c>
      <c r="M765" s="79">
        <v>1.2932692307692308E-2</v>
      </c>
      <c r="N765" s="21">
        <v>1.0610328638497653E-2</v>
      </c>
      <c r="O765" s="79">
        <v>1.5884955752212389E-2</v>
      </c>
      <c r="P765" s="21">
        <v>1.4379399141630902E-2</v>
      </c>
      <c r="Q765" s="79">
        <v>9.7919396551724141E-3</v>
      </c>
      <c r="R765" s="79">
        <v>1.0155737704918033E-2</v>
      </c>
      <c r="S765" s="79">
        <v>9.883720930232558E-3</v>
      </c>
      <c r="T765" s="79">
        <v>8.9179104477611938E-3</v>
      </c>
    </row>
    <row r="766" spans="1:20" x14ac:dyDescent="0.25">
      <c r="A766" s="81" t="s">
        <v>285</v>
      </c>
      <c r="C766" s="275" t="s">
        <v>24</v>
      </c>
      <c r="D766" s="79">
        <v>1.1046511627906977E-3</v>
      </c>
      <c r="E766" s="79">
        <v>1.2280701754385965E-3</v>
      </c>
      <c r="F766" s="79">
        <v>1.2154696132596686E-3</v>
      </c>
      <c r="G766" s="79">
        <v>1.176470588235294E-3</v>
      </c>
      <c r="H766" s="79">
        <v>1.2234042553191488E-3</v>
      </c>
      <c r="I766" s="79">
        <v>1.2234042553191488E-3</v>
      </c>
      <c r="J766" s="79">
        <v>1.25E-3</v>
      </c>
      <c r="K766" s="79">
        <v>1.201923076923077E-3</v>
      </c>
      <c r="L766" s="79">
        <v>1.2437810945273632E-3</v>
      </c>
      <c r="M766" s="79">
        <v>9.6153846153846159E-4</v>
      </c>
      <c r="N766" s="21" t="s">
        <v>48</v>
      </c>
      <c r="O766" s="79" t="s">
        <v>48</v>
      </c>
      <c r="P766" s="21" t="s">
        <v>48</v>
      </c>
      <c r="Q766" s="79" t="s">
        <v>48</v>
      </c>
      <c r="R766" s="79" t="s">
        <v>48</v>
      </c>
      <c r="S766" s="79" t="s">
        <v>48</v>
      </c>
      <c r="T766" s="79" t="s">
        <v>48</v>
      </c>
    </row>
    <row r="767" spans="1:20" x14ac:dyDescent="0.25">
      <c r="A767" s="81" t="s">
        <v>285</v>
      </c>
      <c r="C767" s="275" t="s">
        <v>322</v>
      </c>
      <c r="D767" s="79">
        <v>7.5581395348837206E-4</v>
      </c>
      <c r="E767" s="79">
        <v>8.9473684210526316E-4</v>
      </c>
      <c r="F767" s="79">
        <v>1.3867403314917128E-3</v>
      </c>
      <c r="G767" s="79">
        <v>1.0160427807486632E-3</v>
      </c>
      <c r="H767" s="79">
        <v>2.6595744680851064E-4</v>
      </c>
      <c r="I767" s="79">
        <v>4.521276595744681E-4</v>
      </c>
      <c r="J767" s="79">
        <v>3.2499999999999999E-4</v>
      </c>
      <c r="K767" s="79">
        <v>3.028846153846154E-4</v>
      </c>
      <c r="L767" s="79">
        <v>2.0398009950248756E-4</v>
      </c>
      <c r="M767" s="79">
        <v>1.9230769230769231E-4</v>
      </c>
      <c r="N767" s="21">
        <v>1.8779342723004695E-4</v>
      </c>
      <c r="O767" s="79">
        <v>1.7699115044247788E-4</v>
      </c>
      <c r="P767" s="21">
        <v>1.6386266094420602E-4</v>
      </c>
      <c r="Q767" s="79">
        <v>2.629310344827586E-4</v>
      </c>
      <c r="R767" s="79">
        <v>3.8745901639344264E-4</v>
      </c>
      <c r="S767" s="79">
        <v>3.0317829457364339E-4</v>
      </c>
      <c r="T767" s="79">
        <v>2.9850746268656717E-4</v>
      </c>
    </row>
    <row r="768" spans="1:20" x14ac:dyDescent="0.25">
      <c r="A768" s="81" t="s">
        <v>285</v>
      </c>
      <c r="C768" s="275" t="s">
        <v>25</v>
      </c>
      <c r="D768" s="79">
        <v>5.8139534883720929E-4</v>
      </c>
      <c r="E768" s="79">
        <v>5.8479532163742691E-4</v>
      </c>
      <c r="F768" s="79">
        <v>2.2099447513812155E-4</v>
      </c>
      <c r="G768" s="79">
        <v>1.8716577540106951E-4</v>
      </c>
      <c r="H768" s="79">
        <v>2.1276595744680851E-4</v>
      </c>
      <c r="I768" s="79" t="s">
        <v>48</v>
      </c>
      <c r="J768" s="79" t="s">
        <v>48</v>
      </c>
      <c r="K768" s="79" t="s">
        <v>48</v>
      </c>
      <c r="L768" s="79" t="s">
        <v>48</v>
      </c>
      <c r="M768" s="79" t="s">
        <v>48</v>
      </c>
      <c r="N768" s="21" t="s">
        <v>48</v>
      </c>
      <c r="O768" s="79" t="s">
        <v>48</v>
      </c>
      <c r="P768" s="79" t="s">
        <v>48</v>
      </c>
      <c r="Q768" s="79" t="s">
        <v>48</v>
      </c>
      <c r="R768" s="79" t="s">
        <v>48</v>
      </c>
      <c r="S768" s="79" t="s">
        <v>48</v>
      </c>
      <c r="T768" s="79" t="s">
        <v>48</v>
      </c>
    </row>
    <row r="769" spans="1:20" x14ac:dyDescent="0.25">
      <c r="A769" s="81" t="s">
        <v>285</v>
      </c>
      <c r="C769" s="275" t="s">
        <v>10</v>
      </c>
      <c r="D769" s="79" t="s">
        <v>48</v>
      </c>
      <c r="E769" s="79" t="s">
        <v>48</v>
      </c>
      <c r="F769" s="79" t="s">
        <v>48</v>
      </c>
      <c r="G769" s="79" t="s">
        <v>48</v>
      </c>
      <c r="H769" s="79" t="s">
        <v>48</v>
      </c>
      <c r="I769" s="79" t="s">
        <v>48</v>
      </c>
      <c r="J769" s="79" t="s">
        <v>48</v>
      </c>
      <c r="K769" s="79" t="s">
        <v>48</v>
      </c>
      <c r="L769" s="79" t="s">
        <v>48</v>
      </c>
      <c r="M769" s="79" t="s">
        <v>48</v>
      </c>
      <c r="N769" s="21" t="s">
        <v>48</v>
      </c>
      <c r="O769" s="79" t="s">
        <v>48</v>
      </c>
      <c r="P769" s="79" t="s">
        <v>48</v>
      </c>
      <c r="Q769" s="79" t="s">
        <v>48</v>
      </c>
      <c r="R769" s="79" t="s">
        <v>48</v>
      </c>
      <c r="S769" s="79" t="s">
        <v>48</v>
      </c>
      <c r="T769" s="79" t="s">
        <v>48</v>
      </c>
    </row>
    <row r="770" spans="1:20" x14ac:dyDescent="0.25">
      <c r="A770" s="81" t="s">
        <v>285</v>
      </c>
      <c r="C770" s="275" t="s">
        <v>111</v>
      </c>
      <c r="D770" s="79">
        <v>5.4653488372093028E-3</v>
      </c>
      <c r="E770" s="79">
        <v>5.4973099415204681E-3</v>
      </c>
      <c r="F770" s="79">
        <v>5.7337569060773481E-3</v>
      </c>
      <c r="G770" s="79">
        <v>4.2780748663101605E-3</v>
      </c>
      <c r="H770" s="79">
        <v>4.3085106382978727E-3</v>
      </c>
      <c r="I770" s="79">
        <v>4.1947872340425529E-3</v>
      </c>
      <c r="J770" s="79">
        <v>3.9344499999999999E-3</v>
      </c>
      <c r="K770" s="79">
        <v>2.6008653846153846E-3</v>
      </c>
      <c r="L770" s="79">
        <v>5.7029850746268657E-4</v>
      </c>
      <c r="M770" s="79">
        <v>2.5480769230769231E-4</v>
      </c>
      <c r="N770" s="21">
        <v>9.5915492957746487E-5</v>
      </c>
      <c r="O770" s="79">
        <v>2.2123893805309734E-4</v>
      </c>
      <c r="P770" s="21">
        <v>2.1377682403433477E-4</v>
      </c>
      <c r="Q770" s="79">
        <v>1.9336206896551723E-4</v>
      </c>
      <c r="R770" s="79">
        <v>1.465983606557377E-4</v>
      </c>
      <c r="S770" s="79">
        <v>1.4124031007751938E-4</v>
      </c>
      <c r="T770" s="79">
        <v>1.3432835820895522E-4</v>
      </c>
    </row>
    <row r="771" spans="1:20" x14ac:dyDescent="0.25">
      <c r="A771" s="81" t="s">
        <v>285</v>
      </c>
      <c r="C771" s="275" t="s">
        <v>228</v>
      </c>
      <c r="D771" s="79">
        <v>4.2209302325581392E-2</v>
      </c>
      <c r="E771" s="79">
        <v>5.2903157894736839E-2</v>
      </c>
      <c r="F771" s="79">
        <v>5.1220994475138122E-2</v>
      </c>
      <c r="G771" s="79">
        <v>5.2513368983957219E-2</v>
      </c>
      <c r="H771" s="79">
        <v>4.7500000000000001E-2</v>
      </c>
      <c r="I771" s="79">
        <v>4.396276595744681E-2</v>
      </c>
      <c r="J771" s="79">
        <v>3.6650000000000002E-2</v>
      </c>
      <c r="K771" s="79">
        <v>0.04</v>
      </c>
      <c r="L771" s="79">
        <v>4.0103631840796017E-2</v>
      </c>
      <c r="M771" s="79">
        <v>3.4756105769230772E-2</v>
      </c>
      <c r="N771" s="21">
        <v>3.0311126760563377E-2</v>
      </c>
      <c r="O771" s="79">
        <v>2.7351371681415926E-2</v>
      </c>
      <c r="P771" s="21">
        <v>2.3693562231759654E-2</v>
      </c>
      <c r="Q771" s="79">
        <v>2.804521551724138E-2</v>
      </c>
      <c r="R771" s="79">
        <v>3.947467213114754E-2</v>
      </c>
      <c r="S771" s="79">
        <v>3.7357713178294574E-2</v>
      </c>
      <c r="T771" s="79">
        <v>3.4328358208955224E-2</v>
      </c>
    </row>
    <row r="772" spans="1:20" x14ac:dyDescent="0.25">
      <c r="A772" s="81" t="s">
        <v>285</v>
      </c>
      <c r="C772" s="275" t="s">
        <v>220</v>
      </c>
      <c r="D772" s="79">
        <v>2.9069767441860465E-3</v>
      </c>
      <c r="E772" s="79">
        <v>2.3391812865497076E-3</v>
      </c>
      <c r="F772" s="79">
        <v>1.1049723756906078E-3</v>
      </c>
      <c r="G772" s="79">
        <v>1.0695187165775401E-3</v>
      </c>
      <c r="H772" s="79">
        <v>1.0638297872340426E-3</v>
      </c>
      <c r="I772" s="79">
        <v>1.0638297872340426E-3</v>
      </c>
      <c r="J772" s="79">
        <v>1E-3</v>
      </c>
      <c r="K772" s="79">
        <v>9.6153846153846159E-4</v>
      </c>
      <c r="L772" s="79">
        <v>9.9502487562189048E-4</v>
      </c>
      <c r="M772" s="79">
        <v>9.6153846153846159E-4</v>
      </c>
      <c r="N772" s="21">
        <v>9.3896713615023472E-4</v>
      </c>
      <c r="O772" s="79">
        <v>8.8495575221238937E-4</v>
      </c>
      <c r="P772" s="21">
        <v>1.0729613733905579E-3</v>
      </c>
      <c r="Q772" s="79">
        <v>1.206896551724138E-3</v>
      </c>
      <c r="R772" s="79">
        <v>1.1475409836065574E-3</v>
      </c>
      <c r="S772" s="79">
        <v>1.0852713178294573E-3</v>
      </c>
      <c r="T772" s="79">
        <v>1.044776119402985E-3</v>
      </c>
    </row>
    <row r="773" spans="1:20" x14ac:dyDescent="0.25">
      <c r="A773" s="81" t="s">
        <v>285</v>
      </c>
      <c r="C773" s="275" t="s">
        <v>170</v>
      </c>
      <c r="D773" s="79">
        <v>1.9709302325581397E-2</v>
      </c>
      <c r="E773" s="79" t="s">
        <v>48</v>
      </c>
      <c r="F773" s="79" t="s">
        <v>48</v>
      </c>
      <c r="G773" s="79">
        <v>5.3475935828877003E-5</v>
      </c>
      <c r="H773" s="79">
        <v>3.7234042553191491E-4</v>
      </c>
      <c r="I773" s="79">
        <v>6.2255319148936178E-4</v>
      </c>
      <c r="J773" s="79">
        <v>2.5295E-4</v>
      </c>
      <c r="K773" s="79">
        <v>1.6899038461538462E-4</v>
      </c>
      <c r="L773" s="79">
        <v>7.5671641791044775E-5</v>
      </c>
      <c r="M773" s="79">
        <v>6.7307692307692305E-5</v>
      </c>
      <c r="N773" s="21">
        <v>6.8638497652582164E-5</v>
      </c>
      <c r="O773" s="79" t="s">
        <v>48</v>
      </c>
      <c r="P773" s="21" t="s">
        <v>48</v>
      </c>
      <c r="Q773" s="79">
        <v>1.1418103448275862E-4</v>
      </c>
      <c r="R773" s="79">
        <v>1.1987704918032786E-4</v>
      </c>
      <c r="S773" s="79">
        <v>1.5104651162790698E-4</v>
      </c>
      <c r="T773" s="79">
        <v>1.4925373134328358E-4</v>
      </c>
    </row>
    <row r="774" spans="1:20" x14ac:dyDescent="0.25">
      <c r="A774" s="81" t="s">
        <v>285</v>
      </c>
      <c r="C774" s="275" t="s">
        <v>154</v>
      </c>
      <c r="D774" s="79" t="s">
        <v>48</v>
      </c>
      <c r="E774" s="79" t="s">
        <v>48</v>
      </c>
      <c r="F774" s="79" t="s">
        <v>48</v>
      </c>
      <c r="G774" s="79" t="s">
        <v>48</v>
      </c>
      <c r="H774" s="79" t="s">
        <v>48</v>
      </c>
      <c r="I774" s="79" t="s">
        <v>48</v>
      </c>
      <c r="J774" s="79" t="s">
        <v>48</v>
      </c>
      <c r="K774" s="79" t="s">
        <v>48</v>
      </c>
      <c r="L774" s="79" t="s">
        <v>48</v>
      </c>
      <c r="M774" s="79" t="s">
        <v>48</v>
      </c>
      <c r="N774" s="21">
        <v>2.2065727699530516E-4</v>
      </c>
      <c r="O774" s="79">
        <v>6.5159292035398236E-4</v>
      </c>
      <c r="P774" s="21">
        <v>6.7759656652360519E-4</v>
      </c>
      <c r="Q774" s="79">
        <v>7.214655172413793E-4</v>
      </c>
      <c r="R774" s="79">
        <v>7.861065573770492E-4</v>
      </c>
      <c r="S774" s="79">
        <v>1.1517441860465116E-3</v>
      </c>
      <c r="T774" s="79">
        <v>1.1194029850746269E-3</v>
      </c>
    </row>
    <row r="775" spans="1:20" x14ac:dyDescent="0.25">
      <c r="A775" s="81" t="s">
        <v>285</v>
      </c>
      <c r="C775" s="275" t="s">
        <v>181</v>
      </c>
      <c r="D775" s="79">
        <v>1.1627906976744186E-3</v>
      </c>
      <c r="E775" s="79">
        <v>1.2865497076023392E-3</v>
      </c>
      <c r="F775" s="79">
        <v>1.2154696132596686E-3</v>
      </c>
      <c r="G775" s="79">
        <v>8.021390374331551E-4</v>
      </c>
      <c r="H775" s="79">
        <v>6.382978723404255E-4</v>
      </c>
      <c r="I775" s="79">
        <v>5.3191489361702129E-4</v>
      </c>
      <c r="J775" s="79">
        <v>5.0000000000000001E-4</v>
      </c>
      <c r="K775" s="79" t="s">
        <v>48</v>
      </c>
      <c r="L775" s="79" t="s">
        <v>48</v>
      </c>
      <c r="M775" s="79" t="s">
        <v>48</v>
      </c>
      <c r="N775" s="21">
        <v>4.2253521126760566E-4</v>
      </c>
      <c r="O775" s="79" t="s">
        <v>48</v>
      </c>
      <c r="P775" s="79" t="s">
        <v>48</v>
      </c>
      <c r="Q775" s="79" t="s">
        <v>48</v>
      </c>
      <c r="R775" s="79" t="s">
        <v>48</v>
      </c>
      <c r="S775" s="79" t="s">
        <v>48</v>
      </c>
      <c r="T775" s="79" t="s">
        <v>48</v>
      </c>
    </row>
    <row r="776" spans="1:20" x14ac:dyDescent="0.25">
      <c r="A776" s="81" t="s">
        <v>285</v>
      </c>
      <c r="C776" s="275" t="s">
        <v>323</v>
      </c>
      <c r="D776" s="79">
        <v>4.0697674418604653E-4</v>
      </c>
      <c r="E776" s="79">
        <v>2.1894736842105263E-4</v>
      </c>
      <c r="F776" s="79" t="s">
        <v>48</v>
      </c>
      <c r="G776" s="79" t="s">
        <v>48</v>
      </c>
      <c r="H776" s="79" t="s">
        <v>48</v>
      </c>
      <c r="I776" s="79" t="s">
        <v>48</v>
      </c>
      <c r="J776" s="79" t="s">
        <v>48</v>
      </c>
      <c r="K776" s="79" t="s">
        <v>48</v>
      </c>
      <c r="L776" s="79" t="s">
        <v>48</v>
      </c>
      <c r="M776" s="79" t="s">
        <v>48</v>
      </c>
      <c r="N776" s="21" t="s">
        <v>48</v>
      </c>
      <c r="O776" s="79" t="s">
        <v>48</v>
      </c>
      <c r="P776" s="79" t="s">
        <v>48</v>
      </c>
      <c r="Q776" s="79" t="s">
        <v>48</v>
      </c>
      <c r="R776" s="79">
        <v>6.8770491803278692E-5</v>
      </c>
      <c r="S776" s="79" t="s">
        <v>48</v>
      </c>
      <c r="T776" s="79" t="s">
        <v>48</v>
      </c>
    </row>
    <row r="777" spans="1:20" x14ac:dyDescent="0.25">
      <c r="A777" s="81" t="s">
        <v>285</v>
      </c>
      <c r="C777" s="275" t="s">
        <v>333</v>
      </c>
      <c r="D777" s="79">
        <v>5.8139534883720933E-5</v>
      </c>
      <c r="E777" s="79">
        <v>5.8479532163742693E-5</v>
      </c>
      <c r="F777" s="79">
        <v>5.5248618784530387E-5</v>
      </c>
      <c r="G777" s="79" t="s">
        <v>48</v>
      </c>
      <c r="H777" s="79" t="s">
        <v>48</v>
      </c>
      <c r="I777" s="79" t="s">
        <v>48</v>
      </c>
      <c r="J777" s="79" t="s">
        <v>48</v>
      </c>
      <c r="K777" s="79" t="s">
        <v>48</v>
      </c>
      <c r="L777" s="79" t="s">
        <v>48</v>
      </c>
      <c r="M777" s="79" t="s">
        <v>48</v>
      </c>
      <c r="N777" s="21">
        <v>9.3896713615023475E-5</v>
      </c>
      <c r="O777" s="79" t="s">
        <v>48</v>
      </c>
      <c r="P777" s="79" t="s">
        <v>48</v>
      </c>
      <c r="Q777" s="79" t="s">
        <v>48</v>
      </c>
      <c r="R777" s="79" t="s">
        <v>48</v>
      </c>
      <c r="S777" s="79" t="s">
        <v>48</v>
      </c>
      <c r="T777" s="79" t="s">
        <v>48</v>
      </c>
    </row>
    <row r="778" spans="1:20" x14ac:dyDescent="0.25">
      <c r="A778" s="81" t="s">
        <v>285</v>
      </c>
      <c r="C778" s="275" t="s">
        <v>56</v>
      </c>
      <c r="D778" s="79">
        <v>0.15616279069767441</v>
      </c>
      <c r="E778" s="79">
        <v>0.14426789473684212</v>
      </c>
      <c r="F778" s="79">
        <v>0.14477872928176794</v>
      </c>
      <c r="G778" s="79">
        <v>0.14759358288770053</v>
      </c>
      <c r="H778" s="79">
        <v>0.14505319148936172</v>
      </c>
      <c r="I778" s="79">
        <v>0.13664239361702127</v>
      </c>
      <c r="J778" s="79">
        <v>0.1284739</v>
      </c>
      <c r="K778" s="79">
        <v>0.13914235576923079</v>
      </c>
      <c r="L778" s="79">
        <v>0.14775348258706467</v>
      </c>
      <c r="M778" s="79">
        <v>0.15074182692307692</v>
      </c>
      <c r="N778" s="21">
        <v>0.15193953051643191</v>
      </c>
      <c r="O778" s="79">
        <v>0.15724960176991151</v>
      </c>
      <c r="P778" s="21">
        <v>0.15019184549356221</v>
      </c>
      <c r="Q778" s="79">
        <v>0.1788942672413793</v>
      </c>
      <c r="R778" s="79">
        <v>0.18427840163934425</v>
      </c>
      <c r="S778" s="79">
        <v>0.18840786821705424</v>
      </c>
      <c r="T778" s="79">
        <v>0.18656716417910449</v>
      </c>
    </row>
    <row r="779" spans="1:20" x14ac:dyDescent="0.25">
      <c r="A779" s="81" t="s">
        <v>285</v>
      </c>
      <c r="C779" s="275" t="s">
        <v>194</v>
      </c>
      <c r="D779" s="79">
        <v>1.1569767441860464E-3</v>
      </c>
      <c r="E779" s="79">
        <v>1.1637426900584795E-3</v>
      </c>
      <c r="F779" s="79">
        <v>1.3812154696132596E-3</v>
      </c>
      <c r="G779" s="79">
        <v>1.4438502673796792E-3</v>
      </c>
      <c r="H779" s="79">
        <v>1.4361702127659575E-3</v>
      </c>
      <c r="I779" s="79">
        <v>1.4361702127659575E-3</v>
      </c>
      <c r="J779" s="79">
        <v>1.4E-3</v>
      </c>
      <c r="K779" s="79">
        <v>1.3461538461538461E-3</v>
      </c>
      <c r="L779" s="79">
        <v>1.0138308457711444E-3</v>
      </c>
      <c r="M779" s="79">
        <v>9.8341346153846135E-4</v>
      </c>
      <c r="N779" s="21">
        <v>9.3680751173708923E-4</v>
      </c>
      <c r="O779" s="79">
        <v>1.2973893805309736E-3</v>
      </c>
      <c r="P779" s="21">
        <v>1.2321888412017167E-3</v>
      </c>
      <c r="Q779" s="79">
        <v>1.2178448275862069E-3</v>
      </c>
      <c r="R779" s="79">
        <v>1.2704918032786885E-3</v>
      </c>
      <c r="S779" s="79">
        <v>1.937984496124031E-3</v>
      </c>
      <c r="T779" s="79">
        <v>2.4253731343283581E-3</v>
      </c>
    </row>
    <row r="780" spans="1:20" x14ac:dyDescent="0.25">
      <c r="A780" s="81" t="s">
        <v>285</v>
      </c>
      <c r="C780" s="275" t="s">
        <v>165</v>
      </c>
      <c r="D780" s="79">
        <v>1.7848837209302325E-2</v>
      </c>
      <c r="E780" s="79">
        <v>1.6257309941520467E-2</v>
      </c>
      <c r="F780" s="79">
        <v>1.5966850828729281E-2</v>
      </c>
      <c r="G780" s="79">
        <v>1.5026737967914438E-2</v>
      </c>
      <c r="H780" s="79">
        <v>1.473404255319149E-2</v>
      </c>
      <c r="I780" s="79">
        <v>1.0666382978723403E-2</v>
      </c>
      <c r="J780" s="79">
        <v>9.7976000000000001E-3</v>
      </c>
      <c r="K780" s="79">
        <v>9.4230769230769229E-3</v>
      </c>
      <c r="L780" s="79">
        <v>9.7014925373134324E-3</v>
      </c>
      <c r="M780" s="79">
        <v>9.3749999999999997E-3</v>
      </c>
      <c r="N780" s="21">
        <v>8.9201877934272297E-3</v>
      </c>
      <c r="O780" s="79">
        <v>1.041154867256637E-2</v>
      </c>
      <c r="P780" s="21">
        <v>1.0429184549356223E-2</v>
      </c>
      <c r="Q780" s="79">
        <v>8.0211206896551729E-3</v>
      </c>
      <c r="R780" s="79">
        <v>7.1065573770491804E-3</v>
      </c>
      <c r="S780" s="79">
        <v>1.121093023255814E-2</v>
      </c>
      <c r="T780" s="79">
        <v>1.0447761194029851E-2</v>
      </c>
    </row>
    <row r="781" spans="1:20" x14ac:dyDescent="0.25">
      <c r="A781" s="81" t="s">
        <v>285</v>
      </c>
      <c r="C781" s="275" t="s">
        <v>84</v>
      </c>
      <c r="D781" s="79">
        <v>1.3372093023255815E-3</v>
      </c>
      <c r="E781" s="79">
        <v>5.6549707602339178E-4</v>
      </c>
      <c r="F781" s="79">
        <v>5.1309392265193375E-4</v>
      </c>
      <c r="G781" s="79">
        <v>1.0695187165775401E-3</v>
      </c>
      <c r="H781" s="79">
        <v>2.3404255319148938E-3</v>
      </c>
      <c r="I781" s="79">
        <v>2.3989361702127661E-3</v>
      </c>
      <c r="J781" s="79">
        <v>1.35765E-3</v>
      </c>
      <c r="K781" s="79">
        <v>1.442451923076923E-3</v>
      </c>
      <c r="L781" s="79">
        <v>1.5575621890547263E-3</v>
      </c>
      <c r="M781" s="79">
        <v>1.4423076923076924E-3</v>
      </c>
      <c r="N781" s="21">
        <v>1.5492957746478873E-3</v>
      </c>
      <c r="O781" s="79">
        <v>4.8672566371681417E-4</v>
      </c>
      <c r="P781" s="21">
        <v>7.510729613733906E-4</v>
      </c>
      <c r="Q781" s="79">
        <v>1.0387931034482759E-3</v>
      </c>
      <c r="R781" s="79">
        <v>8.9754098360655737E-4</v>
      </c>
      <c r="S781" s="79">
        <v>8.1395348837209306E-4</v>
      </c>
      <c r="T781" s="79">
        <v>7.4626865671641792E-4</v>
      </c>
    </row>
    <row r="782" spans="1:20" x14ac:dyDescent="0.25">
      <c r="A782" s="81" t="s">
        <v>285</v>
      </c>
      <c r="C782" s="275" t="s">
        <v>116</v>
      </c>
      <c r="D782" s="79">
        <v>1.3372093023255815E-3</v>
      </c>
      <c r="E782" s="79">
        <v>1.4215204678362573E-3</v>
      </c>
      <c r="F782" s="79">
        <v>1.2651933701657457E-3</v>
      </c>
      <c r="G782" s="79">
        <v>1.2299465240641712E-3</v>
      </c>
      <c r="H782" s="79">
        <v>1.5425531914893618E-3</v>
      </c>
      <c r="I782" s="79">
        <v>1.5904255319148936E-3</v>
      </c>
      <c r="J782" s="79">
        <v>1.5042E-3</v>
      </c>
      <c r="K782" s="79">
        <v>2.0674519230769232E-3</v>
      </c>
      <c r="L782" s="79">
        <v>1.3542786069651741E-3</v>
      </c>
      <c r="M782" s="79">
        <v>5.0807692307692305E-4</v>
      </c>
      <c r="N782" s="21">
        <v>8.5769953051643185E-4</v>
      </c>
      <c r="O782" s="79">
        <v>6.3115044247787609E-4</v>
      </c>
      <c r="P782" s="21">
        <v>7.3545064377682396E-4</v>
      </c>
      <c r="Q782" s="79">
        <v>6.1741379310344829E-4</v>
      </c>
      <c r="R782" s="79">
        <v>2.3069672131147538E-4</v>
      </c>
      <c r="S782" s="79">
        <v>4.3538759689922484E-4</v>
      </c>
      <c r="T782" s="79">
        <v>4.1791044776119402E-4</v>
      </c>
    </row>
    <row r="783" spans="1:20" x14ac:dyDescent="0.25">
      <c r="A783" s="81" t="s">
        <v>285</v>
      </c>
      <c r="C783" s="275" t="s">
        <v>324</v>
      </c>
      <c r="D783" s="79">
        <v>2.3255813953488373E-4</v>
      </c>
      <c r="E783" s="79">
        <v>1.0409356725146198E-4</v>
      </c>
      <c r="F783" s="79">
        <v>8.6795580110497235E-5</v>
      </c>
      <c r="G783" s="79">
        <v>1.6042780748663101E-4</v>
      </c>
      <c r="H783" s="79">
        <v>1.0638297872340425E-4</v>
      </c>
      <c r="I783" s="79">
        <v>1.0851063829787234E-4</v>
      </c>
      <c r="J783" s="79">
        <v>1.4750000000000001E-4</v>
      </c>
      <c r="K783" s="79">
        <v>1.4418269230769232E-4</v>
      </c>
      <c r="L783" s="79">
        <v>1.4572139303482587E-4</v>
      </c>
      <c r="M783" s="79">
        <v>1.6442307692307692E-4</v>
      </c>
      <c r="N783" s="21">
        <v>1.7464788732394367E-4</v>
      </c>
      <c r="O783" s="79">
        <v>1.9871681415929203E-4</v>
      </c>
      <c r="P783" s="21">
        <v>3.0021459227467812E-4</v>
      </c>
      <c r="Q783" s="79">
        <v>3.4168103448275859E-4</v>
      </c>
      <c r="R783" s="79">
        <v>4.1831967213114756E-4</v>
      </c>
      <c r="S783" s="79">
        <v>5.3267441860465118E-4</v>
      </c>
      <c r="T783" s="79">
        <v>5.5970149253731347E-4</v>
      </c>
    </row>
    <row r="784" spans="1:20" x14ac:dyDescent="0.25">
      <c r="A784" s="81" t="s">
        <v>285</v>
      </c>
      <c r="C784" s="277" t="s">
        <v>343</v>
      </c>
      <c r="D784" s="79" t="s">
        <v>48</v>
      </c>
      <c r="E784" s="79" t="s">
        <v>48</v>
      </c>
      <c r="F784" s="79" t="s">
        <v>48</v>
      </c>
      <c r="G784" s="79" t="s">
        <v>48</v>
      </c>
      <c r="H784" s="79" t="s">
        <v>48</v>
      </c>
      <c r="I784" s="79" t="s">
        <v>48</v>
      </c>
      <c r="J784" s="79" t="s">
        <v>48</v>
      </c>
      <c r="K784" s="79" t="s">
        <v>48</v>
      </c>
      <c r="L784" s="79" t="s">
        <v>48</v>
      </c>
      <c r="M784" s="79" t="s">
        <v>48</v>
      </c>
      <c r="N784" s="21" t="s">
        <v>48</v>
      </c>
      <c r="O784" s="79" t="s">
        <v>48</v>
      </c>
      <c r="P784" s="79" t="s">
        <v>48</v>
      </c>
      <c r="Q784" s="79" t="s">
        <v>48</v>
      </c>
      <c r="R784" s="79" t="s">
        <v>48</v>
      </c>
      <c r="S784" s="79" t="s">
        <v>48</v>
      </c>
      <c r="T784" s="79" t="s">
        <v>48</v>
      </c>
    </row>
    <row r="785" spans="1:20" x14ac:dyDescent="0.25">
      <c r="A785" s="81" t="s">
        <v>285</v>
      </c>
      <c r="C785" s="275" t="s">
        <v>325</v>
      </c>
      <c r="D785" s="79">
        <v>2.9069767441860465E-4</v>
      </c>
      <c r="E785" s="79">
        <v>1.9684210526315789E-4</v>
      </c>
      <c r="F785" s="79">
        <v>2.703867403314917E-4</v>
      </c>
      <c r="G785" s="79">
        <v>1.6042780748663101E-4</v>
      </c>
      <c r="H785" s="79" t="s">
        <v>48</v>
      </c>
      <c r="I785" s="79" t="s">
        <v>48</v>
      </c>
      <c r="J785" s="79" t="s">
        <v>48</v>
      </c>
      <c r="K785" s="79" t="s">
        <v>48</v>
      </c>
      <c r="L785" s="79" t="s">
        <v>48</v>
      </c>
      <c r="M785" s="79" t="s">
        <v>48</v>
      </c>
      <c r="N785" s="21" t="s">
        <v>48</v>
      </c>
      <c r="O785" s="79" t="s">
        <v>48</v>
      </c>
      <c r="P785" s="79" t="s">
        <v>48</v>
      </c>
      <c r="Q785" s="79" t="s">
        <v>48</v>
      </c>
      <c r="R785" s="79" t="s">
        <v>48</v>
      </c>
      <c r="S785" s="79" t="s">
        <v>48</v>
      </c>
      <c r="T785" s="79" t="s">
        <v>48</v>
      </c>
    </row>
    <row r="786" spans="1:20" x14ac:dyDescent="0.25">
      <c r="A786" s="81" t="s">
        <v>285</v>
      </c>
      <c r="C786" s="275" t="s">
        <v>262</v>
      </c>
      <c r="D786" s="79" t="s">
        <v>48</v>
      </c>
      <c r="E786" s="79" t="s">
        <v>48</v>
      </c>
      <c r="F786" s="79" t="s">
        <v>48</v>
      </c>
      <c r="G786" s="79" t="s">
        <v>48</v>
      </c>
      <c r="H786" s="79" t="s">
        <v>48</v>
      </c>
      <c r="I786" s="79" t="s">
        <v>48</v>
      </c>
      <c r="J786" s="79" t="s">
        <v>48</v>
      </c>
      <c r="K786" s="79" t="s">
        <v>48</v>
      </c>
      <c r="L786" s="79" t="s">
        <v>48</v>
      </c>
      <c r="M786" s="79" t="s">
        <v>48</v>
      </c>
      <c r="N786" s="21">
        <v>1.1737089201877934E-4</v>
      </c>
      <c r="O786" s="79">
        <v>1.1504424778761063E-4</v>
      </c>
      <c r="P786" s="21">
        <v>1.1587982832618026E-4</v>
      </c>
      <c r="Q786" s="79">
        <v>1.1206896551724138E-4</v>
      </c>
      <c r="R786" s="79">
        <v>1.0245901639344262E-4</v>
      </c>
      <c r="S786" s="79">
        <v>9.6899224806201549E-5</v>
      </c>
      <c r="T786" s="79">
        <v>9.328358208955224E-5</v>
      </c>
    </row>
    <row r="787" spans="1:20" x14ac:dyDescent="0.25">
      <c r="A787" s="81" t="s">
        <v>285</v>
      </c>
      <c r="C787" s="275" t="s">
        <v>334</v>
      </c>
      <c r="D787" s="79">
        <v>1.1627906976744187E-4</v>
      </c>
      <c r="E787" s="79">
        <v>1.1695906432748539E-4</v>
      </c>
      <c r="F787" s="79" t="s">
        <v>48</v>
      </c>
      <c r="G787" s="79" t="s">
        <v>48</v>
      </c>
      <c r="H787" s="79" t="s">
        <v>48</v>
      </c>
      <c r="I787" s="79" t="s">
        <v>48</v>
      </c>
      <c r="J787" s="79" t="s">
        <v>48</v>
      </c>
      <c r="K787" s="79" t="s">
        <v>48</v>
      </c>
      <c r="L787" s="79" t="s">
        <v>48</v>
      </c>
      <c r="M787" s="79" t="s">
        <v>48</v>
      </c>
      <c r="N787" s="21" t="s">
        <v>48</v>
      </c>
      <c r="O787" s="79" t="s">
        <v>48</v>
      </c>
      <c r="P787" s="79" t="s">
        <v>48</v>
      </c>
      <c r="Q787" s="79">
        <v>8.6206896551724131E-5</v>
      </c>
      <c r="R787" s="79">
        <v>9.8360655737704913E-5</v>
      </c>
      <c r="S787" s="79">
        <v>9.3023255813953483E-5</v>
      </c>
      <c r="T787" s="79" t="s">
        <v>48</v>
      </c>
    </row>
    <row r="788" spans="1:20" x14ac:dyDescent="0.25">
      <c r="A788" s="81" t="s">
        <v>285</v>
      </c>
      <c r="C788" s="275" t="s">
        <v>184</v>
      </c>
      <c r="D788" s="79">
        <v>3.4302325581395351E-3</v>
      </c>
      <c r="E788" s="79">
        <v>3.891345029239766E-3</v>
      </c>
      <c r="F788" s="79">
        <v>4.0441988950276246E-3</v>
      </c>
      <c r="G788" s="79">
        <v>4.0641711229946528E-3</v>
      </c>
      <c r="H788" s="79">
        <v>3.3510638297872342E-3</v>
      </c>
      <c r="I788" s="79">
        <v>3.2925531914893618E-3</v>
      </c>
      <c r="J788" s="79">
        <v>2.7799999999999999E-3</v>
      </c>
      <c r="K788" s="79">
        <v>2.4579326923076924E-3</v>
      </c>
      <c r="L788" s="79">
        <v>2.5421890547263682E-3</v>
      </c>
      <c r="M788" s="79">
        <v>2.3402403846153846E-3</v>
      </c>
      <c r="N788" s="21">
        <v>2.256431924882629E-3</v>
      </c>
      <c r="O788" s="79">
        <v>2.4372566371681417E-3</v>
      </c>
      <c r="P788" s="21">
        <v>3.1759656652360514E-3</v>
      </c>
      <c r="Q788" s="79">
        <v>3.9094827586206894E-3</v>
      </c>
      <c r="R788" s="79">
        <v>3.3319672131147541E-3</v>
      </c>
      <c r="S788" s="79">
        <v>3.4922480620155037E-3</v>
      </c>
      <c r="T788" s="79">
        <v>3.2462686567164179E-3</v>
      </c>
    </row>
    <row r="789" spans="1:20" x14ac:dyDescent="0.25">
      <c r="A789" s="81" t="s">
        <v>285</v>
      </c>
      <c r="C789" s="275" t="s">
        <v>326</v>
      </c>
      <c r="D789" s="79">
        <v>0.11773255813953488</v>
      </c>
      <c r="E789" s="79">
        <v>0.13046783625730995</v>
      </c>
      <c r="F789" s="79">
        <v>0.13469613259668509</v>
      </c>
      <c r="G789" s="79">
        <v>0.13748663101604278</v>
      </c>
      <c r="H789" s="79">
        <v>0.15265957446808512</v>
      </c>
      <c r="I789" s="79">
        <v>0.15537234042553191</v>
      </c>
      <c r="J789" s="79">
        <v>0.153</v>
      </c>
      <c r="K789" s="79">
        <v>0.1541346153846154</v>
      </c>
      <c r="L789" s="79">
        <v>0.17266970149253733</v>
      </c>
      <c r="M789" s="79">
        <v>0.16797639423076924</v>
      </c>
      <c r="N789" s="21">
        <v>0.17304840375586855</v>
      </c>
      <c r="O789" s="79">
        <v>0.17357115044247787</v>
      </c>
      <c r="P789" s="21">
        <v>0.1562431330472103</v>
      </c>
      <c r="Q789" s="79">
        <v>0.14736474137931035</v>
      </c>
      <c r="R789" s="79">
        <v>0.14265807377049181</v>
      </c>
      <c r="S789" s="79">
        <v>0.14241406976744186</v>
      </c>
      <c r="T789" s="79">
        <v>0.14096298507462687</v>
      </c>
    </row>
    <row r="790" spans="1:20" x14ac:dyDescent="0.25">
      <c r="A790" s="81" t="s">
        <v>285</v>
      </c>
      <c r="C790" s="275" t="s">
        <v>158</v>
      </c>
      <c r="D790" s="79">
        <v>1.0465116279069768E-3</v>
      </c>
      <c r="E790" s="79">
        <v>1.026842105263158E-3</v>
      </c>
      <c r="F790" s="79">
        <v>9.3922651933701657E-4</v>
      </c>
      <c r="G790" s="79">
        <v>1.6577540106951871E-3</v>
      </c>
      <c r="H790" s="79">
        <v>4.7872340425531912E-4</v>
      </c>
      <c r="I790" s="79">
        <v>5.0707446808510631E-4</v>
      </c>
      <c r="J790" s="79">
        <v>4.6574999999999996E-4</v>
      </c>
      <c r="K790" s="79">
        <v>9.2067307692307685E-4</v>
      </c>
      <c r="L790" s="79">
        <v>1.1692537313432835E-3</v>
      </c>
      <c r="M790" s="79">
        <v>1.3343269230769231E-3</v>
      </c>
      <c r="N790" s="21">
        <v>6.6779342723004699E-4</v>
      </c>
      <c r="O790" s="79">
        <v>1.495929203539823E-3</v>
      </c>
      <c r="P790" s="21">
        <v>1.7598283261802575E-3</v>
      </c>
      <c r="Q790" s="79">
        <v>1.9624999999999998E-3</v>
      </c>
      <c r="R790" s="79">
        <v>2.0168442622950818E-3</v>
      </c>
      <c r="S790" s="79">
        <v>1.5520542635658915E-3</v>
      </c>
      <c r="T790" s="79">
        <v>8.5839552238805965E-4</v>
      </c>
    </row>
    <row r="791" spans="1:20" x14ac:dyDescent="0.25">
      <c r="A791" s="81" t="s">
        <v>285</v>
      </c>
      <c r="C791" s="275" t="s">
        <v>118</v>
      </c>
      <c r="D791" s="79">
        <v>6.4418604651162795E-2</v>
      </c>
      <c r="E791" s="79">
        <v>6.4327485380116955E-2</v>
      </c>
      <c r="F791" s="79">
        <v>6.3425414364640886E-2</v>
      </c>
      <c r="G791" s="79">
        <v>6.3850267379679138E-2</v>
      </c>
      <c r="H791" s="79">
        <v>6.5372340425531916E-2</v>
      </c>
      <c r="I791" s="79">
        <v>6.5797872340425528E-2</v>
      </c>
      <c r="J791" s="79">
        <v>7.0949999999999999E-2</v>
      </c>
      <c r="K791" s="79">
        <v>6.0721153846153848E-2</v>
      </c>
      <c r="L791" s="79">
        <v>6.2985074626865672E-2</v>
      </c>
      <c r="M791" s="79">
        <v>5.7644230769230767E-2</v>
      </c>
      <c r="N791" s="21">
        <v>5.4507042253521126E-2</v>
      </c>
      <c r="O791" s="79">
        <v>5.3407079646017701E-2</v>
      </c>
      <c r="P791" s="21">
        <v>5.0686695278969955E-2</v>
      </c>
      <c r="Q791" s="79">
        <v>5.0301724137931034E-2</v>
      </c>
      <c r="R791" s="79">
        <v>4.7090163934426228E-2</v>
      </c>
      <c r="S791" s="79">
        <v>4.6472868217054264E-2</v>
      </c>
      <c r="T791" s="79">
        <v>4.7126865671641788E-2</v>
      </c>
    </row>
    <row r="792" spans="1:20" x14ac:dyDescent="0.25">
      <c r="A792" s="81" t="s">
        <v>285</v>
      </c>
      <c r="C792" s="275" t="s">
        <v>85</v>
      </c>
      <c r="D792" s="79">
        <v>1.8604651162790699E-3</v>
      </c>
      <c r="E792" s="79">
        <v>1.5497076023391813E-3</v>
      </c>
      <c r="F792" s="79">
        <v>1.1823204419889502E-3</v>
      </c>
      <c r="G792" s="79">
        <v>1.2299465240641712E-3</v>
      </c>
      <c r="H792" s="79">
        <v>1.0638297872340426E-3</v>
      </c>
      <c r="I792" s="79">
        <v>1.1595744680851065E-3</v>
      </c>
      <c r="J792" s="79">
        <v>1.2199999999999999E-3</v>
      </c>
      <c r="K792" s="79">
        <v>1.1435576923076924E-3</v>
      </c>
      <c r="L792" s="79">
        <v>9.9880597014925386E-4</v>
      </c>
      <c r="M792" s="79">
        <v>1.1618750000000001E-3</v>
      </c>
      <c r="N792" s="21">
        <v>1.352112676056338E-3</v>
      </c>
      <c r="O792" s="79">
        <v>9.9336283185840705E-4</v>
      </c>
      <c r="P792" s="21">
        <v>1.0175965665236051E-3</v>
      </c>
      <c r="Q792" s="79">
        <v>1.2232758620689655E-3</v>
      </c>
      <c r="R792" s="79">
        <v>1.1165573770491803E-3</v>
      </c>
      <c r="S792" s="79">
        <v>1.435077519379845E-3</v>
      </c>
      <c r="T792" s="79">
        <v>1.6791044776119403E-3</v>
      </c>
    </row>
    <row r="793" spans="1:20" x14ac:dyDescent="0.25">
      <c r="A793" s="81" t="s">
        <v>285</v>
      </c>
      <c r="C793" s="275" t="s">
        <v>29</v>
      </c>
      <c r="D793" s="79">
        <v>3.4883720930232558E-3</v>
      </c>
      <c r="E793" s="79">
        <v>2.9286549707602336E-3</v>
      </c>
      <c r="F793" s="79">
        <v>9.9447513812154706E-4</v>
      </c>
      <c r="G793" s="79">
        <v>9.6256684491978614E-4</v>
      </c>
      <c r="H793" s="79">
        <v>7.9787234042553187E-4</v>
      </c>
      <c r="I793" s="79">
        <v>9.5744680851063825E-4</v>
      </c>
      <c r="J793" s="79">
        <v>8.9999999999999998E-4</v>
      </c>
      <c r="K793" s="79">
        <v>7.2115384615384619E-4</v>
      </c>
      <c r="L793" s="79">
        <v>8.955223880597015E-4</v>
      </c>
      <c r="M793" s="79">
        <v>8.6538461538461541E-4</v>
      </c>
      <c r="N793" s="21">
        <v>8.4507042253521131E-4</v>
      </c>
      <c r="O793" s="79">
        <v>7.964601769911505E-4</v>
      </c>
      <c r="P793" s="21" t="s">
        <v>48</v>
      </c>
      <c r="Q793" s="79" t="s">
        <v>48</v>
      </c>
      <c r="R793" s="79" t="s">
        <v>48</v>
      </c>
      <c r="S793" s="79" t="s">
        <v>48</v>
      </c>
      <c r="T793" s="79" t="s">
        <v>48</v>
      </c>
    </row>
    <row r="794" spans="1:20" ht="17.25" x14ac:dyDescent="0.25">
      <c r="A794" s="81" t="s">
        <v>285</v>
      </c>
      <c r="C794" s="275" t="s">
        <v>335</v>
      </c>
      <c r="D794" s="79">
        <v>2.0348837209302327E-2</v>
      </c>
      <c r="E794" s="79">
        <v>2.1929824561403508E-2</v>
      </c>
      <c r="F794" s="79">
        <v>2.0441988950276244E-2</v>
      </c>
      <c r="G794" s="79">
        <v>2.0320855614973262E-2</v>
      </c>
      <c r="H794" s="79">
        <v>2.1276595744680851E-2</v>
      </c>
      <c r="I794" s="79">
        <v>3.7234042553191488E-2</v>
      </c>
      <c r="J794" s="79">
        <v>6.3844999999999999E-2</v>
      </c>
      <c r="K794" s="79">
        <v>6.4903846153846159E-2</v>
      </c>
      <c r="L794" s="79">
        <v>4.8434776119402986E-2</v>
      </c>
      <c r="M794" s="79">
        <v>4.381403846153846E-2</v>
      </c>
      <c r="N794" s="21">
        <v>5.315333333333333E-2</v>
      </c>
      <c r="O794" s="79">
        <v>7.0353982300884951E-2</v>
      </c>
      <c r="P794" s="21">
        <v>6.6309012875536477E-2</v>
      </c>
      <c r="Q794" s="79">
        <v>5.1724137931034482E-2</v>
      </c>
      <c r="R794" s="79">
        <v>5.737704918032787E-2</v>
      </c>
      <c r="S794" s="79">
        <v>5.5348837209302323E-2</v>
      </c>
      <c r="T794" s="79">
        <v>4.9776119402985076E-2</v>
      </c>
    </row>
    <row r="795" spans="1:20" x14ac:dyDescent="0.25">
      <c r="A795" s="81" t="s">
        <v>285</v>
      </c>
      <c r="C795" s="275" t="s">
        <v>54</v>
      </c>
      <c r="D795" s="79">
        <v>8.1395348837209306E-4</v>
      </c>
      <c r="E795" s="79">
        <v>6.1228070175438603E-4</v>
      </c>
      <c r="F795" s="79">
        <v>5.1381215469613263E-4</v>
      </c>
      <c r="G795" s="79">
        <v>8.021390374331551E-4</v>
      </c>
      <c r="H795" s="79">
        <v>7.4468085106382982E-4</v>
      </c>
      <c r="I795" s="79">
        <v>6.9148936170212766E-4</v>
      </c>
      <c r="J795" s="79">
        <v>7.247E-4</v>
      </c>
      <c r="K795" s="79">
        <v>6.4908653846153849E-4</v>
      </c>
      <c r="L795" s="79">
        <v>4.5273631840796018E-4</v>
      </c>
      <c r="M795" s="79">
        <v>4.3403846153846156E-4</v>
      </c>
      <c r="N795" s="21">
        <v>3.8647887323943659E-4</v>
      </c>
      <c r="O795" s="79">
        <v>3.7730088495575219E-4</v>
      </c>
      <c r="P795" s="21">
        <v>3.2918454935622316E-4</v>
      </c>
      <c r="Q795" s="79">
        <v>3.4051724137931034E-4</v>
      </c>
      <c r="R795" s="79">
        <v>1.639344262295082E-4</v>
      </c>
      <c r="S795" s="79">
        <v>7.7519379844961245E-5</v>
      </c>
      <c r="T795" s="79">
        <v>8.5820895522388058E-5</v>
      </c>
    </row>
    <row r="796" spans="1:20" x14ac:dyDescent="0.25">
      <c r="A796" s="81" t="s">
        <v>285</v>
      </c>
      <c r="B796" s="79" t="s">
        <v>354</v>
      </c>
      <c r="C796" s="275" t="s">
        <v>327</v>
      </c>
      <c r="D796" s="79">
        <v>1.9767441860465114E-3</v>
      </c>
      <c r="E796" s="79">
        <v>4.4695906432748537E-4</v>
      </c>
      <c r="F796" s="79">
        <v>5.009944751381215E-4</v>
      </c>
      <c r="G796" s="79">
        <v>3.2085561497326203E-4</v>
      </c>
      <c r="H796" s="79">
        <v>3.7234042553191491E-4</v>
      </c>
      <c r="I796" s="79">
        <v>1.0787234042553192E-4</v>
      </c>
      <c r="J796" s="79">
        <v>5.1799999999999999E-5</v>
      </c>
      <c r="K796" s="79">
        <v>1.2730769230769233E-4</v>
      </c>
      <c r="L796" s="79">
        <v>1.0945273631840797E-4</v>
      </c>
      <c r="M796" s="79">
        <v>1.1057692307692306E-4</v>
      </c>
      <c r="N796" s="21">
        <v>1.0798122065727699E-4</v>
      </c>
      <c r="O796" s="79">
        <v>2.1327433628318585E-4</v>
      </c>
      <c r="P796" s="21">
        <v>2.0686695278969959E-4</v>
      </c>
      <c r="Q796" s="79">
        <v>2.0474137931034484E-4</v>
      </c>
      <c r="R796" s="79">
        <v>2.1409836065573772E-4</v>
      </c>
      <c r="S796" s="79">
        <v>2.2341085271317831E-4</v>
      </c>
      <c r="T796" s="79">
        <v>2.1641791044776118E-4</v>
      </c>
    </row>
    <row r="797" spans="1:20" x14ac:dyDescent="0.25">
      <c r="A797" s="81" t="s">
        <v>285</v>
      </c>
      <c r="C797" s="277" t="s">
        <v>120</v>
      </c>
      <c r="D797" s="79" t="s">
        <v>48</v>
      </c>
      <c r="E797" s="79" t="s">
        <v>48</v>
      </c>
      <c r="F797" s="79" t="s">
        <v>48</v>
      </c>
      <c r="G797" s="79" t="s">
        <v>48</v>
      </c>
      <c r="H797" s="79" t="s">
        <v>48</v>
      </c>
      <c r="I797" s="79" t="s">
        <v>48</v>
      </c>
      <c r="J797" s="79" t="s">
        <v>48</v>
      </c>
      <c r="K797" s="79" t="s">
        <v>48</v>
      </c>
      <c r="L797" s="79" t="s">
        <v>48</v>
      </c>
      <c r="M797" s="79" t="s">
        <v>48</v>
      </c>
      <c r="N797" s="21" t="s">
        <v>48</v>
      </c>
      <c r="O797" s="79" t="s">
        <v>48</v>
      </c>
      <c r="P797" s="79" t="s">
        <v>48</v>
      </c>
      <c r="Q797" s="79" t="s">
        <v>48</v>
      </c>
      <c r="R797" s="79" t="s">
        <v>48</v>
      </c>
      <c r="S797" s="79">
        <v>1.9689922480620155E-5</v>
      </c>
      <c r="T797" s="79">
        <v>1.9029850746268656E-5</v>
      </c>
    </row>
    <row r="798" spans="1:20" x14ac:dyDescent="0.25">
      <c r="A798" s="81" t="s">
        <v>285</v>
      </c>
      <c r="C798" s="275" t="s">
        <v>328</v>
      </c>
      <c r="D798" s="79">
        <v>1.2430232558139533E-4</v>
      </c>
      <c r="E798" s="79">
        <v>1.2502923976608188E-4</v>
      </c>
      <c r="F798" s="79" t="s">
        <v>48</v>
      </c>
      <c r="G798" s="79" t="s">
        <v>48</v>
      </c>
      <c r="H798" s="79" t="s">
        <v>48</v>
      </c>
      <c r="I798" s="79" t="s">
        <v>48</v>
      </c>
      <c r="J798" s="79" t="s">
        <v>48</v>
      </c>
      <c r="K798" s="79" t="s">
        <v>48</v>
      </c>
      <c r="L798" s="79" t="s">
        <v>48</v>
      </c>
      <c r="M798" s="79" t="s">
        <v>48</v>
      </c>
      <c r="N798" s="21" t="s">
        <v>48</v>
      </c>
      <c r="O798" s="79" t="s">
        <v>48</v>
      </c>
      <c r="P798" s="79" t="s">
        <v>48</v>
      </c>
      <c r="Q798" s="79" t="s">
        <v>48</v>
      </c>
      <c r="R798" s="79">
        <v>3.8196721311475411E-5</v>
      </c>
      <c r="S798" s="79">
        <v>2.7441860465116277E-5</v>
      </c>
      <c r="T798" s="79">
        <v>2.6119402985074626E-5</v>
      </c>
    </row>
    <row r="799" spans="1:20" x14ac:dyDescent="0.25">
      <c r="A799" s="81" t="s">
        <v>285</v>
      </c>
      <c r="C799" s="275" t="s">
        <v>121</v>
      </c>
      <c r="D799" s="79">
        <v>8.3720930232558145E-3</v>
      </c>
      <c r="E799" s="79">
        <v>8.8864912280701754E-3</v>
      </c>
      <c r="F799" s="79">
        <v>7.9637016574585634E-3</v>
      </c>
      <c r="G799" s="79">
        <v>5.8823529411764705E-3</v>
      </c>
      <c r="H799" s="79">
        <v>6.0106382978723401E-3</v>
      </c>
      <c r="I799" s="79">
        <v>4.2455851063829785E-3</v>
      </c>
      <c r="J799" s="79">
        <v>3.54565E-3</v>
      </c>
      <c r="K799" s="79">
        <v>4.2247115384615383E-3</v>
      </c>
      <c r="L799" s="79">
        <v>4.3259203980099501E-3</v>
      </c>
      <c r="M799" s="79">
        <v>3.3566826923076922E-3</v>
      </c>
      <c r="N799" s="21">
        <v>3.530469483568075E-3</v>
      </c>
      <c r="O799" s="79">
        <v>3.4415929203539825E-3</v>
      </c>
      <c r="P799" s="21">
        <v>3.4040772532188839E-3</v>
      </c>
      <c r="Q799" s="79">
        <v>3.1543103448275866E-3</v>
      </c>
      <c r="R799" s="79">
        <v>2.7583606557377051E-3</v>
      </c>
      <c r="S799" s="79">
        <v>2.6657751937984495E-3</v>
      </c>
      <c r="T799" s="79">
        <v>2.574626865671642E-3</v>
      </c>
    </row>
    <row r="800" spans="1:20" x14ac:dyDescent="0.25">
      <c r="A800" s="81" t="s">
        <v>285</v>
      </c>
      <c r="C800" s="275" t="s">
        <v>32</v>
      </c>
      <c r="D800" s="79">
        <v>2.7325581395348836E-3</v>
      </c>
      <c r="E800" s="79">
        <v>5.6140350877192978E-3</v>
      </c>
      <c r="F800" s="79">
        <v>3.6464088397790057E-3</v>
      </c>
      <c r="G800" s="79">
        <v>3.2085561497326204E-3</v>
      </c>
      <c r="H800" s="79">
        <v>1.5957446808510637E-4</v>
      </c>
      <c r="I800" s="79">
        <v>1.1946808510638298E-4</v>
      </c>
      <c r="J800" s="79">
        <v>1.7915000000000002E-4</v>
      </c>
      <c r="K800" s="79">
        <v>1.3216346153846153E-4</v>
      </c>
      <c r="L800" s="79">
        <v>1.1786069651741295E-4</v>
      </c>
      <c r="M800" s="79">
        <v>1.6346153846153846E-4</v>
      </c>
      <c r="N800" s="21">
        <v>1.6197183098591551E-4</v>
      </c>
      <c r="O800" s="79">
        <v>1.5486725663716813E-4</v>
      </c>
      <c r="P800" s="21" t="s">
        <v>48</v>
      </c>
      <c r="Q800" s="79" t="s">
        <v>48</v>
      </c>
      <c r="R800" s="79">
        <v>3.4971311475409834E-4</v>
      </c>
      <c r="S800" s="79">
        <v>2.3255813953488373E-4</v>
      </c>
      <c r="T800" s="79">
        <v>2.2388059701492538E-4</v>
      </c>
    </row>
    <row r="801" spans="1:21" x14ac:dyDescent="0.25">
      <c r="A801" s="81" t="s">
        <v>285</v>
      </c>
      <c r="C801" s="275" t="s">
        <v>182</v>
      </c>
      <c r="D801" s="79" t="s">
        <v>48</v>
      </c>
      <c r="E801" s="79" t="s">
        <v>48</v>
      </c>
      <c r="F801" s="79" t="s">
        <v>48</v>
      </c>
      <c r="G801" s="79">
        <v>1.0695187165775401E-4</v>
      </c>
      <c r="H801" s="79">
        <v>1.5957446808510637E-4</v>
      </c>
      <c r="I801" s="79">
        <v>1.5127659574468085E-4</v>
      </c>
      <c r="J801" s="79">
        <v>1.3999999999999999E-4</v>
      </c>
      <c r="K801" s="79">
        <v>1.25E-4</v>
      </c>
      <c r="L801" s="79">
        <v>1.2124378109452736E-4</v>
      </c>
      <c r="M801" s="79">
        <v>1.1562499999999999E-4</v>
      </c>
      <c r="N801" s="21" t="s">
        <v>48</v>
      </c>
      <c r="O801" s="79" t="s">
        <v>48</v>
      </c>
      <c r="P801" s="21">
        <v>2.7081545064377683E-5</v>
      </c>
      <c r="Q801" s="79">
        <v>2.4568965517241376E-5</v>
      </c>
      <c r="R801" s="79">
        <v>4.5081967213114759E-5</v>
      </c>
      <c r="S801" s="79">
        <v>2.3255813953488371E-5</v>
      </c>
      <c r="T801" s="79">
        <v>2.2388059701492536E-5</v>
      </c>
    </row>
    <row r="802" spans="1:21" x14ac:dyDescent="0.25">
      <c r="A802" s="81" t="s">
        <v>285</v>
      </c>
      <c r="C802" s="275" t="s">
        <v>174</v>
      </c>
      <c r="D802" s="79">
        <v>1.7383720930232559E-2</v>
      </c>
      <c r="E802" s="79">
        <v>1.66140350877193E-2</v>
      </c>
      <c r="F802" s="79">
        <v>1.8162265193370167E-2</v>
      </c>
      <c r="G802" s="79">
        <v>1.6363636363636365E-2</v>
      </c>
      <c r="H802" s="79">
        <v>1.5638297872340425E-2</v>
      </c>
      <c r="I802" s="79">
        <v>1.6319148936170213E-2</v>
      </c>
      <c r="J802" s="79">
        <v>1.4630000000000001E-2</v>
      </c>
      <c r="K802" s="79">
        <v>1.489903846153846E-2</v>
      </c>
      <c r="L802" s="79">
        <v>1.3343283582089551E-2</v>
      </c>
      <c r="M802" s="79">
        <v>1.2980769230769231E-2</v>
      </c>
      <c r="N802" s="21">
        <v>1.3759061032863848E-2</v>
      </c>
      <c r="O802" s="79">
        <v>1.2769469026548672E-2</v>
      </c>
      <c r="P802" s="21">
        <v>1.2965665236051502E-2</v>
      </c>
      <c r="Q802" s="79">
        <v>1.0259913793103448E-2</v>
      </c>
      <c r="R802" s="79">
        <v>1.2677745901639344E-2</v>
      </c>
      <c r="S802" s="79">
        <v>1.323046511627907E-2</v>
      </c>
      <c r="T802" s="79">
        <v>1.4276529850746268E-2</v>
      </c>
    </row>
    <row r="803" spans="1:21" x14ac:dyDescent="0.25">
      <c r="A803" s="81" t="s">
        <v>285</v>
      </c>
      <c r="C803" s="277" t="s">
        <v>122</v>
      </c>
      <c r="D803" s="79" t="s">
        <v>48</v>
      </c>
      <c r="E803" s="79" t="s">
        <v>48</v>
      </c>
      <c r="F803" s="79" t="s">
        <v>48</v>
      </c>
      <c r="G803" s="79" t="s">
        <v>48</v>
      </c>
      <c r="H803" s="79" t="s">
        <v>48</v>
      </c>
      <c r="I803" s="79" t="s">
        <v>48</v>
      </c>
      <c r="J803" s="79" t="s">
        <v>48</v>
      </c>
      <c r="K803" s="79" t="s">
        <v>48</v>
      </c>
      <c r="L803" s="79" t="s">
        <v>48</v>
      </c>
      <c r="M803" s="79" t="s">
        <v>48</v>
      </c>
      <c r="N803" s="21" t="s">
        <v>48</v>
      </c>
      <c r="O803" s="79" t="s">
        <v>48</v>
      </c>
      <c r="P803" s="21">
        <v>5.7939914163090132E-5</v>
      </c>
      <c r="Q803" s="79">
        <v>7.3189655172413792E-5</v>
      </c>
      <c r="R803" s="79">
        <v>6.7254098360655738E-5</v>
      </c>
      <c r="S803" s="79">
        <v>9.3449612403100771E-5</v>
      </c>
      <c r="T803" s="79">
        <v>9.328358208955224E-5</v>
      </c>
    </row>
    <row r="804" spans="1:21" x14ac:dyDescent="0.25">
      <c r="A804" s="81" t="s">
        <v>285</v>
      </c>
      <c r="C804" s="275" t="s">
        <v>140</v>
      </c>
      <c r="D804" s="79">
        <v>2.9069767441860465E-4</v>
      </c>
      <c r="E804" s="79">
        <v>2.9239766081871346E-4</v>
      </c>
      <c r="F804" s="79">
        <v>2.7624309392265195E-4</v>
      </c>
      <c r="G804" s="79">
        <v>3.7433155080213902E-4</v>
      </c>
      <c r="H804" s="79">
        <v>2.6595744680851064E-4</v>
      </c>
      <c r="I804" s="79">
        <v>2.6595744680851064E-4</v>
      </c>
      <c r="J804" s="79">
        <v>2.5000000000000001E-4</v>
      </c>
      <c r="K804" s="79">
        <v>2.403846153846154E-4</v>
      </c>
      <c r="L804" s="79">
        <v>1.5472636815920396E-4</v>
      </c>
      <c r="M804" s="79">
        <v>1.4951923076923077E-4</v>
      </c>
      <c r="N804" s="21">
        <v>1.4600938967136151E-4</v>
      </c>
      <c r="O804" s="79">
        <v>5.6106194690265491E-5</v>
      </c>
      <c r="P804" s="21">
        <v>1.1377682403433476E-4</v>
      </c>
      <c r="Q804" s="79">
        <v>7.6034482758620688E-5</v>
      </c>
      <c r="R804" s="79">
        <v>7.2418032786885237E-5</v>
      </c>
      <c r="S804" s="79">
        <v>1.1627906976744187E-4</v>
      </c>
      <c r="T804" s="79">
        <v>1.1194029850746269E-4</v>
      </c>
    </row>
    <row r="805" spans="1:21" x14ac:dyDescent="0.25">
      <c r="A805" s="81" t="s">
        <v>285</v>
      </c>
      <c r="C805" s="275" t="s">
        <v>46</v>
      </c>
      <c r="D805" s="79" t="s">
        <v>48</v>
      </c>
      <c r="E805" s="79" t="s">
        <v>48</v>
      </c>
      <c r="F805" s="79">
        <v>7.6464088397790056E-5</v>
      </c>
      <c r="G805" s="79">
        <v>2.6737967914438503E-4</v>
      </c>
      <c r="H805" s="79">
        <v>4.2553191489361702E-4</v>
      </c>
      <c r="I805" s="79">
        <v>4.2478723404255317E-4</v>
      </c>
      <c r="J805" s="79">
        <v>6.6080000000000002E-4</v>
      </c>
      <c r="K805" s="79">
        <v>6.1975961538461534E-4</v>
      </c>
      <c r="L805" s="79">
        <v>7.4159203980099508E-4</v>
      </c>
      <c r="M805" s="79">
        <v>5.952403846153846E-4</v>
      </c>
      <c r="N805" s="21">
        <v>4.8769953051643191E-4</v>
      </c>
      <c r="O805" s="79">
        <v>3.6420353982300884E-4</v>
      </c>
      <c r="P805" s="21">
        <v>5.3519313304721029E-4</v>
      </c>
      <c r="Q805" s="79">
        <v>4.4823275862068961E-4</v>
      </c>
      <c r="R805" s="79">
        <v>4.6012295081967217E-4</v>
      </c>
      <c r="S805" s="79">
        <v>4.2689922480620155E-4</v>
      </c>
      <c r="T805" s="79">
        <v>4.1417910447761193E-4</v>
      </c>
    </row>
    <row r="806" spans="1:21" x14ac:dyDescent="0.25">
      <c r="A806" s="81" t="s">
        <v>285</v>
      </c>
      <c r="C806" s="275" t="s">
        <v>161</v>
      </c>
      <c r="D806" s="79" t="s">
        <v>48</v>
      </c>
      <c r="E806" s="79" t="s">
        <v>48</v>
      </c>
      <c r="F806" s="79" t="s">
        <v>48</v>
      </c>
      <c r="G806" s="79" t="s">
        <v>48</v>
      </c>
      <c r="H806" s="79" t="s">
        <v>48</v>
      </c>
      <c r="I806" s="79" t="s">
        <v>48</v>
      </c>
      <c r="J806" s="79" t="s">
        <v>48</v>
      </c>
      <c r="K806" s="79" t="s">
        <v>48</v>
      </c>
      <c r="L806" s="79" t="s">
        <v>48</v>
      </c>
      <c r="M806" s="79" t="s">
        <v>48</v>
      </c>
      <c r="N806" s="21">
        <v>3.755868544600939E-4</v>
      </c>
      <c r="O806" s="79">
        <v>6.7699115044247786E-4</v>
      </c>
      <c r="P806" s="21">
        <v>7.3317596566523601E-4</v>
      </c>
      <c r="Q806" s="79">
        <v>8.3862068965517237E-4</v>
      </c>
      <c r="R806" s="79">
        <v>1.276516393442623E-3</v>
      </c>
      <c r="S806" s="79">
        <v>1.2023643410852714E-3</v>
      </c>
      <c r="T806" s="79">
        <v>1.190634328358209E-3</v>
      </c>
    </row>
    <row r="807" spans="1:21" x14ac:dyDescent="0.25">
      <c r="A807" s="81" t="s">
        <v>285</v>
      </c>
      <c r="C807" s="275" t="s">
        <v>329</v>
      </c>
      <c r="D807" s="79">
        <v>1.7441860465116279E-4</v>
      </c>
      <c r="E807" s="79">
        <v>2.3391812865497077E-4</v>
      </c>
      <c r="F807" s="79">
        <v>2.0441988950276244E-4</v>
      </c>
      <c r="G807" s="79">
        <v>2.1390374331550801E-4</v>
      </c>
      <c r="H807" s="79">
        <v>1.5957446808510637E-4</v>
      </c>
      <c r="I807" s="79">
        <v>1.5957446808510637E-4</v>
      </c>
      <c r="J807" s="79">
        <v>1.1999999999999999E-4</v>
      </c>
      <c r="K807" s="79">
        <v>5.7692307692307691E-5</v>
      </c>
      <c r="L807" s="79" t="s">
        <v>48</v>
      </c>
      <c r="M807" s="79" t="s">
        <v>48</v>
      </c>
      <c r="N807" s="21" t="s">
        <v>48</v>
      </c>
      <c r="O807" s="79" t="s">
        <v>48</v>
      </c>
      <c r="P807" s="79" t="s">
        <v>48</v>
      </c>
      <c r="Q807" s="79" t="s">
        <v>48</v>
      </c>
      <c r="R807" s="79" t="s">
        <v>48</v>
      </c>
      <c r="S807" s="79" t="s">
        <v>48</v>
      </c>
      <c r="T807" s="79" t="s">
        <v>48</v>
      </c>
    </row>
    <row r="808" spans="1:21" x14ac:dyDescent="0.25">
      <c r="A808" s="81" t="s">
        <v>285</v>
      </c>
      <c r="C808" s="275" t="s">
        <v>31</v>
      </c>
      <c r="D808" s="79">
        <v>6.3953488372093022E-3</v>
      </c>
      <c r="E808" s="79">
        <v>5.8479532163742687E-3</v>
      </c>
      <c r="F808" s="79">
        <v>6.0773480662983425E-3</v>
      </c>
      <c r="G808" s="79">
        <v>6.3101604278074869E-3</v>
      </c>
      <c r="H808" s="79">
        <v>4.2021276595744679E-3</v>
      </c>
      <c r="I808" s="79">
        <v>5.0531914893617025E-3</v>
      </c>
      <c r="J808" s="79">
        <v>4.8500000000000001E-3</v>
      </c>
      <c r="K808" s="79">
        <v>6.6134615384615385E-3</v>
      </c>
      <c r="L808" s="79">
        <v>8.325373134328358E-3</v>
      </c>
      <c r="M808" s="79">
        <v>9.5192307692307694E-3</v>
      </c>
      <c r="N808" s="21">
        <v>1.380281690140845E-2</v>
      </c>
      <c r="O808" s="79">
        <v>0</v>
      </c>
      <c r="P808" s="21">
        <v>1.5601716738197425E-2</v>
      </c>
      <c r="Q808" s="79">
        <v>1.0625000000000001E-2</v>
      </c>
      <c r="R808" s="79">
        <v>7.9463114754098358E-3</v>
      </c>
      <c r="S808" s="79">
        <v>7.348837209302325E-3</v>
      </c>
      <c r="T808" s="79">
        <v>6.8611940298507462E-3</v>
      </c>
    </row>
    <row r="809" spans="1:21" x14ac:dyDescent="0.25">
      <c r="A809" s="81" t="s">
        <v>285</v>
      </c>
      <c r="C809" s="275" t="s">
        <v>128</v>
      </c>
      <c r="D809" s="79" t="s">
        <v>48</v>
      </c>
      <c r="E809" s="79" t="s">
        <v>48</v>
      </c>
      <c r="F809" s="79" t="s">
        <v>48</v>
      </c>
      <c r="G809" s="79" t="s">
        <v>48</v>
      </c>
      <c r="H809" s="79" t="s">
        <v>48</v>
      </c>
      <c r="I809" s="79" t="s">
        <v>48</v>
      </c>
      <c r="J809" s="79" t="s">
        <v>48</v>
      </c>
      <c r="K809" s="79" t="s">
        <v>48</v>
      </c>
      <c r="L809" s="79" t="s">
        <v>48</v>
      </c>
      <c r="M809" s="79" t="s">
        <v>48</v>
      </c>
      <c r="N809" s="21" t="s">
        <v>48</v>
      </c>
      <c r="O809" s="79" t="s">
        <v>48</v>
      </c>
      <c r="P809" s="79" t="s">
        <v>48</v>
      </c>
      <c r="Q809" s="79">
        <v>2.2887931034482758E-5</v>
      </c>
      <c r="R809" s="79" t="s">
        <v>48</v>
      </c>
      <c r="S809" s="79" t="s">
        <v>48</v>
      </c>
      <c r="T809" s="79" t="s">
        <v>48</v>
      </c>
    </row>
    <row r="810" spans="1:21" x14ac:dyDescent="0.25">
      <c r="A810" s="81" t="s">
        <v>285</v>
      </c>
      <c r="C810" s="275" t="s">
        <v>38</v>
      </c>
      <c r="D810" s="79">
        <v>0.11976744186046512</v>
      </c>
      <c r="E810" s="79">
        <v>0.11403508771929824</v>
      </c>
      <c r="F810" s="79">
        <v>0.10939226519337017</v>
      </c>
      <c r="G810" s="79">
        <v>9.3048128342245989E-2</v>
      </c>
      <c r="H810" s="79">
        <v>7.1808510638297879E-2</v>
      </c>
      <c r="I810" s="79">
        <v>6.5957446808510636E-2</v>
      </c>
      <c r="J810" s="79">
        <v>6.25E-2</v>
      </c>
      <c r="K810" s="79">
        <v>5.9134615384615383E-2</v>
      </c>
      <c r="L810" s="79">
        <v>5.7711442786069649E-2</v>
      </c>
      <c r="M810" s="79">
        <v>6.1538461538461542E-2</v>
      </c>
      <c r="N810" s="21">
        <v>5.8685446009389672E-2</v>
      </c>
      <c r="O810" s="79">
        <v>5.5309734513274339E-2</v>
      </c>
      <c r="P810" s="21">
        <v>5.4935622317596564E-2</v>
      </c>
      <c r="Q810" s="79">
        <v>4.8275862068965517E-2</v>
      </c>
      <c r="R810" s="79">
        <v>4.3442622950819673E-2</v>
      </c>
      <c r="S810" s="79">
        <v>4.0310077519379844E-2</v>
      </c>
      <c r="T810" s="79">
        <v>4.4029850746268653E-2</v>
      </c>
    </row>
    <row r="811" spans="1:21" x14ac:dyDescent="0.25">
      <c r="A811" s="81" t="s">
        <v>285</v>
      </c>
      <c r="C811" s="275" t="s">
        <v>341</v>
      </c>
      <c r="D811" s="79" t="s">
        <v>48</v>
      </c>
      <c r="E811" s="79" t="s">
        <v>48</v>
      </c>
      <c r="F811" s="79" t="s">
        <v>48</v>
      </c>
      <c r="G811" s="79" t="s">
        <v>48</v>
      </c>
      <c r="H811" s="79" t="s">
        <v>48</v>
      </c>
      <c r="I811" s="79" t="s">
        <v>48</v>
      </c>
      <c r="J811" s="79" t="s">
        <v>48</v>
      </c>
      <c r="K811" s="79" t="s">
        <v>48</v>
      </c>
      <c r="L811" s="79" t="s">
        <v>48</v>
      </c>
      <c r="M811" s="79" t="s">
        <v>48</v>
      </c>
      <c r="N811" s="21">
        <v>1.8779342723004695E-4</v>
      </c>
      <c r="O811" s="79" t="s">
        <v>48</v>
      </c>
      <c r="P811" s="79" t="s">
        <v>48</v>
      </c>
      <c r="Q811" s="79" t="s">
        <v>48</v>
      </c>
      <c r="R811" s="79" t="s">
        <v>48</v>
      </c>
      <c r="S811" s="79" t="s">
        <v>48</v>
      </c>
      <c r="T811" s="79" t="s">
        <v>48</v>
      </c>
    </row>
    <row r="812" spans="1:21" ht="13.5" customHeight="1" x14ac:dyDescent="0.25">
      <c r="A812" s="81" t="s">
        <v>285</v>
      </c>
      <c r="C812" s="275" t="s">
        <v>330</v>
      </c>
      <c r="D812" s="79">
        <v>4.941860465116279E-3</v>
      </c>
      <c r="E812" s="79">
        <v>5.1871345029239771E-3</v>
      </c>
      <c r="F812" s="79">
        <v>4.9668508287292823E-3</v>
      </c>
      <c r="G812" s="79">
        <v>4.2780748663101605E-3</v>
      </c>
      <c r="H812" s="79">
        <v>4.2553191489361703E-3</v>
      </c>
      <c r="I812" s="79">
        <v>4.2553191489361703E-3</v>
      </c>
      <c r="J812" s="79">
        <v>4.0000000000000001E-3</v>
      </c>
      <c r="K812" s="79">
        <v>3.9903846153846153E-3</v>
      </c>
      <c r="L812" s="79">
        <v>3.0948756218905473E-3</v>
      </c>
      <c r="M812" s="79">
        <v>3.7384134615384614E-3</v>
      </c>
      <c r="N812" s="21">
        <v>3.5046009389671359E-3</v>
      </c>
      <c r="O812" s="79">
        <v>2.3396460176991151E-3</v>
      </c>
      <c r="P812" s="21">
        <v>2.536351931330472E-3</v>
      </c>
      <c r="Q812" s="79">
        <v>2.5862068965517241E-3</v>
      </c>
      <c r="R812" s="79">
        <v>2.4590163934426232E-3</v>
      </c>
      <c r="S812" s="79">
        <v>2.4806201550387598E-3</v>
      </c>
      <c r="T812" s="79">
        <v>2.3880597014925373E-3</v>
      </c>
    </row>
    <row r="813" spans="1:21" x14ac:dyDescent="0.25">
      <c r="A813" s="81" t="s">
        <v>285</v>
      </c>
      <c r="C813" s="275" t="s">
        <v>89</v>
      </c>
      <c r="D813" s="79">
        <v>4.6511627906976747E-4</v>
      </c>
      <c r="E813" s="79">
        <v>2.9883040935672515E-4</v>
      </c>
      <c r="F813" s="79">
        <v>2.7292817679558016E-4</v>
      </c>
      <c r="G813" s="79" t="s">
        <v>48</v>
      </c>
      <c r="H813" s="79" t="s">
        <v>48</v>
      </c>
      <c r="I813" s="79" t="s">
        <v>48</v>
      </c>
      <c r="J813" s="79" t="s">
        <v>48</v>
      </c>
      <c r="K813" s="79" t="s">
        <v>48</v>
      </c>
      <c r="L813" s="79" t="s">
        <v>48</v>
      </c>
      <c r="M813" s="79" t="s">
        <v>48</v>
      </c>
      <c r="N813" s="21" t="s">
        <v>48</v>
      </c>
      <c r="O813" s="79" t="s">
        <v>48</v>
      </c>
      <c r="P813" s="21">
        <v>4.2918454935622315E-4</v>
      </c>
      <c r="Q813" s="79">
        <v>4.3103448275862068E-4</v>
      </c>
      <c r="R813" s="79">
        <v>4.0983606557377049E-4</v>
      </c>
      <c r="S813" s="79">
        <v>3.875968992248062E-4</v>
      </c>
      <c r="T813" s="79">
        <v>3.7313432835820896E-4</v>
      </c>
    </row>
    <row r="814" spans="1:21" x14ac:dyDescent="0.25">
      <c r="A814" s="156" t="s">
        <v>285</v>
      </c>
      <c r="B814" s="131"/>
      <c r="C814" s="12" t="s">
        <v>86</v>
      </c>
      <c r="D814" s="128">
        <v>4.0697674418604653E-4</v>
      </c>
      <c r="E814" s="128">
        <v>3.0298245614035089E-4</v>
      </c>
      <c r="F814" s="128">
        <v>2.0988950276243094E-4</v>
      </c>
      <c r="G814" s="128">
        <v>1.6042780748663101E-4</v>
      </c>
      <c r="H814" s="128">
        <v>1.0638297872340425E-4</v>
      </c>
      <c r="I814" s="128">
        <v>3.9734042553191489E-5</v>
      </c>
      <c r="J814" s="128">
        <v>1.6080000000000001E-4</v>
      </c>
      <c r="K814" s="128">
        <v>1.6346153846153846E-4</v>
      </c>
      <c r="L814" s="128">
        <v>4.9751243781094526E-5</v>
      </c>
      <c r="M814" s="128" t="s">
        <v>48</v>
      </c>
      <c r="N814" s="27" t="s">
        <v>48</v>
      </c>
      <c r="O814" s="128" t="s">
        <v>48</v>
      </c>
      <c r="P814" s="128" t="s">
        <v>48</v>
      </c>
      <c r="Q814" s="128">
        <v>2.370689655172414E-5</v>
      </c>
      <c r="R814" s="128">
        <v>2.4590163934426228E-5</v>
      </c>
      <c r="S814" s="128">
        <v>2.3255813953488371E-5</v>
      </c>
      <c r="T814" s="128">
        <v>2.2388059701492536E-5</v>
      </c>
      <c r="U814" s="128"/>
    </row>
    <row r="815" spans="1:21" x14ac:dyDescent="0.25">
      <c r="A815" s="81" t="s">
        <v>286</v>
      </c>
      <c r="C815" s="277" t="s">
        <v>97</v>
      </c>
      <c r="D815" s="79">
        <v>3.4653465346534654E-3</v>
      </c>
      <c r="E815" s="79">
        <v>5.0000000000000001E-4</v>
      </c>
      <c r="F815" s="79">
        <v>4.9261083743842361E-4</v>
      </c>
      <c r="G815" s="79">
        <v>5.0000000000000001E-4</v>
      </c>
      <c r="H815" s="79">
        <v>4.4943820224719103E-4</v>
      </c>
      <c r="I815" s="79">
        <v>2.7173913043478261E-4</v>
      </c>
      <c r="J815" s="79" t="s">
        <v>48</v>
      </c>
      <c r="K815" s="79" t="s">
        <v>48</v>
      </c>
      <c r="L815" s="79" t="s">
        <v>48</v>
      </c>
      <c r="M815" s="79" t="s">
        <v>48</v>
      </c>
      <c r="N815" s="79" t="s">
        <v>48</v>
      </c>
      <c r="O815" s="79" t="s">
        <v>48</v>
      </c>
      <c r="P815" s="79" t="s">
        <v>48</v>
      </c>
      <c r="Q815" s="79" t="s">
        <v>48</v>
      </c>
      <c r="R815" s="79" t="s">
        <v>48</v>
      </c>
      <c r="S815" s="79" t="s">
        <v>48</v>
      </c>
      <c r="T815" s="79" t="s">
        <v>48</v>
      </c>
      <c r="U815" s="79" t="s">
        <v>48</v>
      </c>
    </row>
    <row r="816" spans="1:21" x14ac:dyDescent="0.25">
      <c r="A816" s="81" t="s">
        <v>286</v>
      </c>
      <c r="C816" s="277" t="s">
        <v>81</v>
      </c>
      <c r="D816" s="79">
        <v>1.6831683168316831E-3</v>
      </c>
      <c r="E816" s="79" t="s">
        <v>48</v>
      </c>
      <c r="F816" s="79" t="s">
        <v>48</v>
      </c>
      <c r="G816" s="79">
        <v>1.6999999999999999E-3</v>
      </c>
      <c r="H816" s="79" t="s">
        <v>48</v>
      </c>
      <c r="I816" s="79">
        <v>1.358695652173913E-3</v>
      </c>
      <c r="J816" s="79">
        <v>2.096774193548387E-3</v>
      </c>
      <c r="K816" s="79">
        <v>1.4925373134328358E-4</v>
      </c>
      <c r="L816" s="79">
        <v>3.0150753768844223E-4</v>
      </c>
      <c r="M816" s="79">
        <v>1.8716577540106951E-3</v>
      </c>
      <c r="N816" s="79">
        <v>1.7592592592592592E-3</v>
      </c>
      <c r="O816" s="79">
        <v>1.7307692307692308E-3</v>
      </c>
      <c r="P816" s="21">
        <v>1.350210970464135E-3</v>
      </c>
      <c r="Q816" s="79">
        <v>1.4691943127962085E-3</v>
      </c>
      <c r="R816" s="79">
        <v>1.6591928251121076E-3</v>
      </c>
      <c r="S816" s="79">
        <v>1.2334801762114538E-3</v>
      </c>
      <c r="T816" s="79">
        <v>1.3215859030837004E-3</v>
      </c>
      <c r="U816" s="79">
        <v>1.2931034482758621E-3</v>
      </c>
    </row>
    <row r="817" spans="1:21" x14ac:dyDescent="0.25">
      <c r="A817" s="81" t="s">
        <v>286</v>
      </c>
      <c r="C817" s="277" t="s">
        <v>5</v>
      </c>
      <c r="D817" s="79">
        <v>2.8960396039603962E-2</v>
      </c>
      <c r="E817" s="79">
        <v>2.3099999999999999E-2</v>
      </c>
      <c r="F817" s="79">
        <v>2.7192118226600986E-2</v>
      </c>
      <c r="G817" s="79">
        <v>1.89E-2</v>
      </c>
      <c r="H817" s="79">
        <v>2.0786516853932586E-2</v>
      </c>
      <c r="I817" s="79">
        <v>3.0434782608695653E-2</v>
      </c>
      <c r="J817" s="79">
        <v>1.8655913978494625E-2</v>
      </c>
      <c r="K817" s="79">
        <v>1.7810945273631841E-2</v>
      </c>
      <c r="L817" s="79">
        <v>1.6532663316582916E-2</v>
      </c>
      <c r="M817" s="79">
        <v>1.8770053475935827E-2</v>
      </c>
      <c r="N817" s="79">
        <v>1.6203703703703703E-2</v>
      </c>
      <c r="O817" s="79">
        <v>1.7788461538461538E-2</v>
      </c>
      <c r="P817" s="21">
        <v>1.4767932489451477E-2</v>
      </c>
      <c r="Q817" s="79">
        <v>1.8483412322274882E-2</v>
      </c>
      <c r="R817" s="79">
        <v>1.7040358744394617E-2</v>
      </c>
      <c r="S817" s="79">
        <v>1.6740088105726872E-2</v>
      </c>
      <c r="T817" s="79">
        <v>1.5418502202643172E-2</v>
      </c>
      <c r="U817" s="79">
        <v>1.6379310344827588E-2</v>
      </c>
    </row>
    <row r="818" spans="1:21" x14ac:dyDescent="0.25">
      <c r="A818" s="81" t="s">
        <v>286</v>
      </c>
      <c r="C818" s="277" t="s">
        <v>100</v>
      </c>
      <c r="D818" s="79">
        <v>6.524752475247525E-2</v>
      </c>
      <c r="E818" s="79">
        <v>6.1749999999999999E-2</v>
      </c>
      <c r="F818" s="79">
        <v>5.6551724137931032E-2</v>
      </c>
      <c r="G818" s="79">
        <v>6.1800000000000001E-2</v>
      </c>
      <c r="H818" s="79">
        <v>6.5730337078651682E-3</v>
      </c>
      <c r="I818" s="79" t="s">
        <v>48</v>
      </c>
      <c r="J818" s="79" t="s">
        <v>48</v>
      </c>
      <c r="K818" s="79" t="s">
        <v>48</v>
      </c>
      <c r="L818" s="79" t="s">
        <v>48</v>
      </c>
      <c r="M818" s="79" t="s">
        <v>48</v>
      </c>
      <c r="N818" s="79" t="s">
        <v>48</v>
      </c>
      <c r="O818" s="79" t="s">
        <v>48</v>
      </c>
      <c r="P818" s="79" t="s">
        <v>48</v>
      </c>
      <c r="Q818" s="79" t="s">
        <v>48</v>
      </c>
      <c r="R818" s="79" t="s">
        <v>48</v>
      </c>
      <c r="S818" s="79" t="s">
        <v>48</v>
      </c>
      <c r="T818" s="79" t="s">
        <v>48</v>
      </c>
      <c r="U818" s="79" t="s">
        <v>48</v>
      </c>
    </row>
    <row r="819" spans="1:21" x14ac:dyDescent="0.25">
      <c r="A819" s="81" t="s">
        <v>286</v>
      </c>
      <c r="C819" s="277" t="s">
        <v>6</v>
      </c>
      <c r="D819" s="79">
        <v>1.4851485148514851E-2</v>
      </c>
      <c r="E819" s="79">
        <v>1.4999999999999999E-2</v>
      </c>
      <c r="F819" s="79">
        <v>1.4778325123152709E-2</v>
      </c>
      <c r="G819" s="79">
        <v>6.0000000000000001E-3</v>
      </c>
      <c r="H819" s="79">
        <v>8.4831460674157297E-3</v>
      </c>
      <c r="I819" s="79">
        <v>1.0271739130434783E-2</v>
      </c>
      <c r="J819" s="79">
        <v>1.0053763440860215E-2</v>
      </c>
      <c r="K819" s="79">
        <v>9.9502487562189053E-3</v>
      </c>
      <c r="L819" s="79">
        <v>7.0854271356783922E-3</v>
      </c>
      <c r="M819" s="79">
        <v>1.06951871657754E-2</v>
      </c>
      <c r="N819" s="79">
        <v>9.2592592592592587E-3</v>
      </c>
      <c r="O819" s="79">
        <v>9.6153846153846159E-3</v>
      </c>
      <c r="P819" s="21">
        <v>8.4388185654008432E-3</v>
      </c>
      <c r="Q819" s="79">
        <v>9.4786729857819912E-3</v>
      </c>
      <c r="R819" s="79">
        <v>8.9686098654708519E-3</v>
      </c>
      <c r="S819" s="79">
        <v>8.8105726872246704E-3</v>
      </c>
      <c r="T819" s="79">
        <v>8.8105726872246704E-3</v>
      </c>
      <c r="U819" s="79">
        <v>8.6206896551724137E-3</v>
      </c>
    </row>
    <row r="820" spans="1:21" x14ac:dyDescent="0.25">
      <c r="A820" s="81" t="s">
        <v>286</v>
      </c>
      <c r="C820" s="277" t="s">
        <v>101</v>
      </c>
      <c r="D820" s="79">
        <v>1.2376237623762377E-2</v>
      </c>
      <c r="E820" s="79">
        <v>7.4999999999999997E-3</v>
      </c>
      <c r="F820" s="79">
        <v>1.6305418719211824E-2</v>
      </c>
      <c r="G820" s="79">
        <v>1.6650000000000002E-2</v>
      </c>
      <c r="H820" s="79">
        <v>1.9382022471910114E-2</v>
      </c>
      <c r="I820" s="79">
        <v>1.6684782608695652E-2</v>
      </c>
      <c r="J820" s="79">
        <v>1.9139784946236558E-2</v>
      </c>
      <c r="K820" s="79">
        <v>1.5870646766169155E-2</v>
      </c>
      <c r="L820" s="79">
        <v>1.8241206030150753E-2</v>
      </c>
      <c r="M820" s="79">
        <v>2.4545454545454544E-2</v>
      </c>
      <c r="N820" s="79">
        <v>2.1296296296296296E-2</v>
      </c>
      <c r="O820" s="79">
        <v>2.0192307692307693E-2</v>
      </c>
      <c r="P820" s="21">
        <v>1.9409282700421943E-2</v>
      </c>
      <c r="Q820" s="79">
        <v>2.0236966824644549E-2</v>
      </c>
      <c r="R820" s="79">
        <v>1.6278026905829596E-2</v>
      </c>
      <c r="S820" s="79">
        <v>1.1894273127753305E-2</v>
      </c>
      <c r="T820" s="79">
        <v>1.1894273127753305E-2</v>
      </c>
      <c r="U820" s="79">
        <v>1.5517241379310345E-2</v>
      </c>
    </row>
    <row r="821" spans="1:21" x14ac:dyDescent="0.25">
      <c r="A821" s="81" t="s">
        <v>286</v>
      </c>
      <c r="C821" s="277" t="s">
        <v>82</v>
      </c>
      <c r="D821" s="79">
        <v>0.10346534653465346</v>
      </c>
      <c r="E821" s="79">
        <v>9.5549999999999996E-2</v>
      </c>
      <c r="F821" s="79">
        <v>9.561576354679803E-2</v>
      </c>
      <c r="G821" s="79">
        <v>7.4649999999999994E-2</v>
      </c>
      <c r="H821" s="79">
        <v>9.5842696629213478E-2</v>
      </c>
      <c r="I821" s="79">
        <v>9.5597826086956522E-2</v>
      </c>
      <c r="J821" s="79">
        <v>0.1010752688172043</v>
      </c>
      <c r="K821" s="79">
        <v>8.5920398009950244E-2</v>
      </c>
      <c r="L821" s="79">
        <v>0.1050251256281407</v>
      </c>
      <c r="M821" s="79">
        <v>7.4224598930481278E-2</v>
      </c>
      <c r="N821" s="79">
        <v>6.5231481481481488E-2</v>
      </c>
      <c r="O821" s="79">
        <v>6.2451923076923078E-2</v>
      </c>
      <c r="P821" s="21">
        <v>5.7257383966244725E-2</v>
      </c>
      <c r="Q821" s="79">
        <v>5.8767772511848344E-2</v>
      </c>
      <c r="R821" s="79">
        <v>5.7668161434977577E-2</v>
      </c>
      <c r="S821" s="79">
        <v>5.7841409691629958E-2</v>
      </c>
      <c r="T821" s="79">
        <v>5.2290748898678414E-2</v>
      </c>
      <c r="U821" s="79">
        <v>4.9956896551724139E-2</v>
      </c>
    </row>
    <row r="822" spans="1:21" x14ac:dyDescent="0.25">
      <c r="A822" s="81" t="s">
        <v>286</v>
      </c>
      <c r="C822" s="277" t="s">
        <v>15</v>
      </c>
      <c r="D822" s="79">
        <v>0.10544554455445544</v>
      </c>
      <c r="E822" s="79">
        <v>0.1075</v>
      </c>
      <c r="F822" s="79">
        <v>0.1167487684729064</v>
      </c>
      <c r="G822" s="79">
        <v>0.1255</v>
      </c>
      <c r="H822" s="79">
        <v>0.13707865168539327</v>
      </c>
      <c r="I822" s="79">
        <v>0.14728260869565218</v>
      </c>
      <c r="J822" s="79">
        <v>0.15053763440860216</v>
      </c>
      <c r="K822" s="79">
        <v>0.20298507462686566</v>
      </c>
      <c r="L822" s="79">
        <v>0.19045226130653267</v>
      </c>
      <c r="M822" s="79">
        <v>0.22513368983957219</v>
      </c>
      <c r="N822" s="79">
        <v>0.32222222222222224</v>
      </c>
      <c r="O822" s="79">
        <v>0.33894230769230771</v>
      </c>
      <c r="P822" s="21">
        <v>0.31054852320675108</v>
      </c>
      <c r="Q822" s="79">
        <v>0.31620853080568723</v>
      </c>
      <c r="R822" s="79">
        <v>0.32578475336322871</v>
      </c>
      <c r="S822" s="79">
        <v>0.3302202643171806</v>
      </c>
      <c r="T822" s="79">
        <v>0.33480176211453744</v>
      </c>
      <c r="U822" s="79">
        <v>0.32758620689655171</v>
      </c>
    </row>
    <row r="823" spans="1:21" x14ac:dyDescent="0.25">
      <c r="A823" s="81" t="s">
        <v>286</v>
      </c>
      <c r="C823" s="277" t="s">
        <v>134</v>
      </c>
      <c r="D823" s="79">
        <v>2.5742574257425741E-2</v>
      </c>
      <c r="E823" s="79">
        <v>3.5000000000000003E-2</v>
      </c>
      <c r="F823" s="79">
        <v>3.3645320197044332E-2</v>
      </c>
      <c r="G823" s="79">
        <v>3.0200000000000001E-2</v>
      </c>
      <c r="H823" s="79">
        <v>2.2471910112359551E-4</v>
      </c>
      <c r="I823" s="79" t="s">
        <v>48</v>
      </c>
      <c r="J823" s="79" t="s">
        <v>48</v>
      </c>
      <c r="K823" s="79" t="s">
        <v>48</v>
      </c>
      <c r="L823" s="79" t="s">
        <v>48</v>
      </c>
      <c r="M823" s="79" t="s">
        <v>48</v>
      </c>
      <c r="N823" s="79" t="s">
        <v>48</v>
      </c>
      <c r="O823" s="79" t="s">
        <v>48</v>
      </c>
      <c r="P823" s="79" t="s">
        <v>48</v>
      </c>
      <c r="Q823" s="79" t="s">
        <v>48</v>
      </c>
      <c r="R823" s="79" t="s">
        <v>48</v>
      </c>
      <c r="S823" s="79" t="s">
        <v>48</v>
      </c>
      <c r="T823" s="79" t="s">
        <v>48</v>
      </c>
      <c r="U823" s="79" t="s">
        <v>48</v>
      </c>
    </row>
    <row r="824" spans="1:21" x14ac:dyDescent="0.25">
      <c r="A824" s="81" t="s">
        <v>286</v>
      </c>
      <c r="C824" s="277" t="s">
        <v>19</v>
      </c>
      <c r="D824" s="79">
        <v>8.7623762376237632E-3</v>
      </c>
      <c r="E824" s="79">
        <v>9.75E-3</v>
      </c>
      <c r="F824" s="79">
        <v>7.8817733990147777E-3</v>
      </c>
      <c r="G824" s="79">
        <v>8.8000000000000005E-3</v>
      </c>
      <c r="H824" s="79">
        <v>3.5393258426966293E-3</v>
      </c>
      <c r="I824" s="79" t="s">
        <v>48</v>
      </c>
      <c r="J824" s="79" t="s">
        <v>48</v>
      </c>
      <c r="K824" s="79" t="s">
        <v>48</v>
      </c>
      <c r="L824" s="79" t="s">
        <v>48</v>
      </c>
      <c r="M824" s="79" t="s">
        <v>48</v>
      </c>
      <c r="N824" s="79" t="s">
        <v>48</v>
      </c>
      <c r="O824" s="79" t="s">
        <v>48</v>
      </c>
      <c r="P824" s="79" t="s">
        <v>48</v>
      </c>
      <c r="Q824" s="79" t="s">
        <v>48</v>
      </c>
      <c r="R824" s="79" t="s">
        <v>48</v>
      </c>
      <c r="S824" s="79" t="s">
        <v>48</v>
      </c>
      <c r="T824" s="79" t="s">
        <v>48</v>
      </c>
      <c r="U824" s="79" t="s">
        <v>48</v>
      </c>
    </row>
    <row r="825" spans="1:21" x14ac:dyDescent="0.25">
      <c r="A825" s="81" t="s">
        <v>286</v>
      </c>
      <c r="C825" s="277" t="s">
        <v>94</v>
      </c>
      <c r="D825" s="79">
        <v>5.0495049504950498E-2</v>
      </c>
      <c r="E825" s="79">
        <v>5.7250000000000002E-2</v>
      </c>
      <c r="F825" s="79">
        <v>2.2561576354679803E-2</v>
      </c>
      <c r="G825" s="79">
        <v>2.6950000000000002E-2</v>
      </c>
      <c r="H825" s="79">
        <v>2.3707865168539326E-2</v>
      </c>
      <c r="I825" s="79">
        <v>3.4782608695652174E-2</v>
      </c>
      <c r="J825" s="79">
        <v>3.4408602150537634E-2</v>
      </c>
      <c r="K825" s="79">
        <v>3.1840796019900496E-2</v>
      </c>
      <c r="L825" s="79">
        <v>3.2160804020100506E-2</v>
      </c>
      <c r="M825" s="79">
        <v>2.5401069518716578E-2</v>
      </c>
      <c r="N825" s="79">
        <v>1.9444444444444445E-2</v>
      </c>
      <c r="O825" s="79">
        <v>1.3365384615384616E-2</v>
      </c>
      <c r="P825" s="21">
        <v>1.2236286919831224E-2</v>
      </c>
      <c r="Q825" s="79">
        <v>1.8957345971563982E-2</v>
      </c>
      <c r="R825" s="79">
        <v>1.7937219730941704E-2</v>
      </c>
      <c r="S825" s="79">
        <v>1.7621145374449341E-2</v>
      </c>
      <c r="T825" s="79">
        <v>1.7621145374449341E-2</v>
      </c>
      <c r="U825" s="79">
        <v>1.7241379310344827E-2</v>
      </c>
    </row>
    <row r="826" spans="1:21" x14ac:dyDescent="0.25">
      <c r="A826" s="81" t="s">
        <v>286</v>
      </c>
      <c r="C826" s="277" t="s">
        <v>9</v>
      </c>
      <c r="D826" s="79">
        <v>1.5049504950495049E-2</v>
      </c>
      <c r="E826" s="79">
        <v>1.345E-2</v>
      </c>
      <c r="F826" s="79">
        <v>1.5467980295566503E-2</v>
      </c>
      <c r="G826" s="79">
        <v>2.18E-2</v>
      </c>
      <c r="H826" s="79">
        <v>2.6179775280898876E-2</v>
      </c>
      <c r="I826" s="79">
        <v>2.5923913043478262E-2</v>
      </c>
      <c r="J826" s="79">
        <v>2.6290322580645162E-2</v>
      </c>
      <c r="K826" s="79">
        <v>2.0348258706467663E-2</v>
      </c>
      <c r="L826" s="79">
        <v>2.2964824120603015E-2</v>
      </c>
      <c r="M826" s="79">
        <v>3.1016042780748664E-2</v>
      </c>
      <c r="N826" s="79">
        <v>2.7731481481481482E-2</v>
      </c>
      <c r="O826" s="79">
        <v>2.658653846153846E-2</v>
      </c>
      <c r="P826" s="79">
        <v>2.3206751054852322E-2</v>
      </c>
      <c r="Q826" s="79">
        <v>2.2274881516587679E-2</v>
      </c>
      <c r="R826" s="79">
        <v>1.7757847533632288E-2</v>
      </c>
      <c r="S826" s="79">
        <v>1.2555066079295154E-2</v>
      </c>
      <c r="T826" s="79">
        <v>4.7136563876651986E-3</v>
      </c>
      <c r="U826" s="79">
        <v>8.6206896551724137E-3</v>
      </c>
    </row>
    <row r="827" spans="1:21" x14ac:dyDescent="0.25">
      <c r="A827" s="81" t="s">
        <v>286</v>
      </c>
      <c r="C827" s="277" t="s">
        <v>25</v>
      </c>
      <c r="D827" s="79">
        <v>1.6237623762376238E-2</v>
      </c>
      <c r="E827" s="79">
        <v>1.7999999999999999E-2</v>
      </c>
      <c r="F827" s="79">
        <v>1.3990147783251231E-2</v>
      </c>
      <c r="G827" s="79">
        <v>1.5650000000000001E-2</v>
      </c>
      <c r="H827" s="79">
        <v>2.196629213483146E-2</v>
      </c>
      <c r="I827" s="79">
        <v>1.1956521739130434E-3</v>
      </c>
      <c r="J827" s="79">
        <v>5.3763440860215054E-4</v>
      </c>
      <c r="K827" s="79">
        <v>4.9751243781094524E-4</v>
      </c>
      <c r="L827" s="79">
        <v>5.025125628140704E-4</v>
      </c>
      <c r="M827" s="79">
        <v>5.3475935828877007E-4</v>
      </c>
      <c r="N827" s="79" t="s">
        <v>48</v>
      </c>
      <c r="O827" s="79" t="s">
        <v>48</v>
      </c>
      <c r="P827" s="79" t="s">
        <v>48</v>
      </c>
      <c r="Q827" s="79" t="s">
        <v>48</v>
      </c>
      <c r="R827" s="79" t="s">
        <v>48</v>
      </c>
      <c r="S827" s="79" t="s">
        <v>48</v>
      </c>
      <c r="T827" s="79" t="s">
        <v>48</v>
      </c>
      <c r="U827" s="79" t="s">
        <v>48</v>
      </c>
    </row>
    <row r="828" spans="1:21" x14ac:dyDescent="0.25">
      <c r="A828" s="81" t="s">
        <v>286</v>
      </c>
      <c r="C828" s="277" t="s">
        <v>111</v>
      </c>
      <c r="D828" s="79">
        <v>0.1156930693069307</v>
      </c>
      <c r="E828" s="79">
        <v>0.12834999999999999</v>
      </c>
      <c r="F828" s="79">
        <v>0.12177339901477832</v>
      </c>
      <c r="G828" s="79">
        <v>0.123</v>
      </c>
      <c r="H828" s="79">
        <v>0.13730337078651686</v>
      </c>
      <c r="I828" s="79">
        <v>0.13570652173913045</v>
      </c>
      <c r="J828" s="79">
        <v>0.12005376344086022</v>
      </c>
      <c r="K828" s="79">
        <v>0.11427860696517413</v>
      </c>
      <c r="L828" s="79">
        <v>0.11492462311557788</v>
      </c>
      <c r="M828" s="79">
        <v>0.10368983957219251</v>
      </c>
      <c r="N828" s="79">
        <v>9.8425925925925931E-2</v>
      </c>
      <c r="O828" s="79">
        <v>8.7692307692307694E-2</v>
      </c>
      <c r="P828" s="79">
        <v>9.0379746835443031E-2</v>
      </c>
      <c r="Q828" s="79">
        <v>8.3175355450236965E-2</v>
      </c>
      <c r="R828" s="79">
        <v>8.3183856502242151E-2</v>
      </c>
      <c r="S828" s="79">
        <v>8.0440528634361227E-2</v>
      </c>
      <c r="T828" s="79">
        <v>8.0572687224669606E-2</v>
      </c>
      <c r="U828" s="79">
        <v>8.4439655172413794E-2</v>
      </c>
    </row>
    <row r="829" spans="1:21" x14ac:dyDescent="0.25">
      <c r="A829" s="81" t="s">
        <v>286</v>
      </c>
      <c r="C829" s="277" t="s">
        <v>36</v>
      </c>
      <c r="D829" s="79">
        <v>8.0297029702970299E-2</v>
      </c>
      <c r="E829" s="79">
        <v>6.2300000000000001E-2</v>
      </c>
      <c r="F829" s="79">
        <v>6.1576354679802957E-2</v>
      </c>
      <c r="G829" s="79">
        <v>6.25E-2</v>
      </c>
      <c r="H829" s="79">
        <v>7.3033707865168537E-2</v>
      </c>
      <c r="I829" s="79">
        <v>7.3423913043478256E-2</v>
      </c>
      <c r="J829" s="79">
        <v>0.10215053763440861</v>
      </c>
      <c r="K829" s="79">
        <v>9.950248756218906E-2</v>
      </c>
      <c r="L829" s="79">
        <v>0.10050251256281408</v>
      </c>
      <c r="M829" s="79">
        <v>6.9518716577540107E-2</v>
      </c>
      <c r="N829" s="79">
        <v>5.0925925925925923E-2</v>
      </c>
      <c r="O829" s="79">
        <v>6.25E-2</v>
      </c>
      <c r="P829" s="79">
        <v>5.9071729957805907E-2</v>
      </c>
      <c r="Q829" s="79">
        <v>6.0663507109004741E-2</v>
      </c>
      <c r="R829" s="79">
        <v>5.2466367713004482E-2</v>
      </c>
      <c r="S829" s="79">
        <v>7.268722466960352E-2</v>
      </c>
      <c r="T829" s="79">
        <v>6.6079295154185022E-2</v>
      </c>
      <c r="U829" s="79">
        <v>6.4655172413793108E-2</v>
      </c>
    </row>
    <row r="830" spans="1:21" x14ac:dyDescent="0.25">
      <c r="A830" s="81" t="s">
        <v>286</v>
      </c>
      <c r="C830" s="277" t="s">
        <v>220</v>
      </c>
      <c r="D830" s="79">
        <v>4.9504950495049506E-3</v>
      </c>
      <c r="E830" s="79">
        <v>5.0000000000000001E-3</v>
      </c>
      <c r="F830" s="79">
        <v>4.9261083743842365E-3</v>
      </c>
      <c r="G830" s="79">
        <v>0.01</v>
      </c>
      <c r="H830" s="79">
        <v>1.1235955056179775E-2</v>
      </c>
      <c r="I830" s="79">
        <v>1.0869565217391304E-2</v>
      </c>
      <c r="J830" s="79">
        <v>1.0752688172043012E-2</v>
      </c>
      <c r="K830" s="79">
        <v>9.9502487562189053E-3</v>
      </c>
      <c r="L830" s="79">
        <v>1.0050251256281407E-2</v>
      </c>
      <c r="M830" s="79">
        <v>1.06951871657754E-2</v>
      </c>
      <c r="N830" s="79" t="s">
        <v>48</v>
      </c>
      <c r="O830" s="79">
        <v>9.6153846153846159E-3</v>
      </c>
      <c r="P830" s="79">
        <v>8.4388185654008432E-3</v>
      </c>
      <c r="Q830" s="79">
        <v>0</v>
      </c>
      <c r="R830" s="79" t="s">
        <v>48</v>
      </c>
      <c r="S830" s="79" t="s">
        <v>48</v>
      </c>
      <c r="T830" s="79" t="s">
        <v>48</v>
      </c>
      <c r="U830" s="79" t="s">
        <v>48</v>
      </c>
    </row>
    <row r="831" spans="1:21" x14ac:dyDescent="0.25">
      <c r="A831" s="81" t="s">
        <v>286</v>
      </c>
      <c r="C831" s="277" t="s">
        <v>170</v>
      </c>
      <c r="D831" s="79">
        <v>5.831683168316832E-2</v>
      </c>
      <c r="E831" s="79">
        <v>8.9550000000000005E-2</v>
      </c>
      <c r="F831" s="79">
        <v>9.4137931034482758E-2</v>
      </c>
      <c r="G831" s="79">
        <v>9.3950000000000006E-2</v>
      </c>
      <c r="H831" s="79">
        <v>0.10252808988764045</v>
      </c>
      <c r="I831" s="79">
        <v>0.11820652173913043</v>
      </c>
      <c r="J831" s="79">
        <v>0.12698924731182795</v>
      </c>
      <c r="K831" s="79">
        <v>0.12845771144278606</v>
      </c>
      <c r="L831" s="79">
        <v>0.16683417085427135</v>
      </c>
      <c r="M831" s="79">
        <v>0.15219251336898396</v>
      </c>
      <c r="N831" s="79">
        <v>0.14305555555555555</v>
      </c>
      <c r="O831" s="79">
        <v>0.1201923076923077</v>
      </c>
      <c r="P831" s="79">
        <v>0.17578059071729957</v>
      </c>
      <c r="Q831" s="79">
        <v>0.14241706161137441</v>
      </c>
      <c r="R831" s="79">
        <v>0.17506726457399102</v>
      </c>
      <c r="S831" s="79">
        <v>0.17400881057268722</v>
      </c>
      <c r="T831" s="79">
        <v>0.17665198237885463</v>
      </c>
      <c r="U831" s="79">
        <v>0.18103448275862069</v>
      </c>
    </row>
    <row r="832" spans="1:21" x14ac:dyDescent="0.25">
      <c r="A832" s="81" t="s">
        <v>286</v>
      </c>
      <c r="C832" s="277" t="s">
        <v>181</v>
      </c>
      <c r="D832" s="79" t="s">
        <v>48</v>
      </c>
      <c r="E832" s="79" t="s">
        <v>48</v>
      </c>
      <c r="F832" s="79" t="s">
        <v>48</v>
      </c>
      <c r="G832" s="79" t="s">
        <v>48</v>
      </c>
      <c r="H832" s="79">
        <v>6.2359550561797749E-3</v>
      </c>
      <c r="I832" s="79">
        <v>4.076086956521739E-3</v>
      </c>
      <c r="J832" s="79" t="s">
        <v>48</v>
      </c>
      <c r="K832" s="79" t="s">
        <v>48</v>
      </c>
      <c r="L832" s="79" t="s">
        <v>48</v>
      </c>
      <c r="M832" s="79" t="s">
        <v>48</v>
      </c>
      <c r="N832" s="79" t="s">
        <v>48</v>
      </c>
      <c r="O832" s="79" t="s">
        <v>48</v>
      </c>
      <c r="P832" s="79" t="s">
        <v>48</v>
      </c>
      <c r="Q832" s="79" t="s">
        <v>48</v>
      </c>
      <c r="R832" s="79" t="s">
        <v>48</v>
      </c>
      <c r="S832" s="79" t="s">
        <v>48</v>
      </c>
      <c r="T832" s="79" t="s">
        <v>48</v>
      </c>
      <c r="U832" s="79" t="s">
        <v>48</v>
      </c>
    </row>
    <row r="833" spans="1:21" x14ac:dyDescent="0.25">
      <c r="A833" s="81" t="s">
        <v>286</v>
      </c>
      <c r="C833" s="277" t="s">
        <v>56</v>
      </c>
      <c r="D833" s="79">
        <v>6.0297029702970295E-2</v>
      </c>
      <c r="E833" s="79">
        <v>6.3750000000000001E-2</v>
      </c>
      <c r="F833" s="79">
        <v>6.246305418719212E-2</v>
      </c>
      <c r="G833" s="79">
        <v>7.1050000000000002E-2</v>
      </c>
      <c r="H833" s="79">
        <v>7.7640449438202253E-2</v>
      </c>
      <c r="I833" s="79">
        <v>8.641304347826087E-2</v>
      </c>
      <c r="J833" s="79">
        <v>8.6827956989247307E-2</v>
      </c>
      <c r="K833" s="79">
        <v>8.2238805970149251E-2</v>
      </c>
      <c r="L833" s="79">
        <v>7.0402010050251262E-2</v>
      </c>
      <c r="M833" s="79">
        <v>8.6470588235294119E-2</v>
      </c>
      <c r="N833" s="79">
        <v>7.1759259259259259E-2</v>
      </c>
      <c r="O833" s="79">
        <v>7.2596153846153852E-2</v>
      </c>
      <c r="P833" s="79">
        <v>6.1772151898734175E-2</v>
      </c>
      <c r="Q833" s="79">
        <v>7.0379146919431285E-2</v>
      </c>
      <c r="R833" s="79">
        <v>6.6457399103139012E-2</v>
      </c>
      <c r="S833" s="79">
        <v>6.3920704845814982E-2</v>
      </c>
      <c r="T833" s="79">
        <v>6.2070484581497797E-2</v>
      </c>
      <c r="U833" s="79">
        <v>5.6077586206896554E-2</v>
      </c>
    </row>
    <row r="834" spans="1:21" x14ac:dyDescent="0.25">
      <c r="A834" s="81" t="s">
        <v>286</v>
      </c>
      <c r="C834" s="277" t="s">
        <v>138</v>
      </c>
      <c r="D834" s="79">
        <v>3.6584158415841582E-2</v>
      </c>
      <c r="E834" s="79">
        <v>3.6549999999999999E-2</v>
      </c>
      <c r="F834" s="79">
        <v>3.0935960591133006E-2</v>
      </c>
      <c r="G834" s="79">
        <v>2.2749999999999999E-2</v>
      </c>
      <c r="H834" s="79">
        <v>2.7247191011235954E-2</v>
      </c>
      <c r="I834" s="79">
        <v>2.6086956521739129E-2</v>
      </c>
      <c r="J834" s="79">
        <v>2.6505376344086021E-2</v>
      </c>
      <c r="K834" s="79">
        <v>2.4577114427860695E-2</v>
      </c>
      <c r="L834" s="79">
        <v>2.6331658291457286E-2</v>
      </c>
      <c r="M834" s="79">
        <v>2.6470588235294117E-2</v>
      </c>
      <c r="N834" s="79">
        <v>2.4537037037037038E-2</v>
      </c>
      <c r="O834" s="79">
        <v>2.3557692307692307E-2</v>
      </c>
      <c r="P834" s="79">
        <v>2.3628691983122362E-2</v>
      </c>
      <c r="Q834" s="79">
        <v>2.7014218009478674E-2</v>
      </c>
      <c r="R834" s="79">
        <v>2.5112107623318385E-2</v>
      </c>
      <c r="S834" s="79">
        <v>2.6872246696035242E-2</v>
      </c>
      <c r="T834" s="79">
        <v>2.8193832599118944E-2</v>
      </c>
      <c r="U834" s="79">
        <v>2.7586206896551724E-2</v>
      </c>
    </row>
    <row r="835" spans="1:21" x14ac:dyDescent="0.25">
      <c r="A835" s="81" t="s">
        <v>286</v>
      </c>
      <c r="C835" s="277" t="s">
        <v>117</v>
      </c>
      <c r="D835" s="79">
        <v>1.3366336633663366E-2</v>
      </c>
      <c r="E835" s="79">
        <v>1.055E-2</v>
      </c>
      <c r="F835" s="79">
        <v>1.4679802955665025E-2</v>
      </c>
      <c r="G835" s="79">
        <v>1.8599999999999998E-2</v>
      </c>
      <c r="H835" s="79">
        <v>1.1741573033707865E-2</v>
      </c>
      <c r="I835" s="79">
        <v>1.7989130434782608E-2</v>
      </c>
      <c r="J835" s="79">
        <v>7.5806451612903227E-3</v>
      </c>
      <c r="K835" s="79">
        <v>7.6119402985074629E-3</v>
      </c>
      <c r="L835" s="79">
        <v>6.2814070351758797E-3</v>
      </c>
      <c r="M835" s="79">
        <v>1.4385026737967915E-2</v>
      </c>
      <c r="N835" s="79">
        <v>8.2407407407407412E-3</v>
      </c>
      <c r="O835" s="79">
        <v>1.1971153846153847E-2</v>
      </c>
      <c r="P835" s="79">
        <v>1.2658227848101266E-2</v>
      </c>
      <c r="Q835" s="79">
        <v>1.4644549763033175E-2</v>
      </c>
      <c r="R835" s="79">
        <v>1.390134529147982E-2</v>
      </c>
      <c r="S835" s="79">
        <v>1.3656387665198238E-2</v>
      </c>
      <c r="T835" s="79">
        <v>1.3656387665198238E-2</v>
      </c>
      <c r="U835" s="79">
        <v>1.3362068965517242E-2</v>
      </c>
    </row>
    <row r="836" spans="1:21" x14ac:dyDescent="0.25">
      <c r="A836" s="81" t="s">
        <v>286</v>
      </c>
      <c r="C836" s="277" t="s">
        <v>92</v>
      </c>
      <c r="D836" s="79">
        <v>2.6485148514851484E-2</v>
      </c>
      <c r="E836" s="79">
        <v>2.3300000000000001E-2</v>
      </c>
      <c r="F836" s="79">
        <v>2.379310344827586E-2</v>
      </c>
      <c r="G836" s="79">
        <v>2.4250000000000001E-2</v>
      </c>
      <c r="H836" s="79">
        <v>2.3707865168539326E-2</v>
      </c>
      <c r="I836" s="79">
        <v>2.8750000000000001E-2</v>
      </c>
      <c r="J836" s="79">
        <v>2.8602150537634409E-2</v>
      </c>
      <c r="K836" s="79">
        <v>2.3930348258706467E-2</v>
      </c>
      <c r="L836" s="79">
        <v>2.0904522613065326E-2</v>
      </c>
      <c r="M836" s="79">
        <v>1.855614973262032E-2</v>
      </c>
      <c r="N836" s="79">
        <v>1.7175925925925924E-2</v>
      </c>
      <c r="O836" s="79">
        <v>1.389423076923077E-2</v>
      </c>
      <c r="P836" s="79">
        <v>1.5063291139240506E-2</v>
      </c>
      <c r="Q836" s="79">
        <v>2.7109004739336494E-2</v>
      </c>
      <c r="R836" s="79">
        <v>3.0672645739910315E-2</v>
      </c>
      <c r="S836" s="79">
        <v>3.0616740088105728E-2</v>
      </c>
      <c r="T836" s="79">
        <v>3.3876651982378853E-2</v>
      </c>
      <c r="U836" s="79">
        <v>3.2629310344827585E-2</v>
      </c>
    </row>
    <row r="837" spans="1:21" x14ac:dyDescent="0.25">
      <c r="A837" s="81" t="s">
        <v>286</v>
      </c>
      <c r="C837" s="277" t="s">
        <v>118</v>
      </c>
      <c r="D837" s="79" t="s">
        <v>48</v>
      </c>
      <c r="E837" s="79" t="s">
        <v>48</v>
      </c>
      <c r="F837" s="79">
        <v>2.9556650246305416E-4</v>
      </c>
      <c r="G837" s="79">
        <v>1.6500000000000001E-2</v>
      </c>
      <c r="H837" s="79">
        <v>2.4719101123595506E-2</v>
      </c>
      <c r="I837" s="79">
        <v>2.0380434782608696E-2</v>
      </c>
      <c r="J837" s="79">
        <v>1.9139784946236558E-2</v>
      </c>
      <c r="K837" s="79">
        <v>2.0298507462686566E-2</v>
      </c>
      <c r="L837" s="79">
        <v>1.8743718592964823E-2</v>
      </c>
      <c r="M837" s="79">
        <v>2.251336898395722E-2</v>
      </c>
      <c r="N837" s="79">
        <v>2.7916666666666666E-2</v>
      </c>
      <c r="O837" s="79">
        <v>2.5673076923076923E-2</v>
      </c>
      <c r="P837" s="79">
        <v>1.9029535864978905E-2</v>
      </c>
      <c r="Q837" s="79">
        <v>2.4928909952606635E-2</v>
      </c>
      <c r="R837" s="79">
        <v>1.6591928251121078E-2</v>
      </c>
      <c r="S837" s="79">
        <v>2.0264317180616741E-2</v>
      </c>
      <c r="T837" s="79">
        <v>2.7665198237885463E-2</v>
      </c>
      <c r="U837" s="79">
        <v>2.7155172413793102E-2</v>
      </c>
    </row>
    <row r="838" spans="1:21" x14ac:dyDescent="0.25">
      <c r="A838" s="81" t="s">
        <v>286</v>
      </c>
      <c r="C838" s="277" t="s">
        <v>344</v>
      </c>
      <c r="D838" s="79">
        <v>3.9603960396039604E-2</v>
      </c>
      <c r="E838" s="79">
        <v>4.4999999999999998E-2</v>
      </c>
      <c r="F838" s="79">
        <v>4.5566502463054187E-2</v>
      </c>
      <c r="G838" s="79">
        <v>4.7500000000000001E-2</v>
      </c>
      <c r="H838" s="79">
        <v>5.3370786516853931E-2</v>
      </c>
      <c r="I838" s="79">
        <v>3.4184782608695653E-2</v>
      </c>
      <c r="J838" s="79">
        <v>2.8602150537634409E-2</v>
      </c>
      <c r="K838" s="79">
        <v>3.0895522388059701E-2</v>
      </c>
      <c r="L838" s="79">
        <v>3.4673366834170855E-2</v>
      </c>
      <c r="M838" s="79">
        <v>4.3315508021390371E-2</v>
      </c>
      <c r="N838" s="79">
        <v>3.7037037037037035E-2</v>
      </c>
      <c r="O838" s="79">
        <v>5.2884615384615384E-2</v>
      </c>
      <c r="P838" s="79">
        <v>4.6413502109704644E-2</v>
      </c>
      <c r="Q838" s="79">
        <v>7.1090047393364927E-2</v>
      </c>
      <c r="R838" s="79">
        <v>5.829596412556054E-2</v>
      </c>
      <c r="S838" s="79">
        <v>4.8458149779735685E-2</v>
      </c>
      <c r="T838" s="79">
        <v>5.2863436123348019E-2</v>
      </c>
      <c r="U838" s="79">
        <v>5.6034482758620691E-2</v>
      </c>
    </row>
    <row r="839" spans="1:21" x14ac:dyDescent="0.25">
      <c r="A839" s="81" t="s">
        <v>286</v>
      </c>
      <c r="C839" s="277" t="s">
        <v>37</v>
      </c>
      <c r="D839" s="79">
        <v>8.4158415841584157E-4</v>
      </c>
      <c r="E839" s="79" t="s">
        <v>48</v>
      </c>
      <c r="F839" s="79" t="s">
        <v>48</v>
      </c>
      <c r="G839" s="79" t="s">
        <v>48</v>
      </c>
      <c r="H839" s="79" t="s">
        <v>48</v>
      </c>
      <c r="I839" s="79" t="s">
        <v>48</v>
      </c>
      <c r="J839" s="79" t="s">
        <v>48</v>
      </c>
      <c r="K839" s="79" t="s">
        <v>48</v>
      </c>
      <c r="L839" s="79" t="s">
        <v>48</v>
      </c>
      <c r="M839" s="79" t="s">
        <v>48</v>
      </c>
      <c r="N839" s="79" t="s">
        <v>48</v>
      </c>
      <c r="O839" s="79" t="s">
        <v>48</v>
      </c>
      <c r="P839" s="79" t="s">
        <v>48</v>
      </c>
      <c r="Q839" s="79" t="s">
        <v>48</v>
      </c>
      <c r="R839" s="79" t="s">
        <v>48</v>
      </c>
      <c r="S839" s="79" t="s">
        <v>48</v>
      </c>
      <c r="T839" s="79" t="s">
        <v>48</v>
      </c>
      <c r="U839" s="79" t="s">
        <v>48</v>
      </c>
    </row>
    <row r="840" spans="1:21" x14ac:dyDescent="0.25">
      <c r="A840" s="81" t="s">
        <v>286</v>
      </c>
      <c r="C840" s="277" t="s">
        <v>32</v>
      </c>
      <c r="D840" s="79">
        <v>9.7029702970297029E-3</v>
      </c>
      <c r="E840" s="79" t="s">
        <v>48</v>
      </c>
      <c r="F840" s="79" t="s">
        <v>48</v>
      </c>
      <c r="G840" s="79" t="s">
        <v>48</v>
      </c>
      <c r="H840" s="79" t="s">
        <v>48</v>
      </c>
      <c r="I840" s="79" t="s">
        <v>48</v>
      </c>
      <c r="J840" s="79" t="s">
        <v>48</v>
      </c>
      <c r="K840" s="79" t="s">
        <v>48</v>
      </c>
      <c r="L840" s="79" t="s">
        <v>48</v>
      </c>
      <c r="M840" s="79" t="s">
        <v>48</v>
      </c>
      <c r="N840" s="79" t="s">
        <v>48</v>
      </c>
      <c r="O840" s="79" t="s">
        <v>48</v>
      </c>
      <c r="P840" s="79" t="s">
        <v>48</v>
      </c>
      <c r="Q840" s="79" t="s">
        <v>48</v>
      </c>
      <c r="R840" s="79" t="s">
        <v>48</v>
      </c>
      <c r="S840" s="79" t="s">
        <v>48</v>
      </c>
      <c r="T840" s="79" t="s">
        <v>48</v>
      </c>
      <c r="U840" s="79" t="s">
        <v>48</v>
      </c>
    </row>
    <row r="841" spans="1:21" x14ac:dyDescent="0.25">
      <c r="A841" s="81" t="s">
        <v>286</v>
      </c>
      <c r="C841" s="277" t="s">
        <v>161</v>
      </c>
      <c r="D841" s="79">
        <v>1.1782178217821782E-2</v>
      </c>
      <c r="E841" s="79" t="s">
        <v>48</v>
      </c>
      <c r="F841" s="79" t="s">
        <v>48</v>
      </c>
      <c r="G841" s="79" t="s">
        <v>48</v>
      </c>
      <c r="H841" s="79" t="s">
        <v>48</v>
      </c>
      <c r="I841" s="79" t="s">
        <v>48</v>
      </c>
      <c r="J841" s="79" t="s">
        <v>48</v>
      </c>
      <c r="K841" s="79" t="s">
        <v>48</v>
      </c>
      <c r="L841" s="79" t="s">
        <v>48</v>
      </c>
      <c r="M841" s="79" t="s">
        <v>48</v>
      </c>
      <c r="N841" s="79" t="s">
        <v>48</v>
      </c>
      <c r="O841" s="79" t="s">
        <v>48</v>
      </c>
      <c r="P841" s="79" t="s">
        <v>48</v>
      </c>
      <c r="Q841" s="79" t="s">
        <v>48</v>
      </c>
      <c r="R841" s="79" t="s">
        <v>48</v>
      </c>
      <c r="S841" s="79" t="s">
        <v>48</v>
      </c>
      <c r="T841" s="79" t="s">
        <v>48</v>
      </c>
      <c r="U841" s="79" t="s">
        <v>48</v>
      </c>
    </row>
    <row r="842" spans="1:21" x14ac:dyDescent="0.25">
      <c r="A842" s="81" t="s">
        <v>286</v>
      </c>
      <c r="C842" s="277" t="s">
        <v>31</v>
      </c>
      <c r="D842" s="79">
        <v>3.4158415841584158E-3</v>
      </c>
      <c r="E842" s="79">
        <v>3.2000000000000002E-3</v>
      </c>
      <c r="F842" s="79" t="s">
        <v>48</v>
      </c>
      <c r="G842" s="79" t="s">
        <v>48</v>
      </c>
      <c r="H842" s="79" t="s">
        <v>48</v>
      </c>
      <c r="I842" s="79" t="s">
        <v>48</v>
      </c>
      <c r="J842" s="79" t="s">
        <v>48</v>
      </c>
      <c r="K842" s="79" t="s">
        <v>48</v>
      </c>
      <c r="L842" s="79" t="s">
        <v>48</v>
      </c>
      <c r="M842" s="79" t="s">
        <v>48</v>
      </c>
      <c r="N842" s="79" t="s">
        <v>48</v>
      </c>
      <c r="O842" s="79" t="s">
        <v>48</v>
      </c>
      <c r="P842" s="79" t="s">
        <v>48</v>
      </c>
      <c r="Q842" s="79" t="s">
        <v>48</v>
      </c>
      <c r="R842" s="79" t="s">
        <v>48</v>
      </c>
      <c r="S842" s="79" t="s">
        <v>48</v>
      </c>
      <c r="T842" s="79" t="s">
        <v>48</v>
      </c>
      <c r="U842" s="79" t="s">
        <v>48</v>
      </c>
    </row>
    <row r="843" spans="1:21" x14ac:dyDescent="0.25">
      <c r="A843" s="81" t="s">
        <v>286</v>
      </c>
      <c r="C843" s="277" t="s">
        <v>126</v>
      </c>
      <c r="D843" s="79">
        <v>1.2376237623762376E-3</v>
      </c>
      <c r="E843" s="79">
        <v>1.25E-3</v>
      </c>
      <c r="F843" s="79">
        <v>1.2315270935960591E-3</v>
      </c>
      <c r="G843" s="79">
        <v>1.25E-3</v>
      </c>
      <c r="H843" s="79">
        <v>1.4044943820224719E-3</v>
      </c>
      <c r="I843" s="79">
        <v>1.358695652173913E-3</v>
      </c>
      <c r="J843" s="79">
        <v>1.3440860215053765E-3</v>
      </c>
      <c r="K843" s="79">
        <v>1.2437810945273632E-3</v>
      </c>
      <c r="L843" s="79">
        <v>1.2562814070351759E-3</v>
      </c>
      <c r="M843" s="79" t="s">
        <v>48</v>
      </c>
      <c r="N843" s="79" t="s">
        <v>48</v>
      </c>
      <c r="O843" s="79" t="s">
        <v>48</v>
      </c>
      <c r="P843" s="79" t="s">
        <v>48</v>
      </c>
      <c r="Q843" s="79" t="s">
        <v>48</v>
      </c>
      <c r="R843" s="79" t="s">
        <v>48</v>
      </c>
      <c r="S843" s="79" t="s">
        <v>48</v>
      </c>
      <c r="T843" s="79" t="s">
        <v>48</v>
      </c>
      <c r="U843" s="79" t="s">
        <v>48</v>
      </c>
    </row>
    <row r="844" spans="1:21" x14ac:dyDescent="0.25">
      <c r="A844" s="81" t="s">
        <v>286</v>
      </c>
      <c r="C844" s="277" t="s">
        <v>128</v>
      </c>
      <c r="D844" s="79">
        <v>2.1782178217821781E-2</v>
      </c>
      <c r="E844" s="79">
        <v>2.7349999999999999E-2</v>
      </c>
      <c r="F844" s="79">
        <v>2.4778325123152711E-2</v>
      </c>
      <c r="G844" s="79">
        <v>2.1250000000000002E-2</v>
      </c>
      <c r="H844" s="79">
        <v>1.6404494382022471E-2</v>
      </c>
      <c r="I844" s="79">
        <v>1.1956521739130434E-3</v>
      </c>
      <c r="J844" s="79" t="s">
        <v>48</v>
      </c>
      <c r="K844" s="79" t="s">
        <v>48</v>
      </c>
      <c r="L844" s="79" t="s">
        <v>48</v>
      </c>
      <c r="M844" s="79" t="s">
        <v>48</v>
      </c>
      <c r="N844" s="79" t="s">
        <v>48</v>
      </c>
      <c r="O844" s="79" t="s">
        <v>48</v>
      </c>
      <c r="P844" s="79" t="s">
        <v>48</v>
      </c>
      <c r="Q844" s="79" t="s">
        <v>48</v>
      </c>
      <c r="R844" s="79" t="s">
        <v>48</v>
      </c>
      <c r="S844" s="79" t="s">
        <v>48</v>
      </c>
      <c r="T844" s="79" t="s">
        <v>48</v>
      </c>
      <c r="U844" s="79" t="s">
        <v>48</v>
      </c>
    </row>
    <row r="845" spans="1:21" x14ac:dyDescent="0.25">
      <c r="A845" s="81" t="s">
        <v>286</v>
      </c>
      <c r="B845" s="79" t="s">
        <v>258</v>
      </c>
      <c r="C845" s="277" t="s">
        <v>38</v>
      </c>
      <c r="D845" s="79">
        <v>6.1386138613861385E-2</v>
      </c>
      <c r="E845" s="79">
        <v>5.9499999999999997E-2</v>
      </c>
      <c r="F845" s="79">
        <v>9.3103448275862075E-2</v>
      </c>
      <c r="G845" s="79">
        <v>7.2499999999999995E-2</v>
      </c>
      <c r="H845" s="79">
        <v>7.1910112359550568E-2</v>
      </c>
      <c r="I845" s="79">
        <v>7.880434782608696E-2</v>
      </c>
      <c r="J845" s="79">
        <v>7.9569892473118284E-2</v>
      </c>
      <c r="K845" s="79">
        <v>7.3134328358208961E-2</v>
      </c>
      <c r="L845" s="79">
        <v>3.6331658291457285E-2</v>
      </c>
      <c r="M845" s="79">
        <v>3.9304812834224601E-2</v>
      </c>
      <c r="N845" s="79">
        <v>3.5972222222222225E-2</v>
      </c>
      <c r="O845" s="79">
        <v>3.0432692307692306E-2</v>
      </c>
      <c r="P845" s="79">
        <v>2.6877637130801688E-2</v>
      </c>
      <c r="Q845" s="79" t="s">
        <v>48</v>
      </c>
      <c r="R845" s="79" t="s">
        <v>48</v>
      </c>
      <c r="S845" s="79" t="s">
        <v>48</v>
      </c>
      <c r="T845" s="79" t="s">
        <v>48</v>
      </c>
      <c r="U845" s="79" t="s">
        <v>48</v>
      </c>
    </row>
    <row r="846" spans="1:21" x14ac:dyDescent="0.25">
      <c r="A846" s="156" t="s">
        <v>286</v>
      </c>
      <c r="B846" s="131"/>
      <c r="C846" s="12" t="s">
        <v>129</v>
      </c>
      <c r="D846" s="128" t="s">
        <v>48</v>
      </c>
      <c r="E846" s="128" t="s">
        <v>48</v>
      </c>
      <c r="F846" s="128" t="s">
        <v>48</v>
      </c>
      <c r="G846" s="128" t="s">
        <v>48</v>
      </c>
      <c r="H846" s="128" t="s">
        <v>48</v>
      </c>
      <c r="I846" s="128" t="s">
        <v>48</v>
      </c>
      <c r="J846" s="128" t="s">
        <v>48</v>
      </c>
      <c r="K846" s="128" t="s">
        <v>48</v>
      </c>
      <c r="L846" s="128" t="s">
        <v>48</v>
      </c>
      <c r="M846" s="128" t="s">
        <v>48</v>
      </c>
      <c r="N846" s="128" t="s">
        <v>48</v>
      </c>
      <c r="O846" s="128" t="s">
        <v>48</v>
      </c>
      <c r="P846" s="128">
        <v>1.2658227848101266E-2</v>
      </c>
      <c r="Q846" s="128">
        <v>1.4218009478672985E-2</v>
      </c>
      <c r="R846" s="128">
        <v>1.3452914798206279E-2</v>
      </c>
      <c r="S846" s="128">
        <v>1.3215859030837005E-2</v>
      </c>
      <c r="T846" s="128">
        <v>1.3215859030837005E-2</v>
      </c>
      <c r="U846" s="128">
        <v>1.2931034482758621E-2</v>
      </c>
    </row>
    <row r="847" spans="1:21" x14ac:dyDescent="0.25">
      <c r="A847" s="81" t="s">
        <v>288</v>
      </c>
      <c r="C847" s="279" t="s">
        <v>5</v>
      </c>
      <c r="D847" s="79">
        <v>4.417316017316017E-2</v>
      </c>
      <c r="E847" s="79">
        <v>4.0695121951219514E-2</v>
      </c>
      <c r="F847" s="79">
        <v>3.289928057553957E-2</v>
      </c>
      <c r="G847" s="79">
        <v>3.9032520325203254E-2</v>
      </c>
      <c r="H847" s="79">
        <v>2.9859574468085105E-2</v>
      </c>
      <c r="I847" s="79">
        <v>1.4804597701149426E-2</v>
      </c>
      <c r="J847" s="79">
        <v>3.960264900662252E-3</v>
      </c>
      <c r="K847" s="79">
        <v>9.5236486486486478E-3</v>
      </c>
      <c r="L847" s="79">
        <v>5.0443686006825935E-3</v>
      </c>
      <c r="M847" s="79">
        <v>6.8803986710963454E-3</v>
      </c>
      <c r="N847" s="79">
        <v>6.8576923076923077E-3</v>
      </c>
      <c r="O847" s="79">
        <v>5.3934959349593498E-2</v>
      </c>
      <c r="P847" s="79">
        <v>6.8657894736842112E-2</v>
      </c>
      <c r="Q847" s="79">
        <v>4.448888888888889E-2</v>
      </c>
      <c r="R847" s="79">
        <v>2.4730923694779118E-2</v>
      </c>
      <c r="S847" s="79">
        <v>2.4892307692307693E-2</v>
      </c>
      <c r="T847" s="79">
        <v>2.4210526315789474E-2</v>
      </c>
      <c r="U847" s="79">
        <v>2.4221453287197232E-2</v>
      </c>
    </row>
    <row r="848" spans="1:21" x14ac:dyDescent="0.25">
      <c r="A848" s="81" t="s">
        <v>288</v>
      </c>
      <c r="C848" s="279" t="s">
        <v>93</v>
      </c>
      <c r="D848" s="79">
        <v>4.8952380952380956E-2</v>
      </c>
      <c r="E848" s="79">
        <v>5.0475609756097564E-2</v>
      </c>
      <c r="F848" s="79">
        <v>4.4834532374100719E-2</v>
      </c>
      <c r="G848" s="79">
        <v>5.0211382113821139E-2</v>
      </c>
      <c r="H848" s="79">
        <v>6.4859574468085102E-2</v>
      </c>
      <c r="I848" s="79">
        <v>6.4195402298850568E-2</v>
      </c>
      <c r="J848" s="79">
        <v>5.8175496688741724E-2</v>
      </c>
      <c r="K848" s="79">
        <v>6.227364864864865E-2</v>
      </c>
      <c r="L848" s="79">
        <v>6.2948805460750851E-2</v>
      </c>
      <c r="M848" s="79">
        <v>5.3063122923588037E-2</v>
      </c>
      <c r="N848" s="79">
        <v>6.6615384615384618E-2</v>
      </c>
      <c r="O848" s="79">
        <v>7.9573170731707318E-2</v>
      </c>
      <c r="P848" s="79">
        <v>7.5902255639097749E-2</v>
      </c>
      <c r="Q848" s="79">
        <v>6.467619047619047E-2</v>
      </c>
      <c r="R848" s="79">
        <v>7.9124497991967871E-2</v>
      </c>
      <c r="S848" s="79">
        <v>7.4161538461538459E-2</v>
      </c>
      <c r="T848" s="79">
        <v>6.9480701754385962E-2</v>
      </c>
      <c r="U848" s="79">
        <v>6.9204152249134954E-2</v>
      </c>
    </row>
    <row r="849" spans="1:21" x14ac:dyDescent="0.25">
      <c r="A849" s="81" t="s">
        <v>288</v>
      </c>
      <c r="C849" s="279" t="s">
        <v>6</v>
      </c>
      <c r="D849" s="79">
        <v>6.1636363636363635E-2</v>
      </c>
      <c r="E849" s="79">
        <v>5.3666666666666668E-2</v>
      </c>
      <c r="F849" s="79">
        <v>5.1079136690647481E-2</v>
      </c>
      <c r="G849" s="79">
        <v>5.2910569105691058E-2</v>
      </c>
      <c r="H849" s="79">
        <v>5.133191489361702E-2</v>
      </c>
      <c r="I849" s="79">
        <v>4.6808429118773948E-2</v>
      </c>
      <c r="J849" s="79">
        <v>4.0403973509933772E-2</v>
      </c>
      <c r="K849" s="79">
        <v>3.9658783783783784E-2</v>
      </c>
      <c r="L849" s="79">
        <v>3.2518771331058023E-2</v>
      </c>
      <c r="M849" s="79">
        <v>3.931893687707641E-2</v>
      </c>
      <c r="N849" s="79">
        <v>5.345769230769231E-2</v>
      </c>
      <c r="O849" s="79">
        <v>3.8617886178861791E-2</v>
      </c>
      <c r="P849" s="79">
        <v>3.9097744360902256E-2</v>
      </c>
      <c r="Q849" s="79">
        <v>3.4047619047619049E-2</v>
      </c>
      <c r="R849" s="79">
        <v>5.4887550200803215E-2</v>
      </c>
      <c r="S849" s="79">
        <v>6.4730769230769231E-2</v>
      </c>
      <c r="T849" s="79">
        <v>8.9592982456140349E-2</v>
      </c>
      <c r="U849" s="79">
        <v>8.6505190311418678E-2</v>
      </c>
    </row>
    <row r="850" spans="1:21" x14ac:dyDescent="0.25">
      <c r="A850" s="81" t="s">
        <v>288</v>
      </c>
      <c r="C850" s="279" t="s">
        <v>102</v>
      </c>
      <c r="D850" s="79">
        <v>9.5670995670995673E-4</v>
      </c>
      <c r="E850" s="79">
        <v>6.0569105691056914E-4</v>
      </c>
      <c r="F850" s="79">
        <v>7.6258992805755391E-4</v>
      </c>
      <c r="G850" s="79">
        <v>2.6788617886178861E-3</v>
      </c>
      <c r="H850" s="79">
        <v>1.9404255319148936E-3</v>
      </c>
      <c r="I850" s="79">
        <v>2.3218390804597699E-3</v>
      </c>
      <c r="J850" s="79">
        <v>1.7417218543046358E-3</v>
      </c>
      <c r="K850" s="79">
        <v>2.3918918918918921E-3</v>
      </c>
      <c r="L850" s="79">
        <v>3.1501706484641638E-3</v>
      </c>
      <c r="M850" s="79">
        <v>2.7574750830564785E-3</v>
      </c>
      <c r="N850" s="79">
        <v>3.0769230769230769E-3</v>
      </c>
      <c r="O850" s="79">
        <v>4.0650406504065045E-3</v>
      </c>
      <c r="P850" s="79">
        <v>1.5037593984962405E-2</v>
      </c>
      <c r="Q850" s="79">
        <v>3.4920634920634921E-2</v>
      </c>
      <c r="R850" s="79">
        <v>4.257028112449799E-2</v>
      </c>
      <c r="S850" s="79">
        <v>6.5384615384615388E-2</v>
      </c>
      <c r="T850" s="79">
        <v>0.10526315789473684</v>
      </c>
      <c r="U850" s="79">
        <v>0.1185847750865052</v>
      </c>
    </row>
    <row r="851" spans="1:21" x14ac:dyDescent="0.25">
      <c r="A851" s="81" t="s">
        <v>288</v>
      </c>
      <c r="C851" s="279" t="s">
        <v>271</v>
      </c>
      <c r="D851" s="79">
        <v>3.896103896103896E-5</v>
      </c>
      <c r="E851" s="79">
        <v>7.317073170731707E-5</v>
      </c>
      <c r="F851" s="79">
        <v>2.8776978417266186E-5</v>
      </c>
      <c r="G851" s="79">
        <v>1.2195121951219513E-5</v>
      </c>
      <c r="H851" s="79" t="s">
        <v>48</v>
      </c>
      <c r="I851" s="79">
        <v>1.9157088122605363E-5</v>
      </c>
      <c r="J851" s="79">
        <v>2.9801324503311258E-5</v>
      </c>
      <c r="K851" s="79">
        <v>1.3513513513513513E-5</v>
      </c>
      <c r="L851" s="79">
        <v>1.5699658703071672E-4</v>
      </c>
      <c r="M851" s="79">
        <v>6.6445182724252494E-6</v>
      </c>
      <c r="N851" s="79">
        <v>8.0769230769230763E-5</v>
      </c>
      <c r="O851" s="79">
        <v>4.8780487804878051E-5</v>
      </c>
      <c r="P851" s="79">
        <v>4.5112781954887219E-5</v>
      </c>
      <c r="Q851" s="79">
        <v>6.9841269841269837E-5</v>
      </c>
      <c r="R851" s="79">
        <v>8.4337349397590357E-5</v>
      </c>
      <c r="S851" s="79">
        <v>5.0000000000000002E-5</v>
      </c>
      <c r="T851" s="79">
        <v>1.1228070175438597E-4</v>
      </c>
      <c r="U851" s="79" t="s">
        <v>48</v>
      </c>
    </row>
    <row r="852" spans="1:21" x14ac:dyDescent="0.25">
      <c r="A852" s="81" t="s">
        <v>288</v>
      </c>
      <c r="C852" s="279" t="s">
        <v>15</v>
      </c>
      <c r="D852" s="79">
        <v>0.30346320346320349</v>
      </c>
      <c r="E852" s="79">
        <v>0.32560975609756099</v>
      </c>
      <c r="F852" s="79">
        <v>0.35755395683453239</v>
      </c>
      <c r="G852" s="79">
        <v>0.38617886178861788</v>
      </c>
      <c r="H852" s="79">
        <v>0.26382978723404255</v>
      </c>
      <c r="I852" s="79">
        <v>0.39080459770114945</v>
      </c>
      <c r="J852" s="79">
        <v>0.39072847682119205</v>
      </c>
      <c r="K852" s="79">
        <v>0.42567567567567566</v>
      </c>
      <c r="L852" s="79">
        <v>0.43003412969283278</v>
      </c>
      <c r="M852" s="79">
        <v>0.4850498338870432</v>
      </c>
      <c r="N852" s="79">
        <v>0.42307692307692307</v>
      </c>
      <c r="O852" s="79">
        <v>0.39512195121951221</v>
      </c>
      <c r="P852" s="79">
        <v>0.43233082706766918</v>
      </c>
      <c r="Q852" s="79">
        <v>0.38095238095238093</v>
      </c>
      <c r="R852" s="79">
        <v>0.44176706827309237</v>
      </c>
      <c r="S852" s="79">
        <v>0.37307692307692308</v>
      </c>
      <c r="T852" s="79">
        <v>0.36491228070175441</v>
      </c>
      <c r="U852" s="79">
        <v>0.38116262975778548</v>
      </c>
    </row>
    <row r="853" spans="1:21" x14ac:dyDescent="0.25">
      <c r="A853" s="81" t="s">
        <v>288</v>
      </c>
      <c r="C853" s="279" t="s">
        <v>213</v>
      </c>
      <c r="D853" s="79" t="s">
        <v>48</v>
      </c>
      <c r="E853" s="79">
        <v>2.032520325203252E-4</v>
      </c>
      <c r="F853" s="79">
        <v>1.7985611510791367E-4</v>
      </c>
      <c r="G853" s="79">
        <v>2.032520325203252E-4</v>
      </c>
      <c r="H853" s="79">
        <v>1.276595744680851E-3</v>
      </c>
      <c r="I853" s="79">
        <v>5.3639846743295016E-3</v>
      </c>
      <c r="J853" s="79">
        <v>1.6225165562913906E-2</v>
      </c>
      <c r="K853" s="79">
        <v>1.4864864864864866E-2</v>
      </c>
      <c r="L853" s="79">
        <v>1.2969283276450512E-2</v>
      </c>
      <c r="M853" s="79">
        <v>2.5249169435215948E-2</v>
      </c>
      <c r="N853" s="79">
        <v>4.8461538461538459E-2</v>
      </c>
      <c r="O853" s="79">
        <v>4.0243902439024391E-2</v>
      </c>
      <c r="P853" s="79">
        <v>3.007518796992481E-2</v>
      </c>
      <c r="Q853" s="79">
        <v>1.7777777777777778E-2</v>
      </c>
      <c r="R853" s="79">
        <v>1.9277108433734941E-2</v>
      </c>
      <c r="S853" s="79">
        <v>1.7307692307692309E-2</v>
      </c>
      <c r="T853" s="79">
        <v>2.2807017543859651E-2</v>
      </c>
      <c r="U853" s="79">
        <v>2.2145328719723183E-2</v>
      </c>
    </row>
    <row r="854" spans="1:21" x14ac:dyDescent="0.25">
      <c r="A854" s="81" t="s">
        <v>288</v>
      </c>
      <c r="C854" s="279" t="s">
        <v>268</v>
      </c>
      <c r="D854" s="79">
        <v>0.2335887445887446</v>
      </c>
      <c r="E854" s="79">
        <v>0.1941219512195122</v>
      </c>
      <c r="F854" s="79">
        <v>0.1857158273381295</v>
      </c>
      <c r="G854" s="79">
        <v>0.25147154471544714</v>
      </c>
      <c r="H854" s="79">
        <v>0.37507234042553189</v>
      </c>
      <c r="I854" s="79">
        <v>0.27468965517241378</v>
      </c>
      <c r="J854" s="79">
        <v>0.21778807947019868</v>
      </c>
      <c r="K854" s="79">
        <v>0.26487837837837835</v>
      </c>
      <c r="L854" s="79">
        <v>0.27622184300341296</v>
      </c>
      <c r="M854" s="79">
        <v>0.21972425249169436</v>
      </c>
      <c r="N854" s="79">
        <v>0.20472307692307692</v>
      </c>
      <c r="O854" s="79">
        <v>0.18730894308943088</v>
      </c>
      <c r="P854" s="79">
        <v>0.16262406015037595</v>
      </c>
      <c r="Q854" s="79">
        <v>0.28444444444444444</v>
      </c>
      <c r="R854" s="79">
        <v>0.17751807228915661</v>
      </c>
      <c r="S854" s="79">
        <v>0.2285076923076923</v>
      </c>
      <c r="T854" s="79">
        <v>0.18175789473684212</v>
      </c>
      <c r="U854" s="79">
        <v>0.17993079584775087</v>
      </c>
    </row>
    <row r="855" spans="1:21" x14ac:dyDescent="0.25">
      <c r="A855" s="81" t="s">
        <v>288</v>
      </c>
      <c r="C855" s="279" t="s">
        <v>266</v>
      </c>
      <c r="D855" s="79">
        <v>1.0822510822510823E-3</v>
      </c>
      <c r="E855" s="79">
        <v>1.0162601626016261E-3</v>
      </c>
      <c r="F855" s="79">
        <v>1.079136690647482E-3</v>
      </c>
      <c r="G855" s="79">
        <v>1.2195121951219512E-3</v>
      </c>
      <c r="H855" s="79">
        <v>1.276595744680851E-3</v>
      </c>
      <c r="I855" s="79" t="s">
        <v>48</v>
      </c>
      <c r="J855" s="79" t="s">
        <v>48</v>
      </c>
      <c r="K855" s="79" t="s">
        <v>48</v>
      </c>
      <c r="L855" s="79" t="s">
        <v>48</v>
      </c>
      <c r="M855" s="79" t="s">
        <v>48</v>
      </c>
      <c r="N855" s="79" t="s">
        <v>48</v>
      </c>
      <c r="O855" s="79" t="s">
        <v>48</v>
      </c>
      <c r="P855" s="79" t="s">
        <v>48</v>
      </c>
      <c r="Q855" s="79" t="s">
        <v>48</v>
      </c>
      <c r="R855" s="79" t="s">
        <v>48</v>
      </c>
      <c r="S855" s="79" t="s">
        <v>48</v>
      </c>
      <c r="T855" s="79" t="s">
        <v>48</v>
      </c>
      <c r="U855" s="79" t="s">
        <v>48</v>
      </c>
    </row>
    <row r="856" spans="1:21" x14ac:dyDescent="0.25">
      <c r="A856" s="81" t="s">
        <v>288</v>
      </c>
      <c r="C856" s="279" t="s">
        <v>345</v>
      </c>
      <c r="D856" s="79">
        <v>2.7142857142857142E-3</v>
      </c>
      <c r="E856" s="79">
        <v>1.6422764227642277E-3</v>
      </c>
      <c r="F856" s="79">
        <v>1.4676258992805755E-3</v>
      </c>
      <c r="G856" s="79">
        <v>1.9918699186991869E-3</v>
      </c>
      <c r="H856" s="79">
        <v>1.5574468085106383E-3</v>
      </c>
      <c r="I856" s="79">
        <v>1.3793103448275861E-3</v>
      </c>
      <c r="J856" s="79">
        <v>1.3245033112582781E-3</v>
      </c>
      <c r="K856" s="79">
        <v>1.5202702702702704E-3</v>
      </c>
      <c r="L856" s="79">
        <v>2.218430034129693E-3</v>
      </c>
      <c r="M856" s="79">
        <v>1.8936877076411961E-3</v>
      </c>
      <c r="N856" s="79">
        <v>2.1192307692307691E-3</v>
      </c>
      <c r="O856" s="79">
        <v>2.4308943089430893E-3</v>
      </c>
      <c r="P856" s="79">
        <v>3.4774436090225565E-3</v>
      </c>
      <c r="Q856" s="79">
        <v>2.1396825396825395E-3</v>
      </c>
      <c r="R856" s="79">
        <v>3.0602409638554218E-3</v>
      </c>
      <c r="S856" s="79">
        <v>2.2269230769230769E-3</v>
      </c>
      <c r="T856" s="79">
        <v>3.0385964912280701E-3</v>
      </c>
      <c r="U856" s="79">
        <v>3.1141868512110727E-3</v>
      </c>
    </row>
    <row r="857" spans="1:21" x14ac:dyDescent="0.25">
      <c r="A857" s="81" t="s">
        <v>288</v>
      </c>
      <c r="C857" s="279" t="s">
        <v>26</v>
      </c>
      <c r="D857" s="79">
        <v>2.4909090909090909E-2</v>
      </c>
      <c r="E857" s="79">
        <v>2.9833333333333333E-2</v>
      </c>
      <c r="F857" s="79">
        <v>2.2687050359712229E-2</v>
      </c>
      <c r="G857" s="79">
        <v>2.0211382113821137E-2</v>
      </c>
      <c r="H857" s="79">
        <v>1.7936170212765959E-2</v>
      </c>
      <c r="I857" s="79">
        <v>1.2869731800766284E-2</v>
      </c>
      <c r="J857" s="79">
        <v>9.0894039735099335E-3</v>
      </c>
      <c r="K857" s="79">
        <v>9.652027027027027E-3</v>
      </c>
      <c r="L857" s="79">
        <v>8.1843003412969285E-3</v>
      </c>
      <c r="M857" s="79">
        <v>7.5182724252491695E-3</v>
      </c>
      <c r="N857" s="79">
        <v>1.001923076923077E-2</v>
      </c>
      <c r="O857" s="79">
        <v>9.8048780487804878E-3</v>
      </c>
      <c r="P857" s="79">
        <v>1.0030075187969925E-2</v>
      </c>
      <c r="Q857" s="79">
        <v>1.0603174603174604E-2</v>
      </c>
      <c r="R857" s="79">
        <v>1.4959839357429719E-2</v>
      </c>
      <c r="S857" s="79">
        <v>1.4219230769230769E-2</v>
      </c>
      <c r="T857" s="79">
        <v>1.3252631578947368E-2</v>
      </c>
      <c r="U857" s="79">
        <v>1.314878892733564E-2</v>
      </c>
    </row>
    <row r="858" spans="1:21" x14ac:dyDescent="0.25">
      <c r="A858" s="81" t="s">
        <v>288</v>
      </c>
      <c r="C858" s="279" t="s">
        <v>346</v>
      </c>
      <c r="D858" s="79">
        <v>2.1645021645021645E-5</v>
      </c>
      <c r="E858" s="79">
        <v>1.6260162601626015E-5</v>
      </c>
      <c r="F858" s="79">
        <v>1.4388489208633093E-5</v>
      </c>
      <c r="G858" s="79">
        <v>3.252032520325203E-5</v>
      </c>
      <c r="H858" s="79">
        <v>3.8297872340425531E-5</v>
      </c>
      <c r="I858" s="79">
        <v>8.045977011494253E-5</v>
      </c>
      <c r="J858" s="79">
        <v>7.9470198675496691E-5</v>
      </c>
      <c r="K858" s="79">
        <v>5.7432432432432434E-5</v>
      </c>
      <c r="L858" s="79">
        <v>8.5324232081911264E-5</v>
      </c>
      <c r="M858" s="79">
        <v>8.3056478405315619E-5</v>
      </c>
      <c r="N858" s="79" t="s">
        <v>48</v>
      </c>
      <c r="O858" s="79" t="s">
        <v>48</v>
      </c>
      <c r="P858" s="79" t="s">
        <v>48</v>
      </c>
      <c r="Q858" s="79" t="s">
        <v>48</v>
      </c>
      <c r="R858" s="79" t="s">
        <v>48</v>
      </c>
      <c r="S858" s="79" t="s">
        <v>48</v>
      </c>
      <c r="T858" s="79" t="s">
        <v>48</v>
      </c>
      <c r="U858" s="79" t="s">
        <v>48</v>
      </c>
    </row>
    <row r="859" spans="1:21" x14ac:dyDescent="0.25">
      <c r="A859" s="81" t="s">
        <v>288</v>
      </c>
      <c r="C859" s="279" t="s">
        <v>278</v>
      </c>
      <c r="D859" s="79">
        <v>1.7316017316017316E-4</v>
      </c>
      <c r="E859" s="79" t="s">
        <v>48</v>
      </c>
      <c r="F859" s="79" t="s">
        <v>48</v>
      </c>
      <c r="G859" s="79" t="s">
        <v>48</v>
      </c>
      <c r="H859" s="79" t="s">
        <v>48</v>
      </c>
      <c r="I859" s="79" t="s">
        <v>48</v>
      </c>
      <c r="J859" s="79" t="s">
        <v>48</v>
      </c>
      <c r="K859" s="79" t="s">
        <v>48</v>
      </c>
      <c r="L859" s="79" t="s">
        <v>48</v>
      </c>
      <c r="M859" s="79" t="s">
        <v>48</v>
      </c>
      <c r="N859" s="79" t="s">
        <v>48</v>
      </c>
      <c r="O859" s="79" t="s">
        <v>48</v>
      </c>
      <c r="P859" s="79" t="s">
        <v>48</v>
      </c>
      <c r="Q859" s="79" t="s">
        <v>48</v>
      </c>
      <c r="R859" s="79" t="s">
        <v>48</v>
      </c>
      <c r="S859" s="79" t="s">
        <v>48</v>
      </c>
      <c r="T859" s="79" t="s">
        <v>48</v>
      </c>
      <c r="U859" s="79" t="s">
        <v>48</v>
      </c>
    </row>
    <row r="860" spans="1:21" x14ac:dyDescent="0.25">
      <c r="A860" s="81" t="s">
        <v>288</v>
      </c>
      <c r="C860" s="280" t="s">
        <v>84</v>
      </c>
      <c r="D860" s="79" t="s">
        <v>48</v>
      </c>
      <c r="E860" s="79" t="s">
        <v>48</v>
      </c>
      <c r="F860" s="79" t="s">
        <v>48</v>
      </c>
      <c r="G860" s="79" t="s">
        <v>48</v>
      </c>
      <c r="H860" s="79" t="s">
        <v>48</v>
      </c>
      <c r="I860" s="79">
        <v>1.6475095785440614E-4</v>
      </c>
      <c r="J860" s="79">
        <v>4.966887417218543E-5</v>
      </c>
      <c r="K860" s="79" t="s">
        <v>48</v>
      </c>
      <c r="L860" s="79" t="s">
        <v>48</v>
      </c>
      <c r="M860" s="79" t="s">
        <v>48</v>
      </c>
      <c r="N860" s="79" t="s">
        <v>48</v>
      </c>
      <c r="O860" s="79" t="s">
        <v>48</v>
      </c>
      <c r="P860" s="79" t="s">
        <v>48</v>
      </c>
      <c r="Q860" s="79" t="s">
        <v>48</v>
      </c>
      <c r="R860" s="79" t="s">
        <v>48</v>
      </c>
      <c r="S860" s="79" t="s">
        <v>48</v>
      </c>
      <c r="T860" s="79" t="s">
        <v>48</v>
      </c>
      <c r="U860" s="79" t="s">
        <v>48</v>
      </c>
    </row>
    <row r="861" spans="1:21" x14ac:dyDescent="0.25">
      <c r="A861" s="81" t="s">
        <v>288</v>
      </c>
      <c r="C861" s="279" t="s">
        <v>343</v>
      </c>
      <c r="D861" s="79">
        <v>4.329004329004329E-5</v>
      </c>
      <c r="E861" s="79">
        <v>1.3008130081300812E-4</v>
      </c>
      <c r="F861" s="79">
        <v>7.9136690647482017E-5</v>
      </c>
      <c r="G861" s="79">
        <v>3.6585365853658535E-5</v>
      </c>
      <c r="H861" s="79">
        <v>4.6808510638297871E-5</v>
      </c>
      <c r="I861" s="79">
        <v>4.2145593869731803E-5</v>
      </c>
      <c r="J861" s="79">
        <v>1.0264900662251655E-2</v>
      </c>
      <c r="K861" s="79">
        <v>4.7297297297297299E-5</v>
      </c>
      <c r="L861" s="79">
        <v>4.4368600682593854E-5</v>
      </c>
      <c r="M861" s="79">
        <v>3.6544850498338871E-5</v>
      </c>
      <c r="N861" s="79" t="s">
        <v>48</v>
      </c>
      <c r="O861" s="79" t="s">
        <v>48</v>
      </c>
      <c r="P861" s="79" t="s">
        <v>48</v>
      </c>
      <c r="Q861" s="79" t="s">
        <v>48</v>
      </c>
      <c r="R861" s="79" t="s">
        <v>48</v>
      </c>
      <c r="S861" s="79" t="s">
        <v>48</v>
      </c>
      <c r="T861" s="79" t="s">
        <v>48</v>
      </c>
      <c r="U861" s="79" t="s">
        <v>48</v>
      </c>
    </row>
    <row r="862" spans="1:21" x14ac:dyDescent="0.25">
      <c r="A862" s="81" t="s">
        <v>288</v>
      </c>
      <c r="C862" s="279" t="s">
        <v>139</v>
      </c>
      <c r="D862" s="79">
        <v>8.658008658008658E-4</v>
      </c>
      <c r="E862" s="79">
        <v>1.3414634146341463E-2</v>
      </c>
      <c r="F862" s="79">
        <v>9.9280575539568341E-3</v>
      </c>
      <c r="G862" s="79">
        <v>1.1666666666666667E-2</v>
      </c>
      <c r="H862" s="79">
        <v>3.3617021276595746E-3</v>
      </c>
      <c r="I862" s="79">
        <v>6.8965517241379309E-3</v>
      </c>
      <c r="J862" s="79">
        <v>3.3112582781456954E-3</v>
      </c>
      <c r="K862" s="79">
        <v>4.3918918918918921E-3</v>
      </c>
      <c r="L862" s="79">
        <v>4.7781569965870303E-3</v>
      </c>
      <c r="M862" s="79">
        <v>5.980066445182724E-4</v>
      </c>
      <c r="N862" s="79">
        <v>7.1153846153846159E-4</v>
      </c>
      <c r="O862" s="79">
        <v>1.6260162601626016E-3</v>
      </c>
      <c r="P862" s="79">
        <v>6.0150375939849621E-4</v>
      </c>
      <c r="Q862" s="79">
        <v>8.571428571428571E-4</v>
      </c>
      <c r="R862" s="79">
        <v>1.3654618473895582E-3</v>
      </c>
      <c r="S862" s="79">
        <v>0.01</v>
      </c>
      <c r="T862" s="79">
        <v>9.8245614035087723E-3</v>
      </c>
      <c r="U862" s="79">
        <v>8.6505190311418692E-3</v>
      </c>
    </row>
    <row r="863" spans="1:21" x14ac:dyDescent="0.25">
      <c r="A863" s="81" t="s">
        <v>288</v>
      </c>
      <c r="C863" s="279" t="s">
        <v>92</v>
      </c>
      <c r="D863" s="79">
        <v>0.21460606060606061</v>
      </c>
      <c r="E863" s="79">
        <v>0.24061382113821139</v>
      </c>
      <c r="F863" s="79">
        <v>0.25503956834532376</v>
      </c>
      <c r="G863" s="79">
        <v>0.15521138211382113</v>
      </c>
      <c r="H863" s="79">
        <v>0.16517021276595745</v>
      </c>
      <c r="I863" s="79">
        <v>0.15403065134099617</v>
      </c>
      <c r="J863" s="79">
        <v>0.22408940397350993</v>
      </c>
      <c r="K863" s="79">
        <v>0.14238175675675677</v>
      </c>
      <c r="L863" s="79">
        <v>0.13129692832764506</v>
      </c>
      <c r="M863" s="79">
        <v>0.12963122923588039</v>
      </c>
      <c r="N863" s="79">
        <v>0.15014230769230769</v>
      </c>
      <c r="O863" s="79">
        <v>0.15245121951219512</v>
      </c>
      <c r="P863" s="79">
        <v>0.12724812030075189</v>
      </c>
      <c r="Q863" s="79">
        <v>9.1688888888888889E-2</v>
      </c>
      <c r="R863" s="79">
        <v>0.10483935742971888</v>
      </c>
      <c r="S863" s="79">
        <v>9.1030769230769235E-2</v>
      </c>
      <c r="T863" s="79">
        <v>8.1070175438596487E-2</v>
      </c>
      <c r="U863" s="79">
        <v>6.7512110726643593E-2</v>
      </c>
    </row>
    <row r="864" spans="1:21" x14ac:dyDescent="0.25">
      <c r="A864" s="81" t="s">
        <v>288</v>
      </c>
      <c r="C864" s="279" t="s">
        <v>218</v>
      </c>
      <c r="D864" s="79">
        <v>1.341991341991342E-2</v>
      </c>
      <c r="E864" s="79">
        <v>8.9430894308943094E-3</v>
      </c>
      <c r="F864" s="79">
        <v>4.4136690647482019E-3</v>
      </c>
      <c r="G864" s="79">
        <v>4.772357723577236E-3</v>
      </c>
      <c r="H864" s="79">
        <v>2.4425531914893618E-3</v>
      </c>
      <c r="I864" s="79">
        <v>8.3524904214559391E-4</v>
      </c>
      <c r="J864" s="79">
        <v>7.2847682119205298E-4</v>
      </c>
      <c r="K864" s="79">
        <v>8.2094594594594593E-4</v>
      </c>
      <c r="L864" s="79">
        <v>8.5324232081911264E-5</v>
      </c>
      <c r="M864" s="79">
        <v>1.3621262458471761E-4</v>
      </c>
      <c r="N864" s="79">
        <v>1.1153846153846154E-4</v>
      </c>
      <c r="O864" s="79">
        <v>1.3821138211382114E-4</v>
      </c>
      <c r="P864" s="79">
        <v>8.2706766917293239E-5</v>
      </c>
      <c r="Q864" s="79">
        <v>1.2380952380952381E-4</v>
      </c>
      <c r="R864" s="79">
        <v>1.6867469879518071E-4</v>
      </c>
      <c r="S864" s="79">
        <v>3.2307692307692305E-4</v>
      </c>
      <c r="T864" s="79">
        <v>2.631578947368421E-4</v>
      </c>
      <c r="U864" s="79">
        <v>3.4602076124567473E-4</v>
      </c>
    </row>
    <row r="865" spans="1:21" x14ac:dyDescent="0.25">
      <c r="A865" s="81" t="s">
        <v>288</v>
      </c>
      <c r="C865" s="279" t="s">
        <v>16</v>
      </c>
      <c r="D865" s="79">
        <v>1.948051948051948E-2</v>
      </c>
      <c r="E865" s="79">
        <v>1.016260162601626E-2</v>
      </c>
      <c r="F865" s="79">
        <v>8.9928057553956831E-3</v>
      </c>
      <c r="G865" s="79">
        <v>8.130081300813009E-3</v>
      </c>
      <c r="H865" s="79">
        <v>5.5319148936170213E-3</v>
      </c>
      <c r="I865" s="79">
        <v>7.6628352490421452E-3</v>
      </c>
      <c r="J865" s="79">
        <v>8.2781456953642391E-3</v>
      </c>
      <c r="K865" s="79">
        <v>1.0135135135135136E-2</v>
      </c>
      <c r="L865" s="79">
        <v>1.0238907849829351E-2</v>
      </c>
      <c r="M865" s="79">
        <v>8.3056478405315621E-3</v>
      </c>
      <c r="N865" s="79">
        <v>1.5384615384615385E-3</v>
      </c>
      <c r="O865" s="79">
        <v>5.16260162601626E-4</v>
      </c>
      <c r="P865" s="79">
        <v>5.4135338345864662E-4</v>
      </c>
      <c r="Q865" s="79">
        <v>2.380952380952381E-4</v>
      </c>
      <c r="R865" s="79">
        <v>4.0160642570281126E-4</v>
      </c>
      <c r="S865" s="79">
        <v>9.5769230769230773E-4</v>
      </c>
      <c r="T865" s="79">
        <v>1.7543859649122807E-3</v>
      </c>
      <c r="U865" s="79" t="s">
        <v>48</v>
      </c>
    </row>
    <row r="866" spans="1:21" x14ac:dyDescent="0.25">
      <c r="A866" s="81" t="s">
        <v>288</v>
      </c>
      <c r="C866" s="279" t="s">
        <v>272</v>
      </c>
      <c r="D866" s="79">
        <v>8.0952380952380957E-4</v>
      </c>
      <c r="E866" s="79">
        <v>1.008130081300813E-3</v>
      </c>
      <c r="F866" s="79">
        <v>9.9280575539568354E-4</v>
      </c>
      <c r="G866" s="79">
        <v>6.8699186991869922E-4</v>
      </c>
      <c r="H866" s="79">
        <v>8.3829787234042548E-4</v>
      </c>
      <c r="I866" s="79">
        <v>3.7931034482758621E-3</v>
      </c>
      <c r="J866" s="79">
        <v>6.2913907284768212E-4</v>
      </c>
      <c r="K866" s="79">
        <v>4.7297297297297297E-4</v>
      </c>
      <c r="L866" s="79">
        <v>1.3310580204778156E-3</v>
      </c>
      <c r="M866" s="79">
        <v>2.1594684385382061E-3</v>
      </c>
      <c r="N866" s="79">
        <v>6.1538461538461538E-3</v>
      </c>
      <c r="O866" s="79">
        <v>9.7560975609756097E-3</v>
      </c>
      <c r="P866" s="79">
        <v>1.2406015037593985E-2</v>
      </c>
      <c r="Q866" s="79">
        <v>1.3968253968253968E-2</v>
      </c>
      <c r="R866" s="79">
        <v>1.1646586345381526E-2</v>
      </c>
      <c r="S866" s="79">
        <v>1.1923076923076923E-2</v>
      </c>
      <c r="T866" s="79">
        <v>1.4736842105263158E-2</v>
      </c>
      <c r="U866" s="79">
        <v>6.920415224913495E-3</v>
      </c>
    </row>
    <row r="867" spans="1:21" x14ac:dyDescent="0.25">
      <c r="A867" s="81" t="s">
        <v>288</v>
      </c>
      <c r="C867" s="279" t="s">
        <v>32</v>
      </c>
      <c r="D867" s="79">
        <v>8.6580086580086573E-6</v>
      </c>
      <c r="E867" s="79">
        <v>8.1300813008130074E-6</v>
      </c>
      <c r="F867" s="79">
        <v>1.0791366906474821E-5</v>
      </c>
      <c r="G867" s="79">
        <v>8.1300813008130074E-6</v>
      </c>
      <c r="H867" s="79" t="s">
        <v>48</v>
      </c>
      <c r="I867" s="79">
        <v>9.46360153256705E-4</v>
      </c>
      <c r="J867" s="79">
        <v>7.6490066225165564E-4</v>
      </c>
      <c r="K867" s="79" t="s">
        <v>48</v>
      </c>
      <c r="L867" s="79" t="s">
        <v>48</v>
      </c>
      <c r="M867" s="79" t="s">
        <v>48</v>
      </c>
      <c r="N867" s="79" t="s">
        <v>48</v>
      </c>
      <c r="O867" s="79" t="s">
        <v>48</v>
      </c>
      <c r="P867" s="79" t="s">
        <v>48</v>
      </c>
      <c r="Q867" s="79" t="s">
        <v>48</v>
      </c>
      <c r="R867" s="79" t="s">
        <v>48</v>
      </c>
      <c r="S867" s="79" t="s">
        <v>48</v>
      </c>
      <c r="T867" s="79" t="s">
        <v>48</v>
      </c>
      <c r="U867" s="79" t="s">
        <v>48</v>
      </c>
    </row>
    <row r="868" spans="1:21" x14ac:dyDescent="0.25">
      <c r="A868" s="81" t="s">
        <v>288</v>
      </c>
      <c r="C868" s="279" t="s">
        <v>161</v>
      </c>
      <c r="D868" s="79">
        <v>7.1688311688311692E-3</v>
      </c>
      <c r="E868" s="79">
        <v>1.1024390243902438E-2</v>
      </c>
      <c r="F868" s="79">
        <v>6.9424460431654674E-3</v>
      </c>
      <c r="G868" s="79">
        <v>7.926829268292683E-3</v>
      </c>
      <c r="H868" s="79">
        <v>4.8085106382978722E-3</v>
      </c>
      <c r="I868" s="79">
        <v>3.0383141762452106E-3</v>
      </c>
      <c r="J868" s="79">
        <v>1.9403973509933775E-3</v>
      </c>
      <c r="K868" s="79">
        <v>5.3378378378378377E-4</v>
      </c>
      <c r="L868" s="79">
        <v>6.484641638225256E-4</v>
      </c>
      <c r="M868" s="79">
        <v>4.0531561461794021E-4</v>
      </c>
      <c r="N868" s="79">
        <v>8.2692307692307687E-4</v>
      </c>
      <c r="O868" s="79">
        <v>6.747967479674797E-4</v>
      </c>
      <c r="P868" s="79">
        <v>1.0977443609022557E-3</v>
      </c>
      <c r="Q868" s="79">
        <v>9.0793650793650799E-4</v>
      </c>
      <c r="R868" s="79">
        <v>7.9919678714859442E-4</v>
      </c>
      <c r="S868" s="79">
        <v>5.0769230769230774E-4</v>
      </c>
      <c r="T868" s="79">
        <v>5.4736842105263157E-4</v>
      </c>
      <c r="U868" s="79">
        <v>3.4602076124567473E-4</v>
      </c>
    </row>
    <row r="869" spans="1:21" x14ac:dyDescent="0.25">
      <c r="A869" s="81" t="s">
        <v>288</v>
      </c>
      <c r="C869" s="279" t="s">
        <v>193</v>
      </c>
      <c r="D869" s="79">
        <v>4.3290043290043287E-6</v>
      </c>
      <c r="E869" s="79" t="s">
        <v>48</v>
      </c>
      <c r="F869" s="79" t="s">
        <v>48</v>
      </c>
      <c r="G869" s="79">
        <v>7.317073170731707E-5</v>
      </c>
      <c r="H869" s="79" t="s">
        <v>48</v>
      </c>
      <c r="I869" s="79">
        <v>3.8314176245210725E-6</v>
      </c>
      <c r="J869" s="79">
        <v>6.6225165562913904E-6</v>
      </c>
      <c r="K869" s="79">
        <v>6.7567567567567567E-6</v>
      </c>
      <c r="L869" s="79">
        <v>6.8259385665529013E-6</v>
      </c>
      <c r="M869" s="79">
        <v>6.6445182724252494E-6</v>
      </c>
      <c r="N869" s="79">
        <v>1.5384615384615385E-4</v>
      </c>
      <c r="O869" s="79" t="s">
        <v>48</v>
      </c>
      <c r="P869" s="79">
        <v>1.2030075187969925E-4</v>
      </c>
      <c r="Q869" s="79" t="s">
        <v>48</v>
      </c>
      <c r="R869" s="79" t="s">
        <v>48</v>
      </c>
      <c r="S869" s="79">
        <v>6.9230769230769237E-5</v>
      </c>
      <c r="T869" s="79">
        <v>1.087719298245614E-4</v>
      </c>
      <c r="U869" s="79" t="s">
        <v>48</v>
      </c>
    </row>
    <row r="870" spans="1:21" x14ac:dyDescent="0.25">
      <c r="A870" s="81" t="s">
        <v>288</v>
      </c>
      <c r="C870" s="279" t="s">
        <v>128</v>
      </c>
      <c r="D870" s="79">
        <v>1.6277056277056276E-3</v>
      </c>
      <c r="E870" s="79" t="s">
        <v>48</v>
      </c>
      <c r="F870" s="79" t="s">
        <v>48</v>
      </c>
      <c r="G870" s="79" t="s">
        <v>48</v>
      </c>
      <c r="H870" s="79" t="s">
        <v>48</v>
      </c>
      <c r="I870" s="79" t="s">
        <v>48</v>
      </c>
      <c r="J870" s="79" t="s">
        <v>48</v>
      </c>
      <c r="K870" s="79" t="s">
        <v>48</v>
      </c>
      <c r="L870" s="79" t="s">
        <v>48</v>
      </c>
      <c r="M870" s="79" t="s">
        <v>48</v>
      </c>
      <c r="N870" s="79" t="s">
        <v>48</v>
      </c>
      <c r="O870" s="79" t="s">
        <v>48</v>
      </c>
      <c r="P870" s="79" t="s">
        <v>48</v>
      </c>
      <c r="Q870" s="79" t="s">
        <v>48</v>
      </c>
      <c r="R870" s="79" t="s">
        <v>48</v>
      </c>
      <c r="S870" s="79" t="s">
        <v>48</v>
      </c>
      <c r="T870" s="79" t="s">
        <v>48</v>
      </c>
      <c r="U870" s="79" t="s">
        <v>48</v>
      </c>
    </row>
    <row r="871" spans="1:21" x14ac:dyDescent="0.25">
      <c r="A871" s="81" t="s">
        <v>288</v>
      </c>
      <c r="C871" s="279" t="s">
        <v>47</v>
      </c>
      <c r="D871" s="79">
        <v>1.948051948051948E-2</v>
      </c>
      <c r="E871" s="79">
        <v>1.6260162601626018E-2</v>
      </c>
      <c r="F871" s="79">
        <v>1.4748201438848921E-2</v>
      </c>
      <c r="G871" s="79">
        <v>6.9105691056910567E-3</v>
      </c>
      <c r="H871" s="79">
        <v>7.2340425531914896E-3</v>
      </c>
      <c r="I871" s="79">
        <v>8.0459770114942528E-3</v>
      </c>
      <c r="J871" s="79">
        <v>1.1589403973509934E-2</v>
      </c>
      <c r="K871" s="79">
        <v>1.1824324324324325E-2</v>
      </c>
      <c r="L871" s="79">
        <v>1.8430034129692834E-2</v>
      </c>
      <c r="M871" s="79">
        <v>1.7940199335548173E-2</v>
      </c>
      <c r="N871" s="79">
        <v>2.0769230769230769E-2</v>
      </c>
      <c r="O871" s="79">
        <v>2.1951219512195121E-2</v>
      </c>
      <c r="P871" s="79">
        <v>2.030075187969925E-2</v>
      </c>
      <c r="Q871" s="79">
        <v>1.7142857142857144E-2</v>
      </c>
      <c r="R871" s="79">
        <v>2.1686746987951807E-2</v>
      </c>
      <c r="S871" s="79">
        <v>2.0769230769230769E-2</v>
      </c>
      <c r="T871" s="79">
        <v>1.8947368421052633E-2</v>
      </c>
      <c r="U871" s="79">
        <v>1.8685121107266434E-2</v>
      </c>
    </row>
    <row r="872" spans="1:21" x14ac:dyDescent="0.25">
      <c r="A872" s="156" t="s">
        <v>288</v>
      </c>
      <c r="B872" s="131"/>
      <c r="C872" s="12" t="s">
        <v>86</v>
      </c>
      <c r="D872" s="128">
        <v>4.3290043290043287E-6</v>
      </c>
      <c r="E872" s="128">
        <v>4.0650406504065037E-6</v>
      </c>
      <c r="F872" s="128" t="s">
        <v>48</v>
      </c>
      <c r="G872" s="128" t="s">
        <v>48</v>
      </c>
      <c r="H872" s="128" t="s">
        <v>48</v>
      </c>
      <c r="I872" s="128" t="s">
        <v>48</v>
      </c>
      <c r="J872" s="128" t="s">
        <v>48</v>
      </c>
      <c r="K872" s="128" t="s">
        <v>48</v>
      </c>
      <c r="L872" s="128" t="s">
        <v>48</v>
      </c>
      <c r="M872" s="128" t="s">
        <v>48</v>
      </c>
      <c r="N872" s="128" t="s">
        <v>48</v>
      </c>
      <c r="O872" s="128" t="s">
        <v>48</v>
      </c>
      <c r="P872" s="128" t="s">
        <v>48</v>
      </c>
      <c r="Q872" s="128" t="s">
        <v>48</v>
      </c>
      <c r="R872" s="128" t="s">
        <v>48</v>
      </c>
      <c r="S872" s="128" t="s">
        <v>48</v>
      </c>
      <c r="T872" s="128" t="s">
        <v>48</v>
      </c>
      <c r="U872" s="128"/>
    </row>
    <row r="873" spans="1:21" x14ac:dyDescent="0.25">
      <c r="A873" s="81" t="s">
        <v>289</v>
      </c>
      <c r="C873" s="281" t="s">
        <v>5</v>
      </c>
      <c r="D873" s="79">
        <v>1.5517241379310345E-2</v>
      </c>
      <c r="E873" s="79">
        <v>1.5691588785046728E-2</v>
      </c>
      <c r="F873" s="79">
        <v>1.1992063492063491E-2</v>
      </c>
      <c r="G873" s="79">
        <v>8.7898089171974531E-3</v>
      </c>
      <c r="H873" s="79">
        <v>1.0169491525423728E-2</v>
      </c>
      <c r="I873" s="79">
        <v>7.7586206896551723E-3</v>
      </c>
      <c r="J873" s="79">
        <v>8.4507042253521131E-4</v>
      </c>
      <c r="K873" s="79">
        <v>6.9767441860465117E-4</v>
      </c>
      <c r="L873" s="79">
        <v>9.2485549132947983E-3</v>
      </c>
      <c r="M873" s="79">
        <v>5.611111111111111E-3</v>
      </c>
      <c r="N873" s="79">
        <v>8.1081081081081086E-3</v>
      </c>
      <c r="O873" s="79">
        <v>6.3291139240506328E-3</v>
      </c>
      <c r="P873" s="79">
        <v>6.1104972375690611E-3</v>
      </c>
      <c r="Q873" s="79">
        <v>8.4331550802139044E-3</v>
      </c>
      <c r="R873" s="79">
        <v>1.3860335195530727E-2</v>
      </c>
      <c r="S873" s="79">
        <v>2.0597484276729559E-2</v>
      </c>
      <c r="T873" s="79">
        <v>3.741935483870968E-2</v>
      </c>
      <c r="U873" s="79">
        <v>2.6241134751773049E-2</v>
      </c>
    </row>
    <row r="874" spans="1:21" x14ac:dyDescent="0.25">
      <c r="A874" s="81" t="s">
        <v>289</v>
      </c>
      <c r="C874" s="281" t="s">
        <v>93</v>
      </c>
      <c r="D874" s="79">
        <v>4.081896551724138E-2</v>
      </c>
      <c r="E874" s="79">
        <v>2.6074766355140187E-2</v>
      </c>
      <c r="F874" s="79">
        <v>1.5134920634920635E-2</v>
      </c>
      <c r="G874" s="79">
        <v>1.4420382165605096E-2</v>
      </c>
      <c r="H874" s="79">
        <v>1.9881355932203391E-2</v>
      </c>
      <c r="I874" s="79">
        <v>2.2284482758620688E-2</v>
      </c>
      <c r="J874" s="79">
        <v>1.8542253521126761E-2</v>
      </c>
      <c r="K874" s="79">
        <v>2.9639534883720932E-2</v>
      </c>
      <c r="L874" s="79">
        <v>3.1560693641618495E-2</v>
      </c>
      <c r="M874" s="79">
        <v>2.1561111111111111E-2</v>
      </c>
      <c r="N874" s="79">
        <v>2.110810810810811E-2</v>
      </c>
      <c r="O874" s="79">
        <v>1.8924050632911391E-2</v>
      </c>
      <c r="P874" s="79">
        <v>2.7513812154696133E-2</v>
      </c>
      <c r="Q874" s="79">
        <v>2.1106951871657755E-2</v>
      </c>
      <c r="R874" s="79">
        <v>2.8385474860335196E-2</v>
      </c>
      <c r="S874" s="79">
        <v>3.1779874213836476E-2</v>
      </c>
      <c r="T874" s="79">
        <v>2.7006451612903225E-2</v>
      </c>
      <c r="U874" s="79">
        <v>2.9787234042553193E-2</v>
      </c>
    </row>
    <row r="875" spans="1:21" x14ac:dyDescent="0.25">
      <c r="A875" s="81" t="s">
        <v>289</v>
      </c>
      <c r="C875" s="281" t="s">
        <v>102</v>
      </c>
      <c r="D875" s="79" t="s">
        <v>48</v>
      </c>
      <c r="E875" s="79" t="s">
        <v>48</v>
      </c>
      <c r="F875" s="79" t="s">
        <v>48</v>
      </c>
      <c r="G875" s="79" t="s">
        <v>48</v>
      </c>
      <c r="H875" s="79" t="s">
        <v>48</v>
      </c>
      <c r="I875" s="79" t="s">
        <v>48</v>
      </c>
      <c r="J875" s="79" t="s">
        <v>48</v>
      </c>
      <c r="K875" s="79" t="s">
        <v>48</v>
      </c>
      <c r="L875" s="79" t="s">
        <v>48</v>
      </c>
      <c r="M875" s="79" t="s">
        <v>48</v>
      </c>
      <c r="N875" s="79" t="s">
        <v>48</v>
      </c>
      <c r="O875" s="79">
        <v>2.3417721518987342E-2</v>
      </c>
      <c r="P875" s="79">
        <v>2.5966850828729283E-2</v>
      </c>
      <c r="Q875" s="79">
        <v>2.9946524064171122E-2</v>
      </c>
      <c r="R875" s="79">
        <v>3.2960893854748603E-2</v>
      </c>
      <c r="S875" s="79">
        <v>4.5283018867924525E-2</v>
      </c>
      <c r="T875" s="79">
        <v>2.1290322580645161E-2</v>
      </c>
      <c r="U875" s="79">
        <v>2.1276595744680851E-2</v>
      </c>
    </row>
    <row r="876" spans="1:21" x14ac:dyDescent="0.25">
      <c r="A876" s="81" t="s">
        <v>289</v>
      </c>
      <c r="C876" s="281" t="s">
        <v>82</v>
      </c>
      <c r="D876" s="79">
        <v>3.6896551724137929E-3</v>
      </c>
      <c r="E876" s="79">
        <v>3.336448598130841E-3</v>
      </c>
      <c r="F876" s="79">
        <v>3.4365079365079364E-3</v>
      </c>
      <c r="G876" s="79">
        <v>1.7707006369426751E-3</v>
      </c>
      <c r="H876" s="79">
        <v>1.4661016949152543E-3</v>
      </c>
      <c r="I876" s="79">
        <v>1.3189655172413794E-3</v>
      </c>
      <c r="J876" s="79">
        <v>6.1971830985915494E-4</v>
      </c>
      <c r="K876" s="79">
        <v>3.8372093023255813E-4</v>
      </c>
      <c r="L876" s="79">
        <v>1.5549132947976878E-3</v>
      </c>
      <c r="M876" s="79">
        <v>1.0722222222222222E-3</v>
      </c>
      <c r="N876" s="79">
        <v>7.1351351351351354E-4</v>
      </c>
      <c r="O876" s="79">
        <v>4.0506329113924053E-4</v>
      </c>
      <c r="P876" s="79">
        <v>3.1491712707182318E-2</v>
      </c>
      <c r="Q876" s="79">
        <v>3.1016042780748664E-2</v>
      </c>
      <c r="R876" s="79">
        <v>2.2905027932960894E-2</v>
      </c>
      <c r="S876" s="79">
        <v>9.3081761006289312E-4</v>
      </c>
      <c r="T876" s="79" t="s">
        <v>48</v>
      </c>
      <c r="U876" s="79" t="s">
        <v>48</v>
      </c>
    </row>
    <row r="877" spans="1:21" x14ac:dyDescent="0.25">
      <c r="A877" s="81" t="s">
        <v>289</v>
      </c>
      <c r="C877" s="281" t="s">
        <v>15</v>
      </c>
      <c r="D877" s="79">
        <v>0.83965517241379306</v>
      </c>
      <c r="E877" s="79">
        <v>0.83738317757009351</v>
      </c>
      <c r="F877" s="79">
        <v>0.87301587301587302</v>
      </c>
      <c r="G877" s="79">
        <v>0.89171974522292996</v>
      </c>
      <c r="H877" s="79">
        <v>0.84745762711864403</v>
      </c>
      <c r="I877" s="79">
        <v>0.86206896551724133</v>
      </c>
      <c r="J877" s="79">
        <v>0.88028169014084512</v>
      </c>
      <c r="K877" s="79">
        <v>0.88372093023255816</v>
      </c>
      <c r="L877" s="79">
        <v>0.88439306358381498</v>
      </c>
      <c r="M877" s="79">
        <v>0.90555555555555556</v>
      </c>
      <c r="N877" s="79">
        <v>0.89729729729729735</v>
      </c>
      <c r="O877" s="79">
        <v>0.88607594936708856</v>
      </c>
      <c r="P877" s="79">
        <v>0.82872928176795579</v>
      </c>
      <c r="Q877" s="79">
        <v>0.80213903743315507</v>
      </c>
      <c r="R877" s="79">
        <v>0.75977653631284914</v>
      </c>
      <c r="S877" s="79">
        <v>0.76100628930817615</v>
      </c>
      <c r="T877" s="79">
        <v>0.77419354838709675</v>
      </c>
      <c r="U877" s="79">
        <v>0.78014184397163122</v>
      </c>
    </row>
    <row r="878" spans="1:21" x14ac:dyDescent="0.25">
      <c r="A878" s="81" t="s">
        <v>289</v>
      </c>
      <c r="C878" s="281" t="s">
        <v>348</v>
      </c>
      <c r="D878" s="79">
        <v>3.4482758620689655E-3</v>
      </c>
      <c r="E878" s="79" t="s">
        <v>48</v>
      </c>
      <c r="F878" s="79" t="s">
        <v>48</v>
      </c>
      <c r="G878" s="79" t="s">
        <v>48</v>
      </c>
      <c r="H878" s="79">
        <v>3.3983050847457626E-2</v>
      </c>
      <c r="I878" s="79">
        <v>1.7241379310344827E-2</v>
      </c>
      <c r="J878" s="79">
        <v>1.8915492957746478E-2</v>
      </c>
      <c r="K878" s="79">
        <v>5.8546511627906974E-3</v>
      </c>
      <c r="L878" s="79" t="s">
        <v>48</v>
      </c>
      <c r="M878" s="79">
        <v>5.5555555555555558E-3</v>
      </c>
      <c r="N878" s="79" t="s">
        <v>48</v>
      </c>
      <c r="O878" s="79" t="s">
        <v>48</v>
      </c>
      <c r="P878" s="79" t="s">
        <v>48</v>
      </c>
      <c r="Q878" s="79" t="s">
        <v>48</v>
      </c>
      <c r="R878" s="79" t="s">
        <v>48</v>
      </c>
      <c r="S878" s="79" t="s">
        <v>48</v>
      </c>
      <c r="T878" s="79" t="s">
        <v>48</v>
      </c>
      <c r="U878" s="79" t="s">
        <v>48</v>
      </c>
    </row>
    <row r="879" spans="1:21" x14ac:dyDescent="0.25">
      <c r="A879" s="81" t="s">
        <v>289</v>
      </c>
      <c r="C879" s="281" t="s">
        <v>266</v>
      </c>
      <c r="D879" s="79">
        <v>1.2931034482758621E-3</v>
      </c>
      <c r="E879" s="79">
        <v>9.3457943925233649E-4</v>
      </c>
      <c r="F879" s="79">
        <v>1.1904761904761906E-3</v>
      </c>
      <c r="G879" s="79">
        <v>9.5541401273885351E-4</v>
      </c>
      <c r="H879" s="79">
        <v>1.271186440677966E-3</v>
      </c>
      <c r="I879" s="79">
        <v>3.4482758620689653E-4</v>
      </c>
      <c r="J879" s="79">
        <v>1.4084507042253522E-4</v>
      </c>
      <c r="K879" s="79">
        <v>5.8139534883720933E-5</v>
      </c>
      <c r="L879" s="79">
        <v>2.8901734104046245E-4</v>
      </c>
      <c r="M879" s="79">
        <v>5.5555555555555558E-5</v>
      </c>
      <c r="N879" s="79">
        <v>3.7837837837837837E-3</v>
      </c>
      <c r="O879" s="79">
        <v>4.4303797468354432E-3</v>
      </c>
      <c r="P879" s="79">
        <v>3.8674033149171273E-3</v>
      </c>
      <c r="Q879" s="79">
        <v>8.0213903743315516E-3</v>
      </c>
      <c r="R879" s="79">
        <v>6.7039106145251395E-3</v>
      </c>
      <c r="S879" s="79" t="s">
        <v>48</v>
      </c>
      <c r="T879" s="79" t="s">
        <v>48</v>
      </c>
      <c r="U879" s="79" t="s">
        <v>48</v>
      </c>
    </row>
    <row r="880" spans="1:21" x14ac:dyDescent="0.25">
      <c r="A880" s="81" t="s">
        <v>289</v>
      </c>
      <c r="C880" s="281" t="s">
        <v>56</v>
      </c>
      <c r="D880" s="79">
        <v>2.913793103448276E-3</v>
      </c>
      <c r="E880" s="79">
        <v>1.1775700934579438E-3</v>
      </c>
      <c r="F880" s="79">
        <v>3.095238095238095E-4</v>
      </c>
      <c r="G880" s="79" t="s">
        <v>48</v>
      </c>
      <c r="H880" s="79" t="s">
        <v>48</v>
      </c>
      <c r="I880" s="79" t="s">
        <v>48</v>
      </c>
      <c r="J880" s="79" t="s">
        <v>48</v>
      </c>
      <c r="K880" s="79" t="s">
        <v>48</v>
      </c>
      <c r="L880" s="79" t="s">
        <v>48</v>
      </c>
      <c r="M880" s="79" t="s">
        <v>48</v>
      </c>
      <c r="N880" s="79" t="s">
        <v>48</v>
      </c>
      <c r="O880" s="79">
        <v>4.6835443037974685E-4</v>
      </c>
      <c r="P880" s="79">
        <v>3.9226519337016573E-4</v>
      </c>
      <c r="Q880" s="79">
        <v>5.3475935828877007E-4</v>
      </c>
      <c r="R880" s="79">
        <v>9.441340782122905E-4</v>
      </c>
      <c r="S880" s="79">
        <v>1.8490566037735849E-3</v>
      </c>
      <c r="T880" s="79">
        <v>1.7419354838709678E-3</v>
      </c>
      <c r="U880" s="79" t="s">
        <v>48</v>
      </c>
    </row>
    <row r="881" spans="1:21" x14ac:dyDescent="0.25">
      <c r="A881" s="81" t="s">
        <v>289</v>
      </c>
      <c r="C881" s="281" t="s">
        <v>165</v>
      </c>
      <c r="D881" s="79">
        <v>1.3793103448275861E-3</v>
      </c>
      <c r="E881" s="79">
        <v>2.3364485981308409E-3</v>
      </c>
      <c r="F881" s="79" t="s">
        <v>48</v>
      </c>
      <c r="G881" s="79" t="s">
        <v>48</v>
      </c>
      <c r="H881" s="79" t="s">
        <v>48</v>
      </c>
      <c r="I881" s="79" t="s">
        <v>48</v>
      </c>
      <c r="J881" s="79" t="s">
        <v>48</v>
      </c>
      <c r="K881" s="79" t="s">
        <v>48</v>
      </c>
      <c r="L881" s="79" t="s">
        <v>48</v>
      </c>
      <c r="M881" s="79" t="s">
        <v>48</v>
      </c>
      <c r="N881" s="79" t="s">
        <v>48</v>
      </c>
      <c r="O881" s="79" t="s">
        <v>48</v>
      </c>
      <c r="P881" s="79" t="s">
        <v>48</v>
      </c>
      <c r="Q881" s="79" t="s">
        <v>48</v>
      </c>
      <c r="R881" s="79" t="s">
        <v>48</v>
      </c>
      <c r="S881" s="79" t="s">
        <v>48</v>
      </c>
      <c r="T881" s="79" t="s">
        <v>48</v>
      </c>
      <c r="U881" s="79" t="s">
        <v>48</v>
      </c>
    </row>
    <row r="882" spans="1:21" x14ac:dyDescent="0.25">
      <c r="A882" s="81" t="s">
        <v>289</v>
      </c>
      <c r="C882" s="281" t="s">
        <v>92</v>
      </c>
      <c r="D882" s="79">
        <v>3.1379310344827587E-3</v>
      </c>
      <c r="E882" s="79">
        <v>2.3831775700934579E-3</v>
      </c>
      <c r="F882" s="79">
        <v>3.6587301587301586E-3</v>
      </c>
      <c r="G882" s="79">
        <v>1.7452229299363057E-3</v>
      </c>
      <c r="H882" s="79">
        <v>3.0169491525423729E-3</v>
      </c>
      <c r="I882" s="79">
        <v>3.0689655172413794E-3</v>
      </c>
      <c r="J882" s="79">
        <v>2.507042253521127E-3</v>
      </c>
      <c r="K882" s="79">
        <v>4.6918604651162788E-3</v>
      </c>
      <c r="L882" s="79">
        <v>3.9942196531791907E-3</v>
      </c>
      <c r="M882" s="79">
        <v>3.2777777777777779E-3</v>
      </c>
      <c r="N882" s="79">
        <v>2.8702702702702704E-3</v>
      </c>
      <c r="O882" s="79">
        <v>9.1772151898734174E-4</v>
      </c>
      <c r="P882" s="79" t="s">
        <v>48</v>
      </c>
      <c r="Q882" s="79" t="s">
        <v>48</v>
      </c>
      <c r="R882" s="79" t="s">
        <v>48</v>
      </c>
      <c r="S882" s="79" t="s">
        <v>48</v>
      </c>
      <c r="T882" s="79" t="s">
        <v>48</v>
      </c>
      <c r="U882" s="79" t="s">
        <v>48</v>
      </c>
    </row>
    <row r="883" spans="1:21" x14ac:dyDescent="0.25">
      <c r="A883" s="81" t="s">
        <v>289</v>
      </c>
      <c r="C883" s="281" t="s">
        <v>16</v>
      </c>
      <c r="D883" s="79">
        <v>3.4482758620689655E-2</v>
      </c>
      <c r="E883" s="79">
        <v>3.7383177570093455E-2</v>
      </c>
      <c r="F883" s="79">
        <v>3.5714285714285712E-2</v>
      </c>
      <c r="G883" s="79">
        <v>2.8662420382165606E-2</v>
      </c>
      <c r="H883" s="79">
        <v>8.4745762711864406E-3</v>
      </c>
      <c r="I883" s="79">
        <v>1.7241379310344827E-2</v>
      </c>
      <c r="J883" s="79">
        <v>2.1126760563380281E-2</v>
      </c>
      <c r="K883" s="79">
        <v>1.7441860465116279E-2</v>
      </c>
      <c r="L883" s="79">
        <v>2.023121387283237E-2</v>
      </c>
      <c r="M883" s="79">
        <v>1.9444444444444445E-2</v>
      </c>
      <c r="N883" s="79">
        <v>1.891891891891892E-2</v>
      </c>
      <c r="O883" s="79">
        <v>2.2151898734177215E-2</v>
      </c>
      <c r="P883" s="79">
        <v>3.3149171270718231E-2</v>
      </c>
      <c r="Q883" s="79">
        <v>3.3946524064171126E-2</v>
      </c>
      <c r="R883" s="79">
        <v>4.0782122905027932E-2</v>
      </c>
      <c r="S883" s="79">
        <v>5.4716981132075473E-2</v>
      </c>
      <c r="T883" s="79">
        <v>5.8064516129032261E-2</v>
      </c>
      <c r="U883" s="79">
        <v>6.3829787234042548E-2</v>
      </c>
    </row>
    <row r="884" spans="1:21" x14ac:dyDescent="0.25">
      <c r="A884" s="81" t="s">
        <v>289</v>
      </c>
      <c r="C884" s="281" t="s">
        <v>121</v>
      </c>
      <c r="D884" s="79">
        <v>3.6577586206896551E-2</v>
      </c>
      <c r="E884" s="79">
        <v>4.9327102803738317E-2</v>
      </c>
      <c r="F884" s="79">
        <v>3.2571428571428571E-2</v>
      </c>
      <c r="G884" s="79">
        <v>3.138216560509554E-2</v>
      </c>
      <c r="H884" s="79">
        <v>4.8694915254237289E-2</v>
      </c>
      <c r="I884" s="79">
        <v>4.5612068965517241E-2</v>
      </c>
      <c r="J884" s="79">
        <v>3.4978873239436617E-2</v>
      </c>
      <c r="K884" s="79">
        <v>3.4761627906976747E-2</v>
      </c>
      <c r="L884" s="79">
        <v>2.5213872832369942E-2</v>
      </c>
      <c r="M884" s="79">
        <v>1.8633333333333332E-2</v>
      </c>
      <c r="N884" s="79">
        <v>2.1529729729729729E-2</v>
      </c>
      <c r="O884" s="79">
        <v>1.6917721518987343E-2</v>
      </c>
      <c r="P884" s="79">
        <v>1.7895027624309393E-2</v>
      </c>
      <c r="Q884" s="79">
        <v>1.697860962566845E-2</v>
      </c>
      <c r="R884" s="79">
        <v>1.7128491620111732E-2</v>
      </c>
      <c r="S884" s="79">
        <v>1.5125786163522012E-2</v>
      </c>
      <c r="T884" s="79">
        <v>5.2580645161290325E-3</v>
      </c>
      <c r="U884" s="79" t="s">
        <v>48</v>
      </c>
    </row>
    <row r="885" spans="1:21" x14ac:dyDescent="0.25">
      <c r="A885" s="81" t="s">
        <v>289</v>
      </c>
      <c r="C885" s="281" t="s">
        <v>140</v>
      </c>
      <c r="D885" s="79">
        <v>1.2931034482758621E-2</v>
      </c>
      <c r="E885" s="79">
        <v>1.6822429906542057E-2</v>
      </c>
      <c r="F885" s="79">
        <v>1.5873015873015872E-2</v>
      </c>
      <c r="G885" s="79">
        <v>1.5923566878980892E-2</v>
      </c>
      <c r="H885" s="79">
        <v>2.5423728813559324E-2</v>
      </c>
      <c r="I885" s="79">
        <v>1.5517241379310345E-2</v>
      </c>
      <c r="J885" s="79">
        <v>1.4084507042253521E-2</v>
      </c>
      <c r="K885" s="79">
        <v>1.1627906976744186E-2</v>
      </c>
      <c r="L885" s="79">
        <v>1.1560693641618497E-2</v>
      </c>
      <c r="M885" s="79">
        <v>1.1111111111111112E-2</v>
      </c>
      <c r="N885" s="79">
        <v>1.0810810810810811E-2</v>
      </c>
      <c r="O885" s="79">
        <v>1.2658227848101266E-2</v>
      </c>
      <c r="P885" s="79">
        <v>1.1049723756906077E-2</v>
      </c>
      <c r="Q885" s="79">
        <v>3.2085561497326207E-2</v>
      </c>
      <c r="R885" s="79">
        <v>3.6871508379888271E-2</v>
      </c>
      <c r="S885" s="79">
        <v>3.4591194968553458E-2</v>
      </c>
      <c r="T885" s="79">
        <v>5.1612903225806452E-2</v>
      </c>
      <c r="U885" s="79">
        <v>5.6737588652482268E-2</v>
      </c>
    </row>
    <row r="886" spans="1:21" x14ac:dyDescent="0.25">
      <c r="A886" s="81" t="s">
        <v>289</v>
      </c>
      <c r="C886" s="281" t="s">
        <v>161</v>
      </c>
      <c r="D886" s="79">
        <v>1.7155172413793104E-3</v>
      </c>
      <c r="E886" s="79">
        <v>5.5140186915887852E-4</v>
      </c>
      <c r="F886" s="79">
        <v>6.6666666666666664E-4</v>
      </c>
      <c r="G886" s="79">
        <v>1.1464968152866242E-4</v>
      </c>
      <c r="H886" s="79">
        <v>8.4745762711864406E-6</v>
      </c>
      <c r="I886" s="79">
        <v>3.2758620689655175E-4</v>
      </c>
      <c r="J886" s="79">
        <v>3.6619718309859154E-4</v>
      </c>
      <c r="K886" s="79">
        <v>2.0174418604651163E-3</v>
      </c>
      <c r="L886" s="79">
        <v>8.1445086705202313E-3</v>
      </c>
      <c r="M886" s="79" t="s">
        <v>48</v>
      </c>
      <c r="N886" s="79" t="s">
        <v>48</v>
      </c>
      <c r="O886" s="79" t="s">
        <v>48</v>
      </c>
      <c r="P886" s="79">
        <v>4.0773480662983424E-3</v>
      </c>
      <c r="Q886" s="79">
        <v>2.9946524064171121E-4</v>
      </c>
      <c r="R886" s="79" t="s">
        <v>48</v>
      </c>
      <c r="S886" s="79" t="s">
        <v>48</v>
      </c>
      <c r="T886" s="79" t="s">
        <v>48</v>
      </c>
      <c r="U886" s="79" t="s">
        <v>48</v>
      </c>
    </row>
    <row r="887" spans="1:21" x14ac:dyDescent="0.25">
      <c r="A887" s="81" t="s">
        <v>289</v>
      </c>
      <c r="C887" s="281" t="s">
        <v>31</v>
      </c>
      <c r="D887" s="79">
        <v>2.5862068965517242E-4</v>
      </c>
      <c r="E887" s="79">
        <v>1.6822429906542056E-3</v>
      </c>
      <c r="F887" s="79">
        <v>2.8571428571428571E-3</v>
      </c>
      <c r="G887" s="79">
        <v>2.1019108280254778E-3</v>
      </c>
      <c r="H887" s="79">
        <v>2.1186440677966102E-3</v>
      </c>
      <c r="I887" s="79">
        <v>5.6034482758620689E-3</v>
      </c>
      <c r="J887" s="79">
        <v>4.9295774647887328E-3</v>
      </c>
      <c r="K887" s="79">
        <v>6.9767441860465115E-3</v>
      </c>
      <c r="L887" s="79">
        <v>6.3583815028901737E-3</v>
      </c>
      <c r="M887" s="79">
        <v>6.6666666666666671E-3</v>
      </c>
      <c r="N887" s="79">
        <v>1.4594594594594595E-2</v>
      </c>
      <c r="O887" s="79">
        <v>8.8607594936708865E-3</v>
      </c>
      <c r="P887" s="79">
        <v>7.7348066298342545E-3</v>
      </c>
      <c r="Q887" s="79">
        <v>1.1764705882352941E-2</v>
      </c>
      <c r="R887" s="79">
        <v>3.6871508379888271E-2</v>
      </c>
      <c r="S887" s="79">
        <v>2.6415094339622643E-2</v>
      </c>
      <c r="T887" s="79">
        <v>1.806451612903226E-2</v>
      </c>
      <c r="U887" s="79">
        <v>1.7730496453900711E-2</v>
      </c>
    </row>
    <row r="888" spans="1:21" x14ac:dyDescent="0.25">
      <c r="A888" s="81" t="s">
        <v>289</v>
      </c>
      <c r="B888" s="79" t="s">
        <v>258</v>
      </c>
      <c r="C888" s="281" t="s">
        <v>38</v>
      </c>
      <c r="D888" s="79">
        <v>4.21551724137931E-3</v>
      </c>
      <c r="E888" s="79">
        <v>4.2056074766355141E-3</v>
      </c>
      <c r="F888" s="79" t="s">
        <v>48</v>
      </c>
      <c r="G888" s="79" t="s">
        <v>48</v>
      </c>
      <c r="H888" s="79" t="s">
        <v>48</v>
      </c>
      <c r="I888" s="79" t="s">
        <v>48</v>
      </c>
      <c r="J888" s="79" t="s">
        <v>48</v>
      </c>
      <c r="K888" s="79" t="s">
        <v>48</v>
      </c>
      <c r="L888" s="79" t="s">
        <v>48</v>
      </c>
      <c r="M888" s="79" t="s">
        <v>48</v>
      </c>
      <c r="N888" s="79" t="s">
        <v>48</v>
      </c>
      <c r="O888" s="79" t="s">
        <v>48</v>
      </c>
      <c r="P888" s="79" t="s">
        <v>48</v>
      </c>
      <c r="Q888" s="79" t="s">
        <v>48</v>
      </c>
      <c r="R888" s="79" t="s">
        <v>48</v>
      </c>
      <c r="S888" s="79" t="s">
        <v>48</v>
      </c>
      <c r="T888" s="79" t="s">
        <v>48</v>
      </c>
      <c r="U888" s="79" t="s">
        <v>48</v>
      </c>
    </row>
    <row r="889" spans="1:21" x14ac:dyDescent="0.25">
      <c r="A889" s="156" t="s">
        <v>289</v>
      </c>
      <c r="B889" s="131"/>
      <c r="C889" s="12" t="s">
        <v>47</v>
      </c>
      <c r="D889" s="128" t="s">
        <v>48</v>
      </c>
      <c r="E889" s="128" t="s">
        <v>48</v>
      </c>
      <c r="F889" s="128" t="s">
        <v>48</v>
      </c>
      <c r="G889" s="128" t="s">
        <v>48</v>
      </c>
      <c r="H889" s="128" t="s">
        <v>48</v>
      </c>
      <c r="I889" s="128" t="s">
        <v>48</v>
      </c>
      <c r="J889" s="128" t="s">
        <v>48</v>
      </c>
      <c r="K889" s="128" t="s">
        <v>48</v>
      </c>
      <c r="L889" s="128" t="s">
        <v>48</v>
      </c>
      <c r="M889" s="128" t="s">
        <v>48</v>
      </c>
      <c r="N889" s="128" t="s">
        <v>48</v>
      </c>
      <c r="O889" s="128" t="s">
        <v>48</v>
      </c>
      <c r="P889" s="128" t="s">
        <v>48</v>
      </c>
      <c r="Q889" s="128">
        <v>1.6042780748663102E-3</v>
      </c>
      <c r="R889" s="128">
        <v>2.7932960893854749E-3</v>
      </c>
      <c r="S889" s="128">
        <v>6.2893081761006293E-3</v>
      </c>
      <c r="T889" s="128">
        <v>6.4516129032258064E-3</v>
      </c>
      <c r="U889" s="128">
        <v>7.0921985815602835E-3</v>
      </c>
    </row>
    <row r="890" spans="1:21" x14ac:dyDescent="0.25">
      <c r="A890" s="81" t="s">
        <v>290</v>
      </c>
      <c r="C890" s="282" t="s">
        <v>82</v>
      </c>
      <c r="D890" s="79">
        <v>0.50406504065040647</v>
      </c>
      <c r="E890" s="79">
        <v>0.55172413793103448</v>
      </c>
      <c r="F890" s="79">
        <v>0.47747747747747749</v>
      </c>
      <c r="G890" s="79">
        <v>0.46788990825688076</v>
      </c>
      <c r="H890" s="79">
        <v>0.43820224719101125</v>
      </c>
      <c r="I890" s="79">
        <v>0.42105263157894735</v>
      </c>
      <c r="J890" s="79">
        <v>0.5</v>
      </c>
      <c r="K890" s="79">
        <v>9.8214285714285712E-2</v>
      </c>
      <c r="L890" s="79">
        <v>8.6206896551724144E-2</v>
      </c>
      <c r="M890" s="79">
        <v>0.11290322580645161</v>
      </c>
      <c r="N890" s="79">
        <v>0.15503875968992248</v>
      </c>
      <c r="O890" s="79">
        <v>0.15094339622641509</v>
      </c>
      <c r="P890" s="79">
        <v>9.3023255813953487E-2</v>
      </c>
      <c r="Q890" s="79">
        <v>7.2289156626506021E-2</v>
      </c>
      <c r="R890" s="79">
        <v>0.12087912087912088</v>
      </c>
      <c r="S890" s="79">
        <v>0.12244897959183673</v>
      </c>
      <c r="T890" s="79">
        <v>8.2568807339449546E-2</v>
      </c>
      <c r="U890" s="79">
        <v>7.8947368421052627E-2</v>
      </c>
    </row>
    <row r="891" spans="1:21" x14ac:dyDescent="0.25">
      <c r="A891" s="81" t="s">
        <v>290</v>
      </c>
      <c r="C891" s="282" t="s">
        <v>111</v>
      </c>
      <c r="D891" s="79">
        <v>0.3168861788617886</v>
      </c>
      <c r="E891" s="79">
        <v>0.30406896551724139</v>
      </c>
      <c r="F891" s="79">
        <v>0.32150450450450452</v>
      </c>
      <c r="G891" s="79">
        <v>0.35787155963302753</v>
      </c>
      <c r="H891" s="79">
        <v>0.32197752808988767</v>
      </c>
      <c r="I891" s="79">
        <v>0.34898947368421052</v>
      </c>
      <c r="J891" s="79">
        <v>0.3</v>
      </c>
      <c r="K891" s="79">
        <v>0.30357142857142855</v>
      </c>
      <c r="L891" s="79">
        <v>0.30172413793103448</v>
      </c>
      <c r="M891" s="79">
        <v>0.33064516129032256</v>
      </c>
      <c r="N891" s="79">
        <v>0.36046511627906974</v>
      </c>
      <c r="O891" s="79">
        <v>0.46415094339622642</v>
      </c>
      <c r="P891" s="79">
        <v>0.54651162790697672</v>
      </c>
      <c r="Q891" s="79">
        <v>0.5662650602409639</v>
      </c>
      <c r="R891" s="79">
        <v>0.47252747252747251</v>
      </c>
      <c r="S891" s="79">
        <v>0.31632653061224492</v>
      </c>
      <c r="T891" s="79">
        <v>0.33870642201834861</v>
      </c>
      <c r="U891" s="79">
        <v>0.3276842105263158</v>
      </c>
    </row>
    <row r="892" spans="1:21" x14ac:dyDescent="0.25">
      <c r="A892" s="81" t="s">
        <v>290</v>
      </c>
      <c r="C892" s="282" t="s">
        <v>92</v>
      </c>
      <c r="D892" s="79">
        <v>0.17627642276422764</v>
      </c>
      <c r="E892" s="79">
        <v>0.14749999999999999</v>
      </c>
      <c r="F892" s="79">
        <v>0.19837837837837838</v>
      </c>
      <c r="G892" s="79">
        <v>0.17527522935779816</v>
      </c>
      <c r="H892" s="79">
        <v>0.24269662921348314</v>
      </c>
      <c r="I892" s="79">
        <v>0.23157894736842105</v>
      </c>
      <c r="J892" s="79">
        <v>0.2</v>
      </c>
      <c r="K892" s="79">
        <v>0.29357142857142859</v>
      </c>
      <c r="L892" s="79">
        <v>0.31896551724137934</v>
      </c>
      <c r="M892" s="79">
        <v>0.28225806451612906</v>
      </c>
      <c r="N892" s="79">
        <v>0.21705426356589147</v>
      </c>
      <c r="O892" s="79">
        <v>6.6037735849056603E-2</v>
      </c>
      <c r="P892" s="79" t="s">
        <v>48</v>
      </c>
      <c r="Q892" s="79" t="s">
        <v>48</v>
      </c>
      <c r="R892" s="79" t="s">
        <v>48</v>
      </c>
      <c r="S892" s="79" t="s">
        <v>48</v>
      </c>
      <c r="T892" s="79" t="s">
        <v>48</v>
      </c>
      <c r="U892" s="79" t="s">
        <v>48</v>
      </c>
    </row>
    <row r="893" spans="1:21" x14ac:dyDescent="0.25">
      <c r="A893" s="81" t="s">
        <v>290</v>
      </c>
      <c r="C893" s="282" t="s">
        <v>16</v>
      </c>
      <c r="D893" s="79" t="s">
        <v>48</v>
      </c>
      <c r="E893" s="79" t="s">
        <v>48</v>
      </c>
      <c r="F893" s="79" t="s">
        <v>48</v>
      </c>
      <c r="G893" s="79" t="s">
        <v>48</v>
      </c>
      <c r="H893" s="79" t="s">
        <v>48</v>
      </c>
      <c r="I893" s="79" t="s">
        <v>48</v>
      </c>
      <c r="J893" s="79" t="s">
        <v>48</v>
      </c>
      <c r="K893" s="79">
        <v>0.30357142857142855</v>
      </c>
      <c r="L893" s="79">
        <v>0.29310344827586204</v>
      </c>
      <c r="M893" s="79">
        <v>0.27419354838709675</v>
      </c>
      <c r="N893" s="79">
        <v>0.26356589147286824</v>
      </c>
      <c r="O893" s="79">
        <v>0.32075471698113206</v>
      </c>
      <c r="P893" s="79">
        <v>0.36046511627906974</v>
      </c>
      <c r="Q893" s="79">
        <v>0.36144578313253012</v>
      </c>
      <c r="R893" s="79">
        <v>0.32967032967032966</v>
      </c>
      <c r="S893" s="79">
        <v>0.31632653061224492</v>
      </c>
      <c r="T893" s="79">
        <v>0.29816513761467889</v>
      </c>
      <c r="U893" s="79">
        <v>0.30701754385964913</v>
      </c>
    </row>
    <row r="894" spans="1:21" x14ac:dyDescent="0.25">
      <c r="A894" s="81" t="s">
        <v>290</v>
      </c>
      <c r="C894" s="282" t="s">
        <v>174</v>
      </c>
      <c r="D894" s="79" t="s">
        <v>48</v>
      </c>
      <c r="E894" s="79" t="s">
        <v>48</v>
      </c>
      <c r="F894" s="79" t="s">
        <v>48</v>
      </c>
      <c r="G894" s="79" t="s">
        <v>48</v>
      </c>
      <c r="H894" s="79" t="s">
        <v>48</v>
      </c>
      <c r="I894" s="79" t="s">
        <v>48</v>
      </c>
      <c r="J894" s="79" t="s">
        <v>48</v>
      </c>
      <c r="K894" s="79" t="s">
        <v>48</v>
      </c>
      <c r="L894" s="79" t="s">
        <v>48</v>
      </c>
      <c r="M894" s="79" t="s">
        <v>48</v>
      </c>
      <c r="N894" s="79" t="s">
        <v>48</v>
      </c>
      <c r="O894" s="79" t="s">
        <v>48</v>
      </c>
      <c r="P894" s="79" t="s">
        <v>48</v>
      </c>
      <c r="R894" s="79">
        <v>7.4626373626373629E-2</v>
      </c>
      <c r="S894" s="79">
        <v>0.24956122448979592</v>
      </c>
      <c r="T894" s="79">
        <v>0.28364220183486238</v>
      </c>
      <c r="U894" s="79">
        <v>0.28947368421052633</v>
      </c>
    </row>
    <row r="895" spans="1:21" x14ac:dyDescent="0.25">
      <c r="A895" s="156" t="s">
        <v>290</v>
      </c>
      <c r="B895" s="128" t="s">
        <v>258</v>
      </c>
      <c r="C895" s="12" t="s">
        <v>38</v>
      </c>
      <c r="D895" s="128" t="s">
        <v>48</v>
      </c>
      <c r="E895" s="128" t="s">
        <v>48</v>
      </c>
      <c r="F895" s="128" t="s">
        <v>48</v>
      </c>
      <c r="G895" s="128" t="s">
        <v>48</v>
      </c>
      <c r="H895" s="128" t="s">
        <v>48</v>
      </c>
      <c r="I895" s="128" t="s">
        <v>48</v>
      </c>
      <c r="J895" s="128" t="s">
        <v>48</v>
      </c>
      <c r="K895" s="128" t="s">
        <v>48</v>
      </c>
      <c r="L895" s="128" t="s">
        <v>48</v>
      </c>
      <c r="M895" s="128" t="s">
        <v>48</v>
      </c>
      <c r="N895" s="128" t="s">
        <v>48</v>
      </c>
      <c r="O895" s="128" t="s">
        <v>48</v>
      </c>
      <c r="P895" s="128" t="s">
        <v>48</v>
      </c>
      <c r="Q895" s="128" t="s">
        <v>48</v>
      </c>
      <c r="R895" s="128" t="s">
        <v>48</v>
      </c>
      <c r="S895" s="128" t="s">
        <v>48</v>
      </c>
      <c r="T895" s="128" t="s">
        <v>48</v>
      </c>
      <c r="U895" s="128" t="s">
        <v>48</v>
      </c>
    </row>
    <row r="896" spans="1:21" x14ac:dyDescent="0.25">
      <c r="A896" s="81" t="s">
        <v>291</v>
      </c>
      <c r="C896" s="283" t="s">
        <v>192</v>
      </c>
      <c r="D896" s="79">
        <v>1.6129032258064516E-2</v>
      </c>
      <c r="E896" s="79">
        <v>1.6304347826086956E-2</v>
      </c>
      <c r="F896" s="79">
        <v>1.5384615384615385E-2</v>
      </c>
      <c r="G896" s="79">
        <v>1.4492753623188406E-2</v>
      </c>
      <c r="H896" s="79">
        <v>1.4285714285714285E-2</v>
      </c>
      <c r="I896" s="79">
        <v>1.4186991869918699E-2</v>
      </c>
      <c r="J896" s="79">
        <v>1.2096774193548387E-2</v>
      </c>
      <c r="K896" s="79">
        <v>1.1320754716981131E-2</v>
      </c>
      <c r="L896" s="79">
        <v>1.1235955056179775E-2</v>
      </c>
      <c r="M896" s="79">
        <v>1.1406844106463879E-2</v>
      </c>
      <c r="N896" s="79">
        <v>1.1538461538461539E-2</v>
      </c>
      <c r="O896" s="79">
        <v>1.1320754716981131E-2</v>
      </c>
      <c r="P896" s="79">
        <v>8.5769230769230775E-3</v>
      </c>
      <c r="Q896" s="79">
        <v>8.7786259541984737E-3</v>
      </c>
      <c r="R896" s="79">
        <v>8.6330935251798559E-3</v>
      </c>
      <c r="S896" s="79">
        <v>8.0844155844155847E-3</v>
      </c>
      <c r="T896" s="79">
        <v>8.8851351351351346E-3</v>
      </c>
      <c r="U896" s="79">
        <v>8.0718954248366007E-3</v>
      </c>
    </row>
    <row r="897" spans="1:21" x14ac:dyDescent="0.25">
      <c r="A897" s="81" t="s">
        <v>291</v>
      </c>
      <c r="C897" s="283" t="s">
        <v>83</v>
      </c>
      <c r="D897" s="79">
        <v>0.52268817204301077</v>
      </c>
      <c r="E897" s="79">
        <v>0.50635869565217395</v>
      </c>
      <c r="F897" s="79">
        <v>0.53712820512820514</v>
      </c>
      <c r="G897" s="79">
        <v>0.54855072463768118</v>
      </c>
      <c r="H897" s="79">
        <v>0.55466666666666664</v>
      </c>
      <c r="I897" s="79">
        <v>0.6333333333333333</v>
      </c>
      <c r="J897" s="79">
        <v>0.60205645161290322</v>
      </c>
      <c r="K897" s="79">
        <v>0.57909433962264156</v>
      </c>
      <c r="L897" s="79">
        <v>0.61775280898876406</v>
      </c>
      <c r="M897" s="79">
        <v>0.58832699619771867</v>
      </c>
      <c r="N897" s="79">
        <v>0.59626923076923077</v>
      </c>
      <c r="O897" s="79">
        <v>0.6565660377358491</v>
      </c>
      <c r="P897" s="79">
        <v>0.60742307692307695</v>
      </c>
      <c r="Q897" s="79">
        <v>0.61068702290076338</v>
      </c>
      <c r="R897" s="79">
        <v>0.6292805755395684</v>
      </c>
      <c r="S897" s="79">
        <v>0.67064935064935061</v>
      </c>
      <c r="T897" s="79">
        <v>0.64152027027027025</v>
      </c>
      <c r="U897" s="79">
        <v>0.65359477124183007</v>
      </c>
    </row>
    <row r="898" spans="1:21" x14ac:dyDescent="0.25">
      <c r="A898" s="81" t="s">
        <v>291</v>
      </c>
      <c r="C898" s="283" t="s">
        <v>15</v>
      </c>
      <c r="D898" s="79">
        <v>2.6881720430107527E-2</v>
      </c>
      <c r="E898" s="79">
        <v>2.717391304347826E-2</v>
      </c>
      <c r="F898" s="79">
        <v>2.564102564102564E-2</v>
      </c>
      <c r="G898" s="79">
        <v>2.4154589371980676E-2</v>
      </c>
      <c r="H898" s="79">
        <v>2.3809523809523808E-2</v>
      </c>
      <c r="I898" s="79">
        <v>2.032520325203252E-2</v>
      </c>
      <c r="J898" s="79">
        <v>2.2177419354838711E-2</v>
      </c>
      <c r="K898" s="79">
        <v>2.0754716981132074E-2</v>
      </c>
      <c r="L898" s="79">
        <v>2.0973782771535582E-2</v>
      </c>
      <c r="M898" s="79">
        <v>2.167300380228137E-2</v>
      </c>
      <c r="N898" s="79" t="s">
        <v>48</v>
      </c>
      <c r="O898" s="79" t="s">
        <v>48</v>
      </c>
      <c r="P898" s="79" t="s">
        <v>48</v>
      </c>
      <c r="Q898" s="79" t="s">
        <v>48</v>
      </c>
      <c r="R898" s="79" t="s">
        <v>48</v>
      </c>
      <c r="S898" s="79" t="s">
        <v>48</v>
      </c>
      <c r="T898" s="79" t="s">
        <v>48</v>
      </c>
      <c r="U898" s="79" t="s">
        <v>48</v>
      </c>
    </row>
    <row r="899" spans="1:21" x14ac:dyDescent="0.25">
      <c r="A899" s="81" t="s">
        <v>291</v>
      </c>
      <c r="C899" s="283" t="s">
        <v>349</v>
      </c>
      <c r="D899" s="79">
        <v>3.4946236559139786E-3</v>
      </c>
      <c r="E899" s="79">
        <v>4.0217391304347826E-3</v>
      </c>
      <c r="F899" s="79">
        <v>3.8461538461538464E-3</v>
      </c>
      <c r="G899" s="79">
        <v>3.6231884057971015E-3</v>
      </c>
      <c r="H899" s="79">
        <v>3.5714285714285713E-3</v>
      </c>
      <c r="I899" s="79">
        <v>3.0487804878048782E-3</v>
      </c>
      <c r="J899" s="79">
        <v>3.0241935483870967E-3</v>
      </c>
      <c r="K899" s="79">
        <v>2.8301886792452828E-3</v>
      </c>
      <c r="L899" s="79">
        <v>2.8089887640449437E-3</v>
      </c>
      <c r="M899" s="79">
        <v>2.8517110266159697E-3</v>
      </c>
      <c r="N899" s="79">
        <v>2.8846153846153848E-3</v>
      </c>
      <c r="O899" s="79">
        <v>2.8301886792452828E-3</v>
      </c>
      <c r="P899" s="79">
        <v>2.1538461538461538E-3</v>
      </c>
      <c r="Q899" s="79">
        <v>2.3282442748091604E-3</v>
      </c>
      <c r="R899" s="79">
        <v>1.5827338129496403E-3</v>
      </c>
      <c r="S899" s="79">
        <v>1.396103896103896E-3</v>
      </c>
      <c r="T899" s="79">
        <v>1.8918918918918919E-3</v>
      </c>
      <c r="U899" s="79">
        <v>1.4705882352941176E-3</v>
      </c>
    </row>
    <row r="900" spans="1:21" x14ac:dyDescent="0.25">
      <c r="A900" s="81" t="s">
        <v>291</v>
      </c>
      <c r="C900" s="283" t="s">
        <v>111</v>
      </c>
      <c r="D900" s="79">
        <v>0.33021505376344085</v>
      </c>
      <c r="E900" s="79">
        <v>0.33434782608695651</v>
      </c>
      <c r="F900" s="79">
        <v>0.31574358974358974</v>
      </c>
      <c r="G900" s="79">
        <v>0.32091787439613528</v>
      </c>
      <c r="H900" s="79">
        <v>0.31180952380952381</v>
      </c>
      <c r="I900" s="79">
        <v>0.26520325203252032</v>
      </c>
      <c r="J900" s="79">
        <v>0.29290322580645162</v>
      </c>
      <c r="K900" s="79">
        <v>0.30547169811320757</v>
      </c>
      <c r="L900" s="79">
        <v>0.32674157303370788</v>
      </c>
      <c r="M900" s="79">
        <v>0.3529277566539924</v>
      </c>
      <c r="N900" s="79">
        <v>0.36538461538461536</v>
      </c>
      <c r="O900" s="79">
        <v>0.31064150943396224</v>
      </c>
      <c r="P900" s="79">
        <v>0.35446153846153844</v>
      </c>
      <c r="Q900" s="79">
        <v>0.35408396946564885</v>
      </c>
      <c r="R900" s="79">
        <v>0.33507194244604316</v>
      </c>
      <c r="S900" s="79">
        <v>0.30305194805194807</v>
      </c>
      <c r="T900" s="79">
        <v>0.33155405405405408</v>
      </c>
      <c r="U900" s="79">
        <v>0.3202614379084967</v>
      </c>
    </row>
    <row r="901" spans="1:21" x14ac:dyDescent="0.25">
      <c r="A901" s="81" t="s">
        <v>291</v>
      </c>
      <c r="C901" s="283" t="s">
        <v>16</v>
      </c>
      <c r="D901" s="79">
        <v>1.5053763440860216E-2</v>
      </c>
      <c r="E901" s="79">
        <v>1.6304347826086956E-2</v>
      </c>
      <c r="F901" s="79">
        <v>1.5384615384615385E-2</v>
      </c>
      <c r="G901" s="79">
        <v>1.4492753623188406E-2</v>
      </c>
      <c r="H901" s="79">
        <v>1.4285714285714285E-2</v>
      </c>
      <c r="I901" s="79">
        <v>1.2195121951219513E-2</v>
      </c>
      <c r="J901" s="79">
        <v>1.2096774193548387E-2</v>
      </c>
      <c r="K901" s="79">
        <v>1.1320754716981131E-2</v>
      </c>
      <c r="L901" s="79">
        <v>1.1235955056179775E-2</v>
      </c>
      <c r="M901" s="79">
        <v>1.1406844106463879E-2</v>
      </c>
      <c r="N901" s="79">
        <v>1.1538461538461539E-2</v>
      </c>
      <c r="O901" s="79">
        <v>9.433962264150943E-3</v>
      </c>
      <c r="P901" s="79">
        <v>8.8461538461538456E-3</v>
      </c>
      <c r="Q901" s="79">
        <v>8.0152671755725196E-3</v>
      </c>
      <c r="R901" s="79">
        <v>7.1942446043165471E-3</v>
      </c>
      <c r="S901" s="79" t="s">
        <v>48</v>
      </c>
      <c r="T901" s="79" t="s">
        <v>48</v>
      </c>
      <c r="U901" s="79" t="s">
        <v>48</v>
      </c>
    </row>
    <row r="902" spans="1:21" x14ac:dyDescent="0.25">
      <c r="A902" s="81" t="s">
        <v>291</v>
      </c>
      <c r="C902" s="283" t="s">
        <v>141</v>
      </c>
      <c r="D902" s="79">
        <v>4.8387096774193551E-3</v>
      </c>
      <c r="E902" s="79">
        <v>8.152173913043478E-3</v>
      </c>
      <c r="F902" s="79">
        <v>1.0256410256410256E-2</v>
      </c>
      <c r="G902" s="79">
        <v>9.6618357487922701E-3</v>
      </c>
      <c r="H902" s="79">
        <v>9.5238095238095247E-3</v>
      </c>
      <c r="I902" s="79">
        <v>8.130081300813009E-3</v>
      </c>
      <c r="J902" s="79">
        <v>1.0080645161290322E-2</v>
      </c>
      <c r="K902" s="79">
        <v>1.0188679245283019E-2</v>
      </c>
      <c r="L902" s="79">
        <v>1.0112359550561797E-2</v>
      </c>
      <c r="M902" s="79">
        <v>1.0266159695817491E-2</v>
      </c>
      <c r="N902" s="79">
        <v>1.0384615384615384E-2</v>
      </c>
      <c r="O902" s="79">
        <v>1.0188679245283019E-2</v>
      </c>
      <c r="P902" s="79">
        <v>1.8076923076923077E-2</v>
      </c>
      <c r="Q902" s="79">
        <v>1.7938931297709924E-2</v>
      </c>
      <c r="R902" s="79">
        <v>1.7266187050359712E-2</v>
      </c>
      <c r="S902" s="79">
        <v>1.6233766233766232E-2</v>
      </c>
      <c r="T902" s="79">
        <v>1.6891891891891893E-2</v>
      </c>
      <c r="U902" s="79">
        <v>1.6666666666666666E-2</v>
      </c>
    </row>
    <row r="903" spans="1:21" x14ac:dyDescent="0.25">
      <c r="A903" s="81" t="s">
        <v>291</v>
      </c>
      <c r="B903" s="79" t="s">
        <v>258</v>
      </c>
      <c r="C903" s="283" t="s">
        <v>38</v>
      </c>
      <c r="D903" s="79">
        <v>8.0107526881720431E-2</v>
      </c>
      <c r="E903" s="79">
        <v>8.804347826086957E-2</v>
      </c>
      <c r="F903" s="79">
        <v>7.5384615384615383E-2</v>
      </c>
      <c r="G903" s="79">
        <v>6.2318840579710148E-2</v>
      </c>
      <c r="H903" s="79">
        <v>6.761904761904762E-2</v>
      </c>
      <c r="I903" s="79">
        <v>4.4308943089430897E-2</v>
      </c>
      <c r="J903" s="79">
        <v>4.5547983870967736E-2</v>
      </c>
      <c r="K903" s="79">
        <v>5.9389358490566035E-2</v>
      </c>
      <c r="L903" s="79" t="s">
        <v>48</v>
      </c>
      <c r="M903" s="79" t="s">
        <v>48</v>
      </c>
      <c r="N903" s="79" t="s">
        <v>48</v>
      </c>
      <c r="O903" s="79" t="s">
        <v>48</v>
      </c>
      <c r="P903" s="79" t="s">
        <v>48</v>
      </c>
      <c r="Q903" s="79" t="s">
        <v>48</v>
      </c>
      <c r="R903" s="79" t="s">
        <v>48</v>
      </c>
      <c r="S903" s="79" t="s">
        <v>48</v>
      </c>
      <c r="T903" s="79" t="s">
        <v>48</v>
      </c>
      <c r="U903" s="79" t="s">
        <v>48</v>
      </c>
    </row>
    <row r="904" spans="1:21" x14ac:dyDescent="0.25">
      <c r="A904" s="156" t="s">
        <v>291</v>
      </c>
      <c r="B904" s="131"/>
      <c r="C904" s="12" t="s">
        <v>129</v>
      </c>
      <c r="D904" s="128">
        <v>5.3763440860215054E-5</v>
      </c>
      <c r="E904" s="128">
        <v>1.0869565217391305E-4</v>
      </c>
      <c r="F904" s="128">
        <v>1.0256410256410256E-4</v>
      </c>
      <c r="G904" s="128">
        <v>9.6618357487922703E-5</v>
      </c>
      <c r="H904" s="128">
        <v>9.5238095238095241E-5</v>
      </c>
      <c r="I904" s="128">
        <v>8.1300813008130081E-5</v>
      </c>
      <c r="J904" s="128">
        <v>8.0645161290322581E-5</v>
      </c>
      <c r="K904" s="128">
        <v>7.5471698113207552E-5</v>
      </c>
      <c r="L904" s="128">
        <v>7.4906367041198505E-5</v>
      </c>
      <c r="M904" s="128">
        <v>7.6045627376425856E-5</v>
      </c>
      <c r="N904" s="128">
        <v>7.6923076923076926E-5</v>
      </c>
      <c r="O904" s="128" t="s">
        <v>48</v>
      </c>
      <c r="P904" s="128" t="s">
        <v>48</v>
      </c>
      <c r="Q904" s="128" t="s">
        <v>48</v>
      </c>
      <c r="R904" s="128" t="s">
        <v>48</v>
      </c>
      <c r="S904" s="128" t="s">
        <v>48</v>
      </c>
      <c r="T904" s="128" t="s">
        <v>48</v>
      </c>
      <c r="U904" s="128" t="s">
        <v>48</v>
      </c>
    </row>
    <row r="905" spans="1:21" x14ac:dyDescent="0.25">
      <c r="A905" s="81" t="s">
        <v>293</v>
      </c>
      <c r="C905" s="283" t="s">
        <v>130</v>
      </c>
      <c r="D905" s="79">
        <v>3.0959752321981426E-4</v>
      </c>
      <c r="E905" s="79">
        <v>3.2467532467532468E-4</v>
      </c>
      <c r="F905" s="79">
        <v>3.048780487804878E-4</v>
      </c>
      <c r="G905" s="79">
        <v>2.9498525073746312E-4</v>
      </c>
      <c r="H905" s="79">
        <v>3.2467532467532468E-4</v>
      </c>
      <c r="I905" s="79">
        <v>2.9717682020802375E-4</v>
      </c>
      <c r="J905" s="79">
        <v>2.6075619295958278E-4</v>
      </c>
      <c r="K905" s="79" t="s">
        <v>48</v>
      </c>
      <c r="L905" s="79" t="s">
        <v>48</v>
      </c>
      <c r="M905" s="79" t="s">
        <v>48</v>
      </c>
      <c r="N905" s="79">
        <v>2.2935779816513763E-4</v>
      </c>
      <c r="O905" s="79">
        <v>3.0030030030030029E-4</v>
      </c>
      <c r="P905" s="79">
        <v>2.5974025974025974E-4</v>
      </c>
      <c r="Q905" s="79" t="s">
        <v>48</v>
      </c>
      <c r="R905" s="79" t="s">
        <v>48</v>
      </c>
      <c r="S905" s="79" t="s">
        <v>48</v>
      </c>
      <c r="T905" s="79" t="s">
        <v>48</v>
      </c>
      <c r="U905" s="79" t="s">
        <v>48</v>
      </c>
    </row>
    <row r="906" spans="1:21" x14ac:dyDescent="0.25">
      <c r="A906" s="81" t="s">
        <v>293</v>
      </c>
      <c r="C906" s="283" t="s">
        <v>97</v>
      </c>
      <c r="D906" s="79">
        <v>5.7284829721362231E-3</v>
      </c>
      <c r="E906" s="79">
        <v>8.1412337662337669E-3</v>
      </c>
      <c r="F906" s="79">
        <v>7.9153963414634147E-3</v>
      </c>
      <c r="G906" s="79">
        <v>6.3451327433628321E-3</v>
      </c>
      <c r="H906" s="79">
        <v>8.3982142857142849E-3</v>
      </c>
      <c r="I906" s="79">
        <v>6.7829123328380387E-3</v>
      </c>
      <c r="J906" s="79">
        <v>6.2509778357235984E-3</v>
      </c>
      <c r="K906" s="79">
        <v>6.7106734434561627E-3</v>
      </c>
      <c r="L906" s="79">
        <v>8.1905183312262955E-3</v>
      </c>
      <c r="M906" s="79">
        <v>7.9268844221105535E-3</v>
      </c>
      <c r="N906" s="79">
        <v>6.8908256880733949E-3</v>
      </c>
      <c r="O906" s="79">
        <v>5.7057057057057058E-3</v>
      </c>
      <c r="P906" s="79">
        <v>5.454545454545455E-3</v>
      </c>
      <c r="Q906" s="79">
        <v>4.7789725209080045E-3</v>
      </c>
      <c r="R906" s="79">
        <v>3.317462039045553E-3</v>
      </c>
      <c r="S906" s="79">
        <v>3.6705097087378642E-3</v>
      </c>
      <c r="T906" s="79">
        <v>6.7734207389749702E-3</v>
      </c>
      <c r="U906" s="79">
        <v>6.7476383265856954E-3</v>
      </c>
    </row>
    <row r="907" spans="1:21" x14ac:dyDescent="0.25">
      <c r="A907" s="81" t="s">
        <v>293</v>
      </c>
      <c r="C907" s="283" t="s">
        <v>81</v>
      </c>
      <c r="D907" s="79">
        <v>2.0897832817337461E-3</v>
      </c>
      <c r="E907" s="79">
        <v>7.0860389610389609E-4</v>
      </c>
      <c r="F907" s="79">
        <v>8.3414634146341464E-4</v>
      </c>
      <c r="G907" s="79">
        <v>1.025811209439528E-3</v>
      </c>
      <c r="H907" s="79">
        <v>4.9480519480519483E-4</v>
      </c>
      <c r="I907" s="79">
        <v>1.0303120356612184E-3</v>
      </c>
      <c r="J907" s="79">
        <v>3.6010430247718385E-4</v>
      </c>
      <c r="K907" s="79">
        <v>4.2630241423125795E-4</v>
      </c>
      <c r="L907" s="79">
        <v>7.9342604298356513E-4</v>
      </c>
      <c r="M907" s="79">
        <v>4.7712311557788949E-3</v>
      </c>
      <c r="N907" s="79">
        <v>3.6353211009174314E-4</v>
      </c>
      <c r="O907" s="79">
        <v>5.1291291291291293E-4</v>
      </c>
      <c r="P907" s="79">
        <v>3.8233766233766232E-4</v>
      </c>
      <c r="Q907" s="79">
        <v>6.6045400238948628E-4</v>
      </c>
      <c r="R907" s="79">
        <v>1.0212581344902385E-3</v>
      </c>
      <c r="S907" s="79">
        <v>3.2514563106796116E-3</v>
      </c>
      <c r="T907" s="79">
        <v>1.9386174016686531E-3</v>
      </c>
      <c r="U907" s="79">
        <v>2.2941970310391361E-3</v>
      </c>
    </row>
    <row r="908" spans="1:21" x14ac:dyDescent="0.25">
      <c r="A908" s="81" t="s">
        <v>293</v>
      </c>
      <c r="C908" s="283" t="s">
        <v>210</v>
      </c>
      <c r="D908" s="79" t="s">
        <v>48</v>
      </c>
      <c r="E908" s="79" t="s">
        <v>48</v>
      </c>
      <c r="F908" s="79" t="s">
        <v>48</v>
      </c>
      <c r="G908" s="79" t="s">
        <v>48</v>
      </c>
      <c r="H908" s="79" t="s">
        <v>48</v>
      </c>
      <c r="I908" s="79" t="s">
        <v>48</v>
      </c>
      <c r="J908" s="79" t="s">
        <v>48</v>
      </c>
      <c r="K908" s="79" t="s">
        <v>48</v>
      </c>
      <c r="L908" s="79" t="s">
        <v>48</v>
      </c>
      <c r="M908" s="79">
        <v>7.5376884422110558E-5</v>
      </c>
      <c r="N908" s="79" t="s">
        <v>48</v>
      </c>
      <c r="O908" s="79" t="s">
        <v>48</v>
      </c>
      <c r="P908" s="79" t="s">
        <v>48</v>
      </c>
      <c r="Q908" s="79" t="s">
        <v>48</v>
      </c>
      <c r="R908" s="79" t="s">
        <v>48</v>
      </c>
      <c r="S908" s="79" t="s">
        <v>48</v>
      </c>
      <c r="T908" s="79" t="s">
        <v>48</v>
      </c>
      <c r="U908" s="79" t="s">
        <v>48</v>
      </c>
    </row>
    <row r="909" spans="1:21" x14ac:dyDescent="0.25">
      <c r="A909" s="81" t="s">
        <v>293</v>
      </c>
      <c r="C909" s="283" t="s">
        <v>5</v>
      </c>
      <c r="D909" s="79">
        <v>2.0123839009287925E-3</v>
      </c>
      <c r="E909" s="79">
        <v>2.9220779220779222E-3</v>
      </c>
      <c r="F909" s="79">
        <v>3.0487804878048782E-3</v>
      </c>
      <c r="G909" s="79">
        <v>2.9498525073746312E-3</v>
      </c>
      <c r="H909" s="79">
        <v>3.246753246753247E-3</v>
      </c>
      <c r="I909" s="79">
        <v>2.9717682020802376E-3</v>
      </c>
      <c r="J909" s="79">
        <v>2.6075619295958278E-3</v>
      </c>
      <c r="K909" s="79">
        <v>2.5412960609911056E-3</v>
      </c>
      <c r="L909" s="79">
        <v>2.6548672566371681E-3</v>
      </c>
      <c r="M909" s="79">
        <v>2.0100502512562816E-3</v>
      </c>
      <c r="N909" s="79">
        <v>1.9495412844036698E-3</v>
      </c>
      <c r="O909" s="79">
        <v>2.5525525525525524E-3</v>
      </c>
      <c r="P909" s="79">
        <v>2.207792207792208E-3</v>
      </c>
      <c r="Q909" s="79">
        <v>1.2627240143369175E-3</v>
      </c>
      <c r="R909" s="79">
        <v>1.3419739696312364E-3</v>
      </c>
      <c r="S909" s="79">
        <v>1.5990291262135922E-3</v>
      </c>
      <c r="T909" s="79">
        <v>1.7492252681764004E-3</v>
      </c>
      <c r="U909" s="79">
        <v>8.1201079622132254E-4</v>
      </c>
    </row>
    <row r="910" spans="1:21" x14ac:dyDescent="0.25">
      <c r="A910" s="81" t="s">
        <v>293</v>
      </c>
      <c r="C910" s="283" t="s">
        <v>100</v>
      </c>
      <c r="D910" s="79">
        <v>6.1919504643962852E-3</v>
      </c>
      <c r="E910" s="79">
        <v>4.87012987012987E-3</v>
      </c>
      <c r="F910" s="79" t="s">
        <v>48</v>
      </c>
      <c r="G910" s="79">
        <v>4.4247787610619468E-3</v>
      </c>
      <c r="H910" s="79" t="s">
        <v>48</v>
      </c>
      <c r="I910" s="79" t="s">
        <v>48</v>
      </c>
      <c r="J910" s="79" t="s">
        <v>48</v>
      </c>
      <c r="K910" s="79" t="s">
        <v>48</v>
      </c>
      <c r="L910" s="79" t="s">
        <v>48</v>
      </c>
      <c r="M910" s="79" t="s">
        <v>48</v>
      </c>
      <c r="N910" s="79" t="s">
        <v>48</v>
      </c>
      <c r="O910" s="79" t="s">
        <v>48</v>
      </c>
      <c r="P910" s="79" t="s">
        <v>48</v>
      </c>
      <c r="Q910" s="79" t="s">
        <v>48</v>
      </c>
      <c r="R910" s="79" t="s">
        <v>48</v>
      </c>
      <c r="S910" s="79" t="s">
        <v>48</v>
      </c>
      <c r="T910" s="79" t="s">
        <v>48</v>
      </c>
      <c r="U910" s="79" t="s">
        <v>48</v>
      </c>
    </row>
    <row r="911" spans="1:21" x14ac:dyDescent="0.25">
      <c r="A911" s="81" t="s">
        <v>293</v>
      </c>
      <c r="C911" s="283" t="s">
        <v>93</v>
      </c>
      <c r="D911" s="79">
        <v>3.8699690402476783E-4</v>
      </c>
      <c r="E911" s="79">
        <v>9.7483766233766235E-4</v>
      </c>
      <c r="F911" s="79">
        <v>4.6493902439024388E-4</v>
      </c>
      <c r="G911" s="79">
        <v>9.2227138643067848E-4</v>
      </c>
      <c r="H911" s="79">
        <v>2.5253246753246753E-3</v>
      </c>
      <c r="I911" s="79">
        <v>2.7503714710252602E-4</v>
      </c>
      <c r="J911" s="79">
        <v>7.5280312907431549E-4</v>
      </c>
      <c r="K911" s="79">
        <v>1.4458703939008895E-3</v>
      </c>
      <c r="L911" s="79">
        <v>1.1305941845764856E-3</v>
      </c>
      <c r="M911" s="79">
        <v>1.0358040201005026E-3</v>
      </c>
      <c r="N911" s="79">
        <v>1.25E-3</v>
      </c>
      <c r="O911" s="79">
        <v>3.1066066066066066E-4</v>
      </c>
      <c r="P911" s="79">
        <v>1.038961038961039E-3</v>
      </c>
      <c r="Q911" s="79">
        <v>2.6284348864994028E-3</v>
      </c>
      <c r="R911" s="79">
        <v>2.386117136659436E-3</v>
      </c>
      <c r="S911" s="79">
        <v>3.7621359223300971E-3</v>
      </c>
      <c r="T911" s="79">
        <v>3.2181168057210966E-3</v>
      </c>
      <c r="U911" s="79">
        <v>6.3427800269905531E-3</v>
      </c>
    </row>
    <row r="912" spans="1:21" x14ac:dyDescent="0.25">
      <c r="A912" s="81" t="s">
        <v>293</v>
      </c>
      <c r="C912" s="283" t="s">
        <v>39</v>
      </c>
      <c r="D912" s="79">
        <v>3.0959752321981426E-4</v>
      </c>
      <c r="E912" s="79">
        <v>3.2467532467532468E-4</v>
      </c>
      <c r="F912" s="79">
        <v>3.048780487804878E-4</v>
      </c>
      <c r="G912" s="79">
        <v>2.9498525073746312E-4</v>
      </c>
      <c r="H912" s="79">
        <v>3.2467532467532468E-4</v>
      </c>
      <c r="I912" s="79">
        <v>1.1887072808320951E-5</v>
      </c>
      <c r="J912" s="79">
        <v>8.4745762711864406E-6</v>
      </c>
      <c r="K912" s="79" t="s">
        <v>48</v>
      </c>
      <c r="L912" s="79" t="s">
        <v>48</v>
      </c>
      <c r="M912" s="79" t="s">
        <v>48</v>
      </c>
      <c r="N912" s="79" t="s">
        <v>48</v>
      </c>
      <c r="O912" s="79" t="s">
        <v>48</v>
      </c>
      <c r="P912" s="79" t="s">
        <v>48</v>
      </c>
      <c r="Q912" s="79" t="s">
        <v>48</v>
      </c>
      <c r="R912" s="79" t="s">
        <v>48</v>
      </c>
      <c r="S912" s="79" t="s">
        <v>48</v>
      </c>
      <c r="T912" s="79" t="s">
        <v>48</v>
      </c>
      <c r="U912" s="79" t="s">
        <v>48</v>
      </c>
    </row>
    <row r="913" spans="1:21" x14ac:dyDescent="0.25">
      <c r="A913" s="81" t="s">
        <v>293</v>
      </c>
      <c r="C913" s="283" t="s">
        <v>6</v>
      </c>
      <c r="D913" s="79">
        <v>7.2185758513931891E-3</v>
      </c>
      <c r="E913" s="79">
        <v>7.2899350649350651E-3</v>
      </c>
      <c r="F913" s="79">
        <v>8.1922256097560972E-3</v>
      </c>
      <c r="G913" s="79">
        <v>8.081120943952802E-3</v>
      </c>
      <c r="H913" s="79">
        <v>8.619805194805194E-3</v>
      </c>
      <c r="I913" s="79">
        <v>8.5367013372956903E-3</v>
      </c>
      <c r="J913" s="79">
        <v>6.3945241199478489E-3</v>
      </c>
      <c r="K913" s="79">
        <v>5.0247776365946635E-3</v>
      </c>
      <c r="L913" s="79">
        <v>2.4211125158027811E-3</v>
      </c>
      <c r="M913" s="79">
        <v>1.6722361809045226E-3</v>
      </c>
      <c r="N913" s="79">
        <v>2.6692660550458715E-3</v>
      </c>
      <c r="O913" s="79">
        <v>7.4845345345345348E-3</v>
      </c>
      <c r="P913" s="79">
        <v>5.3746753246753246E-3</v>
      </c>
      <c r="Q913" s="79">
        <v>8.4097968936678615E-4</v>
      </c>
      <c r="R913" s="79">
        <v>3.2809110629067247E-4</v>
      </c>
      <c r="S913" s="79" t="s">
        <v>48</v>
      </c>
      <c r="T913" s="79" t="s">
        <v>48</v>
      </c>
      <c r="U913" s="79" t="s">
        <v>48</v>
      </c>
    </row>
    <row r="914" spans="1:21" x14ac:dyDescent="0.25">
      <c r="A914" s="81" t="s">
        <v>293</v>
      </c>
      <c r="C914" s="283" t="s">
        <v>101</v>
      </c>
      <c r="D914" s="79">
        <v>1.5479876160990712E-2</v>
      </c>
      <c r="E914" s="79">
        <v>1.948051948051948E-2</v>
      </c>
      <c r="F914" s="79">
        <v>1.8292682926829267E-2</v>
      </c>
      <c r="G914" s="79">
        <v>1.8436578171091445E-2</v>
      </c>
      <c r="H914" s="79">
        <v>1.9967532467532467E-2</v>
      </c>
      <c r="I914" s="79">
        <v>1.3551263001485883E-2</v>
      </c>
      <c r="J914" s="79">
        <v>9.8305084745762706E-3</v>
      </c>
      <c r="K914" s="79">
        <v>9.7331639135959346E-3</v>
      </c>
      <c r="L914" s="79">
        <v>9.4184576485461437E-3</v>
      </c>
      <c r="M914" s="79">
        <v>6.4070351758793971E-3</v>
      </c>
      <c r="N914" s="79">
        <v>4.5871559633027525E-3</v>
      </c>
      <c r="O914" s="79">
        <v>2.1471471471471472E-3</v>
      </c>
      <c r="P914" s="79">
        <v>4.5454545454545452E-5</v>
      </c>
      <c r="Q914" s="79">
        <v>1.4336917562724014E-5</v>
      </c>
      <c r="R914" s="79" t="s">
        <v>48</v>
      </c>
      <c r="S914" s="79" t="s">
        <v>48</v>
      </c>
      <c r="T914" s="79">
        <v>2.3837902264600714E-3</v>
      </c>
      <c r="U914" s="79">
        <v>8.0971659919028341E-3</v>
      </c>
    </row>
    <row r="915" spans="1:21" x14ac:dyDescent="0.25">
      <c r="A915" s="81" t="s">
        <v>293</v>
      </c>
      <c r="C915" s="283" t="s">
        <v>102</v>
      </c>
      <c r="D915" s="79">
        <v>3.4061919504643962E-3</v>
      </c>
      <c r="E915" s="79">
        <v>4.0017857142857147E-3</v>
      </c>
      <c r="F915" s="79">
        <v>4.9288109756097558E-3</v>
      </c>
      <c r="G915" s="79">
        <v>4.5744837758112094E-3</v>
      </c>
      <c r="H915" s="79">
        <v>2.4431818181818183E-3</v>
      </c>
      <c r="I915" s="79">
        <v>7.2065378900445761E-4</v>
      </c>
      <c r="J915" s="79">
        <v>2.8996088657105607E-4</v>
      </c>
      <c r="K915" s="79">
        <v>2.6149936467598477E-4</v>
      </c>
      <c r="L915" s="79">
        <v>3.7041719342604298E-4</v>
      </c>
      <c r="M915" s="79">
        <v>8.5590452261306534E-4</v>
      </c>
      <c r="N915" s="79">
        <v>6.5126146788990823E-4</v>
      </c>
      <c r="O915" s="79">
        <v>1.1445945945945946E-3</v>
      </c>
      <c r="P915" s="79">
        <v>1.1655844155844155E-3</v>
      </c>
      <c r="Q915" s="79">
        <v>3.5842293906810036E-3</v>
      </c>
      <c r="R915" s="79">
        <v>1.6636659436008677E-3</v>
      </c>
      <c r="S915" s="79">
        <v>3.7979368932038837E-3</v>
      </c>
      <c r="T915" s="79">
        <v>2.7485101311084626E-3</v>
      </c>
      <c r="U915" s="79">
        <v>3.1039136302294197E-3</v>
      </c>
    </row>
    <row r="916" spans="1:21" x14ac:dyDescent="0.25">
      <c r="A916" s="81" t="s">
        <v>293</v>
      </c>
      <c r="C916" s="283" t="s">
        <v>82</v>
      </c>
      <c r="D916" s="79">
        <v>1.393188854489164E-2</v>
      </c>
      <c r="E916" s="79">
        <v>1.9967532467532467E-2</v>
      </c>
      <c r="F916" s="79">
        <v>1.0213414634146342E-2</v>
      </c>
      <c r="G916" s="79">
        <v>3.3923303834808259E-3</v>
      </c>
      <c r="H916" s="79">
        <v>2.8274350649350648E-3</v>
      </c>
      <c r="I916" s="79">
        <v>4.0667161961367012E-3</v>
      </c>
      <c r="J916" s="79">
        <v>2.6859191655801825E-3</v>
      </c>
      <c r="K916" s="79">
        <v>2.9224904701397711E-3</v>
      </c>
      <c r="L916" s="79">
        <v>2.5284450063211127E-3</v>
      </c>
      <c r="M916" s="79">
        <v>1.1306532663316582E-3</v>
      </c>
      <c r="N916" s="79">
        <v>1.3761467889908258E-3</v>
      </c>
      <c r="O916" s="79">
        <v>2.2522522522522522E-3</v>
      </c>
      <c r="P916" s="79">
        <v>2.8571428571428571E-3</v>
      </c>
      <c r="Q916" s="79">
        <v>2.6284348864994028E-3</v>
      </c>
      <c r="R916" s="79">
        <v>2.386117136659436E-3</v>
      </c>
      <c r="S916" s="79">
        <v>2.6699029126213592E-3</v>
      </c>
      <c r="T916" s="79">
        <v>4.1716328963051254E-3</v>
      </c>
      <c r="U916" s="79">
        <v>4.3184885290148446E-3</v>
      </c>
    </row>
    <row r="917" spans="1:21" x14ac:dyDescent="0.25">
      <c r="A917" s="81" t="s">
        <v>293</v>
      </c>
      <c r="C917" s="283" t="s">
        <v>83</v>
      </c>
      <c r="D917" s="79">
        <v>2.2136222910216718E-4</v>
      </c>
      <c r="E917" s="79">
        <v>1.336038961038961E-4</v>
      </c>
      <c r="F917" s="79">
        <v>1.5640243902439023E-4</v>
      </c>
      <c r="G917" s="79">
        <v>8.6135693215339231E-5</v>
      </c>
      <c r="H917" s="79">
        <v>6.2337662337662333E-5</v>
      </c>
      <c r="I917" s="79">
        <v>3.4026745913818724E-5</v>
      </c>
      <c r="J917" s="79">
        <v>4.0417209908735331E-6</v>
      </c>
      <c r="K917" s="79" t="s">
        <v>48</v>
      </c>
      <c r="L917" s="79" t="s">
        <v>48</v>
      </c>
      <c r="M917" s="79" t="s">
        <v>48</v>
      </c>
      <c r="N917" s="79" t="s">
        <v>48</v>
      </c>
      <c r="O917" s="79" t="s">
        <v>48</v>
      </c>
      <c r="P917" s="79" t="s">
        <v>48</v>
      </c>
      <c r="Q917" s="79" t="s">
        <v>48</v>
      </c>
      <c r="R917" s="79" t="s">
        <v>48</v>
      </c>
      <c r="S917" s="79" t="s">
        <v>48</v>
      </c>
      <c r="T917" s="79" t="s">
        <v>48</v>
      </c>
      <c r="U917" s="79" t="s">
        <v>48</v>
      </c>
    </row>
    <row r="918" spans="1:21" x14ac:dyDescent="0.25">
      <c r="A918" s="81" t="s">
        <v>293</v>
      </c>
      <c r="C918" s="283" t="s">
        <v>15</v>
      </c>
      <c r="D918" s="79">
        <v>0.51083591331269351</v>
      </c>
      <c r="E918" s="79">
        <v>0.56818181818181823</v>
      </c>
      <c r="F918" s="79">
        <v>0.53353658536585369</v>
      </c>
      <c r="G918" s="79">
        <v>0.53097345132743368</v>
      </c>
      <c r="H918" s="79">
        <v>0.50324675324675328</v>
      </c>
      <c r="I918" s="79">
        <v>0.53491827637444278</v>
      </c>
      <c r="J918" s="79">
        <v>0.50847457627118642</v>
      </c>
      <c r="K918" s="79">
        <v>0.53367217280813217</v>
      </c>
      <c r="L918" s="79">
        <v>0.55625790139064479</v>
      </c>
      <c r="M918" s="79">
        <v>0.55276381909547734</v>
      </c>
      <c r="N918" s="79">
        <v>0.52752293577981646</v>
      </c>
      <c r="O918" s="79">
        <v>0.45045045045045046</v>
      </c>
      <c r="P918" s="79">
        <v>0.48051948051948051</v>
      </c>
      <c r="Q918" s="79">
        <v>0.48984468339307047</v>
      </c>
      <c r="R918" s="79">
        <v>0.45553145336225598</v>
      </c>
      <c r="S918" s="79">
        <v>0.38834951456310679</v>
      </c>
      <c r="T918" s="79">
        <v>0.37047675804529201</v>
      </c>
      <c r="U918" s="79">
        <v>0.40485829959514169</v>
      </c>
    </row>
    <row r="919" spans="1:21" x14ac:dyDescent="0.25">
      <c r="A919" s="81" t="s">
        <v>293</v>
      </c>
      <c r="C919" s="283" t="s">
        <v>103</v>
      </c>
      <c r="D919" s="79">
        <v>9.2879256965944267E-5</v>
      </c>
      <c r="E919" s="79">
        <v>9.7402597402597403E-5</v>
      </c>
      <c r="F919" s="79">
        <v>9.1463414634146341E-5</v>
      </c>
      <c r="G919" s="79">
        <v>8.849557522123894E-5</v>
      </c>
      <c r="H919" s="79">
        <v>9.7402597402597403E-5</v>
      </c>
      <c r="I919" s="79">
        <v>8.9153046062407135E-5</v>
      </c>
      <c r="J919" s="79">
        <v>7.822685788787484E-5</v>
      </c>
      <c r="K919" s="79" t="s">
        <v>48</v>
      </c>
      <c r="L919" s="79" t="s">
        <v>48</v>
      </c>
      <c r="M919" s="79" t="s">
        <v>48</v>
      </c>
      <c r="N919" s="79" t="s">
        <v>48</v>
      </c>
      <c r="O919" s="79" t="s">
        <v>48</v>
      </c>
      <c r="P919" s="79" t="s">
        <v>48</v>
      </c>
      <c r="Q919" s="79" t="s">
        <v>48</v>
      </c>
      <c r="R919" s="79" t="s">
        <v>48</v>
      </c>
      <c r="S919" s="79" t="s">
        <v>48</v>
      </c>
      <c r="T919" s="79" t="s">
        <v>48</v>
      </c>
      <c r="U919" s="79" t="s">
        <v>48</v>
      </c>
    </row>
    <row r="920" spans="1:21" x14ac:dyDescent="0.25">
      <c r="A920" s="81" t="s">
        <v>293</v>
      </c>
      <c r="C920" s="283" t="s">
        <v>222</v>
      </c>
      <c r="D920" s="79" t="s">
        <v>48</v>
      </c>
      <c r="E920" s="79" t="s">
        <v>48</v>
      </c>
      <c r="F920" s="79" t="s">
        <v>48</v>
      </c>
      <c r="G920" s="79">
        <v>1.7418879056047196E-4</v>
      </c>
      <c r="H920" s="79">
        <v>1.9155844155844157E-4</v>
      </c>
      <c r="I920" s="79">
        <v>3.1783060921248142E-4</v>
      </c>
      <c r="J920" s="79">
        <v>4.8174706649282918E-4</v>
      </c>
      <c r="K920" s="79" t="s">
        <v>48</v>
      </c>
      <c r="L920" s="79" t="s">
        <v>48</v>
      </c>
      <c r="M920" s="79" t="s">
        <v>48</v>
      </c>
      <c r="N920" s="79" t="s">
        <v>48</v>
      </c>
      <c r="O920" s="79" t="s">
        <v>48</v>
      </c>
      <c r="P920" s="79" t="s">
        <v>48</v>
      </c>
      <c r="Q920" s="79" t="s">
        <v>48</v>
      </c>
      <c r="R920" s="79" t="s">
        <v>48</v>
      </c>
      <c r="S920" s="79" t="s">
        <v>48</v>
      </c>
      <c r="T920" s="79" t="s">
        <v>48</v>
      </c>
      <c r="U920" s="79" t="s">
        <v>48</v>
      </c>
    </row>
    <row r="921" spans="1:21" x14ac:dyDescent="0.25">
      <c r="A921" s="81" t="s">
        <v>293</v>
      </c>
      <c r="C921" s="283" t="s">
        <v>106</v>
      </c>
      <c r="D921" s="79">
        <v>4.6439628482972134E-5</v>
      </c>
      <c r="E921" s="79">
        <v>4.8701298701298701E-5</v>
      </c>
      <c r="F921" s="79">
        <v>7.6219512195121951E-5</v>
      </c>
      <c r="G921" s="79">
        <v>7.3746312684365781E-5</v>
      </c>
      <c r="H921" s="79">
        <v>8.1168831168831169E-5</v>
      </c>
      <c r="I921" s="79">
        <v>7.4294205052005937E-5</v>
      </c>
      <c r="J921" s="79">
        <v>6.5189048239895696E-5</v>
      </c>
      <c r="K921" s="79" t="s">
        <v>48</v>
      </c>
      <c r="L921" s="79" t="s">
        <v>48</v>
      </c>
      <c r="M921" s="79" t="s">
        <v>48</v>
      </c>
      <c r="N921" s="79">
        <v>1.7844036697247707E-4</v>
      </c>
      <c r="O921" s="79">
        <v>1.6516516516516518E-4</v>
      </c>
      <c r="P921" s="79">
        <v>4.6753246753246754E-4</v>
      </c>
      <c r="Q921" s="79" t="s">
        <v>48</v>
      </c>
      <c r="R921" s="79" t="s">
        <v>48</v>
      </c>
      <c r="S921" s="79" t="s">
        <v>48</v>
      </c>
      <c r="T921" s="79" t="s">
        <v>48</v>
      </c>
      <c r="U921" s="79" t="s">
        <v>48</v>
      </c>
    </row>
    <row r="922" spans="1:21" x14ac:dyDescent="0.25">
      <c r="A922" s="81" t="s">
        <v>293</v>
      </c>
      <c r="C922" s="283" t="s">
        <v>152</v>
      </c>
      <c r="D922" s="79">
        <v>1.1609907120743035E-2</v>
      </c>
      <c r="E922" s="79">
        <v>1.2175324675324676E-2</v>
      </c>
      <c r="F922" s="79">
        <v>1.3871951219512195E-2</v>
      </c>
      <c r="G922" s="79">
        <v>1.1946902654867256E-2</v>
      </c>
      <c r="H922" s="79">
        <v>1.2987012987012988E-2</v>
      </c>
      <c r="I922" s="79">
        <v>1.2035661218424963E-2</v>
      </c>
      <c r="J922" s="79">
        <v>1.0691003911342895E-2</v>
      </c>
      <c r="K922" s="79">
        <v>1.0419313850063533E-2</v>
      </c>
      <c r="L922" s="79">
        <v>3.7926675094816687E-3</v>
      </c>
      <c r="M922" s="79" t="s">
        <v>48</v>
      </c>
      <c r="N922" s="79" t="s">
        <v>48</v>
      </c>
      <c r="O922" s="79" t="s">
        <v>48</v>
      </c>
      <c r="P922" s="79" t="s">
        <v>48</v>
      </c>
      <c r="Q922" s="79" t="s">
        <v>48</v>
      </c>
      <c r="R922" s="79" t="s">
        <v>48</v>
      </c>
      <c r="S922" s="79" t="s">
        <v>48</v>
      </c>
      <c r="T922" s="79" t="s">
        <v>48</v>
      </c>
      <c r="U922" s="79" t="s">
        <v>48</v>
      </c>
    </row>
    <row r="923" spans="1:21" x14ac:dyDescent="0.25">
      <c r="A923" s="81" t="s">
        <v>293</v>
      </c>
      <c r="C923" s="283" t="s">
        <v>108</v>
      </c>
      <c r="D923" s="79">
        <v>3.0959752321981426E-3</v>
      </c>
      <c r="E923" s="79">
        <v>2.435064935064935E-3</v>
      </c>
      <c r="F923" s="79">
        <v>2.2865853658536584E-3</v>
      </c>
      <c r="G923" s="79">
        <v>2.2123893805309734E-3</v>
      </c>
      <c r="H923" s="79" t="s">
        <v>48</v>
      </c>
      <c r="I923" s="79" t="s">
        <v>48</v>
      </c>
      <c r="J923" s="79" t="s">
        <v>48</v>
      </c>
      <c r="K923" s="79" t="s">
        <v>48</v>
      </c>
      <c r="L923" s="79" t="s">
        <v>48</v>
      </c>
      <c r="M923" s="79" t="s">
        <v>48</v>
      </c>
      <c r="N923" s="79" t="s">
        <v>48</v>
      </c>
      <c r="O923" s="79" t="s">
        <v>48</v>
      </c>
      <c r="P923" s="79" t="s">
        <v>48</v>
      </c>
      <c r="Q923" s="79" t="s">
        <v>48</v>
      </c>
      <c r="R923" s="79" t="s">
        <v>48</v>
      </c>
      <c r="S923" s="79" t="s">
        <v>48</v>
      </c>
      <c r="T923" s="79" t="s">
        <v>48</v>
      </c>
      <c r="U923" s="79" t="s">
        <v>48</v>
      </c>
    </row>
    <row r="924" spans="1:21" x14ac:dyDescent="0.25">
      <c r="A924" s="81" t="s">
        <v>293</v>
      </c>
      <c r="C924" s="283" t="s">
        <v>94</v>
      </c>
      <c r="D924" s="79">
        <v>1.8575851393188854E-2</v>
      </c>
      <c r="E924" s="79">
        <v>1.948051948051948E-2</v>
      </c>
      <c r="F924" s="79">
        <v>1.704268292682927E-2</v>
      </c>
      <c r="G924" s="79">
        <v>1.5943952802359881E-2</v>
      </c>
      <c r="H924" s="79">
        <v>1.6394967532467532E-2</v>
      </c>
      <c r="I924" s="79">
        <v>1.6271322436849926E-2</v>
      </c>
      <c r="J924" s="79">
        <v>1.220651890482399E-2</v>
      </c>
      <c r="K924" s="79">
        <v>1.1256797966963151E-2</v>
      </c>
      <c r="L924" s="79">
        <v>1.0812136536030342E-2</v>
      </c>
      <c r="M924" s="79">
        <v>1.1088567839195981E-2</v>
      </c>
      <c r="N924" s="79">
        <v>9.0528669724770638E-3</v>
      </c>
      <c r="O924" s="79">
        <v>6.8477477477477478E-3</v>
      </c>
      <c r="P924" s="79">
        <v>7.2580519480519483E-3</v>
      </c>
      <c r="Q924" s="79">
        <v>6.6119474313022699E-3</v>
      </c>
      <c r="R924" s="79">
        <v>5.6431670281995661E-3</v>
      </c>
      <c r="S924" s="79">
        <v>5.5152912621359226E-3</v>
      </c>
      <c r="T924" s="79">
        <v>8.4225268176400473E-3</v>
      </c>
      <c r="U924" s="79">
        <v>9.4466936572199737E-3</v>
      </c>
    </row>
    <row r="925" spans="1:21" x14ac:dyDescent="0.25">
      <c r="A925" s="81" t="s">
        <v>293</v>
      </c>
      <c r="C925" s="283" t="s">
        <v>21</v>
      </c>
      <c r="D925" s="79">
        <v>1.238390092879257E-4</v>
      </c>
      <c r="E925" s="79">
        <v>1.2987012987012987E-4</v>
      </c>
      <c r="F925" s="79">
        <v>1.2195121951219512E-4</v>
      </c>
      <c r="G925" s="79">
        <v>1.1799410029498526E-4</v>
      </c>
      <c r="H925" s="79" t="s">
        <v>48</v>
      </c>
      <c r="I925" s="79" t="s">
        <v>48</v>
      </c>
      <c r="J925" s="79" t="s">
        <v>48</v>
      </c>
      <c r="K925" s="79" t="s">
        <v>48</v>
      </c>
      <c r="L925" s="79" t="s">
        <v>48</v>
      </c>
      <c r="M925" s="79" t="s">
        <v>48</v>
      </c>
      <c r="N925" s="79" t="s">
        <v>48</v>
      </c>
      <c r="O925" s="79" t="s">
        <v>48</v>
      </c>
      <c r="P925" s="79" t="s">
        <v>48</v>
      </c>
      <c r="Q925" s="79" t="s">
        <v>48</v>
      </c>
      <c r="R925" s="79" t="s">
        <v>48</v>
      </c>
      <c r="S925" s="79" t="s">
        <v>48</v>
      </c>
      <c r="T925" s="79" t="s">
        <v>48</v>
      </c>
      <c r="U925" s="79" t="s">
        <v>48</v>
      </c>
    </row>
    <row r="926" spans="1:21" x14ac:dyDescent="0.25">
      <c r="A926" s="81" t="s">
        <v>293</v>
      </c>
      <c r="C926" s="283" t="s">
        <v>190</v>
      </c>
      <c r="D926" s="79" t="s">
        <v>48</v>
      </c>
      <c r="E926" s="79">
        <v>1.2175324675324675E-5</v>
      </c>
      <c r="F926" s="79">
        <v>1.7225609756097561E-5</v>
      </c>
      <c r="G926" s="79">
        <v>1.032448377581121E-4</v>
      </c>
      <c r="H926" s="79">
        <v>1.6233766233766234E-5</v>
      </c>
      <c r="I926" s="79">
        <v>1.4858841010401188E-5</v>
      </c>
      <c r="J926" s="79">
        <v>9.1264667535853978E-6</v>
      </c>
      <c r="K926" s="79" t="s">
        <v>48</v>
      </c>
      <c r="L926" s="79" t="s">
        <v>48</v>
      </c>
      <c r="M926" s="79" t="s">
        <v>48</v>
      </c>
      <c r="N926" s="79" t="s">
        <v>48</v>
      </c>
      <c r="O926" s="79" t="s">
        <v>48</v>
      </c>
      <c r="P926" s="79" t="s">
        <v>48</v>
      </c>
      <c r="Q926" s="79" t="s">
        <v>48</v>
      </c>
      <c r="R926" s="79" t="s">
        <v>48</v>
      </c>
      <c r="S926" s="79" t="s">
        <v>48</v>
      </c>
      <c r="T926" s="79" t="s">
        <v>48</v>
      </c>
      <c r="U926" s="79" t="s">
        <v>48</v>
      </c>
    </row>
    <row r="927" spans="1:21" x14ac:dyDescent="0.25">
      <c r="A927" s="81" t="s">
        <v>293</v>
      </c>
      <c r="C927" s="283" t="s">
        <v>9</v>
      </c>
      <c r="D927" s="79">
        <v>0.11600804953560372</v>
      </c>
      <c r="E927" s="79">
        <v>5.844155844155844E-2</v>
      </c>
      <c r="F927" s="79">
        <v>0.12804878048780488</v>
      </c>
      <c r="G927" s="79">
        <v>0.12536873156342182</v>
      </c>
      <c r="H927" s="79">
        <v>0.10957792207792208</v>
      </c>
      <c r="I927" s="79">
        <v>0.1074294205052006</v>
      </c>
      <c r="J927" s="79">
        <v>0.14341590612777053</v>
      </c>
      <c r="K927" s="79">
        <v>0.15247776365946633</v>
      </c>
      <c r="L927" s="79">
        <v>0.12010113780025285</v>
      </c>
      <c r="M927" s="79">
        <v>0.12562814070351758</v>
      </c>
      <c r="N927" s="79">
        <v>0.12614678899082568</v>
      </c>
      <c r="O927" s="79">
        <v>0.18018018018018017</v>
      </c>
      <c r="P927" s="79">
        <v>0.16883116883116883</v>
      </c>
      <c r="Q927" s="79">
        <v>0.16129032258064516</v>
      </c>
      <c r="R927" s="79">
        <v>0.18112798264642083</v>
      </c>
      <c r="S927" s="79">
        <v>0.16019417475728157</v>
      </c>
      <c r="T927" s="79">
        <v>0.14100119189511323</v>
      </c>
      <c r="U927" s="79">
        <v>9.4466936572199733E-2</v>
      </c>
    </row>
    <row r="928" spans="1:21" x14ac:dyDescent="0.25">
      <c r="A928" s="81" t="s">
        <v>293</v>
      </c>
      <c r="C928" s="283" t="s">
        <v>24</v>
      </c>
      <c r="D928" s="79">
        <v>2.9052167182662538E-2</v>
      </c>
      <c r="E928" s="79">
        <v>2.9845779220779221E-2</v>
      </c>
      <c r="F928" s="79">
        <v>2.8201219512195123E-2</v>
      </c>
      <c r="G928" s="79">
        <v>2.88405604719764E-2</v>
      </c>
      <c r="H928" s="79">
        <v>2.9001948051948053E-2</v>
      </c>
      <c r="I928" s="79">
        <v>2.9148439821693909E-2</v>
      </c>
      <c r="J928" s="79">
        <v>3.5933116036505869E-2</v>
      </c>
      <c r="K928" s="79">
        <v>2.9375349428208387E-2</v>
      </c>
      <c r="L928" s="79">
        <v>2.9077117572692796E-2</v>
      </c>
      <c r="M928" s="79">
        <v>3.134359296482412E-2</v>
      </c>
      <c r="N928" s="79">
        <v>2.5985091743119266E-2</v>
      </c>
      <c r="O928" s="79">
        <v>5.4236786786786784E-2</v>
      </c>
      <c r="P928" s="79">
        <v>4.1818181818181817E-2</v>
      </c>
      <c r="Q928" s="79">
        <v>3.5842293906810034E-2</v>
      </c>
      <c r="R928" s="79">
        <v>3.4139804772234272E-2</v>
      </c>
      <c r="S928" s="79">
        <v>3.640776699029126E-2</v>
      </c>
      <c r="T928" s="79">
        <v>3.5756853396901073E-2</v>
      </c>
      <c r="U928" s="79">
        <v>4.048582995951417E-2</v>
      </c>
    </row>
    <row r="929" spans="1:21" x14ac:dyDescent="0.25">
      <c r="A929" s="81" t="s">
        <v>293</v>
      </c>
      <c r="C929" s="283" t="s">
        <v>25</v>
      </c>
      <c r="D929" s="79">
        <v>4.6439628482972135E-3</v>
      </c>
      <c r="E929" s="79">
        <v>4.0584415584415581E-3</v>
      </c>
      <c r="F929" s="79">
        <v>3.8109756097560975E-3</v>
      </c>
      <c r="G929" s="79">
        <v>3.687315634218289E-3</v>
      </c>
      <c r="H929" s="79">
        <v>1.6582792207792208E-3</v>
      </c>
      <c r="I929" s="79">
        <v>1.8148588410104012E-3</v>
      </c>
      <c r="J929" s="79">
        <v>1.264406779661017E-3</v>
      </c>
      <c r="K929" s="79">
        <v>5.9999999999999995E-4</v>
      </c>
      <c r="L929" s="79">
        <v>6.3211125158027818E-4</v>
      </c>
      <c r="M929" s="79">
        <v>6.2814070351758795E-4</v>
      </c>
      <c r="N929" s="79">
        <v>5.7339449541284407E-4</v>
      </c>
      <c r="O929" s="79">
        <v>5.2552552552552554E-4</v>
      </c>
      <c r="P929" s="79">
        <v>4.5454545454545455E-4</v>
      </c>
      <c r="Q929" s="79" t="s">
        <v>48</v>
      </c>
      <c r="R929" s="79" t="s">
        <v>48</v>
      </c>
      <c r="S929" s="79" t="s">
        <v>48</v>
      </c>
      <c r="T929" s="79" t="s">
        <v>48</v>
      </c>
      <c r="U929" s="79" t="s">
        <v>48</v>
      </c>
    </row>
    <row r="930" spans="1:21" x14ac:dyDescent="0.25">
      <c r="A930" s="81" t="s">
        <v>293</v>
      </c>
      <c r="C930" s="283" t="s">
        <v>36</v>
      </c>
      <c r="D930" s="79">
        <v>1.3931888544891642E-3</v>
      </c>
      <c r="E930" s="79">
        <v>2.1590909090909091E-3</v>
      </c>
      <c r="F930" s="79">
        <v>2.1341463414634148E-3</v>
      </c>
      <c r="G930" s="79">
        <v>1.0619469026548672E-2</v>
      </c>
      <c r="H930" s="79">
        <v>1.2824675324675325E-2</v>
      </c>
      <c r="I930" s="79">
        <v>1.1738484398216939E-2</v>
      </c>
      <c r="J930" s="79">
        <v>1.4993481095176011E-2</v>
      </c>
      <c r="K930" s="79">
        <v>1.207115628970775E-2</v>
      </c>
      <c r="L930" s="79">
        <v>1.5170670037926675E-2</v>
      </c>
      <c r="M930" s="79">
        <v>1.6331658291457288E-2</v>
      </c>
      <c r="N930" s="79">
        <v>1.9495412844036698E-2</v>
      </c>
      <c r="O930" s="79">
        <v>2.5525525525525526E-2</v>
      </c>
      <c r="P930" s="79">
        <v>2.5974025974025976E-2</v>
      </c>
      <c r="Q930" s="79">
        <v>2.3894862604540025E-2</v>
      </c>
      <c r="R930" s="79">
        <v>2.7114967462039046E-2</v>
      </c>
      <c r="S930" s="79">
        <v>3.0339805825242719E-2</v>
      </c>
      <c r="T930" s="79">
        <v>3.5756853396901073E-2</v>
      </c>
      <c r="U930" s="79">
        <v>4.048582995951417E-2</v>
      </c>
    </row>
    <row r="931" spans="1:21" x14ac:dyDescent="0.25">
      <c r="A931" s="81" t="s">
        <v>293</v>
      </c>
      <c r="C931" s="283" t="s">
        <v>176</v>
      </c>
      <c r="D931" s="79">
        <v>1.5479876160990711E-6</v>
      </c>
      <c r="E931" s="79">
        <v>1.1363636363636364E-2</v>
      </c>
      <c r="F931" s="79" t="s">
        <v>48</v>
      </c>
      <c r="G931" s="79" t="s">
        <v>48</v>
      </c>
      <c r="H931" s="79" t="s">
        <v>48</v>
      </c>
      <c r="I931" s="79" t="s">
        <v>48</v>
      </c>
      <c r="J931" s="79" t="s">
        <v>48</v>
      </c>
      <c r="K931" s="79" t="s">
        <v>48</v>
      </c>
      <c r="L931" s="79" t="s">
        <v>48</v>
      </c>
      <c r="M931" s="79" t="s">
        <v>48</v>
      </c>
      <c r="N931" s="79" t="s">
        <v>48</v>
      </c>
      <c r="O931" s="79" t="s">
        <v>48</v>
      </c>
      <c r="P931" s="79" t="s">
        <v>48</v>
      </c>
      <c r="Q931" s="79" t="s">
        <v>48</v>
      </c>
      <c r="R931" s="79" t="s">
        <v>48</v>
      </c>
      <c r="S931" s="79" t="s">
        <v>48</v>
      </c>
      <c r="T931" s="79" t="s">
        <v>48</v>
      </c>
      <c r="U931" s="79" t="s">
        <v>48</v>
      </c>
    </row>
    <row r="932" spans="1:21" x14ac:dyDescent="0.25">
      <c r="A932" s="81" t="s">
        <v>293</v>
      </c>
      <c r="C932" s="283" t="s">
        <v>220</v>
      </c>
      <c r="D932" s="79">
        <v>1.5479876160990712E-2</v>
      </c>
      <c r="E932" s="79" t="s">
        <v>48</v>
      </c>
      <c r="F932" s="79">
        <v>1.0670731707317074E-2</v>
      </c>
      <c r="G932" s="79">
        <v>1.0324483775811209E-2</v>
      </c>
      <c r="H932" s="79" t="s">
        <v>48</v>
      </c>
      <c r="I932" s="79" t="s">
        <v>48</v>
      </c>
      <c r="J932" s="79" t="s">
        <v>48</v>
      </c>
      <c r="K932" s="79" t="s">
        <v>48</v>
      </c>
      <c r="L932" s="79" t="s">
        <v>48</v>
      </c>
      <c r="M932" s="79" t="s">
        <v>48</v>
      </c>
      <c r="N932" s="79" t="s">
        <v>48</v>
      </c>
      <c r="O932" s="79" t="s">
        <v>48</v>
      </c>
      <c r="P932" s="79" t="s">
        <v>48</v>
      </c>
      <c r="Q932" s="79" t="s">
        <v>48</v>
      </c>
      <c r="R932" s="79" t="s">
        <v>48</v>
      </c>
      <c r="S932" s="79" t="s">
        <v>48</v>
      </c>
      <c r="T932" s="79" t="s">
        <v>48</v>
      </c>
      <c r="U932" s="79" t="s">
        <v>48</v>
      </c>
    </row>
    <row r="933" spans="1:21" x14ac:dyDescent="0.25">
      <c r="A933" s="81" t="s">
        <v>293</v>
      </c>
      <c r="C933" s="283" t="s">
        <v>170</v>
      </c>
      <c r="D933" s="79" t="s">
        <v>48</v>
      </c>
      <c r="E933" s="79">
        <v>1.0714285714285715E-3</v>
      </c>
      <c r="F933" s="79">
        <v>4.5731707317073169E-6</v>
      </c>
      <c r="G933" s="79">
        <v>2.9498525073746314E-5</v>
      </c>
      <c r="H933" s="79">
        <v>1.2662337662337662E-5</v>
      </c>
      <c r="I933" s="79">
        <v>2.0802377414561665E-5</v>
      </c>
      <c r="J933" s="79">
        <v>6.5189048239895697E-6</v>
      </c>
      <c r="K933" s="79" t="s">
        <v>48</v>
      </c>
      <c r="L933" s="79" t="s">
        <v>48</v>
      </c>
      <c r="M933" s="79" t="s">
        <v>48</v>
      </c>
      <c r="N933" s="79" t="s">
        <v>48</v>
      </c>
      <c r="O933" s="79" t="s">
        <v>48</v>
      </c>
      <c r="P933" s="79" t="s">
        <v>48</v>
      </c>
      <c r="Q933" s="79" t="s">
        <v>48</v>
      </c>
      <c r="R933" s="79" t="s">
        <v>48</v>
      </c>
      <c r="S933" s="79" t="s">
        <v>48</v>
      </c>
      <c r="T933" s="79" t="s">
        <v>48</v>
      </c>
      <c r="U933" s="79" t="s">
        <v>48</v>
      </c>
    </row>
    <row r="934" spans="1:21" x14ac:dyDescent="0.25">
      <c r="A934" s="81" t="s">
        <v>293</v>
      </c>
      <c r="C934" s="283" t="s">
        <v>154</v>
      </c>
      <c r="D934" s="79">
        <v>1.4009287925696595E-3</v>
      </c>
      <c r="E934" s="79">
        <v>2.1925324675324677E-3</v>
      </c>
      <c r="F934" s="79">
        <v>3.048780487804878E-4</v>
      </c>
      <c r="G934" s="79">
        <v>4.8672566371681417E-4</v>
      </c>
      <c r="H934" s="79">
        <v>2.0608766233766234E-3</v>
      </c>
      <c r="I934" s="79">
        <v>2.6849925705794949E-3</v>
      </c>
      <c r="J934" s="79">
        <v>1.365058670143416E-3</v>
      </c>
      <c r="K934" s="79">
        <v>3.6213468869123254E-3</v>
      </c>
      <c r="L934" s="79">
        <v>3.6662452591656133E-3</v>
      </c>
      <c r="M934" s="79">
        <v>3.64321608040201E-3</v>
      </c>
      <c r="N934" s="79">
        <v>3.3256880733944956E-3</v>
      </c>
      <c r="O934" s="79">
        <v>1.8708708708708708E-3</v>
      </c>
      <c r="P934" s="79">
        <v>2.2727272727272726E-3</v>
      </c>
      <c r="Q934" s="79">
        <v>2.9868578255675028E-4</v>
      </c>
      <c r="R934" s="79">
        <v>2.3752711496746203E-3</v>
      </c>
      <c r="S934" s="79">
        <v>1.2742718446601942E-3</v>
      </c>
      <c r="T934" s="79">
        <v>3.6483909415971393E-3</v>
      </c>
      <c r="U934" s="79">
        <v>1.282051282051282E-2</v>
      </c>
    </row>
    <row r="935" spans="1:21" x14ac:dyDescent="0.25">
      <c r="A935" s="81" t="s">
        <v>293</v>
      </c>
      <c r="C935" s="283" t="s">
        <v>195</v>
      </c>
      <c r="D935" s="79" t="s">
        <v>48</v>
      </c>
      <c r="E935" s="79" t="s">
        <v>48</v>
      </c>
      <c r="F935" s="79" t="s">
        <v>48</v>
      </c>
      <c r="G935" s="79" t="s">
        <v>48</v>
      </c>
      <c r="H935" s="79" t="s">
        <v>48</v>
      </c>
      <c r="I935" s="79" t="s">
        <v>48</v>
      </c>
      <c r="J935" s="79" t="s">
        <v>48</v>
      </c>
      <c r="K935" s="79" t="s">
        <v>48</v>
      </c>
      <c r="L935" s="79" t="s">
        <v>48</v>
      </c>
      <c r="M935" s="79" t="s">
        <v>48</v>
      </c>
      <c r="N935" s="79" t="s">
        <v>48</v>
      </c>
      <c r="O935" s="79" t="s">
        <v>48</v>
      </c>
      <c r="P935" s="79" t="s">
        <v>48</v>
      </c>
      <c r="Q935" s="79" t="s">
        <v>48</v>
      </c>
      <c r="R935" s="79" t="s">
        <v>48</v>
      </c>
      <c r="S935" s="79" t="s">
        <v>48</v>
      </c>
      <c r="T935" s="79">
        <v>1.5494636471990466E-3</v>
      </c>
      <c r="U935" s="79">
        <v>3.3738191632928477E-3</v>
      </c>
    </row>
    <row r="936" spans="1:21" x14ac:dyDescent="0.25">
      <c r="A936" s="81" t="s">
        <v>293</v>
      </c>
      <c r="C936" s="283" t="s">
        <v>26</v>
      </c>
      <c r="D936" s="79">
        <v>2.4458204334365324E-4</v>
      </c>
      <c r="E936" s="79">
        <v>2.5641720779220778E-2</v>
      </c>
      <c r="F936" s="79">
        <v>1.1088414634146341E-3</v>
      </c>
      <c r="G936" s="79">
        <v>9.5722713864306781E-5</v>
      </c>
      <c r="H936" s="79">
        <v>5.0032467532467532E-4</v>
      </c>
      <c r="I936" s="79" t="s">
        <v>48</v>
      </c>
      <c r="J936" s="79" t="s">
        <v>48</v>
      </c>
      <c r="K936" s="79" t="s">
        <v>48</v>
      </c>
      <c r="L936" s="79" t="s">
        <v>48</v>
      </c>
      <c r="M936" s="79" t="s">
        <v>48</v>
      </c>
      <c r="N936" s="79">
        <v>5.0137614678899078E-4</v>
      </c>
      <c r="O936" s="79">
        <v>3.3618618618618617E-3</v>
      </c>
      <c r="P936" s="79">
        <v>1.2987012987012987E-4</v>
      </c>
      <c r="Q936" s="79" t="s">
        <v>48</v>
      </c>
      <c r="R936" s="79" t="s">
        <v>48</v>
      </c>
      <c r="S936" s="79">
        <v>6.0679611650485434E-5</v>
      </c>
      <c r="T936" s="79">
        <v>1.7230035756853398E-3</v>
      </c>
      <c r="U936" s="79">
        <v>2.2434547908232118E-3</v>
      </c>
    </row>
    <row r="937" spans="1:21" x14ac:dyDescent="0.25">
      <c r="A937" s="81" t="s">
        <v>293</v>
      </c>
      <c r="C937" s="283" t="s">
        <v>56</v>
      </c>
      <c r="D937" s="79">
        <v>2.5008513931888545E-2</v>
      </c>
      <c r="E937" s="79">
        <v>5.3400162337662337E-2</v>
      </c>
      <c r="F937" s="79">
        <v>1.9423780487804878E-2</v>
      </c>
      <c r="G937" s="79">
        <v>2.0946460176991151E-2</v>
      </c>
      <c r="H937" s="79">
        <v>2.6561688311688311E-2</v>
      </c>
      <c r="I937" s="79">
        <v>4.2711887072808319E-2</v>
      </c>
      <c r="J937" s="79">
        <v>3.9982790091264667E-2</v>
      </c>
      <c r="K937" s="79">
        <v>3.4136848792884374E-2</v>
      </c>
      <c r="L937" s="79">
        <v>2.605638432364096E-2</v>
      </c>
      <c r="M937" s="79">
        <v>2.3356909547738693E-2</v>
      </c>
      <c r="N937" s="79">
        <v>1.6062614678899082E-2</v>
      </c>
      <c r="O937" s="79">
        <v>2.2941441441441442E-2</v>
      </c>
      <c r="P937" s="79">
        <v>1.860064935064935E-2</v>
      </c>
      <c r="Q937" s="79">
        <v>1.6096415770609319E-2</v>
      </c>
      <c r="R937" s="79">
        <v>1.5184056399132321E-2</v>
      </c>
      <c r="S937" s="79">
        <v>4.1697208737864075E-2</v>
      </c>
      <c r="T937" s="79">
        <v>5.0059594755661505E-2</v>
      </c>
      <c r="U937" s="79">
        <v>3.5843184885290147E-2</v>
      </c>
    </row>
    <row r="938" spans="1:21" x14ac:dyDescent="0.25">
      <c r="A938" s="81" t="s">
        <v>293</v>
      </c>
      <c r="C938" s="283" t="s">
        <v>165</v>
      </c>
      <c r="D938" s="79">
        <v>5.4711764705882356E-2</v>
      </c>
      <c r="E938" s="79">
        <v>8.1168831168831174E-4</v>
      </c>
      <c r="F938" s="79">
        <v>5.2371493902439024E-2</v>
      </c>
      <c r="G938" s="79">
        <v>6.9484070796460171E-2</v>
      </c>
      <c r="H938" s="79">
        <v>7.6287987012987016E-2</v>
      </c>
      <c r="I938" s="79">
        <v>4.8291233283803865E-2</v>
      </c>
      <c r="J938" s="79">
        <v>4.0808344198174709E-2</v>
      </c>
      <c r="K938" s="79">
        <v>4.2566709021601014E-2</v>
      </c>
      <c r="L938" s="79">
        <v>6.637168141592921E-2</v>
      </c>
      <c r="M938" s="79">
        <v>8.3505025125628143E-2</v>
      </c>
      <c r="N938" s="79">
        <v>8.3149082568807334E-2</v>
      </c>
      <c r="O938" s="79">
        <v>8.8128678678678685E-2</v>
      </c>
      <c r="P938" s="79">
        <v>7.4341428571428572E-2</v>
      </c>
      <c r="Q938" s="79">
        <v>9.1935961768219832E-2</v>
      </c>
      <c r="R938" s="79">
        <v>0.11078091106290673</v>
      </c>
      <c r="S938" s="79">
        <v>0.13282402912621361</v>
      </c>
      <c r="T938" s="79">
        <v>0.1199761620977354</v>
      </c>
      <c r="U938" s="79">
        <v>0.1349527665317139</v>
      </c>
    </row>
    <row r="939" spans="1:21" x14ac:dyDescent="0.25">
      <c r="A939" s="81" t="s">
        <v>293</v>
      </c>
      <c r="C939" s="283" t="s">
        <v>139</v>
      </c>
      <c r="D939" s="79">
        <v>7.7399380804953565E-4</v>
      </c>
      <c r="E939" s="79">
        <v>3.3287337662337661E-3</v>
      </c>
      <c r="F939" s="79">
        <v>7.6219512195121954E-4</v>
      </c>
      <c r="G939" s="79">
        <v>7.3746312684365781E-4</v>
      </c>
      <c r="H939" s="79">
        <v>3.246753246753247E-3</v>
      </c>
      <c r="I939" s="79">
        <v>7.429420505200594E-4</v>
      </c>
      <c r="J939" s="79">
        <v>7.8226857887874835E-4</v>
      </c>
      <c r="K939" s="79">
        <v>7.6238881829733161E-4</v>
      </c>
      <c r="L939" s="79">
        <v>7.964601769911505E-4</v>
      </c>
      <c r="M939" s="79">
        <v>6.2814070351758795E-4</v>
      </c>
      <c r="N939" s="79">
        <v>5.7339449541284407E-4</v>
      </c>
      <c r="O939" s="79">
        <v>2.9129129129129129E-3</v>
      </c>
      <c r="P939" s="79">
        <v>2.4675324675324677E-3</v>
      </c>
      <c r="Q939" s="79">
        <v>0</v>
      </c>
      <c r="R939" s="79" t="s">
        <v>48</v>
      </c>
      <c r="S939" s="79" t="s">
        <v>48</v>
      </c>
      <c r="T939" s="79" t="s">
        <v>48</v>
      </c>
      <c r="U939" s="79" t="s">
        <v>48</v>
      </c>
    </row>
    <row r="940" spans="1:21" x14ac:dyDescent="0.25">
      <c r="A940" s="81" t="s">
        <v>293</v>
      </c>
      <c r="C940" s="283" t="s">
        <v>28</v>
      </c>
      <c r="D940" s="79">
        <v>3.1976780185758516E-3</v>
      </c>
      <c r="E940" s="79">
        <v>5.7012987012987012E-4</v>
      </c>
      <c r="F940" s="79">
        <v>3.2368902439024391E-3</v>
      </c>
      <c r="G940" s="79">
        <v>4.0117994100294981E-3</v>
      </c>
      <c r="H940" s="79">
        <v>3.4823051948051948E-3</v>
      </c>
      <c r="I940" s="79">
        <v>6.0542347696879648E-3</v>
      </c>
      <c r="J940" s="79">
        <v>5.7636245110821386E-3</v>
      </c>
      <c r="K940" s="79">
        <v>5.3477763659466326E-3</v>
      </c>
      <c r="L940" s="79">
        <v>5.7103666245259168E-3</v>
      </c>
      <c r="M940" s="79">
        <v>6.0356783919597989E-3</v>
      </c>
      <c r="N940" s="79">
        <v>6.479357798165138E-3</v>
      </c>
      <c r="O940" s="79">
        <v>8.4584084084084084E-3</v>
      </c>
      <c r="P940" s="79">
        <v>6.3685714285714283E-3</v>
      </c>
      <c r="Q940" s="79">
        <v>4.2961768219832736E-3</v>
      </c>
      <c r="R940" s="79">
        <v>1.1867136659436008E-2</v>
      </c>
      <c r="S940" s="79">
        <v>1.0578276699029126E-2</v>
      </c>
      <c r="T940" s="79">
        <v>1.8332300357568533E-2</v>
      </c>
      <c r="U940" s="79">
        <v>1.6406882591093117E-2</v>
      </c>
    </row>
    <row r="941" spans="1:21" x14ac:dyDescent="0.25">
      <c r="A941" s="81" t="s">
        <v>293</v>
      </c>
      <c r="C941" s="283" t="s">
        <v>92</v>
      </c>
      <c r="D941" s="79">
        <v>1.1619195046439629E-3</v>
      </c>
      <c r="E941" s="79">
        <v>8.1168831168831169E-5</v>
      </c>
      <c r="F941" s="79">
        <v>1.7382621951219511E-3</v>
      </c>
      <c r="G941" s="79">
        <v>1.6269911504424779E-3</v>
      </c>
      <c r="H941" s="79">
        <v>6.1785714285714287E-4</v>
      </c>
      <c r="I941" s="79">
        <v>4.3179791976225853E-4</v>
      </c>
      <c r="J941" s="79">
        <v>4.7014341590612775E-4</v>
      </c>
      <c r="K941" s="79">
        <v>2.1982210927573064E-3</v>
      </c>
      <c r="L941" s="79">
        <v>3.008849557522124E-3</v>
      </c>
      <c r="M941" s="79">
        <v>3.4386934673366833E-3</v>
      </c>
      <c r="N941" s="79">
        <v>5.1833715596330274E-3</v>
      </c>
      <c r="O941" s="79">
        <v>4.1863363363363361E-3</v>
      </c>
      <c r="P941" s="79">
        <v>6.7889610389610389E-3</v>
      </c>
      <c r="Q941" s="79">
        <v>1.0495579450418161E-2</v>
      </c>
      <c r="R941" s="79">
        <v>8.6172451193058577E-3</v>
      </c>
      <c r="S941" s="79">
        <v>6.3702669902912625E-3</v>
      </c>
      <c r="T941" s="79">
        <v>1.2642550655542312E-2</v>
      </c>
      <c r="U941" s="79">
        <v>3.8336032388663968E-3</v>
      </c>
    </row>
    <row r="942" spans="1:21" x14ac:dyDescent="0.25">
      <c r="A942" s="81" t="s">
        <v>293</v>
      </c>
      <c r="C942" s="283" t="s">
        <v>118</v>
      </c>
      <c r="D942" s="79" t="s">
        <v>48</v>
      </c>
      <c r="E942" s="79" t="s">
        <v>48</v>
      </c>
      <c r="F942" s="79">
        <v>3.048780487804878E-4</v>
      </c>
      <c r="G942" s="79">
        <v>3.687315634218289E-4</v>
      </c>
      <c r="H942" s="79">
        <v>4.3831168831168834E-4</v>
      </c>
      <c r="I942" s="79">
        <v>4.3090638930163449E-4</v>
      </c>
      <c r="J942" s="79">
        <v>4.1499348109517602E-4</v>
      </c>
      <c r="K942" s="79" t="s">
        <v>48</v>
      </c>
      <c r="L942" s="79" t="s">
        <v>48</v>
      </c>
      <c r="M942" s="79" t="s">
        <v>48</v>
      </c>
      <c r="N942" s="79" t="s">
        <v>48</v>
      </c>
      <c r="O942" s="79" t="s">
        <v>48</v>
      </c>
      <c r="P942" s="79" t="s">
        <v>48</v>
      </c>
      <c r="Q942" s="79" t="s">
        <v>48</v>
      </c>
      <c r="R942" s="79" t="s">
        <v>48</v>
      </c>
      <c r="S942" s="79" t="s">
        <v>48</v>
      </c>
      <c r="T942" s="79" t="s">
        <v>48</v>
      </c>
      <c r="U942" s="79" t="s">
        <v>48</v>
      </c>
    </row>
    <row r="943" spans="1:21" x14ac:dyDescent="0.25">
      <c r="A943" s="81" t="s">
        <v>293</v>
      </c>
      <c r="C943" s="283" t="s">
        <v>29</v>
      </c>
      <c r="D943" s="79">
        <v>1.5986068111455108E-3</v>
      </c>
      <c r="E943" s="79">
        <v>7.5340909090909093E-4</v>
      </c>
      <c r="F943" s="79">
        <v>6.5030487804878048E-4</v>
      </c>
      <c r="G943" s="79">
        <v>4.2020648967551624E-4</v>
      </c>
      <c r="H943" s="79">
        <v>1.6233766233766234E-5</v>
      </c>
      <c r="I943" s="79" t="s">
        <v>48</v>
      </c>
      <c r="J943" s="79" t="s">
        <v>48</v>
      </c>
      <c r="K943" s="79" t="s">
        <v>48</v>
      </c>
      <c r="L943" s="79" t="s">
        <v>48</v>
      </c>
      <c r="M943" s="79" t="s">
        <v>48</v>
      </c>
      <c r="N943" s="79" t="s">
        <v>48</v>
      </c>
      <c r="O943" s="79" t="s">
        <v>48</v>
      </c>
      <c r="P943" s="79" t="s">
        <v>48</v>
      </c>
      <c r="Q943" s="79" t="s">
        <v>48</v>
      </c>
      <c r="R943" s="79" t="s">
        <v>48</v>
      </c>
      <c r="S943" s="79" t="s">
        <v>48</v>
      </c>
      <c r="T943" s="79" t="s">
        <v>48</v>
      </c>
      <c r="U943" s="79" t="s">
        <v>48</v>
      </c>
    </row>
    <row r="944" spans="1:21" x14ac:dyDescent="0.25">
      <c r="A944" s="81" t="s">
        <v>293</v>
      </c>
      <c r="C944" s="283" t="s">
        <v>16</v>
      </c>
      <c r="D944" s="79">
        <v>9.2879256965944269E-3</v>
      </c>
      <c r="E944" s="79">
        <v>9.74025974025974E-3</v>
      </c>
      <c r="F944" s="79">
        <v>9.1463414634146336E-3</v>
      </c>
      <c r="G944" s="79">
        <v>9.4395280235988199E-3</v>
      </c>
      <c r="H944" s="79">
        <v>9.5779220779220776E-3</v>
      </c>
      <c r="I944" s="79">
        <v>1.1589895988112928E-2</v>
      </c>
      <c r="J944" s="79">
        <v>8.2138200782268574E-3</v>
      </c>
      <c r="K944" s="79">
        <v>8.0050825921219818E-3</v>
      </c>
      <c r="L944" s="79">
        <v>7.9646017699115043E-3</v>
      </c>
      <c r="M944" s="79">
        <v>7.9145728643216073E-3</v>
      </c>
      <c r="N944" s="79">
        <v>7.2247706422018353E-3</v>
      </c>
      <c r="O944" s="79">
        <v>9.45945945945946E-3</v>
      </c>
      <c r="P944" s="79">
        <v>7.7922077922077922E-3</v>
      </c>
      <c r="Q944" s="79">
        <v>8.0047789725209081E-3</v>
      </c>
      <c r="R944" s="79">
        <v>1.9522776572668113E-2</v>
      </c>
      <c r="S944" s="79">
        <v>2.1844660194174758E-2</v>
      </c>
      <c r="T944" s="79">
        <v>2.6221692491060787E-2</v>
      </c>
      <c r="U944" s="79">
        <v>2.8340080971659919E-2</v>
      </c>
    </row>
    <row r="945" spans="1:21" x14ac:dyDescent="0.25">
      <c r="A945" s="81" t="s">
        <v>293</v>
      </c>
      <c r="C945" s="283" t="s">
        <v>54</v>
      </c>
      <c r="D945" s="79">
        <v>1.238390092879257E-3</v>
      </c>
      <c r="E945" s="79">
        <v>1.1363636363636363E-3</v>
      </c>
      <c r="F945" s="79">
        <v>1.2195121951219512E-3</v>
      </c>
      <c r="G945" s="79">
        <v>1.3274336283185841E-3</v>
      </c>
      <c r="H945" s="79">
        <v>1.4610389610389611E-3</v>
      </c>
      <c r="I945" s="79">
        <v>1.337295690936107E-3</v>
      </c>
      <c r="J945" s="79">
        <v>1.9556714471968711E-3</v>
      </c>
      <c r="K945" s="79" t="s">
        <v>48</v>
      </c>
      <c r="L945" s="79" t="s">
        <v>48</v>
      </c>
      <c r="M945" s="79" t="s">
        <v>48</v>
      </c>
      <c r="N945" s="79" t="s">
        <v>48</v>
      </c>
      <c r="O945" s="79" t="s">
        <v>48</v>
      </c>
      <c r="P945" s="79" t="s">
        <v>48</v>
      </c>
      <c r="Q945" s="79" t="s">
        <v>48</v>
      </c>
      <c r="R945" s="79" t="s">
        <v>48</v>
      </c>
      <c r="S945" s="79" t="s">
        <v>48</v>
      </c>
      <c r="T945" s="79" t="s">
        <v>48</v>
      </c>
      <c r="U945" s="79" t="s">
        <v>48</v>
      </c>
    </row>
    <row r="946" spans="1:21" x14ac:dyDescent="0.25">
      <c r="A946" s="81" t="s">
        <v>293</v>
      </c>
      <c r="C946" s="283" t="s">
        <v>120</v>
      </c>
      <c r="D946" s="79">
        <v>2.3219814241486067E-3</v>
      </c>
      <c r="E946" s="79">
        <v>2.5974025974025974E-3</v>
      </c>
      <c r="F946" s="79">
        <v>2.1341463414634148E-3</v>
      </c>
      <c r="G946" s="79">
        <v>2.0648967551622419E-3</v>
      </c>
      <c r="H946" s="79">
        <v>4.1883116883116881E-3</v>
      </c>
      <c r="I946" s="79">
        <v>1.7830609212481426E-3</v>
      </c>
      <c r="J946" s="79">
        <v>1.5645371577574967E-3</v>
      </c>
      <c r="K946" s="79">
        <v>1.6518424396442185E-3</v>
      </c>
      <c r="L946" s="79">
        <v>2.0227560050568899E-3</v>
      </c>
      <c r="M946" s="79">
        <v>1.3819095477386936E-3</v>
      </c>
      <c r="N946" s="79">
        <v>1.485091743119266E-3</v>
      </c>
      <c r="O946" s="79">
        <v>1.2012012012012011E-3</v>
      </c>
      <c r="P946" s="79">
        <v>1.1688311688311688E-3</v>
      </c>
      <c r="Q946" s="79">
        <v>9.5579450418160092E-4</v>
      </c>
      <c r="R946" s="79">
        <v>8.6767895878524942E-4</v>
      </c>
      <c r="S946" s="79">
        <v>1.3349514563106796E-3</v>
      </c>
      <c r="T946" s="79">
        <v>1.3110846245530394E-3</v>
      </c>
      <c r="U946" s="79">
        <v>1.3495276653171389E-3</v>
      </c>
    </row>
    <row r="947" spans="1:21" x14ac:dyDescent="0.25">
      <c r="A947" s="81" t="s">
        <v>293</v>
      </c>
      <c r="C947" s="283" t="s">
        <v>121</v>
      </c>
      <c r="D947" s="79">
        <v>9.4427244582043348E-5</v>
      </c>
      <c r="E947" s="79">
        <v>4.6168831168831169E-4</v>
      </c>
      <c r="F947" s="79">
        <v>2.4817073170731706E-4</v>
      </c>
      <c r="G947" s="79" t="s">
        <v>48</v>
      </c>
      <c r="H947" s="79" t="s">
        <v>48</v>
      </c>
      <c r="I947" s="79" t="s">
        <v>48</v>
      </c>
      <c r="J947" s="79" t="s">
        <v>48</v>
      </c>
      <c r="K947" s="79" t="s">
        <v>48</v>
      </c>
      <c r="L947" s="79" t="s">
        <v>48</v>
      </c>
      <c r="M947" s="79" t="s">
        <v>48</v>
      </c>
      <c r="N947" s="79" t="s">
        <v>48</v>
      </c>
      <c r="O947" s="79" t="s">
        <v>48</v>
      </c>
      <c r="P947" s="79" t="s">
        <v>48</v>
      </c>
      <c r="Q947" s="79" t="s">
        <v>48</v>
      </c>
      <c r="R947" s="79" t="s">
        <v>48</v>
      </c>
      <c r="S947" s="79" t="s">
        <v>48</v>
      </c>
      <c r="T947" s="79" t="s">
        <v>48</v>
      </c>
      <c r="U947" s="79" t="s">
        <v>48</v>
      </c>
    </row>
    <row r="948" spans="1:21" x14ac:dyDescent="0.25">
      <c r="A948" s="81" t="s">
        <v>293</v>
      </c>
      <c r="C948" s="283" t="s">
        <v>32</v>
      </c>
      <c r="D948" s="79">
        <v>4.3343653250773996E-3</v>
      </c>
      <c r="E948" s="79">
        <v>4.2207792207792205E-3</v>
      </c>
      <c r="F948" s="79">
        <v>4.3896341463414632E-3</v>
      </c>
      <c r="G948" s="79">
        <v>7.4690265486725667E-3</v>
      </c>
      <c r="H948" s="79">
        <v>8.5217532467532463E-3</v>
      </c>
      <c r="I948" s="79">
        <v>6.6359583952451708E-3</v>
      </c>
      <c r="J948" s="79">
        <v>5.3162972620599738E-3</v>
      </c>
      <c r="K948" s="79">
        <v>4.8284625158831005E-3</v>
      </c>
      <c r="L948" s="79">
        <v>5.6890012642225032E-3</v>
      </c>
      <c r="M948" s="79">
        <v>3.363065326633166E-3</v>
      </c>
      <c r="N948" s="79">
        <v>1.2729357798165137E-3</v>
      </c>
      <c r="O948" s="79">
        <v>4.2252252252252253E-4</v>
      </c>
      <c r="P948" s="79">
        <v>2.6623376623376621E-4</v>
      </c>
      <c r="Q948" s="79" t="s">
        <v>48</v>
      </c>
      <c r="R948" s="79" t="s">
        <v>48</v>
      </c>
      <c r="S948" s="79" t="s">
        <v>48</v>
      </c>
      <c r="T948" s="79" t="s">
        <v>48</v>
      </c>
      <c r="U948" s="79" t="s">
        <v>48</v>
      </c>
    </row>
    <row r="949" spans="1:21" x14ac:dyDescent="0.25">
      <c r="A949" s="81" t="s">
        <v>293</v>
      </c>
      <c r="C949" s="283" t="s">
        <v>161</v>
      </c>
      <c r="D949" s="79">
        <v>1.6288080495356037E-2</v>
      </c>
      <c r="E949" s="79">
        <v>1.2352597402597403E-2</v>
      </c>
      <c r="F949" s="79">
        <v>8.5640243902439031E-3</v>
      </c>
      <c r="G949" s="79">
        <v>3.474778761061947E-3</v>
      </c>
      <c r="H949" s="79">
        <v>2.2316396103896102E-2</v>
      </c>
      <c r="I949" s="79">
        <v>1.7176820208023774E-2</v>
      </c>
      <c r="J949" s="79">
        <v>2.7546023468057367E-2</v>
      </c>
      <c r="K949" s="79">
        <v>1.2857179161372299E-2</v>
      </c>
      <c r="L949" s="79">
        <v>5.7509481668773703E-4</v>
      </c>
      <c r="M949" s="79">
        <v>1.0842964824120604E-3</v>
      </c>
      <c r="N949" s="79">
        <v>1.0527522935779817E-3</v>
      </c>
      <c r="O949" s="79">
        <v>7.7920420420420416E-3</v>
      </c>
      <c r="P949" s="79">
        <v>4.3461038961038964E-3</v>
      </c>
      <c r="Q949" s="79">
        <v>8.0887694145758658E-3</v>
      </c>
      <c r="R949" s="79">
        <v>6.9955531453362255E-3</v>
      </c>
      <c r="S949" s="79">
        <v>1.3038470873786408E-2</v>
      </c>
      <c r="T949" s="79">
        <v>1.6085935637663886E-2</v>
      </c>
      <c r="U949" s="79">
        <v>2.3031174089068827E-2</v>
      </c>
    </row>
    <row r="950" spans="1:21" x14ac:dyDescent="0.25">
      <c r="A950" s="81" t="s">
        <v>293</v>
      </c>
      <c r="C950" s="283" t="s">
        <v>166</v>
      </c>
      <c r="D950" s="79">
        <v>1.240092879256966E-3</v>
      </c>
      <c r="E950" s="79">
        <v>8.6038961038961036E-5</v>
      </c>
      <c r="F950" s="79">
        <v>5.6432926829268291E-4</v>
      </c>
      <c r="G950" s="79">
        <v>3.2566371681415931E-4</v>
      </c>
      <c r="H950" s="79">
        <v>8.9918831168831165E-4</v>
      </c>
      <c r="I950" s="79">
        <v>4.4576523031203565E-4</v>
      </c>
      <c r="J950" s="79">
        <v>2.363754889178618E-4</v>
      </c>
      <c r="K950" s="79" t="s">
        <v>48</v>
      </c>
      <c r="L950" s="79" t="s">
        <v>48</v>
      </c>
      <c r="M950" s="79" t="s">
        <v>48</v>
      </c>
      <c r="N950" s="79" t="s">
        <v>48</v>
      </c>
      <c r="O950" s="79" t="s">
        <v>48</v>
      </c>
      <c r="P950" s="79" t="s">
        <v>48</v>
      </c>
      <c r="Q950" s="79" t="s">
        <v>48</v>
      </c>
      <c r="R950" s="79" t="s">
        <v>48</v>
      </c>
      <c r="S950" s="79" t="s">
        <v>48</v>
      </c>
      <c r="T950" s="79" t="s">
        <v>48</v>
      </c>
      <c r="U950" s="79" t="s">
        <v>48</v>
      </c>
    </row>
    <row r="951" spans="1:21" x14ac:dyDescent="0.25">
      <c r="A951" s="81" t="s">
        <v>293</v>
      </c>
      <c r="C951" s="283" t="s">
        <v>31</v>
      </c>
      <c r="D951" s="79">
        <v>2.4774303405572757E-2</v>
      </c>
      <c r="E951" s="79">
        <v>2.4360064935064936E-2</v>
      </c>
      <c r="F951" s="79">
        <v>1.8428810975609757E-2</v>
      </c>
      <c r="G951" s="79">
        <v>8.4620943952802355E-3</v>
      </c>
      <c r="H951" s="79">
        <v>1.7344642857142857E-2</v>
      </c>
      <c r="I951" s="79">
        <v>1.7778306092124815E-2</v>
      </c>
      <c r="J951" s="79">
        <v>1.7536375488917861E-2</v>
      </c>
      <c r="K951" s="79">
        <v>1.997191867852605E-2</v>
      </c>
      <c r="L951" s="79">
        <v>2.0479519595448799E-2</v>
      </c>
      <c r="M951" s="79">
        <v>2.3120728643216081E-2</v>
      </c>
      <c r="N951" s="79">
        <v>5.5360091743119268E-2</v>
      </c>
      <c r="O951" s="79">
        <v>3.2010060060060061E-2</v>
      </c>
      <c r="P951" s="79">
        <v>2.2417922077922078E-2</v>
      </c>
      <c r="Q951" s="79">
        <v>2.0971565113500599E-2</v>
      </c>
      <c r="R951" s="79">
        <v>2.0294034707158352E-2</v>
      </c>
      <c r="S951" s="79">
        <v>3.1203398058252427E-2</v>
      </c>
      <c r="T951" s="79">
        <v>3.8230512514898687E-2</v>
      </c>
      <c r="U951" s="79">
        <v>4.048582995951417E-2</v>
      </c>
    </row>
    <row r="952" spans="1:21" x14ac:dyDescent="0.25">
      <c r="A952" s="81" t="s">
        <v>293</v>
      </c>
      <c r="C952" s="283" t="s">
        <v>128</v>
      </c>
      <c r="D952" s="79">
        <v>1.0526315789473684E-2</v>
      </c>
      <c r="E952" s="79">
        <v>9.5779220779220776E-3</v>
      </c>
      <c r="F952" s="79">
        <v>8.3841463414634151E-3</v>
      </c>
      <c r="G952" s="79">
        <v>8.1120943952802359E-3</v>
      </c>
      <c r="H952" s="79">
        <v>9.5779220779220776E-3</v>
      </c>
      <c r="I952" s="79">
        <v>8.469539375928677E-3</v>
      </c>
      <c r="J952" s="79">
        <v>7.953063885267276E-3</v>
      </c>
      <c r="K952" s="79">
        <v>7.8780177890724265E-3</v>
      </c>
      <c r="L952" s="79">
        <v>6.321112515802781E-3</v>
      </c>
      <c r="M952" s="79">
        <v>6.9095477386934678E-3</v>
      </c>
      <c r="N952" s="79">
        <v>4.931192660550459E-3</v>
      </c>
      <c r="O952" s="79">
        <v>5.4054054054054057E-3</v>
      </c>
      <c r="P952" s="79">
        <v>4.4284415584415586E-3</v>
      </c>
      <c r="Q952" s="79">
        <v>3.7037037037037038E-3</v>
      </c>
      <c r="R952" s="79">
        <v>3.2537960954446853E-3</v>
      </c>
      <c r="S952" s="79">
        <v>3.6407766990291263E-3</v>
      </c>
      <c r="T952" s="79">
        <v>5.2443384982121576E-3</v>
      </c>
      <c r="U952" s="79">
        <v>5.3981106612685558E-3</v>
      </c>
    </row>
    <row r="953" spans="1:21" x14ac:dyDescent="0.25">
      <c r="A953" s="81" t="s">
        <v>293</v>
      </c>
      <c r="C953" s="283" t="s">
        <v>38</v>
      </c>
      <c r="D953" s="79">
        <v>7.3684210526315783E-2</v>
      </c>
      <c r="E953" s="79">
        <v>7.045454545454545E-2</v>
      </c>
      <c r="F953" s="79">
        <v>5.9756097560975607E-2</v>
      </c>
      <c r="G953" s="79">
        <v>5.8997050147492625E-2</v>
      </c>
      <c r="H953" s="79">
        <v>6.8181818181818177E-2</v>
      </c>
      <c r="I953" s="79">
        <v>6.9539375928677566E-2</v>
      </c>
      <c r="J953" s="79">
        <v>6.9361147327249018E-2</v>
      </c>
      <c r="K953" s="79">
        <v>6.213468869123253E-2</v>
      </c>
      <c r="L953" s="79">
        <v>7.4462705436156768E-2</v>
      </c>
      <c r="M953" s="79">
        <v>5.71608040201005E-2</v>
      </c>
      <c r="N953" s="79">
        <v>7.4311926605504591E-2</v>
      </c>
      <c r="O953" s="79">
        <v>5.9459459459459463E-2</v>
      </c>
      <c r="P953" s="79">
        <v>8.597402597402598E-2</v>
      </c>
      <c r="Q953" s="79">
        <v>8.4826762246117085E-2</v>
      </c>
      <c r="R953" s="79">
        <v>7.2234273318872014E-2</v>
      </c>
      <c r="S953" s="79">
        <v>8.7742718446601947E-2</v>
      </c>
      <c r="T953" s="79">
        <v>7.9022646007151365E-2</v>
      </c>
      <c r="U953" s="79">
        <v>5.7354925775978408E-2</v>
      </c>
    </row>
    <row r="954" spans="1:21" x14ac:dyDescent="0.25">
      <c r="A954" s="81" t="s">
        <v>293</v>
      </c>
      <c r="C954" s="235" t="s">
        <v>47</v>
      </c>
      <c r="D954" s="79" t="s">
        <v>48</v>
      </c>
      <c r="E954" s="79" t="s">
        <v>48</v>
      </c>
      <c r="F954" s="79">
        <v>8.0074695121951228E-3</v>
      </c>
      <c r="G954" s="79">
        <v>1.0488790560471976E-2</v>
      </c>
      <c r="H954" s="79">
        <v>9.7772727272727265E-3</v>
      </c>
      <c r="I954" s="79">
        <v>1.2103417533432392E-2</v>
      </c>
      <c r="J954" s="79">
        <v>1.3173402868318123E-2</v>
      </c>
      <c r="K954" s="79">
        <v>1.4739517153748412E-2</v>
      </c>
      <c r="L954" s="79">
        <v>1.2642225031605562E-2</v>
      </c>
      <c r="M954" s="79">
        <v>1.507537688442211E-2</v>
      </c>
      <c r="N954" s="79">
        <v>1.0321100917431193E-2</v>
      </c>
      <c r="O954" s="79">
        <v>1.1261261261261261E-2</v>
      </c>
      <c r="P954" s="79">
        <v>1.8181818181818181E-2</v>
      </c>
      <c r="Q954" s="79">
        <v>1.6129032258064516E-2</v>
      </c>
      <c r="R954" s="79">
        <v>1.193058568329718E-2</v>
      </c>
      <c r="S954" s="79">
        <v>9.101941747572815E-3</v>
      </c>
      <c r="T954" s="79">
        <v>1.1918951132300357E-2</v>
      </c>
      <c r="U954" s="79">
        <v>1.3495276653171391E-2</v>
      </c>
    </row>
    <row r="955" spans="1:21" x14ac:dyDescent="0.25">
      <c r="A955" s="156" t="s">
        <v>293</v>
      </c>
      <c r="B955" s="128" t="s">
        <v>351</v>
      </c>
      <c r="C955" s="12" t="s">
        <v>171</v>
      </c>
      <c r="D955" s="128" t="s">
        <v>48</v>
      </c>
      <c r="E955" s="128" t="s">
        <v>48</v>
      </c>
      <c r="F955" s="128" t="s">
        <v>48</v>
      </c>
      <c r="G955" s="128" t="s">
        <v>48</v>
      </c>
      <c r="H955" s="128" t="s">
        <v>48</v>
      </c>
      <c r="I955" s="128" t="s">
        <v>48</v>
      </c>
      <c r="J955" s="128" t="s">
        <v>48</v>
      </c>
      <c r="K955" s="128">
        <v>6.0851334180432018E-4</v>
      </c>
      <c r="L955" s="128">
        <v>5.9519595448798992E-4</v>
      </c>
      <c r="M955" s="128">
        <v>3.2914572864321606E-4</v>
      </c>
      <c r="N955" s="128">
        <v>1.3188073394495412E-4</v>
      </c>
      <c r="O955" s="128">
        <v>2.4144144144144143E-4</v>
      </c>
      <c r="P955" s="128">
        <v>8.0779220779220786E-5</v>
      </c>
      <c r="Q955" s="128">
        <v>7.3237753882915177E-5</v>
      </c>
      <c r="R955" s="128">
        <v>1.2906724511930586E-5</v>
      </c>
      <c r="S955" s="128">
        <v>4.5024271844660194E-5</v>
      </c>
      <c r="T955" s="128">
        <v>5.1251489868891541E-6</v>
      </c>
      <c r="U955" s="128" t="s">
        <v>48</v>
      </c>
    </row>
    <row r="956" spans="1:21" x14ac:dyDescent="0.25">
      <c r="A956" s="81" t="s">
        <v>296</v>
      </c>
      <c r="C956" s="285" t="s">
        <v>5</v>
      </c>
      <c r="D956" s="79">
        <v>0.42362002567394097</v>
      </c>
      <c r="E956" s="79">
        <v>0.53353658536585369</v>
      </c>
      <c r="F956" s="79">
        <v>0.45327102803738317</v>
      </c>
      <c r="G956" s="79">
        <v>0.5641025641025641</v>
      </c>
      <c r="H956" s="79">
        <v>0.60223880597014923</v>
      </c>
      <c r="I956" s="79">
        <v>0.7</v>
      </c>
      <c r="J956" s="79">
        <v>0.56433566433566429</v>
      </c>
      <c r="K956" s="79">
        <v>0.61884057971014494</v>
      </c>
      <c r="L956" s="79">
        <v>0.55646100116414432</v>
      </c>
      <c r="M956" s="79">
        <v>0.41603773584905662</v>
      </c>
      <c r="N956" s="79">
        <v>0.24977578475336323</v>
      </c>
      <c r="O956" s="79">
        <v>7.5438596491228069E-2</v>
      </c>
      <c r="P956" s="79">
        <v>5.4229934924078092E-2</v>
      </c>
      <c r="Q956" s="79" t="s">
        <v>48</v>
      </c>
      <c r="R956" s="79" t="s">
        <v>48</v>
      </c>
      <c r="S956" s="79" t="s">
        <v>48</v>
      </c>
      <c r="T956" s="79" t="s">
        <v>48</v>
      </c>
      <c r="U956" s="79" t="s">
        <v>48</v>
      </c>
    </row>
    <row r="957" spans="1:21" x14ac:dyDescent="0.25">
      <c r="A957" s="81" t="s">
        <v>296</v>
      </c>
      <c r="C957" s="285" t="s">
        <v>93</v>
      </c>
      <c r="D957" s="79" t="s">
        <v>48</v>
      </c>
      <c r="E957" s="79" t="s">
        <v>48</v>
      </c>
      <c r="F957" s="79" t="s">
        <v>48</v>
      </c>
      <c r="G957" s="79" t="s">
        <v>48</v>
      </c>
      <c r="H957" s="79" t="s">
        <v>48</v>
      </c>
      <c r="I957" s="79" t="s">
        <v>48</v>
      </c>
      <c r="J957" s="79" t="s">
        <v>48</v>
      </c>
      <c r="K957" s="79" t="s">
        <v>48</v>
      </c>
      <c r="L957" s="79" t="s">
        <v>48</v>
      </c>
      <c r="M957" s="79" t="s">
        <v>48</v>
      </c>
      <c r="N957" s="79" t="s">
        <v>48</v>
      </c>
      <c r="O957" s="79" t="s">
        <v>48</v>
      </c>
      <c r="P957" s="79">
        <v>7.7765726681127984E-4</v>
      </c>
      <c r="Q957" s="79">
        <v>4.6779475982532751E-3</v>
      </c>
      <c r="R957" s="79">
        <v>1.0460396039603959E-2</v>
      </c>
      <c r="S957" s="79">
        <v>8.9511627906976744E-3</v>
      </c>
      <c r="T957" s="79">
        <v>3.9152777777777779E-3</v>
      </c>
      <c r="U957" s="79">
        <v>8.7314049586776857E-3</v>
      </c>
    </row>
    <row r="958" spans="1:21" x14ac:dyDescent="0.25">
      <c r="A958" s="81" t="s">
        <v>296</v>
      </c>
      <c r="C958" s="285" t="s">
        <v>6</v>
      </c>
      <c r="D958" s="79">
        <v>0.39794608472400511</v>
      </c>
      <c r="E958" s="79">
        <v>0.25152439024390244</v>
      </c>
      <c r="F958" s="79">
        <v>0.17757009345794392</v>
      </c>
      <c r="G958" s="79">
        <v>0.17948717948717949</v>
      </c>
      <c r="H958" s="79">
        <v>0.1417910447761194</v>
      </c>
      <c r="I958" s="79">
        <v>0.11223021582733812</v>
      </c>
      <c r="J958" s="79">
        <v>0.14895104895104896</v>
      </c>
      <c r="K958" s="79">
        <v>0.15652173913043479</v>
      </c>
      <c r="L958" s="79">
        <v>0.2048894062863795</v>
      </c>
      <c r="M958" s="79">
        <v>0.16981132075471697</v>
      </c>
      <c r="N958" s="79">
        <v>0.10986547085201794</v>
      </c>
      <c r="O958" s="79">
        <v>0.10175438596491228</v>
      </c>
      <c r="P958" s="79">
        <v>0.15633188720173535</v>
      </c>
      <c r="Q958" s="79">
        <v>0.12117903930131005</v>
      </c>
      <c r="R958" s="79">
        <v>9.5643564356435631E-2</v>
      </c>
      <c r="S958" s="79">
        <v>0.11782945736434108</v>
      </c>
      <c r="T958" s="79">
        <v>6.7083333333333328E-2</v>
      </c>
      <c r="U958" s="79">
        <v>8.0991735537190079E-2</v>
      </c>
    </row>
    <row r="959" spans="1:21" x14ac:dyDescent="0.25">
      <c r="A959" s="81" t="s">
        <v>296</v>
      </c>
      <c r="C959" s="285" t="s">
        <v>271</v>
      </c>
      <c r="D959" s="79">
        <v>1.0269576379974325E-2</v>
      </c>
      <c r="E959" s="79">
        <v>1.524390243902439E-2</v>
      </c>
      <c r="F959" s="79">
        <v>7.4766355140186919E-3</v>
      </c>
      <c r="G959" s="79">
        <v>2.735042735042735E-2</v>
      </c>
      <c r="H959" s="79">
        <v>1.082089552238806E-2</v>
      </c>
      <c r="I959" s="79">
        <v>4.1503597122302159E-3</v>
      </c>
      <c r="J959" s="79">
        <v>3.523076923076923E-3</v>
      </c>
      <c r="K959" s="79">
        <v>6.6579710144927537E-3</v>
      </c>
      <c r="L959" s="79">
        <v>3.3387660069848662E-3</v>
      </c>
      <c r="M959" s="79">
        <v>8.6226415094339624E-3</v>
      </c>
      <c r="N959" s="79">
        <v>7.3542600896860984E-3</v>
      </c>
      <c r="O959" s="79">
        <v>7.5438596491228067E-3</v>
      </c>
      <c r="P959" s="79">
        <v>1.4099783080260303E-2</v>
      </c>
      <c r="Q959" s="79">
        <v>3.384279475982533E-2</v>
      </c>
      <c r="R959" s="79">
        <v>5.0495049504950498E-2</v>
      </c>
      <c r="S959" s="79">
        <v>1.0852713178294573E-2</v>
      </c>
      <c r="T959" s="79">
        <v>1.4583333333333334E-2</v>
      </c>
      <c r="U959" s="79">
        <v>9.9173553719008271E-3</v>
      </c>
    </row>
    <row r="960" spans="1:21" x14ac:dyDescent="0.25">
      <c r="A960" s="81" t="s">
        <v>296</v>
      </c>
      <c r="C960" s="285" t="s">
        <v>82</v>
      </c>
      <c r="D960" s="79">
        <v>7.3170731707317069E-2</v>
      </c>
      <c r="E960" s="79">
        <v>8.2317073170731711E-2</v>
      </c>
      <c r="F960" s="79">
        <v>5.3271028037383178E-2</v>
      </c>
      <c r="G960" s="79">
        <v>6.5811965811965814E-2</v>
      </c>
      <c r="H960" s="79">
        <v>5.2985074626865671E-2</v>
      </c>
      <c r="I960" s="79">
        <v>3.9568345323741004E-2</v>
      </c>
      <c r="J960" s="79">
        <v>3.9860139860139858E-2</v>
      </c>
      <c r="K960" s="79">
        <v>4.5652173913043478E-2</v>
      </c>
      <c r="L960" s="79">
        <v>6.5192083818393476E-2</v>
      </c>
      <c r="M960" s="79">
        <v>4.2452830188679243E-2</v>
      </c>
      <c r="N960" s="79">
        <v>2.1973094170403589E-2</v>
      </c>
      <c r="O960" s="79">
        <v>2.1052631578947368E-2</v>
      </c>
      <c r="P960" s="79" t="s">
        <v>48</v>
      </c>
      <c r="Q960" s="79" t="s">
        <v>48</v>
      </c>
      <c r="R960" s="79" t="s">
        <v>48</v>
      </c>
      <c r="S960" s="79" t="s">
        <v>48</v>
      </c>
      <c r="T960" s="79" t="s">
        <v>48</v>
      </c>
      <c r="U960" s="79" t="s">
        <v>48</v>
      </c>
    </row>
    <row r="961" spans="1:21" x14ac:dyDescent="0.25">
      <c r="A961" s="81" t="s">
        <v>296</v>
      </c>
      <c r="C961" s="285" t="s">
        <v>15</v>
      </c>
      <c r="D961" s="79" t="s">
        <v>48</v>
      </c>
      <c r="E961" s="79" t="s">
        <v>48</v>
      </c>
      <c r="F961" s="79" t="s">
        <v>48</v>
      </c>
      <c r="G961" s="79" t="s">
        <v>48</v>
      </c>
      <c r="H961" s="79" t="s">
        <v>48</v>
      </c>
      <c r="I961" s="79" t="s">
        <v>48</v>
      </c>
      <c r="J961" s="79" t="s">
        <v>48</v>
      </c>
      <c r="K961" s="79" t="s">
        <v>48</v>
      </c>
      <c r="L961" s="79" t="s">
        <v>48</v>
      </c>
      <c r="M961" s="79" t="s">
        <v>48</v>
      </c>
      <c r="N961" s="79">
        <v>0.33049327354260088</v>
      </c>
      <c r="O961" s="79">
        <v>6.491228070175438E-2</v>
      </c>
      <c r="P961" s="79">
        <v>7.5921908893709325E-2</v>
      </c>
      <c r="Q961" s="79">
        <v>4.6943231441048033E-2</v>
      </c>
      <c r="R961" s="79">
        <v>4.4554455445544552E-2</v>
      </c>
      <c r="S961" s="79">
        <v>3.7209302325581395E-2</v>
      </c>
      <c r="T961" s="79">
        <v>4.2361111111111113E-2</v>
      </c>
      <c r="U961" s="79">
        <v>7.8512396694214878E-2</v>
      </c>
    </row>
    <row r="962" spans="1:21" x14ac:dyDescent="0.25">
      <c r="A962" s="81" t="s">
        <v>296</v>
      </c>
      <c r="C962" s="285" t="s">
        <v>213</v>
      </c>
      <c r="D962" s="79" t="s">
        <v>48</v>
      </c>
      <c r="E962" s="79" t="s">
        <v>48</v>
      </c>
      <c r="F962" s="79">
        <v>0.12149532710280374</v>
      </c>
      <c r="G962" s="79">
        <v>5.128205128205128E-2</v>
      </c>
      <c r="H962" s="79">
        <v>2.2388059701492536E-2</v>
      </c>
      <c r="I962" s="79">
        <v>2.1582733812949641E-2</v>
      </c>
      <c r="J962" s="79">
        <v>1.3986013986013986E-2</v>
      </c>
      <c r="K962" s="79">
        <v>2.391304347826087E-2</v>
      </c>
      <c r="L962" s="79">
        <v>1.6298020954598369E-2</v>
      </c>
      <c r="M962" s="79">
        <v>0.11320754716981132</v>
      </c>
      <c r="N962" s="79">
        <v>6.2780269058295965E-2</v>
      </c>
      <c r="O962" s="79">
        <v>0.2807017543859649</v>
      </c>
      <c r="P962" s="79">
        <v>0.31453362255965295</v>
      </c>
      <c r="Q962" s="79">
        <v>0.28384279475982532</v>
      </c>
      <c r="R962" s="79">
        <v>0.24752475247524752</v>
      </c>
      <c r="S962" s="79">
        <v>0.20930232558139536</v>
      </c>
      <c r="T962" s="79">
        <v>0.3125</v>
      </c>
      <c r="U962" s="79">
        <v>0.28925619834710742</v>
      </c>
    </row>
    <row r="963" spans="1:21" x14ac:dyDescent="0.25">
      <c r="A963" s="81" t="s">
        <v>296</v>
      </c>
      <c r="C963" s="285" t="s">
        <v>273</v>
      </c>
      <c r="D963" s="79">
        <v>3.0808729139922979E-2</v>
      </c>
      <c r="E963" s="79">
        <v>4.4207317073170729E-2</v>
      </c>
      <c r="F963" s="79">
        <v>3.6448598130841121E-2</v>
      </c>
      <c r="G963" s="79">
        <v>2.3931623931623933E-2</v>
      </c>
      <c r="H963" s="79">
        <v>2.4626865671641792E-2</v>
      </c>
      <c r="I963" s="79">
        <v>2.5179856115107913E-2</v>
      </c>
      <c r="J963" s="79">
        <v>3.1468531468531472E-2</v>
      </c>
      <c r="K963" s="79">
        <v>3.5507246376811595E-2</v>
      </c>
      <c r="L963" s="79">
        <v>5.7043073341094298E-2</v>
      </c>
      <c r="M963" s="79">
        <v>4.9056603773584909E-2</v>
      </c>
      <c r="N963" s="79">
        <v>3.5022421524663679E-2</v>
      </c>
      <c r="O963" s="79">
        <v>8.6403508771929829E-2</v>
      </c>
      <c r="P963" s="79">
        <v>8.8503253796095457E-2</v>
      </c>
      <c r="Q963" s="79">
        <v>0.10316593886462883</v>
      </c>
      <c r="R963" s="79">
        <v>9.0099009900990096E-2</v>
      </c>
      <c r="S963" s="79">
        <v>7.5968992248062021E-3</v>
      </c>
      <c r="T963" s="79">
        <v>3.4722222222222224E-2</v>
      </c>
      <c r="U963" s="79">
        <v>5.2066115702479342E-2</v>
      </c>
    </row>
    <row r="964" spans="1:21" x14ac:dyDescent="0.25">
      <c r="A964" s="81" t="s">
        <v>296</v>
      </c>
      <c r="C964" s="285" t="s">
        <v>275</v>
      </c>
      <c r="D964" s="79" t="s">
        <v>48</v>
      </c>
      <c r="E964" s="79" t="s">
        <v>48</v>
      </c>
      <c r="F964" s="79" t="s">
        <v>48</v>
      </c>
      <c r="G964" s="79" t="s">
        <v>48</v>
      </c>
      <c r="H964" s="79" t="s">
        <v>48</v>
      </c>
      <c r="I964" s="79" t="s">
        <v>48</v>
      </c>
      <c r="J964" s="79" t="s">
        <v>48</v>
      </c>
      <c r="K964" s="79" t="s">
        <v>48</v>
      </c>
      <c r="L964" s="79" t="s">
        <v>48</v>
      </c>
      <c r="M964" s="79" t="s">
        <v>48</v>
      </c>
      <c r="N964" s="79" t="s">
        <v>48</v>
      </c>
      <c r="O964" s="79" t="s">
        <v>48</v>
      </c>
      <c r="P964" s="79" t="s">
        <v>48</v>
      </c>
      <c r="Q964" s="79" t="s">
        <v>48</v>
      </c>
      <c r="R964" s="79" t="s">
        <v>48</v>
      </c>
      <c r="S964" s="79" t="s">
        <v>48</v>
      </c>
      <c r="T964" s="79" t="s">
        <v>48</v>
      </c>
      <c r="U964" s="79" t="s">
        <v>48</v>
      </c>
    </row>
    <row r="965" spans="1:21" x14ac:dyDescent="0.25">
      <c r="A965" s="81" t="s">
        <v>296</v>
      </c>
      <c r="C965" s="285" t="s">
        <v>36</v>
      </c>
      <c r="D965" s="79" t="s">
        <v>48</v>
      </c>
      <c r="E965" s="79" t="s">
        <v>48</v>
      </c>
      <c r="F965" s="79" t="s">
        <v>48</v>
      </c>
      <c r="G965" s="79" t="s">
        <v>48</v>
      </c>
      <c r="H965" s="79" t="s">
        <v>48</v>
      </c>
      <c r="I965" s="79" t="s">
        <v>48</v>
      </c>
      <c r="J965" s="79" t="s">
        <v>48</v>
      </c>
      <c r="K965" s="79" t="s">
        <v>48</v>
      </c>
      <c r="L965" s="79" t="s">
        <v>48</v>
      </c>
      <c r="M965" s="79" t="s">
        <v>48</v>
      </c>
      <c r="N965" s="79" t="s">
        <v>48</v>
      </c>
      <c r="O965" s="79" t="s">
        <v>48</v>
      </c>
      <c r="P965" s="79" t="s">
        <v>48</v>
      </c>
      <c r="Q965" s="79" t="s">
        <v>48</v>
      </c>
      <c r="R965" s="79" t="s">
        <v>48</v>
      </c>
      <c r="S965" s="79" t="s">
        <v>48</v>
      </c>
      <c r="T965" s="79" t="s">
        <v>48</v>
      </c>
      <c r="U965" s="79" t="s">
        <v>48</v>
      </c>
    </row>
    <row r="966" spans="1:21" x14ac:dyDescent="0.25">
      <c r="A966" s="81" t="s">
        <v>296</v>
      </c>
      <c r="C966" s="285" t="s">
        <v>27</v>
      </c>
      <c r="D966" s="79" t="s">
        <v>48</v>
      </c>
      <c r="E966" s="79" t="s">
        <v>48</v>
      </c>
      <c r="F966" s="79">
        <v>9.3457943925233638E-3</v>
      </c>
      <c r="G966" s="79">
        <v>6.8376068376068376E-3</v>
      </c>
      <c r="H966" s="79">
        <v>9.7014925373134324E-3</v>
      </c>
      <c r="I966" s="79">
        <v>3.884892086330935E-2</v>
      </c>
      <c r="J966" s="79">
        <v>0.14335664335664336</v>
      </c>
      <c r="K966" s="79">
        <v>5.8695652173913045E-2</v>
      </c>
      <c r="L966" s="79">
        <v>3.1431897555296857E-2</v>
      </c>
      <c r="M966" s="79">
        <v>5.2830188679245285E-2</v>
      </c>
      <c r="N966" s="79">
        <v>4.9327354260089683E-2</v>
      </c>
      <c r="O966" s="79">
        <v>7.2807017543859653E-2</v>
      </c>
      <c r="P966" s="79">
        <v>1.6268980477223426E-2</v>
      </c>
      <c r="Q966" s="79">
        <v>4.2576419213973801E-2</v>
      </c>
      <c r="R966" s="79">
        <v>8.2178217821782182E-2</v>
      </c>
      <c r="S966" s="79">
        <v>3.3333333333333333E-2</v>
      </c>
      <c r="T966" s="79">
        <v>1.5972222222222221E-2</v>
      </c>
      <c r="U966" s="79">
        <v>1.6528925619834711E-2</v>
      </c>
    </row>
    <row r="967" spans="1:21" x14ac:dyDescent="0.25">
      <c r="A967" s="81" t="s">
        <v>296</v>
      </c>
      <c r="C967" s="285" t="s">
        <v>84</v>
      </c>
      <c r="D967" s="79" t="s">
        <v>48</v>
      </c>
      <c r="E967" s="79" t="s">
        <v>48</v>
      </c>
      <c r="F967" s="79">
        <v>9.3457943925233649E-4</v>
      </c>
      <c r="G967" s="79">
        <v>2.5641025641025641E-3</v>
      </c>
      <c r="H967" s="79">
        <v>3.7313432835820895E-3</v>
      </c>
      <c r="I967" s="79">
        <v>2.5899280575539568E-2</v>
      </c>
      <c r="J967" s="79">
        <v>7.6923076923076927E-3</v>
      </c>
      <c r="K967" s="79" t="s">
        <v>48</v>
      </c>
      <c r="L967" s="79" t="s">
        <v>48</v>
      </c>
      <c r="M967" s="79" t="s">
        <v>48</v>
      </c>
      <c r="N967" s="79" t="s">
        <v>48</v>
      </c>
      <c r="O967" s="79" t="s">
        <v>48</v>
      </c>
      <c r="P967" s="79" t="s">
        <v>48</v>
      </c>
      <c r="Q967" s="79" t="s">
        <v>48</v>
      </c>
      <c r="R967" s="79" t="s">
        <v>48</v>
      </c>
      <c r="S967" s="79" t="s">
        <v>48</v>
      </c>
      <c r="T967" s="79" t="s">
        <v>48</v>
      </c>
      <c r="U967" s="79" t="s">
        <v>48</v>
      </c>
    </row>
    <row r="968" spans="1:21" x14ac:dyDescent="0.25">
      <c r="A968" s="81" t="s">
        <v>296</v>
      </c>
      <c r="C968" s="285" t="s">
        <v>139</v>
      </c>
      <c r="D968" s="79">
        <v>3.8510911424903724E-3</v>
      </c>
      <c r="E968" s="79">
        <v>2.2865853658536585E-2</v>
      </c>
      <c r="F968" s="79">
        <v>2.1495327102803739E-2</v>
      </c>
      <c r="G968" s="79">
        <v>2.564102564102564E-2</v>
      </c>
      <c r="H968" s="79">
        <v>5.9701492537313433E-3</v>
      </c>
      <c r="I968" s="79">
        <v>1.5107913669064749E-2</v>
      </c>
      <c r="J968" s="79">
        <v>3.4965034965034965E-3</v>
      </c>
      <c r="K968" s="79">
        <v>3.6231884057971015E-3</v>
      </c>
      <c r="L968" s="79">
        <v>1.1641443538998836E-2</v>
      </c>
      <c r="M968" s="79">
        <v>3.7735849056603772E-2</v>
      </c>
      <c r="N968" s="79">
        <v>3.0941704035874439E-2</v>
      </c>
      <c r="O968" s="79">
        <v>5.9649122807017542E-2</v>
      </c>
      <c r="P968" s="79">
        <v>6.2906724511930592E-2</v>
      </c>
      <c r="Q968" s="79">
        <v>4.6943231441048033E-2</v>
      </c>
      <c r="R968" s="79">
        <v>7.4257425742574254E-2</v>
      </c>
      <c r="S968" s="79">
        <v>8.5271317829457363E-2</v>
      </c>
      <c r="T968" s="79">
        <v>0.10416666666666667</v>
      </c>
      <c r="U968" s="79">
        <v>0.12396694214876033</v>
      </c>
    </row>
    <row r="969" spans="1:21" x14ac:dyDescent="0.25">
      <c r="A969" s="81" t="s">
        <v>296</v>
      </c>
      <c r="C969" s="285" t="s">
        <v>272</v>
      </c>
      <c r="D969" s="79">
        <v>6.0333761232349167E-2</v>
      </c>
      <c r="E969" s="79">
        <v>5.0304878048780491E-2</v>
      </c>
      <c r="F969" s="79">
        <v>0.11588785046728972</v>
      </c>
      <c r="G969" s="79">
        <v>4.5299145299145298E-2</v>
      </c>
      <c r="H969" s="79">
        <v>1.4925373134328358E-2</v>
      </c>
      <c r="I969" s="79">
        <v>2.9496402877697843E-2</v>
      </c>
      <c r="J969" s="79">
        <v>3.1468531468531472E-2</v>
      </c>
      <c r="K969" s="79">
        <v>4.9275362318840582E-2</v>
      </c>
      <c r="L969" s="79">
        <v>5.3550640279394643E-2</v>
      </c>
      <c r="M969" s="79">
        <v>0.11320754716981132</v>
      </c>
      <c r="N969" s="79">
        <v>0.1031390134529148</v>
      </c>
      <c r="O969" s="79">
        <v>0.22807017543859648</v>
      </c>
      <c r="P969" s="79">
        <v>0.21691973969631237</v>
      </c>
      <c r="Q969" s="79">
        <v>0.31659388646288211</v>
      </c>
      <c r="R969" s="79">
        <v>0.30693069306930693</v>
      </c>
      <c r="S969" s="79">
        <v>0.46511627906976744</v>
      </c>
      <c r="T969" s="79">
        <v>0.40277777777777779</v>
      </c>
      <c r="U969" s="79">
        <v>0.33884297520661155</v>
      </c>
    </row>
    <row r="970" spans="1:21" x14ac:dyDescent="0.25">
      <c r="A970" s="81" t="s">
        <v>296</v>
      </c>
      <c r="C970" s="285" t="s">
        <v>274</v>
      </c>
      <c r="D970" s="79" t="s">
        <v>48</v>
      </c>
      <c r="E970" s="79" t="s">
        <v>48</v>
      </c>
      <c r="F970" s="79" t="s">
        <v>48</v>
      </c>
      <c r="G970" s="79" t="s">
        <v>48</v>
      </c>
      <c r="H970" s="79" t="s">
        <v>48</v>
      </c>
      <c r="I970" s="79" t="s">
        <v>48</v>
      </c>
      <c r="J970" s="79" t="s">
        <v>48</v>
      </c>
      <c r="K970" s="79" t="s">
        <v>48</v>
      </c>
      <c r="L970" s="79" t="s">
        <v>48</v>
      </c>
      <c r="M970" s="79" t="s">
        <v>48</v>
      </c>
      <c r="N970" s="79">
        <v>1.2107623318385651E-3</v>
      </c>
      <c r="O970" s="79">
        <v>1.4912280701754386E-3</v>
      </c>
      <c r="P970" s="79" t="s">
        <v>48</v>
      </c>
      <c r="Q970" s="79" t="s">
        <v>48</v>
      </c>
      <c r="R970" s="79" t="s">
        <v>48</v>
      </c>
      <c r="S970" s="79" t="s">
        <v>48</v>
      </c>
      <c r="T970" s="79" t="s">
        <v>48</v>
      </c>
      <c r="U970" s="79" t="s">
        <v>48</v>
      </c>
    </row>
    <row r="971" spans="1:21" x14ac:dyDescent="0.25">
      <c r="A971" s="81" t="s">
        <v>296</v>
      </c>
      <c r="C971" s="285" t="s">
        <v>193</v>
      </c>
      <c r="D971" s="79" t="s">
        <v>48</v>
      </c>
      <c r="E971" s="79" t="s">
        <v>48</v>
      </c>
      <c r="F971" s="79">
        <v>9.3457943925233649E-4</v>
      </c>
      <c r="G971" s="79">
        <v>2.5641025641025641E-3</v>
      </c>
      <c r="H971" s="79">
        <v>1.2955223880597015E-3</v>
      </c>
      <c r="I971" s="79">
        <v>3.1654676258992807E-3</v>
      </c>
      <c r="J971" s="79" t="s">
        <v>48</v>
      </c>
      <c r="K971" s="79" t="s">
        <v>48</v>
      </c>
      <c r="L971" s="79" t="s">
        <v>48</v>
      </c>
      <c r="M971" s="79" t="s">
        <v>48</v>
      </c>
      <c r="N971" s="79" t="s">
        <v>48</v>
      </c>
      <c r="O971" s="79" t="s">
        <v>48</v>
      </c>
      <c r="P971" s="79" t="s">
        <v>48</v>
      </c>
      <c r="Q971" s="79">
        <v>1.0917030567685589E-6</v>
      </c>
      <c r="R971" s="79" t="s">
        <v>48</v>
      </c>
      <c r="S971" s="79" t="s">
        <v>48</v>
      </c>
      <c r="T971" s="79" t="s">
        <v>48</v>
      </c>
      <c r="U971" s="79">
        <v>3.9669421487603307E-3</v>
      </c>
    </row>
    <row r="972" spans="1:21" x14ac:dyDescent="0.25">
      <c r="A972" s="156" t="s">
        <v>296</v>
      </c>
      <c r="B972" s="131"/>
      <c r="C972" s="12" t="s">
        <v>86</v>
      </c>
      <c r="D972" s="128" t="s">
        <v>48</v>
      </c>
      <c r="E972" s="128" t="s">
        <v>48</v>
      </c>
      <c r="F972" s="128" t="s">
        <v>48</v>
      </c>
      <c r="G972" s="128">
        <v>7.6923076923076927E-3</v>
      </c>
      <c r="H972" s="128">
        <v>0.10746268656716418</v>
      </c>
      <c r="I972" s="128">
        <v>2.8776978417266188E-3</v>
      </c>
      <c r="J972" s="128">
        <v>9.7902097902097911E-3</v>
      </c>
      <c r="K972" s="128" t="s">
        <v>48</v>
      </c>
      <c r="L972" s="128" t="s">
        <v>48</v>
      </c>
      <c r="M972" s="128" t="s">
        <v>48</v>
      </c>
      <c r="N972" s="128" t="s">
        <v>48</v>
      </c>
      <c r="O972" s="128" t="s">
        <v>48</v>
      </c>
      <c r="P972" s="128" t="s">
        <v>48</v>
      </c>
      <c r="Q972" s="128" t="s">
        <v>48</v>
      </c>
      <c r="R972" s="128" t="s">
        <v>48</v>
      </c>
      <c r="S972" s="128" t="s">
        <v>48</v>
      </c>
      <c r="T972" s="128" t="s">
        <v>48</v>
      </c>
      <c r="U972" s="128" t="s">
        <v>48</v>
      </c>
    </row>
    <row r="973" spans="1:21" x14ac:dyDescent="0.25">
      <c r="A973" s="81" t="s">
        <v>352</v>
      </c>
      <c r="C973" s="14" t="s">
        <v>5</v>
      </c>
      <c r="D973" s="130" t="s">
        <v>48</v>
      </c>
      <c r="E973" s="130" t="s">
        <v>48</v>
      </c>
      <c r="F973" s="130" t="s">
        <v>48</v>
      </c>
      <c r="G973" s="130">
        <v>2.952755905511811E-4</v>
      </c>
      <c r="H973" s="130">
        <v>1.0574018126888218E-4</v>
      </c>
      <c r="I973" s="130">
        <v>1.483050847457627E-4</v>
      </c>
      <c r="J973" s="130">
        <v>1.8099547511312217E-4</v>
      </c>
      <c r="K973" s="79">
        <v>1.1764705882352942E-4</v>
      </c>
      <c r="L973" s="79">
        <v>2.6501766784452294E-4</v>
      </c>
      <c r="M973" s="79">
        <v>1.3059701492537312E-4</v>
      </c>
      <c r="N973" s="79">
        <v>4.5234248788368338E-4</v>
      </c>
      <c r="O973" s="79">
        <v>5.3921568627450977E-4</v>
      </c>
      <c r="P973" s="79">
        <v>2.631578947368421E-4</v>
      </c>
      <c r="Q973" s="79">
        <v>2.0297699594046007E-4</v>
      </c>
      <c r="R973" s="79">
        <v>3.7711313394018205E-3</v>
      </c>
      <c r="S973" s="79">
        <v>3.8415366146458585E-3</v>
      </c>
      <c r="T973" s="79">
        <v>5.482758620689655E-3</v>
      </c>
      <c r="U973" s="79">
        <v>3.8926174496644295E-3</v>
      </c>
    </row>
    <row r="974" spans="1:21" x14ac:dyDescent="0.25">
      <c r="A974" s="81" t="s">
        <v>352</v>
      </c>
      <c r="C974" s="288" t="s">
        <v>131</v>
      </c>
      <c r="D974" s="79">
        <v>3.8459459459459458E-2</v>
      </c>
      <c r="E974" s="79">
        <v>4.2705570291777191E-2</v>
      </c>
      <c r="F974" s="79">
        <v>3.6363636363636362E-2</v>
      </c>
      <c r="G974" s="79">
        <v>2.8129921259842521E-2</v>
      </c>
      <c r="H974" s="79">
        <v>2.080060422960725E-2</v>
      </c>
      <c r="I974" s="79">
        <v>2.9258474576271187E-2</v>
      </c>
      <c r="J974" s="79">
        <v>2.0135746606334843E-2</v>
      </c>
      <c r="K974" s="79">
        <v>2.1512605042016807E-2</v>
      </c>
      <c r="L974" s="79">
        <v>2.0371024734982333E-2</v>
      </c>
      <c r="M974" s="79">
        <v>2.0839552238805969E-2</v>
      </c>
      <c r="N974" s="79">
        <v>1.8126009693053311E-2</v>
      </c>
      <c r="O974" s="79">
        <v>1.4493464052287582E-2</v>
      </c>
      <c r="P974" s="79">
        <v>1.4283625730994152E-2</v>
      </c>
      <c r="Q974" s="79">
        <v>1.1650879566982408E-2</v>
      </c>
      <c r="R974" s="79">
        <v>9.1807542262678805E-3</v>
      </c>
      <c r="S974" s="79">
        <v>1.020408163265306E-2</v>
      </c>
      <c r="T974" s="79">
        <v>9.4137931034482761E-3</v>
      </c>
      <c r="U974" s="79">
        <v>9.6308724832214771E-3</v>
      </c>
    </row>
    <row r="975" spans="1:21" x14ac:dyDescent="0.25">
      <c r="A975" s="81" t="s">
        <v>352</v>
      </c>
      <c r="C975" s="288" t="s">
        <v>93</v>
      </c>
      <c r="D975" s="79">
        <v>1.3432432432432433E-2</v>
      </c>
      <c r="E975" s="79">
        <v>8.8594164456233422E-3</v>
      </c>
      <c r="F975" s="79">
        <v>8.9318181818181814E-3</v>
      </c>
      <c r="G975" s="79">
        <v>1.0472440944881889E-2</v>
      </c>
      <c r="H975" s="79">
        <v>6.0271903323262837E-3</v>
      </c>
      <c r="I975" s="79">
        <v>9.343220338983051E-3</v>
      </c>
      <c r="J975" s="79">
        <v>6.0784313725490199E-3</v>
      </c>
      <c r="K975" s="79">
        <v>8.924369747899159E-3</v>
      </c>
      <c r="L975" s="79">
        <v>1.5335689045936397E-2</v>
      </c>
      <c r="M975" s="79">
        <v>2.0652985074626866E-2</v>
      </c>
      <c r="N975" s="79">
        <v>1.8546042003231018E-2</v>
      </c>
      <c r="O975" s="79">
        <v>1.6715686274509804E-2</v>
      </c>
      <c r="P975" s="79">
        <v>1.760233918128655E-2</v>
      </c>
      <c r="Q975" s="79">
        <v>1.5209742895805142E-2</v>
      </c>
      <c r="R975" s="79">
        <v>1.621586475942783E-2</v>
      </c>
      <c r="S975" s="79">
        <v>1.5042016806722689E-2</v>
      </c>
      <c r="T975" s="79">
        <v>1.4390804597701149E-2</v>
      </c>
      <c r="U975" s="79">
        <v>1.634228187919463E-2</v>
      </c>
    </row>
    <row r="976" spans="1:21" x14ac:dyDescent="0.25">
      <c r="A976" s="81" t="s">
        <v>352</v>
      </c>
      <c r="C976" s="288" t="s">
        <v>6</v>
      </c>
      <c r="D976" s="79" t="s">
        <v>48</v>
      </c>
      <c r="E976" s="79">
        <v>3.4482758620689653E-4</v>
      </c>
      <c r="F976" s="79">
        <v>4.0909090909090908E-4</v>
      </c>
      <c r="G976" s="79">
        <v>4.3307086614173231E-4</v>
      </c>
      <c r="H976" s="79">
        <v>3.6253776435045317E-4</v>
      </c>
      <c r="I976" s="79">
        <v>6.3559322033898301E-4</v>
      </c>
      <c r="J976" s="79">
        <v>3.9517345399698338E-3</v>
      </c>
      <c r="K976" s="79">
        <v>9.6974789915966388E-3</v>
      </c>
      <c r="L976" s="79">
        <v>9.2756183745583039E-3</v>
      </c>
      <c r="M976" s="79">
        <v>1.001865671641791E-2</v>
      </c>
      <c r="N976" s="79">
        <v>6.5912762520193863E-3</v>
      </c>
      <c r="O976" s="79">
        <v>3.1372549019607842E-3</v>
      </c>
      <c r="P976" s="79">
        <v>2.4269005847953216E-3</v>
      </c>
      <c r="Q976" s="79">
        <v>3.3017591339648171E-3</v>
      </c>
      <c r="R976" s="79">
        <v>4.954486345903771E-3</v>
      </c>
      <c r="S976" s="79">
        <v>5.9303721488595442E-3</v>
      </c>
      <c r="T976" s="79">
        <v>5.8620689655172415E-3</v>
      </c>
      <c r="U976" s="79">
        <v>5.704697986577181E-3</v>
      </c>
    </row>
    <row r="977" spans="1:21" x14ac:dyDescent="0.25">
      <c r="A977" s="81" t="s">
        <v>352</v>
      </c>
      <c r="C977" s="288" t="s">
        <v>102</v>
      </c>
      <c r="D977" s="79">
        <v>4.8108108108108104E-3</v>
      </c>
      <c r="E977" s="79">
        <v>2.3076923076923079E-3</v>
      </c>
      <c r="F977" s="79">
        <v>1.6818181818181819E-3</v>
      </c>
      <c r="G977" s="79">
        <v>1.6732283464566929E-3</v>
      </c>
      <c r="H977" s="79">
        <v>1.2537764350453173E-3</v>
      </c>
      <c r="I977" s="79">
        <v>2.0338983050847458E-3</v>
      </c>
      <c r="J977" s="79">
        <v>1.6138763197586726E-3</v>
      </c>
      <c r="K977" s="79">
        <v>2.8235294117647061E-3</v>
      </c>
      <c r="L977" s="79">
        <v>3.4805653710247349E-3</v>
      </c>
      <c r="M977" s="79">
        <v>3.4141791044776122E-3</v>
      </c>
      <c r="N977" s="79">
        <v>2.1970920840064618E-3</v>
      </c>
      <c r="O977" s="79">
        <v>1.4215686274509803E-3</v>
      </c>
      <c r="P977" s="79">
        <v>2.3830409356725146E-3</v>
      </c>
      <c r="Q977" s="79">
        <v>1.8944519621109607E-3</v>
      </c>
      <c r="R977" s="79">
        <v>1.7035110533159948E-3</v>
      </c>
      <c r="S977" s="79">
        <v>1.6806722689075631E-3</v>
      </c>
      <c r="T977" s="79">
        <v>1.6436781609195403E-3</v>
      </c>
      <c r="U977" s="79">
        <v>1.5659955257270694E-3</v>
      </c>
    </row>
    <row r="978" spans="1:21" x14ac:dyDescent="0.25">
      <c r="A978" s="81" t="s">
        <v>352</v>
      </c>
      <c r="C978" s="289" t="s">
        <v>271</v>
      </c>
      <c r="D978" s="79" t="s">
        <v>48</v>
      </c>
      <c r="E978" s="79" t="s">
        <v>48</v>
      </c>
      <c r="F978" s="79" t="s">
        <v>48</v>
      </c>
      <c r="G978" s="79" t="s">
        <v>48</v>
      </c>
      <c r="H978" s="79" t="s">
        <v>48</v>
      </c>
      <c r="I978" s="79">
        <v>2.7542372881355932E-4</v>
      </c>
      <c r="J978" s="79">
        <v>1.2066365007541478E-4</v>
      </c>
      <c r="K978" s="79">
        <v>1.5798319327731093E-3</v>
      </c>
      <c r="L978" s="79">
        <v>4.2049469964664313E-3</v>
      </c>
      <c r="M978" s="79">
        <v>2.6865671641791043E-3</v>
      </c>
      <c r="N978" s="79">
        <v>2.0193861066235864E-3</v>
      </c>
      <c r="O978" s="79">
        <v>1.7973856209150326E-3</v>
      </c>
      <c r="P978" s="79">
        <v>1.4619883040935672E-3</v>
      </c>
      <c r="Q978" s="79">
        <v>2.7063599458728013E-3</v>
      </c>
      <c r="R978" s="79">
        <v>3.5110533159947986E-3</v>
      </c>
      <c r="S978" s="79">
        <v>7.202881152460985E-5</v>
      </c>
      <c r="T978" s="79">
        <v>2.6436781609195405E-4</v>
      </c>
      <c r="U978" s="79">
        <v>2.2371364653243848E-4</v>
      </c>
    </row>
    <row r="979" spans="1:21" x14ac:dyDescent="0.25">
      <c r="A979" s="81" t="s">
        <v>352</v>
      </c>
      <c r="C979" s="288" t="s">
        <v>82</v>
      </c>
      <c r="D979" s="79" t="s">
        <v>48</v>
      </c>
      <c r="E979" s="79" t="s">
        <v>48</v>
      </c>
      <c r="F979" s="79" t="s">
        <v>48</v>
      </c>
      <c r="G979" s="79" t="s">
        <v>48</v>
      </c>
      <c r="H979" s="79">
        <v>3.4667673716012086E-2</v>
      </c>
      <c r="I979" s="79">
        <v>7.7033898305084753E-2</v>
      </c>
      <c r="J979" s="79" t="s">
        <v>48</v>
      </c>
      <c r="K979" s="79">
        <v>6.4537815126050422E-3</v>
      </c>
      <c r="L979" s="79">
        <v>3.5035335689045939E-2</v>
      </c>
      <c r="M979" s="79">
        <v>4.3003731343283585E-2</v>
      </c>
      <c r="N979" s="79">
        <v>3.6785137318255251E-2</v>
      </c>
      <c r="O979" s="79">
        <v>3.2091503267973859E-2</v>
      </c>
      <c r="P979" s="79">
        <v>6.1403508771929825E-3</v>
      </c>
      <c r="Q979" s="79">
        <v>2.6603518267929633E-2</v>
      </c>
      <c r="R979" s="79">
        <v>2.8530559167750325E-2</v>
      </c>
      <c r="S979" s="79">
        <v>2.5546218487394957E-2</v>
      </c>
      <c r="T979" s="79">
        <v>2.6942528735632184E-2</v>
      </c>
      <c r="U979" s="79">
        <v>1.8791946308724831E-2</v>
      </c>
    </row>
    <row r="980" spans="1:21" x14ac:dyDescent="0.25">
      <c r="A980" s="81" t="s">
        <v>352</v>
      </c>
      <c r="C980" s="288" t="s">
        <v>15</v>
      </c>
      <c r="D980" s="79">
        <v>0.81081081081081086</v>
      </c>
      <c r="E980" s="79">
        <v>0.82493368700265257</v>
      </c>
      <c r="F980" s="79">
        <v>0.84090909090909094</v>
      </c>
      <c r="G980" s="79">
        <v>0.82874015748031493</v>
      </c>
      <c r="H980" s="79">
        <v>0.83232628398791542</v>
      </c>
      <c r="I980" s="79">
        <v>0.76694915254237284</v>
      </c>
      <c r="J980" s="79">
        <v>0.90346907993966818</v>
      </c>
      <c r="K980" s="79">
        <v>0.86050420168067232</v>
      </c>
      <c r="L980" s="79">
        <v>0.79505300353356889</v>
      </c>
      <c r="M980" s="79">
        <v>0.7649253731343284</v>
      </c>
      <c r="N980" s="79">
        <v>0.80775444264943452</v>
      </c>
      <c r="O980" s="79">
        <v>0.83333333333333337</v>
      </c>
      <c r="P980" s="79">
        <v>0.86257309941520466</v>
      </c>
      <c r="Q980" s="79">
        <v>0.83626522327469555</v>
      </c>
      <c r="R980" s="79">
        <v>0.83745123537061117</v>
      </c>
      <c r="S980" s="79">
        <v>0.85354141656662663</v>
      </c>
      <c r="T980" s="79">
        <v>0.81609195402298851</v>
      </c>
      <c r="U980" s="79">
        <v>0.81655480984340045</v>
      </c>
    </row>
    <row r="981" spans="1:21" x14ac:dyDescent="0.25">
      <c r="A981" s="81" t="s">
        <v>352</v>
      </c>
      <c r="C981" s="289" t="s">
        <v>213</v>
      </c>
      <c r="D981" s="79" t="s">
        <v>48</v>
      </c>
      <c r="E981" s="79" t="s">
        <v>48</v>
      </c>
      <c r="F981" s="79" t="s">
        <v>48</v>
      </c>
      <c r="G981" s="79" t="s">
        <v>48</v>
      </c>
      <c r="H981" s="79" t="s">
        <v>48</v>
      </c>
      <c r="I981" s="79">
        <v>2.542372881355932E-3</v>
      </c>
      <c r="J981" s="79">
        <v>3.0165912518853697E-4</v>
      </c>
      <c r="K981" s="79">
        <v>3.0252100840336134E-3</v>
      </c>
      <c r="L981" s="79">
        <v>8.8339222614840993E-3</v>
      </c>
      <c r="M981" s="79">
        <v>1.1194029850746268E-2</v>
      </c>
      <c r="N981" s="79">
        <v>5.977382875605816E-3</v>
      </c>
      <c r="O981" s="79">
        <v>3.2679738562091504E-3</v>
      </c>
      <c r="P981" s="79">
        <v>3.0701754385964913E-4</v>
      </c>
      <c r="Q981" s="79">
        <v>5.5480378890392426E-4</v>
      </c>
      <c r="R981" s="79">
        <v>4.5513654096228866E-4</v>
      </c>
      <c r="S981" s="79">
        <v>6.6026410564225691E-4</v>
      </c>
      <c r="T981" s="79">
        <v>1.3793103448275863E-4</v>
      </c>
      <c r="U981" s="79">
        <v>2.348993288590604E-4</v>
      </c>
    </row>
    <row r="982" spans="1:21" x14ac:dyDescent="0.25">
      <c r="A982" s="81" t="s">
        <v>352</v>
      </c>
      <c r="C982" s="288" t="s">
        <v>220</v>
      </c>
      <c r="D982" s="79">
        <v>1.3513513513513514E-2</v>
      </c>
      <c r="E982" s="79">
        <v>1.3262599469496022E-2</v>
      </c>
      <c r="F982" s="79">
        <v>1.1363636363636364E-2</v>
      </c>
      <c r="G982" s="79">
        <v>9.8425196850393699E-3</v>
      </c>
      <c r="H982" s="79">
        <v>9.0634441087613302E-3</v>
      </c>
      <c r="I982" s="79">
        <v>1.2711864406779662E-2</v>
      </c>
      <c r="J982" s="79">
        <v>4.2232277526395171E-3</v>
      </c>
      <c r="K982" s="79">
        <v>1.0924369747899159E-2</v>
      </c>
      <c r="L982" s="79">
        <v>1.6431095406360424E-2</v>
      </c>
      <c r="M982" s="79">
        <v>4.2910447761194031E-3</v>
      </c>
      <c r="N982" s="79">
        <v>4.3618739903069463E-3</v>
      </c>
      <c r="O982" s="79">
        <v>1.6339869281045752E-3</v>
      </c>
      <c r="P982" s="79">
        <v>1.6081871345029241E-3</v>
      </c>
      <c r="Q982" s="79">
        <v>1.4884979702300405E-3</v>
      </c>
      <c r="R982" s="79">
        <v>1.3003901170351106E-3</v>
      </c>
      <c r="S982" s="79">
        <v>7.8031212484993998E-4</v>
      </c>
      <c r="T982" s="79">
        <v>8.045977011494253E-4</v>
      </c>
      <c r="U982" s="79">
        <v>7.8299776286353472E-4</v>
      </c>
    </row>
    <row r="983" spans="1:21" x14ac:dyDescent="0.25">
      <c r="A983" s="81" t="s">
        <v>352</v>
      </c>
      <c r="C983" s="288" t="s">
        <v>56</v>
      </c>
      <c r="D983" s="79">
        <v>3.5135135135135136E-3</v>
      </c>
      <c r="E983" s="79">
        <v>2.9177718832891248E-4</v>
      </c>
      <c r="F983" s="79" t="s">
        <v>48</v>
      </c>
      <c r="G983" s="79" t="s">
        <v>48</v>
      </c>
      <c r="H983" s="79" t="s">
        <v>48</v>
      </c>
      <c r="I983" s="79" t="s">
        <v>48</v>
      </c>
      <c r="J983" s="79" t="s">
        <v>48</v>
      </c>
      <c r="K983" s="79" t="s">
        <v>48</v>
      </c>
      <c r="L983" s="79" t="s">
        <v>48</v>
      </c>
      <c r="M983" s="79" t="s">
        <v>48</v>
      </c>
      <c r="N983" s="79" t="s">
        <v>48</v>
      </c>
      <c r="O983" s="79" t="s">
        <v>48</v>
      </c>
      <c r="P983" s="79" t="s">
        <v>48</v>
      </c>
      <c r="Q983" s="79" t="s">
        <v>48</v>
      </c>
      <c r="R983" s="79" t="s">
        <v>48</v>
      </c>
      <c r="S983" s="79" t="s">
        <v>48</v>
      </c>
      <c r="T983" s="79" t="s">
        <v>48</v>
      </c>
      <c r="U983" s="79" t="s">
        <v>48</v>
      </c>
    </row>
    <row r="984" spans="1:21" x14ac:dyDescent="0.25">
      <c r="A984" s="81" t="s">
        <v>352</v>
      </c>
      <c r="C984" s="288" t="s">
        <v>194</v>
      </c>
      <c r="D984" s="79">
        <v>9.4594594594594593E-4</v>
      </c>
      <c r="E984" s="79">
        <v>7.1618037135278518E-4</v>
      </c>
      <c r="F984" s="79">
        <v>1.1818181818181819E-3</v>
      </c>
      <c r="G984" s="79">
        <v>1.2401574803149605E-3</v>
      </c>
      <c r="H984" s="79">
        <v>5.2870090634441088E-4</v>
      </c>
      <c r="I984" s="79">
        <v>8.4745762711864404E-4</v>
      </c>
      <c r="J984" s="79">
        <v>1.1613876319758673E-3</v>
      </c>
      <c r="K984" s="79">
        <v>1.3109243697478992E-3</v>
      </c>
      <c r="L984" s="79">
        <v>3.215547703180212E-3</v>
      </c>
      <c r="M984" s="79">
        <v>4.5708955223880601E-3</v>
      </c>
      <c r="N984" s="79">
        <v>2.2940226171243943E-3</v>
      </c>
      <c r="O984" s="79">
        <v>6.3725490196078435E-4</v>
      </c>
      <c r="P984" s="79">
        <v>2.9239766081871346E-4</v>
      </c>
      <c r="Q984" s="79">
        <v>1.7591339648173208E-4</v>
      </c>
      <c r="R984" s="79">
        <v>8.5825747724317301E-4</v>
      </c>
      <c r="S984" s="79">
        <v>3.2893157262905161E-3</v>
      </c>
      <c r="T984" s="79">
        <v>5.5057471264367813E-3</v>
      </c>
      <c r="U984" s="79">
        <v>6.7114093959731542E-3</v>
      </c>
    </row>
    <row r="985" spans="1:21" x14ac:dyDescent="0.25">
      <c r="A985" s="81" t="s">
        <v>352</v>
      </c>
      <c r="C985" s="288" t="s">
        <v>92</v>
      </c>
      <c r="D985" s="79">
        <v>2.0540540540540542E-3</v>
      </c>
      <c r="E985" s="79">
        <v>0</v>
      </c>
      <c r="F985" s="79" t="s">
        <v>48</v>
      </c>
      <c r="G985" s="79" t="s">
        <v>48</v>
      </c>
      <c r="H985" s="79" t="s">
        <v>48</v>
      </c>
      <c r="I985" s="79">
        <v>4.2372881355932202E-4</v>
      </c>
      <c r="J985" s="79" t="s">
        <v>48</v>
      </c>
      <c r="K985" s="79" t="s">
        <v>48</v>
      </c>
      <c r="L985" s="79" t="s">
        <v>48</v>
      </c>
      <c r="M985" s="79">
        <v>6.8283582089552243E-3</v>
      </c>
      <c r="N985" s="79">
        <v>7.3667205169628434E-3</v>
      </c>
      <c r="O985" s="79">
        <v>8.202614379084967E-3</v>
      </c>
      <c r="P985" s="79">
        <v>8.3479532163742692E-3</v>
      </c>
      <c r="Q985" s="79">
        <v>5.9404600811907987E-3</v>
      </c>
      <c r="R985" s="79">
        <v>3.5890767230169051E-3</v>
      </c>
      <c r="S985" s="79">
        <v>3.3613445378151261E-4</v>
      </c>
      <c r="T985" s="79">
        <v>7.0114942528735631E-4</v>
      </c>
      <c r="U985" s="79">
        <v>1.2304250559284117E-3</v>
      </c>
    </row>
    <row r="986" spans="1:21" x14ac:dyDescent="0.25">
      <c r="A986" s="81" t="s">
        <v>352</v>
      </c>
      <c r="C986" s="288" t="s">
        <v>85</v>
      </c>
      <c r="D986" s="79">
        <v>2.2459459459459461E-2</v>
      </c>
      <c r="E986" s="79">
        <v>1.1511936339522546E-2</v>
      </c>
      <c r="F986" s="79">
        <v>1.6886363636363637E-2</v>
      </c>
      <c r="G986" s="79">
        <v>1.3740157480314961E-2</v>
      </c>
      <c r="H986" s="79">
        <v>1.0468277945619336E-2</v>
      </c>
      <c r="I986" s="79">
        <v>1.5148305084745763E-2</v>
      </c>
      <c r="J986" s="79">
        <v>1.1251885369532429E-2</v>
      </c>
      <c r="K986" s="79">
        <v>1.3714285714285714E-2</v>
      </c>
      <c r="L986" s="79">
        <v>1.3780918727915195E-2</v>
      </c>
      <c r="M986" s="79">
        <v>1.5783582089552238E-2</v>
      </c>
      <c r="N986" s="79">
        <v>1.5864297253634894E-2</v>
      </c>
      <c r="O986" s="79">
        <v>1.3447712418300653E-2</v>
      </c>
      <c r="P986" s="79">
        <v>1.1681286549707603E-2</v>
      </c>
      <c r="Q986" s="79">
        <v>1.1082543978349121E-2</v>
      </c>
      <c r="R986" s="79">
        <v>9.9219765929778932E-3</v>
      </c>
      <c r="S986" s="79">
        <v>8.3073229291716691E-3</v>
      </c>
      <c r="T986" s="79">
        <v>7.7126436781609197E-3</v>
      </c>
      <c r="U986" s="79">
        <v>5.3020134228187916E-3</v>
      </c>
    </row>
    <row r="987" spans="1:21" x14ac:dyDescent="0.25">
      <c r="A987" s="81" t="s">
        <v>352</v>
      </c>
      <c r="C987" s="288" t="s">
        <v>16</v>
      </c>
      <c r="D987" s="79">
        <v>8.1081081081081086E-2</v>
      </c>
      <c r="E987" s="79">
        <v>9.2838196286472149E-2</v>
      </c>
      <c r="F987" s="79">
        <v>7.9545454545454544E-2</v>
      </c>
      <c r="G987" s="79">
        <v>0.10039370078740158</v>
      </c>
      <c r="H987" s="79">
        <v>8.0060422960725075E-2</v>
      </c>
      <c r="I987" s="79">
        <v>7.6271186440677971E-2</v>
      </c>
      <c r="J987" s="79">
        <v>4.2232277526395176E-2</v>
      </c>
      <c r="K987" s="79">
        <v>4.7058823529411764E-2</v>
      </c>
      <c r="L987" s="79">
        <v>4.9469964664310952E-2</v>
      </c>
      <c r="M987" s="79">
        <v>6.3432835820895525E-2</v>
      </c>
      <c r="N987" s="79">
        <v>5.1098546042003229E-2</v>
      </c>
      <c r="O987" s="79">
        <v>4.3545751633986926E-2</v>
      </c>
      <c r="P987" s="79">
        <v>4.0716374269005845E-2</v>
      </c>
      <c r="Q987" s="79">
        <v>4.4844384303112314E-2</v>
      </c>
      <c r="R987" s="79">
        <v>4.5994798439531859E-2</v>
      </c>
      <c r="S987" s="79">
        <v>3.5690276110444175E-2</v>
      </c>
      <c r="T987" s="79">
        <v>3.0563218390804597E-2</v>
      </c>
      <c r="U987" s="79">
        <v>2.9082774049217001E-2</v>
      </c>
    </row>
    <row r="988" spans="1:21" x14ac:dyDescent="0.25">
      <c r="A988" s="81" t="s">
        <v>352</v>
      </c>
      <c r="C988" s="288" t="s">
        <v>272</v>
      </c>
      <c r="D988" s="79">
        <v>2.9459459459459459E-3</v>
      </c>
      <c r="E988" s="79">
        <v>1.0875331564986737E-3</v>
      </c>
      <c r="F988" s="79">
        <v>2.4545454545454545E-3</v>
      </c>
      <c r="G988" s="79">
        <v>2.7952755905511812E-3</v>
      </c>
      <c r="H988" s="79">
        <v>2.3111782477341389E-3</v>
      </c>
      <c r="I988" s="79">
        <v>1.461864406779661E-3</v>
      </c>
      <c r="J988" s="79">
        <v>1.3574660633484162E-3</v>
      </c>
      <c r="K988" s="79">
        <v>5.3445378151260508E-3</v>
      </c>
      <c r="L988" s="79">
        <v>1.7667844522968199E-2</v>
      </c>
      <c r="M988" s="79">
        <v>1.7164179104477612E-2</v>
      </c>
      <c r="N988" s="79">
        <v>1.0823909531502423E-2</v>
      </c>
      <c r="O988" s="79">
        <v>6.2091503267973852E-3</v>
      </c>
      <c r="P988" s="79">
        <v>5.263157894736842E-3</v>
      </c>
      <c r="Q988" s="79">
        <v>6.4952638700947222E-3</v>
      </c>
      <c r="R988" s="79">
        <v>1.0793237971391418E-2</v>
      </c>
      <c r="S988" s="79">
        <v>1.3205282112845138E-2</v>
      </c>
      <c r="T988" s="79">
        <v>1.1494252873563218E-2</v>
      </c>
      <c r="U988" s="79">
        <v>9.5078299776286349E-3</v>
      </c>
    </row>
    <row r="989" spans="1:21" ht="15.75" customHeight="1" x14ac:dyDescent="0.25">
      <c r="A989" s="81" t="s">
        <v>352</v>
      </c>
      <c r="C989" s="289" t="s">
        <v>32</v>
      </c>
      <c r="D989" s="79" t="s">
        <v>48</v>
      </c>
      <c r="E989" s="79" t="s">
        <v>48</v>
      </c>
      <c r="F989" s="79" t="s">
        <v>48</v>
      </c>
      <c r="G989" s="79" t="s">
        <v>48</v>
      </c>
      <c r="H989" s="79" t="s">
        <v>48</v>
      </c>
      <c r="I989" s="79" t="s">
        <v>48</v>
      </c>
      <c r="J989" s="79" t="s">
        <v>48</v>
      </c>
      <c r="K989" s="79" t="s">
        <v>48</v>
      </c>
      <c r="L989" s="79" t="s">
        <v>48</v>
      </c>
      <c r="M989" s="79" t="s">
        <v>48</v>
      </c>
      <c r="N989" s="79" t="s">
        <v>48</v>
      </c>
      <c r="O989" s="79">
        <v>3.6764705882352941E-3</v>
      </c>
      <c r="P989" s="79">
        <v>3.5087719298245615E-3</v>
      </c>
      <c r="Q989" s="79">
        <v>6.7253044654939104E-3</v>
      </c>
      <c r="R989" s="79">
        <v>7.0481144343302994E-3</v>
      </c>
      <c r="S989" s="79">
        <v>6.1224489795918364E-3</v>
      </c>
      <c r="T989" s="79">
        <v>9.1954022988505746E-3</v>
      </c>
      <c r="U989" s="79">
        <v>9.3400447427293073E-3</v>
      </c>
    </row>
    <row r="990" spans="1:21" x14ac:dyDescent="0.25">
      <c r="A990" s="81" t="s">
        <v>352</v>
      </c>
      <c r="C990" s="288" t="s">
        <v>161</v>
      </c>
      <c r="D990" s="79">
        <v>9.4594594594594593E-4</v>
      </c>
      <c r="E990" s="79">
        <v>7.9575596816976125E-4</v>
      </c>
      <c r="F990" s="79">
        <v>6.8181818181818187E-4</v>
      </c>
      <c r="G990" s="79">
        <v>9.8425196850393699E-4</v>
      </c>
      <c r="H990" s="79">
        <v>4.6827794561933535E-4</v>
      </c>
      <c r="I990" s="79">
        <v>4.5762711864406778E-3</v>
      </c>
      <c r="J990" s="79">
        <v>2.8205128205128207E-3</v>
      </c>
      <c r="K990" s="79">
        <v>5.7983193277310928E-3</v>
      </c>
      <c r="L990" s="79">
        <v>5.3533568904593643E-3</v>
      </c>
      <c r="M990" s="79">
        <v>8.8992537313432839E-3</v>
      </c>
      <c r="N990" s="79">
        <v>6.7851373182552504E-3</v>
      </c>
      <c r="O990" s="79">
        <v>3.1045751633986926E-3</v>
      </c>
      <c r="P990" s="79">
        <v>4.3859649122807015E-3</v>
      </c>
      <c r="Q990" s="79">
        <v>2.165087956698241E-3</v>
      </c>
      <c r="R990" s="79">
        <v>1.0403120936280884E-3</v>
      </c>
      <c r="S990" s="79">
        <v>1.6806722689075631E-3</v>
      </c>
      <c r="T990" s="79">
        <v>1.1494252873563218E-3</v>
      </c>
      <c r="U990" s="79">
        <v>3.355704697986577E-4</v>
      </c>
    </row>
    <row r="991" spans="1:21" x14ac:dyDescent="0.25">
      <c r="A991" s="81" t="s">
        <v>352</v>
      </c>
      <c r="C991" s="288" t="s">
        <v>193</v>
      </c>
      <c r="D991" s="79" t="s">
        <v>48</v>
      </c>
      <c r="E991" s="79" t="s">
        <v>48</v>
      </c>
      <c r="F991" s="79" t="s">
        <v>48</v>
      </c>
      <c r="G991" s="79">
        <v>3.3464566929133856E-4</v>
      </c>
      <c r="H991" s="79">
        <v>2.4169184290030211E-4</v>
      </c>
      <c r="I991" s="79">
        <v>2.1186440677966103E-5</v>
      </c>
      <c r="J991" s="79">
        <v>7.8431372549019605E-4</v>
      </c>
      <c r="K991" s="79">
        <v>6.0504201680672265E-4</v>
      </c>
      <c r="L991" s="79">
        <v>1.3250883392226149E-3</v>
      </c>
      <c r="M991" s="79">
        <v>1.6044776119402986E-3</v>
      </c>
      <c r="N991" s="79">
        <v>7.7544426494345717E-4</v>
      </c>
      <c r="O991" s="79">
        <v>1.1437908496732026E-4</v>
      </c>
      <c r="P991" s="79">
        <v>6.4327485380116962E-4</v>
      </c>
      <c r="Q991" s="79">
        <v>1.0825439783491204E-4</v>
      </c>
      <c r="R991" s="79">
        <v>4.4213263979193756E-4</v>
      </c>
      <c r="S991" s="79">
        <v>6.8427370948379355E-4</v>
      </c>
      <c r="T991" s="79">
        <v>7.2413793103448271E-4</v>
      </c>
      <c r="U991" s="79">
        <v>6.711409395973154E-4</v>
      </c>
    </row>
    <row r="992" spans="1:21" x14ac:dyDescent="0.25">
      <c r="A992" s="81" t="s">
        <v>352</v>
      </c>
      <c r="C992" s="289" t="s">
        <v>128</v>
      </c>
      <c r="D992" s="79" t="s">
        <v>48</v>
      </c>
      <c r="E992" s="79" t="s">
        <v>48</v>
      </c>
      <c r="F992" s="79" t="s">
        <v>48</v>
      </c>
      <c r="G992" s="79" t="s">
        <v>48</v>
      </c>
      <c r="H992" s="79" t="s">
        <v>48</v>
      </c>
      <c r="I992" s="79" t="s">
        <v>48</v>
      </c>
      <c r="J992" s="79" t="s">
        <v>48</v>
      </c>
      <c r="K992" s="79" t="s">
        <v>48</v>
      </c>
      <c r="L992" s="79" t="s">
        <v>48</v>
      </c>
      <c r="M992" s="79" t="s">
        <v>48</v>
      </c>
      <c r="N992" s="79" t="s">
        <v>48</v>
      </c>
      <c r="O992" s="79" t="s">
        <v>48</v>
      </c>
      <c r="P992" s="79" t="s">
        <v>48</v>
      </c>
      <c r="Q992" s="79" t="s">
        <v>48</v>
      </c>
      <c r="R992" s="79" t="s">
        <v>48</v>
      </c>
      <c r="S992" s="79" t="s">
        <v>48</v>
      </c>
      <c r="T992" s="79" t="s">
        <v>48</v>
      </c>
      <c r="U992" s="79" t="s">
        <v>48</v>
      </c>
    </row>
    <row r="993" spans="1:21" x14ac:dyDescent="0.25">
      <c r="A993" s="81" t="s">
        <v>352</v>
      </c>
      <c r="B993" s="79" t="s">
        <v>258</v>
      </c>
      <c r="C993" s="289" t="s">
        <v>38</v>
      </c>
      <c r="D993" s="79" t="s">
        <v>48</v>
      </c>
      <c r="E993" s="79" t="s">
        <v>48</v>
      </c>
      <c r="F993" s="79" t="s">
        <v>48</v>
      </c>
      <c r="G993" s="79" t="s">
        <v>48</v>
      </c>
      <c r="H993" s="79" t="s">
        <v>48</v>
      </c>
      <c r="I993" s="79" t="s">
        <v>48</v>
      </c>
      <c r="J993" s="79" t="s">
        <v>48</v>
      </c>
      <c r="K993" s="79" t="s">
        <v>48</v>
      </c>
      <c r="L993" s="79" t="s">
        <v>48</v>
      </c>
      <c r="M993" s="79" t="s">
        <v>48</v>
      </c>
      <c r="N993" s="79" t="s">
        <v>48</v>
      </c>
      <c r="O993" s="79" t="s">
        <v>48</v>
      </c>
      <c r="P993" s="79" t="s">
        <v>48</v>
      </c>
      <c r="Q993" s="79" t="s">
        <v>48</v>
      </c>
      <c r="R993" s="79" t="s">
        <v>48</v>
      </c>
      <c r="S993" s="79" t="s">
        <v>48</v>
      </c>
      <c r="T993" s="79" t="s">
        <v>48</v>
      </c>
      <c r="U993" s="79" t="s">
        <v>48</v>
      </c>
    </row>
    <row r="994" spans="1:21" x14ac:dyDescent="0.25">
      <c r="A994" s="81" t="s">
        <v>352</v>
      </c>
      <c r="C994" s="288" t="s">
        <v>129</v>
      </c>
      <c r="D994" s="79">
        <v>5.4054054054054057E-3</v>
      </c>
      <c r="E994" s="79" t="s">
        <v>48</v>
      </c>
      <c r="F994" s="79" t="s">
        <v>48</v>
      </c>
      <c r="G994" s="79" t="s">
        <v>48</v>
      </c>
      <c r="H994" s="79" t="s">
        <v>48</v>
      </c>
      <c r="I994" s="79" t="s">
        <v>48</v>
      </c>
      <c r="J994" s="79" t="s">
        <v>48</v>
      </c>
      <c r="K994" s="79" t="s">
        <v>48</v>
      </c>
      <c r="L994" s="79" t="s">
        <v>48</v>
      </c>
      <c r="M994" s="79" t="s">
        <v>48</v>
      </c>
      <c r="N994" s="79" t="s">
        <v>48</v>
      </c>
      <c r="O994" s="79" t="s">
        <v>48</v>
      </c>
      <c r="P994" s="79" t="s">
        <v>48</v>
      </c>
      <c r="Q994" s="79" t="s">
        <v>48</v>
      </c>
      <c r="R994" s="79" t="s">
        <v>48</v>
      </c>
      <c r="S994" s="79" t="s">
        <v>48</v>
      </c>
      <c r="T994" s="79" t="s">
        <v>48</v>
      </c>
      <c r="U994" s="79" t="s">
        <v>48</v>
      </c>
    </row>
    <row r="995" spans="1:21" x14ac:dyDescent="0.25">
      <c r="A995" s="81" t="s">
        <v>352</v>
      </c>
      <c r="C995" s="235" t="s">
        <v>47</v>
      </c>
      <c r="D995" s="79" t="s">
        <v>48</v>
      </c>
      <c r="E995" s="79" t="s">
        <v>48</v>
      </c>
      <c r="F995" s="79" t="s">
        <v>48</v>
      </c>
      <c r="G995" s="79" t="s">
        <v>48</v>
      </c>
      <c r="H995" s="79" t="s">
        <v>48</v>
      </c>
      <c r="I995" s="79" t="s">
        <v>48</v>
      </c>
      <c r="J995" s="79" t="s">
        <v>48</v>
      </c>
      <c r="K995" s="79" t="s">
        <v>48</v>
      </c>
      <c r="L995" s="79" t="s">
        <v>48</v>
      </c>
      <c r="M995" s="79" t="s">
        <v>48</v>
      </c>
      <c r="N995" s="79" t="s">
        <v>48</v>
      </c>
      <c r="O995" s="79">
        <v>1.1846405228758169E-2</v>
      </c>
      <c r="P995" s="79">
        <v>1.6812865497076022E-2</v>
      </c>
      <c r="Q995" s="79">
        <v>2.2124492557510148E-2</v>
      </c>
      <c r="R995" s="79">
        <v>1.3654096228868661E-2</v>
      </c>
      <c r="S995" s="79">
        <v>1.9927971188475391E-2</v>
      </c>
      <c r="T995" s="79">
        <v>5.1724137931034482E-2</v>
      </c>
      <c r="U995" s="79">
        <v>6.2639821029082776E-2</v>
      </c>
    </row>
    <row r="996" spans="1:21" x14ac:dyDescent="0.25">
      <c r="A996" s="156" t="s">
        <v>352</v>
      </c>
      <c r="B996" s="131"/>
      <c r="C996" s="12" t="s">
        <v>86</v>
      </c>
      <c r="D996" s="128" t="s">
        <v>48</v>
      </c>
      <c r="E996" s="128" t="s">
        <v>48</v>
      </c>
      <c r="F996" s="128" t="s">
        <v>48</v>
      </c>
      <c r="G996" s="128" t="s">
        <v>48</v>
      </c>
      <c r="H996" s="128" t="s">
        <v>48</v>
      </c>
      <c r="I996" s="128" t="s">
        <v>48</v>
      </c>
      <c r="J996" s="128" t="s">
        <v>48</v>
      </c>
      <c r="K996" s="128" t="s">
        <v>48</v>
      </c>
      <c r="L996" s="128" t="s">
        <v>48</v>
      </c>
      <c r="M996" s="128" t="s">
        <v>48</v>
      </c>
      <c r="N996" s="128" t="s">
        <v>48</v>
      </c>
      <c r="O996" s="128" t="s">
        <v>48</v>
      </c>
      <c r="P996" s="128" t="s">
        <v>48</v>
      </c>
      <c r="Q996" s="128" t="s">
        <v>48</v>
      </c>
      <c r="R996" s="128" t="s">
        <v>48</v>
      </c>
      <c r="S996" s="128" t="s">
        <v>48</v>
      </c>
      <c r="T996" s="128" t="s">
        <v>48</v>
      </c>
      <c r="U996" s="128" t="s">
        <v>48</v>
      </c>
    </row>
    <row r="997" spans="1:21" x14ac:dyDescent="0.25">
      <c r="A997" s="81" t="s">
        <v>297</v>
      </c>
      <c r="C997" s="289" t="s">
        <v>210</v>
      </c>
      <c r="D997" s="79">
        <v>2.9239766081871343E-2</v>
      </c>
      <c r="E997" s="79">
        <v>1.9830028328611898E-2</v>
      </c>
      <c r="F997" s="79">
        <v>1.9444444444444445E-2</v>
      </c>
      <c r="G997" s="79">
        <v>2.2935779816513763E-2</v>
      </c>
      <c r="H997" s="79">
        <v>2.5316455696202531E-2</v>
      </c>
      <c r="I997" s="79">
        <v>2.6109660574412531E-2</v>
      </c>
      <c r="J997" s="79">
        <v>2.3310023310023312E-2</v>
      </c>
      <c r="K997" s="79">
        <v>2.5369978858350951E-2</v>
      </c>
      <c r="L997" s="79">
        <v>2.569593147751606E-2</v>
      </c>
      <c r="M997" s="79">
        <v>8.9285714285714281E-3</v>
      </c>
      <c r="N997" s="79">
        <v>7.5329566854990581E-3</v>
      </c>
      <c r="O997" s="79">
        <v>9.3676814988290398E-3</v>
      </c>
      <c r="P997" s="79">
        <v>4.3990384615384612E-3</v>
      </c>
      <c r="Q997" s="79">
        <v>5.4389721627408991E-3</v>
      </c>
      <c r="R997" s="79">
        <v>5.756385068762279E-3</v>
      </c>
      <c r="S997" s="79">
        <v>6.3948497854077252E-3</v>
      </c>
      <c r="T997" s="79">
        <v>7.468085106382979E-3</v>
      </c>
      <c r="U997" s="79">
        <v>7.0850202429149798E-3</v>
      </c>
    </row>
    <row r="998" spans="1:21" x14ac:dyDescent="0.25">
      <c r="A998" s="81" t="s">
        <v>297</v>
      </c>
      <c r="C998" s="289" t="s">
        <v>82</v>
      </c>
      <c r="D998" s="79">
        <v>6.4327485380116955E-2</v>
      </c>
      <c r="E998" s="79">
        <v>4.5325779036827198E-2</v>
      </c>
      <c r="F998" s="79">
        <v>4.4444444444444446E-2</v>
      </c>
      <c r="G998" s="79">
        <v>5.1987767584097858E-2</v>
      </c>
      <c r="H998" s="79">
        <v>5.3797468354430382E-2</v>
      </c>
      <c r="I998" s="79">
        <v>4.4386422976501305E-2</v>
      </c>
      <c r="J998" s="79">
        <v>3.9627039627039624E-2</v>
      </c>
      <c r="K998" s="79">
        <v>2.748414376321353E-2</v>
      </c>
      <c r="L998" s="79">
        <v>2.569593147751606E-2</v>
      </c>
      <c r="M998" s="79" t="s">
        <v>48</v>
      </c>
      <c r="N998" s="79" t="s">
        <v>48</v>
      </c>
      <c r="O998" s="79" t="s">
        <v>48</v>
      </c>
      <c r="P998" s="79" t="s">
        <v>48</v>
      </c>
      <c r="Q998" s="79" t="s">
        <v>48</v>
      </c>
      <c r="R998" s="79" t="s">
        <v>48</v>
      </c>
      <c r="S998" s="79" t="s">
        <v>48</v>
      </c>
      <c r="T998" s="79" t="s">
        <v>48</v>
      </c>
      <c r="U998" s="79" t="s">
        <v>48</v>
      </c>
    </row>
    <row r="999" spans="1:21" x14ac:dyDescent="0.25">
      <c r="A999" s="81" t="s">
        <v>297</v>
      </c>
      <c r="C999" s="289" t="s">
        <v>83</v>
      </c>
      <c r="D999" s="79">
        <v>0.44736842105263158</v>
      </c>
      <c r="E999" s="79">
        <v>0.43909348441926344</v>
      </c>
      <c r="F999" s="79">
        <v>0.42222222222222222</v>
      </c>
      <c r="G999" s="79">
        <v>0.4892966360856269</v>
      </c>
      <c r="H999" s="79">
        <v>0.49683544303797467</v>
      </c>
      <c r="I999" s="79">
        <v>0.50391644908616184</v>
      </c>
      <c r="J999" s="79">
        <v>0.49650349650349651</v>
      </c>
      <c r="K999" s="79">
        <v>0.45454545454545453</v>
      </c>
      <c r="L999" s="79">
        <v>0.42398286937901497</v>
      </c>
      <c r="M999" s="79">
        <v>0.5111607142857143</v>
      </c>
      <c r="N999" s="79">
        <v>0.51977401129943501</v>
      </c>
      <c r="O999" s="79">
        <v>0.58548009367681497</v>
      </c>
      <c r="P999" s="79">
        <v>0.60096153846153844</v>
      </c>
      <c r="Q999" s="79">
        <v>0.51391862955032119</v>
      </c>
      <c r="R999" s="79">
        <v>0.53045186640471509</v>
      </c>
      <c r="S999" s="79">
        <v>0.53648068669527893</v>
      </c>
      <c r="T999" s="79">
        <v>0.53191489361702127</v>
      </c>
      <c r="U999" s="79">
        <v>0.52631578947368418</v>
      </c>
    </row>
    <row r="1000" spans="1:21" x14ac:dyDescent="0.25">
      <c r="A1000" s="81" t="s">
        <v>297</v>
      </c>
      <c r="C1000" s="289" t="s">
        <v>15</v>
      </c>
      <c r="D1000" s="79" t="s">
        <v>48</v>
      </c>
      <c r="E1000" s="79" t="s">
        <v>48</v>
      </c>
      <c r="F1000" s="79" t="s">
        <v>48</v>
      </c>
      <c r="G1000" s="79" t="s">
        <v>48</v>
      </c>
      <c r="H1000" s="79" t="s">
        <v>48</v>
      </c>
      <c r="I1000" s="79" t="s">
        <v>48</v>
      </c>
      <c r="J1000" s="79" t="s">
        <v>48</v>
      </c>
      <c r="K1000" s="79" t="s">
        <v>48</v>
      </c>
      <c r="L1000" s="79" t="s">
        <v>48</v>
      </c>
      <c r="M1000" s="79" t="s">
        <v>48</v>
      </c>
      <c r="N1000" s="79" t="s">
        <v>48</v>
      </c>
      <c r="O1000" s="79" t="s">
        <v>48</v>
      </c>
      <c r="P1000" s="79" t="s">
        <v>48</v>
      </c>
      <c r="Q1000" s="79">
        <v>4.4967880085653104E-2</v>
      </c>
      <c r="R1000" s="79">
        <v>4.3222003929273084E-2</v>
      </c>
      <c r="S1000" s="79">
        <v>4.9356223175965663E-2</v>
      </c>
      <c r="T1000" s="79">
        <v>0.05</v>
      </c>
      <c r="U1000" s="79">
        <v>4.8582995951417005E-2</v>
      </c>
    </row>
    <row r="1001" spans="1:21" x14ac:dyDescent="0.25">
      <c r="A1001" s="81" t="s">
        <v>297</v>
      </c>
      <c r="C1001" s="289" t="s">
        <v>36</v>
      </c>
      <c r="D1001" s="79">
        <v>7.0175438596491224E-2</v>
      </c>
      <c r="E1001" s="79">
        <v>6.79886685552408E-2</v>
      </c>
      <c r="F1001" s="79">
        <v>6.6666666666666666E-2</v>
      </c>
      <c r="G1001" s="79">
        <v>7.64525993883792E-2</v>
      </c>
      <c r="H1001" s="79">
        <v>8.2278481012658222E-2</v>
      </c>
      <c r="I1001" s="79">
        <v>6.7885117493472591E-2</v>
      </c>
      <c r="J1001" s="79">
        <v>0.11655011655011654</v>
      </c>
      <c r="K1001" s="79">
        <v>0.16913319238900634</v>
      </c>
      <c r="L1001" s="79">
        <v>0.17130620985010706</v>
      </c>
      <c r="M1001" s="79">
        <v>0.15625</v>
      </c>
      <c r="N1001" s="79">
        <v>0.10357815442561205</v>
      </c>
      <c r="O1001" s="79">
        <v>7.0257611241217793E-2</v>
      </c>
      <c r="P1001" s="79">
        <v>7.2115384615384609E-2</v>
      </c>
      <c r="Q1001" s="79">
        <v>6.4239828693790149E-2</v>
      </c>
      <c r="R1001" s="79">
        <v>5.8939096267190572E-2</v>
      </c>
      <c r="S1001" s="79">
        <v>5.3648068669527899E-2</v>
      </c>
      <c r="T1001" s="79">
        <v>6.382978723404255E-3</v>
      </c>
      <c r="U1001" s="79">
        <v>2.0242914979757085E-2</v>
      </c>
    </row>
    <row r="1002" spans="1:21" x14ac:dyDescent="0.25">
      <c r="A1002" s="81" t="s">
        <v>297</v>
      </c>
      <c r="C1002" s="289" t="s">
        <v>170</v>
      </c>
      <c r="D1002" s="79" t="s">
        <v>48</v>
      </c>
      <c r="E1002" s="79" t="s">
        <v>48</v>
      </c>
      <c r="F1002" s="79" t="s">
        <v>48</v>
      </c>
      <c r="G1002" s="79" t="s">
        <v>48</v>
      </c>
      <c r="H1002" s="79" t="s">
        <v>48</v>
      </c>
      <c r="I1002" s="79" t="s">
        <v>48</v>
      </c>
      <c r="J1002" s="79" t="s">
        <v>48</v>
      </c>
      <c r="K1002" s="79" t="s">
        <v>48</v>
      </c>
      <c r="L1002" s="79" t="s">
        <v>48</v>
      </c>
      <c r="M1002" s="79" t="s">
        <v>48</v>
      </c>
      <c r="N1002" s="79" t="s">
        <v>48</v>
      </c>
      <c r="O1002" s="79" t="s">
        <v>48</v>
      </c>
      <c r="P1002" s="79" t="s">
        <v>48</v>
      </c>
      <c r="Q1002" s="79" t="s">
        <v>48</v>
      </c>
      <c r="R1002" s="79" t="s">
        <v>48</v>
      </c>
      <c r="S1002" s="79" t="s">
        <v>48</v>
      </c>
      <c r="T1002" s="79" t="s">
        <v>48</v>
      </c>
      <c r="U1002" s="79" t="s">
        <v>48</v>
      </c>
    </row>
    <row r="1003" spans="1:21" x14ac:dyDescent="0.25">
      <c r="A1003" s="81" t="s">
        <v>297</v>
      </c>
      <c r="C1003" s="289" t="s">
        <v>92</v>
      </c>
      <c r="D1003" s="79">
        <v>6.725146198830409E-2</v>
      </c>
      <c r="E1003" s="79">
        <v>0.1359773371104816</v>
      </c>
      <c r="F1003" s="79">
        <v>0.13333333333333333</v>
      </c>
      <c r="G1003" s="79">
        <v>0.1529051987767584</v>
      </c>
      <c r="H1003" s="79">
        <v>0.15822784810126583</v>
      </c>
      <c r="I1003" s="79">
        <v>0.13054830287206268</v>
      </c>
      <c r="J1003" s="79">
        <v>0.11655011655011654</v>
      </c>
      <c r="K1003" s="79">
        <v>0.10570824524312897</v>
      </c>
      <c r="L1003" s="79">
        <v>0.10706638115631692</v>
      </c>
      <c r="M1003" s="79" t="s">
        <v>48</v>
      </c>
      <c r="N1003" s="79" t="s">
        <v>48</v>
      </c>
      <c r="O1003" s="79" t="s">
        <v>48</v>
      </c>
      <c r="P1003" s="79" t="s">
        <v>48</v>
      </c>
      <c r="Q1003" s="79" t="s">
        <v>48</v>
      </c>
      <c r="R1003" s="79" t="s">
        <v>48</v>
      </c>
      <c r="S1003" s="79" t="s">
        <v>48</v>
      </c>
      <c r="T1003" s="79" t="s">
        <v>48</v>
      </c>
      <c r="U1003" s="79" t="s">
        <v>48</v>
      </c>
    </row>
    <row r="1004" spans="1:21" x14ac:dyDescent="0.25">
      <c r="A1004" s="81" t="s">
        <v>297</v>
      </c>
      <c r="C1004" s="289" t="s">
        <v>118</v>
      </c>
      <c r="D1004" s="79" t="s">
        <v>48</v>
      </c>
      <c r="E1004" s="79" t="s">
        <v>48</v>
      </c>
      <c r="F1004" s="79" t="s">
        <v>48</v>
      </c>
      <c r="G1004" s="79" t="s">
        <v>48</v>
      </c>
      <c r="H1004" s="79" t="s">
        <v>48</v>
      </c>
      <c r="I1004" s="79" t="s">
        <v>48</v>
      </c>
      <c r="J1004" s="79" t="s">
        <v>48</v>
      </c>
      <c r="K1004" s="79" t="s">
        <v>48</v>
      </c>
      <c r="L1004" s="79">
        <v>2.1413276231263382E-2</v>
      </c>
      <c r="M1004" s="79">
        <v>5.4062499999999999E-2</v>
      </c>
      <c r="N1004" s="79">
        <v>6.4030131826741998E-2</v>
      </c>
      <c r="O1004" s="79">
        <v>5.6721311475409833E-2</v>
      </c>
      <c r="P1004" s="79">
        <v>0.11192307692307692</v>
      </c>
      <c r="Q1004" s="79">
        <v>0.1284796573875803</v>
      </c>
      <c r="R1004" s="79">
        <v>0.15864440078585462</v>
      </c>
      <c r="S1004" s="79">
        <v>0.16158798283261802</v>
      </c>
      <c r="T1004" s="79">
        <v>0.16170212765957448</v>
      </c>
      <c r="U1004" s="79">
        <v>0.18016194331983806</v>
      </c>
    </row>
    <row r="1005" spans="1:21" x14ac:dyDescent="0.25">
      <c r="A1005" s="81" t="s">
        <v>297</v>
      </c>
      <c r="C1005" s="289" t="s">
        <v>16</v>
      </c>
      <c r="D1005" s="79">
        <v>2.6315789473684209E-2</v>
      </c>
      <c r="E1005" s="79">
        <v>3.1161473087818695E-2</v>
      </c>
      <c r="F1005" s="79">
        <v>3.0555555555555555E-2</v>
      </c>
      <c r="G1005" s="79">
        <v>3.669724770642202E-2</v>
      </c>
      <c r="H1005" s="79">
        <v>4.4303797468354431E-2</v>
      </c>
      <c r="I1005" s="79">
        <v>3.6553524804177548E-2</v>
      </c>
      <c r="J1005" s="79">
        <v>3.2634032634032632E-2</v>
      </c>
      <c r="K1005" s="79">
        <v>2.9598308668076109E-2</v>
      </c>
      <c r="L1005" s="79">
        <v>2.9978586723768737E-2</v>
      </c>
      <c r="M1005" s="79">
        <v>3.3482142857142856E-2</v>
      </c>
      <c r="N1005" s="79">
        <v>2.8248587570621469E-2</v>
      </c>
      <c r="O1005" s="79" t="s">
        <v>48</v>
      </c>
      <c r="P1005" s="79" t="s">
        <v>48</v>
      </c>
      <c r="Q1005" s="79" t="s">
        <v>48</v>
      </c>
      <c r="R1005" s="79" t="s">
        <v>48</v>
      </c>
      <c r="S1005" s="79" t="s">
        <v>48</v>
      </c>
      <c r="T1005" s="79" t="s">
        <v>48</v>
      </c>
      <c r="U1005" s="79" t="s">
        <v>48</v>
      </c>
    </row>
    <row r="1006" spans="1:21" x14ac:dyDescent="0.25">
      <c r="A1006" s="81" t="s">
        <v>297</v>
      </c>
      <c r="C1006" s="289" t="s">
        <v>38</v>
      </c>
      <c r="D1006" s="79">
        <v>0.20175438596491227</v>
      </c>
      <c r="E1006" s="79">
        <v>0.17563739376770537</v>
      </c>
      <c r="F1006" s="79">
        <v>0.2</v>
      </c>
      <c r="G1006" s="79">
        <v>0.1529051987767584</v>
      </c>
      <c r="H1006" s="79">
        <v>0.10759493670886076</v>
      </c>
      <c r="I1006" s="79">
        <v>0.16449086161879894</v>
      </c>
      <c r="J1006" s="79">
        <v>0.15151515151515152</v>
      </c>
      <c r="K1006" s="79">
        <v>0.16701902748414377</v>
      </c>
      <c r="L1006" s="79">
        <v>0.17344753747323341</v>
      </c>
      <c r="M1006" s="79">
        <v>0.15825892857142856</v>
      </c>
      <c r="N1006" s="79">
        <v>0.14896421845574387</v>
      </c>
      <c r="O1006" s="79">
        <v>0.13067915690866511</v>
      </c>
      <c r="P1006" s="79">
        <v>0.14663461538461539</v>
      </c>
      <c r="Q1006" s="79">
        <v>0.18436830835117773</v>
      </c>
      <c r="R1006" s="79">
        <v>0.15540275049115915</v>
      </c>
      <c r="S1006" s="79">
        <v>0.15257510729613735</v>
      </c>
      <c r="T1006" s="79">
        <v>0.18106382978723404</v>
      </c>
      <c r="U1006" s="79">
        <v>0.15991902834008098</v>
      </c>
    </row>
    <row r="1007" spans="1:21" x14ac:dyDescent="0.25">
      <c r="A1007" s="81" t="s">
        <v>297</v>
      </c>
      <c r="C1007" s="289" t="s">
        <v>129</v>
      </c>
      <c r="D1007" s="79" t="s">
        <v>48</v>
      </c>
      <c r="E1007" s="79" t="s">
        <v>48</v>
      </c>
      <c r="F1007" s="79" t="s">
        <v>48</v>
      </c>
      <c r="G1007" s="79" t="s">
        <v>48</v>
      </c>
      <c r="H1007" s="79" t="s">
        <v>48</v>
      </c>
      <c r="I1007" s="79" t="s">
        <v>48</v>
      </c>
      <c r="J1007" s="79" t="s">
        <v>48</v>
      </c>
      <c r="K1007" s="79" t="s">
        <v>48</v>
      </c>
      <c r="L1007" s="79" t="s">
        <v>48</v>
      </c>
      <c r="M1007" s="79">
        <v>4.4642857142857144E-2</v>
      </c>
      <c r="N1007" s="79">
        <v>9.03954802259887E-2</v>
      </c>
      <c r="O1007" s="79">
        <v>0.11241217798594848</v>
      </c>
      <c r="P1007" s="79">
        <v>2.8846153846153848E-2</v>
      </c>
      <c r="Q1007" s="79">
        <v>2.569593147751606E-2</v>
      </c>
      <c r="R1007" s="79">
        <v>2.3575638506876228E-2</v>
      </c>
      <c r="S1007" s="79">
        <v>1.9313304721030045E-2</v>
      </c>
      <c r="T1007" s="79">
        <v>1.9148936170212766E-2</v>
      </c>
      <c r="U1007" s="79">
        <v>2.0242914979757085E-2</v>
      </c>
    </row>
    <row r="1008" spans="1:21" x14ac:dyDescent="0.25">
      <c r="A1008" s="156" t="s">
        <v>297</v>
      </c>
      <c r="B1008" s="131"/>
      <c r="C1008" s="12" t="s">
        <v>171</v>
      </c>
      <c r="D1008" s="128">
        <v>9.3567251461988299E-2</v>
      </c>
      <c r="E1008" s="128">
        <v>8.4985835694050993E-2</v>
      </c>
      <c r="F1008" s="128">
        <v>8.3333333333333329E-2</v>
      </c>
      <c r="G1008" s="128">
        <v>1.8042813455657492E-2</v>
      </c>
      <c r="H1008" s="128">
        <v>3.1645569620253167E-2</v>
      </c>
      <c r="I1008" s="128">
        <v>2.6109660574412531E-2</v>
      </c>
      <c r="J1008" s="128">
        <v>2.3310023310023312E-2</v>
      </c>
      <c r="K1008" s="128">
        <v>2.1141649048625793E-2</v>
      </c>
      <c r="L1008" s="128">
        <v>2.1413276231263382E-2</v>
      </c>
      <c r="M1008" s="128">
        <v>3.3482142857142856E-2</v>
      </c>
      <c r="N1008" s="128">
        <v>3.7664783427495289E-2</v>
      </c>
      <c r="O1008" s="128">
        <v>3.5128805620608897E-2</v>
      </c>
      <c r="P1008" s="128">
        <v>3.6057692307692304E-2</v>
      </c>
      <c r="Q1008" s="128">
        <v>3.2119914346895075E-2</v>
      </c>
      <c r="R1008" s="128">
        <v>2.3575638506876228E-2</v>
      </c>
      <c r="S1008" s="128">
        <v>2.1459227467811159E-2</v>
      </c>
      <c r="T1008" s="128">
        <v>4.2553191489361701E-2</v>
      </c>
      <c r="U1008" s="128">
        <v>3.643724696356275E-2</v>
      </c>
    </row>
    <row r="1009" spans="1:21" x14ac:dyDescent="0.25">
      <c r="A1009" s="81" t="s">
        <v>299</v>
      </c>
      <c r="C1009" s="235" t="s">
        <v>5</v>
      </c>
      <c r="D1009" s="79">
        <v>9.3749999999999997E-4</v>
      </c>
      <c r="E1009" s="79">
        <v>5.487804878048781E-4</v>
      </c>
      <c r="F1009" s="79">
        <v>1.06875E-3</v>
      </c>
      <c r="G1009" s="79">
        <v>1.0116279069767441E-3</v>
      </c>
      <c r="H1009" s="79">
        <v>1.1235955056179776E-3</v>
      </c>
      <c r="I1009" s="79">
        <v>1.153846153846154E-3</v>
      </c>
      <c r="J1009" s="79">
        <v>1.0309278350515464E-3</v>
      </c>
      <c r="K1009" s="79">
        <v>5.2606635071090048E-4</v>
      </c>
      <c r="L1009" s="79">
        <v>9.5871559633027527E-4</v>
      </c>
      <c r="M1009" s="79">
        <v>6.794258373205742E-4</v>
      </c>
      <c r="N1009" s="79">
        <v>6.2176165803108803E-4</v>
      </c>
      <c r="O1009" s="79">
        <v>1.2432432432432433E-3</v>
      </c>
      <c r="P1009" s="79">
        <v>6.7357512953367875E-4</v>
      </c>
      <c r="Q1009" s="79">
        <v>4.7029702970297028E-4</v>
      </c>
      <c r="R1009" s="79">
        <v>4.9723756906077353E-4</v>
      </c>
      <c r="S1009" s="79">
        <v>4.7120418848167539E-4</v>
      </c>
      <c r="T1009" s="79">
        <v>6.1643835616438354E-4</v>
      </c>
      <c r="U1009" s="79">
        <v>4.7619047619047619E-4</v>
      </c>
    </row>
    <row r="1010" spans="1:21" x14ac:dyDescent="0.25">
      <c r="A1010" s="81" t="s">
        <v>299</v>
      </c>
      <c r="C1010" s="291" t="s">
        <v>202</v>
      </c>
      <c r="D1010" s="79" t="s">
        <v>48</v>
      </c>
      <c r="E1010" s="79" t="s">
        <v>48</v>
      </c>
      <c r="F1010" s="79" t="s">
        <v>48</v>
      </c>
      <c r="G1010" s="79">
        <v>1.1627906976744186E-3</v>
      </c>
      <c r="H1010" s="79">
        <v>1.6853932584269663E-3</v>
      </c>
      <c r="I1010" s="79">
        <v>2.5641025641025641E-3</v>
      </c>
      <c r="J1010" s="79">
        <v>2.5773195876288659E-3</v>
      </c>
      <c r="K1010" s="79">
        <v>1.4218009478672985E-3</v>
      </c>
      <c r="L1010" s="79">
        <v>1.3761467889908258E-3</v>
      </c>
      <c r="M1010" s="79">
        <v>3.3492822966507177E-3</v>
      </c>
      <c r="N1010" s="79">
        <v>3.704663212435233E-3</v>
      </c>
      <c r="O1010" s="79">
        <v>3.3621621621621623E-3</v>
      </c>
      <c r="P1010" s="79">
        <v>2.9015544041450778E-3</v>
      </c>
      <c r="Q1010" s="79">
        <v>1.8465346534653464E-3</v>
      </c>
      <c r="R1010" s="79">
        <v>2.4033149171270719E-3</v>
      </c>
      <c r="S1010" s="79">
        <v>1.1413612565445027E-3</v>
      </c>
      <c r="T1010" s="79">
        <v>6.3698630136986296E-4</v>
      </c>
      <c r="U1010" s="79">
        <v>4.7619047619047619E-4</v>
      </c>
    </row>
    <row r="1011" spans="1:21" x14ac:dyDescent="0.25">
      <c r="A1011" s="81" t="s">
        <v>299</v>
      </c>
      <c r="C1011" s="235" t="s">
        <v>315</v>
      </c>
      <c r="D1011" s="79">
        <v>3.5249999999999997E-2</v>
      </c>
      <c r="E1011" s="79">
        <v>3.4530487804878052E-2</v>
      </c>
      <c r="F1011" s="79">
        <v>3.9387499999999999E-2</v>
      </c>
      <c r="G1011" s="79">
        <v>4.4959302325581395E-2</v>
      </c>
      <c r="H1011" s="79">
        <v>5.1696629213483149E-2</v>
      </c>
      <c r="I1011" s="79">
        <v>3.5846153846153847E-2</v>
      </c>
      <c r="J1011" s="79">
        <v>5.1546391752577319E-3</v>
      </c>
      <c r="K1011" s="79">
        <v>2.8791469194312795E-2</v>
      </c>
      <c r="L1011" s="79">
        <v>3.903669724770642E-2</v>
      </c>
      <c r="M1011" s="79">
        <v>3.8277511961722487E-2</v>
      </c>
      <c r="N1011" s="79">
        <v>4.4041450777202069E-2</v>
      </c>
      <c r="O1011" s="79">
        <v>2.1621621621621623E-2</v>
      </c>
      <c r="P1011" s="79">
        <v>1.8134715025906734E-2</v>
      </c>
      <c r="Q1011" s="79">
        <v>3.9603960396039604E-2</v>
      </c>
      <c r="R1011" s="79">
        <v>4.1436464088397788E-2</v>
      </c>
      <c r="S1011" s="79">
        <v>3.6649214659685861E-2</v>
      </c>
      <c r="T1011" s="79">
        <v>5.8219178082191778E-2</v>
      </c>
      <c r="U1011" s="79">
        <v>4.0211640211640212E-2</v>
      </c>
    </row>
    <row r="1012" spans="1:21" x14ac:dyDescent="0.25">
      <c r="A1012" s="81" t="s">
        <v>299</v>
      </c>
      <c r="C1012" s="235" t="s">
        <v>103</v>
      </c>
      <c r="D1012" s="79">
        <v>2.5687499999999999E-3</v>
      </c>
      <c r="E1012" s="79">
        <v>2.7317073170731706E-3</v>
      </c>
      <c r="F1012" s="79">
        <v>2.11875E-3</v>
      </c>
      <c r="G1012" s="79">
        <v>3.9186046511627904E-3</v>
      </c>
      <c r="H1012" s="79">
        <v>3.7134831460674156E-3</v>
      </c>
      <c r="I1012" s="79">
        <v>4.2461538461538465E-3</v>
      </c>
      <c r="J1012" s="79">
        <v>6.2319587628865978E-3</v>
      </c>
      <c r="K1012" s="79">
        <v>5.1279620853080573E-3</v>
      </c>
      <c r="L1012" s="79">
        <v>6.5963302752293576E-3</v>
      </c>
      <c r="M1012" s="79">
        <v>7.3014354066985648E-3</v>
      </c>
      <c r="N1012" s="79">
        <v>7.0984455958549219E-3</v>
      </c>
      <c r="O1012" s="79">
        <v>5.0216216216216218E-3</v>
      </c>
      <c r="P1012" s="79">
        <v>5.1658031088082906E-3</v>
      </c>
      <c r="Q1012" s="79">
        <v>6.0940594059405943E-3</v>
      </c>
      <c r="R1012" s="79">
        <v>8.0662983425414357E-3</v>
      </c>
      <c r="S1012" s="79">
        <v>9.6125654450261774E-3</v>
      </c>
      <c r="T1012" s="79">
        <v>1.0958904109589041E-2</v>
      </c>
      <c r="U1012" s="79">
        <v>6.8783068783068784E-3</v>
      </c>
    </row>
    <row r="1013" spans="1:21" x14ac:dyDescent="0.25">
      <c r="A1013" s="81" t="s">
        <v>299</v>
      </c>
      <c r="C1013" s="291" t="s">
        <v>273</v>
      </c>
      <c r="D1013" s="79" t="s">
        <v>48</v>
      </c>
      <c r="E1013" s="79" t="s">
        <v>48</v>
      </c>
      <c r="F1013" s="79" t="s">
        <v>48</v>
      </c>
      <c r="G1013" s="79" t="s">
        <v>48</v>
      </c>
      <c r="H1013" s="79" t="s">
        <v>48</v>
      </c>
      <c r="I1013" s="79" t="s">
        <v>48</v>
      </c>
      <c r="J1013" s="79" t="s">
        <v>48</v>
      </c>
      <c r="K1013" s="79" t="s">
        <v>48</v>
      </c>
      <c r="L1013" s="79">
        <v>1.8348623853211008E-5</v>
      </c>
      <c r="M1013" s="79">
        <v>2.3923444976076556E-5</v>
      </c>
      <c r="N1013" s="79">
        <v>5.1813471502590674E-5</v>
      </c>
      <c r="O1013" s="79">
        <v>5.4054054054054054E-5</v>
      </c>
      <c r="P1013" s="79">
        <v>4.145077720207254E-5</v>
      </c>
      <c r="Q1013" s="79" t="s">
        <v>48</v>
      </c>
      <c r="R1013" s="79" t="s">
        <v>48</v>
      </c>
      <c r="S1013" s="79" t="s">
        <v>48</v>
      </c>
      <c r="T1013" s="79" t="s">
        <v>48</v>
      </c>
      <c r="U1013" s="79" t="s">
        <v>48</v>
      </c>
    </row>
    <row r="1014" spans="1:21" x14ac:dyDescent="0.25">
      <c r="A1014" s="81" t="s">
        <v>299</v>
      </c>
      <c r="C1014" s="235" t="s">
        <v>134</v>
      </c>
      <c r="D1014" s="79">
        <v>3.1250000000000002E-3</v>
      </c>
      <c r="E1014" s="79">
        <v>3.0487804878048782E-3</v>
      </c>
      <c r="F1014" s="79">
        <v>2.75625E-3</v>
      </c>
      <c r="G1014" s="79">
        <v>2.9651162790697676E-3</v>
      </c>
      <c r="H1014" s="79">
        <v>2.853932584269663E-3</v>
      </c>
      <c r="I1014" s="79">
        <v>2.364102564102564E-3</v>
      </c>
      <c r="J1014" s="79">
        <v>3.634020618556701E-3</v>
      </c>
      <c r="K1014" s="79">
        <v>3.7914691943127963E-3</v>
      </c>
      <c r="L1014" s="79">
        <v>3.669724770642202E-3</v>
      </c>
      <c r="M1014" s="79">
        <v>2.2057416267942582E-3</v>
      </c>
      <c r="N1014" s="79">
        <v>1.1088082901554404E-3</v>
      </c>
      <c r="O1014" s="79">
        <v>1.4324324324324325E-3</v>
      </c>
      <c r="P1014" s="79">
        <v>3.7202072538860104E-3</v>
      </c>
      <c r="Q1014" s="79">
        <v>4.1386138613861388E-3</v>
      </c>
      <c r="R1014" s="79">
        <v>2.3701657458563537E-3</v>
      </c>
      <c r="S1014" s="79">
        <v>4.9528795811518327E-3</v>
      </c>
      <c r="T1014" s="79">
        <v>7.2602739726027399E-3</v>
      </c>
      <c r="U1014" s="79">
        <v>5.4497354497354501E-3</v>
      </c>
    </row>
    <row r="1015" spans="1:21" x14ac:dyDescent="0.25">
      <c r="A1015" s="81" t="s">
        <v>299</v>
      </c>
      <c r="C1015" s="235" t="s">
        <v>111</v>
      </c>
      <c r="D1015" s="79">
        <v>3.33125E-3</v>
      </c>
      <c r="E1015" s="79">
        <v>4.4939024390243899E-3</v>
      </c>
      <c r="F1015" s="79">
        <v>4.8875000000000004E-3</v>
      </c>
      <c r="G1015" s="79">
        <v>4.5988372093023252E-3</v>
      </c>
      <c r="H1015" s="79">
        <v>4.2808988764044941E-3</v>
      </c>
      <c r="I1015" s="79">
        <v>3.9487179487179488E-3</v>
      </c>
      <c r="J1015" s="79">
        <v>3.8659793814432991E-3</v>
      </c>
      <c r="K1015" s="79">
        <v>3.6018957345971565E-3</v>
      </c>
      <c r="L1015" s="79">
        <v>3.4862385321100917E-3</v>
      </c>
      <c r="M1015" s="79">
        <v>4.7846889952153108E-3</v>
      </c>
      <c r="N1015" s="79">
        <v>7.4715025906735748E-3</v>
      </c>
      <c r="O1015" s="79">
        <v>7.6594594594594596E-3</v>
      </c>
      <c r="P1015" s="79">
        <v>6.8963730569948185E-3</v>
      </c>
      <c r="Q1015" s="79">
        <v>8.7376237623762384E-3</v>
      </c>
      <c r="R1015" s="79">
        <v>9.585635359116022E-3</v>
      </c>
      <c r="S1015" s="79">
        <v>1.0277486910994765E-2</v>
      </c>
      <c r="T1015" s="79">
        <v>1.1808219178082191E-2</v>
      </c>
      <c r="U1015" s="79">
        <v>8.9947089947089946E-3</v>
      </c>
    </row>
    <row r="1016" spans="1:21" x14ac:dyDescent="0.25">
      <c r="A1016" s="81" t="s">
        <v>299</v>
      </c>
      <c r="C1016" s="235" t="s">
        <v>118</v>
      </c>
      <c r="D1016" s="79">
        <v>1.25E-4</v>
      </c>
      <c r="E1016" s="79">
        <v>1.2804878048780488E-4</v>
      </c>
      <c r="F1016" s="79">
        <v>1.3124999999999999E-4</v>
      </c>
      <c r="G1016" s="79">
        <v>1.1627906976744187E-4</v>
      </c>
      <c r="H1016" s="79">
        <v>1.1235955056179776E-4</v>
      </c>
      <c r="I1016" s="79">
        <v>1.0256410256410256E-4</v>
      </c>
      <c r="J1016" s="79">
        <v>1.0309278350515464E-4</v>
      </c>
      <c r="K1016" s="79">
        <v>9.4786729857819903E-5</v>
      </c>
      <c r="L1016" s="79">
        <v>9.1743119266055046E-5</v>
      </c>
      <c r="M1016" s="79">
        <v>1.1961722488038278E-4</v>
      </c>
      <c r="N1016" s="79">
        <v>1.2953367875647668E-4</v>
      </c>
      <c r="O1016" s="79">
        <v>1.3513513513513514E-4</v>
      </c>
      <c r="P1016" s="79">
        <v>1.2953367875647668E-4</v>
      </c>
      <c r="Q1016" s="79">
        <v>9.9009900990099017E-5</v>
      </c>
      <c r="R1016" s="79">
        <v>2.2099447513812155E-4</v>
      </c>
      <c r="S1016" s="79">
        <v>2.6178010471204191E-4</v>
      </c>
      <c r="T1016" s="79">
        <v>2.7397260273972601E-4</v>
      </c>
      <c r="U1016" s="79">
        <v>2.1164021164021165E-4</v>
      </c>
    </row>
    <row r="1017" spans="1:21" x14ac:dyDescent="0.25">
      <c r="A1017" s="81" t="s">
        <v>299</v>
      </c>
      <c r="C1017" s="235" t="s">
        <v>16</v>
      </c>
      <c r="D1017" s="79">
        <v>0.1875</v>
      </c>
      <c r="E1017" s="79">
        <v>0.1951219512195122</v>
      </c>
      <c r="F1017" s="79">
        <v>0.21249999999999999</v>
      </c>
      <c r="G1017" s="79">
        <v>0.15697674418604651</v>
      </c>
      <c r="H1017" s="79">
        <v>0.15168539325842698</v>
      </c>
      <c r="I1017" s="79">
        <v>0.14358974358974358</v>
      </c>
      <c r="J1017" s="79">
        <v>0.14432989690721648</v>
      </c>
      <c r="K1017" s="79">
        <v>0.13744075829383887</v>
      </c>
      <c r="L1017" s="79">
        <v>0.13302752293577982</v>
      </c>
      <c r="M1017" s="79">
        <v>0.12918660287081341</v>
      </c>
      <c r="N1017" s="79">
        <v>0.12953367875647667</v>
      </c>
      <c r="O1017" s="79">
        <v>0.14000000000000001</v>
      </c>
      <c r="P1017" s="79">
        <v>0.13316062176165802</v>
      </c>
      <c r="Q1017" s="79">
        <v>0.13514851485148516</v>
      </c>
      <c r="R1017" s="79">
        <v>0.14640883977900551</v>
      </c>
      <c r="S1017" s="79">
        <v>0.13350785340314136</v>
      </c>
      <c r="T1017" s="79">
        <v>0.15753424657534246</v>
      </c>
      <c r="U1017" s="79">
        <v>0.1164021164021164</v>
      </c>
    </row>
    <row r="1018" spans="1:21" x14ac:dyDescent="0.25">
      <c r="A1018" s="81" t="s">
        <v>299</v>
      </c>
      <c r="B1018" s="79" t="s">
        <v>354</v>
      </c>
      <c r="C1018" s="235" t="s">
        <v>37</v>
      </c>
      <c r="D1018" s="79">
        <v>6.2500000000000001E-5</v>
      </c>
      <c r="E1018" s="79">
        <v>3.048780487804878E-5</v>
      </c>
      <c r="F1018" s="79">
        <v>3.1250000000000001E-5</v>
      </c>
      <c r="G1018" s="79">
        <v>2.9069767441860467E-5</v>
      </c>
      <c r="H1018" s="79">
        <v>2.8089887640449439E-5</v>
      </c>
      <c r="I1018" s="79">
        <v>5.1282051282051279E-6</v>
      </c>
      <c r="J1018" s="79" t="s">
        <v>48</v>
      </c>
      <c r="K1018" s="79">
        <v>1.4218009478672985E-5</v>
      </c>
      <c r="L1018" s="79">
        <v>9.1743119266055039E-6</v>
      </c>
      <c r="M1018" s="79">
        <v>9.5693779904306216E-6</v>
      </c>
      <c r="N1018" s="79" t="s">
        <v>48</v>
      </c>
      <c r="O1018" s="79">
        <v>6.4864864864864859E-5</v>
      </c>
      <c r="P1018" s="79" t="s">
        <v>48</v>
      </c>
      <c r="Q1018" s="79">
        <v>2.9702970297029702E-5</v>
      </c>
      <c r="R1018" s="79">
        <v>1.6574585635359117E-5</v>
      </c>
      <c r="S1018" s="79">
        <v>1.5706806282722515E-5</v>
      </c>
      <c r="T1018" s="79">
        <v>2.0547945205479453E-5</v>
      </c>
      <c r="U1018" s="79">
        <v>1.5873015873015872E-5</v>
      </c>
    </row>
    <row r="1019" spans="1:21" x14ac:dyDescent="0.25">
      <c r="A1019" s="81" t="s">
        <v>299</v>
      </c>
      <c r="C1019" s="235" t="s">
        <v>316</v>
      </c>
      <c r="D1019" s="79">
        <v>0.72801875000000005</v>
      </c>
      <c r="E1019" s="79">
        <v>0.73965853658536584</v>
      </c>
      <c r="F1019" s="79">
        <v>0.71536875</v>
      </c>
      <c r="G1019" s="79">
        <v>0.75759883720930232</v>
      </c>
      <c r="H1019" s="79">
        <v>0.74661235955056182</v>
      </c>
      <c r="I1019" s="79">
        <v>0.76075897435897433</v>
      </c>
      <c r="J1019" s="79">
        <v>0.78989175257731958</v>
      </c>
      <c r="K1019" s="79">
        <v>0.77588151658767768</v>
      </c>
      <c r="L1019" s="79">
        <v>0.77121559633027525</v>
      </c>
      <c r="M1019" s="79">
        <v>0.7700478468899522</v>
      </c>
      <c r="N1019" s="79">
        <v>0.75720207253886007</v>
      </c>
      <c r="O1019" s="79">
        <v>0.76118378378378382</v>
      </c>
      <c r="P1019" s="79">
        <v>0.76575129533678754</v>
      </c>
      <c r="Q1019" s="79">
        <v>0.7327128712871287</v>
      </c>
      <c r="R1019" s="79">
        <v>0.71044198895027622</v>
      </c>
      <c r="S1019" s="79">
        <v>0.71740314136125649</v>
      </c>
      <c r="T1019" s="79">
        <v>0.64377397260273972</v>
      </c>
      <c r="U1019" s="79">
        <v>0.73611111111111116</v>
      </c>
    </row>
    <row r="1020" spans="1:21" x14ac:dyDescent="0.25">
      <c r="A1020" s="81" t="s">
        <v>299</v>
      </c>
      <c r="C1020" s="235" t="s">
        <v>38</v>
      </c>
      <c r="D1020" s="79">
        <v>2.0250000000000001E-2</v>
      </c>
      <c r="E1020" s="79">
        <v>1.7804878048780486E-2</v>
      </c>
      <c r="F1020" s="79">
        <v>1.94375E-2</v>
      </c>
      <c r="G1020" s="79">
        <v>2.0988372093023257E-2</v>
      </c>
      <c r="H1020" s="79">
        <v>2.4662921348314607E-2</v>
      </c>
      <c r="I1020" s="79">
        <v>2.1384615384615384E-2</v>
      </c>
      <c r="J1020" s="79">
        <v>2.0824742268041239E-2</v>
      </c>
      <c r="K1020" s="79">
        <v>1.8578199052132701E-2</v>
      </c>
      <c r="L1020" s="79">
        <v>1.9678899082568806E-2</v>
      </c>
      <c r="M1020" s="79">
        <v>1.84688995215311E-2</v>
      </c>
      <c r="N1020" s="79">
        <v>1.8549222797927461E-2</v>
      </c>
      <c r="O1020" s="79">
        <v>2.0702702702702701E-2</v>
      </c>
      <c r="P1020" s="79">
        <v>1.7875647668393783E-2</v>
      </c>
      <c r="Q1020" s="79">
        <v>1.8316831683168316E-2</v>
      </c>
      <c r="R1020" s="79">
        <v>2.027624309392265E-2</v>
      </c>
      <c r="S1020" s="79">
        <v>1.9476439790575915E-2</v>
      </c>
      <c r="T1020" s="79">
        <v>2.5068493150684931E-2</v>
      </c>
      <c r="U1020" s="79">
        <v>1.9417989417989417E-2</v>
      </c>
    </row>
    <row r="1021" spans="1:21" x14ac:dyDescent="0.25">
      <c r="A1021" s="156" t="s">
        <v>299</v>
      </c>
      <c r="B1021" s="131"/>
      <c r="C1021" s="12" t="s">
        <v>353</v>
      </c>
      <c r="D1021" s="128">
        <v>1.7062500000000001E-2</v>
      </c>
      <c r="E1021" s="128">
        <v>2.9207317073170732E-3</v>
      </c>
      <c r="F1021" s="128">
        <v>3.1562500000000002E-3</v>
      </c>
      <c r="G1021" s="128">
        <v>3.0174418604651163E-3</v>
      </c>
      <c r="H1021" s="128">
        <v>1.2955056179775281E-2</v>
      </c>
      <c r="I1021" s="128">
        <v>2.1897435897435896E-2</v>
      </c>
      <c r="J1021" s="128">
        <v>2.2876288659793815E-2</v>
      </c>
      <c r="K1021" s="128">
        <v>2.2909952606635069E-2</v>
      </c>
      <c r="L1021" s="128">
        <v>2.2926605504587156E-2</v>
      </c>
      <c r="M1021" s="128">
        <v>2.5387559808612441E-2</v>
      </c>
      <c r="N1021" s="128">
        <v>2.9233160621761657E-2</v>
      </c>
      <c r="O1021" s="128">
        <v>3.702162162162162E-2</v>
      </c>
      <c r="P1021" s="128">
        <v>4.5595854922279792E-2</v>
      </c>
      <c r="Q1021" s="128">
        <v>5.3594059405940593E-2</v>
      </c>
      <c r="R1021" s="128">
        <v>5.8011049723756904E-2</v>
      </c>
      <c r="S1021" s="128">
        <v>6.4921465968586389E-2</v>
      </c>
      <c r="T1021" s="128">
        <v>8.5616438356164379E-2</v>
      </c>
      <c r="U1021" s="128">
        <v>6.6666666666666666E-2</v>
      </c>
    </row>
    <row r="1022" spans="1:21" ht="15.75" customHeight="1" x14ac:dyDescent="0.25">
      <c r="A1022" s="81" t="s">
        <v>298</v>
      </c>
      <c r="C1022" s="298" t="s">
        <v>130</v>
      </c>
      <c r="D1022" s="79" t="s">
        <v>48</v>
      </c>
      <c r="E1022" s="79" t="s">
        <v>48</v>
      </c>
      <c r="F1022" s="79" t="s">
        <v>48</v>
      </c>
      <c r="G1022" s="79" t="s">
        <v>48</v>
      </c>
      <c r="H1022" s="79" t="s">
        <v>48</v>
      </c>
      <c r="I1022" s="79" t="s">
        <v>48</v>
      </c>
      <c r="J1022" s="79" t="s">
        <v>48</v>
      </c>
      <c r="K1022" s="79" t="s">
        <v>48</v>
      </c>
      <c r="L1022" s="79" t="s">
        <v>48</v>
      </c>
      <c r="M1022" s="79" t="s">
        <v>48</v>
      </c>
      <c r="N1022" s="79" t="s">
        <v>48</v>
      </c>
      <c r="O1022" s="79" t="s">
        <v>48</v>
      </c>
      <c r="P1022" s="79" t="s">
        <v>48</v>
      </c>
      <c r="Q1022" s="79" t="s">
        <v>48</v>
      </c>
      <c r="R1022" s="79" t="s">
        <v>48</v>
      </c>
      <c r="S1022" s="79">
        <v>1.0273972602739726E-5</v>
      </c>
      <c r="T1022" s="79">
        <v>1.6556291390728477E-5</v>
      </c>
      <c r="U1022" s="79">
        <v>1.2903225806451613E-5</v>
      </c>
    </row>
    <row r="1023" spans="1:21" x14ac:dyDescent="0.25">
      <c r="A1023" s="81" t="s">
        <v>298</v>
      </c>
      <c r="C1023" s="292" t="s">
        <v>97</v>
      </c>
      <c r="D1023" s="79" t="s">
        <v>48</v>
      </c>
      <c r="E1023" s="79" t="s">
        <v>48</v>
      </c>
      <c r="F1023" s="79" t="s">
        <v>48</v>
      </c>
      <c r="G1023" s="79">
        <v>1.171875E-4</v>
      </c>
      <c r="H1023" s="79">
        <v>1.458498023715415E-4</v>
      </c>
      <c r="I1023" s="79">
        <v>1.4370078740157479E-4</v>
      </c>
      <c r="J1023" s="79">
        <v>2.4669421487603308E-4</v>
      </c>
      <c r="K1023" s="79">
        <v>2.8218623481781376E-4</v>
      </c>
      <c r="L1023" s="79">
        <v>1.5907172995780592E-4</v>
      </c>
      <c r="M1023" s="79">
        <v>1.0042553191489362E-4</v>
      </c>
      <c r="N1023" s="79">
        <v>2.852173913043478E-4</v>
      </c>
      <c r="O1023" s="79">
        <v>4.0562248995983937E-4</v>
      </c>
      <c r="P1023" s="79">
        <v>2.780769230769231E-4</v>
      </c>
      <c r="Q1023" s="79">
        <v>1.6753731343283583E-4</v>
      </c>
      <c r="R1023" s="79">
        <v>9.6000000000000002E-5</v>
      </c>
      <c r="S1023" s="79">
        <v>4.7945205479452053E-5</v>
      </c>
      <c r="T1023" s="79">
        <v>6.6225165562913907E-5</v>
      </c>
      <c r="U1023" s="79">
        <v>6.4516129032258067E-5</v>
      </c>
    </row>
    <row r="1024" spans="1:21" x14ac:dyDescent="0.25">
      <c r="A1024" s="81" t="s">
        <v>298</v>
      </c>
      <c r="C1024" s="292" t="s">
        <v>81</v>
      </c>
      <c r="D1024" s="79">
        <v>8.1600000000000006E-3</v>
      </c>
      <c r="E1024" s="79">
        <v>1.4986381322957199E-2</v>
      </c>
      <c r="F1024" s="79">
        <v>1.0098832684824902E-2</v>
      </c>
      <c r="G1024" s="79">
        <v>1.1965625000000001E-2</v>
      </c>
      <c r="H1024" s="79">
        <v>1.2848221343873518E-2</v>
      </c>
      <c r="I1024" s="79">
        <v>1.1712204724409449E-2</v>
      </c>
      <c r="J1024" s="79">
        <v>1.1762809917355371E-2</v>
      </c>
      <c r="K1024" s="79">
        <v>1.1297165991902834E-2</v>
      </c>
      <c r="L1024" s="79">
        <v>1.8620675105485231E-2</v>
      </c>
      <c r="M1024" s="79">
        <v>1.7881276595744681E-2</v>
      </c>
      <c r="N1024" s="79">
        <v>1.8280869565217392E-2</v>
      </c>
      <c r="O1024" s="79">
        <v>1.8710040160642569E-2</v>
      </c>
      <c r="P1024" s="79">
        <v>2.4283846153846152E-2</v>
      </c>
      <c r="Q1024" s="79">
        <v>2.2067164179104478E-2</v>
      </c>
      <c r="R1024" s="79">
        <v>1.987309090909091E-2</v>
      </c>
      <c r="S1024" s="79">
        <v>1.7345890410958905E-2</v>
      </c>
      <c r="T1024" s="79">
        <v>1.9768211920529802E-2</v>
      </c>
      <c r="U1024" s="79">
        <v>2.0645161290322581E-2</v>
      </c>
    </row>
    <row r="1025" spans="1:21" x14ac:dyDescent="0.25">
      <c r="A1025" s="81" t="s">
        <v>298</v>
      </c>
      <c r="C1025" s="292" t="s">
        <v>210</v>
      </c>
      <c r="D1025" s="79">
        <v>1.3999999999999999E-4</v>
      </c>
      <c r="E1025" s="79">
        <v>1.5564202334630351E-4</v>
      </c>
      <c r="F1025" s="79">
        <v>2.3346303501945524E-4</v>
      </c>
      <c r="G1025" s="79">
        <v>7.4218750000000001E-4</v>
      </c>
      <c r="H1025" s="79">
        <v>1.2648221343873518E-3</v>
      </c>
      <c r="I1025" s="79">
        <v>7.0866141732283468E-4</v>
      </c>
      <c r="J1025" s="79">
        <v>8.677685950413223E-4</v>
      </c>
      <c r="K1025" s="79">
        <v>5.263157894736842E-4</v>
      </c>
      <c r="L1025" s="79">
        <v>5.4852320675105484E-4</v>
      </c>
      <c r="M1025" s="79">
        <v>5.5319148936170217E-4</v>
      </c>
      <c r="N1025" s="79">
        <v>5.9086956521739128E-4</v>
      </c>
      <c r="O1025" s="79">
        <v>5.646586345381526E-4</v>
      </c>
      <c r="P1025" s="79">
        <v>8.0692307692307693E-4</v>
      </c>
      <c r="Q1025" s="79">
        <v>1.0208955223880596E-3</v>
      </c>
      <c r="R1025" s="79">
        <v>1.0530909090909091E-3</v>
      </c>
      <c r="S1025" s="79">
        <v>1.1893835616438356E-3</v>
      </c>
      <c r="T1025" s="79">
        <v>1.5562913907284769E-3</v>
      </c>
      <c r="U1025" s="79">
        <v>1.7741935483870969E-3</v>
      </c>
    </row>
    <row r="1026" spans="1:21" x14ac:dyDescent="0.25">
      <c r="A1026" s="81" t="s">
        <v>298</v>
      </c>
      <c r="C1026" s="292" t="s">
        <v>5</v>
      </c>
      <c r="D1026" s="79">
        <v>0.124028</v>
      </c>
      <c r="E1026" s="79">
        <v>0.11714785992217899</v>
      </c>
      <c r="F1026" s="79">
        <v>0.11533463035019455</v>
      </c>
      <c r="G1026" s="79">
        <v>0.10941406250000001</v>
      </c>
      <c r="H1026" s="79">
        <v>0.10517786561264822</v>
      </c>
      <c r="I1026" s="79">
        <v>0.1110236220472441</v>
      </c>
      <c r="J1026" s="79">
        <v>0.10702479338842975</v>
      </c>
      <c r="K1026" s="79">
        <v>0.10607287449392712</v>
      </c>
      <c r="L1026" s="79">
        <v>0.10421940928270042</v>
      </c>
      <c r="M1026" s="79">
        <v>0.10510638297872341</v>
      </c>
      <c r="N1026" s="79">
        <v>9.3478260869565219E-2</v>
      </c>
      <c r="O1026" s="79">
        <v>8.9959839357429724E-2</v>
      </c>
      <c r="P1026" s="79">
        <v>0.10038461538461538</v>
      </c>
      <c r="Q1026" s="79">
        <v>9.7014925373134331E-2</v>
      </c>
      <c r="R1026" s="79">
        <v>9.1636363636363641E-2</v>
      </c>
      <c r="S1026" s="79">
        <v>9.1780821917808217E-2</v>
      </c>
      <c r="T1026" s="79">
        <v>9.0716225165562908E-2</v>
      </c>
      <c r="U1026" s="79">
        <v>8.9612903225806451E-2</v>
      </c>
    </row>
    <row r="1027" spans="1:21" x14ac:dyDescent="0.25">
      <c r="A1027" s="81" t="s">
        <v>298</v>
      </c>
      <c r="C1027" s="292" t="s">
        <v>192</v>
      </c>
      <c r="D1027" s="79" t="s">
        <v>48</v>
      </c>
      <c r="E1027" s="79" t="s">
        <v>48</v>
      </c>
      <c r="F1027" s="79" t="s">
        <v>48</v>
      </c>
      <c r="G1027" s="79" t="s">
        <v>48</v>
      </c>
      <c r="H1027" s="79" t="s">
        <v>48</v>
      </c>
      <c r="I1027" s="79" t="s">
        <v>48</v>
      </c>
      <c r="J1027" s="79" t="s">
        <v>48</v>
      </c>
      <c r="K1027" s="79" t="s">
        <v>48</v>
      </c>
      <c r="L1027" s="79" t="s">
        <v>48</v>
      </c>
      <c r="M1027" s="79" t="s">
        <v>48</v>
      </c>
      <c r="N1027" s="79" t="s">
        <v>48</v>
      </c>
      <c r="O1027" s="79">
        <v>1.4176706827309237E-4</v>
      </c>
      <c r="P1027" s="79">
        <v>8.0461538461538463E-4</v>
      </c>
      <c r="Q1027" s="79">
        <v>6.6231343283582088E-4</v>
      </c>
      <c r="R1027" s="79">
        <v>5.6836363636363638E-4</v>
      </c>
      <c r="S1027" s="79">
        <v>5.5445205479452057E-4</v>
      </c>
      <c r="T1027" s="79">
        <v>6.2019867549668872E-4</v>
      </c>
      <c r="U1027" s="79">
        <v>7.1903225806451614E-4</v>
      </c>
    </row>
    <row r="1028" spans="1:21" x14ac:dyDescent="0.25">
      <c r="A1028" s="81" t="s">
        <v>298</v>
      </c>
      <c r="C1028" s="292" t="s">
        <v>365</v>
      </c>
      <c r="D1028" s="79">
        <v>2.3999999999999999E-6</v>
      </c>
      <c r="E1028" s="79">
        <v>2.3346303501945527E-6</v>
      </c>
      <c r="F1028" s="79">
        <v>2.7237354085603114E-6</v>
      </c>
      <c r="G1028" s="79">
        <v>3.9062500000000002E-7</v>
      </c>
      <c r="H1028" s="79" t="s">
        <v>48</v>
      </c>
      <c r="I1028" s="79" t="s">
        <v>48</v>
      </c>
      <c r="J1028" s="79" t="s">
        <v>48</v>
      </c>
      <c r="K1028" s="79" t="s">
        <v>48</v>
      </c>
      <c r="L1028" s="79">
        <v>2.109704641350211E-6</v>
      </c>
      <c r="M1028" s="79">
        <v>2.1276595744680853E-6</v>
      </c>
      <c r="N1028" s="79">
        <v>2.1739130434782607E-6</v>
      </c>
      <c r="O1028" s="79">
        <v>2.0080321285140564E-6</v>
      </c>
      <c r="P1028" s="79" t="s">
        <v>48</v>
      </c>
      <c r="Q1028" s="79" t="s">
        <v>48</v>
      </c>
      <c r="R1028" s="79" t="s">
        <v>48</v>
      </c>
      <c r="S1028" s="79" t="s">
        <v>48</v>
      </c>
      <c r="T1028" s="79" t="s">
        <v>48</v>
      </c>
      <c r="U1028" s="79" t="s">
        <v>48</v>
      </c>
    </row>
    <row r="1029" spans="1:21" x14ac:dyDescent="0.25">
      <c r="A1029" s="81" t="s">
        <v>298</v>
      </c>
      <c r="C1029" s="292" t="s">
        <v>366</v>
      </c>
      <c r="D1029" s="79">
        <v>2.0000000000000001E-4</v>
      </c>
      <c r="E1029" s="79">
        <v>5.8365758754863816E-6</v>
      </c>
      <c r="F1029" s="79" t="s">
        <v>48</v>
      </c>
      <c r="G1029" s="79">
        <v>6.2500000000000003E-6</v>
      </c>
      <c r="H1029" s="79">
        <v>7.9051383399209478E-6</v>
      </c>
      <c r="I1029" s="79">
        <v>7.8740157480314964E-6</v>
      </c>
      <c r="J1029" s="79">
        <v>8.2644628099173556E-6</v>
      </c>
      <c r="K1029" s="79">
        <v>8.0971659919028339E-6</v>
      </c>
      <c r="L1029" s="79">
        <v>1.0126582278481012E-5</v>
      </c>
      <c r="M1029" s="79">
        <v>8.0851063829787232E-6</v>
      </c>
      <c r="N1029" s="79">
        <v>8.6956521739130427E-6</v>
      </c>
      <c r="O1029" s="79" t="s">
        <v>48</v>
      </c>
      <c r="P1029" s="79" t="s">
        <v>48</v>
      </c>
      <c r="Q1029" s="79" t="s">
        <v>48</v>
      </c>
      <c r="R1029" s="79" t="s">
        <v>48</v>
      </c>
      <c r="S1029" s="79" t="s">
        <v>48</v>
      </c>
      <c r="T1029" s="79" t="s">
        <v>48</v>
      </c>
      <c r="U1029" s="79" t="s">
        <v>48</v>
      </c>
    </row>
    <row r="1030" spans="1:21" x14ac:dyDescent="0.25">
      <c r="A1030" s="81" t="s">
        <v>298</v>
      </c>
      <c r="C1030" s="292" t="s">
        <v>93</v>
      </c>
      <c r="D1030" s="79">
        <v>5.7775999999999999E-3</v>
      </c>
      <c r="E1030" s="79">
        <v>4.5867704280155644E-3</v>
      </c>
      <c r="F1030" s="79">
        <v>4.6696498054474705E-3</v>
      </c>
      <c r="G1030" s="79">
        <v>4.8417968750000002E-3</v>
      </c>
      <c r="H1030" s="79">
        <v>4.4490118577075102E-3</v>
      </c>
      <c r="I1030" s="79">
        <v>3.6858267716535433E-3</v>
      </c>
      <c r="J1030" s="79">
        <v>2.8723140495867769E-3</v>
      </c>
      <c r="K1030" s="79">
        <v>3.5914979757085022E-3</v>
      </c>
      <c r="L1030" s="79">
        <v>4.062447257383966E-3</v>
      </c>
      <c r="M1030" s="79">
        <v>3.7523404255319151E-3</v>
      </c>
      <c r="N1030" s="79">
        <v>3.6547826086956521E-3</v>
      </c>
      <c r="O1030" s="79">
        <v>2.8983935742971888E-3</v>
      </c>
      <c r="P1030" s="79">
        <v>2.4592307692307691E-3</v>
      </c>
      <c r="Q1030" s="79">
        <v>2.430223880597015E-3</v>
      </c>
      <c r="R1030" s="79">
        <v>2.5625454545454545E-3</v>
      </c>
      <c r="S1030" s="79">
        <v>6.2078767123287673E-3</v>
      </c>
      <c r="T1030" s="79">
        <v>8.2129139072847687E-3</v>
      </c>
      <c r="U1030" s="79">
        <v>3.9258064516129029E-3</v>
      </c>
    </row>
    <row r="1031" spans="1:21" x14ac:dyDescent="0.25">
      <c r="A1031" s="81" t="s">
        <v>298</v>
      </c>
      <c r="C1031" s="292" t="s">
        <v>202</v>
      </c>
      <c r="D1031" s="79">
        <v>3.9999999999999998E-7</v>
      </c>
      <c r="E1031" s="79">
        <v>7.7821011673151753E-7</v>
      </c>
      <c r="F1031" s="79">
        <v>1.5564202334630351E-6</v>
      </c>
      <c r="G1031" s="79">
        <v>7.8125000000000004E-7</v>
      </c>
      <c r="H1031" s="79">
        <v>3.1620553359683794E-6</v>
      </c>
      <c r="I1031" s="79">
        <v>3.5433070866141731E-6</v>
      </c>
      <c r="J1031" s="79">
        <v>6.6942148760330575E-5</v>
      </c>
      <c r="K1031" s="79">
        <v>1.1214574898785424E-3</v>
      </c>
      <c r="L1031" s="79">
        <v>1.181434599156118E-3</v>
      </c>
      <c r="M1031" s="79">
        <v>1.1914893617021277E-3</v>
      </c>
      <c r="N1031" s="79">
        <v>1.4347826086956522E-3</v>
      </c>
      <c r="O1031" s="79">
        <v>6.5301204819277108E-4</v>
      </c>
      <c r="P1031" s="79">
        <v>6.8230769230769235E-4</v>
      </c>
      <c r="Q1031" s="79">
        <v>5.8283582089552243E-4</v>
      </c>
      <c r="R1031" s="79">
        <v>3.9854545454545454E-4</v>
      </c>
      <c r="S1031" s="79">
        <v>4.1267123287671231E-4</v>
      </c>
      <c r="T1031" s="79">
        <v>3.1721854304635764E-4</v>
      </c>
      <c r="U1031" s="79">
        <v>2.4387096774193548E-4</v>
      </c>
    </row>
    <row r="1032" spans="1:21" x14ac:dyDescent="0.25">
      <c r="A1032" s="81" t="s">
        <v>298</v>
      </c>
      <c r="C1032" s="292" t="s">
        <v>6</v>
      </c>
      <c r="D1032" s="79">
        <v>1.9826799999999999E-2</v>
      </c>
      <c r="E1032" s="79">
        <v>2.0480155642023348E-2</v>
      </c>
      <c r="F1032" s="79">
        <v>1.960817120622568E-2</v>
      </c>
      <c r="G1032" s="79">
        <v>1.6751562500000001E-2</v>
      </c>
      <c r="H1032" s="79">
        <v>1.6467193675889329E-2</v>
      </c>
      <c r="I1032" s="79">
        <v>1.5911811023622047E-2</v>
      </c>
      <c r="J1032" s="79">
        <v>1.9667768595041324E-2</v>
      </c>
      <c r="K1032" s="79">
        <v>1.5503238866396761E-2</v>
      </c>
      <c r="L1032" s="79">
        <v>1.8178059071729959E-2</v>
      </c>
      <c r="M1032" s="79">
        <v>2.111191489361702E-2</v>
      </c>
      <c r="N1032" s="79">
        <v>2.3767826086956521E-2</v>
      </c>
      <c r="O1032" s="79">
        <v>2.4228915662650601E-2</v>
      </c>
      <c r="P1032" s="79">
        <v>2.386423076923077E-2</v>
      </c>
      <c r="Q1032" s="79">
        <v>2.4331716417910449E-2</v>
      </c>
      <c r="R1032" s="79">
        <v>2.4281090909090908E-2</v>
      </c>
      <c r="S1032" s="79">
        <v>2.7251027397260274E-2</v>
      </c>
      <c r="T1032" s="79">
        <v>2.6833774834437087E-2</v>
      </c>
      <c r="U1032" s="79">
        <v>2.6064516129032256E-2</v>
      </c>
    </row>
    <row r="1033" spans="1:21" x14ac:dyDescent="0.25">
      <c r="A1033" s="81" t="s">
        <v>298</v>
      </c>
      <c r="C1033" s="292" t="s">
        <v>101</v>
      </c>
      <c r="D1033" s="79">
        <v>5.0120000000000004E-4</v>
      </c>
      <c r="E1033" s="79">
        <v>4.0233463035019453E-4</v>
      </c>
      <c r="F1033" s="79">
        <v>3.3774319066147862E-4</v>
      </c>
      <c r="G1033" s="79">
        <v>6.0156249999999999E-4</v>
      </c>
      <c r="H1033" s="79">
        <v>4.3873517786561264E-4</v>
      </c>
      <c r="I1033" s="79">
        <v>8.4330708661417325E-4</v>
      </c>
      <c r="J1033" s="79">
        <v>1.0045454545454546E-3</v>
      </c>
      <c r="K1033" s="79">
        <v>1.5659919028340082E-3</v>
      </c>
      <c r="L1033" s="79">
        <v>1.6109704641350212E-3</v>
      </c>
      <c r="M1033" s="79">
        <v>1.6868085106382978E-3</v>
      </c>
      <c r="N1033" s="79">
        <v>1.8086956521739131E-3</v>
      </c>
      <c r="O1033" s="79">
        <v>1.8E-3</v>
      </c>
      <c r="P1033" s="79">
        <v>1.7269230769230768E-3</v>
      </c>
      <c r="Q1033" s="79">
        <v>1.9776119402985077E-3</v>
      </c>
      <c r="R1033" s="79">
        <v>2.5672727272727271E-3</v>
      </c>
      <c r="S1033" s="79">
        <v>2.5308219178082191E-3</v>
      </c>
      <c r="T1033" s="79">
        <v>2.6158940397350994E-3</v>
      </c>
      <c r="U1033" s="79">
        <v>2.3548387096774194E-3</v>
      </c>
    </row>
    <row r="1034" spans="1:21" x14ac:dyDescent="0.25">
      <c r="A1034" s="81" t="s">
        <v>298</v>
      </c>
      <c r="C1034" s="292" t="s">
        <v>168</v>
      </c>
      <c r="D1034" s="79">
        <v>4.3639999999999998E-4</v>
      </c>
      <c r="E1034" s="79">
        <v>3.3813229571984433E-4</v>
      </c>
      <c r="F1034" s="79">
        <v>2.4319066147859923E-4</v>
      </c>
      <c r="G1034" s="79">
        <v>8.9453125000000001E-5</v>
      </c>
      <c r="H1034" s="79">
        <v>8.2608695652173919E-5</v>
      </c>
      <c r="I1034" s="79">
        <v>3.0314960629921261E-4</v>
      </c>
      <c r="J1034" s="79">
        <v>4.6487603305785124E-4</v>
      </c>
      <c r="K1034" s="79">
        <v>5.6558704453441293E-4</v>
      </c>
      <c r="L1034" s="79">
        <v>6.6286919831223627E-4</v>
      </c>
      <c r="M1034" s="79">
        <v>9.5744680851063825E-4</v>
      </c>
      <c r="N1034" s="79">
        <v>2.6230434782608695E-3</v>
      </c>
      <c r="O1034" s="79">
        <v>4.6510040160642569E-3</v>
      </c>
      <c r="P1034" s="79">
        <v>8.8226923076923074E-3</v>
      </c>
      <c r="Q1034" s="79">
        <v>1.1855970149253731E-2</v>
      </c>
      <c r="R1034" s="79">
        <v>1.0523272727272727E-2</v>
      </c>
      <c r="S1034" s="79">
        <v>1.1203424657534246E-2</v>
      </c>
      <c r="T1034" s="79">
        <v>1.1945364238410597E-2</v>
      </c>
      <c r="U1034" s="79">
        <v>1.1680645161290323E-2</v>
      </c>
    </row>
    <row r="1035" spans="1:21" x14ac:dyDescent="0.25">
      <c r="A1035" s="81" t="s">
        <v>298</v>
      </c>
      <c r="B1035" s="79" t="s">
        <v>371</v>
      </c>
      <c r="C1035" s="292" t="s">
        <v>102</v>
      </c>
      <c r="D1035" s="79">
        <v>1.3359999999999999E-4</v>
      </c>
      <c r="E1035" s="79">
        <v>1.0389105058365758E-4</v>
      </c>
      <c r="F1035" s="79">
        <v>9.7276264591439695E-5</v>
      </c>
      <c r="G1035" s="79">
        <v>7.8125000000000002E-5</v>
      </c>
      <c r="H1035" s="79">
        <v>3.6363636363636364E-5</v>
      </c>
      <c r="I1035" s="79">
        <v>3.5433070866141735E-5</v>
      </c>
      <c r="J1035" s="79">
        <v>3.7190082644628101E-5</v>
      </c>
      <c r="K1035" s="79">
        <v>3.6437246963562756E-5</v>
      </c>
      <c r="L1035" s="79">
        <v>4.2194092827004217E-5</v>
      </c>
      <c r="M1035" s="79">
        <v>4.2553191489361704E-5</v>
      </c>
      <c r="N1035" s="79">
        <v>4.347826086956522E-5</v>
      </c>
      <c r="O1035" s="79" t="s">
        <v>48</v>
      </c>
      <c r="P1035" s="79" t="s">
        <v>48</v>
      </c>
      <c r="Q1035" s="79" t="s">
        <v>48</v>
      </c>
      <c r="R1035" s="79">
        <v>2.8618181818181818E-4</v>
      </c>
      <c r="S1035" s="79">
        <v>3.0582191780821919E-4</v>
      </c>
      <c r="T1035" s="79">
        <v>4.3543046357615896E-4</v>
      </c>
      <c r="U1035" s="79">
        <v>5.4580645161290324E-4</v>
      </c>
    </row>
    <row r="1036" spans="1:21" x14ac:dyDescent="0.25">
      <c r="A1036" s="81" t="s">
        <v>298</v>
      </c>
      <c r="C1036" s="292" t="s">
        <v>271</v>
      </c>
      <c r="D1036" s="79" t="s">
        <v>48</v>
      </c>
      <c r="E1036" s="79" t="s">
        <v>48</v>
      </c>
      <c r="F1036" s="79" t="s">
        <v>48</v>
      </c>
      <c r="G1036" s="79">
        <v>1.6210937500000001E-4</v>
      </c>
      <c r="H1036" s="79">
        <v>1.9090909090909092E-4</v>
      </c>
      <c r="I1036" s="79">
        <v>1.124015748031496E-3</v>
      </c>
      <c r="J1036" s="79">
        <v>3.0991735537190085E-4</v>
      </c>
      <c r="K1036" s="79">
        <v>3.0364372469635629E-4</v>
      </c>
      <c r="L1036" s="79">
        <v>3.1645569620253165E-4</v>
      </c>
      <c r="M1036" s="79">
        <v>3.1914893617021275E-4</v>
      </c>
      <c r="N1036" s="79">
        <v>2.173913043478261E-4</v>
      </c>
      <c r="O1036" s="79">
        <v>2.0080321285140563E-4</v>
      </c>
      <c r="P1036" s="79">
        <v>1.1538461538461538E-4</v>
      </c>
      <c r="Q1036" s="79">
        <v>1.4925373134328358E-4</v>
      </c>
      <c r="R1036" s="79">
        <v>1.8181818181818181E-4</v>
      </c>
      <c r="S1036" s="79">
        <v>1.36986301369863E-4</v>
      </c>
      <c r="T1036" s="79">
        <v>1.6556291390728477E-4</v>
      </c>
      <c r="U1036" s="79">
        <v>1.6129032258064516E-4</v>
      </c>
    </row>
    <row r="1037" spans="1:21" x14ac:dyDescent="0.25">
      <c r="A1037" s="81" t="s">
        <v>298</v>
      </c>
      <c r="C1037" s="292" t="s">
        <v>367</v>
      </c>
      <c r="D1037" s="79">
        <v>4.0000000000000002E-4</v>
      </c>
      <c r="E1037" s="79">
        <v>3.8910505836575878E-4</v>
      </c>
      <c r="F1037" s="79">
        <v>3.8910505836575878E-4</v>
      </c>
      <c r="G1037" s="79">
        <v>2.3437499999999999E-4</v>
      </c>
      <c r="H1037" s="79">
        <v>2.7667984189723319E-4</v>
      </c>
      <c r="I1037" s="79">
        <v>2.7559055118110237E-4</v>
      </c>
      <c r="J1037" s="79">
        <v>6.1983471074380169E-4</v>
      </c>
      <c r="K1037" s="79">
        <v>6.0728744939271258E-4</v>
      </c>
      <c r="L1037" s="79">
        <v>6.329113924050633E-4</v>
      </c>
      <c r="M1037" s="79">
        <v>6.382978723404255E-4</v>
      </c>
      <c r="N1037" s="79">
        <v>6.5217391304347831E-4</v>
      </c>
      <c r="O1037" s="79">
        <v>7.2289156626506026E-4</v>
      </c>
      <c r="P1037" s="79">
        <v>6.1538461538461541E-4</v>
      </c>
      <c r="Q1037" s="79">
        <v>5.9701492537313433E-4</v>
      </c>
      <c r="R1037" s="79">
        <v>5.4545454545454548E-4</v>
      </c>
      <c r="S1037" s="79">
        <v>5.4794520547945202E-4</v>
      </c>
      <c r="T1037" s="79">
        <v>4.966887417218543E-4</v>
      </c>
      <c r="U1037" s="79">
        <v>4.8387096774193548E-4</v>
      </c>
    </row>
    <row r="1038" spans="1:21" x14ac:dyDescent="0.25">
      <c r="A1038" s="81" t="s">
        <v>298</v>
      </c>
      <c r="C1038" s="292" t="s">
        <v>82</v>
      </c>
      <c r="D1038" s="79">
        <v>6.6239599999999996E-2</v>
      </c>
      <c r="E1038" s="79">
        <v>6.1329571984435796E-2</v>
      </c>
      <c r="F1038" s="79">
        <v>6.0780933852140076E-2</v>
      </c>
      <c r="G1038" s="79">
        <v>6.2060546874999997E-2</v>
      </c>
      <c r="H1038" s="79">
        <v>6.004110671936759E-2</v>
      </c>
      <c r="I1038" s="79">
        <v>5.5457086614173229E-2</v>
      </c>
      <c r="J1038" s="79">
        <v>5.3503305785123967E-2</v>
      </c>
      <c r="K1038" s="79">
        <v>4.8400404858299592E-2</v>
      </c>
      <c r="L1038" s="79">
        <v>4.3676371308016874E-2</v>
      </c>
      <c r="M1038" s="79">
        <v>4.3494042553191489E-2</v>
      </c>
      <c r="N1038" s="79">
        <v>4.1264782608695649E-2</v>
      </c>
      <c r="O1038" s="79">
        <v>3.9050200803212851E-2</v>
      </c>
      <c r="P1038" s="79">
        <v>3.9497307692307693E-2</v>
      </c>
      <c r="Q1038" s="79">
        <v>3.8292537313432837E-2</v>
      </c>
      <c r="R1038" s="79">
        <v>3.9090181818181816E-2</v>
      </c>
      <c r="S1038" s="79">
        <v>4.2484246575342464E-2</v>
      </c>
      <c r="T1038" s="79">
        <v>5.0156291390728476E-2</v>
      </c>
      <c r="U1038" s="79">
        <v>4.9273225806451611E-2</v>
      </c>
    </row>
    <row r="1039" spans="1:21" x14ac:dyDescent="0.25">
      <c r="A1039" s="81" t="s">
        <v>298</v>
      </c>
      <c r="C1039" s="292" t="s">
        <v>368</v>
      </c>
      <c r="D1039" s="79">
        <v>2.0000000000000002E-5</v>
      </c>
      <c r="E1039" s="79">
        <v>1.5953307392996109E-5</v>
      </c>
      <c r="F1039" s="79">
        <v>5.8365758754863816E-6</v>
      </c>
      <c r="G1039" s="79">
        <v>1.3281249999999999E-5</v>
      </c>
      <c r="H1039" s="79">
        <v>6.3241106719367587E-6</v>
      </c>
      <c r="I1039" s="79">
        <v>2.7559055118110238E-6</v>
      </c>
      <c r="J1039" s="79">
        <v>2.8925619834710743E-6</v>
      </c>
      <c r="K1039" s="79">
        <v>6.0728744939271254E-6</v>
      </c>
      <c r="L1039" s="79">
        <v>4.2194092827004219E-6</v>
      </c>
      <c r="M1039" s="79">
        <v>4.2553191489361706E-6</v>
      </c>
      <c r="N1039" s="79">
        <v>1.8695652173913042E-5</v>
      </c>
      <c r="O1039" s="79">
        <v>2.4497991967871484E-5</v>
      </c>
      <c r="P1039" s="79">
        <v>2.3076923076923076E-5</v>
      </c>
      <c r="Q1039" s="79">
        <v>1.9776119402985073E-5</v>
      </c>
      <c r="R1039" s="79">
        <v>2.0000000000000002E-5</v>
      </c>
      <c r="S1039" s="79">
        <v>2.0547945205479453E-5</v>
      </c>
      <c r="T1039" s="79">
        <v>1.9867549668874173E-5</v>
      </c>
      <c r="U1039" s="79">
        <v>1.9354838709677421E-5</v>
      </c>
    </row>
    <row r="1040" spans="1:21" x14ac:dyDescent="0.25">
      <c r="A1040" s="81" t="s">
        <v>298</v>
      </c>
      <c r="C1040" s="292" t="s">
        <v>370</v>
      </c>
      <c r="D1040" s="79" t="s">
        <v>48</v>
      </c>
      <c r="E1040" s="79" t="s">
        <v>48</v>
      </c>
      <c r="F1040" s="79" t="s">
        <v>48</v>
      </c>
      <c r="G1040" s="79" t="s">
        <v>48</v>
      </c>
      <c r="H1040" s="79">
        <v>5.9288537549407113E-5</v>
      </c>
      <c r="I1040" s="79">
        <v>5.9055118110236221E-5</v>
      </c>
      <c r="J1040" s="79">
        <v>6.1983471074380166E-5</v>
      </c>
      <c r="K1040" s="79">
        <v>6.0728744939271258E-5</v>
      </c>
      <c r="L1040" s="79">
        <v>6.3291139240506333E-5</v>
      </c>
      <c r="M1040" s="79">
        <v>6.382978723404255E-5</v>
      </c>
      <c r="N1040" s="79" t="s">
        <v>48</v>
      </c>
      <c r="O1040" s="79" t="s">
        <v>48</v>
      </c>
      <c r="P1040" s="79">
        <v>0</v>
      </c>
      <c r="Q1040" s="79" t="s">
        <v>48</v>
      </c>
      <c r="R1040" s="79" t="s">
        <v>48</v>
      </c>
      <c r="S1040" s="79" t="s">
        <v>48</v>
      </c>
      <c r="T1040" s="79" t="s">
        <v>48</v>
      </c>
      <c r="U1040" s="79" t="s">
        <v>48</v>
      </c>
    </row>
    <row r="1041" spans="1:21" x14ac:dyDescent="0.25">
      <c r="A1041" s="81" t="s">
        <v>298</v>
      </c>
      <c r="C1041" s="292" t="s">
        <v>83</v>
      </c>
      <c r="D1041" s="79">
        <v>1.7992000000000001E-2</v>
      </c>
      <c r="E1041" s="79">
        <v>1.8703891050583659E-2</v>
      </c>
      <c r="F1041" s="79">
        <v>2.1067315175097277E-2</v>
      </c>
      <c r="G1041" s="79">
        <v>1.6669140624999999E-2</v>
      </c>
      <c r="H1041" s="79">
        <v>1.5291699604743083E-2</v>
      </c>
      <c r="I1041" s="79">
        <v>1.5336220472440945E-2</v>
      </c>
      <c r="J1041" s="79">
        <v>1.6523140495867769E-2</v>
      </c>
      <c r="K1041" s="79">
        <v>1.6375303643724696E-2</v>
      </c>
      <c r="L1041" s="79">
        <v>1.7763713080168775E-2</v>
      </c>
      <c r="M1041" s="79">
        <v>1.7671063829787233E-2</v>
      </c>
      <c r="N1041" s="79">
        <v>1.702695652173913E-2</v>
      </c>
      <c r="O1041" s="79">
        <v>1.6399196787148594E-2</v>
      </c>
      <c r="P1041" s="79">
        <v>1.519E-2</v>
      </c>
      <c r="Q1041" s="79">
        <v>1.6842164179104478E-2</v>
      </c>
      <c r="R1041" s="79">
        <v>1.8158545454545455E-2</v>
      </c>
      <c r="S1041" s="79">
        <v>1.7571575342465753E-2</v>
      </c>
      <c r="T1041" s="79">
        <v>1.524205298013245E-2</v>
      </c>
      <c r="U1041" s="79">
        <v>1.371E-2</v>
      </c>
    </row>
    <row r="1042" spans="1:21" x14ac:dyDescent="0.25">
      <c r="A1042" s="81" t="s">
        <v>298</v>
      </c>
      <c r="C1042" s="292" t="s">
        <v>15</v>
      </c>
      <c r="D1042" s="79">
        <v>7.1199999999999999E-2</v>
      </c>
      <c r="E1042" s="79">
        <v>6.7315175097276261E-2</v>
      </c>
      <c r="F1042" s="79">
        <v>7.0038910505836577E-2</v>
      </c>
      <c r="G1042" s="79">
        <v>7.2265625E-2</v>
      </c>
      <c r="H1042" s="79">
        <v>7.5889328063241113E-2</v>
      </c>
      <c r="I1042" s="79">
        <v>8.070866141732283E-2</v>
      </c>
      <c r="J1042" s="79">
        <v>8.8842975206611566E-2</v>
      </c>
      <c r="K1042" s="79">
        <v>9.1093117408906882E-2</v>
      </c>
      <c r="L1042" s="79">
        <v>0.10337552742616034</v>
      </c>
      <c r="M1042" s="79">
        <v>0.11702127659574468</v>
      </c>
      <c r="N1042" s="79">
        <v>0.12391304347826088</v>
      </c>
      <c r="O1042" s="79">
        <v>0.12851405622489959</v>
      </c>
      <c r="P1042" s="79">
        <v>0.13269230769230769</v>
      </c>
      <c r="Q1042" s="79">
        <v>0.13507462686567165</v>
      </c>
      <c r="R1042" s="79">
        <v>0.14727272727272728</v>
      </c>
      <c r="S1042" s="79">
        <v>0.14726027397260275</v>
      </c>
      <c r="T1042" s="79">
        <v>0.1490066225165563</v>
      </c>
      <c r="U1042" s="79">
        <v>0.14516129032258066</v>
      </c>
    </row>
    <row r="1043" spans="1:21" x14ac:dyDescent="0.25">
      <c r="A1043" s="81" t="s">
        <v>298</v>
      </c>
      <c r="C1043" s="292" t="s">
        <v>103</v>
      </c>
      <c r="D1043" s="79">
        <v>7.5240000000000003E-3</v>
      </c>
      <c r="E1043" s="79">
        <v>1.7061089494163423E-2</v>
      </c>
      <c r="F1043" s="79">
        <v>1.4403891050583657E-2</v>
      </c>
      <c r="G1043" s="79">
        <v>8.5207031249999992E-3</v>
      </c>
      <c r="H1043" s="79">
        <v>8.2304347826086949E-3</v>
      </c>
      <c r="I1043" s="79">
        <v>1.8312992125984251E-2</v>
      </c>
      <c r="J1043" s="79">
        <v>1.5594214876033057E-2</v>
      </c>
      <c r="K1043" s="79">
        <v>1.4487044534412956E-2</v>
      </c>
      <c r="L1043" s="79">
        <v>6.6172995780590721E-3</v>
      </c>
      <c r="M1043" s="79">
        <v>6.5880851063829784E-3</v>
      </c>
      <c r="N1043" s="79">
        <v>1.4922173913043478E-2</v>
      </c>
      <c r="O1043" s="79">
        <v>1.9211646586345381E-2</v>
      </c>
      <c r="P1043" s="79">
        <v>2.0617307692307692E-2</v>
      </c>
      <c r="Q1043" s="79">
        <v>2.0861194029850746E-2</v>
      </c>
      <c r="R1043" s="79">
        <v>2.4064727272727272E-2</v>
      </c>
      <c r="S1043" s="79">
        <v>1.9090753424657533E-2</v>
      </c>
      <c r="T1043" s="79">
        <v>1.8879139072847682E-2</v>
      </c>
      <c r="U1043" s="79">
        <v>1.9097419354838711E-2</v>
      </c>
    </row>
    <row r="1044" spans="1:21" x14ac:dyDescent="0.25">
      <c r="A1044" s="81" t="s">
        <v>298</v>
      </c>
      <c r="C1044" s="292" t="s">
        <v>213</v>
      </c>
      <c r="D1044" s="79">
        <v>6.4399999999999993E-5</v>
      </c>
      <c r="E1044" s="79">
        <v>8.4435797665369656E-5</v>
      </c>
      <c r="F1044" s="79">
        <v>2.4124513618677044E-5</v>
      </c>
      <c r="G1044" s="79">
        <v>2.38671875E-3</v>
      </c>
      <c r="H1044" s="79">
        <v>3.0079051383399211E-3</v>
      </c>
      <c r="I1044" s="79">
        <v>3.5334645669291339E-3</v>
      </c>
      <c r="J1044" s="79">
        <v>4.4049586776859504E-3</v>
      </c>
      <c r="K1044" s="79">
        <v>2.9635627530364373E-3</v>
      </c>
      <c r="L1044" s="79">
        <v>4.3881856540084387E-3</v>
      </c>
      <c r="M1044" s="79">
        <v>2.2127659574468087E-3</v>
      </c>
      <c r="N1044" s="79">
        <v>1.4782608695652175E-3</v>
      </c>
      <c r="O1044" s="79">
        <v>4.457831325301205E-3</v>
      </c>
      <c r="P1044" s="79">
        <v>4.673076923076923E-3</v>
      </c>
      <c r="Q1044" s="79">
        <v>4.5335820895522384E-3</v>
      </c>
      <c r="R1044" s="79">
        <v>5.1454545454545451E-3</v>
      </c>
      <c r="S1044" s="79">
        <v>5.873287671232877E-3</v>
      </c>
      <c r="T1044" s="79">
        <v>1.031456953642384E-2</v>
      </c>
      <c r="U1044" s="79">
        <v>1.1983870967741936E-2</v>
      </c>
    </row>
    <row r="1045" spans="1:21" x14ac:dyDescent="0.25">
      <c r="A1045" s="81" t="s">
        <v>298</v>
      </c>
      <c r="C1045" s="292" t="s">
        <v>332</v>
      </c>
      <c r="D1045" s="79">
        <v>2.968E-4</v>
      </c>
      <c r="E1045" s="79">
        <v>6.4202334630350196E-5</v>
      </c>
      <c r="F1045" s="79">
        <v>1.9455252918287939E-5</v>
      </c>
      <c r="G1045" s="79">
        <v>3.9062500000000001E-5</v>
      </c>
      <c r="H1045" s="79">
        <v>3.9525691699604744E-5</v>
      </c>
      <c r="I1045" s="79">
        <v>4.3307086614173228E-5</v>
      </c>
      <c r="J1045" s="79">
        <v>6.1983471074380166E-5</v>
      </c>
      <c r="K1045" s="79">
        <v>1.7165991902834009E-4</v>
      </c>
      <c r="L1045" s="79">
        <v>5.1054852320675103E-4</v>
      </c>
      <c r="M1045" s="79">
        <v>8.787234042553192E-4</v>
      </c>
      <c r="N1045" s="79">
        <v>8.6086956521739136E-5</v>
      </c>
      <c r="O1045" s="79">
        <v>6.0240963855421684E-5</v>
      </c>
      <c r="P1045" s="79">
        <v>1.1538461538461538E-4</v>
      </c>
      <c r="Q1045" s="79">
        <v>1.8656716417910448E-4</v>
      </c>
      <c r="R1045" s="79">
        <v>1.4545454545454546E-4</v>
      </c>
      <c r="S1045" s="79">
        <v>1.36986301369863E-4</v>
      </c>
      <c r="T1045" s="79">
        <v>1.3245033112582781E-4</v>
      </c>
      <c r="U1045" s="79">
        <v>1.2903225806451613E-4</v>
      </c>
    </row>
    <row r="1046" spans="1:21" x14ac:dyDescent="0.25">
      <c r="A1046" s="81" t="s">
        <v>298</v>
      </c>
      <c r="C1046" s="292" t="s">
        <v>340</v>
      </c>
      <c r="D1046" s="79">
        <v>1.3600000000000001E-3</v>
      </c>
      <c r="E1046" s="79">
        <v>1.0571984435797665E-3</v>
      </c>
      <c r="F1046" s="79">
        <v>1.227237354085603E-3</v>
      </c>
      <c r="G1046" s="79">
        <v>1.4343750000000001E-3</v>
      </c>
      <c r="H1046" s="79">
        <v>1.4110671936758894E-3</v>
      </c>
      <c r="I1046" s="79">
        <v>5.1692913385826774E-4</v>
      </c>
      <c r="J1046" s="79">
        <v>5.0371900826446281E-4</v>
      </c>
      <c r="K1046" s="79">
        <v>5.4048582995951415E-4</v>
      </c>
      <c r="L1046" s="79">
        <v>5.5864978902953586E-4</v>
      </c>
      <c r="M1046" s="79">
        <v>5.2893617021276601E-4</v>
      </c>
      <c r="N1046" s="79">
        <v>1.8282608695652173E-3</v>
      </c>
      <c r="O1046" s="79">
        <v>2.7899598393574298E-3</v>
      </c>
      <c r="P1046" s="79">
        <v>2.0423076923076922E-3</v>
      </c>
      <c r="Q1046" s="79">
        <v>4.1078358208955223E-3</v>
      </c>
      <c r="R1046" s="79">
        <v>3.9792727272727271E-3</v>
      </c>
      <c r="S1046" s="79">
        <v>4.4345890410958906E-3</v>
      </c>
      <c r="T1046" s="79">
        <v>5.7344370860927156E-3</v>
      </c>
      <c r="U1046" s="79">
        <v>8.3870967741935479E-3</v>
      </c>
    </row>
    <row r="1047" spans="1:21" x14ac:dyDescent="0.25">
      <c r="A1047" s="81" t="s">
        <v>298</v>
      </c>
      <c r="C1047" s="292" t="s">
        <v>142</v>
      </c>
      <c r="D1047" s="79">
        <v>4.0000000000000002E-4</v>
      </c>
      <c r="E1047" s="79">
        <v>3.8910505836575878E-4</v>
      </c>
      <c r="F1047" s="79">
        <v>3.8910505836575878E-4</v>
      </c>
      <c r="G1047" s="79">
        <v>3.9062500000000002E-4</v>
      </c>
      <c r="H1047" s="79">
        <v>3.9525691699604743E-4</v>
      </c>
      <c r="I1047" s="79">
        <v>1.968503937007874E-4</v>
      </c>
      <c r="J1047" s="79" t="s">
        <v>48</v>
      </c>
      <c r="K1047" s="79" t="s">
        <v>48</v>
      </c>
      <c r="L1047" s="79" t="s">
        <v>48</v>
      </c>
      <c r="M1047" s="79" t="s">
        <v>48</v>
      </c>
      <c r="N1047" s="79" t="s">
        <v>48</v>
      </c>
      <c r="O1047" s="79" t="s">
        <v>48</v>
      </c>
      <c r="P1047" s="79" t="s">
        <v>48</v>
      </c>
      <c r="Q1047" s="79" t="s">
        <v>48</v>
      </c>
      <c r="R1047" s="79" t="s">
        <v>48</v>
      </c>
      <c r="S1047" s="79" t="s">
        <v>48</v>
      </c>
      <c r="T1047" s="79" t="s">
        <v>48</v>
      </c>
      <c r="U1047" s="79" t="s">
        <v>48</v>
      </c>
    </row>
    <row r="1048" spans="1:21" x14ac:dyDescent="0.25">
      <c r="A1048" s="81" t="s">
        <v>298</v>
      </c>
      <c r="C1048" s="292" t="s">
        <v>133</v>
      </c>
      <c r="D1048" s="79" t="s">
        <v>48</v>
      </c>
      <c r="E1048" s="79" t="s">
        <v>48</v>
      </c>
      <c r="F1048" s="79" t="s">
        <v>48</v>
      </c>
      <c r="G1048" s="79" t="s">
        <v>48</v>
      </c>
      <c r="H1048" s="79" t="s">
        <v>48</v>
      </c>
      <c r="I1048" s="79" t="s">
        <v>48</v>
      </c>
      <c r="J1048" s="79">
        <v>4.1322314049586776E-4</v>
      </c>
      <c r="K1048" s="79">
        <v>9.4089068825910932E-4</v>
      </c>
      <c r="L1048" s="79">
        <v>4.7637130801687764E-4</v>
      </c>
      <c r="M1048" s="79">
        <v>7.9191489361702132E-4</v>
      </c>
      <c r="N1048" s="79">
        <v>7.2391304347826089E-4</v>
      </c>
      <c r="O1048" s="79">
        <v>4.4859437751004018E-4</v>
      </c>
      <c r="P1048" s="79" t="s">
        <v>48</v>
      </c>
      <c r="Q1048" s="79">
        <v>3.8432835820895521E-5</v>
      </c>
      <c r="R1048" s="79">
        <v>1.1163636363636364E-4</v>
      </c>
      <c r="S1048" s="79">
        <v>3.4246575342465751E-5</v>
      </c>
      <c r="T1048" s="79" t="s">
        <v>48</v>
      </c>
      <c r="U1048" s="79" t="s">
        <v>48</v>
      </c>
    </row>
    <row r="1049" spans="1:21" x14ac:dyDescent="0.25">
      <c r="A1049" s="81" t="s">
        <v>298</v>
      </c>
      <c r="C1049" s="292" t="s">
        <v>18</v>
      </c>
      <c r="D1049" s="79">
        <v>5.6959999999999997E-4</v>
      </c>
      <c r="E1049" s="79">
        <v>2.5330739299610894E-4</v>
      </c>
      <c r="F1049" s="79" t="s">
        <v>48</v>
      </c>
      <c r="G1049" s="79" t="s">
        <v>48</v>
      </c>
      <c r="H1049" s="79" t="s">
        <v>48</v>
      </c>
      <c r="I1049" s="79" t="s">
        <v>48</v>
      </c>
      <c r="J1049" s="79" t="s">
        <v>48</v>
      </c>
      <c r="K1049" s="79" t="s">
        <v>48</v>
      </c>
      <c r="L1049" s="79" t="s">
        <v>48</v>
      </c>
      <c r="M1049" s="79" t="s">
        <v>48</v>
      </c>
      <c r="N1049" s="79">
        <v>2.0434782608695654E-5</v>
      </c>
      <c r="O1049" s="79">
        <v>1.7068273092369477E-4</v>
      </c>
      <c r="P1049" s="79">
        <v>2.05E-4</v>
      </c>
      <c r="Q1049" s="79">
        <v>1.8470149253731343E-4</v>
      </c>
      <c r="R1049" s="79">
        <v>1.4930909090909092E-3</v>
      </c>
      <c r="S1049" s="79">
        <v>8.9325342465753424E-3</v>
      </c>
      <c r="T1049" s="79">
        <v>1.1616225165562913E-2</v>
      </c>
      <c r="U1049" s="79">
        <v>9.9406451612903228E-3</v>
      </c>
    </row>
    <row r="1050" spans="1:21" x14ac:dyDescent="0.25">
      <c r="A1050" s="81" t="s">
        <v>298</v>
      </c>
      <c r="C1050" s="292" t="s">
        <v>222</v>
      </c>
      <c r="D1050" s="79">
        <v>1.4E-3</v>
      </c>
      <c r="E1050" s="79">
        <v>7.8832684824902723E-4</v>
      </c>
      <c r="F1050" s="79">
        <v>1.1171206225680933E-3</v>
      </c>
      <c r="G1050" s="79">
        <v>1.173828125E-3</v>
      </c>
      <c r="H1050" s="79">
        <v>1.0869565217391304E-3</v>
      </c>
      <c r="I1050" s="79">
        <v>1.8972440944881889E-3</v>
      </c>
      <c r="J1050" s="79">
        <v>2.1190082644628101E-3</v>
      </c>
      <c r="K1050" s="79">
        <v>2.1611336032388664E-3</v>
      </c>
      <c r="L1050" s="79">
        <v>2.1805907172995779E-3</v>
      </c>
      <c r="M1050" s="79">
        <v>1.3557446808510638E-3</v>
      </c>
      <c r="N1050" s="79">
        <v>1.7969565217391304E-3</v>
      </c>
      <c r="O1050" s="79">
        <v>2.1654618473895583E-3</v>
      </c>
      <c r="P1050" s="79">
        <v>1.7665384615384615E-3</v>
      </c>
      <c r="Q1050" s="79">
        <v>1.8369402985074627E-3</v>
      </c>
      <c r="R1050" s="79">
        <v>1.8687272727272728E-3</v>
      </c>
      <c r="S1050" s="79">
        <v>2.9712328767123289E-3</v>
      </c>
      <c r="T1050" s="79">
        <v>2.4248344370860929E-3</v>
      </c>
      <c r="U1050" s="79">
        <v>2.2941935483870969E-3</v>
      </c>
    </row>
    <row r="1051" spans="1:21" x14ac:dyDescent="0.25">
      <c r="A1051" s="81" t="s">
        <v>298</v>
      </c>
      <c r="C1051" s="292" t="s">
        <v>106</v>
      </c>
      <c r="D1051" s="79" t="s">
        <v>48</v>
      </c>
      <c r="E1051" s="79" t="s">
        <v>48</v>
      </c>
      <c r="F1051" s="79" t="s">
        <v>48</v>
      </c>
      <c r="G1051" s="79" t="s">
        <v>48</v>
      </c>
      <c r="H1051" s="79" t="s">
        <v>48</v>
      </c>
      <c r="I1051" s="79" t="s">
        <v>48</v>
      </c>
      <c r="J1051" s="79" t="s">
        <v>48</v>
      </c>
      <c r="K1051" s="79" t="s">
        <v>48</v>
      </c>
      <c r="L1051" s="79" t="s">
        <v>48</v>
      </c>
      <c r="M1051" s="79" t="s">
        <v>48</v>
      </c>
      <c r="N1051" s="79" t="s">
        <v>48</v>
      </c>
      <c r="O1051" s="79">
        <v>3.8152610441767071E-5</v>
      </c>
      <c r="P1051" s="79">
        <v>8.0269230769230765E-4</v>
      </c>
      <c r="Q1051" s="79">
        <v>2.3522388059701491E-3</v>
      </c>
      <c r="R1051" s="79">
        <v>2.9727272727272727E-3</v>
      </c>
      <c r="S1051" s="79">
        <v>3.8017123287671234E-3</v>
      </c>
      <c r="T1051" s="79">
        <v>3.8854304635761588E-3</v>
      </c>
      <c r="U1051" s="79">
        <v>4.4193548387096776E-3</v>
      </c>
    </row>
    <row r="1052" spans="1:21" x14ac:dyDescent="0.25">
      <c r="A1052" s="81" t="s">
        <v>298</v>
      </c>
      <c r="C1052" s="292" t="s">
        <v>320</v>
      </c>
      <c r="D1052" s="79">
        <v>3.9199999999999997E-5</v>
      </c>
      <c r="E1052" s="79">
        <v>2.762645914396887E-5</v>
      </c>
      <c r="F1052" s="79" t="s">
        <v>48</v>
      </c>
      <c r="G1052" s="79" t="s">
        <v>48</v>
      </c>
      <c r="H1052" s="79" t="s">
        <v>48</v>
      </c>
      <c r="I1052" s="79" t="s">
        <v>48</v>
      </c>
      <c r="J1052" s="79" t="s">
        <v>48</v>
      </c>
      <c r="K1052" s="79" t="s">
        <v>48</v>
      </c>
      <c r="L1052" s="79" t="s">
        <v>48</v>
      </c>
      <c r="M1052" s="79" t="s">
        <v>48</v>
      </c>
      <c r="N1052" s="79" t="s">
        <v>48</v>
      </c>
      <c r="O1052" s="79" t="s">
        <v>48</v>
      </c>
      <c r="P1052" s="79" t="s">
        <v>48</v>
      </c>
      <c r="Q1052" s="79" t="s">
        <v>48</v>
      </c>
      <c r="R1052" s="79" t="s">
        <v>48</v>
      </c>
      <c r="S1052" s="79" t="s">
        <v>48</v>
      </c>
      <c r="T1052" s="79" t="s">
        <v>48</v>
      </c>
      <c r="U1052" s="79" t="s">
        <v>48</v>
      </c>
    </row>
    <row r="1053" spans="1:21" x14ac:dyDescent="0.25">
      <c r="A1053" s="81" t="s">
        <v>298</v>
      </c>
      <c r="C1053" s="292" t="s">
        <v>369</v>
      </c>
      <c r="D1053" s="79">
        <v>2.0000000000000001E-4</v>
      </c>
      <c r="E1053" s="79">
        <v>1.9455252918287939E-4</v>
      </c>
      <c r="F1053" s="79">
        <v>1.9455252918287939E-4</v>
      </c>
      <c r="G1053" s="79">
        <v>3.9062500000000001E-5</v>
      </c>
      <c r="H1053" s="79">
        <v>3.9525691699604744E-5</v>
      </c>
      <c r="I1053" s="79">
        <v>3.9370078740157478E-5</v>
      </c>
      <c r="J1053" s="79">
        <v>6.1983471074380166E-5</v>
      </c>
      <c r="K1053" s="79">
        <v>8.0971659919028339E-5</v>
      </c>
      <c r="L1053" s="79">
        <v>8.4388185654008435E-5</v>
      </c>
      <c r="M1053" s="79">
        <v>8.5106382978723409E-5</v>
      </c>
      <c r="N1053" s="79" t="s">
        <v>48</v>
      </c>
      <c r="O1053" s="79" t="s">
        <v>48</v>
      </c>
      <c r="P1053" s="79" t="s">
        <v>48</v>
      </c>
      <c r="Q1053" s="79" t="s">
        <v>48</v>
      </c>
      <c r="R1053" s="79" t="s">
        <v>48</v>
      </c>
      <c r="S1053" s="79" t="s">
        <v>48</v>
      </c>
      <c r="T1053" s="79" t="s">
        <v>48</v>
      </c>
      <c r="U1053" s="79" t="s">
        <v>48</v>
      </c>
    </row>
    <row r="1054" spans="1:21" x14ac:dyDescent="0.25">
      <c r="A1054" s="81" t="s">
        <v>298</v>
      </c>
      <c r="C1054" s="292" t="s">
        <v>342</v>
      </c>
      <c r="D1054" s="79">
        <v>2.2919999999999999E-4</v>
      </c>
      <c r="E1054" s="79">
        <v>2.0778210116731516E-4</v>
      </c>
      <c r="F1054" s="79">
        <v>1.0272373540856031E-4</v>
      </c>
      <c r="G1054" s="79">
        <v>4.1796874999999998E-5</v>
      </c>
      <c r="H1054" s="79" t="s">
        <v>48</v>
      </c>
      <c r="I1054" s="79">
        <v>3.5433070866141731E-6</v>
      </c>
      <c r="J1054" s="79">
        <v>1.3636363636363637E-5</v>
      </c>
      <c r="K1054" s="79">
        <v>1.2145748987854251E-5</v>
      </c>
      <c r="L1054" s="79">
        <v>1.2658227848101267E-5</v>
      </c>
      <c r="M1054" s="79">
        <v>1.2765957446808511E-5</v>
      </c>
      <c r="N1054" s="79">
        <v>1.3043478260869566E-5</v>
      </c>
      <c r="O1054" s="79">
        <v>1.2048192771084337E-5</v>
      </c>
      <c r="P1054" s="79">
        <v>1.9230769230769231E-5</v>
      </c>
      <c r="Q1054" s="79">
        <v>4.3985074626865673E-3</v>
      </c>
      <c r="R1054" s="79">
        <v>3.5400000000000002E-3</v>
      </c>
      <c r="S1054" s="79">
        <v>1.0301369863013699E-3</v>
      </c>
      <c r="T1054" s="79">
        <v>2.9966887417218544E-4</v>
      </c>
      <c r="U1054" s="79">
        <v>4.4838709677419355E-4</v>
      </c>
    </row>
    <row r="1055" spans="1:21" x14ac:dyDescent="0.25">
      <c r="A1055" s="81" t="s">
        <v>298</v>
      </c>
      <c r="C1055" s="292" t="s">
        <v>273</v>
      </c>
      <c r="D1055" s="79">
        <v>1E-3</v>
      </c>
      <c r="E1055" s="79">
        <v>1.9085603112840466E-3</v>
      </c>
      <c r="F1055" s="79">
        <v>1.2474708171206226E-3</v>
      </c>
      <c r="G1055" s="79">
        <v>1.50859375E-3</v>
      </c>
      <c r="H1055" s="79">
        <v>1.4505928853754942E-3</v>
      </c>
      <c r="I1055" s="79">
        <v>1.5255905511811023E-3</v>
      </c>
      <c r="J1055" s="79">
        <v>1.4227272727272728E-3</v>
      </c>
      <c r="K1055" s="79">
        <v>1.7716599190283401E-3</v>
      </c>
      <c r="L1055" s="79">
        <v>1.6995780590717299E-3</v>
      </c>
      <c r="M1055" s="79">
        <v>1.8587234042553192E-3</v>
      </c>
      <c r="N1055" s="79">
        <v>1.5065217391304348E-3</v>
      </c>
      <c r="O1055" s="79">
        <v>1.608433734939759E-3</v>
      </c>
      <c r="P1055" s="79">
        <v>2.6050000000000001E-3</v>
      </c>
      <c r="Q1055" s="79">
        <v>4.0638059701492537E-3</v>
      </c>
      <c r="R1055" s="79">
        <v>4.4767272727272728E-3</v>
      </c>
      <c r="S1055" s="79">
        <v>4.3085616438356166E-3</v>
      </c>
      <c r="T1055" s="79">
        <v>3.8410596026490066E-3</v>
      </c>
      <c r="U1055" s="79">
        <v>2.9677419354838708E-3</v>
      </c>
    </row>
    <row r="1056" spans="1:21" x14ac:dyDescent="0.25">
      <c r="A1056" s="81" t="s">
        <v>298</v>
      </c>
      <c r="C1056" s="292" t="s">
        <v>52</v>
      </c>
      <c r="D1056" s="79">
        <v>1.4760000000000001E-3</v>
      </c>
      <c r="E1056" s="79">
        <v>1.7229571984435797E-3</v>
      </c>
      <c r="F1056" s="79">
        <v>1.4949416342412451E-3</v>
      </c>
      <c r="G1056" s="79">
        <v>1.5070312499999999E-3</v>
      </c>
      <c r="H1056" s="79">
        <v>1.4723320158102767E-3</v>
      </c>
      <c r="I1056" s="79">
        <v>1.3854330708661417E-3</v>
      </c>
      <c r="J1056" s="79">
        <v>1.5417355371900826E-3</v>
      </c>
      <c r="K1056" s="79">
        <v>1.3101214574898785E-3</v>
      </c>
      <c r="L1056" s="79">
        <v>8.2742616033755273E-4</v>
      </c>
      <c r="M1056" s="79">
        <v>3.5617021276595747E-4</v>
      </c>
      <c r="N1056" s="79">
        <v>3.7869565217391304E-4</v>
      </c>
      <c r="O1056" s="79">
        <v>4.1767068273092369E-4</v>
      </c>
      <c r="P1056" s="79">
        <v>7.1384615384615388E-4</v>
      </c>
      <c r="Q1056" s="79">
        <v>6.0522388059701491E-4</v>
      </c>
      <c r="R1056" s="79">
        <v>6.0109090909090908E-4</v>
      </c>
      <c r="S1056" s="79">
        <v>4.2465753424657536E-4</v>
      </c>
      <c r="T1056" s="79">
        <v>3.8410596026490067E-4</v>
      </c>
      <c r="U1056" s="79">
        <v>4.3870967741935484E-4</v>
      </c>
    </row>
    <row r="1057" spans="1:21" x14ac:dyDescent="0.25">
      <c r="A1057" s="81" t="s">
        <v>298</v>
      </c>
      <c r="C1057" s="292" t="s">
        <v>134</v>
      </c>
      <c r="D1057" s="79">
        <v>2E-3</v>
      </c>
      <c r="E1057" s="79">
        <v>2.2957198443579767E-3</v>
      </c>
      <c r="F1057" s="79">
        <v>1.9264591439688715E-3</v>
      </c>
      <c r="G1057" s="79">
        <v>2.1687500000000001E-3</v>
      </c>
      <c r="H1057" s="79">
        <v>1.8442687747035574E-3</v>
      </c>
      <c r="I1057" s="79">
        <v>2.1295275590551182E-3</v>
      </c>
      <c r="J1057" s="79">
        <v>2.0677685950413224E-3</v>
      </c>
      <c r="K1057" s="79">
        <v>2.0242914979757085E-3</v>
      </c>
      <c r="L1057" s="79">
        <v>2.1097046413502108E-3</v>
      </c>
      <c r="M1057" s="79">
        <v>2.1276595744680851E-3</v>
      </c>
      <c r="N1057" s="79">
        <v>1.8034782608695652E-3</v>
      </c>
      <c r="O1057" s="79">
        <v>2.3088353413654619E-3</v>
      </c>
      <c r="P1057" s="79">
        <v>2.9338461538461536E-3</v>
      </c>
      <c r="Q1057" s="79">
        <v>3.157089552238806E-3</v>
      </c>
      <c r="R1057" s="79">
        <v>3.9323636363636366E-3</v>
      </c>
      <c r="S1057" s="79">
        <v>3.4181506849315069E-3</v>
      </c>
      <c r="T1057" s="79">
        <v>2.8807947019867551E-3</v>
      </c>
      <c r="U1057" s="79">
        <v>3.0000000000000001E-3</v>
      </c>
    </row>
    <row r="1058" spans="1:21" x14ac:dyDescent="0.25">
      <c r="A1058" s="81" t="s">
        <v>298</v>
      </c>
      <c r="C1058" s="292" t="s">
        <v>19</v>
      </c>
      <c r="D1058" s="79">
        <v>1.5172E-3</v>
      </c>
      <c r="E1058" s="79">
        <v>1.4007782101167316E-3</v>
      </c>
      <c r="F1058" s="79">
        <v>1.0241245136186771E-3</v>
      </c>
      <c r="G1058" s="79">
        <v>1.171875E-3</v>
      </c>
      <c r="H1058" s="79">
        <v>1.1067193675889327E-3</v>
      </c>
      <c r="I1058" s="79">
        <v>5.7874015748031493E-4</v>
      </c>
      <c r="J1058" s="79">
        <v>5.4214876033057855E-4</v>
      </c>
      <c r="K1058" s="79">
        <v>6.0728744939271258E-4</v>
      </c>
      <c r="L1058" s="79">
        <v>6.329113924050633E-4</v>
      </c>
      <c r="M1058" s="79">
        <v>6.382978723404255E-4</v>
      </c>
      <c r="N1058" s="79">
        <v>6.5217391304347831E-4</v>
      </c>
      <c r="O1058" s="79">
        <v>6.0240963855421692E-4</v>
      </c>
      <c r="P1058" s="79">
        <v>5.7692307692307698E-4</v>
      </c>
      <c r="Q1058" s="79" t="s">
        <v>48</v>
      </c>
      <c r="R1058" s="79" t="s">
        <v>48</v>
      </c>
      <c r="S1058" s="79" t="s">
        <v>48</v>
      </c>
      <c r="T1058" s="79" t="s">
        <v>48</v>
      </c>
      <c r="U1058" s="79" t="s">
        <v>48</v>
      </c>
    </row>
    <row r="1059" spans="1:21" x14ac:dyDescent="0.25">
      <c r="A1059" s="81" t="s">
        <v>298</v>
      </c>
      <c r="C1059" s="292" t="s">
        <v>275</v>
      </c>
      <c r="D1059" s="79">
        <v>1.0692E-3</v>
      </c>
      <c r="E1059" s="79">
        <v>1.096887159533074E-3</v>
      </c>
      <c r="F1059" s="79">
        <v>1.3498054474708171E-3</v>
      </c>
      <c r="G1059" s="79">
        <v>1.58671875E-3</v>
      </c>
      <c r="H1059" s="79">
        <v>1.3003952569169961E-3</v>
      </c>
      <c r="I1059" s="79">
        <v>1.2976377952755905E-3</v>
      </c>
      <c r="J1059" s="79">
        <v>1.1458677685950414E-3</v>
      </c>
      <c r="K1059" s="79">
        <v>7.91497975708502E-4</v>
      </c>
      <c r="L1059" s="79">
        <v>8.438818565400844E-4</v>
      </c>
      <c r="M1059" s="79">
        <v>8.5106382978723403E-4</v>
      </c>
      <c r="N1059" s="79">
        <v>8.6956521739130438E-4</v>
      </c>
      <c r="O1059" s="79">
        <v>8.0321285140562252E-4</v>
      </c>
      <c r="P1059" s="79">
        <v>4.3846153846153845E-4</v>
      </c>
      <c r="Q1059" s="79">
        <v>4.2164179104477612E-4</v>
      </c>
      <c r="R1059" s="79">
        <v>5.3090909090909089E-4</v>
      </c>
      <c r="S1059" s="79">
        <v>5.4794520547945202E-4</v>
      </c>
      <c r="T1059" s="79">
        <v>5.2980132450331126E-4</v>
      </c>
      <c r="U1059" s="79">
        <v>3.8709677419354838E-4</v>
      </c>
    </row>
    <row r="1060" spans="1:21" x14ac:dyDescent="0.25">
      <c r="A1060" s="81" t="s">
        <v>298</v>
      </c>
      <c r="C1060" s="292" t="s">
        <v>187</v>
      </c>
      <c r="D1060" s="79">
        <v>2.8E-5</v>
      </c>
      <c r="E1060" s="79">
        <v>2.7237354085603113E-5</v>
      </c>
      <c r="F1060" s="79">
        <v>2.7237354085603113E-5</v>
      </c>
      <c r="G1060" s="79">
        <v>2.7343750000000001E-5</v>
      </c>
      <c r="H1060" s="79">
        <v>2.7667984189723321E-5</v>
      </c>
      <c r="I1060" s="79">
        <v>2.7559055118110236E-5</v>
      </c>
      <c r="J1060" s="79">
        <v>1.2396694214876033E-4</v>
      </c>
      <c r="K1060" s="79">
        <v>1.2145748987854252E-4</v>
      </c>
      <c r="L1060" s="79">
        <v>1.2658227848101267E-4</v>
      </c>
      <c r="M1060" s="79">
        <v>1.276595744680851E-4</v>
      </c>
      <c r="N1060" s="79" t="s">
        <v>48</v>
      </c>
      <c r="O1060" s="79">
        <v>1.2048192771084337E-4</v>
      </c>
      <c r="P1060" s="79" t="s">
        <v>48</v>
      </c>
      <c r="Q1060" s="79" t="s">
        <v>48</v>
      </c>
      <c r="R1060" s="79">
        <v>2.4218181818181817E-4</v>
      </c>
      <c r="S1060" s="79">
        <v>3.8904109589041097E-4</v>
      </c>
      <c r="T1060" s="79">
        <v>3.3509933774834437E-4</v>
      </c>
      <c r="U1060" s="79">
        <v>4.0129032258064514E-4</v>
      </c>
    </row>
    <row r="1061" spans="1:21" x14ac:dyDescent="0.25">
      <c r="A1061" s="81" t="s">
        <v>298</v>
      </c>
      <c r="C1061" s="292" t="s">
        <v>108</v>
      </c>
      <c r="D1061" s="79">
        <v>2.7999999999999998E-4</v>
      </c>
      <c r="E1061" s="79">
        <v>7.7821011673151756E-4</v>
      </c>
      <c r="F1061" s="79">
        <v>7.7821011673151756E-4</v>
      </c>
      <c r="G1061" s="79">
        <v>7.8125000000000004E-4</v>
      </c>
      <c r="H1061" s="79">
        <v>7.9051383399209485E-4</v>
      </c>
      <c r="I1061" s="79">
        <v>7.874015748031496E-4</v>
      </c>
      <c r="J1061" s="79">
        <v>8.2644628099173552E-4</v>
      </c>
      <c r="K1061" s="79">
        <v>8.0971659919028337E-4</v>
      </c>
      <c r="L1061" s="79">
        <v>8.438818565400844E-4</v>
      </c>
      <c r="M1061" s="79">
        <v>8.5106382978723403E-4</v>
      </c>
      <c r="N1061" s="79">
        <v>8.6956521739130438E-4</v>
      </c>
      <c r="O1061" s="79">
        <v>8.0321285140562252E-4</v>
      </c>
      <c r="P1061" s="79">
        <v>1.9230769230769232E-3</v>
      </c>
      <c r="Q1061" s="79">
        <v>2.6119402985074628E-3</v>
      </c>
      <c r="R1061" s="79">
        <v>1.4181818181818182E-3</v>
      </c>
      <c r="S1061" s="79">
        <v>1.4726027397260273E-3</v>
      </c>
      <c r="T1061" s="79">
        <v>1.1920529801324503E-3</v>
      </c>
      <c r="U1061" s="79">
        <v>1.1612903225806451E-3</v>
      </c>
    </row>
    <row r="1062" spans="1:21" x14ac:dyDescent="0.25">
      <c r="A1062" s="81" t="s">
        <v>298</v>
      </c>
      <c r="C1062" s="292" t="s">
        <v>20</v>
      </c>
      <c r="D1062" s="79">
        <v>2.9016400000000001E-2</v>
      </c>
      <c r="E1062" s="79">
        <v>3.110739299610895E-2</v>
      </c>
      <c r="F1062" s="79">
        <v>2.8054474708171205E-2</v>
      </c>
      <c r="G1062" s="79">
        <v>2.6695703125000001E-2</v>
      </c>
      <c r="H1062" s="79">
        <v>2.7379841897233203E-2</v>
      </c>
      <c r="I1062" s="79">
        <v>2.7853937007874016E-2</v>
      </c>
      <c r="J1062" s="79">
        <v>2.6090495867768595E-2</v>
      </c>
      <c r="K1062" s="79">
        <v>2.7065587044534413E-2</v>
      </c>
      <c r="L1062" s="79">
        <v>2.9458649789029536E-2</v>
      </c>
      <c r="M1062" s="79">
        <v>3.0727234042553193E-2</v>
      </c>
      <c r="N1062" s="79">
        <v>3.2095217391304345E-2</v>
      </c>
      <c r="O1062" s="79">
        <v>2.7236144578313252E-2</v>
      </c>
      <c r="P1062" s="79">
        <v>2.9358461538461538E-2</v>
      </c>
      <c r="Q1062" s="79">
        <v>3.0820149253731343E-2</v>
      </c>
      <c r="R1062" s="79">
        <v>3.1626181818181817E-2</v>
      </c>
      <c r="S1062" s="79">
        <v>3.0556164383561644E-2</v>
      </c>
      <c r="T1062" s="79">
        <v>3.0050993377483445E-2</v>
      </c>
      <c r="U1062" s="79">
        <v>2.838709677419355E-2</v>
      </c>
    </row>
    <row r="1063" spans="1:21" x14ac:dyDescent="0.25">
      <c r="A1063" s="81" t="s">
        <v>298</v>
      </c>
      <c r="C1063" s="292" t="s">
        <v>21</v>
      </c>
      <c r="D1063" s="79" t="s">
        <v>48</v>
      </c>
      <c r="E1063" s="79" t="s">
        <v>48</v>
      </c>
      <c r="F1063" s="79" t="s">
        <v>48</v>
      </c>
      <c r="G1063" s="79" t="s">
        <v>48</v>
      </c>
      <c r="H1063" s="79" t="s">
        <v>48</v>
      </c>
      <c r="I1063" s="79" t="s">
        <v>48</v>
      </c>
      <c r="J1063" s="79" t="s">
        <v>48</v>
      </c>
      <c r="K1063" s="79" t="s">
        <v>48</v>
      </c>
      <c r="L1063" s="79" t="s">
        <v>48</v>
      </c>
      <c r="M1063" s="79" t="s">
        <v>48</v>
      </c>
      <c r="N1063" s="79">
        <v>1.7391304347826088E-4</v>
      </c>
      <c r="O1063" s="79">
        <v>2.0080321285140563E-4</v>
      </c>
      <c r="P1063" s="79">
        <v>1.9230769230769231E-4</v>
      </c>
      <c r="Q1063" s="79">
        <v>1.8656716417910448E-4</v>
      </c>
      <c r="R1063" s="79">
        <v>2.1818181818181818E-4</v>
      </c>
      <c r="S1063" s="79">
        <v>4.7945205479452054E-4</v>
      </c>
      <c r="T1063" s="79">
        <v>2.6490066225165563E-4</v>
      </c>
      <c r="U1063" s="79">
        <v>1.6129032258064516E-4</v>
      </c>
    </row>
    <row r="1064" spans="1:21" x14ac:dyDescent="0.25">
      <c r="A1064" s="81" t="s">
        <v>298</v>
      </c>
      <c r="C1064" s="292" t="s">
        <v>190</v>
      </c>
      <c r="D1064" s="79">
        <v>4.0000000000000003E-5</v>
      </c>
      <c r="E1064" s="79">
        <v>1.7311284046692607E-3</v>
      </c>
      <c r="F1064" s="79">
        <v>1.7509727626459145E-3</v>
      </c>
      <c r="G1064" s="79">
        <v>1.7578125E-3</v>
      </c>
      <c r="H1064" s="79" t="s">
        <v>48</v>
      </c>
      <c r="I1064" s="79" t="s">
        <v>48</v>
      </c>
      <c r="J1064" s="79" t="s">
        <v>48</v>
      </c>
      <c r="K1064" s="79">
        <v>2.9999999999999997E-4</v>
      </c>
      <c r="L1064" s="79">
        <v>2.1248945147679323E-3</v>
      </c>
      <c r="M1064" s="79">
        <v>3.1902127659574468E-3</v>
      </c>
      <c r="N1064" s="79">
        <v>3.4073913043478261E-3</v>
      </c>
      <c r="O1064" s="79">
        <v>3.5730923694779117E-3</v>
      </c>
      <c r="P1064" s="79">
        <v>3.5434615384615383E-3</v>
      </c>
      <c r="Q1064" s="79">
        <v>4.43955223880597E-3</v>
      </c>
      <c r="R1064" s="79">
        <v>2.3538181818181817E-3</v>
      </c>
      <c r="S1064" s="79">
        <v>2.1869863013698628E-3</v>
      </c>
      <c r="T1064" s="79">
        <v>1.9629139072847683E-3</v>
      </c>
      <c r="U1064" s="79">
        <v>1.8064516129032257E-3</v>
      </c>
    </row>
    <row r="1065" spans="1:21" x14ac:dyDescent="0.25">
      <c r="A1065" s="81" t="s">
        <v>298</v>
      </c>
      <c r="C1065" s="292" t="s">
        <v>356</v>
      </c>
      <c r="D1065" s="79">
        <v>3.1340000000000001E-3</v>
      </c>
      <c r="E1065" s="79">
        <v>4.6696498054474705E-3</v>
      </c>
      <c r="F1065" s="79">
        <v>5.0988326848249027E-3</v>
      </c>
      <c r="G1065" s="79">
        <v>6.3300781250000002E-3</v>
      </c>
      <c r="H1065" s="79">
        <v>6.6462450592885379E-3</v>
      </c>
      <c r="I1065" s="79">
        <v>6.5440944881889765E-3</v>
      </c>
      <c r="J1065" s="79">
        <v>4.5867768595041318E-3</v>
      </c>
      <c r="K1065" s="79">
        <v>1.0160728744939271E-2</v>
      </c>
      <c r="L1065" s="79">
        <v>7.1400843881856543E-3</v>
      </c>
      <c r="M1065" s="79">
        <v>6.6502127659574467E-3</v>
      </c>
      <c r="N1065" s="79">
        <v>8.6717391304347823E-3</v>
      </c>
      <c r="O1065" s="79">
        <v>7.2654618473895587E-3</v>
      </c>
      <c r="P1065" s="79">
        <v>5.8526923076923079E-3</v>
      </c>
      <c r="Q1065" s="79">
        <v>5.8563432835820892E-3</v>
      </c>
      <c r="R1065" s="79">
        <v>5.3781818181818184E-3</v>
      </c>
      <c r="S1065" s="79">
        <v>4.8448630136986304E-3</v>
      </c>
      <c r="T1065" s="79">
        <v>5.6142384105960265E-3</v>
      </c>
      <c r="U1065" s="79">
        <v>5.4838709677419353E-3</v>
      </c>
    </row>
    <row r="1066" spans="1:21" x14ac:dyDescent="0.25">
      <c r="A1066" s="81" t="s">
        <v>298</v>
      </c>
      <c r="C1066" s="292" t="s">
        <v>357</v>
      </c>
      <c r="D1066" s="79">
        <v>5.1840000000000002E-3</v>
      </c>
      <c r="E1066" s="79">
        <v>5.0214007782101167E-3</v>
      </c>
      <c r="F1066" s="79">
        <v>5.2568093385214005E-3</v>
      </c>
      <c r="G1066" s="79">
        <v>5.5402343749999996E-3</v>
      </c>
      <c r="H1066" s="79">
        <v>5.3679841897233205E-3</v>
      </c>
      <c r="I1066" s="79">
        <v>4.6090551181102359E-3</v>
      </c>
      <c r="J1066" s="79">
        <v>4.606611570247934E-3</v>
      </c>
      <c r="K1066" s="79">
        <v>3.3704453441295548E-3</v>
      </c>
      <c r="L1066" s="79">
        <v>2.3915611814345991E-3</v>
      </c>
      <c r="M1066" s="79">
        <v>3.1540425531914893E-3</v>
      </c>
      <c r="N1066" s="79">
        <v>3.5352173913043477E-3</v>
      </c>
      <c r="O1066" s="79">
        <v>3.7453815261044177E-3</v>
      </c>
      <c r="P1066" s="79">
        <v>3.6900000000000001E-3</v>
      </c>
      <c r="Q1066" s="79">
        <v>4.2138059701492536E-3</v>
      </c>
      <c r="R1066" s="79">
        <v>4.9610909090909089E-3</v>
      </c>
      <c r="S1066" s="79">
        <v>5.1246575342465753E-3</v>
      </c>
      <c r="T1066" s="79">
        <v>3.991059602649007E-3</v>
      </c>
      <c r="U1066" s="79">
        <v>4.5254838709677418E-3</v>
      </c>
    </row>
    <row r="1067" spans="1:21" x14ac:dyDescent="0.25">
      <c r="A1067" s="81" t="s">
        <v>298</v>
      </c>
      <c r="C1067" s="292" t="s">
        <v>227</v>
      </c>
      <c r="D1067" s="79">
        <v>6.0000000000000002E-5</v>
      </c>
      <c r="E1067" s="79">
        <v>3.4202334630350194E-4</v>
      </c>
      <c r="F1067" s="79">
        <v>3.4163424124513617E-4</v>
      </c>
      <c r="G1067" s="79">
        <v>1.7867187499999999E-3</v>
      </c>
      <c r="H1067" s="79">
        <v>1.9699604743083003E-3</v>
      </c>
      <c r="I1067" s="79">
        <v>1.7692913385826772E-3</v>
      </c>
      <c r="J1067" s="79">
        <v>1.5219008264462811E-3</v>
      </c>
      <c r="K1067" s="79">
        <v>1.7967611336032389E-3</v>
      </c>
      <c r="L1067" s="79">
        <v>1.7299578059071731E-3</v>
      </c>
      <c r="M1067" s="79">
        <v>1.3936170212765957E-3</v>
      </c>
      <c r="N1067" s="79">
        <v>1.1134782608695653E-3</v>
      </c>
      <c r="O1067" s="79">
        <v>8.5421686746987955E-4</v>
      </c>
      <c r="P1067" s="79">
        <v>8.4500000000000005E-4</v>
      </c>
      <c r="Q1067" s="79">
        <v>7.0634328358208957E-4</v>
      </c>
      <c r="R1067" s="79">
        <v>6.7563636363636361E-4</v>
      </c>
      <c r="S1067" s="79">
        <v>6.7979452054794519E-4</v>
      </c>
      <c r="T1067" s="79">
        <v>9.1456953642384106E-4</v>
      </c>
      <c r="U1067" s="79">
        <v>8.3806451612903222E-4</v>
      </c>
    </row>
    <row r="1068" spans="1:21" x14ac:dyDescent="0.25">
      <c r="A1068" s="81" t="s">
        <v>298</v>
      </c>
      <c r="C1068" s="292" t="s">
        <v>9</v>
      </c>
      <c r="D1068" s="79">
        <v>9.5319999999999997E-4</v>
      </c>
      <c r="E1068" s="79">
        <v>9.727626459143969E-4</v>
      </c>
      <c r="F1068" s="79">
        <v>2.4124513618677041E-3</v>
      </c>
      <c r="G1068" s="79">
        <v>1.4453125E-3</v>
      </c>
      <c r="H1068" s="79">
        <v>1.5019762845849803E-3</v>
      </c>
      <c r="I1068" s="79">
        <v>1.2598425196850393E-3</v>
      </c>
      <c r="J1068" s="79">
        <v>1.5289256198347107E-3</v>
      </c>
      <c r="K1068" s="79">
        <v>1.2550607287449393E-3</v>
      </c>
      <c r="L1068" s="79">
        <v>1.0126582278481013E-3</v>
      </c>
      <c r="M1068" s="79">
        <v>1.276595744680851E-3</v>
      </c>
      <c r="N1068" s="79">
        <v>1.1739130434782609E-3</v>
      </c>
      <c r="O1068" s="79">
        <v>9.7911646586345386E-4</v>
      </c>
      <c r="P1068" s="79">
        <v>8.9230769230769235E-4</v>
      </c>
      <c r="Q1068" s="79">
        <v>8.3768656716417915E-4</v>
      </c>
      <c r="R1068" s="79">
        <v>6.3272727272727276E-4</v>
      </c>
      <c r="S1068" s="79">
        <v>5.3767123287671236E-4</v>
      </c>
      <c r="T1068" s="79">
        <v>5.2980132450331126E-4</v>
      </c>
      <c r="U1068" s="79">
        <v>4.5161290322580643E-4</v>
      </c>
    </row>
    <row r="1069" spans="1:21" x14ac:dyDescent="0.25">
      <c r="A1069" s="81" t="s">
        <v>298</v>
      </c>
      <c r="C1069" s="292" t="s">
        <v>23</v>
      </c>
      <c r="D1069" s="79">
        <v>4.9607199999999997E-2</v>
      </c>
      <c r="E1069" s="79">
        <v>4.9487937743190664E-2</v>
      </c>
      <c r="F1069" s="79">
        <v>4.8480933852140078E-2</v>
      </c>
      <c r="G1069" s="79">
        <v>6.4879296875000006E-2</v>
      </c>
      <c r="H1069" s="79">
        <v>5.6220553359683796E-2</v>
      </c>
      <c r="I1069" s="79">
        <v>5.5519291338582674E-2</v>
      </c>
      <c r="J1069" s="79">
        <v>3.7896694214876035E-2</v>
      </c>
      <c r="K1069" s="79">
        <v>5.2882591093117409E-2</v>
      </c>
      <c r="L1069" s="79">
        <v>3.9314767932489454E-2</v>
      </c>
      <c r="M1069" s="79">
        <v>5.0149361702127658E-2</v>
      </c>
      <c r="N1069" s="79">
        <v>2.7995652173913043E-2</v>
      </c>
      <c r="O1069" s="79">
        <v>5.6420883534136546E-2</v>
      </c>
      <c r="P1069" s="79">
        <v>4.0890769230769231E-2</v>
      </c>
      <c r="Q1069" s="79">
        <v>2.9000746268656716E-2</v>
      </c>
      <c r="R1069" s="79">
        <v>2.5196727272727273E-2</v>
      </c>
      <c r="S1069" s="79">
        <v>2.0480821917808218E-2</v>
      </c>
      <c r="T1069" s="79">
        <v>2.2880794701986756E-2</v>
      </c>
      <c r="U1069" s="79">
        <v>3.1193548387096773E-2</v>
      </c>
    </row>
    <row r="1070" spans="1:21" x14ac:dyDescent="0.25">
      <c r="A1070" s="81" t="s">
        <v>298</v>
      </c>
      <c r="C1070" s="292" t="s">
        <v>250</v>
      </c>
      <c r="D1070" s="79">
        <v>3.4239999999999997E-4</v>
      </c>
      <c r="E1070" s="79">
        <v>3.6186770428015566E-4</v>
      </c>
      <c r="F1070" s="79">
        <v>2.9766536964980547E-4</v>
      </c>
      <c r="G1070" s="79">
        <v>7.4999999999999993E-5</v>
      </c>
      <c r="H1070" s="79">
        <v>8.3003952569169964E-5</v>
      </c>
      <c r="I1070" s="79">
        <v>7.9921259842519689E-5</v>
      </c>
      <c r="J1070" s="79">
        <v>8.057851239669422E-5</v>
      </c>
      <c r="K1070" s="79">
        <v>8.0971659919028339E-5</v>
      </c>
      <c r="L1070" s="79">
        <v>8.4388185654008435E-5</v>
      </c>
      <c r="M1070" s="79">
        <v>1.0723404255319149E-4</v>
      </c>
      <c r="N1070" s="79">
        <v>4.3478260869565219E-4</v>
      </c>
      <c r="O1070" s="79">
        <v>8.0321285140562252E-4</v>
      </c>
      <c r="P1070" s="79">
        <v>7.6923076923076923E-4</v>
      </c>
      <c r="Q1070" s="79">
        <v>7.4626865671641792E-4</v>
      </c>
      <c r="R1070" s="79">
        <v>9.0909090909090909E-4</v>
      </c>
      <c r="S1070" s="79">
        <v>1.0273972602739725E-3</v>
      </c>
      <c r="T1070" s="79">
        <v>9.9337748344370861E-4</v>
      </c>
      <c r="U1070" s="79">
        <v>9.6774193548387097E-4</v>
      </c>
    </row>
    <row r="1071" spans="1:21" x14ac:dyDescent="0.25">
      <c r="A1071" s="81" t="s">
        <v>298</v>
      </c>
      <c r="C1071" s="292" t="s">
        <v>25</v>
      </c>
      <c r="D1071" s="79">
        <v>4.4000000000000002E-4</v>
      </c>
      <c r="E1071" s="79">
        <v>2.7237354085603115E-4</v>
      </c>
      <c r="F1071" s="79">
        <v>2.7587548638132294E-4</v>
      </c>
      <c r="G1071" s="79">
        <v>1.9648437499999999E-4</v>
      </c>
      <c r="H1071" s="79">
        <v>1.9762845849802371E-4</v>
      </c>
      <c r="I1071" s="79">
        <v>9.8425196850393699E-5</v>
      </c>
      <c r="J1071" s="79">
        <v>8.264462809917356E-5</v>
      </c>
      <c r="K1071" s="79">
        <v>6.0728744939271258E-5</v>
      </c>
      <c r="L1071" s="79">
        <v>8.4388185654008435E-5</v>
      </c>
      <c r="M1071" s="79">
        <v>1.9148936170212765E-4</v>
      </c>
      <c r="N1071" s="79">
        <v>1.9565217391304349E-4</v>
      </c>
      <c r="O1071" s="79">
        <v>1.8072289156626507E-4</v>
      </c>
      <c r="P1071" s="79">
        <v>1.7307692307692307E-4</v>
      </c>
      <c r="Q1071" s="79">
        <v>1.6791044776119402E-4</v>
      </c>
      <c r="R1071" s="79" t="s">
        <v>48</v>
      </c>
      <c r="S1071" s="79" t="s">
        <v>48</v>
      </c>
      <c r="T1071" s="79" t="s">
        <v>48</v>
      </c>
      <c r="U1071" s="79" t="s">
        <v>48</v>
      </c>
    </row>
    <row r="1072" spans="1:21" x14ac:dyDescent="0.25">
      <c r="A1072" s="81" t="s">
        <v>298</v>
      </c>
      <c r="C1072" s="292" t="s">
        <v>10</v>
      </c>
      <c r="D1072" s="79" t="s">
        <v>48</v>
      </c>
      <c r="E1072" s="79" t="s">
        <v>48</v>
      </c>
      <c r="F1072" s="79" t="s">
        <v>48</v>
      </c>
      <c r="G1072" s="79">
        <v>8.3593749999999996E-5</v>
      </c>
      <c r="H1072" s="79">
        <v>1.2964426877470355E-4</v>
      </c>
      <c r="I1072" s="79">
        <v>5.1574803149606301E-5</v>
      </c>
      <c r="J1072" s="79">
        <v>8.2644628099173556E-6</v>
      </c>
      <c r="K1072" s="79" t="s">
        <v>48</v>
      </c>
      <c r="L1072" s="79" t="s">
        <v>48</v>
      </c>
      <c r="M1072" s="79" t="s">
        <v>48</v>
      </c>
      <c r="N1072" s="79" t="s">
        <v>48</v>
      </c>
      <c r="O1072" s="79" t="s">
        <v>48</v>
      </c>
      <c r="P1072" s="79" t="s">
        <v>48</v>
      </c>
      <c r="Q1072" s="79" t="s">
        <v>48</v>
      </c>
      <c r="R1072" s="79" t="s">
        <v>48</v>
      </c>
      <c r="S1072" s="79" t="s">
        <v>48</v>
      </c>
      <c r="T1072" s="79" t="s">
        <v>48</v>
      </c>
      <c r="U1072" s="79" t="s">
        <v>48</v>
      </c>
    </row>
    <row r="1073" spans="1:21" x14ac:dyDescent="0.25">
      <c r="A1073" s="81" t="s">
        <v>298</v>
      </c>
      <c r="C1073" s="292" t="s">
        <v>111</v>
      </c>
      <c r="D1073" s="79">
        <v>3.4404000000000001E-3</v>
      </c>
      <c r="E1073" s="79">
        <v>3.6595330739299611E-3</v>
      </c>
      <c r="F1073" s="79">
        <v>3.268093385214008E-3</v>
      </c>
      <c r="G1073" s="79">
        <v>3.0527343749999999E-3</v>
      </c>
      <c r="H1073" s="79">
        <v>3.4051383399209484E-3</v>
      </c>
      <c r="I1073" s="79">
        <v>3.2059055118110235E-3</v>
      </c>
      <c r="J1073" s="79">
        <v>3.3144628099173552E-3</v>
      </c>
      <c r="K1073" s="79">
        <v>3.3676113360323885E-3</v>
      </c>
      <c r="L1073" s="79">
        <v>3.7569620253164555E-3</v>
      </c>
      <c r="M1073" s="79">
        <v>3.7740425531914892E-3</v>
      </c>
      <c r="N1073" s="79">
        <v>2.9860869565217392E-3</v>
      </c>
      <c r="O1073" s="79">
        <v>3.0955823293172691E-3</v>
      </c>
      <c r="P1073" s="79">
        <v>3.2861538461538462E-3</v>
      </c>
      <c r="Q1073" s="79">
        <v>3.2429104477611939E-3</v>
      </c>
      <c r="R1073" s="79">
        <v>2.630181818181818E-3</v>
      </c>
      <c r="S1073" s="79">
        <v>2.5380136986301368E-3</v>
      </c>
      <c r="T1073" s="79">
        <v>2.3559602649006624E-3</v>
      </c>
      <c r="U1073" s="79">
        <v>2.4838709677419356E-3</v>
      </c>
    </row>
    <row r="1074" spans="1:21" x14ac:dyDescent="0.25">
      <c r="A1074" s="81" t="s">
        <v>298</v>
      </c>
      <c r="C1074" s="292" t="s">
        <v>41</v>
      </c>
      <c r="D1074" s="79">
        <v>7.2399999999999999E-3</v>
      </c>
      <c r="E1074" s="79">
        <v>7.8739299610894944E-3</v>
      </c>
      <c r="F1074" s="79">
        <v>1.096147859922179E-2</v>
      </c>
      <c r="G1074" s="79">
        <v>1.05859375E-2</v>
      </c>
      <c r="H1074" s="79">
        <v>1.0671936758893281E-2</v>
      </c>
      <c r="I1074" s="79">
        <v>6.6929133858267716E-3</v>
      </c>
      <c r="J1074" s="79">
        <v>7.9590909090909087E-3</v>
      </c>
      <c r="K1074" s="79">
        <v>7.3125506072874496E-3</v>
      </c>
      <c r="L1074" s="79">
        <v>9.2084388185654006E-3</v>
      </c>
      <c r="M1074" s="79">
        <v>9.601702127659574E-3</v>
      </c>
      <c r="N1074" s="79">
        <v>9.0543478260869566E-3</v>
      </c>
      <c r="O1074" s="79">
        <v>9.1722891566265053E-3</v>
      </c>
      <c r="P1074" s="79">
        <v>1.1643076923076923E-2</v>
      </c>
      <c r="Q1074" s="79">
        <v>1.3748507462686568E-2</v>
      </c>
      <c r="R1074" s="79">
        <v>1.4510181818181818E-2</v>
      </c>
      <c r="S1074" s="79">
        <v>1.4572602739726027E-2</v>
      </c>
      <c r="T1074" s="79">
        <v>1.6668543046357617E-2</v>
      </c>
      <c r="U1074" s="79">
        <v>2.0520645161290322E-2</v>
      </c>
    </row>
    <row r="1075" spans="1:21" x14ac:dyDescent="0.25">
      <c r="A1075" s="81" t="s">
        <v>298</v>
      </c>
      <c r="C1075" s="292" t="s">
        <v>176</v>
      </c>
      <c r="D1075" s="79">
        <v>1.552E-4</v>
      </c>
      <c r="E1075" s="79">
        <v>3.8521400778210118E-4</v>
      </c>
      <c r="F1075" s="79">
        <v>4.8365758754863813E-4</v>
      </c>
      <c r="G1075" s="79">
        <v>6.0351562499999999E-4</v>
      </c>
      <c r="H1075" s="79">
        <v>5.8379446640316208E-4</v>
      </c>
      <c r="I1075" s="79">
        <v>6.0748031496062993E-4</v>
      </c>
      <c r="J1075" s="79">
        <v>2.3429752066115702E-4</v>
      </c>
      <c r="K1075" s="79">
        <v>2.493927125506073E-4</v>
      </c>
      <c r="L1075" s="79">
        <v>1.8227848101265822E-4</v>
      </c>
      <c r="M1075" s="79">
        <v>1.2863829787234042E-3</v>
      </c>
      <c r="N1075" s="79">
        <v>1.4782608695652173E-4</v>
      </c>
      <c r="O1075" s="79">
        <v>4.2369477911646585E-4</v>
      </c>
      <c r="P1075" s="79">
        <v>9.0576923076923072E-4</v>
      </c>
      <c r="Q1075" s="79">
        <v>6.1044776119402986E-4</v>
      </c>
      <c r="R1075" s="79">
        <v>1.3090909090909091E-3</v>
      </c>
      <c r="S1075" s="79">
        <v>7.1917808219178084E-4</v>
      </c>
      <c r="T1075" s="79">
        <v>6.6225165562913907E-5</v>
      </c>
      <c r="U1075" s="79">
        <v>9.6774193548387094E-5</v>
      </c>
    </row>
    <row r="1076" spans="1:21" x14ac:dyDescent="0.25">
      <c r="A1076" s="81" t="s">
        <v>298</v>
      </c>
      <c r="C1076" s="292" t="s">
        <v>220</v>
      </c>
      <c r="D1076" s="79">
        <v>1.8E-3</v>
      </c>
      <c r="E1076" s="79">
        <v>9.727626459143969E-4</v>
      </c>
      <c r="F1076" s="79">
        <v>2.5680933852140079E-3</v>
      </c>
      <c r="G1076" s="79">
        <v>2.5781250000000001E-3</v>
      </c>
      <c r="H1076" s="79" t="s">
        <v>48</v>
      </c>
      <c r="I1076" s="79" t="s">
        <v>48</v>
      </c>
      <c r="J1076" s="79">
        <v>8.2644628099173552E-4</v>
      </c>
      <c r="K1076" s="79">
        <v>8.0971659919028337E-4</v>
      </c>
      <c r="L1076" s="79">
        <v>8.438818565400844E-4</v>
      </c>
      <c r="M1076" s="79">
        <v>8.5106382978723403E-4</v>
      </c>
      <c r="N1076" s="79">
        <v>8.6956521739130438E-4</v>
      </c>
      <c r="O1076" s="79" t="s">
        <v>48</v>
      </c>
      <c r="P1076" s="79" t="s">
        <v>48</v>
      </c>
      <c r="Q1076" s="79" t="s">
        <v>48</v>
      </c>
      <c r="R1076" s="79" t="s">
        <v>48</v>
      </c>
      <c r="S1076" s="79" t="s">
        <v>48</v>
      </c>
      <c r="T1076" s="79" t="s">
        <v>48</v>
      </c>
      <c r="U1076" s="79" t="s">
        <v>48</v>
      </c>
    </row>
    <row r="1077" spans="1:21" x14ac:dyDescent="0.25">
      <c r="A1077" s="81" t="s">
        <v>298</v>
      </c>
      <c r="C1077" s="292" t="s">
        <v>170</v>
      </c>
      <c r="D1077" s="79">
        <v>9.1287999999999994E-3</v>
      </c>
      <c r="E1077" s="79">
        <v>1.0011673151750973E-2</v>
      </c>
      <c r="F1077" s="79">
        <v>3.8910505836575871E-6</v>
      </c>
      <c r="G1077" s="79">
        <v>9.3749999999999992E-6</v>
      </c>
      <c r="H1077" s="79">
        <v>1.2252964426877472E-4</v>
      </c>
      <c r="I1077" s="79">
        <v>6.5354330708661422E-5</v>
      </c>
      <c r="J1077" s="79">
        <v>9.6280991735537191E-5</v>
      </c>
      <c r="K1077" s="79">
        <v>1.0769230769230769E-4</v>
      </c>
      <c r="L1077" s="79">
        <v>1.1687763713080169E-4</v>
      </c>
      <c r="M1077" s="79">
        <v>6.8936170212765952E-5</v>
      </c>
      <c r="N1077" s="79">
        <v>7.6086956521739124E-5</v>
      </c>
      <c r="O1077" s="79">
        <v>1.1004016064257029E-4</v>
      </c>
      <c r="P1077" s="79">
        <v>9.0384615384615384E-5</v>
      </c>
      <c r="Q1077" s="79">
        <v>7.7985074626865674E-5</v>
      </c>
      <c r="R1077" s="79">
        <v>1.2218181818181818E-4</v>
      </c>
      <c r="S1077" s="79">
        <v>1.4143835616438357E-4</v>
      </c>
      <c r="T1077" s="79">
        <v>8.841059602649006E-5</v>
      </c>
      <c r="U1077" s="79">
        <v>9.6774193548387094E-5</v>
      </c>
    </row>
    <row r="1078" spans="1:21" x14ac:dyDescent="0.25">
      <c r="A1078" s="81" t="s">
        <v>298</v>
      </c>
      <c r="C1078" s="292" t="s">
        <v>266</v>
      </c>
      <c r="D1078" s="79">
        <v>8.8000000000000005E-3</v>
      </c>
      <c r="E1078" s="79">
        <v>7.7821011673151752E-3</v>
      </c>
      <c r="F1078" s="79">
        <v>8.5603112840466934E-3</v>
      </c>
      <c r="G1078" s="79">
        <v>9.3749999999999997E-3</v>
      </c>
      <c r="H1078" s="79">
        <v>6.7193675889328066E-3</v>
      </c>
      <c r="I1078" s="79">
        <v>8.8488188976377953E-3</v>
      </c>
      <c r="J1078" s="79">
        <v>9.0909090909090905E-3</v>
      </c>
      <c r="K1078" s="79">
        <v>6.7611336032388667E-3</v>
      </c>
      <c r="L1078" s="79">
        <v>4.5236286919831227E-3</v>
      </c>
      <c r="M1078" s="79">
        <v>4.4931914893617019E-3</v>
      </c>
      <c r="N1078" s="79">
        <v>7.8834782608695649E-3</v>
      </c>
      <c r="O1078" s="79">
        <v>6.8674698795180723E-3</v>
      </c>
      <c r="P1078" s="79">
        <v>6.9507692307692309E-3</v>
      </c>
      <c r="Q1078" s="79">
        <v>6.9578358208955225E-3</v>
      </c>
      <c r="R1078" s="79">
        <v>3.7574545454545456E-3</v>
      </c>
      <c r="S1078" s="79">
        <v>6.5068493150684933E-3</v>
      </c>
      <c r="T1078" s="79">
        <v>5.9602649006622521E-3</v>
      </c>
      <c r="U1078" s="79">
        <v>5.4838709677419353E-3</v>
      </c>
    </row>
    <row r="1079" spans="1:21" x14ac:dyDescent="0.25">
      <c r="A1079" s="81" t="s">
        <v>298</v>
      </c>
      <c r="C1079" s="292" t="s">
        <v>154</v>
      </c>
      <c r="D1079" s="79" t="s">
        <v>48</v>
      </c>
      <c r="E1079" s="79" t="s">
        <v>48</v>
      </c>
      <c r="F1079" s="79" t="s">
        <v>48</v>
      </c>
      <c r="G1079" s="79" t="s">
        <v>48</v>
      </c>
      <c r="H1079" s="79" t="s">
        <v>48</v>
      </c>
      <c r="I1079" s="79">
        <v>3.4956692913385829E-3</v>
      </c>
      <c r="J1079" s="79">
        <v>2.7933884297520659E-3</v>
      </c>
      <c r="K1079" s="79">
        <v>2.85748987854251E-3</v>
      </c>
      <c r="L1079" s="79">
        <v>2.5603375527426162E-3</v>
      </c>
      <c r="M1079" s="79">
        <v>2.1859574468085109E-3</v>
      </c>
      <c r="N1079" s="79">
        <v>1.8839130434782608E-3</v>
      </c>
      <c r="O1079" s="79">
        <v>2.0212851405622492E-3</v>
      </c>
      <c r="P1079" s="79">
        <v>1.9465384615384616E-3</v>
      </c>
      <c r="Q1079" s="79">
        <v>1.4865671641791044E-3</v>
      </c>
      <c r="R1079" s="79">
        <v>2.3323636363636363E-3</v>
      </c>
      <c r="S1079" s="79">
        <v>2.341780821917808E-3</v>
      </c>
      <c r="T1079" s="79">
        <v>1.7433774834437086E-3</v>
      </c>
      <c r="U1079" s="79">
        <v>2.223548387096774E-3</v>
      </c>
    </row>
    <row r="1080" spans="1:21" x14ac:dyDescent="0.25">
      <c r="A1080" s="81" t="s">
        <v>298</v>
      </c>
      <c r="C1080" s="292" t="s">
        <v>195</v>
      </c>
      <c r="D1080" s="79">
        <v>3.2000000000000003E-4</v>
      </c>
      <c r="E1080" s="79">
        <v>9.7276264591439695E-6</v>
      </c>
      <c r="F1080" s="79">
        <v>9.7276264591439695E-6</v>
      </c>
      <c r="G1080" s="79">
        <v>2.2265625000000001E-5</v>
      </c>
      <c r="H1080" s="79">
        <v>1.6600790513833992E-5</v>
      </c>
      <c r="I1080" s="79">
        <v>7.8740157480314964E-6</v>
      </c>
      <c r="J1080" s="79">
        <v>4.5454545454545452E-5</v>
      </c>
      <c r="K1080" s="79">
        <v>1.0931174089068826E-5</v>
      </c>
      <c r="L1080" s="79">
        <v>3.7974683544303798E-6</v>
      </c>
      <c r="M1080" s="79">
        <v>1.323404255319149E-4</v>
      </c>
      <c r="N1080" s="79">
        <v>2.7130434782608693E-4</v>
      </c>
      <c r="O1080" s="79">
        <v>2.1044176706827309E-4</v>
      </c>
      <c r="P1080" s="79">
        <v>2.5615384615384617E-4</v>
      </c>
      <c r="Q1080" s="79">
        <v>1.6716417910447761E-4</v>
      </c>
      <c r="R1080" s="79">
        <v>2.3309090909090908E-4</v>
      </c>
      <c r="S1080" s="79">
        <v>2.0102739726027396E-4</v>
      </c>
      <c r="T1080" s="79">
        <v>2.0529801324503311E-4</v>
      </c>
      <c r="U1080" s="79">
        <v>2.8483870967741936E-4</v>
      </c>
    </row>
    <row r="1081" spans="1:21" x14ac:dyDescent="0.25">
      <c r="A1081" s="81" t="s">
        <v>298</v>
      </c>
      <c r="C1081" s="292" t="s">
        <v>358</v>
      </c>
      <c r="D1081" s="79">
        <v>4.7999999999999998E-6</v>
      </c>
      <c r="E1081" s="79">
        <v>3.1128404669260701E-6</v>
      </c>
      <c r="F1081" s="79">
        <v>1.9455252918287936E-6</v>
      </c>
      <c r="G1081" s="79" t="s">
        <v>48</v>
      </c>
      <c r="H1081" s="79" t="s">
        <v>48</v>
      </c>
      <c r="I1081" s="79">
        <v>3.9370078740157482E-6</v>
      </c>
      <c r="J1081" s="79">
        <v>1.6528925619834711E-5</v>
      </c>
      <c r="K1081" s="79">
        <v>4.048582995951417E-6</v>
      </c>
      <c r="L1081" s="79">
        <v>1.2658227848101267E-5</v>
      </c>
      <c r="M1081" s="79">
        <v>4.2553191489361704E-7</v>
      </c>
      <c r="N1081" s="79">
        <v>2.173913043478261E-5</v>
      </c>
      <c r="O1081" s="79">
        <v>6.8273092369477908E-6</v>
      </c>
      <c r="P1081" s="79">
        <v>1.7692307692307691E-5</v>
      </c>
      <c r="Q1081" s="79">
        <v>3.7313432835820895E-7</v>
      </c>
      <c r="R1081" s="79">
        <v>5.7090909090909089E-5</v>
      </c>
      <c r="S1081" s="79" t="s">
        <v>48</v>
      </c>
      <c r="T1081" s="79" t="s">
        <v>48</v>
      </c>
      <c r="U1081" s="79" t="s">
        <v>48</v>
      </c>
    </row>
    <row r="1082" spans="1:21" x14ac:dyDescent="0.25">
      <c r="A1082" s="81" t="s">
        <v>298</v>
      </c>
      <c r="C1082" s="292" t="s">
        <v>26</v>
      </c>
      <c r="D1082" s="79">
        <v>1.3576E-3</v>
      </c>
      <c r="E1082" s="79">
        <v>1.3420233463035018E-3</v>
      </c>
      <c r="F1082" s="79">
        <v>1.5665369649805448E-3</v>
      </c>
      <c r="G1082" s="79">
        <v>1.5488281250000001E-3</v>
      </c>
      <c r="H1082" s="79">
        <v>1.6952569169960475E-3</v>
      </c>
      <c r="I1082" s="79">
        <v>1.8657480314960629E-3</v>
      </c>
      <c r="J1082" s="79">
        <v>1.744214876033058E-3</v>
      </c>
      <c r="K1082" s="79">
        <v>1.7206477732793523E-3</v>
      </c>
      <c r="L1082" s="79">
        <v>1.4755274261603376E-3</v>
      </c>
      <c r="M1082" s="79">
        <v>1.2395744680851063E-3</v>
      </c>
      <c r="N1082" s="79">
        <v>1.0821739130434784E-3</v>
      </c>
      <c r="O1082" s="79">
        <v>1.1220883534136547E-3</v>
      </c>
      <c r="P1082" s="79">
        <v>1.448076923076923E-3</v>
      </c>
      <c r="Q1082" s="79">
        <v>1.5742537313432835E-3</v>
      </c>
      <c r="R1082" s="79">
        <v>1.6818181818181819E-3</v>
      </c>
      <c r="S1082" s="79">
        <v>1.308904109589041E-3</v>
      </c>
      <c r="T1082" s="79">
        <v>1.4264900662251656E-3</v>
      </c>
      <c r="U1082" s="79">
        <v>1.5264516129032259E-3</v>
      </c>
    </row>
    <row r="1083" spans="1:21" x14ac:dyDescent="0.25">
      <c r="A1083" s="81" t="s">
        <v>298</v>
      </c>
      <c r="C1083" s="292" t="s">
        <v>333</v>
      </c>
      <c r="D1083" s="79">
        <v>8.2248000000000009E-3</v>
      </c>
      <c r="E1083" s="79">
        <v>9.2171206225680931E-3</v>
      </c>
      <c r="F1083" s="79">
        <v>1.1173929961089494E-2</v>
      </c>
      <c r="G1083" s="79">
        <v>1.6518749999999999E-2</v>
      </c>
      <c r="H1083" s="79">
        <v>2.2151383399209485E-2</v>
      </c>
      <c r="I1083" s="79">
        <v>1.7927165354330709E-2</v>
      </c>
      <c r="J1083" s="79">
        <v>1.5665702479338843E-2</v>
      </c>
      <c r="K1083" s="79">
        <v>1.7906882591093118E-2</v>
      </c>
      <c r="L1083" s="79">
        <v>2.1922784810126581E-2</v>
      </c>
      <c r="M1083" s="79">
        <v>2.0787234042553192E-2</v>
      </c>
      <c r="N1083" s="79">
        <v>1.7895652173913045E-2</v>
      </c>
      <c r="O1083" s="79">
        <v>1.7013654618473897E-2</v>
      </c>
      <c r="P1083" s="79">
        <v>1.3984615384615385E-2</v>
      </c>
      <c r="Q1083" s="79">
        <v>1.3331343283582089E-2</v>
      </c>
      <c r="R1083" s="79">
        <v>1.4593454545454545E-2</v>
      </c>
      <c r="S1083" s="79">
        <v>1.4175342465753424E-2</v>
      </c>
      <c r="T1083" s="79">
        <v>1.3153642384105961E-2</v>
      </c>
      <c r="U1083" s="79">
        <v>1.3285806451612904E-2</v>
      </c>
    </row>
    <row r="1084" spans="1:21" x14ac:dyDescent="0.25">
      <c r="A1084" s="81" t="s">
        <v>298</v>
      </c>
      <c r="C1084" s="292" t="s">
        <v>191</v>
      </c>
      <c r="D1084" s="79" t="s">
        <v>48</v>
      </c>
      <c r="E1084" s="79" t="s">
        <v>48</v>
      </c>
      <c r="F1084" s="79" t="s">
        <v>48</v>
      </c>
      <c r="G1084" s="79" t="s">
        <v>48</v>
      </c>
      <c r="H1084" s="79" t="s">
        <v>48</v>
      </c>
      <c r="I1084" s="79" t="s">
        <v>48</v>
      </c>
      <c r="J1084" s="79" t="s">
        <v>48</v>
      </c>
      <c r="K1084" s="79" t="s">
        <v>48</v>
      </c>
      <c r="L1084" s="79">
        <v>1.358649789029536E-4</v>
      </c>
      <c r="M1084" s="79">
        <v>9.5787234042553197E-4</v>
      </c>
      <c r="N1084" s="79">
        <v>2.7191304347826085E-3</v>
      </c>
      <c r="O1084" s="79">
        <v>3.2128514056224901E-3</v>
      </c>
      <c r="P1084" s="79">
        <v>3.1942307692307691E-3</v>
      </c>
      <c r="Q1084" s="79">
        <v>3.0492537313432837E-3</v>
      </c>
      <c r="R1084" s="79">
        <v>2.7825454545454546E-3</v>
      </c>
      <c r="S1084" s="79">
        <v>3.2592465753424659E-3</v>
      </c>
      <c r="T1084" s="79">
        <v>3.1788079470198675E-3</v>
      </c>
      <c r="U1084" s="79">
        <v>2.838709677419355E-3</v>
      </c>
    </row>
    <row r="1085" spans="1:21" x14ac:dyDescent="0.25">
      <c r="A1085" s="81" t="s">
        <v>298</v>
      </c>
      <c r="C1085" s="292" t="s">
        <v>56</v>
      </c>
      <c r="D1085" s="79">
        <v>1.0170800000000001E-2</v>
      </c>
      <c r="E1085" s="79">
        <v>9.2431906614785994E-3</v>
      </c>
      <c r="F1085" s="79">
        <v>1.0262645914396887E-2</v>
      </c>
      <c r="G1085" s="79">
        <v>9.1964843749999994E-3</v>
      </c>
      <c r="H1085" s="79">
        <v>8.4284584980237158E-3</v>
      </c>
      <c r="I1085" s="79">
        <v>8.0338582677165361E-3</v>
      </c>
      <c r="J1085" s="79">
        <v>9.0157024793388434E-3</v>
      </c>
      <c r="K1085" s="79">
        <v>1.2289878542510121E-2</v>
      </c>
      <c r="L1085" s="79">
        <v>1.6439240506329115E-2</v>
      </c>
      <c r="M1085" s="79">
        <v>1.6746808510638297E-2</v>
      </c>
      <c r="N1085" s="79">
        <v>2.1897826086956521E-2</v>
      </c>
      <c r="O1085" s="79">
        <v>2.0639759036144577E-2</v>
      </c>
      <c r="P1085" s="79">
        <v>2.7921538461538463E-2</v>
      </c>
      <c r="Q1085" s="79">
        <v>3.3077611940298506E-2</v>
      </c>
      <c r="R1085" s="79">
        <v>3.7382545454545453E-2</v>
      </c>
      <c r="S1085" s="79">
        <v>4.1018150684931504E-2</v>
      </c>
      <c r="T1085" s="79">
        <v>3.8979139072847682E-2</v>
      </c>
      <c r="U1085" s="79">
        <v>4.3470645161290324E-2</v>
      </c>
    </row>
    <row r="1086" spans="1:21" x14ac:dyDescent="0.25">
      <c r="A1086" s="81" t="s">
        <v>298</v>
      </c>
      <c r="C1086" s="292" t="s">
        <v>194</v>
      </c>
      <c r="D1086" s="79">
        <v>3.8124000000000001E-3</v>
      </c>
      <c r="E1086" s="79">
        <v>3.9478599221789883E-3</v>
      </c>
      <c r="F1086" s="79">
        <v>4.594552529182879E-3</v>
      </c>
      <c r="G1086" s="79">
        <v>5.3417968749999998E-3</v>
      </c>
      <c r="H1086" s="79">
        <v>4.7814229249011856E-3</v>
      </c>
      <c r="I1086" s="79">
        <v>4.3775590551181102E-3</v>
      </c>
      <c r="J1086" s="79">
        <v>7.9504132231404956E-3</v>
      </c>
      <c r="K1086" s="79">
        <v>9.7651821862348182E-3</v>
      </c>
      <c r="L1086" s="79">
        <v>9.5194092827004216E-3</v>
      </c>
      <c r="M1086" s="79">
        <v>7.43531914893617E-3</v>
      </c>
      <c r="N1086" s="79">
        <v>6.6017391304347825E-3</v>
      </c>
      <c r="O1086" s="79">
        <v>3.9369477911646586E-3</v>
      </c>
      <c r="P1086" s="79">
        <v>2.3219230769230769E-3</v>
      </c>
      <c r="Q1086" s="79">
        <v>2.1279850746268657E-3</v>
      </c>
      <c r="R1086" s="79">
        <v>2.1800000000000001E-3</v>
      </c>
      <c r="S1086" s="79">
        <v>2.480821917808219E-3</v>
      </c>
      <c r="T1086" s="79">
        <v>3.8092715231788079E-3</v>
      </c>
      <c r="U1086" s="79">
        <v>4.6954838709677418E-3</v>
      </c>
    </row>
    <row r="1087" spans="1:21" x14ac:dyDescent="0.25">
      <c r="A1087" s="81" t="s">
        <v>298</v>
      </c>
      <c r="C1087" s="292" t="s">
        <v>165</v>
      </c>
      <c r="D1087" s="79">
        <v>1.8000000000000001E-4</v>
      </c>
      <c r="E1087" s="79" t="s">
        <v>48</v>
      </c>
      <c r="F1087" s="79">
        <v>1.9649805447470817E-4</v>
      </c>
      <c r="G1087" s="79">
        <v>4.6523437499999999E-4</v>
      </c>
      <c r="H1087" s="79">
        <v>1.0857707509881423E-3</v>
      </c>
      <c r="I1087" s="79">
        <v>7.3346456692913382E-4</v>
      </c>
      <c r="J1087" s="79">
        <v>4.9586776859504133E-4</v>
      </c>
      <c r="K1087" s="79">
        <v>4.8582995951417006E-4</v>
      </c>
      <c r="L1087" s="79">
        <v>5.0632911392405066E-4</v>
      </c>
      <c r="M1087" s="79">
        <v>5.106382978723404E-4</v>
      </c>
      <c r="N1087" s="79">
        <v>5.2173913043478256E-4</v>
      </c>
      <c r="O1087" s="79">
        <v>1.8875502008032128E-4</v>
      </c>
      <c r="P1087" s="79">
        <v>2.5000000000000001E-4</v>
      </c>
      <c r="Q1087" s="79">
        <v>1.9402985074626865E-4</v>
      </c>
      <c r="R1087" s="79">
        <v>1.8872727272727273E-4</v>
      </c>
      <c r="S1087" s="79">
        <v>1.8835616438356165E-4</v>
      </c>
      <c r="T1087" s="79">
        <v>1.6556291390728477E-4</v>
      </c>
      <c r="U1087" s="79">
        <v>1.6129032258064516E-4</v>
      </c>
    </row>
    <row r="1088" spans="1:21" x14ac:dyDescent="0.25">
      <c r="A1088" s="81" t="s">
        <v>298</v>
      </c>
      <c r="C1088" s="292" t="s">
        <v>27</v>
      </c>
      <c r="D1088" s="79">
        <v>6.8000000000000001E-6</v>
      </c>
      <c r="E1088" s="79">
        <v>7.3929961089494164E-6</v>
      </c>
      <c r="F1088" s="79">
        <v>8.9494163424124521E-6</v>
      </c>
      <c r="G1088" s="79">
        <v>8.5937500000000005E-6</v>
      </c>
      <c r="H1088" s="79">
        <v>6.7193675889328062E-6</v>
      </c>
      <c r="I1088" s="79">
        <v>2.4803149606299211E-5</v>
      </c>
      <c r="J1088" s="79">
        <v>2.3140495867768594E-5</v>
      </c>
      <c r="K1088" s="79">
        <v>2.5506072874493928E-5</v>
      </c>
      <c r="L1088" s="79">
        <v>3.5864978902953584E-5</v>
      </c>
      <c r="M1088" s="79">
        <v>4.127659574468085E-5</v>
      </c>
      <c r="N1088" s="79">
        <v>1.2956521739130434E-4</v>
      </c>
      <c r="O1088" s="79">
        <v>2.0522088353413655E-4</v>
      </c>
      <c r="P1088" s="79">
        <v>4.0769230769230767E-5</v>
      </c>
      <c r="Q1088" s="79">
        <v>4.1417910447761195E-5</v>
      </c>
      <c r="R1088" s="79">
        <v>6.4727272727272724E-5</v>
      </c>
      <c r="S1088" s="79">
        <v>6.780821917808219E-5</v>
      </c>
      <c r="T1088" s="79">
        <v>6.5231788079470198E-5</v>
      </c>
      <c r="U1088" s="79">
        <v>8.0645161290322581E-5</v>
      </c>
    </row>
    <row r="1089" spans="1:21" x14ac:dyDescent="0.25">
      <c r="A1089" s="81" t="s">
        <v>298</v>
      </c>
      <c r="C1089" s="292" t="s">
        <v>84</v>
      </c>
      <c r="D1089" s="79">
        <v>7.5279999999999998E-4</v>
      </c>
      <c r="E1089" s="79">
        <v>7.8015564202334631E-4</v>
      </c>
      <c r="F1089" s="79">
        <v>9.4046692607003895E-4</v>
      </c>
      <c r="G1089" s="79">
        <v>1.05703125E-3</v>
      </c>
      <c r="H1089" s="79">
        <v>1.1126482213438735E-3</v>
      </c>
      <c r="I1089" s="79">
        <v>9.8740157480314969E-4</v>
      </c>
      <c r="J1089" s="79">
        <v>9.1115702479338848E-4</v>
      </c>
      <c r="K1089" s="79">
        <v>1.094331983805668E-3</v>
      </c>
      <c r="L1089" s="79">
        <v>1.1772151898734177E-3</v>
      </c>
      <c r="M1089" s="79">
        <v>1.0621276595744681E-3</v>
      </c>
      <c r="N1089" s="79">
        <v>9.2434782608695649E-4</v>
      </c>
      <c r="O1089" s="79">
        <v>8.1204819277108436E-4</v>
      </c>
      <c r="P1089" s="79">
        <v>1.0288461538461538E-3</v>
      </c>
      <c r="Q1089" s="79">
        <v>7.6604477611940302E-4</v>
      </c>
      <c r="R1089" s="79">
        <v>8.3709090909090907E-4</v>
      </c>
      <c r="S1089" s="79">
        <v>6.7123287671232872E-4</v>
      </c>
      <c r="T1089" s="79">
        <v>7.8708609271523175E-4</v>
      </c>
      <c r="U1089" s="79">
        <v>1.9693548387096772E-3</v>
      </c>
    </row>
    <row r="1090" spans="1:21" x14ac:dyDescent="0.25">
      <c r="A1090" s="81" t="s">
        <v>298</v>
      </c>
      <c r="C1090" s="292" t="s">
        <v>116</v>
      </c>
      <c r="D1090" s="79">
        <v>3.0176000000000001E-3</v>
      </c>
      <c r="E1090" s="79">
        <v>3.337354085603113E-3</v>
      </c>
      <c r="F1090" s="79">
        <v>3.8443579766536964E-3</v>
      </c>
      <c r="G1090" s="79">
        <v>3.8613281250000002E-3</v>
      </c>
      <c r="H1090" s="79">
        <v>3.8616600790513833E-3</v>
      </c>
      <c r="I1090" s="79">
        <v>3.6614173228346459E-3</v>
      </c>
      <c r="J1090" s="79">
        <v>4.1946280991735536E-3</v>
      </c>
      <c r="K1090" s="79">
        <v>4.284615384615385E-3</v>
      </c>
      <c r="L1090" s="79">
        <v>4.480168776371308E-3</v>
      </c>
      <c r="M1090" s="79">
        <v>4.5268085106382975E-3</v>
      </c>
      <c r="N1090" s="79">
        <v>5.8269565217391305E-3</v>
      </c>
      <c r="O1090" s="79">
        <v>5.3983935742971884E-3</v>
      </c>
      <c r="P1090" s="79">
        <v>5.1900000000000002E-3</v>
      </c>
      <c r="Q1090" s="79">
        <v>4.3884328358208954E-3</v>
      </c>
      <c r="R1090" s="79">
        <v>3.6960000000000001E-3</v>
      </c>
      <c r="S1090" s="79">
        <v>4.2698630136986304E-3</v>
      </c>
      <c r="T1090" s="79">
        <v>4.4701986754966888E-3</v>
      </c>
      <c r="U1090" s="79">
        <v>3.7419354838709677E-3</v>
      </c>
    </row>
    <row r="1091" spans="1:21" x14ac:dyDescent="0.25">
      <c r="A1091" s="81" t="s">
        <v>298</v>
      </c>
      <c r="C1091" s="292" t="s">
        <v>324</v>
      </c>
      <c r="D1091" s="79">
        <v>1.5336E-3</v>
      </c>
      <c r="E1091" s="79">
        <v>1.7307392996108949E-3</v>
      </c>
      <c r="F1091" s="79">
        <v>1.429182879377432E-3</v>
      </c>
      <c r="G1091" s="79">
        <v>1.5E-3</v>
      </c>
      <c r="H1091" s="79">
        <v>1.3806324110671936E-3</v>
      </c>
      <c r="I1091" s="79">
        <v>1.3539370078740158E-3</v>
      </c>
      <c r="J1091" s="79">
        <v>1.7830578512396695E-3</v>
      </c>
      <c r="K1091" s="79">
        <v>1.4874493927125507E-3</v>
      </c>
      <c r="L1091" s="79">
        <v>1.5168776371308017E-3</v>
      </c>
      <c r="M1091" s="79">
        <v>1.4042553191489361E-3</v>
      </c>
      <c r="N1091" s="79">
        <v>1.2891304347826087E-3</v>
      </c>
      <c r="O1091" s="79">
        <v>1.0401606425702811E-3</v>
      </c>
      <c r="P1091" s="79">
        <v>1.8846153846153845E-3</v>
      </c>
      <c r="Q1091" s="79">
        <v>2.3861940298507463E-3</v>
      </c>
      <c r="R1091" s="79">
        <v>2.5385454545454544E-3</v>
      </c>
      <c r="S1091" s="79">
        <v>2.948972602739726E-3</v>
      </c>
      <c r="T1091" s="79">
        <v>2.8635761589403974E-3</v>
      </c>
      <c r="U1091" s="79">
        <v>2.6451612903225807E-3</v>
      </c>
    </row>
    <row r="1092" spans="1:21" x14ac:dyDescent="0.25">
      <c r="A1092" s="81" t="s">
        <v>298</v>
      </c>
      <c r="C1092" s="292" t="s">
        <v>343</v>
      </c>
      <c r="D1092" s="79">
        <v>4.0000000000000002E-4</v>
      </c>
      <c r="E1092" s="79">
        <v>8.1712062256809347E-6</v>
      </c>
      <c r="F1092" s="79">
        <v>9.7276264591439695E-6</v>
      </c>
      <c r="G1092" s="79">
        <v>1.171875E-5</v>
      </c>
      <c r="H1092" s="79">
        <v>1.1067193675889328E-5</v>
      </c>
      <c r="I1092" s="79">
        <v>1.1811023622047245E-5</v>
      </c>
      <c r="J1092" s="79">
        <v>2.8264462809917356E-4</v>
      </c>
      <c r="K1092" s="79">
        <v>2.0089068825910931E-3</v>
      </c>
      <c r="L1092" s="79">
        <v>1.1033755274261604E-3</v>
      </c>
      <c r="M1092" s="79">
        <v>1.4582978723404255E-3</v>
      </c>
      <c r="N1092" s="79">
        <v>1.0060869565217392E-3</v>
      </c>
      <c r="O1092" s="79">
        <v>7.9718875502008031E-4</v>
      </c>
      <c r="P1092" s="79">
        <v>7.5000000000000002E-4</v>
      </c>
      <c r="Q1092" s="79">
        <v>7.2164179104477609E-4</v>
      </c>
      <c r="R1092" s="79">
        <v>6.0436363636363639E-4</v>
      </c>
      <c r="S1092" s="79">
        <v>3.9383561643835618E-4</v>
      </c>
      <c r="T1092" s="79">
        <v>2.423841059602649E-4</v>
      </c>
      <c r="U1092" s="79">
        <v>3.8999999999999999E-4</v>
      </c>
    </row>
    <row r="1093" spans="1:21" x14ac:dyDescent="0.25">
      <c r="A1093" s="81" t="s">
        <v>298</v>
      </c>
      <c r="C1093" s="292" t="s">
        <v>139</v>
      </c>
      <c r="D1093" s="79">
        <v>3.9999999999999998E-6</v>
      </c>
      <c r="E1093" s="79">
        <v>1.5564202334630349E-5</v>
      </c>
      <c r="F1093" s="79">
        <v>2.0233463035019457E-5</v>
      </c>
      <c r="G1093" s="79">
        <v>1.4453125000000001E-5</v>
      </c>
      <c r="H1093" s="79">
        <v>1.5810276679841896E-5</v>
      </c>
      <c r="I1093" s="79">
        <v>1.9685039370078739E-5</v>
      </c>
      <c r="J1093" s="79">
        <v>1.2396694214876033E-5</v>
      </c>
      <c r="K1093" s="79">
        <v>1.2145748987854251E-5</v>
      </c>
      <c r="L1093" s="79">
        <v>1.6877637130801688E-5</v>
      </c>
      <c r="M1093" s="79">
        <v>7.6595744680851063E-5</v>
      </c>
      <c r="N1093" s="79">
        <v>4.347826086956522E-5</v>
      </c>
      <c r="O1093" s="79">
        <v>5.421686746987952E-4</v>
      </c>
      <c r="P1093" s="79">
        <v>1.4307692307692307E-3</v>
      </c>
      <c r="Q1093" s="79">
        <v>1.0380597014925373E-3</v>
      </c>
      <c r="R1093" s="79">
        <v>1.5647272727272728E-3</v>
      </c>
      <c r="S1093" s="79">
        <v>2.1441780821917808E-3</v>
      </c>
      <c r="T1093" s="79">
        <v>2.3509933774834438E-3</v>
      </c>
      <c r="U1093" s="79">
        <v>2.4838709677419356E-3</v>
      </c>
    </row>
    <row r="1094" spans="1:21" x14ac:dyDescent="0.25">
      <c r="A1094" s="81" t="s">
        <v>298</v>
      </c>
      <c r="C1094" s="292" t="s">
        <v>147</v>
      </c>
      <c r="D1094" s="79">
        <v>3.5639999999999999E-4</v>
      </c>
      <c r="E1094" s="79">
        <v>2.3229571984435799E-4</v>
      </c>
      <c r="F1094" s="79">
        <v>2.1439688715953306E-4</v>
      </c>
      <c r="G1094" s="79">
        <v>2.35546875E-4</v>
      </c>
      <c r="H1094" s="79">
        <v>7.4308300395256922E-5</v>
      </c>
      <c r="I1094" s="79">
        <v>1.2204724409448819E-5</v>
      </c>
      <c r="J1094" s="79">
        <v>8.7190082644628104E-5</v>
      </c>
      <c r="K1094" s="79">
        <v>1.5546558704453441E-4</v>
      </c>
      <c r="L1094" s="79">
        <v>7.8481012658227842E-5</v>
      </c>
      <c r="M1094" s="79">
        <v>5.2765957446808509E-5</v>
      </c>
      <c r="N1094" s="79">
        <v>2.0000000000000002E-5</v>
      </c>
      <c r="O1094" s="79">
        <v>1.1244979919678715E-5</v>
      </c>
      <c r="P1094" s="79">
        <v>1.0384615384615384E-5</v>
      </c>
      <c r="Q1094" s="79" t="s">
        <v>48</v>
      </c>
      <c r="R1094" s="79" t="s">
        <v>48</v>
      </c>
      <c r="S1094" s="79" t="s">
        <v>48</v>
      </c>
      <c r="T1094" s="79" t="s">
        <v>48</v>
      </c>
      <c r="U1094" s="79" t="s">
        <v>48</v>
      </c>
    </row>
    <row r="1095" spans="1:21" x14ac:dyDescent="0.25">
      <c r="A1095" s="81" t="s">
        <v>298</v>
      </c>
      <c r="C1095" s="292" t="s">
        <v>334</v>
      </c>
      <c r="D1095" s="79">
        <v>5.9999999999999995E-4</v>
      </c>
      <c r="E1095" s="79">
        <v>5.8365758754863812E-4</v>
      </c>
      <c r="F1095" s="79" t="s">
        <v>48</v>
      </c>
      <c r="G1095" s="79" t="s">
        <v>48</v>
      </c>
      <c r="H1095" s="79" t="s">
        <v>48</v>
      </c>
      <c r="I1095" s="79" t="s">
        <v>48</v>
      </c>
      <c r="J1095" s="79" t="s">
        <v>48</v>
      </c>
      <c r="K1095" s="79" t="s">
        <v>48</v>
      </c>
      <c r="L1095" s="79" t="s">
        <v>48</v>
      </c>
      <c r="M1095" s="79" t="s">
        <v>48</v>
      </c>
      <c r="N1095" s="79" t="s">
        <v>48</v>
      </c>
      <c r="O1095" s="79">
        <v>3.21285140562249E-4</v>
      </c>
      <c r="P1095" s="79">
        <v>3.3461538461538459E-4</v>
      </c>
      <c r="Q1095" s="79">
        <v>6.2500000000000001E-4</v>
      </c>
      <c r="R1095" s="79">
        <v>7.6909090909090905E-4</v>
      </c>
      <c r="S1095" s="79">
        <v>7.332191780821918E-4</v>
      </c>
      <c r="T1095" s="79">
        <v>3.9735099337748341E-6</v>
      </c>
      <c r="U1095" s="79" t="s">
        <v>48</v>
      </c>
    </row>
    <row r="1096" spans="1:21" x14ac:dyDescent="0.25">
      <c r="A1096" s="81" t="s">
        <v>298</v>
      </c>
      <c r="C1096" s="292" t="s">
        <v>184</v>
      </c>
      <c r="D1096" s="79">
        <v>2.4656399999999998E-2</v>
      </c>
      <c r="E1096" s="79">
        <v>2.558249027237354E-2</v>
      </c>
      <c r="F1096" s="79">
        <v>2.9003891050583659E-2</v>
      </c>
      <c r="G1096" s="79">
        <v>2.6188671875E-2</v>
      </c>
      <c r="H1096" s="79">
        <v>2.4260474308300396E-2</v>
      </c>
      <c r="I1096" s="79">
        <v>2.6705511811023621E-2</v>
      </c>
      <c r="J1096" s="79">
        <v>3.0442148760330578E-2</v>
      </c>
      <c r="K1096" s="79">
        <v>2.7725910931174089E-2</v>
      </c>
      <c r="L1096" s="79">
        <v>2.4619831223628694E-2</v>
      </c>
      <c r="M1096" s="79">
        <v>2.4488936170212767E-2</v>
      </c>
      <c r="N1096" s="79">
        <v>2.9331739130434784E-2</v>
      </c>
      <c r="O1096" s="79">
        <v>2.5542168674698794E-2</v>
      </c>
      <c r="P1096" s="79">
        <v>2.4192307692307694E-2</v>
      </c>
      <c r="Q1096" s="79">
        <v>2.3208955223880598E-2</v>
      </c>
      <c r="R1096" s="79">
        <v>2.1490909090909092E-2</v>
      </c>
      <c r="S1096" s="79">
        <v>1.8524657534246574E-2</v>
      </c>
      <c r="T1096" s="79">
        <v>1.9185099337748344E-2</v>
      </c>
      <c r="U1096" s="79">
        <v>1.9369677419354837E-2</v>
      </c>
    </row>
    <row r="1097" spans="1:21" x14ac:dyDescent="0.25">
      <c r="A1097" s="81" t="s">
        <v>298</v>
      </c>
      <c r="C1097" s="292" t="s">
        <v>92</v>
      </c>
      <c r="D1097" s="79">
        <v>3.76856E-2</v>
      </c>
      <c r="E1097" s="79">
        <v>4.9994552529182883E-2</v>
      </c>
      <c r="F1097" s="79">
        <v>5.1589494163424121E-2</v>
      </c>
      <c r="G1097" s="79">
        <v>5.4110156249999999E-2</v>
      </c>
      <c r="H1097" s="79">
        <v>6.2264822134387353E-2</v>
      </c>
      <c r="I1097" s="79">
        <v>6.7960236220472439E-2</v>
      </c>
      <c r="J1097" s="79">
        <v>7.1580165289256203E-2</v>
      </c>
      <c r="K1097" s="79">
        <v>8.4211336032388659E-2</v>
      </c>
      <c r="L1097" s="79">
        <v>8.5580590717299579E-2</v>
      </c>
      <c r="M1097" s="79">
        <v>7.2440851063829789E-2</v>
      </c>
      <c r="N1097" s="79">
        <v>7.8204347826086956E-2</v>
      </c>
      <c r="O1097" s="79">
        <v>7.3893574297188749E-2</v>
      </c>
      <c r="P1097" s="79">
        <v>6.3109230769230765E-2</v>
      </c>
      <c r="Q1097" s="79">
        <v>6.2010074626865669E-2</v>
      </c>
      <c r="R1097" s="79">
        <v>5.8743272727272727E-2</v>
      </c>
      <c r="S1097" s="79">
        <v>5.1878767123287671E-2</v>
      </c>
      <c r="T1097" s="79">
        <v>4.6389735099337748E-2</v>
      </c>
      <c r="U1097" s="79">
        <v>4.6784193548387094E-2</v>
      </c>
    </row>
    <row r="1098" spans="1:21" x14ac:dyDescent="0.25">
      <c r="A1098" s="81" t="s">
        <v>298</v>
      </c>
      <c r="C1098" s="292" t="s">
        <v>158</v>
      </c>
      <c r="D1098" s="79">
        <v>1.3615199999999999E-2</v>
      </c>
      <c r="E1098" s="79">
        <v>1.207431906614786E-2</v>
      </c>
      <c r="F1098" s="79">
        <v>1.4217898832684825E-2</v>
      </c>
      <c r="G1098" s="79">
        <v>1.321875E-2</v>
      </c>
      <c r="H1098" s="79">
        <v>1.41699604743083E-2</v>
      </c>
      <c r="I1098" s="79">
        <v>1.4899212598425197E-2</v>
      </c>
      <c r="J1098" s="79">
        <v>1.4654545454545455E-2</v>
      </c>
      <c r="K1098" s="79">
        <v>1.5178137651821862E-2</v>
      </c>
      <c r="L1098" s="79">
        <v>1.5249367088607595E-2</v>
      </c>
      <c r="M1098" s="79">
        <v>1.6507234042553193E-2</v>
      </c>
      <c r="N1098" s="79">
        <v>1.553304347826087E-2</v>
      </c>
      <c r="O1098" s="79">
        <v>1.4878313253012048E-2</v>
      </c>
      <c r="P1098" s="79">
        <v>1.5710384615384616E-2</v>
      </c>
      <c r="Q1098" s="79">
        <v>1.1611940298507463E-2</v>
      </c>
      <c r="R1098" s="79">
        <v>5.3076363636363633E-3</v>
      </c>
      <c r="S1098" s="79">
        <v>5.9068493150684935E-3</v>
      </c>
      <c r="T1098" s="79">
        <v>6.1003311258278148E-3</v>
      </c>
      <c r="U1098" s="79">
        <v>6.6590322580645164E-3</v>
      </c>
    </row>
    <row r="1099" spans="1:21" x14ac:dyDescent="0.25">
      <c r="A1099" s="81" t="s">
        <v>298</v>
      </c>
      <c r="C1099" s="292" t="s">
        <v>118</v>
      </c>
      <c r="D1099" s="79">
        <v>1.6359999999999999E-4</v>
      </c>
      <c r="E1099" s="79">
        <v>1.9027237354085603E-4</v>
      </c>
      <c r="F1099" s="79">
        <v>1.4280155642023347E-4</v>
      </c>
      <c r="G1099" s="79">
        <v>1.36328125E-4</v>
      </c>
      <c r="H1099" s="79">
        <v>1.1699604743083005E-4</v>
      </c>
      <c r="I1099" s="79">
        <v>1.4015748031496062E-4</v>
      </c>
      <c r="J1099" s="79">
        <v>2.1776859504132231E-4</v>
      </c>
      <c r="K1099" s="79">
        <v>2.8866396761133604E-4</v>
      </c>
      <c r="L1099" s="79">
        <v>2.109704641350211E-4</v>
      </c>
      <c r="M1099" s="79">
        <v>2.1276595744680851E-4</v>
      </c>
      <c r="N1099" s="79">
        <v>2.173913043478261E-4</v>
      </c>
      <c r="O1099" s="79">
        <v>3.2690763052208835E-4</v>
      </c>
      <c r="P1099" s="79">
        <v>2.946153846153846E-4</v>
      </c>
      <c r="Q1099" s="79">
        <v>2.626865671641791E-4</v>
      </c>
      <c r="R1099" s="79">
        <v>3.3309090909090908E-4</v>
      </c>
      <c r="S1099" s="79">
        <v>3.6506849315068492E-4</v>
      </c>
      <c r="T1099" s="79">
        <v>8.5264900662251658E-4</v>
      </c>
      <c r="U1099" s="79">
        <v>8.7193548387096771E-4</v>
      </c>
    </row>
    <row r="1100" spans="1:21" x14ac:dyDescent="0.25">
      <c r="A1100" s="81" t="s">
        <v>298</v>
      </c>
      <c r="C1100" s="292" t="s">
        <v>29</v>
      </c>
      <c r="D1100" s="79">
        <v>1.6000000000000001E-3</v>
      </c>
      <c r="E1100" s="79">
        <v>1.3618677042801556E-3</v>
      </c>
      <c r="F1100" s="79">
        <v>1.3618677042801556E-3</v>
      </c>
      <c r="G1100" s="79">
        <v>1.9531250000000001E-4</v>
      </c>
      <c r="H1100" s="79">
        <v>1.9762845849802371E-4</v>
      </c>
      <c r="I1100" s="79">
        <v>1.968503937007874E-4</v>
      </c>
      <c r="J1100" s="79">
        <v>1.6528925619834712E-4</v>
      </c>
      <c r="K1100" s="79">
        <v>1.6194331983805668E-4</v>
      </c>
      <c r="L1100" s="79">
        <v>1.6877637130801687E-4</v>
      </c>
      <c r="M1100" s="79">
        <v>1.7021276595744682E-4</v>
      </c>
      <c r="N1100" s="79">
        <v>1.7391304347826088E-4</v>
      </c>
      <c r="O1100" s="79">
        <v>1.606425702811245E-4</v>
      </c>
      <c r="P1100" s="79">
        <v>1.5384615384615385E-4</v>
      </c>
      <c r="Q1100" s="79" t="s">
        <v>48</v>
      </c>
      <c r="R1100" s="79" t="s">
        <v>48</v>
      </c>
      <c r="S1100" s="79" t="s">
        <v>48</v>
      </c>
      <c r="T1100" s="79" t="s">
        <v>48</v>
      </c>
      <c r="U1100" s="79" t="s">
        <v>48</v>
      </c>
    </row>
    <row r="1101" spans="1:21" x14ac:dyDescent="0.25">
      <c r="A1101" s="81" t="s">
        <v>298</v>
      </c>
      <c r="C1101" s="292" t="s">
        <v>16</v>
      </c>
      <c r="D1101" s="79">
        <v>4.5960000000000001E-2</v>
      </c>
      <c r="E1101" s="79">
        <v>4.8976653696498056E-2</v>
      </c>
      <c r="F1101" s="79">
        <v>5.5642023346303499E-2</v>
      </c>
      <c r="G1101" s="79">
        <v>5.95703125E-2</v>
      </c>
      <c r="H1101" s="79">
        <v>6.6565612648221348E-2</v>
      </c>
      <c r="I1101" s="79">
        <v>6.695590551181102E-2</v>
      </c>
      <c r="J1101" s="79">
        <v>6.7416528925619834E-2</v>
      </c>
      <c r="K1101" s="79">
        <v>6.6472064777327936E-2</v>
      </c>
      <c r="L1101" s="79">
        <v>6.7232067510548527E-2</v>
      </c>
      <c r="M1101" s="79">
        <v>6.6797872340425529E-2</v>
      </c>
      <c r="N1101" s="79">
        <v>7.4796086956521735E-2</v>
      </c>
      <c r="O1101" s="79">
        <v>7.7442570281124501E-2</v>
      </c>
      <c r="P1101" s="79">
        <v>7.2692307692307695E-2</v>
      </c>
      <c r="Q1101" s="79">
        <v>7.4493283582089551E-2</v>
      </c>
      <c r="R1101" s="79">
        <v>7.9200000000000007E-2</v>
      </c>
      <c r="S1101" s="79">
        <v>7.8760958904109585E-2</v>
      </c>
      <c r="T1101" s="79">
        <v>8.2483443708609272E-2</v>
      </c>
      <c r="U1101" s="79">
        <v>8.1290322580645155E-2</v>
      </c>
    </row>
    <row r="1102" spans="1:21" x14ac:dyDescent="0.25">
      <c r="A1102" s="81" t="s">
        <v>298</v>
      </c>
      <c r="C1102" s="292" t="s">
        <v>272</v>
      </c>
      <c r="D1102" s="79">
        <v>6.8000000000000001E-6</v>
      </c>
      <c r="E1102" s="79">
        <v>3.8910505836575871E-6</v>
      </c>
      <c r="F1102" s="79">
        <v>3.8910505836575871E-6</v>
      </c>
      <c r="G1102" s="79">
        <v>3.9062500000000001E-6</v>
      </c>
      <c r="H1102" s="79">
        <v>3.9525691699604739E-6</v>
      </c>
      <c r="I1102" s="79">
        <v>7.8740157480314961E-7</v>
      </c>
      <c r="J1102" s="79">
        <v>2.0661157024793389E-6</v>
      </c>
      <c r="K1102" s="79">
        <v>4.048582995951417E-6</v>
      </c>
      <c r="L1102" s="79">
        <v>6.3291139240506333E-6</v>
      </c>
      <c r="M1102" s="79" t="s">
        <v>48</v>
      </c>
      <c r="N1102" s="79">
        <v>1.7391304347826085E-5</v>
      </c>
      <c r="O1102" s="79">
        <v>1.2048192771084337E-5</v>
      </c>
      <c r="P1102" s="79">
        <v>1.1538461538461538E-6</v>
      </c>
      <c r="Q1102" s="79" t="s">
        <v>48</v>
      </c>
      <c r="R1102" s="79" t="s">
        <v>48</v>
      </c>
      <c r="S1102" s="79" t="s">
        <v>48</v>
      </c>
      <c r="T1102" s="79">
        <v>5.2980132450331123E-5</v>
      </c>
      <c r="U1102" s="79">
        <v>1.0290322580645161E-4</v>
      </c>
    </row>
    <row r="1103" spans="1:21" x14ac:dyDescent="0.25">
      <c r="A1103" s="81" t="s">
        <v>298</v>
      </c>
      <c r="C1103" s="292" t="s">
        <v>54</v>
      </c>
      <c r="D1103" s="79">
        <v>2.0400000000000001E-3</v>
      </c>
      <c r="E1103" s="79">
        <v>1.7782101167315176E-3</v>
      </c>
      <c r="F1103" s="79">
        <v>1.4785992217898833E-3</v>
      </c>
      <c r="G1103" s="79">
        <v>1.953125E-3</v>
      </c>
      <c r="H1103" s="79">
        <v>1.6569169960474308E-3</v>
      </c>
      <c r="I1103" s="79">
        <v>3.4523622047244094E-3</v>
      </c>
      <c r="J1103" s="79">
        <v>3.4165289256198345E-3</v>
      </c>
      <c r="K1103" s="79">
        <v>3.0186234817813763E-3</v>
      </c>
      <c r="L1103" s="79">
        <v>2.1940928270042194E-3</v>
      </c>
      <c r="M1103" s="79">
        <v>1.8893617021276596E-3</v>
      </c>
      <c r="N1103" s="79">
        <v>1.9682608695652175E-3</v>
      </c>
      <c r="O1103" s="79">
        <v>1.9506024096385543E-3</v>
      </c>
      <c r="P1103" s="79">
        <v>1.7215384615384616E-3</v>
      </c>
      <c r="Q1103" s="79">
        <v>1.7208955223880597E-3</v>
      </c>
      <c r="R1103" s="79">
        <v>1.5585454545454546E-3</v>
      </c>
      <c r="S1103" s="79">
        <v>1.4239726027397261E-3</v>
      </c>
      <c r="T1103" s="79">
        <v>1.5857615894039735E-3</v>
      </c>
      <c r="U1103" s="79">
        <v>1.6451612903225807E-3</v>
      </c>
    </row>
    <row r="1104" spans="1:21" x14ac:dyDescent="0.25">
      <c r="A1104" s="81" t="s">
        <v>298</v>
      </c>
      <c r="C1104" s="292" t="s">
        <v>159</v>
      </c>
      <c r="D1104" s="79">
        <v>2.2000000000000001E-4</v>
      </c>
      <c r="E1104" s="79">
        <v>2.140077821011673E-4</v>
      </c>
      <c r="F1104" s="79">
        <v>2.140077821011673E-4</v>
      </c>
      <c r="G1104" s="79">
        <v>2.1484375E-4</v>
      </c>
      <c r="H1104" s="79">
        <v>2.3715415019762845E-4</v>
      </c>
      <c r="I1104" s="79">
        <v>2.3622047244094488E-4</v>
      </c>
      <c r="J1104" s="79">
        <v>2.4793388429752067E-4</v>
      </c>
      <c r="K1104" s="79">
        <v>2.4291497975708503E-4</v>
      </c>
      <c r="L1104" s="79">
        <v>2.5316455696202533E-4</v>
      </c>
      <c r="M1104" s="79">
        <v>2.553191489361702E-4</v>
      </c>
      <c r="N1104" s="79">
        <v>2.6086956521739128E-4</v>
      </c>
      <c r="O1104" s="79">
        <v>2.0301204819277107E-3</v>
      </c>
      <c r="P1104" s="79">
        <v>1.6850000000000001E-3</v>
      </c>
      <c r="Q1104" s="79">
        <v>1.5257462686567164E-3</v>
      </c>
      <c r="R1104" s="79">
        <v>2.4239999999999999E-3</v>
      </c>
      <c r="S1104" s="79">
        <v>2.2071917808219178E-3</v>
      </c>
      <c r="T1104" s="79">
        <v>2.1814569536423843E-3</v>
      </c>
      <c r="U1104" s="79">
        <v>1.8290322580645161E-3</v>
      </c>
    </row>
    <row r="1105" spans="1:21" x14ac:dyDescent="0.25">
      <c r="A1105" s="81" t="s">
        <v>298</v>
      </c>
      <c r="B1105" s="79" t="s">
        <v>354</v>
      </c>
      <c r="C1105" s="292" t="s">
        <v>359</v>
      </c>
      <c r="D1105" s="79">
        <v>1.0736000000000001E-3</v>
      </c>
      <c r="E1105" s="79">
        <v>4.9027237354085605E-4</v>
      </c>
      <c r="F1105" s="79">
        <v>4.3618677042801557E-4</v>
      </c>
      <c r="G1105" s="79">
        <v>4.296875E-4</v>
      </c>
      <c r="H1105" s="79">
        <v>3.5573122529644266E-4</v>
      </c>
      <c r="I1105" s="79">
        <v>1.5748031496062991E-4</v>
      </c>
      <c r="J1105" s="79">
        <v>7.2727272727272728E-5</v>
      </c>
      <c r="K1105" s="79">
        <v>1.3562753036437246E-4</v>
      </c>
      <c r="L1105" s="79">
        <v>1.8987341772151899E-4</v>
      </c>
      <c r="M1105" s="79">
        <v>2.1276595744680851E-4</v>
      </c>
      <c r="N1105" s="79">
        <v>3.0956521739130437E-4</v>
      </c>
      <c r="O1105" s="79">
        <v>2.8112449799196787E-4</v>
      </c>
      <c r="P1105" s="79">
        <v>1.3692307692307693E-4</v>
      </c>
      <c r="Q1105" s="79">
        <v>3.8507462686567163E-4</v>
      </c>
      <c r="R1105" s="79">
        <v>3.2727272727272726E-4</v>
      </c>
      <c r="S1105" s="79">
        <v>2.9657534246575344E-4</v>
      </c>
      <c r="T1105" s="79">
        <v>4.337748344370861E-4</v>
      </c>
      <c r="U1105" s="79">
        <v>2.0258064516129033E-4</v>
      </c>
    </row>
    <row r="1106" spans="1:21" x14ac:dyDescent="0.25">
      <c r="A1106" s="81" t="s">
        <v>298</v>
      </c>
      <c r="C1106" s="292" t="s">
        <v>30</v>
      </c>
      <c r="D1106" s="79">
        <v>6.0000000000000002E-6</v>
      </c>
      <c r="E1106" s="79" t="s">
        <v>48</v>
      </c>
      <c r="F1106" s="79">
        <v>0</v>
      </c>
      <c r="G1106" s="79" t="s">
        <v>48</v>
      </c>
      <c r="H1106" s="79" t="s">
        <v>48</v>
      </c>
      <c r="I1106" s="79">
        <v>2.3622047244094487E-6</v>
      </c>
      <c r="J1106" s="79">
        <v>1.115702479338843E-5</v>
      </c>
      <c r="K1106" s="79">
        <v>2.1457489878542511E-5</v>
      </c>
      <c r="L1106" s="79">
        <v>2.9957805907172995E-5</v>
      </c>
      <c r="M1106" s="79">
        <v>9.0212765957446811E-5</v>
      </c>
      <c r="N1106" s="79">
        <v>8.5217391304347832E-5</v>
      </c>
      <c r="O1106" s="79">
        <v>6.3052208835341359E-5</v>
      </c>
      <c r="P1106" s="79">
        <v>1.0384615384615384E-4</v>
      </c>
      <c r="Q1106" s="79">
        <v>6.1194029850746275E-5</v>
      </c>
      <c r="R1106" s="79">
        <v>4.9090909090909091E-5</v>
      </c>
      <c r="S1106" s="79">
        <v>3.3561643835616439E-5</v>
      </c>
      <c r="T1106" s="79">
        <v>1.423841059602649E-5</v>
      </c>
      <c r="U1106" s="79">
        <v>1.2903225806451613E-5</v>
      </c>
    </row>
    <row r="1107" spans="1:21" x14ac:dyDescent="0.25">
      <c r="A1107" s="81" t="s">
        <v>298</v>
      </c>
      <c r="C1107" s="292" t="s">
        <v>120</v>
      </c>
      <c r="D1107" s="79">
        <v>1.36E-4</v>
      </c>
      <c r="E1107" s="79">
        <v>1.4124513618677043E-4</v>
      </c>
      <c r="F1107" s="79">
        <v>1.1906614785992218E-4</v>
      </c>
      <c r="G1107" s="79">
        <v>6.1328124999999995E-5</v>
      </c>
      <c r="H1107" s="79">
        <v>3.0434782608695653E-5</v>
      </c>
      <c r="I1107" s="79">
        <v>1.9685039370078739E-5</v>
      </c>
      <c r="J1107" s="79">
        <v>4.421487603305785E-5</v>
      </c>
      <c r="K1107" s="79">
        <v>4.4129554655870445E-5</v>
      </c>
      <c r="L1107" s="79">
        <v>3.5443037974683544E-5</v>
      </c>
      <c r="M1107" s="79">
        <v>8.4255319148936173E-5</v>
      </c>
      <c r="N1107" s="79">
        <v>4.0000000000000003E-5</v>
      </c>
      <c r="O1107" s="79">
        <v>3.614457831325301E-5</v>
      </c>
      <c r="P1107" s="79">
        <v>2.0538461538461539E-4</v>
      </c>
      <c r="Q1107" s="79">
        <v>1.4850746268656715E-4</v>
      </c>
      <c r="R1107" s="79">
        <v>1.9854545454545456E-4</v>
      </c>
      <c r="S1107" s="79">
        <v>1.8253424657534246E-4</v>
      </c>
      <c r="T1107" s="79">
        <v>1.9271523178807947E-4</v>
      </c>
      <c r="U1107" s="79">
        <v>1.9354838709677419E-4</v>
      </c>
    </row>
    <row r="1108" spans="1:21" x14ac:dyDescent="0.25">
      <c r="A1108" s="81" t="s">
        <v>298</v>
      </c>
      <c r="C1108" s="292" t="s">
        <v>328</v>
      </c>
      <c r="D1108" s="79">
        <v>6.2600000000000004E-4</v>
      </c>
      <c r="E1108" s="79">
        <v>1.3447470817120623E-3</v>
      </c>
      <c r="F1108" s="79">
        <v>1.3151750972762645E-4</v>
      </c>
      <c r="G1108" s="79">
        <v>1.171875E-4</v>
      </c>
      <c r="H1108" s="79">
        <v>3.9525691699604744E-5</v>
      </c>
      <c r="I1108" s="79">
        <v>3.9370078740157478E-5</v>
      </c>
      <c r="J1108" s="79">
        <v>4.1322314049586778E-6</v>
      </c>
      <c r="K1108" s="79">
        <v>4.048582995951417E-6</v>
      </c>
      <c r="L1108" s="79">
        <v>4.2194092827004219E-6</v>
      </c>
      <c r="M1108" s="79" t="s">
        <v>48</v>
      </c>
      <c r="N1108" s="79" t="s">
        <v>48</v>
      </c>
      <c r="O1108" s="79">
        <v>5.2208835341365462E-5</v>
      </c>
      <c r="P1108" s="79">
        <v>5.0000000000000002E-5</v>
      </c>
      <c r="Q1108" s="79">
        <v>6.1231343283582086E-4</v>
      </c>
      <c r="R1108" s="79">
        <v>7.9272727272727275E-4</v>
      </c>
      <c r="S1108" s="79">
        <v>6.4589041095890415E-4</v>
      </c>
      <c r="T1108" s="79">
        <v>4.6456953642384107E-4</v>
      </c>
      <c r="U1108" s="79" t="s">
        <v>48</v>
      </c>
    </row>
    <row r="1109" spans="1:21" x14ac:dyDescent="0.25">
      <c r="A1109" s="81" t="s">
        <v>298</v>
      </c>
      <c r="C1109" s="292" t="s">
        <v>121</v>
      </c>
      <c r="D1109" s="79">
        <v>0.18604000000000001</v>
      </c>
      <c r="E1109" s="79">
        <v>0.17560311284046692</v>
      </c>
      <c r="F1109" s="79">
        <v>0.16762645914396887</v>
      </c>
      <c r="G1109" s="79">
        <v>0.15421874999999999</v>
      </c>
      <c r="H1109" s="79">
        <v>0.15751897233201581</v>
      </c>
      <c r="I1109" s="79">
        <v>0.14696850393700786</v>
      </c>
      <c r="J1109" s="79">
        <v>0.13934834710743801</v>
      </c>
      <c r="K1109" s="79">
        <v>0.1193</v>
      </c>
      <c r="L1109" s="79">
        <v>0.11482194092827004</v>
      </c>
      <c r="M1109" s="79">
        <v>0.10748851063829787</v>
      </c>
      <c r="N1109" s="79">
        <v>9.2422173913043484E-2</v>
      </c>
      <c r="O1109" s="79">
        <v>7.9368674698795175E-2</v>
      </c>
      <c r="P1109" s="79">
        <v>7.2577692307692301E-2</v>
      </c>
      <c r="Q1109" s="79">
        <v>6.7273507462686566E-2</v>
      </c>
      <c r="R1109" s="79">
        <v>5.6467636363636366E-2</v>
      </c>
      <c r="S1109" s="79">
        <v>5.4800000000000001E-2</v>
      </c>
      <c r="T1109" s="79">
        <v>5.0205960264900665E-2</v>
      </c>
      <c r="U1109" s="79">
        <v>4.6617741935483868E-2</v>
      </c>
    </row>
    <row r="1110" spans="1:21" x14ac:dyDescent="0.25">
      <c r="A1110" s="81" t="s">
        <v>298</v>
      </c>
      <c r="C1110" s="292" t="s">
        <v>32</v>
      </c>
      <c r="D1110" s="79">
        <v>1.3179999999999999E-3</v>
      </c>
      <c r="E1110" s="79">
        <v>1.9770428015564202E-3</v>
      </c>
      <c r="F1110" s="79">
        <v>1.6770428015564203E-3</v>
      </c>
      <c r="G1110" s="79">
        <v>1.2890625000000001E-3</v>
      </c>
      <c r="H1110" s="79">
        <v>2.0387351778656127E-3</v>
      </c>
      <c r="I1110" s="79">
        <v>2.1110236220472441E-3</v>
      </c>
      <c r="J1110" s="79">
        <v>2.1685950413223142E-3</v>
      </c>
      <c r="K1110" s="79">
        <v>1.6076923076923076E-3</v>
      </c>
      <c r="L1110" s="79">
        <v>1.4434599156118142E-3</v>
      </c>
      <c r="M1110" s="79">
        <v>1.4893617021276596E-3</v>
      </c>
      <c r="N1110" s="79">
        <v>1.4782608695652175E-3</v>
      </c>
      <c r="O1110" s="79" t="s">
        <v>48</v>
      </c>
      <c r="P1110" s="79" t="s">
        <v>48</v>
      </c>
      <c r="Q1110" s="79">
        <v>1.9738805970149253E-4</v>
      </c>
      <c r="R1110" s="79">
        <v>5.5599999999999996E-4</v>
      </c>
      <c r="S1110" s="79">
        <v>6.4041095890410955E-4</v>
      </c>
      <c r="T1110" s="79">
        <v>6.9536423841059603E-4</v>
      </c>
      <c r="U1110" s="79">
        <v>5.8064516129032254E-4</v>
      </c>
    </row>
    <row r="1111" spans="1:21" x14ac:dyDescent="0.25">
      <c r="A1111" s="81" t="s">
        <v>298</v>
      </c>
      <c r="C1111" s="292" t="s">
        <v>360</v>
      </c>
      <c r="D1111" s="79">
        <v>2.2683999999999998E-3</v>
      </c>
      <c r="E1111" s="79">
        <v>2.1657587548638132E-3</v>
      </c>
      <c r="F1111" s="79">
        <v>2.2466926070038909E-3</v>
      </c>
      <c r="G1111" s="79">
        <v>2.1160156249999998E-3</v>
      </c>
      <c r="H1111" s="79">
        <v>2.0707509881422925E-3</v>
      </c>
      <c r="I1111" s="79">
        <v>2.010236220472441E-3</v>
      </c>
      <c r="J1111" s="79">
        <v>2.0661157024793389E-3</v>
      </c>
      <c r="K1111" s="79">
        <v>1.4676113360323887E-3</v>
      </c>
      <c r="L1111" s="79">
        <v>1.3324894514767933E-3</v>
      </c>
      <c r="M1111" s="79">
        <v>2.5740425531914895E-3</v>
      </c>
      <c r="N1111" s="79">
        <v>3.2643478260869566E-3</v>
      </c>
      <c r="O1111" s="79">
        <v>5.9895582329317267E-3</v>
      </c>
      <c r="P1111" s="79">
        <v>1.0121923076923077E-2</v>
      </c>
      <c r="Q1111" s="79">
        <v>8.723507462686568E-3</v>
      </c>
      <c r="R1111" s="79">
        <v>1.6775636363636364E-2</v>
      </c>
      <c r="S1111" s="79">
        <v>2.3972602739726026E-2</v>
      </c>
      <c r="T1111" s="79">
        <v>2.4271523178807947E-2</v>
      </c>
      <c r="U1111" s="79">
        <v>2.6580645161290321E-2</v>
      </c>
    </row>
    <row r="1112" spans="1:21" x14ac:dyDescent="0.25">
      <c r="A1112" s="81" t="s">
        <v>298</v>
      </c>
      <c r="C1112" s="292" t="s">
        <v>11</v>
      </c>
      <c r="D1112" s="79">
        <v>1.2E-4</v>
      </c>
      <c r="E1112" s="79">
        <v>1.1673151750972762E-4</v>
      </c>
      <c r="F1112" s="79">
        <v>1.1673151750972762E-4</v>
      </c>
      <c r="G1112" s="79">
        <v>1.171875E-4</v>
      </c>
      <c r="H1112" s="79">
        <v>1.1857707509881423E-4</v>
      </c>
      <c r="I1112" s="79">
        <v>1.1811023622047244E-4</v>
      </c>
      <c r="J1112" s="79">
        <v>3.5177685950413223E-3</v>
      </c>
      <c r="K1112" s="79">
        <v>4.2991902834008094E-3</v>
      </c>
      <c r="L1112" s="79">
        <v>3.9502109704641353E-3</v>
      </c>
      <c r="M1112" s="79">
        <v>3.9829787234042556E-3</v>
      </c>
      <c r="N1112" s="79">
        <v>4.2599999999999999E-3</v>
      </c>
      <c r="O1112" s="79">
        <v>4.8967871485943778E-3</v>
      </c>
      <c r="P1112" s="79">
        <v>1.1941538461538462E-2</v>
      </c>
      <c r="Q1112" s="79">
        <v>1.2055223880597016E-2</v>
      </c>
      <c r="R1112" s="79">
        <v>1.2172363636363636E-2</v>
      </c>
      <c r="S1112" s="79">
        <v>1.1716780821917808E-2</v>
      </c>
      <c r="T1112" s="79">
        <v>1.0927152317880795E-2</v>
      </c>
      <c r="U1112" s="79">
        <v>9.6774193548387101E-3</v>
      </c>
    </row>
    <row r="1113" spans="1:21" x14ac:dyDescent="0.25">
      <c r="A1113" s="81" t="s">
        <v>298</v>
      </c>
      <c r="C1113" s="292" t="s">
        <v>361</v>
      </c>
      <c r="D1113" s="79">
        <v>2.3776000000000001E-3</v>
      </c>
      <c r="E1113" s="79">
        <v>1.7120622568093384E-3</v>
      </c>
      <c r="F1113" s="79">
        <v>1.3891050583657587E-3</v>
      </c>
      <c r="G1113" s="79">
        <v>1.94765625E-3</v>
      </c>
      <c r="H1113" s="79">
        <v>1.7786561264822134E-3</v>
      </c>
      <c r="I1113" s="79">
        <v>1.6929133858267717E-3</v>
      </c>
      <c r="J1113" s="79">
        <v>2.190082644628099E-3</v>
      </c>
      <c r="K1113" s="79">
        <v>2.0647773279352227E-3</v>
      </c>
      <c r="L1113" s="79">
        <v>2.1518987341772153E-3</v>
      </c>
      <c r="M1113" s="79">
        <v>2.1276595744680851E-3</v>
      </c>
      <c r="N1113" s="79">
        <v>2.153478260869565E-3</v>
      </c>
      <c r="O1113" s="79">
        <v>2.22570281124498E-3</v>
      </c>
      <c r="P1113" s="79">
        <v>2.4173076923076921E-3</v>
      </c>
      <c r="Q1113" s="79">
        <v>2.2145522388059701E-3</v>
      </c>
      <c r="R1113" s="79">
        <v>2.1872727272727274E-3</v>
      </c>
      <c r="S1113" s="79">
        <v>2.2363013698630139E-3</v>
      </c>
      <c r="T1113" s="79">
        <v>2.2678807947019868E-3</v>
      </c>
      <c r="U1113" s="79">
        <v>1.4516129032258066E-3</v>
      </c>
    </row>
    <row r="1114" spans="1:21" x14ac:dyDescent="0.25">
      <c r="A1114" s="81" t="s">
        <v>298</v>
      </c>
      <c r="C1114" s="292" t="s">
        <v>362</v>
      </c>
      <c r="D1114" s="79">
        <v>3.5999999999999998E-6</v>
      </c>
      <c r="E1114" s="79">
        <v>5.0583657587548641E-6</v>
      </c>
      <c r="F1114" s="79">
        <v>3.5019455252918289E-6</v>
      </c>
      <c r="G1114" s="79">
        <v>7.8125000000000004E-7</v>
      </c>
      <c r="H1114" s="79" t="s">
        <v>48</v>
      </c>
      <c r="I1114" s="79" t="s">
        <v>48</v>
      </c>
      <c r="J1114" s="79" t="s">
        <v>48</v>
      </c>
      <c r="K1114" s="79" t="s">
        <v>48</v>
      </c>
      <c r="L1114" s="79" t="s">
        <v>48</v>
      </c>
      <c r="M1114" s="79" t="s">
        <v>48</v>
      </c>
      <c r="N1114" s="79" t="s">
        <v>48</v>
      </c>
      <c r="O1114" s="79">
        <v>0</v>
      </c>
      <c r="P1114" s="79">
        <v>0</v>
      </c>
      <c r="Q1114" s="79" t="s">
        <v>48</v>
      </c>
      <c r="R1114" s="79" t="s">
        <v>48</v>
      </c>
      <c r="S1114" s="79" t="s">
        <v>48</v>
      </c>
      <c r="T1114" s="79" t="s">
        <v>48</v>
      </c>
      <c r="U1114" s="79" t="s">
        <v>48</v>
      </c>
    </row>
    <row r="1115" spans="1:21" x14ac:dyDescent="0.25">
      <c r="A1115" s="81" t="s">
        <v>298</v>
      </c>
      <c r="C1115" s="292" t="s">
        <v>140</v>
      </c>
      <c r="D1115" s="79">
        <v>1.1999999999999999E-3</v>
      </c>
      <c r="E1115" s="79">
        <v>1.0505836575875485E-3</v>
      </c>
      <c r="F1115" s="79">
        <v>1.0505836575875485E-3</v>
      </c>
      <c r="G1115" s="79">
        <v>1.0546875000000001E-3</v>
      </c>
      <c r="H1115" s="79">
        <v>1.0671936758893281E-3</v>
      </c>
      <c r="I1115" s="79">
        <v>1.0629921259842519E-3</v>
      </c>
      <c r="J1115" s="79">
        <v>1.2396694214876034E-3</v>
      </c>
      <c r="K1115" s="79">
        <v>7.8016194331983807E-4</v>
      </c>
      <c r="L1115" s="79">
        <v>8.1012658227848106E-4</v>
      </c>
      <c r="M1115" s="79">
        <v>8.5106382978723403E-4</v>
      </c>
      <c r="N1115" s="79">
        <v>7.2695652173913048E-4</v>
      </c>
      <c r="O1115" s="79">
        <v>5.4658634538152606E-4</v>
      </c>
      <c r="P1115" s="79">
        <v>7.8807692307692303E-4</v>
      </c>
      <c r="Q1115" s="79">
        <v>8.3582089552238805E-4</v>
      </c>
      <c r="R1115" s="79">
        <v>8.7309090909090908E-4</v>
      </c>
      <c r="S1115" s="79">
        <v>1.0273972602739725E-3</v>
      </c>
      <c r="T1115" s="79">
        <v>1.1513245033112583E-3</v>
      </c>
      <c r="U1115" s="79">
        <v>1.1290322580645162E-3</v>
      </c>
    </row>
    <row r="1116" spans="1:21" x14ac:dyDescent="0.25">
      <c r="A1116" s="81" t="s">
        <v>298</v>
      </c>
      <c r="C1116" s="292" t="s">
        <v>363</v>
      </c>
      <c r="D1116" s="79">
        <v>1.708E-4</v>
      </c>
      <c r="E1116" s="79">
        <v>1.854863813229572E-3</v>
      </c>
      <c r="F1116" s="79">
        <v>5.8599221789883268E-3</v>
      </c>
      <c r="G1116" s="79">
        <v>1.1753125E-2</v>
      </c>
      <c r="H1116" s="79">
        <v>1.7122529644268775E-2</v>
      </c>
      <c r="I1116" s="79">
        <v>1.890472440944882E-2</v>
      </c>
      <c r="J1116" s="79">
        <v>1.9908264462809917E-2</v>
      </c>
      <c r="K1116" s="79">
        <v>2.1164372469635626E-2</v>
      </c>
      <c r="L1116" s="79">
        <v>1.9831223628691982E-2</v>
      </c>
      <c r="M1116" s="79">
        <v>1.710340425531915E-2</v>
      </c>
      <c r="N1116" s="79">
        <v>1.5840869565217391E-2</v>
      </c>
      <c r="O1116" s="79">
        <v>1.5707630522088352E-2</v>
      </c>
      <c r="P1116" s="79">
        <v>1.5172307692307692E-2</v>
      </c>
      <c r="Q1116" s="79">
        <v>1.5783582089552238E-2</v>
      </c>
      <c r="R1116" s="79">
        <v>1.4781818181818182E-2</v>
      </c>
      <c r="S1116" s="79">
        <v>1.4566438356164384E-2</v>
      </c>
      <c r="T1116" s="79">
        <v>1.340430463576159E-2</v>
      </c>
      <c r="U1116" s="79">
        <v>1.4766774193548387E-2</v>
      </c>
    </row>
    <row r="1117" spans="1:21" x14ac:dyDescent="0.25">
      <c r="A1117" s="81" t="s">
        <v>298</v>
      </c>
      <c r="C1117" s="292" t="s">
        <v>161</v>
      </c>
      <c r="D1117" s="79" t="s">
        <v>48</v>
      </c>
      <c r="E1117" s="79" t="s">
        <v>48</v>
      </c>
      <c r="F1117" s="79" t="s">
        <v>48</v>
      </c>
      <c r="G1117" s="79">
        <v>1.25E-4</v>
      </c>
      <c r="H1117" s="79">
        <v>1.9565217391304349E-3</v>
      </c>
      <c r="I1117" s="79">
        <v>1.6807086614173228E-3</v>
      </c>
      <c r="J1117" s="79">
        <v>1.859504132231405E-3</v>
      </c>
      <c r="K1117" s="79">
        <v>1.7813765182186235E-3</v>
      </c>
      <c r="L1117" s="79">
        <v>1.8143459915611814E-3</v>
      </c>
      <c r="M1117" s="79">
        <v>1.4472340425531916E-3</v>
      </c>
      <c r="N1117" s="79">
        <v>1.1830434782608697E-3</v>
      </c>
      <c r="O1117" s="79">
        <v>2.1686746987951808E-3</v>
      </c>
      <c r="P1117" s="79">
        <v>1.5561538461538462E-3</v>
      </c>
      <c r="Q1117" s="79">
        <v>1.0671641791044776E-3</v>
      </c>
      <c r="R1117" s="79">
        <v>1.7799999999999999E-3</v>
      </c>
      <c r="S1117" s="79">
        <v>1.5133561643835617E-3</v>
      </c>
      <c r="T1117" s="79">
        <v>1.494701986754967E-3</v>
      </c>
      <c r="U1117" s="79">
        <v>1.0661290322580646E-3</v>
      </c>
    </row>
    <row r="1118" spans="1:21" x14ac:dyDescent="0.25">
      <c r="A1118" s="81" t="s">
        <v>298</v>
      </c>
      <c r="C1118" s="292" t="s">
        <v>162</v>
      </c>
      <c r="D1118" s="79" t="s">
        <v>48</v>
      </c>
      <c r="E1118" s="79" t="s">
        <v>48</v>
      </c>
      <c r="F1118" s="79" t="s">
        <v>48</v>
      </c>
      <c r="G1118" s="79" t="s">
        <v>48</v>
      </c>
      <c r="H1118" s="79" t="s">
        <v>48</v>
      </c>
      <c r="I1118" s="79" t="s">
        <v>48</v>
      </c>
      <c r="J1118" s="79" t="s">
        <v>48</v>
      </c>
      <c r="K1118" s="79" t="s">
        <v>48</v>
      </c>
      <c r="L1118" s="79" t="s">
        <v>48</v>
      </c>
      <c r="M1118" s="79" t="s">
        <v>48</v>
      </c>
      <c r="N1118" s="79">
        <v>5.1456521739130434E-3</v>
      </c>
      <c r="O1118" s="79">
        <v>5.2028112449799199E-3</v>
      </c>
      <c r="P1118" s="79">
        <v>4.0200000000000001E-3</v>
      </c>
      <c r="Q1118" s="79">
        <v>6.1451492537313432E-3</v>
      </c>
      <c r="R1118" s="79">
        <v>6.7458181818181818E-3</v>
      </c>
      <c r="S1118" s="79">
        <v>7.2212328767123288E-3</v>
      </c>
      <c r="T1118" s="79">
        <v>6.8162251655629136E-3</v>
      </c>
      <c r="U1118" s="79">
        <v>5.0219354838709675E-3</v>
      </c>
    </row>
    <row r="1119" spans="1:21" x14ac:dyDescent="0.25">
      <c r="A1119" s="81" t="s">
        <v>298</v>
      </c>
      <c r="C1119" s="292" t="s">
        <v>31</v>
      </c>
      <c r="D1119" s="79">
        <v>4.0000000000000002E-4</v>
      </c>
      <c r="E1119" s="79">
        <v>4.6692607003891048E-4</v>
      </c>
      <c r="F1119" s="79">
        <v>1.9455252918287939E-4</v>
      </c>
      <c r="G1119" s="79">
        <v>7.8125000000000004E-4</v>
      </c>
      <c r="H1119" s="79">
        <v>1.976284584980237E-3</v>
      </c>
      <c r="I1119" s="79">
        <v>2.5590551181102362E-3</v>
      </c>
      <c r="J1119" s="79">
        <v>1.347107438016529E-3</v>
      </c>
      <c r="K1119" s="79">
        <v>1.688259109311741E-3</v>
      </c>
      <c r="L1119" s="79">
        <v>3.3924050632911391E-3</v>
      </c>
      <c r="M1119" s="79">
        <v>4.2212765957446805E-3</v>
      </c>
      <c r="N1119" s="79">
        <v>4.7895652173913046E-3</v>
      </c>
      <c r="O1119" s="79">
        <v>5.8108433734939758E-3</v>
      </c>
      <c r="P1119" s="79">
        <v>6.4961538461538459E-3</v>
      </c>
      <c r="Q1119" s="79">
        <v>9.1044776119402985E-3</v>
      </c>
      <c r="R1119" s="79">
        <v>1.0687272727272728E-2</v>
      </c>
      <c r="S1119" s="79">
        <v>1.1636986301369863E-2</v>
      </c>
      <c r="T1119" s="79">
        <v>1.0596026490066225E-2</v>
      </c>
      <c r="U1119" s="79">
        <v>8.0645161290322578E-3</v>
      </c>
    </row>
    <row r="1120" spans="1:21" x14ac:dyDescent="0.25">
      <c r="A1120" s="81" t="s">
        <v>298</v>
      </c>
      <c r="C1120" s="292" t="s">
        <v>193</v>
      </c>
      <c r="D1120" s="79">
        <v>3.1999999999999999E-6</v>
      </c>
      <c r="E1120" s="79">
        <v>1.9455252918287936E-6</v>
      </c>
      <c r="F1120" s="79">
        <v>2.1789883268482491E-5</v>
      </c>
      <c r="G1120" s="79" t="s">
        <v>48</v>
      </c>
      <c r="H1120" s="79">
        <v>1.1857707509881422E-6</v>
      </c>
      <c r="I1120" s="79">
        <v>1.5748031496062993E-5</v>
      </c>
      <c r="J1120" s="79">
        <v>5.9793388429752066E-4</v>
      </c>
      <c r="K1120" s="79">
        <v>6.8825910931174085E-4</v>
      </c>
      <c r="L1120" s="79">
        <v>6.7510548523206748E-4</v>
      </c>
      <c r="M1120" s="79">
        <v>6.8085106382978727E-4</v>
      </c>
      <c r="N1120" s="79">
        <v>6.5217391304347831E-4</v>
      </c>
      <c r="O1120" s="79" t="s">
        <v>48</v>
      </c>
      <c r="P1120" s="79">
        <v>1.5384615384615385E-6</v>
      </c>
      <c r="Q1120" s="79">
        <v>3.7313432835820895E-7</v>
      </c>
      <c r="R1120" s="79">
        <v>1.4545454545454546E-6</v>
      </c>
      <c r="S1120" s="79">
        <v>1.7123287671232877E-6</v>
      </c>
      <c r="T1120" s="79">
        <v>6.6225165562913904E-6</v>
      </c>
      <c r="U1120" s="79">
        <v>1.2903225806451612E-6</v>
      </c>
    </row>
    <row r="1121" spans="1:21" x14ac:dyDescent="0.25">
      <c r="A1121" s="81" t="s">
        <v>298</v>
      </c>
      <c r="C1121" s="292" t="s">
        <v>128</v>
      </c>
      <c r="D1121" s="79" t="s">
        <v>48</v>
      </c>
      <c r="E1121" s="79" t="s">
        <v>48</v>
      </c>
      <c r="F1121" s="79" t="s">
        <v>48</v>
      </c>
      <c r="G1121" s="79" t="s">
        <v>48</v>
      </c>
      <c r="H1121" s="79" t="s">
        <v>48</v>
      </c>
      <c r="I1121" s="79" t="s">
        <v>48</v>
      </c>
      <c r="J1121" s="79" t="s">
        <v>48</v>
      </c>
      <c r="K1121" s="79" t="s">
        <v>48</v>
      </c>
      <c r="L1121" s="79" t="s">
        <v>48</v>
      </c>
      <c r="M1121" s="79" t="s">
        <v>48</v>
      </c>
      <c r="N1121" s="79">
        <v>7.130434782608695E-5</v>
      </c>
      <c r="O1121" s="79">
        <v>7.4297188755020075E-5</v>
      </c>
      <c r="P1121" s="79">
        <v>6.5769230769230765E-5</v>
      </c>
      <c r="Q1121" s="79">
        <v>7.5373134328358209E-5</v>
      </c>
      <c r="R1121" s="79">
        <v>3.7090909090909091E-5</v>
      </c>
      <c r="S1121" s="79">
        <v>1.4383561643835617E-5</v>
      </c>
      <c r="T1121" s="79" t="s">
        <v>48</v>
      </c>
      <c r="U1121" s="79" t="s">
        <v>48</v>
      </c>
    </row>
    <row r="1122" spans="1:21" x14ac:dyDescent="0.25">
      <c r="A1122" s="81" t="s">
        <v>298</v>
      </c>
      <c r="C1122" s="292" t="s">
        <v>38</v>
      </c>
      <c r="D1122" s="79">
        <v>0.1464</v>
      </c>
      <c r="E1122" s="79">
        <v>0.13268482490272374</v>
      </c>
      <c r="F1122" s="79">
        <v>0.13735408560311285</v>
      </c>
      <c r="G1122" s="79">
        <v>0.130859375</v>
      </c>
      <c r="H1122" s="79">
        <v>0.11778656126482213</v>
      </c>
      <c r="I1122" s="79">
        <v>0.10905511811023622</v>
      </c>
      <c r="J1122" s="79">
        <v>0.10661157024793388</v>
      </c>
      <c r="K1122" s="79">
        <v>0.10364372469635627</v>
      </c>
      <c r="L1122" s="79">
        <v>0.10632911392405063</v>
      </c>
      <c r="M1122" s="79">
        <v>0.10127659574468086</v>
      </c>
      <c r="N1122" s="79">
        <v>0.10130434782608695</v>
      </c>
      <c r="O1122" s="79">
        <v>8.9558232931726905E-2</v>
      </c>
      <c r="P1122" s="79">
        <v>8.8846153846153852E-2</v>
      </c>
      <c r="Q1122" s="79">
        <v>8.7313432835820895E-2</v>
      </c>
      <c r="R1122" s="79">
        <v>8.545454545454545E-2</v>
      </c>
      <c r="S1122" s="79">
        <v>7.8767123287671229E-2</v>
      </c>
      <c r="T1122" s="79">
        <v>6.9536423841059597E-2</v>
      </c>
      <c r="U1122" s="79">
        <v>6.9032258064516128E-2</v>
      </c>
    </row>
    <row r="1123" spans="1:21" x14ac:dyDescent="0.25">
      <c r="A1123" s="81" t="s">
        <v>298</v>
      </c>
      <c r="C1123" s="292" t="s">
        <v>341</v>
      </c>
      <c r="D1123" s="79">
        <v>7.94E-4</v>
      </c>
      <c r="E1123" s="79">
        <v>9.3385214007782097E-4</v>
      </c>
      <c r="F1123" s="79">
        <v>8.4708171206225678E-4</v>
      </c>
      <c r="G1123" s="79">
        <v>8.1367187500000005E-4</v>
      </c>
      <c r="H1123" s="79">
        <v>8.758893280632411E-4</v>
      </c>
      <c r="I1123" s="79">
        <v>5.905511811023622E-4</v>
      </c>
      <c r="J1123" s="79">
        <v>9.6446280991735532E-4</v>
      </c>
      <c r="K1123" s="79">
        <v>1.2757085020242915E-3</v>
      </c>
      <c r="L1123" s="79">
        <v>1.2658227848101266E-3</v>
      </c>
      <c r="M1123" s="79">
        <v>1.1999999999999999E-3</v>
      </c>
      <c r="N1123" s="79">
        <v>9.4869565217391301E-4</v>
      </c>
      <c r="O1123" s="79">
        <v>8.7630522088353409E-4</v>
      </c>
      <c r="P1123" s="79">
        <v>6.7038461538461533E-4</v>
      </c>
      <c r="Q1123" s="79">
        <v>6.4776119402985073E-4</v>
      </c>
      <c r="R1123" s="79">
        <v>6.2727272727272729E-4</v>
      </c>
      <c r="S1123" s="79">
        <v>6.9246575342465759E-4</v>
      </c>
      <c r="T1123" s="79">
        <v>6.2549668874172187E-4</v>
      </c>
      <c r="U1123" s="79">
        <v>5.3677419354838712E-4</v>
      </c>
    </row>
    <row r="1124" spans="1:21" x14ac:dyDescent="0.25">
      <c r="A1124" s="81" t="s">
        <v>298</v>
      </c>
      <c r="C1124" s="292" t="s">
        <v>364</v>
      </c>
      <c r="D1124" s="79">
        <v>3.2000000000000001E-2</v>
      </c>
      <c r="E1124" s="79">
        <v>3.3073929961089495E-2</v>
      </c>
      <c r="F1124" s="79">
        <v>3.3073929961089495E-2</v>
      </c>
      <c r="G1124" s="79">
        <v>3.3984374999999997E-2</v>
      </c>
      <c r="H1124" s="79">
        <v>3.5573122529644272E-2</v>
      </c>
      <c r="I1124" s="79">
        <v>3.5433070866141732E-2</v>
      </c>
      <c r="J1124" s="79">
        <v>3.8429752066115701E-2</v>
      </c>
      <c r="K1124" s="79">
        <v>3.643724696356275E-2</v>
      </c>
      <c r="L1124" s="79">
        <v>3.5864978902953586E-2</v>
      </c>
      <c r="M1124" s="79">
        <v>3.6170212765957444E-2</v>
      </c>
      <c r="N1124" s="79">
        <v>3.6956521739130437E-2</v>
      </c>
      <c r="O1124" s="79">
        <v>3.614457831325301E-2</v>
      </c>
      <c r="P1124" s="79">
        <v>3.4615384615384617E-2</v>
      </c>
      <c r="Q1124" s="79">
        <v>3.3955223880597012E-2</v>
      </c>
      <c r="R1124" s="79">
        <v>3.3818181818181817E-2</v>
      </c>
      <c r="S1124" s="79">
        <v>3.3561643835616439E-2</v>
      </c>
      <c r="T1124" s="79">
        <v>3.3112582781456956E-2</v>
      </c>
      <c r="U1124" s="79">
        <v>3.2903225806451615E-2</v>
      </c>
    </row>
    <row r="1125" spans="1:21" x14ac:dyDescent="0.25">
      <c r="A1125" s="81" t="s">
        <v>298</v>
      </c>
      <c r="C1125" s="292" t="s">
        <v>12</v>
      </c>
      <c r="D1125" s="79">
        <v>2.696E-3</v>
      </c>
      <c r="E1125" s="79">
        <v>2.3136186770428015E-3</v>
      </c>
      <c r="F1125" s="79">
        <v>2.8529182879377434E-3</v>
      </c>
      <c r="G1125" s="79">
        <v>3.5453124999999999E-3</v>
      </c>
      <c r="H1125" s="79">
        <v>3.7411067193675891E-3</v>
      </c>
      <c r="I1125" s="79">
        <v>3.1102362204724408E-3</v>
      </c>
      <c r="J1125" s="79">
        <v>3.994214876033058E-3</v>
      </c>
      <c r="K1125" s="79">
        <v>4.2429149797570849E-3</v>
      </c>
      <c r="L1125" s="79">
        <v>4.8945147679324893E-3</v>
      </c>
      <c r="M1125" s="79">
        <v>4.2978723404255318E-3</v>
      </c>
      <c r="N1125" s="79">
        <v>4.3913043478260869E-3</v>
      </c>
      <c r="O1125" s="79">
        <v>4.912449799196787E-3</v>
      </c>
      <c r="P1125" s="79">
        <v>2.6888461538461536E-3</v>
      </c>
      <c r="Q1125" s="79">
        <v>1.7194029850746268E-3</v>
      </c>
      <c r="R1125" s="79">
        <v>7.2036363636363639E-4</v>
      </c>
      <c r="S1125" s="79">
        <v>5.7910958904109592E-4</v>
      </c>
      <c r="T1125" s="79">
        <v>4.966887417218543E-4</v>
      </c>
      <c r="U1125" s="79">
        <v>4.8387096774193548E-4</v>
      </c>
    </row>
    <row r="1126" spans="1:21" x14ac:dyDescent="0.25">
      <c r="A1126" s="81" t="s">
        <v>298</v>
      </c>
      <c r="C1126" s="292" t="s">
        <v>47</v>
      </c>
      <c r="D1126" s="79">
        <v>5.9999999999999995E-4</v>
      </c>
      <c r="E1126" s="79">
        <v>5.8365758754863812E-4</v>
      </c>
      <c r="F1126" s="79">
        <v>1.1673151750972762E-3</v>
      </c>
      <c r="G1126" s="79">
        <v>1.171875E-3</v>
      </c>
      <c r="H1126" s="79">
        <v>7.9051383399209485E-4</v>
      </c>
      <c r="I1126" s="79">
        <v>7.874015748031496E-4</v>
      </c>
      <c r="J1126" s="79">
        <v>8.5330578512396698E-4</v>
      </c>
      <c r="K1126" s="79">
        <v>8.6558704453441296E-4</v>
      </c>
      <c r="L1126" s="79">
        <v>1.0548523206751054E-3</v>
      </c>
      <c r="M1126" s="79">
        <v>1.276595744680851E-3</v>
      </c>
      <c r="N1126" s="79">
        <v>1.3043478260869566E-3</v>
      </c>
      <c r="O1126" s="79">
        <v>1.2048192771084338E-3</v>
      </c>
      <c r="P1126" s="79">
        <v>3.9615384615384615E-4</v>
      </c>
      <c r="Q1126" s="79">
        <v>4.9626865671641791E-4</v>
      </c>
      <c r="R1126" s="79">
        <v>2.1818181818181818E-4</v>
      </c>
      <c r="S1126" s="79">
        <v>6.4041095890410955E-4</v>
      </c>
      <c r="T1126" s="79">
        <v>5.4304635761589404E-5</v>
      </c>
      <c r="U1126" s="79" t="s">
        <v>48</v>
      </c>
    </row>
    <row r="1127" spans="1:21" x14ac:dyDescent="0.25">
      <c r="A1127" s="81" t="s">
        <v>298</v>
      </c>
      <c r="C1127" s="292" t="s">
        <v>89</v>
      </c>
      <c r="D1127" s="79">
        <v>3.0600000000000001E-4</v>
      </c>
      <c r="E1127" s="79">
        <v>2.7237354085603115E-4</v>
      </c>
      <c r="F1127" s="79">
        <v>2.3346303501945524E-4</v>
      </c>
      <c r="G1127" s="79" t="s">
        <v>48</v>
      </c>
      <c r="H1127" s="79" t="s">
        <v>48</v>
      </c>
      <c r="I1127" s="79" t="s">
        <v>48</v>
      </c>
      <c r="J1127" s="79" t="s">
        <v>48</v>
      </c>
      <c r="K1127" s="79">
        <v>1.7813765182186236E-4</v>
      </c>
      <c r="L1127" s="79">
        <v>4.0337552742616034E-4</v>
      </c>
      <c r="M1127" s="79">
        <v>5.4042553191489362E-4</v>
      </c>
      <c r="N1127" s="79">
        <v>8.3913043478260868E-4</v>
      </c>
      <c r="O1127" s="79">
        <v>1.3253012048192771E-3</v>
      </c>
      <c r="P1127" s="79">
        <v>1.3846153846153845E-3</v>
      </c>
      <c r="Q1127" s="79">
        <v>1.4179104477611941E-3</v>
      </c>
      <c r="R1127" s="79">
        <v>1.6363636363636363E-3</v>
      </c>
      <c r="S1127" s="79">
        <v>1.8493150684931506E-3</v>
      </c>
      <c r="T1127" s="79">
        <v>1.6556291390728477E-3</v>
      </c>
      <c r="U1127" s="79">
        <v>1.4516129032258066E-3</v>
      </c>
    </row>
    <row r="1128" spans="1:21" x14ac:dyDescent="0.25">
      <c r="A1128" s="156" t="s">
        <v>298</v>
      </c>
      <c r="B1128" s="131"/>
      <c r="C1128" s="12" t="s">
        <v>86</v>
      </c>
      <c r="D1128" s="128">
        <v>1.0070000000000001E-2</v>
      </c>
      <c r="E1128" s="128">
        <v>1.0764980544747081E-2</v>
      </c>
      <c r="F1128" s="128">
        <v>8.5875486381322957E-3</v>
      </c>
      <c r="G1128" s="128">
        <v>7.0507812499999998E-3</v>
      </c>
      <c r="H1128" s="128">
        <v>6.1142292490118577E-3</v>
      </c>
      <c r="I1128" s="128">
        <v>4.9464566929133856E-3</v>
      </c>
      <c r="J1128" s="128">
        <v>8.8140495867768589E-3</v>
      </c>
      <c r="K1128" s="128">
        <v>5.6773279352226721E-3</v>
      </c>
      <c r="L1128" s="128">
        <v>4.7907172995780593E-3</v>
      </c>
      <c r="M1128" s="128">
        <v>2.872340425531915E-3</v>
      </c>
      <c r="N1128" s="128">
        <v>1.5560869565217391E-3</v>
      </c>
      <c r="O1128" s="128">
        <v>1.9939759036144578E-3</v>
      </c>
      <c r="P1128" s="128">
        <v>3.5000000000000001E-3</v>
      </c>
      <c r="Q1128" s="128">
        <v>4.7850746268656716E-3</v>
      </c>
      <c r="R1128" s="128">
        <v>5.3607272727272731E-3</v>
      </c>
      <c r="S1128" s="128">
        <v>4.8167808219178078E-3</v>
      </c>
      <c r="T1128" s="128">
        <v>4.8013245033112582E-3</v>
      </c>
      <c r="U1128" s="128">
        <v>6.4516129032258064E-3</v>
      </c>
    </row>
    <row r="1129" spans="1:21" x14ac:dyDescent="0.25">
      <c r="A1129" s="81" t="s">
        <v>300</v>
      </c>
      <c r="C1129" s="298" t="s">
        <v>97</v>
      </c>
      <c r="D1129" s="79">
        <v>0.14177215189873418</v>
      </c>
      <c r="E1129" s="79">
        <v>0.18181818181818182</v>
      </c>
      <c r="F1129" s="79">
        <v>0.1588235294117647</v>
      </c>
      <c r="G1129" s="79">
        <v>0.214</v>
      </c>
      <c r="H1129" s="79">
        <v>0.15505050505050505</v>
      </c>
      <c r="I1129" s="79">
        <v>0.10173410404624278</v>
      </c>
      <c r="J1129" s="79">
        <v>3.8421052631578946E-2</v>
      </c>
      <c r="K1129" s="79" t="s">
        <v>48</v>
      </c>
      <c r="L1129" s="79" t="s">
        <v>48</v>
      </c>
      <c r="M1129" s="79" t="s">
        <v>48</v>
      </c>
      <c r="N1129" s="79" t="s">
        <v>48</v>
      </c>
      <c r="O1129" s="79" t="s">
        <v>48</v>
      </c>
      <c r="P1129" s="79" t="s">
        <v>48</v>
      </c>
      <c r="Q1129" s="79" t="s">
        <v>48</v>
      </c>
      <c r="R1129" s="79" t="s">
        <v>48</v>
      </c>
      <c r="S1129" s="79" t="s">
        <v>48</v>
      </c>
      <c r="T1129" s="79" t="s">
        <v>48</v>
      </c>
      <c r="U1129" s="79" t="s">
        <v>48</v>
      </c>
    </row>
    <row r="1130" spans="1:21" x14ac:dyDescent="0.25">
      <c r="A1130" s="81" t="s">
        <v>300</v>
      </c>
      <c r="C1130" s="298" t="s">
        <v>81</v>
      </c>
      <c r="D1130" s="79" t="s">
        <v>48</v>
      </c>
      <c r="E1130" s="79" t="s">
        <v>48</v>
      </c>
      <c r="F1130" s="79" t="s">
        <v>48</v>
      </c>
      <c r="G1130" s="79" t="s">
        <v>48</v>
      </c>
      <c r="H1130" s="79" t="s">
        <v>48</v>
      </c>
      <c r="I1130" s="79" t="s">
        <v>48</v>
      </c>
      <c r="J1130" s="79" t="s">
        <v>48</v>
      </c>
      <c r="K1130" s="79" t="s">
        <v>48</v>
      </c>
      <c r="L1130" s="79" t="s">
        <v>48</v>
      </c>
      <c r="M1130" s="79" t="s">
        <v>48</v>
      </c>
      <c r="N1130" s="79" t="s">
        <v>48</v>
      </c>
      <c r="O1130" s="79" t="s">
        <v>48</v>
      </c>
      <c r="P1130" s="79">
        <v>1.1467889908256881E-2</v>
      </c>
      <c r="Q1130" s="79">
        <v>1.5816326530612244E-2</v>
      </c>
      <c r="R1130" s="79">
        <v>2.032967032967033E-2</v>
      </c>
      <c r="S1130" s="79">
        <v>1.2068965517241379E-2</v>
      </c>
      <c r="T1130" s="79">
        <v>9.0909090909090905E-3</v>
      </c>
      <c r="U1130" s="79">
        <v>7.6452599388379203E-3</v>
      </c>
    </row>
    <row r="1131" spans="1:21" x14ac:dyDescent="0.25">
      <c r="A1131" s="81" t="s">
        <v>300</v>
      </c>
      <c r="C1131" s="298" t="s">
        <v>83</v>
      </c>
      <c r="D1131" s="79" t="s">
        <v>48</v>
      </c>
      <c r="E1131" s="79" t="s">
        <v>48</v>
      </c>
      <c r="F1131" s="79" t="s">
        <v>48</v>
      </c>
      <c r="G1131" s="79" t="s">
        <v>48</v>
      </c>
      <c r="H1131" s="79" t="s">
        <v>48</v>
      </c>
      <c r="I1131" s="79" t="s">
        <v>48</v>
      </c>
      <c r="J1131" s="79" t="s">
        <v>48</v>
      </c>
      <c r="K1131" s="79" t="s">
        <v>48</v>
      </c>
      <c r="L1131" s="79" t="s">
        <v>48</v>
      </c>
      <c r="M1131" s="79" t="s">
        <v>48</v>
      </c>
      <c r="N1131" s="79" t="s">
        <v>48</v>
      </c>
      <c r="O1131" s="79">
        <v>4.6808510638297871E-2</v>
      </c>
      <c r="P1131" s="79">
        <v>8.0733944954128445E-2</v>
      </c>
      <c r="Q1131" s="79">
        <v>4.5408163265306126E-2</v>
      </c>
      <c r="R1131" s="79">
        <v>2.6923076923076925E-2</v>
      </c>
      <c r="S1131" s="79">
        <v>8.1896551724137939E-3</v>
      </c>
      <c r="T1131" s="79">
        <v>3.6363636363636364E-3</v>
      </c>
      <c r="U1131" s="79">
        <v>3.0581039755351682E-3</v>
      </c>
    </row>
    <row r="1132" spans="1:21" x14ac:dyDescent="0.25">
      <c r="A1132" s="81" t="s">
        <v>300</v>
      </c>
      <c r="C1132" s="298" t="s">
        <v>15</v>
      </c>
      <c r="D1132" s="79">
        <v>0.14556962025316456</v>
      </c>
      <c r="E1132" s="79">
        <v>0.15151515151515152</v>
      </c>
      <c r="F1132" s="79">
        <v>0.14705882352941177</v>
      </c>
      <c r="G1132" s="79">
        <v>0.12666666666666668</v>
      </c>
      <c r="H1132" s="79">
        <v>0.25</v>
      </c>
      <c r="I1132" s="79">
        <v>0.35260115606936415</v>
      </c>
      <c r="J1132" s="79">
        <v>0.6</v>
      </c>
      <c r="K1132" s="79">
        <v>0.72368421052631582</v>
      </c>
      <c r="L1132" s="79">
        <v>0.66086956521739126</v>
      </c>
      <c r="M1132" s="79">
        <v>0.66666666666666663</v>
      </c>
      <c r="N1132" s="79">
        <v>0.7142857142857143</v>
      </c>
      <c r="O1132" s="79">
        <v>0.76063829787234039</v>
      </c>
      <c r="P1132" s="79">
        <v>0.73394495412844041</v>
      </c>
      <c r="Q1132" s="79">
        <v>0.76173469387755099</v>
      </c>
      <c r="R1132" s="79">
        <v>0.74010989010989015</v>
      </c>
      <c r="S1132" s="79">
        <v>0.78534482758620694</v>
      </c>
      <c r="T1132" s="79">
        <v>0.82145454545454544</v>
      </c>
      <c r="U1132" s="79">
        <v>0.85626911314984711</v>
      </c>
    </row>
    <row r="1133" spans="1:21" x14ac:dyDescent="0.25">
      <c r="A1133" s="81" t="s">
        <v>300</v>
      </c>
      <c r="C1133" s="298" t="s">
        <v>134</v>
      </c>
      <c r="D1133" s="79">
        <v>3.4177215189873419E-2</v>
      </c>
      <c r="E1133" s="79">
        <v>3.0303030303030304E-2</v>
      </c>
      <c r="F1133" s="79">
        <v>5.5882352941176473E-2</v>
      </c>
      <c r="G1133" s="79">
        <v>4.7333333333333331E-2</v>
      </c>
      <c r="H1133" s="79">
        <v>2.5757575757575757E-2</v>
      </c>
      <c r="I1133" s="79">
        <v>1.4450867052023121E-2</v>
      </c>
      <c r="J1133" s="79">
        <v>1.2631578947368421E-2</v>
      </c>
      <c r="K1133" s="79">
        <v>1.3157894736842105E-2</v>
      </c>
      <c r="L1133" s="79">
        <v>1.7391304347826087E-2</v>
      </c>
      <c r="M1133" s="79">
        <v>1.6666666666666666E-2</v>
      </c>
      <c r="N1133" s="79">
        <v>1.098901098901099E-2</v>
      </c>
      <c r="O1133" s="79">
        <v>3.1914893617021275E-3</v>
      </c>
      <c r="P1133" s="79">
        <v>4.1284403669724773E-3</v>
      </c>
      <c r="Q1133" s="79" t="s">
        <v>48</v>
      </c>
      <c r="R1133" s="79" t="s">
        <v>48</v>
      </c>
      <c r="S1133" s="79" t="s">
        <v>48</v>
      </c>
      <c r="T1133" s="79" t="s">
        <v>48</v>
      </c>
      <c r="U1133" s="79" t="s">
        <v>48</v>
      </c>
    </row>
    <row r="1134" spans="1:21" x14ac:dyDescent="0.25">
      <c r="A1134" s="81" t="s">
        <v>300</v>
      </c>
      <c r="C1134" s="298" t="s">
        <v>266</v>
      </c>
      <c r="D1134" s="79">
        <v>0.15822784810126583</v>
      </c>
      <c r="E1134" s="79">
        <v>0.22727272727272727</v>
      </c>
      <c r="F1134" s="79">
        <v>0.18897058823529411</v>
      </c>
      <c r="G1134" s="79">
        <v>0.2</v>
      </c>
      <c r="H1134" s="79">
        <v>0.15151515151515152</v>
      </c>
      <c r="I1134" s="79">
        <v>0.17341040462427745</v>
      </c>
      <c r="J1134" s="79">
        <v>0.15789473684210525</v>
      </c>
      <c r="K1134" s="79">
        <v>0.13157894736842105</v>
      </c>
      <c r="L1134" s="79">
        <v>0.21739130434782608</v>
      </c>
      <c r="M1134" s="79">
        <v>0.20833333333333334</v>
      </c>
      <c r="N1134" s="79">
        <v>0.13736263736263737</v>
      </c>
      <c r="O1134" s="79">
        <v>7.4468085106382975E-2</v>
      </c>
      <c r="P1134" s="79">
        <v>4.5275229357798166E-2</v>
      </c>
      <c r="Q1134" s="79">
        <v>5.7653061224489793E-2</v>
      </c>
      <c r="R1134" s="79">
        <v>4.1208791208791208E-2</v>
      </c>
      <c r="S1134" s="79">
        <v>3.0603448275862068E-2</v>
      </c>
      <c r="T1134" s="79">
        <v>1.6727272727272726E-2</v>
      </c>
      <c r="U1134" s="79">
        <v>1.2232415902140673E-2</v>
      </c>
    </row>
    <row r="1135" spans="1:21" x14ac:dyDescent="0.25">
      <c r="A1135" s="81" t="s">
        <v>300</v>
      </c>
      <c r="C1135" s="298" t="s">
        <v>56</v>
      </c>
      <c r="D1135" s="79">
        <v>9.4936708860759497E-3</v>
      </c>
      <c r="E1135" s="79">
        <v>1.1363636363636364E-2</v>
      </c>
      <c r="F1135" s="79">
        <v>1.1029411764705883E-2</v>
      </c>
      <c r="G1135" s="79">
        <v>0.01</v>
      </c>
      <c r="H1135" s="79">
        <v>7.575757575757576E-3</v>
      </c>
      <c r="I1135" s="79">
        <v>8.670520231213872E-3</v>
      </c>
      <c r="J1135" s="79">
        <v>7.8947368421052634E-3</v>
      </c>
      <c r="K1135" s="79">
        <v>3.9473684210526317E-3</v>
      </c>
      <c r="L1135" s="79">
        <v>6.956521739130435E-3</v>
      </c>
      <c r="M1135" s="79">
        <v>6.6666666666666671E-3</v>
      </c>
      <c r="N1135" s="79">
        <v>1.1538461538461539E-2</v>
      </c>
      <c r="O1135" s="79">
        <v>7.9787234042553185E-3</v>
      </c>
      <c r="P1135" s="79">
        <v>6.8807339449541288E-3</v>
      </c>
      <c r="Q1135" s="79">
        <v>6.1224489795918366E-2</v>
      </c>
      <c r="R1135" s="79">
        <v>0.12912087912087913</v>
      </c>
      <c r="S1135" s="79">
        <v>0.1146551724137931</v>
      </c>
      <c r="T1135" s="79">
        <v>0.10945454545454546</v>
      </c>
      <c r="U1135" s="79">
        <v>9.1743119266055051E-2</v>
      </c>
    </row>
    <row r="1136" spans="1:21" x14ac:dyDescent="0.25">
      <c r="A1136" s="81" t="s">
        <v>300</v>
      </c>
      <c r="C1136" s="298" t="s">
        <v>165</v>
      </c>
      <c r="D1136" s="79" t="s">
        <v>48</v>
      </c>
      <c r="E1136" s="79">
        <v>7.575757575757576E-3</v>
      </c>
      <c r="F1136" s="79">
        <v>7.3529411764705881E-3</v>
      </c>
      <c r="G1136" s="79">
        <v>6.6666666666666671E-3</v>
      </c>
      <c r="H1136" s="79">
        <v>5.0505050505050509E-3</v>
      </c>
      <c r="I1136" s="79">
        <v>5.7803468208092483E-3</v>
      </c>
      <c r="J1136" s="79">
        <v>5.263157894736842E-3</v>
      </c>
      <c r="K1136" s="79">
        <v>6.5789473684210523E-3</v>
      </c>
      <c r="L1136" s="79">
        <v>8.6956521739130436E-3</v>
      </c>
      <c r="M1136" s="79">
        <v>8.3333333333333332E-3</v>
      </c>
      <c r="N1136" s="79">
        <v>5.4945054945054949E-3</v>
      </c>
      <c r="O1136" s="79">
        <v>5.3191489361702126E-3</v>
      </c>
      <c r="P1136" s="79">
        <v>4.5871559633027525E-3</v>
      </c>
      <c r="Q1136" s="79">
        <v>4.591836734693878E-3</v>
      </c>
      <c r="R1136" s="79">
        <v>4.3956043956043956E-3</v>
      </c>
      <c r="S1136" s="79">
        <v>3.4482758620689655E-3</v>
      </c>
      <c r="T1136" s="79">
        <v>2.9090909090909089E-3</v>
      </c>
      <c r="U1136" s="79">
        <v>1.5290519877675841E-3</v>
      </c>
    </row>
    <row r="1137" spans="1:21" x14ac:dyDescent="0.25">
      <c r="A1137" s="81" t="s">
        <v>300</v>
      </c>
      <c r="C1137" s="298" t="s">
        <v>117</v>
      </c>
      <c r="D1137" s="79" t="s">
        <v>48</v>
      </c>
      <c r="E1137" s="79" t="s">
        <v>48</v>
      </c>
      <c r="F1137" s="79" t="s">
        <v>48</v>
      </c>
      <c r="G1137" s="79" t="s">
        <v>48</v>
      </c>
      <c r="H1137" s="79" t="s">
        <v>48</v>
      </c>
      <c r="I1137" s="79" t="s">
        <v>48</v>
      </c>
      <c r="J1137" s="79" t="s">
        <v>48</v>
      </c>
      <c r="K1137" s="79" t="s">
        <v>48</v>
      </c>
      <c r="L1137" s="79" t="s">
        <v>48</v>
      </c>
      <c r="M1137" s="79" t="s">
        <v>48</v>
      </c>
      <c r="N1137" s="79" t="s">
        <v>48</v>
      </c>
      <c r="O1137" s="79" t="s">
        <v>48</v>
      </c>
      <c r="P1137" s="79">
        <v>1.1467889908256881E-2</v>
      </c>
      <c r="Q1137" s="79">
        <v>1.2755102040816327E-2</v>
      </c>
      <c r="R1137" s="79">
        <v>1.3736263736263736E-2</v>
      </c>
      <c r="S1137" s="79">
        <v>1.0775862068965518E-2</v>
      </c>
      <c r="T1137" s="79">
        <v>9.0909090909090905E-3</v>
      </c>
      <c r="U1137" s="79">
        <v>6.1162079510703364E-3</v>
      </c>
    </row>
    <row r="1138" spans="1:21" x14ac:dyDescent="0.25">
      <c r="A1138" s="81" t="s">
        <v>300</v>
      </c>
      <c r="C1138" s="298" t="s">
        <v>92</v>
      </c>
      <c r="D1138" s="79" t="s">
        <v>48</v>
      </c>
      <c r="E1138" s="79" t="s">
        <v>48</v>
      </c>
      <c r="F1138" s="79" t="s">
        <v>48</v>
      </c>
      <c r="G1138" s="79" t="s">
        <v>48</v>
      </c>
      <c r="H1138" s="79" t="s">
        <v>48</v>
      </c>
      <c r="I1138" s="79">
        <v>7.5144508670520228E-3</v>
      </c>
      <c r="J1138" s="79">
        <v>6.3157894736842104E-3</v>
      </c>
      <c r="K1138" s="79">
        <v>6.7105263157894737E-2</v>
      </c>
      <c r="L1138" s="79">
        <v>1.9130434782608695E-2</v>
      </c>
      <c r="M1138" s="79">
        <v>2.8333333333333332E-2</v>
      </c>
      <c r="N1138" s="79">
        <v>7.4725274725274723E-2</v>
      </c>
      <c r="O1138" s="79">
        <v>5.6685638297872341E-2</v>
      </c>
      <c r="P1138" s="79">
        <v>7.3158256880733949E-2</v>
      </c>
      <c r="Q1138" s="79">
        <v>2.7280102040816327E-2</v>
      </c>
      <c r="R1138" s="79">
        <v>9.1038461538461533E-3</v>
      </c>
      <c r="S1138" s="79">
        <v>1.9396551724137932E-2</v>
      </c>
      <c r="T1138" s="79">
        <v>1.4545454545454545E-2</v>
      </c>
      <c r="U1138" s="79">
        <v>1.0703363914373088E-2</v>
      </c>
    </row>
    <row r="1139" spans="1:21" x14ac:dyDescent="0.25">
      <c r="A1139" s="81" t="s">
        <v>300</v>
      </c>
      <c r="C1139" s="298" t="s">
        <v>16</v>
      </c>
      <c r="D1139" s="79">
        <v>3.1645569620253167E-2</v>
      </c>
      <c r="E1139" s="79">
        <v>3.787878787878788E-2</v>
      </c>
      <c r="F1139" s="79">
        <v>3.6764705882352942E-2</v>
      </c>
      <c r="G1139" s="79">
        <v>3.3333333333333333E-2</v>
      </c>
      <c r="H1139" s="79">
        <v>2.5252525252525252E-2</v>
      </c>
      <c r="I1139" s="79">
        <v>2.8901734104046242E-2</v>
      </c>
      <c r="J1139" s="79">
        <v>2.6315789473684209E-2</v>
      </c>
      <c r="K1139" s="79">
        <v>3.2894736842105261E-2</v>
      </c>
      <c r="L1139" s="79">
        <v>4.3478260869565216E-2</v>
      </c>
      <c r="M1139" s="79">
        <v>4.1666666666666664E-2</v>
      </c>
      <c r="N1139" s="79">
        <v>2.7472527472527472E-2</v>
      </c>
      <c r="O1139" s="79">
        <v>2.6595744680851064E-2</v>
      </c>
      <c r="P1139" s="79">
        <v>2.2935779816513763E-2</v>
      </c>
      <c r="Q1139" s="79" t="s">
        <v>48</v>
      </c>
      <c r="R1139" s="79" t="s">
        <v>48</v>
      </c>
      <c r="S1139" s="79" t="s">
        <v>48</v>
      </c>
      <c r="T1139" s="79" t="s">
        <v>48</v>
      </c>
      <c r="U1139" s="79" t="s">
        <v>48</v>
      </c>
    </row>
    <row r="1140" spans="1:21" x14ac:dyDescent="0.25">
      <c r="A1140" s="81" t="s">
        <v>300</v>
      </c>
      <c r="C1140" s="298" t="s">
        <v>120</v>
      </c>
      <c r="D1140" s="79">
        <v>1.2658227848101266E-2</v>
      </c>
      <c r="E1140" s="79" t="s">
        <v>48</v>
      </c>
      <c r="F1140" s="79" t="s">
        <v>48</v>
      </c>
      <c r="G1140" s="79" t="s">
        <v>48</v>
      </c>
      <c r="H1140" s="79" t="s">
        <v>48</v>
      </c>
      <c r="I1140" s="79" t="s">
        <v>48</v>
      </c>
      <c r="J1140" s="79" t="s">
        <v>48</v>
      </c>
      <c r="K1140" s="79" t="s">
        <v>48</v>
      </c>
      <c r="L1140" s="79" t="s">
        <v>48</v>
      </c>
      <c r="M1140" s="79" t="s">
        <v>48</v>
      </c>
      <c r="N1140" s="79" t="s">
        <v>48</v>
      </c>
      <c r="O1140" s="79" t="s">
        <v>48</v>
      </c>
      <c r="P1140" s="79" t="s">
        <v>48</v>
      </c>
      <c r="Q1140" s="79" t="s">
        <v>48</v>
      </c>
      <c r="R1140" s="79" t="s">
        <v>48</v>
      </c>
      <c r="S1140" s="79" t="s">
        <v>48</v>
      </c>
      <c r="T1140" s="79" t="s">
        <v>48</v>
      </c>
      <c r="U1140" s="79" t="s">
        <v>48</v>
      </c>
    </row>
    <row r="1141" spans="1:21" x14ac:dyDescent="0.25">
      <c r="A1141" s="81" t="s">
        <v>300</v>
      </c>
      <c r="C1141" s="298" t="s">
        <v>173</v>
      </c>
      <c r="D1141" s="79">
        <v>3.1645569620253164E-3</v>
      </c>
      <c r="E1141" s="79" t="s">
        <v>48</v>
      </c>
      <c r="F1141" s="79" t="s">
        <v>48</v>
      </c>
      <c r="G1141" s="79" t="s">
        <v>48</v>
      </c>
      <c r="H1141" s="79" t="s">
        <v>48</v>
      </c>
      <c r="I1141" s="79" t="s">
        <v>48</v>
      </c>
      <c r="J1141" s="79" t="s">
        <v>48</v>
      </c>
      <c r="K1141" s="79" t="s">
        <v>48</v>
      </c>
      <c r="L1141" s="79" t="s">
        <v>48</v>
      </c>
      <c r="M1141" s="79" t="s">
        <v>48</v>
      </c>
      <c r="N1141" s="79" t="s">
        <v>48</v>
      </c>
      <c r="O1141" s="79" t="s">
        <v>48</v>
      </c>
      <c r="P1141" s="79" t="s">
        <v>48</v>
      </c>
      <c r="Q1141" s="79" t="s">
        <v>48</v>
      </c>
      <c r="R1141" s="79" t="s">
        <v>48</v>
      </c>
      <c r="S1141" s="79" t="s">
        <v>48</v>
      </c>
      <c r="T1141" s="79" t="s">
        <v>48</v>
      </c>
      <c r="U1141" s="79" t="s">
        <v>48</v>
      </c>
    </row>
    <row r="1142" spans="1:21" x14ac:dyDescent="0.25">
      <c r="A1142" s="81" t="s">
        <v>300</v>
      </c>
      <c r="C1142" s="298" t="s">
        <v>32</v>
      </c>
      <c r="D1142" s="79">
        <v>0.42721518987341772</v>
      </c>
      <c r="E1142" s="79">
        <v>0.32803030303030301</v>
      </c>
      <c r="F1142" s="79">
        <v>0.36764705882352944</v>
      </c>
      <c r="G1142" s="79">
        <v>0.33333333333333331</v>
      </c>
      <c r="H1142" s="79">
        <v>0.36717171717171715</v>
      </c>
      <c r="I1142" s="79">
        <v>0.28901734104046245</v>
      </c>
      <c r="J1142" s="79">
        <v>0.13157894736842105</v>
      </c>
      <c r="K1142" s="79" t="s">
        <v>48</v>
      </c>
      <c r="L1142" s="79" t="s">
        <v>48</v>
      </c>
      <c r="M1142" s="79" t="s">
        <v>48</v>
      </c>
      <c r="N1142" s="79" t="s">
        <v>48</v>
      </c>
      <c r="O1142" s="79" t="s">
        <v>48</v>
      </c>
      <c r="P1142" s="79" t="s">
        <v>48</v>
      </c>
      <c r="Q1142" s="79" t="s">
        <v>48</v>
      </c>
      <c r="R1142" s="79" t="s">
        <v>48</v>
      </c>
      <c r="S1142" s="79" t="s">
        <v>48</v>
      </c>
      <c r="T1142" s="79" t="s">
        <v>48</v>
      </c>
      <c r="U1142" s="79" t="s">
        <v>48</v>
      </c>
    </row>
    <row r="1143" spans="1:21" x14ac:dyDescent="0.25">
      <c r="A1143" s="81" t="s">
        <v>300</v>
      </c>
      <c r="C1143" s="298" t="s">
        <v>140</v>
      </c>
      <c r="D1143" s="79">
        <v>2.2151898734177215E-2</v>
      </c>
      <c r="E1143" s="79">
        <v>2.6515151515151516E-2</v>
      </c>
      <c r="F1143" s="79">
        <v>2.9411764705882353E-2</v>
      </c>
      <c r="G1143" s="79">
        <v>2.6666666666666668E-2</v>
      </c>
      <c r="H1143" s="79">
        <v>1.0101010101010102E-2</v>
      </c>
      <c r="I1143" s="79">
        <v>1.7341040462427744E-2</v>
      </c>
      <c r="J1143" s="79">
        <v>1.5789473684210527E-2</v>
      </c>
      <c r="K1143" s="79">
        <v>1.9736842105263157E-2</v>
      </c>
      <c r="L1143" s="79">
        <v>2.6086956521739129E-2</v>
      </c>
      <c r="M1143" s="79">
        <v>2.5000000000000001E-2</v>
      </c>
      <c r="N1143" s="79">
        <v>1.6483516483516484E-2</v>
      </c>
      <c r="O1143" s="79">
        <v>1.5957446808510637E-2</v>
      </c>
      <c r="P1143" s="79">
        <v>6.8807339449541288E-3</v>
      </c>
      <c r="Q1143" s="79">
        <v>1.5306122448979591E-2</v>
      </c>
      <c r="R1143" s="79">
        <v>1.6483516483516484E-2</v>
      </c>
      <c r="S1143" s="79">
        <v>1.3793103448275862E-2</v>
      </c>
      <c r="T1143" s="79">
        <v>1.2363636363636363E-2</v>
      </c>
      <c r="U1143" s="79">
        <v>9.1743119266055051E-3</v>
      </c>
    </row>
    <row r="1144" spans="1:21" x14ac:dyDescent="0.25">
      <c r="A1144" s="81" t="s">
        <v>300</v>
      </c>
      <c r="C1144" s="298" t="s">
        <v>126</v>
      </c>
      <c r="D1144" s="79">
        <v>1.2658227848101266E-2</v>
      </c>
      <c r="E1144" s="79" t="s">
        <v>48</v>
      </c>
      <c r="F1144" s="79" t="s">
        <v>48</v>
      </c>
      <c r="G1144" s="79" t="s">
        <v>48</v>
      </c>
      <c r="H1144" s="79" t="s">
        <v>48</v>
      </c>
      <c r="I1144" s="79" t="s">
        <v>48</v>
      </c>
      <c r="J1144" s="79" t="s">
        <v>48</v>
      </c>
      <c r="K1144" s="79" t="s">
        <v>48</v>
      </c>
      <c r="L1144" s="79" t="s">
        <v>48</v>
      </c>
      <c r="M1144" s="79" t="s">
        <v>48</v>
      </c>
      <c r="N1144" s="79" t="s">
        <v>48</v>
      </c>
      <c r="O1144" s="79" t="s">
        <v>48</v>
      </c>
      <c r="P1144" s="79" t="s">
        <v>48</v>
      </c>
      <c r="Q1144" s="79" t="s">
        <v>48</v>
      </c>
      <c r="R1144" s="79" t="s">
        <v>48</v>
      </c>
      <c r="S1144" s="79" t="s">
        <v>48</v>
      </c>
      <c r="T1144" s="79" t="s">
        <v>48</v>
      </c>
      <c r="U1144" s="79" t="s">
        <v>48</v>
      </c>
    </row>
    <row r="1145" spans="1:21" x14ac:dyDescent="0.25">
      <c r="A1145" s="156" t="s">
        <v>300</v>
      </c>
      <c r="B1145" s="128" t="s">
        <v>258</v>
      </c>
      <c r="C1145" s="12" t="s">
        <v>38</v>
      </c>
      <c r="D1145" s="128" t="s">
        <v>48</v>
      </c>
      <c r="E1145" s="128" t="s">
        <v>48</v>
      </c>
      <c r="F1145" s="128" t="s">
        <v>48</v>
      </c>
      <c r="G1145" s="128" t="s">
        <v>48</v>
      </c>
      <c r="H1145" s="128" t="s">
        <v>48</v>
      </c>
      <c r="I1145" s="128" t="s">
        <v>48</v>
      </c>
      <c r="J1145" s="128" t="s">
        <v>48</v>
      </c>
      <c r="K1145" s="128" t="s">
        <v>48</v>
      </c>
      <c r="L1145" s="128" t="s">
        <v>48</v>
      </c>
      <c r="M1145" s="128" t="s">
        <v>48</v>
      </c>
      <c r="N1145" s="128" t="s">
        <v>48</v>
      </c>
      <c r="O1145" s="128" t="s">
        <v>48</v>
      </c>
      <c r="P1145" s="128" t="s">
        <v>48</v>
      </c>
      <c r="Q1145" s="128" t="s">
        <v>48</v>
      </c>
      <c r="R1145" s="128" t="s">
        <v>48</v>
      </c>
      <c r="S1145" s="128" t="s">
        <v>48</v>
      </c>
      <c r="T1145" s="128" t="s">
        <v>48</v>
      </c>
      <c r="U1145" s="128" t="s">
        <v>48</v>
      </c>
    </row>
    <row r="1146" spans="1:21" x14ac:dyDescent="0.25">
      <c r="A1146" s="81" t="s">
        <v>302</v>
      </c>
      <c r="C1146" s="300" t="s">
        <v>97</v>
      </c>
      <c r="D1146" s="79">
        <v>2.3856209150326799E-4</v>
      </c>
      <c r="E1146" s="79">
        <v>3.9705882352941176E-4</v>
      </c>
      <c r="F1146" s="79">
        <v>2.5804416403785488E-4</v>
      </c>
      <c r="G1146" s="79">
        <v>2.9213114754098361E-4</v>
      </c>
      <c r="H1146" s="79">
        <v>3.8501742160278743E-4</v>
      </c>
      <c r="I1146" s="79" t="s">
        <v>48</v>
      </c>
      <c r="J1146" s="79" t="s">
        <v>48</v>
      </c>
      <c r="K1146" s="79" t="s">
        <v>48</v>
      </c>
      <c r="L1146" s="79" t="s">
        <v>48</v>
      </c>
      <c r="M1146" s="79" t="s">
        <v>48</v>
      </c>
      <c r="N1146" s="79" t="s">
        <v>48</v>
      </c>
      <c r="O1146" s="79" t="s">
        <v>48</v>
      </c>
      <c r="P1146" s="79" t="s">
        <v>48</v>
      </c>
      <c r="Q1146" s="79" t="s">
        <v>48</v>
      </c>
      <c r="R1146" s="79" t="s">
        <v>48</v>
      </c>
      <c r="S1146" s="79" t="s">
        <v>48</v>
      </c>
      <c r="T1146" s="79" t="s">
        <v>48</v>
      </c>
      <c r="U1146" s="79" t="s">
        <v>48</v>
      </c>
    </row>
    <row r="1147" spans="1:21" x14ac:dyDescent="0.25">
      <c r="A1147" s="81" t="s">
        <v>302</v>
      </c>
      <c r="C1147" s="300" t="s">
        <v>81</v>
      </c>
      <c r="D1147" s="79">
        <v>4.9032679738562094E-3</v>
      </c>
      <c r="E1147" s="79">
        <v>4.9856209150326795E-3</v>
      </c>
      <c r="F1147" s="79">
        <v>4.4526813880126186E-3</v>
      </c>
      <c r="G1147" s="79">
        <v>4.0439344262295082E-3</v>
      </c>
      <c r="H1147" s="79">
        <v>4.1850174216027875E-3</v>
      </c>
      <c r="I1147" s="79">
        <v>3.7746874999999998E-3</v>
      </c>
      <c r="J1147" s="79">
        <v>3.0320634920634922E-3</v>
      </c>
      <c r="K1147" s="79">
        <v>3.0786743515850146E-3</v>
      </c>
      <c r="L1147" s="79">
        <v>3.3234159779614325E-3</v>
      </c>
      <c r="M1147" s="79">
        <v>4.5943396226415098E-3</v>
      </c>
      <c r="N1147" s="79">
        <v>5.3577319587628869E-3</v>
      </c>
      <c r="O1147" s="79">
        <v>6.3961240310077523E-3</v>
      </c>
      <c r="P1147" s="79">
        <v>5.4086330935251802E-3</v>
      </c>
      <c r="Q1147" s="79">
        <v>5.4892631578947366E-3</v>
      </c>
      <c r="R1147" s="79">
        <v>5.2116141732283464E-3</v>
      </c>
      <c r="S1147" s="79">
        <v>4.7882136279926331E-3</v>
      </c>
      <c r="T1147" s="79">
        <v>5.3308823529411766E-3</v>
      </c>
      <c r="U1147" s="79">
        <v>5.2525252525252525E-3</v>
      </c>
    </row>
    <row r="1148" spans="1:21" x14ac:dyDescent="0.25">
      <c r="A1148" s="81" t="s">
        <v>302</v>
      </c>
      <c r="C1148" s="300" t="s">
        <v>5</v>
      </c>
      <c r="D1148" s="79">
        <v>0.20196078431372549</v>
      </c>
      <c r="E1148" s="79">
        <v>0.22254901960784312</v>
      </c>
      <c r="F1148" s="79">
        <v>0.23312302839116719</v>
      </c>
      <c r="G1148" s="79">
        <v>0.23409836065573769</v>
      </c>
      <c r="H1148" s="79">
        <v>0.24181184668989547</v>
      </c>
      <c r="I1148" s="79">
        <v>0.215</v>
      </c>
      <c r="J1148" s="79">
        <v>0.21396825396825397</v>
      </c>
      <c r="K1148" s="79">
        <v>0.22103746397694524</v>
      </c>
      <c r="L1148" s="79">
        <v>0.18898071625344354</v>
      </c>
      <c r="M1148" s="79">
        <v>0.17277628032345013</v>
      </c>
      <c r="N1148" s="79">
        <v>0.16623711340206185</v>
      </c>
      <c r="O1148" s="79">
        <v>0.14625322997416021</v>
      </c>
      <c r="P1148" s="79">
        <v>0.1498800959232614</v>
      </c>
      <c r="Q1148" s="79">
        <v>0.13073684210526315</v>
      </c>
      <c r="R1148" s="79">
        <v>0.12244094488188977</v>
      </c>
      <c r="S1148" s="79">
        <v>0.13093922651933701</v>
      </c>
      <c r="T1148" s="79">
        <v>0.1338235294117647</v>
      </c>
      <c r="U1148" s="79">
        <v>0.1317171717171717</v>
      </c>
    </row>
    <row r="1149" spans="1:21" x14ac:dyDescent="0.25">
      <c r="A1149" s="81" t="s">
        <v>302</v>
      </c>
      <c r="C1149" s="300" t="s">
        <v>93</v>
      </c>
      <c r="D1149" s="79">
        <v>4.5254901960784313E-3</v>
      </c>
      <c r="E1149" s="79">
        <v>3.3179738562091501E-3</v>
      </c>
      <c r="F1149" s="79">
        <v>3.0041009463722397E-3</v>
      </c>
      <c r="G1149" s="79">
        <v>2.9039344262295082E-3</v>
      </c>
      <c r="H1149" s="79">
        <v>3.4470383275261324E-3</v>
      </c>
      <c r="I1149" s="79">
        <v>3.04375E-3</v>
      </c>
      <c r="J1149" s="79">
        <v>3.2593650793650794E-3</v>
      </c>
      <c r="K1149" s="79">
        <v>3.2365994236311238E-3</v>
      </c>
      <c r="L1149" s="79">
        <v>3.2933884297520659E-3</v>
      </c>
      <c r="M1149" s="79">
        <v>6.1450134770889486E-3</v>
      </c>
      <c r="N1149" s="79">
        <v>2.1031443298969072E-2</v>
      </c>
      <c r="O1149" s="79">
        <v>2.1844444444444444E-2</v>
      </c>
      <c r="P1149" s="79">
        <v>1.7458752997601919E-2</v>
      </c>
      <c r="Q1149" s="79">
        <v>2.1063368421052633E-2</v>
      </c>
      <c r="R1149" s="79">
        <v>1.5559842519685039E-2</v>
      </c>
      <c r="S1149" s="79">
        <v>1.5101289134438306E-2</v>
      </c>
      <c r="T1149" s="79">
        <v>1.7279411764705883E-2</v>
      </c>
      <c r="U1149" s="79">
        <v>1.6565656565656565E-2</v>
      </c>
    </row>
    <row r="1150" spans="1:21" x14ac:dyDescent="0.25">
      <c r="A1150" s="81" t="s">
        <v>302</v>
      </c>
      <c r="C1150" s="300" t="s">
        <v>372</v>
      </c>
      <c r="D1150" s="79">
        <v>6.5359477124183013E-5</v>
      </c>
      <c r="E1150" s="79">
        <v>6.5359477124183013E-5</v>
      </c>
      <c r="F1150" s="79">
        <v>6.3091482649842276E-5</v>
      </c>
      <c r="G1150" s="79">
        <v>6.5573770491803284E-5</v>
      </c>
      <c r="H1150" s="79">
        <v>6.9686411149825784E-5</v>
      </c>
      <c r="I1150" s="79" t="s">
        <v>48</v>
      </c>
      <c r="J1150" s="79">
        <v>2.6984126984126982E-4</v>
      </c>
      <c r="K1150" s="79">
        <v>2.8818443804034583E-4</v>
      </c>
      <c r="L1150" s="79">
        <v>2.7548209366391182E-4</v>
      </c>
      <c r="M1150" s="79">
        <v>7.0080862533692724E-4</v>
      </c>
      <c r="N1150" s="79">
        <v>8.5051546391752574E-4</v>
      </c>
      <c r="O1150" s="79">
        <v>7.7519379844961239E-4</v>
      </c>
      <c r="P1150" s="79">
        <v>7.1942446043165469E-4</v>
      </c>
      <c r="Q1150" s="79">
        <v>8.4210526315789478E-4</v>
      </c>
      <c r="R1150" s="79">
        <v>7.874015748031496E-4</v>
      </c>
      <c r="S1150" s="79">
        <v>8.1031307550644572E-4</v>
      </c>
      <c r="T1150" s="79">
        <v>7.3529411764705881E-4</v>
      </c>
      <c r="U1150" s="79">
        <v>1.0101010101010101E-3</v>
      </c>
    </row>
    <row r="1151" spans="1:21" x14ac:dyDescent="0.25">
      <c r="A1151" s="81" t="s">
        <v>302</v>
      </c>
      <c r="C1151" s="300" t="s">
        <v>6</v>
      </c>
      <c r="D1151" s="79">
        <v>2.472875816993464E-3</v>
      </c>
      <c r="E1151" s="79">
        <v>3.3598039215686276E-3</v>
      </c>
      <c r="F1151" s="79">
        <v>2.7861198738170349E-3</v>
      </c>
      <c r="G1151" s="79">
        <v>3.5163934426229509E-3</v>
      </c>
      <c r="H1151" s="79">
        <v>3.2240418118466901E-3</v>
      </c>
      <c r="I1151" s="79">
        <v>3.3287500000000001E-3</v>
      </c>
      <c r="J1151" s="79">
        <v>4.6774603174603172E-3</v>
      </c>
      <c r="K1151" s="79">
        <v>6.8057636887608073E-3</v>
      </c>
      <c r="L1151" s="79">
        <v>4.342699724517906E-3</v>
      </c>
      <c r="M1151" s="79">
        <v>6.6237196765498649E-3</v>
      </c>
      <c r="N1151" s="79">
        <v>6.5170103092783505E-3</v>
      </c>
      <c r="O1151" s="79">
        <v>4.1059431524547805E-3</v>
      </c>
      <c r="P1151" s="79">
        <v>4.7122302158273382E-3</v>
      </c>
      <c r="Q1151" s="79">
        <v>3.1789473684210525E-3</v>
      </c>
      <c r="R1151" s="79">
        <v>3.337204724409449E-3</v>
      </c>
      <c r="S1151" s="79">
        <v>3.1307550644567219E-3</v>
      </c>
      <c r="T1151" s="79">
        <v>2.2058823529411764E-3</v>
      </c>
      <c r="U1151" s="79">
        <v>1.8181818181818182E-3</v>
      </c>
    </row>
    <row r="1152" spans="1:21" x14ac:dyDescent="0.25">
      <c r="A1152" s="81" t="s">
        <v>302</v>
      </c>
      <c r="C1152" s="300" t="s">
        <v>101</v>
      </c>
      <c r="D1152" s="79">
        <v>7.9084967320261438E-3</v>
      </c>
      <c r="E1152" s="79">
        <v>5.5555555555555558E-3</v>
      </c>
      <c r="F1152" s="79">
        <v>3.3123028391167193E-3</v>
      </c>
      <c r="G1152" s="79">
        <v>6.0655737704918035E-3</v>
      </c>
      <c r="H1152" s="79">
        <v>7.5958188153310109E-3</v>
      </c>
      <c r="I1152" s="79">
        <v>5.3125000000000004E-3</v>
      </c>
      <c r="J1152" s="79">
        <v>6.0317460317460322E-3</v>
      </c>
      <c r="K1152" s="79">
        <v>3.7463976945244955E-3</v>
      </c>
      <c r="L1152" s="79">
        <v>2.7548209366391185E-3</v>
      </c>
      <c r="M1152" s="79">
        <v>4.0431266846361188E-3</v>
      </c>
      <c r="N1152" s="79">
        <v>3.8659793814432991E-3</v>
      </c>
      <c r="O1152" s="79">
        <v>3.2824289405684755E-3</v>
      </c>
      <c r="P1152" s="79">
        <v>2.9103117505995205E-3</v>
      </c>
      <c r="Q1152" s="79">
        <v>2.130736842105263E-3</v>
      </c>
      <c r="R1152" s="79">
        <v>2.8279527559055117E-3</v>
      </c>
      <c r="S1152" s="79">
        <v>2.944014732965009E-3</v>
      </c>
      <c r="T1152" s="79">
        <v>3.1250000000000002E-3</v>
      </c>
      <c r="U1152" s="79">
        <v>3.4343434343434343E-3</v>
      </c>
    </row>
    <row r="1153" spans="1:21" x14ac:dyDescent="0.25">
      <c r="A1153" s="81" t="s">
        <v>302</v>
      </c>
      <c r="C1153" s="300" t="s">
        <v>102</v>
      </c>
      <c r="D1153" s="79">
        <v>7.1895424836601303E-4</v>
      </c>
      <c r="E1153" s="79">
        <v>5.8823529411764701E-4</v>
      </c>
      <c r="F1153" s="79">
        <v>3.785488958990536E-4</v>
      </c>
      <c r="G1153" s="79">
        <v>2.9508196721311476E-4</v>
      </c>
      <c r="H1153" s="79">
        <v>6.9686411149825784E-4</v>
      </c>
      <c r="I1153" s="79">
        <v>6.2500000000000001E-4</v>
      </c>
      <c r="J1153" s="79">
        <v>6.3492063492063492E-4</v>
      </c>
      <c r="K1153" s="79">
        <v>5.7636887608069167E-4</v>
      </c>
      <c r="L1153" s="79">
        <v>5.5096418732782364E-4</v>
      </c>
      <c r="M1153" s="79">
        <v>5.3908355795148253E-4</v>
      </c>
      <c r="N1153" s="79">
        <v>2.577319587628866E-4</v>
      </c>
      <c r="O1153" s="79">
        <v>1.2919896640826874E-3</v>
      </c>
      <c r="P1153" s="79">
        <v>1.6786570743405275E-3</v>
      </c>
      <c r="Q1153" s="79">
        <v>1.8315789473684211E-3</v>
      </c>
      <c r="R1153" s="79">
        <v>1.9291338582677166E-3</v>
      </c>
      <c r="S1153" s="79">
        <v>2.1546961325966851E-3</v>
      </c>
      <c r="T1153" s="79">
        <v>3.3088235294117647E-3</v>
      </c>
      <c r="U1153" s="79">
        <v>2.4242424242424242E-3</v>
      </c>
    </row>
    <row r="1154" spans="1:21" x14ac:dyDescent="0.25">
      <c r="A1154" s="81" t="s">
        <v>302</v>
      </c>
      <c r="C1154" s="300" t="s">
        <v>82</v>
      </c>
      <c r="D1154" s="79">
        <v>6.2010457516339872E-2</v>
      </c>
      <c r="E1154" s="79">
        <v>5.2999999999999999E-2</v>
      </c>
      <c r="F1154" s="79">
        <v>4.6929022082018927E-2</v>
      </c>
      <c r="G1154" s="79">
        <v>5.0469508196721309E-2</v>
      </c>
      <c r="H1154" s="79">
        <v>3.3859930313588853E-2</v>
      </c>
      <c r="I1154" s="79">
        <v>2.5395000000000001E-2</v>
      </c>
      <c r="J1154" s="79">
        <v>2.435873015873016E-2</v>
      </c>
      <c r="K1154" s="79">
        <v>2.2839769452449567E-2</v>
      </c>
      <c r="L1154" s="79">
        <v>2.2891460055096419E-2</v>
      </c>
      <c r="M1154" s="79">
        <v>2.0252021563342319E-2</v>
      </c>
      <c r="N1154" s="79">
        <v>2.5724226804123711E-2</v>
      </c>
      <c r="O1154" s="79">
        <v>1.7787855297157623E-2</v>
      </c>
      <c r="P1154" s="79">
        <v>1.5550359712230215E-2</v>
      </c>
      <c r="Q1154" s="79">
        <v>1.4211578947368421E-2</v>
      </c>
      <c r="R1154" s="79">
        <v>1.2051968503937008E-2</v>
      </c>
      <c r="S1154" s="79">
        <v>3.7178637200736648E-3</v>
      </c>
      <c r="T1154" s="79">
        <v>7.3529411764705881E-4</v>
      </c>
      <c r="U1154" s="79">
        <v>8.0808080808080808E-4</v>
      </c>
    </row>
    <row r="1155" spans="1:21" x14ac:dyDescent="0.25">
      <c r="A1155" s="81" t="s">
        <v>302</v>
      </c>
      <c r="C1155" s="300" t="s">
        <v>83</v>
      </c>
      <c r="D1155" s="79">
        <v>1.1013071895424837E-4</v>
      </c>
      <c r="E1155" s="79">
        <v>1.9869281045751635E-4</v>
      </c>
      <c r="F1155" s="79">
        <v>2.4763406940063091E-4</v>
      </c>
      <c r="G1155" s="79">
        <v>3.9114754098360655E-4</v>
      </c>
      <c r="H1155" s="79">
        <v>1.0087108013937282E-3</v>
      </c>
      <c r="I1155" s="79">
        <v>5.3031249999999997E-4</v>
      </c>
      <c r="J1155" s="79">
        <v>7.257142857142857E-4</v>
      </c>
      <c r="K1155" s="79">
        <v>2.5302593659942365E-4</v>
      </c>
      <c r="L1155" s="79">
        <v>1.8512396694214876E-4</v>
      </c>
      <c r="M1155" s="79">
        <v>3.517520215633423E-4</v>
      </c>
      <c r="N1155" s="79">
        <v>1.027061855670103E-3</v>
      </c>
      <c r="O1155" s="79">
        <v>3.9043927648578812E-4</v>
      </c>
      <c r="P1155" s="79">
        <v>1.6666666666666666E-4</v>
      </c>
      <c r="Q1155" s="79">
        <v>1.7705263157894737E-4</v>
      </c>
      <c r="R1155" s="79">
        <v>8.0708661417322835E-5</v>
      </c>
      <c r="S1155" s="79">
        <v>1.8416206261510129E-4</v>
      </c>
      <c r="T1155" s="79">
        <v>3.6764705882352941E-4</v>
      </c>
      <c r="U1155" s="79">
        <v>4.0404040404040404E-4</v>
      </c>
    </row>
    <row r="1156" spans="1:21" x14ac:dyDescent="0.25">
      <c r="A1156" s="81" t="s">
        <v>302</v>
      </c>
      <c r="C1156" s="300" t="s">
        <v>15</v>
      </c>
      <c r="D1156" s="79">
        <v>0.18954248366013071</v>
      </c>
      <c r="E1156" s="79">
        <v>0.17941176470588235</v>
      </c>
      <c r="F1156" s="79">
        <v>0.20820189274447951</v>
      </c>
      <c r="G1156" s="79">
        <v>0.22163934426229509</v>
      </c>
      <c r="H1156" s="79">
        <v>0.22334494773519165</v>
      </c>
      <c r="I1156" s="79">
        <v>0.29843750000000002</v>
      </c>
      <c r="J1156" s="79">
        <v>0.31682539682539684</v>
      </c>
      <c r="K1156" s="79">
        <v>0.32853025936599423</v>
      </c>
      <c r="L1156" s="79">
        <v>0.36639118457300274</v>
      </c>
      <c r="M1156" s="79">
        <v>0.38005390835579517</v>
      </c>
      <c r="N1156" s="79">
        <v>0.38659793814432991</v>
      </c>
      <c r="O1156" s="79">
        <v>0.41343669250645992</v>
      </c>
      <c r="P1156" s="79">
        <v>0.44364508393285373</v>
      </c>
      <c r="Q1156" s="79">
        <v>0.50526315789473686</v>
      </c>
      <c r="R1156" s="79">
        <v>0.51377952755905509</v>
      </c>
      <c r="S1156" s="79">
        <v>0.52486187845303867</v>
      </c>
      <c r="T1156" s="79">
        <v>0.51470588235294112</v>
      </c>
      <c r="U1156" s="79">
        <v>0.4717171717171717</v>
      </c>
    </row>
    <row r="1157" spans="1:21" x14ac:dyDescent="0.25">
      <c r="A1157" s="81" t="s">
        <v>302</v>
      </c>
      <c r="C1157" s="300" t="s">
        <v>103</v>
      </c>
      <c r="D1157" s="79">
        <v>8.8888888888888893E-5</v>
      </c>
      <c r="E1157" s="79">
        <v>5.4248366013071894E-5</v>
      </c>
      <c r="F1157" s="79">
        <v>7.1293375394321771E-5</v>
      </c>
      <c r="G1157" s="79">
        <v>7.2131147540983612E-5</v>
      </c>
      <c r="H1157" s="79" t="s">
        <v>48</v>
      </c>
      <c r="I1157" s="79" t="s">
        <v>48</v>
      </c>
      <c r="J1157" s="79" t="s">
        <v>48</v>
      </c>
      <c r="K1157" s="79" t="s">
        <v>48</v>
      </c>
      <c r="L1157" s="79" t="s">
        <v>48</v>
      </c>
      <c r="M1157" s="79" t="s">
        <v>48</v>
      </c>
      <c r="N1157" s="79" t="s">
        <v>48</v>
      </c>
      <c r="O1157" s="79" t="s">
        <v>48</v>
      </c>
      <c r="P1157" s="79" t="s">
        <v>48</v>
      </c>
      <c r="Q1157" s="79" t="s">
        <v>48</v>
      </c>
      <c r="R1157" s="79" t="s">
        <v>48</v>
      </c>
      <c r="S1157" s="79" t="s">
        <v>48</v>
      </c>
      <c r="T1157" s="79" t="s">
        <v>48</v>
      </c>
      <c r="U1157" s="79" t="s">
        <v>48</v>
      </c>
    </row>
    <row r="1158" spans="1:21" x14ac:dyDescent="0.25">
      <c r="A1158" s="81" t="s">
        <v>302</v>
      </c>
      <c r="C1158" s="300" t="s">
        <v>222</v>
      </c>
      <c r="D1158" s="79">
        <v>6.5359477124183013E-5</v>
      </c>
      <c r="E1158" s="79">
        <v>6.5359477124183013E-5</v>
      </c>
      <c r="F1158" s="79">
        <v>6.3091482649842276E-5</v>
      </c>
      <c r="G1158" s="79">
        <v>6.5573770491803284E-5</v>
      </c>
      <c r="H1158" s="79" t="s">
        <v>48</v>
      </c>
      <c r="I1158" s="79" t="s">
        <v>48</v>
      </c>
      <c r="J1158" s="79" t="s">
        <v>48</v>
      </c>
      <c r="K1158" s="79" t="s">
        <v>48</v>
      </c>
      <c r="L1158" s="79" t="s">
        <v>48</v>
      </c>
      <c r="M1158" s="79" t="s">
        <v>48</v>
      </c>
      <c r="N1158" s="79" t="s">
        <v>48</v>
      </c>
      <c r="O1158" s="79" t="s">
        <v>48</v>
      </c>
      <c r="P1158" s="79" t="s">
        <v>48</v>
      </c>
      <c r="Q1158" s="79" t="s">
        <v>48</v>
      </c>
      <c r="R1158" s="79" t="s">
        <v>48</v>
      </c>
      <c r="S1158" s="79" t="s">
        <v>48</v>
      </c>
      <c r="T1158" s="79" t="s">
        <v>48</v>
      </c>
      <c r="U1158" s="79" t="s">
        <v>48</v>
      </c>
    </row>
    <row r="1159" spans="1:21" x14ac:dyDescent="0.25">
      <c r="A1159" s="81" t="s">
        <v>302</v>
      </c>
      <c r="C1159" s="300" t="s">
        <v>108</v>
      </c>
      <c r="D1159" s="79">
        <v>6.5359477124183013E-5</v>
      </c>
      <c r="E1159" s="79">
        <v>1.3071895424836603E-4</v>
      </c>
      <c r="F1159" s="79">
        <v>6.3091482649842276E-5</v>
      </c>
      <c r="G1159" s="79">
        <v>6.5573770491803284E-5</v>
      </c>
      <c r="H1159" s="79">
        <v>1.3937282229965157E-4</v>
      </c>
      <c r="I1159" s="79">
        <v>1.25E-4</v>
      </c>
      <c r="J1159" s="79">
        <v>1.2698412698412698E-4</v>
      </c>
      <c r="K1159" s="79">
        <v>1.1527377521613833E-4</v>
      </c>
      <c r="L1159" s="79">
        <v>1.1019283746556474E-4</v>
      </c>
      <c r="M1159" s="79">
        <v>1.0781671159029649E-4</v>
      </c>
      <c r="N1159" s="79">
        <v>1.0309278350515464E-4</v>
      </c>
      <c r="O1159" s="79" t="s">
        <v>48</v>
      </c>
      <c r="P1159" s="79" t="s">
        <v>48</v>
      </c>
      <c r="Q1159" s="79" t="s">
        <v>48</v>
      </c>
      <c r="R1159" s="79" t="s">
        <v>48</v>
      </c>
      <c r="S1159" s="79" t="s">
        <v>48</v>
      </c>
      <c r="T1159" s="79" t="s">
        <v>48</v>
      </c>
      <c r="U1159" s="79" t="s">
        <v>48</v>
      </c>
    </row>
    <row r="1160" spans="1:21" x14ac:dyDescent="0.25">
      <c r="A1160" s="81" t="s">
        <v>302</v>
      </c>
      <c r="C1160" s="300" t="s">
        <v>21</v>
      </c>
      <c r="D1160" s="79">
        <v>5.8823529411764705E-3</v>
      </c>
      <c r="E1160" s="79">
        <v>5.2287581699346402E-3</v>
      </c>
      <c r="F1160" s="79">
        <v>5.752365930599369E-3</v>
      </c>
      <c r="G1160" s="79">
        <v>9.0819672131147548E-3</v>
      </c>
      <c r="H1160" s="79">
        <v>1.0209059233449478E-2</v>
      </c>
      <c r="I1160" s="79">
        <v>6.2500000000000001E-4</v>
      </c>
      <c r="J1160" s="79" t="s">
        <v>48</v>
      </c>
      <c r="K1160" s="79">
        <v>4.3227665706051873E-4</v>
      </c>
      <c r="L1160" s="79">
        <v>2.8925619834710742E-3</v>
      </c>
      <c r="M1160" s="79">
        <v>4.0431266846361188E-3</v>
      </c>
      <c r="N1160" s="79">
        <v>4.1237113402061857E-3</v>
      </c>
      <c r="O1160" s="79">
        <v>4.3997416020671839E-3</v>
      </c>
      <c r="P1160" s="79">
        <v>2.9256594724220626E-3</v>
      </c>
      <c r="Q1160" s="79">
        <v>3.4930526315789475E-3</v>
      </c>
      <c r="R1160" s="79">
        <v>3.5555118110236219E-3</v>
      </c>
      <c r="S1160" s="79">
        <v>3.3149171270718232E-3</v>
      </c>
      <c r="T1160" s="79">
        <v>2.022058823529412E-3</v>
      </c>
      <c r="U1160" s="79">
        <v>2.0202020202020202E-3</v>
      </c>
    </row>
    <row r="1161" spans="1:21" x14ac:dyDescent="0.25">
      <c r="A1161" s="81" t="s">
        <v>302</v>
      </c>
      <c r="C1161" s="300" t="s">
        <v>190</v>
      </c>
      <c r="D1161" s="79" t="s">
        <v>48</v>
      </c>
      <c r="E1161" s="79" t="s">
        <v>48</v>
      </c>
      <c r="F1161" s="79" t="s">
        <v>48</v>
      </c>
      <c r="G1161" s="79" t="s">
        <v>48</v>
      </c>
      <c r="H1161" s="79" t="s">
        <v>48</v>
      </c>
      <c r="I1161" s="79" t="s">
        <v>48</v>
      </c>
      <c r="J1161" s="79">
        <v>1.492063492063492E-5</v>
      </c>
      <c r="K1161" s="79">
        <v>6.6282420749279537E-6</v>
      </c>
      <c r="L1161" s="79">
        <v>7.7134986225895309E-6</v>
      </c>
      <c r="M1161" s="79">
        <v>4.4474393530997307E-5</v>
      </c>
      <c r="N1161" s="79">
        <v>1.365979381443299E-5</v>
      </c>
      <c r="O1161" s="79" t="s">
        <v>48</v>
      </c>
      <c r="P1161" s="79" t="s">
        <v>48</v>
      </c>
      <c r="Q1161" s="79" t="s">
        <v>48</v>
      </c>
      <c r="R1161" s="79" t="s">
        <v>48</v>
      </c>
      <c r="S1161" s="79" t="s">
        <v>48</v>
      </c>
      <c r="T1161" s="79" t="s">
        <v>48</v>
      </c>
      <c r="U1161" s="79" t="s">
        <v>48</v>
      </c>
    </row>
    <row r="1162" spans="1:21" x14ac:dyDescent="0.25">
      <c r="A1162" s="81" t="s">
        <v>302</v>
      </c>
      <c r="C1162" s="300" t="s">
        <v>227</v>
      </c>
      <c r="D1162" s="79">
        <v>1.4147058823529412E-3</v>
      </c>
      <c r="E1162" s="79">
        <v>1.2300653594771241E-3</v>
      </c>
      <c r="F1162" s="79">
        <v>1.5157728706624606E-3</v>
      </c>
      <c r="G1162" s="79">
        <v>2.2131147540983605E-3</v>
      </c>
      <c r="H1162" s="79">
        <v>2.8320557491289199E-3</v>
      </c>
      <c r="I1162" s="79">
        <v>2.8168749999999999E-3</v>
      </c>
      <c r="J1162" s="79">
        <v>2.818095238095238E-3</v>
      </c>
      <c r="K1162" s="79">
        <v>3.0224783861671472E-3</v>
      </c>
      <c r="L1162" s="79">
        <v>3.2438016528925618E-3</v>
      </c>
      <c r="M1162" s="79">
        <v>2.7533692722371966E-3</v>
      </c>
      <c r="N1162" s="79">
        <v>3.2332474226804122E-3</v>
      </c>
      <c r="O1162" s="79">
        <v>3.7392764857881139E-3</v>
      </c>
      <c r="P1162" s="79">
        <v>4.0633093525179855E-3</v>
      </c>
      <c r="Q1162" s="79">
        <v>3.5692631578947368E-3</v>
      </c>
      <c r="R1162" s="79">
        <v>2.4409448818897639E-3</v>
      </c>
      <c r="S1162" s="79">
        <v>2.1362799263351748E-3</v>
      </c>
      <c r="T1162" s="79">
        <v>2.9411764705882353E-3</v>
      </c>
      <c r="U1162" s="79">
        <v>2.0202020202020202E-3</v>
      </c>
    </row>
    <row r="1163" spans="1:21" x14ac:dyDescent="0.25">
      <c r="A1163" s="81" t="s">
        <v>302</v>
      </c>
      <c r="C1163" s="300" t="s">
        <v>9</v>
      </c>
      <c r="D1163" s="79">
        <v>1.2843137254901962E-2</v>
      </c>
      <c r="E1163" s="79">
        <v>1.0490196078431373E-2</v>
      </c>
      <c r="F1163" s="79">
        <v>9.1167192429022076E-3</v>
      </c>
      <c r="G1163" s="79">
        <v>1.0491803278688525E-2</v>
      </c>
      <c r="H1163" s="79">
        <v>1.1846689895470384E-2</v>
      </c>
      <c r="I1163" s="79">
        <v>1.375E-2</v>
      </c>
      <c r="J1163" s="79">
        <v>1.6285714285714285E-2</v>
      </c>
      <c r="K1163" s="79">
        <v>1.7406340057636888E-2</v>
      </c>
      <c r="L1163" s="79">
        <v>1.9063360881542701E-2</v>
      </c>
      <c r="M1163" s="79">
        <v>2.0889487870619946E-2</v>
      </c>
      <c r="N1163" s="79">
        <v>2.2499999999999999E-2</v>
      </c>
      <c r="O1163" s="79">
        <v>2.2222222222222223E-2</v>
      </c>
      <c r="P1163" s="79">
        <v>2.0623501199040769E-2</v>
      </c>
      <c r="Q1163" s="79">
        <v>1.8526315789473686E-2</v>
      </c>
      <c r="R1163" s="79">
        <v>2.0275590551181104E-2</v>
      </c>
      <c r="S1163" s="79">
        <v>1.9521178637200737E-2</v>
      </c>
      <c r="T1163" s="79">
        <v>1.9485294117647059E-2</v>
      </c>
      <c r="U1163" s="79">
        <v>2.7474747474747475E-2</v>
      </c>
    </row>
    <row r="1164" spans="1:21" x14ac:dyDescent="0.25">
      <c r="A1164" s="81" t="s">
        <v>302</v>
      </c>
      <c r="C1164" s="300" t="s">
        <v>24</v>
      </c>
      <c r="D1164" s="79">
        <v>3.5947712418300652E-3</v>
      </c>
      <c r="E1164" s="79">
        <v>3.5947712418300652E-3</v>
      </c>
      <c r="F1164" s="79">
        <v>4.7318611987381704E-3</v>
      </c>
      <c r="G1164" s="79">
        <v>6.2295081967213119E-3</v>
      </c>
      <c r="H1164" s="79">
        <v>6.6202090592334499E-3</v>
      </c>
      <c r="I1164" s="79">
        <v>6.2500000000000003E-3</v>
      </c>
      <c r="J1164" s="79">
        <v>6.9841269841269841E-3</v>
      </c>
      <c r="K1164" s="79">
        <v>6.6282420749279539E-3</v>
      </c>
      <c r="L1164" s="79">
        <v>6.6115702479338841E-3</v>
      </c>
      <c r="M1164" s="79">
        <v>6.7385444743935314E-3</v>
      </c>
      <c r="N1164" s="79">
        <v>6.9342783505154642E-3</v>
      </c>
      <c r="O1164" s="79">
        <v>5.1679586563307496E-3</v>
      </c>
      <c r="P1164" s="79">
        <v>5.9952038369304557E-3</v>
      </c>
      <c r="Q1164" s="79">
        <v>8.4210526315789472E-3</v>
      </c>
      <c r="R1164" s="79">
        <v>6.889763779527559E-3</v>
      </c>
      <c r="S1164" s="79">
        <v>7.7348066298342545E-3</v>
      </c>
      <c r="T1164" s="79">
        <v>6.6176470588235293E-3</v>
      </c>
      <c r="U1164" s="79">
        <v>8.2828282828282824E-3</v>
      </c>
    </row>
    <row r="1165" spans="1:21" x14ac:dyDescent="0.25">
      <c r="A1165" s="81" t="s">
        <v>302</v>
      </c>
      <c r="C1165" s="300" t="s">
        <v>110</v>
      </c>
      <c r="D1165" s="79">
        <v>1.1937254901960785E-2</v>
      </c>
      <c r="E1165" s="79">
        <v>1.4323856209150327E-2</v>
      </c>
      <c r="F1165" s="79">
        <v>1.8241324921135647E-2</v>
      </c>
      <c r="G1165" s="79">
        <v>1.4590163934426229E-2</v>
      </c>
      <c r="H1165" s="79">
        <v>1.1149825783972125E-2</v>
      </c>
      <c r="I1165" s="79">
        <v>1.5625E-2</v>
      </c>
      <c r="J1165" s="79">
        <v>2.0925396825396826E-2</v>
      </c>
      <c r="K1165" s="79">
        <v>1.8386167146974063E-2</v>
      </c>
      <c r="L1165" s="79">
        <v>1.7079889807162536E-2</v>
      </c>
      <c r="M1165" s="79">
        <v>1.4582210242587601E-2</v>
      </c>
      <c r="N1165" s="79">
        <v>1.2938144329896907E-2</v>
      </c>
      <c r="O1165" s="79">
        <v>1.1111111111111112E-2</v>
      </c>
      <c r="P1165" s="79">
        <v>9.3764988009592334E-3</v>
      </c>
      <c r="Q1165" s="79">
        <v>1.0673684210526316E-2</v>
      </c>
      <c r="R1165" s="79">
        <v>1.0039370078740157E-2</v>
      </c>
      <c r="S1165" s="79">
        <v>9.3922651933701657E-3</v>
      </c>
      <c r="T1165" s="79">
        <v>7.5367647058823531E-3</v>
      </c>
      <c r="U1165" s="79">
        <v>6.6666666666666671E-3</v>
      </c>
    </row>
    <row r="1166" spans="1:21" x14ac:dyDescent="0.25">
      <c r="A1166" s="81" t="s">
        <v>302</v>
      </c>
      <c r="C1166" s="300" t="s">
        <v>25</v>
      </c>
      <c r="D1166" s="79">
        <v>2.2222222222222222E-3</v>
      </c>
      <c r="E1166" s="79">
        <v>1.9607843137254902E-3</v>
      </c>
      <c r="F1166" s="79">
        <v>6.3091482649842276E-4</v>
      </c>
      <c r="G1166" s="79">
        <v>3.2786885245901639E-4</v>
      </c>
      <c r="H1166" s="79">
        <v>6.9686411149825784E-4</v>
      </c>
      <c r="I1166" s="79">
        <v>6.2500000000000001E-4</v>
      </c>
      <c r="J1166" s="79">
        <v>1.9047619047619048E-4</v>
      </c>
      <c r="K1166" s="79">
        <v>2.3054755043227666E-4</v>
      </c>
      <c r="L1166" s="79">
        <v>2.2038567493112948E-4</v>
      </c>
      <c r="M1166" s="79">
        <v>2.1563342318059299E-4</v>
      </c>
      <c r="N1166" s="79">
        <v>2.0618556701030929E-4</v>
      </c>
      <c r="O1166" s="79">
        <v>2.0671834625322997E-4</v>
      </c>
      <c r="P1166" s="79">
        <v>1.9184652278177457E-4</v>
      </c>
      <c r="Q1166" s="79">
        <v>1.6842105263157895E-4</v>
      </c>
      <c r="R1166" s="79" t="s">
        <v>48</v>
      </c>
      <c r="S1166" s="79" t="s">
        <v>48</v>
      </c>
      <c r="T1166" s="79" t="s">
        <v>48</v>
      </c>
      <c r="U1166" s="79" t="s">
        <v>48</v>
      </c>
    </row>
    <row r="1167" spans="1:21" x14ac:dyDescent="0.25">
      <c r="A1167" s="81" t="s">
        <v>302</v>
      </c>
      <c r="C1167" s="300" t="s">
        <v>111</v>
      </c>
      <c r="D1167" s="79">
        <v>2.0254901960784313E-3</v>
      </c>
      <c r="E1167" s="79">
        <v>1.9849673202614378E-3</v>
      </c>
      <c r="F1167" s="79">
        <v>2.7870662460567825E-3</v>
      </c>
      <c r="G1167" s="79">
        <v>1.638360655737705E-3</v>
      </c>
      <c r="H1167" s="79">
        <v>1.9940766550522646E-3</v>
      </c>
      <c r="I1167" s="79">
        <v>1.7687499999999999E-3</v>
      </c>
      <c r="J1167" s="79">
        <v>1.7498412698412698E-3</v>
      </c>
      <c r="K1167" s="79">
        <v>9.9048991354466851E-4</v>
      </c>
      <c r="L1167" s="79">
        <v>2.1404958677685951E-4</v>
      </c>
      <c r="M1167" s="79" t="s">
        <v>48</v>
      </c>
      <c r="N1167" s="79" t="s">
        <v>48</v>
      </c>
      <c r="O1167" s="79" t="s">
        <v>48</v>
      </c>
      <c r="P1167" s="79" t="s">
        <v>48</v>
      </c>
      <c r="Q1167" s="79" t="s">
        <v>48</v>
      </c>
      <c r="R1167" s="79" t="s">
        <v>48</v>
      </c>
      <c r="S1167" s="79" t="s">
        <v>48</v>
      </c>
      <c r="T1167" s="79" t="s">
        <v>48</v>
      </c>
      <c r="U1167" s="79" t="s">
        <v>48</v>
      </c>
    </row>
    <row r="1168" spans="1:21" x14ac:dyDescent="0.25">
      <c r="A1168" s="81" t="s">
        <v>302</v>
      </c>
      <c r="C1168" s="300" t="s">
        <v>36</v>
      </c>
      <c r="D1168" s="79">
        <v>9.8039215686274508E-3</v>
      </c>
      <c r="E1168" s="79">
        <v>1.1143790849673202E-2</v>
      </c>
      <c r="F1168" s="79">
        <v>1.2618296529968454E-2</v>
      </c>
      <c r="G1168" s="79">
        <v>1.2360655737704918E-2</v>
      </c>
      <c r="H1168" s="79">
        <v>1.3937282229965157E-2</v>
      </c>
      <c r="I1168" s="79">
        <v>1.171875E-2</v>
      </c>
      <c r="J1168" s="79">
        <v>1.0476190476190476E-2</v>
      </c>
      <c r="K1168" s="79">
        <v>8.933717579250721E-3</v>
      </c>
      <c r="L1168" s="79">
        <v>1.3250688705234159E-2</v>
      </c>
      <c r="M1168" s="79">
        <v>1.0835579514824797E-2</v>
      </c>
      <c r="N1168" s="79">
        <v>0.01</v>
      </c>
      <c r="O1168" s="79">
        <v>8.6821705426356581E-3</v>
      </c>
      <c r="P1168" s="79">
        <v>8.4892086330935253E-3</v>
      </c>
      <c r="Q1168" s="79">
        <v>8.1684210526315783E-3</v>
      </c>
      <c r="R1168" s="79">
        <v>7.4999999999999997E-3</v>
      </c>
      <c r="S1168" s="79">
        <v>6.9981583793738492E-3</v>
      </c>
      <c r="T1168" s="79">
        <v>6.9852941176470592E-3</v>
      </c>
      <c r="U1168" s="79">
        <v>8.2828282828282824E-3</v>
      </c>
    </row>
    <row r="1169" spans="1:21" x14ac:dyDescent="0.25">
      <c r="A1169" s="81" t="s">
        <v>302</v>
      </c>
      <c r="C1169" s="300" t="s">
        <v>220</v>
      </c>
      <c r="D1169" s="79">
        <v>2.2875816993464051E-2</v>
      </c>
      <c r="E1169" s="79">
        <v>1.9607843137254902E-2</v>
      </c>
      <c r="F1169" s="79">
        <v>1.8927444794952682E-2</v>
      </c>
      <c r="G1169" s="79">
        <v>2.9508196721311475E-3</v>
      </c>
      <c r="H1169" s="79">
        <v>3.4843205574912892E-3</v>
      </c>
      <c r="I1169" s="79">
        <v>6.2500000000000003E-3</v>
      </c>
      <c r="J1169" s="79">
        <v>6.3492063492063492E-3</v>
      </c>
      <c r="K1169" s="79">
        <v>3.7463976945244955E-3</v>
      </c>
      <c r="L1169" s="79">
        <v>3.5812672176308538E-3</v>
      </c>
      <c r="M1169" s="79">
        <v>3.504043126684636E-3</v>
      </c>
      <c r="N1169" s="79">
        <v>3.3505154639175256E-3</v>
      </c>
      <c r="O1169" s="79">
        <v>5.6847545219638239E-3</v>
      </c>
      <c r="P1169" s="79">
        <v>6.2350119904076738E-3</v>
      </c>
      <c r="Q1169" s="79">
        <v>6.7368421052631583E-3</v>
      </c>
      <c r="R1169" s="79">
        <v>7.4803149606299212E-3</v>
      </c>
      <c r="S1169" s="79">
        <v>5.5248618784530384E-3</v>
      </c>
      <c r="T1169" s="79">
        <v>5.5147058823529415E-3</v>
      </c>
      <c r="U1169" s="79">
        <v>7.0707070707070711E-3</v>
      </c>
    </row>
    <row r="1170" spans="1:21" x14ac:dyDescent="0.25">
      <c r="A1170" s="81" t="s">
        <v>302</v>
      </c>
      <c r="C1170" s="300" t="s">
        <v>170</v>
      </c>
      <c r="D1170" s="79">
        <v>1.1627450980392156E-3</v>
      </c>
      <c r="E1170" s="79">
        <v>5.9542483660130722E-4</v>
      </c>
      <c r="F1170" s="79">
        <v>8.593059936908517E-4</v>
      </c>
      <c r="G1170" s="79">
        <v>3.2393442622950818E-4</v>
      </c>
      <c r="H1170" s="79">
        <v>9.7560975609756093E-6</v>
      </c>
      <c r="I1170" s="79" t="s">
        <v>48</v>
      </c>
      <c r="J1170" s="79">
        <v>1.2698412698412699E-5</v>
      </c>
      <c r="K1170" s="79">
        <v>1.4409221902017291E-5</v>
      </c>
      <c r="L1170" s="79">
        <v>4.6831955922865017E-6</v>
      </c>
      <c r="M1170" s="79">
        <v>3.234501347708895E-6</v>
      </c>
      <c r="N1170" s="79">
        <v>1.1572164948453608E-4</v>
      </c>
      <c r="O1170" s="79">
        <v>5.3333333333333336E-4</v>
      </c>
      <c r="P1170" s="79">
        <v>2.800959232613909E-4</v>
      </c>
      <c r="Q1170" s="79">
        <v>2.7136842105263158E-4</v>
      </c>
      <c r="R1170" s="79">
        <v>2.8228346456692912E-4</v>
      </c>
      <c r="S1170" s="79">
        <v>2.7624309392265195E-4</v>
      </c>
      <c r="T1170" s="79">
        <v>2.7573529411764705E-4</v>
      </c>
      <c r="U1170" s="79">
        <v>3.0303030303030303E-4</v>
      </c>
    </row>
    <row r="1171" spans="1:21" x14ac:dyDescent="0.25">
      <c r="A1171" s="81" t="s">
        <v>302</v>
      </c>
      <c r="C1171" s="300" t="s">
        <v>181</v>
      </c>
      <c r="D1171" s="79">
        <v>8.4967320261437902E-3</v>
      </c>
      <c r="E1171" s="79">
        <v>4.019607843137255E-3</v>
      </c>
      <c r="F1171" s="79">
        <v>5.1104100946372244E-3</v>
      </c>
      <c r="G1171" s="79">
        <v>3.1803278688524589E-3</v>
      </c>
      <c r="H1171" s="79">
        <v>1.2195121951219512E-3</v>
      </c>
      <c r="I1171" s="79">
        <v>8.1249999999999996E-4</v>
      </c>
      <c r="J1171" s="79" t="s">
        <v>48</v>
      </c>
      <c r="K1171" s="79" t="s">
        <v>48</v>
      </c>
      <c r="L1171" s="79">
        <v>4.2975206611570249E-3</v>
      </c>
      <c r="M1171" s="79">
        <v>7.8167115902964962E-3</v>
      </c>
      <c r="N1171" s="79">
        <v>9.0206185567010301E-3</v>
      </c>
      <c r="O1171" s="79">
        <v>9.8191214470284231E-3</v>
      </c>
      <c r="P1171" s="79">
        <v>9.8321342925659465E-3</v>
      </c>
      <c r="Q1171" s="79">
        <v>7.7894736842105267E-3</v>
      </c>
      <c r="R1171" s="79">
        <v>7.0866141732283464E-3</v>
      </c>
      <c r="S1171" s="79">
        <v>6.6298342541436465E-3</v>
      </c>
      <c r="T1171" s="79">
        <v>6.9852941176470592E-3</v>
      </c>
      <c r="U1171" s="79">
        <v>6.6666666666666671E-3</v>
      </c>
    </row>
    <row r="1172" spans="1:21" x14ac:dyDescent="0.25">
      <c r="A1172" s="81" t="s">
        <v>302</v>
      </c>
      <c r="C1172" s="300" t="s">
        <v>56</v>
      </c>
      <c r="D1172" s="79">
        <v>5.4267973856209149E-2</v>
      </c>
      <c r="E1172" s="79">
        <v>4.1064052287581698E-2</v>
      </c>
      <c r="F1172" s="79">
        <v>4.3525236593059936E-2</v>
      </c>
      <c r="G1172" s="79">
        <v>4.5573770491803278E-2</v>
      </c>
      <c r="H1172" s="79">
        <v>4.8329965156794427E-2</v>
      </c>
      <c r="I1172" s="79">
        <v>4.3546250000000002E-2</v>
      </c>
      <c r="J1172" s="79">
        <v>3.7613968253968254E-2</v>
      </c>
      <c r="K1172" s="79">
        <v>3.8728530259365991E-2</v>
      </c>
      <c r="L1172" s="79">
        <v>3.318181818181818E-2</v>
      </c>
      <c r="M1172" s="79">
        <v>3.2345013477088951E-2</v>
      </c>
      <c r="N1172" s="79">
        <v>2.5960051546391753E-2</v>
      </c>
      <c r="O1172" s="79">
        <v>3.7167441860465118E-2</v>
      </c>
      <c r="P1172" s="79">
        <v>4.6058033573141484E-2</v>
      </c>
      <c r="Q1172" s="79">
        <v>4.7098315789473683E-2</v>
      </c>
      <c r="R1172" s="79">
        <v>4.1413779527559057E-2</v>
      </c>
      <c r="S1172" s="79">
        <v>3.8674033149171269E-2</v>
      </c>
      <c r="T1172" s="79">
        <v>4.595588235294118E-2</v>
      </c>
      <c r="U1172" s="79">
        <v>5.131313131313131E-2</v>
      </c>
    </row>
    <row r="1173" spans="1:21" x14ac:dyDescent="0.25">
      <c r="A1173" s="81" t="s">
        <v>302</v>
      </c>
      <c r="C1173" s="300" t="s">
        <v>165</v>
      </c>
      <c r="D1173" s="79">
        <v>2.5915032679738562E-2</v>
      </c>
      <c r="E1173" s="79">
        <v>2.6111111111111113E-2</v>
      </c>
      <c r="F1173" s="79">
        <v>2.5617665615141956E-2</v>
      </c>
      <c r="G1173" s="79">
        <v>2.5162950819672132E-2</v>
      </c>
      <c r="H1173" s="79">
        <v>2.1742160278745645E-2</v>
      </c>
      <c r="I1173" s="79">
        <v>1.20625E-2</v>
      </c>
      <c r="J1173" s="79">
        <v>9.9365079365079361E-3</v>
      </c>
      <c r="K1173" s="79">
        <v>1.3198847262247839E-2</v>
      </c>
      <c r="L1173" s="79">
        <v>1.4600550964187328E-2</v>
      </c>
      <c r="M1173" s="79">
        <v>1.2075471698113207E-2</v>
      </c>
      <c r="N1173" s="79">
        <v>8.6280927835051553E-3</v>
      </c>
      <c r="O1173" s="79">
        <v>1.2669250645994832E-2</v>
      </c>
      <c r="P1173" s="79">
        <v>1.1127098321342926E-2</v>
      </c>
      <c r="Q1173" s="79">
        <v>9.2210526315789475E-3</v>
      </c>
      <c r="R1173" s="79">
        <v>7.6968503937007871E-3</v>
      </c>
      <c r="S1173" s="79">
        <v>7.3664825046040518E-3</v>
      </c>
      <c r="T1173" s="79">
        <v>5.1470588235294117E-3</v>
      </c>
      <c r="U1173" s="79">
        <v>5.858585858585859E-3</v>
      </c>
    </row>
    <row r="1174" spans="1:21" x14ac:dyDescent="0.25">
      <c r="A1174" s="81" t="s">
        <v>302</v>
      </c>
      <c r="C1174" s="300" t="s">
        <v>84</v>
      </c>
      <c r="D1174" s="79">
        <v>4.433986928104575E-3</v>
      </c>
      <c r="E1174" s="79">
        <v>3.2303921568627449E-3</v>
      </c>
      <c r="F1174" s="79">
        <v>3.505993690851735E-3</v>
      </c>
      <c r="G1174" s="79">
        <v>3.9632786885245904E-3</v>
      </c>
      <c r="H1174" s="79">
        <v>4.8114982578397209E-3</v>
      </c>
      <c r="I1174" s="79">
        <v>5.8693749999999996E-3</v>
      </c>
      <c r="J1174" s="79">
        <v>4.5517460317460318E-3</v>
      </c>
      <c r="K1174" s="79">
        <v>4.1268011527377524E-3</v>
      </c>
      <c r="L1174" s="79">
        <v>3.2589531680440771E-3</v>
      </c>
      <c r="M1174" s="79">
        <v>2.8417789757412401E-3</v>
      </c>
      <c r="N1174" s="79">
        <v>3.6242268041237116E-3</v>
      </c>
      <c r="O1174" s="79">
        <v>2.6173126614987079E-3</v>
      </c>
      <c r="P1174" s="79">
        <v>2.4702637889688251E-3</v>
      </c>
      <c r="Q1174" s="79">
        <v>1.9239999999999999E-3</v>
      </c>
      <c r="R1174" s="79">
        <v>1.7716535433070866E-3</v>
      </c>
      <c r="S1174" s="79">
        <v>2.0257826887661143E-3</v>
      </c>
      <c r="T1174" s="79">
        <v>2.2058823529411764E-3</v>
      </c>
      <c r="U1174" s="79">
        <v>1.8181818181818182E-3</v>
      </c>
    </row>
    <row r="1175" spans="1:21" x14ac:dyDescent="0.25">
      <c r="A1175" s="81" t="s">
        <v>302</v>
      </c>
      <c r="C1175" s="300" t="s">
        <v>92</v>
      </c>
      <c r="D1175" s="79">
        <v>8.4219934640522881E-2</v>
      </c>
      <c r="E1175" s="79">
        <v>8.8817647058823529E-2</v>
      </c>
      <c r="F1175" s="79">
        <v>8.5355205047318611E-2</v>
      </c>
      <c r="G1175" s="79">
        <v>9.4933114754098366E-2</v>
      </c>
      <c r="H1175" s="79">
        <v>0.106498606271777</v>
      </c>
      <c r="I1175" s="79">
        <v>9.6523125000000001E-2</v>
      </c>
      <c r="J1175" s="79">
        <v>9.7209841269841266E-2</v>
      </c>
      <c r="K1175" s="79">
        <v>9.2030259365994238E-2</v>
      </c>
      <c r="L1175" s="79">
        <v>8.6315426997245176E-2</v>
      </c>
      <c r="M1175" s="79">
        <v>8.8720754716981126E-2</v>
      </c>
      <c r="N1175" s="79">
        <v>8.8945618556701037E-2</v>
      </c>
      <c r="O1175" s="79">
        <v>7.8154780361757104E-2</v>
      </c>
      <c r="P1175" s="79">
        <v>6.2827338129496396E-2</v>
      </c>
      <c r="Q1175" s="79">
        <v>4.846294736842105E-2</v>
      </c>
      <c r="R1175" s="79">
        <v>4.9062204724409447E-2</v>
      </c>
      <c r="S1175" s="79">
        <v>4.9074033149171269E-2</v>
      </c>
      <c r="T1175" s="79">
        <v>5.1102941176470587E-2</v>
      </c>
      <c r="U1175" s="79">
        <v>6.3838383838383833E-2</v>
      </c>
    </row>
    <row r="1176" spans="1:21" x14ac:dyDescent="0.25">
      <c r="A1176" s="81" t="s">
        <v>302</v>
      </c>
      <c r="C1176" s="300" t="s">
        <v>118</v>
      </c>
      <c r="D1176" s="79">
        <v>1.9477124183006535E-2</v>
      </c>
      <c r="E1176" s="79">
        <v>2.0555555555555556E-2</v>
      </c>
      <c r="F1176" s="79">
        <v>1.6151419558359623E-2</v>
      </c>
      <c r="G1176" s="79">
        <v>1.7245901639344263E-2</v>
      </c>
      <c r="H1176" s="79">
        <v>1.9721254355400696E-2</v>
      </c>
      <c r="I1176" s="79">
        <v>3.4375000000000003E-2</v>
      </c>
      <c r="J1176" s="79">
        <v>1.911111111111111E-2</v>
      </c>
      <c r="K1176" s="79">
        <v>2.1642651296829973E-2</v>
      </c>
      <c r="L1176" s="79">
        <v>2.6887052341597797E-2</v>
      </c>
      <c r="M1176" s="79">
        <v>2.1401617250673854E-2</v>
      </c>
      <c r="N1176" s="79">
        <v>2.2603092783505155E-2</v>
      </c>
      <c r="O1176" s="79">
        <v>2.0775193798449613E-2</v>
      </c>
      <c r="P1176" s="79">
        <v>1.4436450839328537E-2</v>
      </c>
      <c r="Q1176" s="79">
        <v>1.1178947368421052E-2</v>
      </c>
      <c r="R1176" s="79">
        <v>1.1141732283464567E-2</v>
      </c>
      <c r="S1176" s="79">
        <v>9.5230202578268884E-3</v>
      </c>
      <c r="T1176" s="79">
        <v>8.2720588235294119E-3</v>
      </c>
      <c r="U1176" s="79">
        <v>7.4747474747474752E-3</v>
      </c>
    </row>
    <row r="1177" spans="1:21" x14ac:dyDescent="0.25">
      <c r="A1177" s="81" t="s">
        <v>302</v>
      </c>
      <c r="C1177" s="300" t="s">
        <v>29</v>
      </c>
      <c r="D1177" s="79">
        <v>4.9490196078431376E-3</v>
      </c>
      <c r="E1177" s="79">
        <v>6.6941176470588235E-3</v>
      </c>
      <c r="F1177" s="79">
        <v>5.9148264984227126E-3</v>
      </c>
      <c r="G1177" s="79">
        <v>6.4511475409836068E-3</v>
      </c>
      <c r="H1177" s="79">
        <v>5.2738675958188151E-3</v>
      </c>
      <c r="I1177" s="79">
        <v>4.9209375E-3</v>
      </c>
      <c r="J1177" s="79">
        <v>5.8085714285714286E-3</v>
      </c>
      <c r="K1177" s="79">
        <v>3.345821325648415E-3</v>
      </c>
      <c r="L1177" s="79">
        <v>1.7269972451790633E-3</v>
      </c>
      <c r="M1177" s="79">
        <v>2.6954177897574127E-4</v>
      </c>
      <c r="N1177" s="79" t="s">
        <v>48</v>
      </c>
      <c r="O1177" s="79" t="s">
        <v>48</v>
      </c>
      <c r="P1177" s="79" t="s">
        <v>48</v>
      </c>
      <c r="Q1177" s="79" t="s">
        <v>48</v>
      </c>
      <c r="R1177" s="79" t="s">
        <v>48</v>
      </c>
      <c r="S1177" s="79" t="s">
        <v>48</v>
      </c>
      <c r="T1177" s="79" t="s">
        <v>48</v>
      </c>
      <c r="U1177" s="79" t="s">
        <v>48</v>
      </c>
    </row>
    <row r="1178" spans="1:21" x14ac:dyDescent="0.25">
      <c r="A1178" s="81" t="s">
        <v>302</v>
      </c>
      <c r="C1178" s="300" t="s">
        <v>16</v>
      </c>
      <c r="D1178" s="79">
        <v>4.2483660130718951E-3</v>
      </c>
      <c r="E1178" s="79">
        <v>4.2483660130718951E-3</v>
      </c>
      <c r="F1178" s="79">
        <v>4.195583596214511E-3</v>
      </c>
      <c r="G1178" s="79">
        <v>4.0327868852459018E-3</v>
      </c>
      <c r="H1178" s="79">
        <v>6.6202090592334499E-3</v>
      </c>
      <c r="I1178" s="79">
        <v>7.4999999999999997E-3</v>
      </c>
      <c r="J1178" s="79">
        <v>7.301587301587302E-3</v>
      </c>
      <c r="K1178" s="79">
        <v>1.0374639769452449E-2</v>
      </c>
      <c r="L1178" s="79">
        <v>9.9173553719008271E-3</v>
      </c>
      <c r="M1178" s="79">
        <v>1.3477088948787063E-2</v>
      </c>
      <c r="N1178" s="79">
        <v>1.5463917525773196E-2</v>
      </c>
      <c r="O1178" s="79">
        <v>1.8087855297157621E-2</v>
      </c>
      <c r="P1178" s="79">
        <v>2.3261390887290168E-2</v>
      </c>
      <c r="Q1178" s="79">
        <v>1.9894736842105264E-2</v>
      </c>
      <c r="R1178" s="79">
        <v>3.8503937007874016E-2</v>
      </c>
      <c r="S1178" s="79">
        <v>4.1123388581952115E-2</v>
      </c>
      <c r="T1178" s="79">
        <v>4.1360294117647058E-2</v>
      </c>
      <c r="U1178" s="79">
        <v>4.5454545454545456E-2</v>
      </c>
    </row>
    <row r="1179" spans="1:21" x14ac:dyDescent="0.25">
      <c r="A1179" s="81" t="s">
        <v>302</v>
      </c>
      <c r="C1179" s="300" t="s">
        <v>54</v>
      </c>
      <c r="D1179" s="79" t="s">
        <v>48</v>
      </c>
      <c r="E1179" s="79">
        <v>1.6339869281045753E-5</v>
      </c>
      <c r="F1179" s="79">
        <v>1.5772870662460569E-5</v>
      </c>
      <c r="G1179" s="79">
        <v>1.9672131147540985E-5</v>
      </c>
      <c r="H1179" s="79">
        <v>2.0905923344947736E-5</v>
      </c>
      <c r="I1179" s="79">
        <v>1.8749999999999998E-5</v>
      </c>
      <c r="J1179" s="79">
        <v>9.5238095238095231E-6</v>
      </c>
      <c r="K1179" s="79" t="s">
        <v>48</v>
      </c>
      <c r="L1179" s="79" t="s">
        <v>48</v>
      </c>
      <c r="M1179" s="79" t="s">
        <v>48</v>
      </c>
      <c r="N1179" s="79" t="s">
        <v>48</v>
      </c>
      <c r="O1179" s="79" t="s">
        <v>48</v>
      </c>
      <c r="P1179" s="79" t="s">
        <v>48</v>
      </c>
      <c r="Q1179" s="79" t="s">
        <v>48</v>
      </c>
      <c r="R1179" s="79" t="s">
        <v>48</v>
      </c>
      <c r="S1179" s="79" t="s">
        <v>48</v>
      </c>
      <c r="T1179" s="79" t="s">
        <v>48</v>
      </c>
      <c r="U1179" s="79" t="s">
        <v>48</v>
      </c>
    </row>
    <row r="1180" spans="1:21" x14ac:dyDescent="0.25">
      <c r="A1180" s="81" t="s">
        <v>302</v>
      </c>
      <c r="B1180" s="79" t="s">
        <v>354</v>
      </c>
      <c r="C1180" s="300" t="s">
        <v>37</v>
      </c>
      <c r="D1180" s="79">
        <v>3.9215686274509803E-3</v>
      </c>
      <c r="E1180" s="79">
        <v>2.6143790849673201E-3</v>
      </c>
      <c r="F1180" s="79">
        <v>3.3123028391167193E-3</v>
      </c>
      <c r="G1180" s="79">
        <v>2.4590163934426232E-3</v>
      </c>
      <c r="H1180" s="79" t="s">
        <v>48</v>
      </c>
      <c r="I1180" s="79">
        <v>6.2500000000000001E-4</v>
      </c>
      <c r="J1180" s="79">
        <v>3.1746031746031746E-4</v>
      </c>
      <c r="K1180" s="79">
        <v>2.8818443804034583E-4</v>
      </c>
      <c r="L1180" s="79">
        <v>3.856749311294766E-4</v>
      </c>
      <c r="M1180" s="79">
        <v>4.3126684636118597E-4</v>
      </c>
      <c r="N1180" s="79">
        <v>4.1237113402061858E-4</v>
      </c>
      <c r="O1180" s="79" t="s">
        <v>48</v>
      </c>
      <c r="P1180" s="79" t="s">
        <v>48</v>
      </c>
      <c r="Q1180" s="79" t="s">
        <v>48</v>
      </c>
      <c r="R1180" s="79" t="s">
        <v>48</v>
      </c>
      <c r="S1180" s="79" t="s">
        <v>48</v>
      </c>
      <c r="T1180" s="79" t="s">
        <v>48</v>
      </c>
      <c r="U1180" s="79" t="s">
        <v>48</v>
      </c>
    </row>
    <row r="1181" spans="1:21" x14ac:dyDescent="0.25">
      <c r="A1181" s="81" t="s">
        <v>302</v>
      </c>
      <c r="C1181" s="300" t="s">
        <v>121</v>
      </c>
      <c r="D1181" s="79">
        <v>2.749281045751634E-2</v>
      </c>
      <c r="E1181" s="79">
        <v>2.6206209150326797E-2</v>
      </c>
      <c r="F1181" s="79">
        <v>2.3741955835962145E-2</v>
      </c>
      <c r="G1181" s="79">
        <v>1.6646229508196723E-2</v>
      </c>
      <c r="H1181" s="79">
        <v>1.7227874564459931E-2</v>
      </c>
      <c r="I1181" s="79">
        <v>1.24815625E-2</v>
      </c>
      <c r="J1181" s="79">
        <v>1.1900000000000001E-2</v>
      </c>
      <c r="K1181" s="79">
        <v>1.2149567723342939E-2</v>
      </c>
      <c r="L1181" s="79">
        <v>1.3298347107438017E-2</v>
      </c>
      <c r="M1181" s="79">
        <v>1.1282210242587602E-2</v>
      </c>
      <c r="N1181" s="79">
        <v>1.1969072164948453E-2</v>
      </c>
      <c r="O1181" s="79">
        <v>1.2699999999999999E-2</v>
      </c>
      <c r="P1181" s="79">
        <v>1.2140287769784174E-2</v>
      </c>
      <c r="Q1181" s="79">
        <v>1.1465263157894737E-2</v>
      </c>
      <c r="R1181" s="79">
        <v>1.033248031496063E-2</v>
      </c>
      <c r="S1181" s="79">
        <v>9.7605893186003684E-3</v>
      </c>
      <c r="T1181" s="79">
        <v>5.3308823529411766E-3</v>
      </c>
      <c r="U1181" s="79">
        <v>8.2828282828282824E-3</v>
      </c>
    </row>
    <row r="1182" spans="1:21" x14ac:dyDescent="0.25">
      <c r="A1182" s="81" t="s">
        <v>302</v>
      </c>
      <c r="C1182" s="300" t="s">
        <v>32</v>
      </c>
      <c r="D1182" s="79">
        <v>7.1568627450980396E-3</v>
      </c>
      <c r="E1182" s="79">
        <v>1.3660130718954248E-2</v>
      </c>
      <c r="F1182" s="79">
        <v>1.2712933753943218E-2</v>
      </c>
      <c r="G1182" s="79">
        <v>1.180327868852459E-2</v>
      </c>
      <c r="H1182" s="79">
        <v>2.1501742160278748E-3</v>
      </c>
      <c r="I1182" s="79">
        <v>5.5156249999999997E-4</v>
      </c>
      <c r="J1182" s="79" t="s">
        <v>48</v>
      </c>
      <c r="K1182" s="79" t="s">
        <v>48</v>
      </c>
      <c r="L1182" s="79" t="s">
        <v>48</v>
      </c>
      <c r="M1182" s="79" t="s">
        <v>48</v>
      </c>
      <c r="N1182" s="79" t="s">
        <v>48</v>
      </c>
      <c r="O1182" s="79" t="s">
        <v>48</v>
      </c>
      <c r="P1182" s="79" t="s">
        <v>48</v>
      </c>
      <c r="Q1182" s="79">
        <v>1.6448421052631579E-3</v>
      </c>
      <c r="R1182" s="79">
        <v>7.4074803149606298E-4</v>
      </c>
      <c r="S1182" s="79">
        <v>1.1049723756906078E-3</v>
      </c>
      <c r="T1182" s="79">
        <v>1.2867647058823529E-3</v>
      </c>
      <c r="U1182" s="79">
        <v>2.0202020202020202E-3</v>
      </c>
    </row>
    <row r="1183" spans="1:21" x14ac:dyDescent="0.25">
      <c r="A1183" s="81" t="s">
        <v>302</v>
      </c>
      <c r="C1183" s="300" t="s">
        <v>174</v>
      </c>
      <c r="D1183" s="79">
        <v>3.7395424836601306E-2</v>
      </c>
      <c r="E1183" s="79">
        <v>3.8006535947712417E-2</v>
      </c>
      <c r="F1183" s="79">
        <v>3.3622712933753941E-2</v>
      </c>
      <c r="G1183" s="79">
        <v>2.8188524590163935E-2</v>
      </c>
      <c r="H1183" s="79">
        <v>1.5331010452961672E-2</v>
      </c>
      <c r="I1183" s="79">
        <v>1.59375E-2</v>
      </c>
      <c r="J1183" s="79">
        <v>1.7460317460317461E-2</v>
      </c>
      <c r="K1183" s="79">
        <v>1.7579250720461095E-2</v>
      </c>
      <c r="L1183" s="79">
        <v>2.1157024793388431E-2</v>
      </c>
      <c r="M1183" s="79">
        <v>1.6738544474393532E-2</v>
      </c>
      <c r="N1183" s="79">
        <v>1.5463917525773196E-2</v>
      </c>
      <c r="O1183" s="79">
        <v>1.7906976744186048E-2</v>
      </c>
      <c r="P1183" s="79">
        <v>1.6235011990407673E-2</v>
      </c>
      <c r="Q1183" s="79">
        <v>1.3052421052631579E-2</v>
      </c>
      <c r="R1183" s="79">
        <v>1.2510039370078741E-2</v>
      </c>
      <c r="S1183" s="79">
        <v>1.0967955801104972E-2</v>
      </c>
      <c r="T1183" s="79">
        <v>1.3051470588235295E-2</v>
      </c>
      <c r="U1183" s="79">
        <v>1.5353535353535354E-2</v>
      </c>
    </row>
    <row r="1184" spans="1:21" x14ac:dyDescent="0.25">
      <c r="A1184" s="81" t="s">
        <v>302</v>
      </c>
      <c r="C1184" s="300" t="s">
        <v>140</v>
      </c>
      <c r="D1184" s="79">
        <v>2.6143790849673205E-4</v>
      </c>
      <c r="E1184" s="79">
        <v>2.6143790849673205E-4</v>
      </c>
      <c r="F1184" s="79">
        <v>2.523659305993691E-4</v>
      </c>
      <c r="G1184" s="79">
        <v>2.6229508196721314E-4</v>
      </c>
      <c r="H1184" s="79">
        <v>2.7874564459930314E-4</v>
      </c>
      <c r="I1184" s="79">
        <v>2.5000000000000001E-4</v>
      </c>
      <c r="J1184" s="79">
        <v>2.5396825396825396E-4</v>
      </c>
      <c r="K1184" s="79">
        <v>2.3054755043227666E-4</v>
      </c>
      <c r="L1184" s="79">
        <v>2.2038567493112948E-4</v>
      </c>
      <c r="M1184" s="79">
        <v>2.1563342318059299E-4</v>
      </c>
      <c r="N1184" s="79">
        <v>2.0618556701030929E-4</v>
      </c>
      <c r="O1184" s="79">
        <v>2.0671834625322997E-4</v>
      </c>
      <c r="P1184" s="79">
        <v>9.5923261390887292E-4</v>
      </c>
      <c r="Q1184" s="79">
        <v>2.1052631578947368E-3</v>
      </c>
      <c r="R1184" s="79">
        <v>2.952755905511811E-3</v>
      </c>
      <c r="S1184" s="79">
        <v>3.4990791896869246E-3</v>
      </c>
      <c r="T1184" s="79">
        <v>4.0441176470588239E-3</v>
      </c>
      <c r="U1184" s="79">
        <v>5.6565656565656566E-3</v>
      </c>
    </row>
    <row r="1185" spans="1:21" x14ac:dyDescent="0.25">
      <c r="A1185" s="81" t="s">
        <v>302</v>
      </c>
      <c r="C1185" s="300" t="s">
        <v>161</v>
      </c>
      <c r="D1185" s="79">
        <v>2.1895424836601307E-3</v>
      </c>
      <c r="E1185" s="79">
        <v>3.8888888888888888E-3</v>
      </c>
      <c r="F1185" s="79">
        <v>4.9211356466876974E-3</v>
      </c>
      <c r="G1185" s="79">
        <v>1.639344262295082E-4</v>
      </c>
      <c r="H1185" s="79">
        <v>1.1149825783972125E-3</v>
      </c>
      <c r="I1185" s="79" t="s">
        <v>48</v>
      </c>
      <c r="J1185" s="79" t="s">
        <v>48</v>
      </c>
      <c r="K1185" s="79" t="s">
        <v>48</v>
      </c>
      <c r="L1185" s="79" t="s">
        <v>48</v>
      </c>
      <c r="M1185" s="79" t="s">
        <v>48</v>
      </c>
      <c r="N1185" s="79" t="s">
        <v>48</v>
      </c>
      <c r="O1185" s="79" t="s">
        <v>48</v>
      </c>
      <c r="P1185" s="79" t="s">
        <v>48</v>
      </c>
      <c r="Q1185" s="79" t="s">
        <v>48</v>
      </c>
      <c r="R1185" s="79" t="s">
        <v>48</v>
      </c>
      <c r="S1185" s="79" t="s">
        <v>48</v>
      </c>
      <c r="T1185" s="79" t="s">
        <v>48</v>
      </c>
      <c r="U1185" s="79" t="s">
        <v>48</v>
      </c>
    </row>
    <row r="1186" spans="1:21" x14ac:dyDescent="0.25">
      <c r="A1186" s="81" t="s">
        <v>302</v>
      </c>
      <c r="C1186" s="300" t="s">
        <v>166</v>
      </c>
      <c r="D1186" s="79">
        <v>1.3967320261437908E-3</v>
      </c>
      <c r="E1186" s="79">
        <v>2.1565359477124183E-3</v>
      </c>
      <c r="F1186" s="79">
        <v>2.0826498422712933E-3</v>
      </c>
      <c r="G1186" s="79">
        <v>2.2360655737704918E-3</v>
      </c>
      <c r="H1186" s="79">
        <v>1.7703832752613241E-3</v>
      </c>
      <c r="I1186" s="79">
        <v>1.5625000000000001E-3</v>
      </c>
      <c r="J1186" s="79">
        <v>1.7365079365079365E-3</v>
      </c>
      <c r="K1186" s="79">
        <v>2.5095100864553316E-3</v>
      </c>
      <c r="L1186" s="79" t="s">
        <v>48</v>
      </c>
      <c r="M1186" s="79" t="s">
        <v>48</v>
      </c>
      <c r="N1186" s="79" t="s">
        <v>48</v>
      </c>
      <c r="O1186" s="79" t="s">
        <v>48</v>
      </c>
      <c r="P1186" s="79" t="s">
        <v>48</v>
      </c>
      <c r="Q1186" s="79" t="s">
        <v>48</v>
      </c>
      <c r="R1186" s="79" t="s">
        <v>48</v>
      </c>
      <c r="S1186" s="79" t="s">
        <v>48</v>
      </c>
      <c r="T1186" s="79" t="s">
        <v>48</v>
      </c>
      <c r="U1186" s="79" t="s">
        <v>48</v>
      </c>
    </row>
    <row r="1187" spans="1:21" x14ac:dyDescent="0.25">
      <c r="A1187" s="81" t="s">
        <v>302</v>
      </c>
      <c r="C1187" s="300" t="s">
        <v>31</v>
      </c>
      <c r="D1187" s="79">
        <v>4.4117647058823529E-3</v>
      </c>
      <c r="E1187" s="79">
        <v>4.6486928104575165E-3</v>
      </c>
      <c r="F1187" s="79">
        <v>5.4479495268138804E-3</v>
      </c>
      <c r="G1187" s="79">
        <v>5.876393442622951E-3</v>
      </c>
      <c r="H1187" s="79">
        <v>6.0459930313588846E-3</v>
      </c>
      <c r="I1187" s="79">
        <v>5.0000000000000001E-3</v>
      </c>
      <c r="J1187" s="79">
        <v>5.3968253968253973E-3</v>
      </c>
      <c r="K1187" s="79">
        <v>5.4755043227665704E-3</v>
      </c>
      <c r="L1187" s="79">
        <v>3.5812672176308538E-3</v>
      </c>
      <c r="M1187" s="79">
        <v>8.6253369272237205E-3</v>
      </c>
      <c r="N1187" s="79">
        <v>6.4432989690721646E-3</v>
      </c>
      <c r="O1187" s="79">
        <v>6.7183462532299744E-3</v>
      </c>
      <c r="P1187" s="79">
        <v>9.1127098321342921E-3</v>
      </c>
      <c r="Q1187" s="79">
        <v>8.4210526315789472E-3</v>
      </c>
      <c r="R1187" s="79">
        <v>1.1023622047244094E-2</v>
      </c>
      <c r="S1187" s="79">
        <v>1.4364640883977901E-2</v>
      </c>
      <c r="T1187" s="79">
        <v>1.2022058823529412E-2</v>
      </c>
      <c r="U1187" s="79">
        <v>1.494949494949495E-2</v>
      </c>
    </row>
    <row r="1188" spans="1:21" x14ac:dyDescent="0.25">
      <c r="A1188" s="81" t="s">
        <v>302</v>
      </c>
      <c r="C1188" s="300" t="s">
        <v>128</v>
      </c>
      <c r="D1188" s="79">
        <v>5.228758169934641E-4</v>
      </c>
      <c r="E1188" s="79">
        <v>3.2679738562091501E-4</v>
      </c>
      <c r="F1188" s="79">
        <v>3.1545741324921138E-4</v>
      </c>
      <c r="G1188" s="79">
        <v>3.2786885245901639E-4</v>
      </c>
      <c r="H1188" s="79">
        <v>2.4390243902439024E-4</v>
      </c>
      <c r="I1188" s="79">
        <v>2.1875E-4</v>
      </c>
      <c r="J1188" s="79">
        <v>1.5873015873015873E-4</v>
      </c>
      <c r="K1188" s="79">
        <v>1.4409221902017292E-4</v>
      </c>
      <c r="L1188" s="79">
        <v>1.3774104683195591E-4</v>
      </c>
      <c r="M1188" s="79">
        <v>1.3477088948787063E-4</v>
      </c>
      <c r="N1188" s="79">
        <v>1.288659793814433E-4</v>
      </c>
      <c r="O1188" s="79">
        <v>1.2919896640826872E-4</v>
      </c>
      <c r="P1188" s="79">
        <v>1.1990407673860912E-4</v>
      </c>
      <c r="Q1188" s="79" t="s">
        <v>48</v>
      </c>
      <c r="R1188" s="79" t="s">
        <v>48</v>
      </c>
      <c r="S1188" s="79" t="s">
        <v>48</v>
      </c>
      <c r="T1188" s="79" t="s">
        <v>48</v>
      </c>
      <c r="U1188" s="79" t="s">
        <v>48</v>
      </c>
    </row>
    <row r="1189" spans="1:21" x14ac:dyDescent="0.25">
      <c r="A1189" s="81" t="s">
        <v>302</v>
      </c>
      <c r="C1189" s="300" t="s">
        <v>38</v>
      </c>
      <c r="D1189" s="79">
        <v>0.16111111111111112</v>
      </c>
      <c r="E1189" s="79">
        <v>0.16993464052287582</v>
      </c>
      <c r="F1189" s="79">
        <v>0.14668769716088328</v>
      </c>
      <c r="G1189" s="79">
        <v>0.14762491803278688</v>
      </c>
      <c r="H1189" s="79">
        <v>0.15714285714285714</v>
      </c>
      <c r="I1189" s="79">
        <v>0.14374999999999999</v>
      </c>
      <c r="J1189" s="79">
        <v>0.14126984126984127</v>
      </c>
      <c r="K1189" s="79">
        <v>0.12593659942363111</v>
      </c>
      <c r="L1189" s="79">
        <v>0.11818181818181818</v>
      </c>
      <c r="M1189" s="79">
        <v>0.1196765498652291</v>
      </c>
      <c r="N1189" s="79">
        <v>0.1056701030927835</v>
      </c>
      <c r="O1189" s="79">
        <v>0.10490956072351421</v>
      </c>
      <c r="P1189" s="79">
        <v>8.8489208633093522E-2</v>
      </c>
      <c r="Q1189" s="79">
        <v>7.1999999999999995E-2</v>
      </c>
      <c r="R1189" s="79">
        <v>6.7913385826771658E-2</v>
      </c>
      <c r="S1189" s="79">
        <v>6.2615101289134445E-2</v>
      </c>
      <c r="T1189" s="79">
        <v>6.9669117647058826E-2</v>
      </c>
      <c r="U1189" s="79">
        <v>7.4141414141414147E-2</v>
      </c>
    </row>
    <row r="1190" spans="1:21" x14ac:dyDescent="0.25">
      <c r="A1190" s="81" t="s">
        <v>302</v>
      </c>
      <c r="C1190" s="300" t="s">
        <v>129</v>
      </c>
      <c r="D1190" s="79" t="s">
        <v>48</v>
      </c>
      <c r="E1190" s="79" t="s">
        <v>48</v>
      </c>
      <c r="F1190" s="79" t="s">
        <v>48</v>
      </c>
      <c r="G1190" s="79" t="s">
        <v>48</v>
      </c>
      <c r="H1190" s="79" t="s">
        <v>48</v>
      </c>
      <c r="I1190" s="79" t="s">
        <v>48</v>
      </c>
      <c r="J1190" s="79" t="s">
        <v>48</v>
      </c>
      <c r="K1190" s="79" t="s">
        <v>48</v>
      </c>
      <c r="L1190" s="79" t="s">
        <v>48</v>
      </c>
      <c r="M1190" s="79" t="s">
        <v>48</v>
      </c>
      <c r="N1190" s="79" t="s">
        <v>48</v>
      </c>
      <c r="O1190" s="79" t="s">
        <v>48</v>
      </c>
      <c r="P1190" s="79" t="s">
        <v>48</v>
      </c>
      <c r="Q1190" s="79" t="s">
        <v>48</v>
      </c>
      <c r="R1190" s="79" t="s">
        <v>48</v>
      </c>
      <c r="S1190" s="79" t="s">
        <v>48</v>
      </c>
      <c r="T1190" s="79" t="s">
        <v>48</v>
      </c>
      <c r="U1190" s="79" t="s">
        <v>48</v>
      </c>
    </row>
    <row r="1191" spans="1:21" x14ac:dyDescent="0.25">
      <c r="A1191" s="156" t="s">
        <v>302</v>
      </c>
      <c r="B1191" s="131"/>
      <c r="C1191" s="12" t="s">
        <v>47</v>
      </c>
      <c r="D1191" s="128">
        <v>3.2679738562091501E-4</v>
      </c>
      <c r="E1191" s="128">
        <v>3.2679738562091501E-4</v>
      </c>
      <c r="F1191" s="128">
        <v>3.1545741324921138E-4</v>
      </c>
      <c r="G1191" s="128">
        <v>2.9508196721311476E-4</v>
      </c>
      <c r="H1191" s="128">
        <v>3.8327526132404181E-4</v>
      </c>
      <c r="I1191" s="128">
        <v>3.4374999999999998E-4</v>
      </c>
      <c r="J1191" s="128">
        <v>8.7301587301587302E-4</v>
      </c>
      <c r="K1191" s="128">
        <v>2.2190201729106627E-3</v>
      </c>
      <c r="L1191" s="128">
        <v>4.1046831955922868E-3</v>
      </c>
      <c r="M1191" s="128">
        <v>5.1752021563342314E-3</v>
      </c>
      <c r="N1191" s="128">
        <v>3.6597938144329895E-3</v>
      </c>
      <c r="O1191" s="128">
        <v>1.9896640826873387E-3</v>
      </c>
      <c r="P1191" s="128">
        <v>1.5587529976019184E-3</v>
      </c>
      <c r="Q1191" s="128">
        <v>1.3473684210526316E-3</v>
      </c>
      <c r="R1191" s="128">
        <v>1.2401574803149605E-3</v>
      </c>
      <c r="S1191" s="128">
        <v>3.4990791896869243E-4</v>
      </c>
      <c r="T1191" s="128">
        <v>5.1470588235294121E-4</v>
      </c>
      <c r="U1191" s="128">
        <v>4.0404040404040404E-4</v>
      </c>
    </row>
    <row r="1192" spans="1:21" x14ac:dyDescent="0.25">
      <c r="A1192" s="81" t="s">
        <v>305</v>
      </c>
      <c r="C1192" s="304" t="s">
        <v>93</v>
      </c>
      <c r="D1192" s="79">
        <v>0.26259541984732826</v>
      </c>
      <c r="E1192" s="79">
        <v>6.5843621399176953E-3</v>
      </c>
      <c r="F1192" s="79">
        <v>1.5789473684210526E-3</v>
      </c>
      <c r="G1192" s="79">
        <v>1.5686274509803921E-3</v>
      </c>
      <c r="H1192" s="79">
        <v>4.3478260869565218E-3</v>
      </c>
      <c r="I1192" s="79">
        <v>1.411764705882353E-2</v>
      </c>
      <c r="J1192" s="79">
        <v>1.1071428571428571E-2</v>
      </c>
      <c r="K1192" s="79">
        <v>8.1481481481481474E-3</v>
      </c>
      <c r="L1192" s="79">
        <v>2.6724137931034484E-2</v>
      </c>
      <c r="M1192" s="79">
        <v>2.3333333333333334E-2</v>
      </c>
      <c r="N1192" s="79">
        <v>3.7333333333333333E-3</v>
      </c>
      <c r="O1192" s="79">
        <v>7.1999999999999998E-3</v>
      </c>
      <c r="P1192" s="79">
        <v>1.1298701298701299E-2</v>
      </c>
      <c r="Q1192" s="79">
        <v>5.0000000000000001E-3</v>
      </c>
      <c r="R1192" s="79">
        <v>1.4285714285714286E-3</v>
      </c>
      <c r="S1192" s="79">
        <v>1.176470588235294E-3</v>
      </c>
      <c r="T1192" s="79">
        <v>9.4339622641509435E-4</v>
      </c>
      <c r="U1192" s="79">
        <v>9.7087378640776695E-4</v>
      </c>
    </row>
    <row r="1193" spans="1:21" x14ac:dyDescent="0.25">
      <c r="A1193" s="81" t="s">
        <v>305</v>
      </c>
      <c r="C1193" s="304" t="s">
        <v>101</v>
      </c>
      <c r="D1193" s="79">
        <v>1.0178117048346057E-2</v>
      </c>
      <c r="E1193" s="79">
        <v>8.23045267489712E-3</v>
      </c>
      <c r="F1193" s="79">
        <v>1.0526315789473684E-2</v>
      </c>
      <c r="G1193" s="79">
        <v>7.8431372549019607E-3</v>
      </c>
      <c r="H1193" s="79">
        <v>8.6956521739130436E-3</v>
      </c>
      <c r="I1193" s="79">
        <v>7.8431372549019607E-3</v>
      </c>
      <c r="J1193" s="79">
        <v>7.1428571428571426E-3</v>
      </c>
      <c r="K1193" s="79">
        <v>7.4074074074074077E-3</v>
      </c>
      <c r="L1193" s="79">
        <v>7.7586206896551723E-3</v>
      </c>
      <c r="M1193" s="79">
        <v>6.3492063492063492E-4</v>
      </c>
      <c r="N1193" s="79">
        <v>8.0000000000000004E-4</v>
      </c>
      <c r="O1193" s="79" t="s">
        <v>48</v>
      </c>
      <c r="P1193" s="79">
        <v>3.8961038961038961E-4</v>
      </c>
      <c r="Q1193" s="79">
        <v>4.8780487804878049E-4</v>
      </c>
      <c r="R1193" s="79" t="s">
        <v>48</v>
      </c>
      <c r="S1193" s="79" t="s">
        <v>48</v>
      </c>
      <c r="T1193" s="79" t="s">
        <v>48</v>
      </c>
      <c r="U1193" s="79" t="s">
        <v>48</v>
      </c>
    </row>
    <row r="1194" spans="1:21" x14ac:dyDescent="0.25">
      <c r="A1194" s="81" t="s">
        <v>305</v>
      </c>
      <c r="C1194" s="304" t="s">
        <v>82</v>
      </c>
      <c r="D1194" s="79">
        <v>4.732824427480916E-2</v>
      </c>
      <c r="E1194" s="79">
        <v>6.3991769547325106E-2</v>
      </c>
      <c r="F1194" s="79">
        <v>6.3947368421052628E-2</v>
      </c>
      <c r="G1194" s="79">
        <v>5.0588235294117649E-2</v>
      </c>
      <c r="H1194" s="79">
        <v>4.1086956521739132E-2</v>
      </c>
      <c r="I1194" s="79">
        <v>2.8431372549019607E-2</v>
      </c>
      <c r="J1194" s="79">
        <v>3.3035714285714286E-2</v>
      </c>
      <c r="K1194" s="79">
        <v>3.425925925925926E-2</v>
      </c>
      <c r="L1194" s="79">
        <v>3.0517241379310344E-2</v>
      </c>
      <c r="M1194" s="79">
        <v>2.1746031746031746E-2</v>
      </c>
      <c r="N1194" s="79">
        <v>9.4666666666666666E-3</v>
      </c>
      <c r="O1194" s="79">
        <v>1.1466666666666667E-2</v>
      </c>
      <c r="P1194" s="79">
        <v>1.1818181818181818E-2</v>
      </c>
      <c r="Q1194" s="79">
        <v>1.6585365853658537E-2</v>
      </c>
      <c r="R1194" s="79">
        <v>1.5714285714285715E-2</v>
      </c>
      <c r="S1194" s="79">
        <v>1.211764705882353E-2</v>
      </c>
      <c r="T1194" s="79">
        <v>2.8301886792452831E-4</v>
      </c>
      <c r="U1194" s="79">
        <v>2.9126213592233012E-4</v>
      </c>
    </row>
    <row r="1195" spans="1:21" x14ac:dyDescent="0.25">
      <c r="A1195" s="81" t="s">
        <v>305</v>
      </c>
      <c r="C1195" s="304" t="s">
        <v>15</v>
      </c>
      <c r="D1195" s="79">
        <v>6.1068702290076333E-2</v>
      </c>
      <c r="E1195" s="79">
        <v>0.55144032921810704</v>
      </c>
      <c r="F1195" s="79">
        <v>0.29473684210526313</v>
      </c>
      <c r="G1195" s="79">
        <v>0.39215686274509803</v>
      </c>
      <c r="H1195" s="79">
        <v>0.43478260869565216</v>
      </c>
      <c r="I1195" s="79">
        <v>0.49019607843137253</v>
      </c>
      <c r="J1195" s="79">
        <v>0.5357142857142857</v>
      </c>
      <c r="K1195" s="79">
        <v>0.55555555555555558</v>
      </c>
      <c r="L1195" s="79">
        <v>0.51724137931034486</v>
      </c>
      <c r="M1195" s="79">
        <v>0.55555555555555558</v>
      </c>
      <c r="N1195" s="79">
        <v>0.66666666666666663</v>
      </c>
      <c r="O1195" s="79">
        <v>0.8</v>
      </c>
      <c r="P1195" s="79">
        <v>0.8441558441558441</v>
      </c>
      <c r="Q1195" s="79">
        <v>0.85365853658536583</v>
      </c>
      <c r="R1195" s="79">
        <v>0.8571428571428571</v>
      </c>
      <c r="S1195" s="79">
        <v>0.88235294117647056</v>
      </c>
      <c r="T1195" s="79">
        <v>0.71698113207547165</v>
      </c>
      <c r="U1195" s="79">
        <v>0.72815533980582525</v>
      </c>
    </row>
    <row r="1196" spans="1:21" x14ac:dyDescent="0.25">
      <c r="A1196" s="81" t="s">
        <v>305</v>
      </c>
      <c r="C1196" s="304" t="s">
        <v>111</v>
      </c>
      <c r="D1196" s="79">
        <v>6.1068702290076335E-3</v>
      </c>
      <c r="E1196" s="79">
        <v>4.9382716049382715E-3</v>
      </c>
      <c r="F1196" s="79">
        <v>6.842105263157895E-3</v>
      </c>
      <c r="G1196" s="79">
        <v>5.4901960784313726E-3</v>
      </c>
      <c r="H1196" s="79" t="s">
        <v>48</v>
      </c>
      <c r="I1196" s="79" t="s">
        <v>48</v>
      </c>
      <c r="J1196" s="79">
        <v>4.642857142857143E-3</v>
      </c>
      <c r="K1196" s="79">
        <v>4.2592592592592595E-3</v>
      </c>
      <c r="L1196" s="79">
        <v>3.620689655172414E-3</v>
      </c>
      <c r="M1196" s="79" t="s">
        <v>48</v>
      </c>
      <c r="N1196" s="79" t="s">
        <v>48</v>
      </c>
      <c r="O1196" s="79" t="s">
        <v>48</v>
      </c>
      <c r="P1196" s="79" t="s">
        <v>48</v>
      </c>
      <c r="Q1196" s="79" t="s">
        <v>48</v>
      </c>
      <c r="R1196" s="79" t="s">
        <v>48</v>
      </c>
      <c r="S1196" s="79" t="s">
        <v>48</v>
      </c>
      <c r="T1196" s="79" t="s">
        <v>48</v>
      </c>
      <c r="U1196" s="79" t="s">
        <v>48</v>
      </c>
    </row>
    <row r="1197" spans="1:21" x14ac:dyDescent="0.25">
      <c r="A1197" s="81" t="s">
        <v>305</v>
      </c>
      <c r="C1197" s="304" t="s">
        <v>36</v>
      </c>
      <c r="D1197" s="79">
        <v>2.9262086513994912E-2</v>
      </c>
      <c r="E1197" s="79">
        <v>2.6748971193415638E-2</v>
      </c>
      <c r="F1197" s="79">
        <v>3.4210526315789476E-2</v>
      </c>
      <c r="G1197" s="79">
        <v>4.9411764705882349E-2</v>
      </c>
      <c r="H1197" s="79">
        <v>3.5000000000000003E-2</v>
      </c>
      <c r="I1197" s="79">
        <v>2.9411764705882353E-2</v>
      </c>
      <c r="J1197" s="79">
        <v>2.6785714285714284E-2</v>
      </c>
      <c r="K1197" s="79">
        <v>2.5925925925925925E-2</v>
      </c>
      <c r="L1197" s="79">
        <v>2.4137931034482758E-2</v>
      </c>
      <c r="M1197" s="79">
        <v>2.3015873015873017E-2</v>
      </c>
      <c r="N1197" s="79">
        <v>0.02</v>
      </c>
      <c r="O1197" s="79" t="s">
        <v>48</v>
      </c>
      <c r="P1197" s="79" t="s">
        <v>48</v>
      </c>
      <c r="Q1197" s="79" t="s">
        <v>48</v>
      </c>
      <c r="R1197" s="79" t="s">
        <v>48</v>
      </c>
      <c r="S1197" s="79" t="s">
        <v>48</v>
      </c>
      <c r="T1197" s="79" t="s">
        <v>48</v>
      </c>
      <c r="U1197" s="79" t="s">
        <v>48</v>
      </c>
    </row>
    <row r="1198" spans="1:21" x14ac:dyDescent="0.25">
      <c r="A1198" s="81" t="s">
        <v>305</v>
      </c>
      <c r="C1198" s="304" t="s">
        <v>56</v>
      </c>
      <c r="D1198" s="79">
        <v>0.3063613231552163</v>
      </c>
      <c r="E1198" s="79">
        <v>0.11275720164609053</v>
      </c>
      <c r="F1198" s="79">
        <v>0.29263157894736841</v>
      </c>
      <c r="G1198" s="79">
        <v>0.27254901960784311</v>
      </c>
      <c r="H1198" s="79">
        <v>0.24478260869565219</v>
      </c>
      <c r="I1198" s="79">
        <v>0.20862745098039215</v>
      </c>
      <c r="J1198" s="79">
        <v>0.19</v>
      </c>
      <c r="K1198" s="79">
        <v>0.17962962962962964</v>
      </c>
      <c r="L1198" s="79">
        <v>0.20448275862068965</v>
      </c>
      <c r="M1198" s="79">
        <v>0.18571428571428572</v>
      </c>
      <c r="N1198" s="79">
        <v>0.15093333333333334</v>
      </c>
      <c r="O1198" s="79">
        <v>0.11386666666666667</v>
      </c>
      <c r="P1198" s="79">
        <v>0.12363636363636364</v>
      </c>
      <c r="Q1198" s="79">
        <v>0.11402439024390244</v>
      </c>
      <c r="R1198" s="79">
        <v>0.11428571428571428</v>
      </c>
      <c r="S1198" s="79">
        <v>9.6941176470588239E-2</v>
      </c>
      <c r="T1198" s="79">
        <v>8.9433962264150943E-2</v>
      </c>
      <c r="U1198" s="79">
        <v>6.7961165048543687E-2</v>
      </c>
    </row>
    <row r="1199" spans="1:21" x14ac:dyDescent="0.25">
      <c r="A1199" s="81" t="s">
        <v>305</v>
      </c>
      <c r="C1199" s="304" t="s">
        <v>92</v>
      </c>
      <c r="D1199" s="79">
        <v>0.2544529262086514</v>
      </c>
      <c r="E1199" s="79">
        <v>0.20576131687242799</v>
      </c>
      <c r="F1199" s="79">
        <v>0.26315789473684209</v>
      </c>
      <c r="G1199" s="79">
        <v>0.19607843137254902</v>
      </c>
      <c r="H1199" s="79">
        <v>0.21739130434782608</v>
      </c>
      <c r="I1199" s="79">
        <v>0.19607843137254902</v>
      </c>
      <c r="J1199" s="79">
        <v>0.17857142857142858</v>
      </c>
      <c r="K1199" s="79">
        <v>0.17629629629629628</v>
      </c>
      <c r="L1199" s="79">
        <v>0.16379310344827586</v>
      </c>
      <c r="M1199" s="79">
        <v>0.1761904761904762</v>
      </c>
      <c r="N1199" s="79">
        <v>0.14146666666666666</v>
      </c>
      <c r="O1199" s="79">
        <v>5.6399999999999999E-2</v>
      </c>
      <c r="P1199" s="79" t="s">
        <v>48</v>
      </c>
      <c r="Q1199" s="79" t="s">
        <v>48</v>
      </c>
      <c r="R1199" s="79" t="s">
        <v>48</v>
      </c>
      <c r="S1199" s="79" t="s">
        <v>48</v>
      </c>
      <c r="T1199" s="79" t="s">
        <v>48</v>
      </c>
      <c r="U1199" s="79" t="s">
        <v>48</v>
      </c>
    </row>
    <row r="1200" spans="1:21" x14ac:dyDescent="0.25">
      <c r="A1200" s="81" t="s">
        <v>305</v>
      </c>
      <c r="C1200" s="304" t="s">
        <v>29</v>
      </c>
      <c r="D1200" s="79">
        <v>1.0178117048346057E-2</v>
      </c>
      <c r="E1200" s="79">
        <v>8.23045267489712E-3</v>
      </c>
      <c r="F1200" s="79">
        <v>1.0526315789473684E-2</v>
      </c>
      <c r="G1200" s="79">
        <v>7.8431372549019607E-3</v>
      </c>
      <c r="H1200" s="79">
        <v>8.6956521739130436E-3</v>
      </c>
      <c r="I1200" s="79">
        <v>7.8431372549019607E-3</v>
      </c>
      <c r="J1200" s="79">
        <v>7.1428571428571426E-3</v>
      </c>
      <c r="K1200" s="79">
        <v>7.4074074074074077E-3</v>
      </c>
      <c r="L1200" s="79">
        <v>6.8965517241379309E-3</v>
      </c>
      <c r="M1200" s="79">
        <v>6.3492063492063492E-3</v>
      </c>
      <c r="N1200" s="79" t="s">
        <v>48</v>
      </c>
      <c r="O1200" s="79" t="s">
        <v>48</v>
      </c>
      <c r="P1200" s="79" t="s">
        <v>48</v>
      </c>
      <c r="Q1200" s="79" t="s">
        <v>48</v>
      </c>
      <c r="R1200" s="79" t="s">
        <v>48</v>
      </c>
      <c r="S1200" s="79" t="s">
        <v>48</v>
      </c>
      <c r="T1200" s="79" t="s">
        <v>48</v>
      </c>
      <c r="U1200" s="79" t="s">
        <v>48</v>
      </c>
    </row>
    <row r="1201" spans="1:21" x14ac:dyDescent="0.25">
      <c r="A1201" s="81" t="s">
        <v>305</v>
      </c>
      <c r="C1201" s="304" t="s">
        <v>16</v>
      </c>
      <c r="D1201" s="79">
        <v>8.9058524173027988E-3</v>
      </c>
      <c r="E1201" s="79">
        <v>1.0288065843621399E-2</v>
      </c>
      <c r="F1201" s="79">
        <v>1.3157894736842105E-2</v>
      </c>
      <c r="G1201" s="79">
        <v>9.8039215686274508E-3</v>
      </c>
      <c r="H1201" s="79">
        <v>1.0869565217391304E-2</v>
      </c>
      <c r="I1201" s="79">
        <v>9.8039215686274508E-3</v>
      </c>
      <c r="J1201" s="79">
        <v>8.9285714285714281E-3</v>
      </c>
      <c r="K1201" s="79">
        <v>9.2592592592592587E-3</v>
      </c>
      <c r="L1201" s="79">
        <v>9.482758620689655E-3</v>
      </c>
      <c r="M1201" s="79">
        <v>8.7301587301587304E-3</v>
      </c>
      <c r="N1201" s="79">
        <v>9.3333333333333341E-3</v>
      </c>
      <c r="O1201" s="79">
        <v>8.6666666666666663E-3</v>
      </c>
      <c r="P1201" s="79">
        <v>6.4935064935064939E-3</v>
      </c>
      <c r="Q1201" s="79">
        <v>6.0975609756097563E-3</v>
      </c>
      <c r="R1201" s="79">
        <v>5.7142857142857143E-3</v>
      </c>
      <c r="S1201" s="79">
        <v>4.7058823529411761E-3</v>
      </c>
      <c r="T1201" s="79">
        <v>3.7735849056603774E-3</v>
      </c>
      <c r="U1201" s="79">
        <v>3.8834951456310678E-3</v>
      </c>
    </row>
    <row r="1202" spans="1:21" x14ac:dyDescent="0.25">
      <c r="A1202" s="81" t="s">
        <v>305</v>
      </c>
      <c r="C1202" s="304" t="s">
        <v>37</v>
      </c>
      <c r="D1202" s="79">
        <v>1.2722646310432571E-3</v>
      </c>
      <c r="E1202" s="79">
        <v>4.1152263374485596E-4</v>
      </c>
      <c r="F1202" s="79">
        <v>5.263157894736842E-4</v>
      </c>
      <c r="G1202" s="79">
        <v>3.9215686274509802E-4</v>
      </c>
      <c r="H1202" s="79">
        <v>4.3478260869565219E-4</v>
      </c>
      <c r="I1202" s="79" t="s">
        <v>48</v>
      </c>
      <c r="J1202" s="79" t="s">
        <v>48</v>
      </c>
      <c r="K1202" s="79" t="s">
        <v>48</v>
      </c>
      <c r="L1202" s="79" t="s">
        <v>48</v>
      </c>
      <c r="M1202" s="79" t="s">
        <v>48</v>
      </c>
      <c r="N1202" s="79" t="s">
        <v>48</v>
      </c>
      <c r="O1202" s="79" t="s">
        <v>48</v>
      </c>
      <c r="P1202" s="79" t="s">
        <v>48</v>
      </c>
      <c r="Q1202" s="79" t="s">
        <v>48</v>
      </c>
      <c r="R1202" s="79" t="s">
        <v>48</v>
      </c>
      <c r="S1202" s="79" t="s">
        <v>48</v>
      </c>
      <c r="T1202" s="79" t="s">
        <v>48</v>
      </c>
      <c r="U1202" s="79" t="s">
        <v>48</v>
      </c>
    </row>
    <row r="1203" spans="1:21" x14ac:dyDescent="0.25">
      <c r="A1203" s="81" t="s">
        <v>305</v>
      </c>
      <c r="C1203" s="304" t="s">
        <v>140</v>
      </c>
      <c r="D1203" s="79">
        <v>1.2722646310432571E-3</v>
      </c>
      <c r="E1203" s="79">
        <v>1.02880658436214E-3</v>
      </c>
      <c r="F1203" s="79">
        <v>1.3157894736842105E-3</v>
      </c>
      <c r="G1203" s="79">
        <v>9.8039215686274508E-4</v>
      </c>
      <c r="H1203" s="79" t="s">
        <v>48</v>
      </c>
      <c r="I1203" s="79" t="s">
        <v>48</v>
      </c>
      <c r="J1203" s="79" t="s">
        <v>48</v>
      </c>
      <c r="K1203" s="79" t="s">
        <v>48</v>
      </c>
      <c r="L1203" s="79" t="s">
        <v>48</v>
      </c>
      <c r="M1203" s="79" t="s">
        <v>48</v>
      </c>
      <c r="N1203" s="79" t="s">
        <v>48</v>
      </c>
      <c r="O1203" s="79" t="s">
        <v>48</v>
      </c>
      <c r="P1203" s="79" t="s">
        <v>48</v>
      </c>
      <c r="Q1203" s="79" t="s">
        <v>48</v>
      </c>
      <c r="R1203" s="79" t="s">
        <v>48</v>
      </c>
      <c r="S1203" s="79" t="s">
        <v>48</v>
      </c>
      <c r="T1203" s="79" t="s">
        <v>48</v>
      </c>
      <c r="U1203" s="79" t="s">
        <v>48</v>
      </c>
    </row>
    <row r="1204" spans="1:21" x14ac:dyDescent="0.25">
      <c r="A1204" s="81" t="s">
        <v>305</v>
      </c>
      <c r="B1204" s="79" t="s">
        <v>258</v>
      </c>
      <c r="C1204" s="304" t="s">
        <v>38</v>
      </c>
      <c r="D1204" s="79" t="s">
        <v>48</v>
      </c>
      <c r="E1204" s="79" t="s">
        <v>48</v>
      </c>
      <c r="F1204" s="79" t="s">
        <v>48</v>
      </c>
      <c r="G1204" s="79" t="s">
        <v>48</v>
      </c>
      <c r="H1204" s="79" t="s">
        <v>48</v>
      </c>
      <c r="I1204" s="79" t="s">
        <v>48</v>
      </c>
      <c r="J1204" s="79" t="s">
        <v>48</v>
      </c>
      <c r="K1204" s="79" t="s">
        <v>48</v>
      </c>
      <c r="L1204" s="79" t="s">
        <v>48</v>
      </c>
      <c r="M1204" s="79" t="s">
        <v>48</v>
      </c>
      <c r="N1204" s="79" t="s">
        <v>48</v>
      </c>
      <c r="O1204" s="79" t="s">
        <v>48</v>
      </c>
      <c r="P1204" s="79" t="s">
        <v>48</v>
      </c>
      <c r="Q1204" s="79" t="s">
        <v>48</v>
      </c>
      <c r="R1204" s="79" t="s">
        <v>48</v>
      </c>
      <c r="S1204" s="79" t="s">
        <v>48</v>
      </c>
      <c r="T1204" s="79" t="s">
        <v>48</v>
      </c>
      <c r="U1204" s="79" t="s">
        <v>48</v>
      </c>
    </row>
    <row r="1205" spans="1:21" x14ac:dyDescent="0.25">
      <c r="A1205" s="156" t="s">
        <v>305</v>
      </c>
      <c r="B1205" s="131"/>
      <c r="C1205" s="12" t="s">
        <v>47</v>
      </c>
      <c r="D1205" s="128" t="s">
        <v>48</v>
      </c>
      <c r="E1205" s="128" t="s">
        <v>48</v>
      </c>
      <c r="F1205" s="128" t="s">
        <v>48</v>
      </c>
      <c r="G1205" s="128" t="s">
        <v>48</v>
      </c>
      <c r="H1205" s="128" t="s">
        <v>48</v>
      </c>
      <c r="I1205" s="128" t="s">
        <v>48</v>
      </c>
      <c r="J1205" s="128" t="s">
        <v>48</v>
      </c>
      <c r="K1205" s="128" t="s">
        <v>48</v>
      </c>
      <c r="L1205" s="128" t="s">
        <v>48</v>
      </c>
      <c r="M1205" s="128" t="s">
        <v>48</v>
      </c>
      <c r="N1205" s="128" t="s">
        <v>48</v>
      </c>
      <c r="O1205" s="128" t="s">
        <v>48</v>
      </c>
      <c r="P1205" s="128" t="s">
        <v>48</v>
      </c>
      <c r="Q1205" s="128" t="s">
        <v>48</v>
      </c>
      <c r="R1205" s="128" t="s">
        <v>48</v>
      </c>
      <c r="S1205" s="128" t="s">
        <v>48</v>
      </c>
      <c r="T1205" s="128">
        <v>0.18867924528301888</v>
      </c>
      <c r="U1205" s="128">
        <v>0.1941747572815534</v>
      </c>
    </row>
    <row r="1206" spans="1:21" x14ac:dyDescent="0.25">
      <c r="A1206" s="81" t="s">
        <v>338</v>
      </c>
      <c r="C1206" s="306" t="s">
        <v>6</v>
      </c>
      <c r="D1206" s="79">
        <v>3.3783783783783786E-2</v>
      </c>
      <c r="E1206" s="79">
        <v>3.0534351145038167E-2</v>
      </c>
      <c r="F1206" s="79">
        <v>3.3222591362126248E-2</v>
      </c>
      <c r="G1206" s="79" t="s">
        <v>48</v>
      </c>
      <c r="H1206" s="79" t="s">
        <v>48</v>
      </c>
      <c r="I1206" s="79" t="s">
        <v>48</v>
      </c>
      <c r="J1206" s="79">
        <v>9.8650472334682868E-2</v>
      </c>
      <c r="K1206" s="79">
        <v>0.15254777070063694</v>
      </c>
      <c r="L1206" s="79">
        <v>0.13985401459854013</v>
      </c>
      <c r="M1206" s="79">
        <v>0.14200968523002422</v>
      </c>
      <c r="N1206" s="79">
        <v>0.11440329218106995</v>
      </c>
      <c r="O1206" s="79">
        <v>2.5250000000000002E-2</v>
      </c>
      <c r="P1206" s="79">
        <v>1.5759493670886075E-2</v>
      </c>
      <c r="Q1206" s="79">
        <v>3.1115879828326181E-2</v>
      </c>
      <c r="R1206" s="79">
        <v>0.42319749216300939</v>
      </c>
      <c r="S1206" s="79">
        <v>0.14117647058823529</v>
      </c>
      <c r="T1206" s="79" t="s">
        <v>48</v>
      </c>
      <c r="U1206" s="79">
        <v>0.23323615160349853</v>
      </c>
    </row>
    <row r="1207" spans="1:21" x14ac:dyDescent="0.25">
      <c r="A1207" s="81" t="s">
        <v>338</v>
      </c>
      <c r="C1207" s="306" t="s">
        <v>9</v>
      </c>
      <c r="D1207" s="79">
        <v>0.84459459459459463</v>
      </c>
      <c r="E1207" s="79">
        <v>0.76335877862595425</v>
      </c>
      <c r="F1207" s="79">
        <v>0.83056478405315615</v>
      </c>
      <c r="G1207" s="79">
        <v>0.88652482269503541</v>
      </c>
      <c r="H1207" s="79">
        <v>0.91911764705882348</v>
      </c>
      <c r="I1207" s="79">
        <v>0.86206896551724133</v>
      </c>
      <c r="J1207" s="79">
        <v>0.67476383265856954</v>
      </c>
      <c r="K1207" s="79">
        <v>0.79617834394904463</v>
      </c>
      <c r="L1207" s="79">
        <v>0.72992700729927007</v>
      </c>
      <c r="M1207" s="79">
        <v>0.60532687651331718</v>
      </c>
      <c r="N1207" s="79">
        <v>0.68587105624142664</v>
      </c>
      <c r="O1207" s="79">
        <v>0.41666666666666669</v>
      </c>
      <c r="P1207" s="79">
        <v>0.32911392405063289</v>
      </c>
      <c r="Q1207" s="79">
        <v>0.32188841201716739</v>
      </c>
      <c r="R1207" s="79">
        <v>0.47021943573667713</v>
      </c>
      <c r="S1207" s="79">
        <v>0.70588235294117652</v>
      </c>
      <c r="T1207" s="79">
        <v>0.45662100456621002</v>
      </c>
      <c r="U1207" s="79">
        <v>0.43731778425655976</v>
      </c>
    </row>
    <row r="1208" spans="1:21" x14ac:dyDescent="0.25">
      <c r="A1208" s="81" t="s">
        <v>338</v>
      </c>
      <c r="C1208" s="306" t="s">
        <v>26</v>
      </c>
      <c r="D1208" s="79">
        <v>8.7331081081081077E-2</v>
      </c>
      <c r="E1208" s="79">
        <v>0.17511450381679389</v>
      </c>
      <c r="F1208" s="79">
        <v>0.13588039867109636</v>
      </c>
      <c r="G1208" s="79">
        <v>0.11400709219858156</v>
      </c>
      <c r="H1208" s="79">
        <v>8.1066176470588239E-2</v>
      </c>
      <c r="I1208" s="79">
        <v>0.13706896551724138</v>
      </c>
      <c r="J1208" s="79">
        <v>0.22712550607287449</v>
      </c>
      <c r="K1208" s="79">
        <v>5.0955414012738856E-2</v>
      </c>
      <c r="L1208" s="79">
        <v>0.1305109489051095</v>
      </c>
      <c r="M1208" s="79">
        <v>8.2566585956416472E-2</v>
      </c>
      <c r="N1208" s="79">
        <v>3.1961591220850481E-2</v>
      </c>
      <c r="O1208" s="79">
        <v>2.0833333333333333E-3</v>
      </c>
      <c r="P1208" s="79">
        <v>3.9367088607594934E-2</v>
      </c>
      <c r="Q1208" s="79">
        <v>6.126609442060086E-2</v>
      </c>
      <c r="R1208" s="79">
        <v>1.7711598746081504E-2</v>
      </c>
      <c r="S1208" s="79">
        <v>6.1411764705882353E-2</v>
      </c>
      <c r="T1208" s="79">
        <v>5.6621004566210047E-2</v>
      </c>
      <c r="U1208" s="79">
        <v>7.2740524781341104E-2</v>
      </c>
    </row>
    <row r="1209" spans="1:21" x14ac:dyDescent="0.25">
      <c r="A1209" s="81" t="s">
        <v>338</v>
      </c>
      <c r="C1209" s="306" t="s">
        <v>160</v>
      </c>
      <c r="D1209" s="79">
        <v>3.3783783783783786E-2</v>
      </c>
      <c r="E1209" s="79">
        <v>3.0534351145038167E-2</v>
      </c>
      <c r="F1209" s="79" t="s">
        <v>48</v>
      </c>
      <c r="G1209" s="79" t="s">
        <v>48</v>
      </c>
      <c r="H1209" s="79" t="s">
        <v>48</v>
      </c>
      <c r="I1209" s="79" t="s">
        <v>48</v>
      </c>
      <c r="J1209" s="79" t="s">
        <v>48</v>
      </c>
      <c r="K1209" s="79" t="s">
        <v>48</v>
      </c>
      <c r="L1209" s="79" t="s">
        <v>48</v>
      </c>
      <c r="M1209" s="79" t="s">
        <v>48</v>
      </c>
      <c r="N1209" s="79" t="s">
        <v>48</v>
      </c>
      <c r="O1209" s="79" t="s">
        <v>48</v>
      </c>
      <c r="P1209" s="79" t="s">
        <v>48</v>
      </c>
      <c r="Q1209" s="79" t="s">
        <v>48</v>
      </c>
      <c r="R1209" s="79" t="s">
        <v>48</v>
      </c>
      <c r="S1209" s="79" t="s">
        <v>48</v>
      </c>
      <c r="T1209" s="79" t="s">
        <v>48</v>
      </c>
      <c r="U1209" s="79" t="s">
        <v>48</v>
      </c>
    </row>
    <row r="1210" spans="1:21" x14ac:dyDescent="0.25">
      <c r="A1210" s="81" t="s">
        <v>338</v>
      </c>
      <c r="C1210" s="306" t="s">
        <v>161</v>
      </c>
      <c r="D1210" s="79" t="s">
        <v>48</v>
      </c>
      <c r="E1210" s="79" t="s">
        <v>48</v>
      </c>
      <c r="F1210" s="79" t="s">
        <v>48</v>
      </c>
      <c r="G1210" s="79" t="s">
        <v>48</v>
      </c>
      <c r="H1210" s="79" t="s">
        <v>48</v>
      </c>
      <c r="I1210" s="79" t="s">
        <v>48</v>
      </c>
      <c r="J1210" s="79" t="s">
        <v>48</v>
      </c>
      <c r="K1210" s="79" t="s">
        <v>48</v>
      </c>
      <c r="L1210" s="79" t="s">
        <v>48</v>
      </c>
      <c r="M1210" s="79" t="s">
        <v>48</v>
      </c>
      <c r="N1210" s="79" t="s">
        <v>48</v>
      </c>
      <c r="O1210" s="79">
        <v>0.55625000000000002</v>
      </c>
      <c r="P1210" s="79">
        <v>0.59525316455696198</v>
      </c>
      <c r="Q1210" s="79">
        <v>0.5472103004291845</v>
      </c>
      <c r="R1210" s="79">
        <v>3.1347962382445138E-2</v>
      </c>
      <c r="S1210" s="79">
        <v>4.9411764705882349E-2</v>
      </c>
      <c r="T1210" s="79">
        <v>0.48706240487062402</v>
      </c>
      <c r="U1210" s="79">
        <v>0.18950437317784258</v>
      </c>
    </row>
    <row r="1211" spans="1:21" x14ac:dyDescent="0.25">
      <c r="A1211" s="156" t="s">
        <v>338</v>
      </c>
      <c r="B1211" s="131"/>
      <c r="C1211" s="12" t="s">
        <v>47</v>
      </c>
      <c r="D1211" s="128" t="s">
        <v>48</v>
      </c>
      <c r="E1211" s="128" t="s">
        <v>48</v>
      </c>
      <c r="F1211" s="128" t="s">
        <v>48</v>
      </c>
      <c r="G1211" s="128" t="s">
        <v>48</v>
      </c>
      <c r="H1211" s="128" t="s">
        <v>48</v>
      </c>
      <c r="I1211" s="128" t="s">
        <v>48</v>
      </c>
      <c r="J1211" s="128" t="s">
        <v>48</v>
      </c>
      <c r="K1211" s="128" t="s">
        <v>48</v>
      </c>
      <c r="L1211" s="128" t="s">
        <v>48</v>
      </c>
      <c r="M1211" s="128">
        <v>0.16949152542372881</v>
      </c>
      <c r="N1211" s="128">
        <v>0.16817558299039781</v>
      </c>
      <c r="O1211" s="128" t="s">
        <v>48</v>
      </c>
      <c r="P1211" s="128">
        <v>1.9556962025316454E-2</v>
      </c>
      <c r="Q1211" s="128">
        <v>3.8626609442060089E-2</v>
      </c>
      <c r="R1211" s="128">
        <v>5.7993730407523508E-2</v>
      </c>
      <c r="S1211" s="128">
        <v>4.2352941176470586E-2</v>
      </c>
      <c r="T1211" s="128" t="s">
        <v>48</v>
      </c>
      <c r="U1211" s="128">
        <v>6.7055393586005832E-2</v>
      </c>
    </row>
  </sheetData>
  <mergeCells count="1">
    <mergeCell ref="B48:B4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09"/>
  <sheetViews>
    <sheetView workbookViewId="0">
      <pane ySplit="1" topLeftCell="A2" activePane="bottomLeft" state="frozen"/>
      <selection pane="bottomLeft" activeCell="A1209" sqref="A1209"/>
    </sheetView>
  </sheetViews>
  <sheetFormatPr defaultRowHeight="15" x14ac:dyDescent="0.25"/>
  <cols>
    <col min="1" max="1" width="20" style="11" bestFit="1" customWidth="1"/>
    <col min="2" max="2" width="28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921.74366646293299</v>
      </c>
      <c r="C2" s="11">
        <f>SUM(B2:B34)</f>
        <v>1791.5893586994737</v>
      </c>
      <c r="D2" s="22"/>
      <c r="E2" s="26" t="s">
        <v>5</v>
      </c>
      <c r="F2" s="61">
        <v>78633</v>
      </c>
      <c r="G2" s="21">
        <f>(F2/$J$2)</f>
        <v>0.30360231660231662</v>
      </c>
      <c r="J2" s="11">
        <v>259000</v>
      </c>
    </row>
    <row r="3" spans="1:10" x14ac:dyDescent="0.25">
      <c r="A3" s="11" t="s">
        <v>3</v>
      </c>
      <c r="B3">
        <f>POWER((F3/$J$2)*100, 2)</f>
        <v>5.4603419183524411E-2</v>
      </c>
      <c r="D3" s="22"/>
      <c r="E3" s="26" t="s">
        <v>39</v>
      </c>
      <c r="F3" s="61">
        <v>605.21500000000003</v>
      </c>
      <c r="G3" s="21">
        <f>(F3/$J$2)</f>
        <v>2.3367374517374519E-3</v>
      </c>
    </row>
    <row r="4" spans="1:10" x14ac:dyDescent="0.25">
      <c r="A4" s="11" t="s">
        <v>3</v>
      </c>
      <c r="B4">
        <f t="shared" ref="B4:B19" si="0">POWER((F4/$J$2)*100, 2)</f>
        <v>196.51926238428169</v>
      </c>
      <c r="D4" s="22"/>
      <c r="E4" s="26" t="s">
        <v>6</v>
      </c>
      <c r="F4" s="61">
        <v>36308</v>
      </c>
      <c r="G4" s="21">
        <f t="shared" ref="G4:G16" si="1">(F4/$J$2)</f>
        <v>0.1401853281853282</v>
      </c>
    </row>
    <row r="5" spans="1:10" x14ac:dyDescent="0.25">
      <c r="A5" s="11" t="s">
        <v>3</v>
      </c>
      <c r="B5">
        <f t="shared" si="0"/>
        <v>522.44897959183675</v>
      </c>
      <c r="D5" s="22"/>
      <c r="E5" s="26" t="s">
        <v>15</v>
      </c>
      <c r="F5" s="61">
        <v>59200</v>
      </c>
      <c r="G5" s="21">
        <f t="shared" si="1"/>
        <v>0.22857142857142856</v>
      </c>
    </row>
    <row r="6" spans="1:10" x14ac:dyDescent="0.25">
      <c r="A6" s="11" t="s">
        <v>3</v>
      </c>
      <c r="B6">
        <f t="shared" si="0"/>
        <v>0.31170018336041505</v>
      </c>
      <c r="D6" s="22"/>
      <c r="E6" s="26" t="s">
        <v>18</v>
      </c>
      <c r="F6" s="61">
        <v>1446</v>
      </c>
      <c r="G6" s="21">
        <f t="shared" si="1"/>
        <v>5.5830115830115832E-3</v>
      </c>
    </row>
    <row r="7" spans="1:10" x14ac:dyDescent="0.25">
      <c r="A7" s="11" t="s">
        <v>3</v>
      </c>
      <c r="B7">
        <f t="shared" si="0"/>
        <v>2.1075416287771501E-2</v>
      </c>
      <c r="D7" s="22"/>
      <c r="E7" s="26" t="s">
        <v>52</v>
      </c>
      <c r="F7" s="61">
        <v>376</v>
      </c>
      <c r="G7" s="21">
        <f t="shared" si="1"/>
        <v>1.4517374517374517E-3</v>
      </c>
    </row>
    <row r="8" spans="1:10" x14ac:dyDescent="0.25">
      <c r="A8" s="11" t="s">
        <v>3</v>
      </c>
      <c r="B8">
        <f t="shared" si="0"/>
        <v>0.12236490213324187</v>
      </c>
      <c r="D8" s="22"/>
      <c r="E8" s="26" t="s">
        <v>20</v>
      </c>
      <c r="F8" s="61">
        <v>906</v>
      </c>
      <c r="G8" s="21">
        <f t="shared" si="1"/>
        <v>3.4980694980694979E-3</v>
      </c>
    </row>
    <row r="9" spans="1:10" x14ac:dyDescent="0.25">
      <c r="A9" s="11" t="s">
        <v>3</v>
      </c>
      <c r="B9">
        <f t="shared" si="0"/>
        <v>0.5229690970617612</v>
      </c>
      <c r="D9" s="22"/>
      <c r="E9" s="26" t="s">
        <v>21</v>
      </c>
      <c r="F9" s="61">
        <v>1873</v>
      </c>
      <c r="G9" s="21">
        <f t="shared" si="1"/>
        <v>7.2316602316602318E-3</v>
      </c>
    </row>
    <row r="10" spans="1:10" x14ac:dyDescent="0.25">
      <c r="A10" s="11" t="s">
        <v>3</v>
      </c>
      <c r="B10">
        <f t="shared" si="0"/>
        <v>44.399839596905224</v>
      </c>
      <c r="D10" s="22"/>
      <c r="E10" s="26" t="s">
        <v>7</v>
      </c>
      <c r="F10" s="61">
        <v>17258</v>
      </c>
      <c r="G10" s="21">
        <f t="shared" si="1"/>
        <v>6.6633204633204629E-2</v>
      </c>
    </row>
    <row r="11" spans="1:10" x14ac:dyDescent="0.25">
      <c r="A11" s="11" t="s">
        <v>3</v>
      </c>
      <c r="B11">
        <f t="shared" si="0"/>
        <v>0.38258284760215255</v>
      </c>
      <c r="D11" s="22"/>
      <c r="E11" s="26" t="s">
        <v>8</v>
      </c>
      <c r="F11" s="61">
        <v>1602</v>
      </c>
      <c r="G11" s="21">
        <f t="shared" si="1"/>
        <v>6.1853281853281854E-3</v>
      </c>
    </row>
    <row r="12" spans="1:10" x14ac:dyDescent="0.25">
      <c r="A12" s="11" t="s">
        <v>3</v>
      </c>
      <c r="B12">
        <f t="shared" si="0"/>
        <v>2.9218407596785978E-5</v>
      </c>
      <c r="D12" s="22"/>
      <c r="E12" s="26" t="s">
        <v>22</v>
      </c>
      <c r="F12" s="61">
        <v>14</v>
      </c>
      <c r="G12" s="21">
        <f t="shared" si="1"/>
        <v>5.4054054054054054E-5</v>
      </c>
    </row>
    <row r="13" spans="1:10" x14ac:dyDescent="0.25">
      <c r="A13" s="11" t="s">
        <v>3</v>
      </c>
      <c r="B13">
        <f t="shared" si="0"/>
        <v>76.006082199132393</v>
      </c>
      <c r="D13" s="22"/>
      <c r="E13" s="26" t="s">
        <v>9</v>
      </c>
      <c r="F13" s="61">
        <v>22580</v>
      </c>
      <c r="G13" s="21">
        <f t="shared" si="1"/>
        <v>8.7181467181467187E-2</v>
      </c>
    </row>
    <row r="14" spans="1:10" x14ac:dyDescent="0.25">
      <c r="A14" s="11" t="s">
        <v>3</v>
      </c>
      <c r="B14">
        <f t="shared" si="0"/>
        <v>0.97304437341661554</v>
      </c>
      <c r="C14" s="105"/>
      <c r="D14" s="22"/>
      <c r="E14" s="26" t="s">
        <v>23</v>
      </c>
      <c r="F14" s="61">
        <v>2554.8539999999998</v>
      </c>
      <c r="G14" s="21">
        <f t="shared" si="1"/>
        <v>9.8643011583011576E-3</v>
      </c>
    </row>
    <row r="15" spans="1:10" x14ac:dyDescent="0.25">
      <c r="A15" s="11" t="s">
        <v>3</v>
      </c>
      <c r="B15">
        <f t="shared" si="0"/>
        <v>0.12921110299488678</v>
      </c>
      <c r="D15" s="22"/>
      <c r="E15" s="26" t="s">
        <v>24</v>
      </c>
      <c r="F15" s="61">
        <v>931</v>
      </c>
      <c r="G15" s="21">
        <f t="shared" si="1"/>
        <v>3.5945945945945945E-3</v>
      </c>
    </row>
    <row r="16" spans="1:10" x14ac:dyDescent="0.25">
      <c r="A16" s="11" t="s">
        <v>3</v>
      </c>
      <c r="B16">
        <f t="shared" si="0"/>
        <v>13.959014449666672</v>
      </c>
      <c r="D16" s="22"/>
      <c r="E16" s="26" t="s">
        <v>10</v>
      </c>
      <c r="F16" s="61">
        <v>9676.6970000000001</v>
      </c>
      <c r="G16" s="21">
        <f t="shared" si="1"/>
        <v>3.7361764478764478E-2</v>
      </c>
    </row>
    <row r="17" spans="1:7" x14ac:dyDescent="0.25">
      <c r="A17" s="11" t="s">
        <v>3</v>
      </c>
      <c r="B17">
        <f t="shared" si="0"/>
        <v>3.0402432879652959</v>
      </c>
      <c r="D17" s="22"/>
      <c r="E17" s="26" t="s">
        <v>36</v>
      </c>
      <c r="F17" s="61">
        <v>4516</v>
      </c>
      <c r="G17" s="21">
        <f>(F17/$J$2)</f>
        <v>1.7436293436293437E-2</v>
      </c>
    </row>
    <row r="18" spans="1:7" x14ac:dyDescent="0.25">
      <c r="A18" s="11" t="s">
        <v>3</v>
      </c>
      <c r="B18">
        <f t="shared" si="0"/>
        <v>2.0023889029680535</v>
      </c>
      <c r="D18" s="22"/>
      <c r="E18" s="26" t="s">
        <v>26</v>
      </c>
      <c r="F18" s="61">
        <v>3665</v>
      </c>
      <c r="G18" s="21">
        <f>(F18/$J$2)</f>
        <v>1.415057915057915E-2</v>
      </c>
    </row>
    <row r="19" spans="1:7" x14ac:dyDescent="0.25">
      <c r="A19" s="11" t="s">
        <v>3</v>
      </c>
      <c r="B19">
        <f t="shared" si="0"/>
        <v>0</v>
      </c>
      <c r="D19" s="22"/>
      <c r="E19" s="26" t="s">
        <v>56</v>
      </c>
      <c r="F19" s="62"/>
      <c r="G19" s="21">
        <f>(F19/$J$2)</f>
        <v>0</v>
      </c>
    </row>
    <row r="20" spans="1:7" x14ac:dyDescent="0.25">
      <c r="A20" s="11" t="s">
        <v>3</v>
      </c>
      <c r="B20">
        <f>POWER((F20/$J$2)*100, 2)</f>
        <v>3.5814910332284846E-3</v>
      </c>
      <c r="D20" s="22"/>
      <c r="E20" s="26" t="s">
        <v>45</v>
      </c>
      <c r="F20" s="61">
        <v>155</v>
      </c>
      <c r="G20" s="21">
        <f>(F20/$J$2)</f>
        <v>5.9845559845559846E-4</v>
      </c>
    </row>
    <row r="21" spans="1:7" x14ac:dyDescent="0.25">
      <c r="A21" s="11" t="s">
        <v>3</v>
      </c>
      <c r="B21">
        <f t="shared" ref="B21:B34" si="2">POWER((F21/$J$2)*100, 2)</f>
        <v>1.5600878042962982E-6</v>
      </c>
      <c r="D21" s="22"/>
      <c r="E21" s="26" t="s">
        <v>27</v>
      </c>
      <c r="F21" s="61">
        <v>3.2349999999999999</v>
      </c>
      <c r="G21" s="21">
        <f>(F21/$J$2)</f>
        <v>1.249034749034749E-5</v>
      </c>
    </row>
    <row r="22" spans="1:7" x14ac:dyDescent="0.25">
      <c r="A22" s="11" t="s">
        <v>3</v>
      </c>
      <c r="B22">
        <f t="shared" si="2"/>
        <v>1.3416615733218048E-4</v>
      </c>
      <c r="D22" s="22"/>
      <c r="E22" s="26" t="s">
        <v>28</v>
      </c>
      <c r="F22" s="61">
        <v>30</v>
      </c>
      <c r="G22" s="21">
        <f t="shared" ref="G22:G34" si="3">(F22/$J$2)</f>
        <v>1.1583011583011582E-4</v>
      </c>
    </row>
    <row r="23" spans="1:7" x14ac:dyDescent="0.25">
      <c r="A23" s="11" t="s">
        <v>3</v>
      </c>
      <c r="B23">
        <f t="shared" si="2"/>
        <v>0</v>
      </c>
      <c r="D23" s="22"/>
      <c r="E23" s="26" t="s">
        <v>29</v>
      </c>
      <c r="F23" s="61"/>
      <c r="G23" s="21">
        <f t="shared" si="3"/>
        <v>0</v>
      </c>
    </row>
    <row r="24" spans="1:7" x14ac:dyDescent="0.25">
      <c r="A24" s="11" t="s">
        <v>3</v>
      </c>
      <c r="B24">
        <f t="shared" si="2"/>
        <v>5.9035865595325046</v>
      </c>
      <c r="D24" s="22"/>
      <c r="E24" s="26" t="s">
        <v>16</v>
      </c>
      <c r="F24" s="61">
        <v>6293</v>
      </c>
      <c r="G24" s="21">
        <f t="shared" si="3"/>
        <v>2.4297297297297297E-2</v>
      </c>
    </row>
    <row r="25" spans="1:7" x14ac:dyDescent="0.25">
      <c r="A25" s="11" t="s">
        <v>3</v>
      </c>
      <c r="B25">
        <f t="shared" si="2"/>
        <v>0.57560635649438729</v>
      </c>
      <c r="D25" s="22"/>
      <c r="E25" s="26" t="s">
        <v>54</v>
      </c>
      <c r="F25" s="61">
        <v>1965</v>
      </c>
      <c r="G25" s="21">
        <f t="shared" si="3"/>
        <v>7.5868725868725867E-3</v>
      </c>
    </row>
    <row r="26" spans="1:7" x14ac:dyDescent="0.25">
      <c r="A26" s="11" t="s">
        <v>3</v>
      </c>
      <c r="B26">
        <f t="shared" si="2"/>
        <v>0</v>
      </c>
      <c r="D26" s="22"/>
      <c r="E26" s="26" t="s">
        <v>34</v>
      </c>
      <c r="F26" s="61"/>
      <c r="G26" s="21">
        <f t="shared" si="3"/>
        <v>0</v>
      </c>
    </row>
    <row r="27" spans="1:7" x14ac:dyDescent="0.25">
      <c r="A27" s="11" t="s">
        <v>3</v>
      </c>
      <c r="B27">
        <f t="shared" si="2"/>
        <v>0.20093931217483341</v>
      </c>
      <c r="D27" s="22"/>
      <c r="E27" s="26" t="s">
        <v>30</v>
      </c>
      <c r="F27" s="61">
        <v>1161</v>
      </c>
      <c r="G27" s="21">
        <f t="shared" si="3"/>
        <v>4.4826254826254826E-3</v>
      </c>
    </row>
    <row r="28" spans="1:7" x14ac:dyDescent="0.25">
      <c r="A28" s="11" t="s">
        <v>3</v>
      </c>
      <c r="B28">
        <f t="shared" si="2"/>
        <v>0</v>
      </c>
      <c r="D28" s="22"/>
      <c r="E28" s="26" t="s">
        <v>55</v>
      </c>
      <c r="F28" s="62"/>
      <c r="G28" s="21">
        <f t="shared" si="3"/>
        <v>0</v>
      </c>
    </row>
    <row r="29" spans="1:7" x14ac:dyDescent="0.25">
      <c r="A29" s="11" t="s">
        <v>3</v>
      </c>
      <c r="B29">
        <f t="shared" si="2"/>
        <v>1.0931953906471277</v>
      </c>
      <c r="D29" s="22"/>
      <c r="E29" s="26" t="s">
        <v>11</v>
      </c>
      <c r="F29" s="65">
        <v>2708</v>
      </c>
      <c r="G29" s="21">
        <f t="shared" si="3"/>
        <v>1.0455598455598455E-2</v>
      </c>
    </row>
    <row r="30" spans="1:7" x14ac:dyDescent="0.25">
      <c r="A30" s="11" t="s">
        <v>3</v>
      </c>
      <c r="B30">
        <f t="shared" si="2"/>
        <v>1.0077369150728224E-4</v>
      </c>
      <c r="D30" s="22"/>
      <c r="E30" t="s">
        <v>46</v>
      </c>
      <c r="F30" s="61">
        <v>26</v>
      </c>
      <c r="G30" s="21">
        <f t="shared" si="3"/>
        <v>1.0038610038610039E-4</v>
      </c>
    </row>
    <row r="31" spans="1:7" x14ac:dyDescent="0.25">
      <c r="A31" s="11" t="s">
        <v>3</v>
      </c>
      <c r="B31">
        <f t="shared" si="2"/>
        <v>0.17758316652464934</v>
      </c>
      <c r="D31" s="22"/>
      <c r="E31" t="s">
        <v>31</v>
      </c>
      <c r="F31" s="61">
        <v>1091.442</v>
      </c>
      <c r="G31" s="21">
        <f t="shared" si="3"/>
        <v>4.2140617760617763E-3</v>
      </c>
    </row>
    <row r="32" spans="1:7" x14ac:dyDescent="0.25">
      <c r="A32" s="11" t="s">
        <v>3</v>
      </c>
      <c r="B32">
        <f t="shared" si="2"/>
        <v>0</v>
      </c>
      <c r="D32" s="22"/>
      <c r="E32" t="s">
        <v>38</v>
      </c>
      <c r="F32" s="62"/>
      <c r="G32" s="21">
        <f t="shared" si="3"/>
        <v>0</v>
      </c>
    </row>
    <row r="33" spans="1:11" x14ac:dyDescent="0.25">
      <c r="A33" s="11" t="s">
        <v>3</v>
      </c>
      <c r="B33">
        <f t="shared" si="2"/>
        <v>0.82045825196404354</v>
      </c>
      <c r="D33" s="22"/>
      <c r="E33" t="s">
        <v>12</v>
      </c>
      <c r="F33" s="61">
        <v>2346</v>
      </c>
      <c r="G33" s="21">
        <f t="shared" si="3"/>
        <v>9.0579150579150579E-3</v>
      </c>
    </row>
    <row r="34" spans="1:11" x14ac:dyDescent="0.25">
      <c r="A34" s="150" t="s">
        <v>3</v>
      </c>
      <c r="B34" s="12">
        <f t="shared" si="2"/>
        <v>0.17711423502929288</v>
      </c>
      <c r="C34" s="150"/>
      <c r="D34" s="42"/>
      <c r="E34" s="12" t="s">
        <v>47</v>
      </c>
      <c r="F34" s="64">
        <v>1090</v>
      </c>
      <c r="G34" s="27">
        <f t="shared" si="3"/>
        <v>4.2084942084942081E-3</v>
      </c>
      <c r="H34" s="12"/>
      <c r="I34" s="12"/>
      <c r="J34" s="150"/>
    </row>
    <row r="35" spans="1:11" x14ac:dyDescent="0.25">
      <c r="A35" s="11" t="s">
        <v>77</v>
      </c>
      <c r="B35" s="13">
        <f>POWER((F35/$J$35)*100, 2)</f>
        <v>3322.5911023817248</v>
      </c>
      <c r="C35" s="105">
        <f>SUM(B35:B36)</f>
        <v>5116.7979252874666</v>
      </c>
      <c r="D35" s="13"/>
      <c r="E35" s="73" t="s">
        <v>38</v>
      </c>
      <c r="F35" s="34">
        <v>132</v>
      </c>
      <c r="G35" s="28">
        <f>(F35/$J$35)</f>
        <v>0.57641921397379914</v>
      </c>
      <c r="J35" s="11">
        <v>229</v>
      </c>
    </row>
    <row r="36" spans="1:11" x14ac:dyDescent="0.25">
      <c r="A36" s="11" t="s">
        <v>77</v>
      </c>
      <c r="B36" s="13">
        <f>POWER((F36/$J$35)*100, 2)</f>
        <v>1794.2068229057413</v>
      </c>
      <c r="E36" s="73" t="s">
        <v>78</v>
      </c>
      <c r="F36" s="34">
        <v>97</v>
      </c>
      <c r="G36" s="28">
        <f>(F36/$J$35)</f>
        <v>0.42358078602620086</v>
      </c>
    </row>
    <row r="37" spans="1:11" x14ac:dyDescent="0.25">
      <c r="A37" s="70" t="s">
        <v>80</v>
      </c>
      <c r="B37" s="69">
        <f>POWER((F37/$J$37)*100, 2)</f>
        <v>9.149118557791466</v>
      </c>
      <c r="C37" s="70">
        <f>SUM(B37:B47)</f>
        <v>5575.8884779279024</v>
      </c>
      <c r="D37" s="69"/>
      <c r="E37" s="89" t="s">
        <v>81</v>
      </c>
      <c r="F37" s="69">
        <f>11698+7370</f>
        <v>19068</v>
      </c>
      <c r="G37" s="80">
        <f>(F37/$J$37)</f>
        <v>3.0247509910390085E-2</v>
      </c>
      <c r="H37" s="69"/>
      <c r="I37" s="69"/>
      <c r="J37" s="148">
        <f>SUM(F37:F47)</f>
        <v>630399</v>
      </c>
      <c r="K37" s="69"/>
    </row>
    <row r="38" spans="1:11" x14ac:dyDescent="0.25">
      <c r="A38" s="11" t="s">
        <v>80</v>
      </c>
      <c r="B38" s="13">
        <f>POWER((F38/$J$37)*100, 2)</f>
        <v>5394.2485178392108</v>
      </c>
      <c r="E38" s="74" t="s">
        <v>5</v>
      </c>
      <c r="F38" s="13">
        <v>463000</v>
      </c>
      <c r="G38" s="21">
        <f>(F38/$J$37)</f>
        <v>0.73445547978343872</v>
      </c>
      <c r="I38" s="77"/>
    </row>
    <row r="39" spans="1:11" x14ac:dyDescent="0.25">
      <c r="A39" s="11" t="s">
        <v>80</v>
      </c>
      <c r="B39" s="13">
        <f t="shared" ref="B39:B47" si="4">POWER((F39/$J$37)*100, 2)</f>
        <v>1.8261910304608413</v>
      </c>
      <c r="E39" s="74" t="s">
        <v>6</v>
      </c>
      <c r="F39" s="13">
        <v>8519</v>
      </c>
      <c r="G39" s="21">
        <f t="shared" ref="G39:G47" si="5">(F39/$J$37)</f>
        <v>1.3513663568628757E-2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82</v>
      </c>
      <c r="F40" s="13"/>
      <c r="G40" s="21">
        <f t="shared" si="5"/>
        <v>0</v>
      </c>
      <c r="I40" s="77"/>
    </row>
    <row r="41" spans="1:11" x14ac:dyDescent="0.25">
      <c r="A41" s="11" t="s">
        <v>80</v>
      </c>
      <c r="B41" s="13">
        <f t="shared" si="4"/>
        <v>97.519067344294015</v>
      </c>
      <c r="E41" s="74" t="s">
        <v>83</v>
      </c>
      <c r="F41" s="13">
        <f>55074+2985+4194</f>
        <v>62253</v>
      </c>
      <c r="G41" s="21">
        <f t="shared" si="5"/>
        <v>9.8751742943754675E-2</v>
      </c>
      <c r="I41" s="77"/>
    </row>
    <row r="42" spans="1:11" x14ac:dyDescent="0.25">
      <c r="A42" s="11" t="s">
        <v>80</v>
      </c>
      <c r="B42" s="13">
        <f t="shared" si="4"/>
        <v>2.5669163512671047</v>
      </c>
      <c r="E42" s="74" t="s">
        <v>15</v>
      </c>
      <c r="F42" s="13">
        <v>10100</v>
      </c>
      <c r="G42" s="21">
        <f t="shared" si="5"/>
        <v>1.6021599019033977E-2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84</v>
      </c>
      <c r="F43" s="13"/>
      <c r="G43" s="21">
        <f t="shared" si="5"/>
        <v>0</v>
      </c>
      <c r="I43" s="77"/>
    </row>
    <row r="44" spans="1:11" x14ac:dyDescent="0.25">
      <c r="A44" s="11" t="s">
        <v>80</v>
      </c>
      <c r="B44" s="13">
        <f t="shared" si="4"/>
        <v>7.6702178472489866</v>
      </c>
      <c r="E44" s="74" t="s">
        <v>85</v>
      </c>
      <c r="F44" s="102">
        <v>17459</v>
      </c>
      <c r="G44" s="21">
        <f t="shared" si="5"/>
        <v>2.7695158145872693E-2</v>
      </c>
      <c r="I44" s="77"/>
    </row>
    <row r="45" spans="1:11" x14ac:dyDescent="0.25">
      <c r="A45" s="11" t="s">
        <v>80</v>
      </c>
      <c r="B45" s="13">
        <f t="shared" si="4"/>
        <v>0</v>
      </c>
      <c r="E45" s="74" t="s">
        <v>16</v>
      </c>
      <c r="F45" s="102"/>
      <c r="G45" s="21">
        <f t="shared" si="5"/>
        <v>0</v>
      </c>
      <c r="I45" s="77"/>
    </row>
    <row r="46" spans="1:11" x14ac:dyDescent="0.25">
      <c r="A46" s="11" t="s">
        <v>80</v>
      </c>
      <c r="B46" s="13">
        <f t="shared" si="4"/>
        <v>0</v>
      </c>
      <c r="E46" s="74" t="s">
        <v>38</v>
      </c>
      <c r="F46" s="13"/>
      <c r="G46" s="21">
        <f t="shared" si="5"/>
        <v>0</v>
      </c>
      <c r="I46" s="77"/>
    </row>
    <row r="47" spans="1:11" x14ac:dyDescent="0.25">
      <c r="A47" s="11" t="s">
        <v>80</v>
      </c>
      <c r="B47" s="13">
        <f t="shared" si="4"/>
        <v>62.90844895762929</v>
      </c>
      <c r="E47" s="74" t="s">
        <v>86</v>
      </c>
      <c r="F47" s="13">
        <v>50000</v>
      </c>
      <c r="G47" s="21">
        <f t="shared" si="5"/>
        <v>7.9314846628881081E-2</v>
      </c>
      <c r="I47" s="77"/>
    </row>
    <row r="48" spans="1:11" x14ac:dyDescent="0.25">
      <c r="A48" s="70" t="s">
        <v>88</v>
      </c>
      <c r="B48" s="69">
        <f>POWER((F48/$J$48)*100, 2)</f>
        <v>0</v>
      </c>
      <c r="C48" s="70">
        <f>SUM(B48:B56)</f>
        <v>8443.997361593907</v>
      </c>
      <c r="D48" s="69"/>
      <c r="E48" s="69" t="s">
        <v>6</v>
      </c>
      <c r="F48" s="69"/>
      <c r="G48" s="80">
        <f>(F48/$J$48)</f>
        <v>0</v>
      </c>
      <c r="H48" s="69"/>
      <c r="I48" s="69"/>
      <c r="J48" s="148">
        <v>7530</v>
      </c>
      <c r="K48" s="69"/>
    </row>
    <row r="49" spans="1:11" x14ac:dyDescent="0.25">
      <c r="A49" s="105" t="s">
        <v>88</v>
      </c>
      <c r="B49" s="13">
        <f>POWER((F49/$J$48)*100, 2)</f>
        <v>44.09101090106153</v>
      </c>
      <c r="C49" s="105"/>
      <c r="D49" s="13"/>
      <c r="E49" s="108" t="s">
        <v>15</v>
      </c>
      <c r="F49">
        <v>500</v>
      </c>
      <c r="G49" s="28">
        <f>(F49/$J$48)</f>
        <v>6.6401062416998669E-2</v>
      </c>
      <c r="H49" s="13"/>
      <c r="I49" s="13"/>
      <c r="J49" s="167"/>
      <c r="K49" s="13"/>
    </row>
    <row r="50" spans="1:11" x14ac:dyDescent="0.25">
      <c r="A50" s="105" t="s">
        <v>88</v>
      </c>
      <c r="B50" s="13">
        <f t="shared" ref="B50:B56" si="6">POWER((F50/$J$48)*100, 2)</f>
        <v>0</v>
      </c>
      <c r="C50" s="105"/>
      <c r="D50" s="13"/>
      <c r="E50" t="s">
        <v>36</v>
      </c>
      <c r="G50" s="28">
        <f t="shared" ref="G50:G56" si="7">(F50/$J$48)</f>
        <v>0</v>
      </c>
      <c r="J50" s="76"/>
    </row>
    <row r="51" spans="1:11" x14ac:dyDescent="0.25">
      <c r="A51" s="105" t="s">
        <v>88</v>
      </c>
      <c r="B51" s="13">
        <f t="shared" si="6"/>
        <v>3.2142346946873865</v>
      </c>
      <c r="E51" t="s">
        <v>90</v>
      </c>
      <c r="F51">
        <v>135</v>
      </c>
      <c r="G51" s="28">
        <f t="shared" si="7"/>
        <v>1.7928286852589643E-2</v>
      </c>
      <c r="J51" s="76"/>
    </row>
    <row r="52" spans="1:11" x14ac:dyDescent="0.25">
      <c r="A52" s="105" t="s">
        <v>88</v>
      </c>
      <c r="B52" s="13">
        <f t="shared" si="6"/>
        <v>0</v>
      </c>
      <c r="E52" t="s">
        <v>27</v>
      </c>
      <c r="F52" s="101"/>
      <c r="G52" s="28">
        <f t="shared" si="7"/>
        <v>0</v>
      </c>
      <c r="J52" s="76"/>
    </row>
    <row r="53" spans="1:11" x14ac:dyDescent="0.25">
      <c r="A53" s="105" t="s">
        <v>88</v>
      </c>
      <c r="B53" s="13">
        <f t="shared" si="6"/>
        <v>0</v>
      </c>
      <c r="E53" t="s">
        <v>85</v>
      </c>
      <c r="F53" s="101"/>
      <c r="G53" s="28">
        <f t="shared" si="7"/>
        <v>0</v>
      </c>
      <c r="J53" s="76"/>
    </row>
    <row r="54" spans="1:11" x14ac:dyDescent="0.25">
      <c r="A54" s="105" t="s">
        <v>88</v>
      </c>
      <c r="B54" s="13">
        <f t="shared" si="6"/>
        <v>0</v>
      </c>
      <c r="E54" t="s">
        <v>16</v>
      </c>
      <c r="F54" s="101"/>
      <c r="G54" s="28">
        <f t="shared" si="7"/>
        <v>0</v>
      </c>
      <c r="J54" s="76"/>
    </row>
    <row r="55" spans="1:11" x14ac:dyDescent="0.25">
      <c r="A55" s="105" t="s">
        <v>88</v>
      </c>
      <c r="B55" s="13">
        <f t="shared" si="6"/>
        <v>8396.6921159981575</v>
      </c>
      <c r="E55" t="s">
        <v>38</v>
      </c>
      <c r="F55">
        <v>6900</v>
      </c>
      <c r="G55" s="28">
        <f t="shared" si="7"/>
        <v>0.91633466135458164</v>
      </c>
      <c r="J55" s="76"/>
    </row>
    <row r="56" spans="1:11" x14ac:dyDescent="0.25">
      <c r="A56" s="105" t="s">
        <v>88</v>
      </c>
      <c r="B56" s="13">
        <f t="shared" si="6"/>
        <v>0</v>
      </c>
      <c r="E56" t="s">
        <v>89</v>
      </c>
      <c r="G56" s="28">
        <f t="shared" si="7"/>
        <v>0</v>
      </c>
      <c r="J56" s="76"/>
    </row>
    <row r="57" spans="1:11" x14ac:dyDescent="0.25">
      <c r="A57" s="70" t="s">
        <v>91</v>
      </c>
      <c r="B57" s="113">
        <f>POWER((F57/$J$57)*100, 2)</f>
        <v>22.917609778180175</v>
      </c>
      <c r="C57" s="70">
        <f>SUM(B57:B67)</f>
        <v>6140.2811226799467</v>
      </c>
      <c r="D57" s="113"/>
      <c r="E57" s="113" t="s">
        <v>81</v>
      </c>
      <c r="F57" s="113">
        <v>450</v>
      </c>
      <c r="G57" s="80">
        <f>(F57/$J$57)</f>
        <v>4.7872340425531915E-2</v>
      </c>
      <c r="H57" s="113"/>
      <c r="I57" s="113"/>
      <c r="J57" s="148">
        <v>9400</v>
      </c>
      <c r="K57" s="113"/>
    </row>
    <row r="58" spans="1:11" x14ac:dyDescent="0.25">
      <c r="A58" s="11" t="s">
        <v>91</v>
      </c>
      <c r="B58" s="107">
        <f>POWER((F58/$J$57)*100, 2)</f>
        <v>2.6147578089633314</v>
      </c>
      <c r="D58" s="111"/>
      <c r="E58" s="111" t="s">
        <v>93</v>
      </c>
      <c r="F58" s="107">
        <v>152</v>
      </c>
      <c r="G58" s="28">
        <f>(F58/$J$57)</f>
        <v>1.6170212765957447E-2</v>
      </c>
      <c r="H58" s="111"/>
      <c r="I58" s="111"/>
      <c r="J58" s="76"/>
      <c r="K58" s="111"/>
    </row>
    <row r="59" spans="1:11" x14ac:dyDescent="0.25">
      <c r="A59" s="11" t="s">
        <v>91</v>
      </c>
      <c r="B59" s="107">
        <f t="shared" ref="B59:B67" si="8">POWER((F59/$J$57)*100, 2)</f>
        <v>27.954843820733359</v>
      </c>
      <c r="D59" s="111"/>
      <c r="E59" s="111" t="s">
        <v>83</v>
      </c>
      <c r="F59" s="107">
        <v>497</v>
      </c>
      <c r="G59" s="28">
        <f t="shared" ref="G59:G67" si="9">(F59/$J$57)</f>
        <v>5.2872340425531912E-2</v>
      </c>
      <c r="H59" s="111"/>
      <c r="I59" s="111"/>
      <c r="J59" s="76"/>
      <c r="K59" s="111"/>
    </row>
    <row r="60" spans="1:11" x14ac:dyDescent="0.25">
      <c r="A60" s="11" t="s">
        <v>91</v>
      </c>
      <c r="B60" s="107">
        <f t="shared" si="8"/>
        <v>2.8972385694884562</v>
      </c>
      <c r="D60" s="111"/>
      <c r="E60" s="111" t="s">
        <v>15</v>
      </c>
      <c r="F60" s="102">
        <v>160</v>
      </c>
      <c r="G60" s="28">
        <f t="shared" si="9"/>
        <v>1.7021276595744681E-2</v>
      </c>
      <c r="H60" s="111"/>
      <c r="I60" s="111"/>
      <c r="J60" s="76"/>
      <c r="K60" s="111"/>
    </row>
    <row r="61" spans="1:11" x14ac:dyDescent="0.25">
      <c r="A61" s="11" t="s">
        <v>91</v>
      </c>
      <c r="B61" s="107">
        <f t="shared" si="8"/>
        <v>0</v>
      </c>
      <c r="D61" s="111"/>
      <c r="E61" s="111" t="s">
        <v>94</v>
      </c>
      <c r="F61" s="102"/>
      <c r="G61" s="28">
        <f t="shared" si="9"/>
        <v>0</v>
      </c>
      <c r="H61" s="111"/>
      <c r="I61" s="111"/>
      <c r="J61" s="76"/>
      <c r="K61" s="111"/>
    </row>
    <row r="62" spans="1:11" x14ac:dyDescent="0.25">
      <c r="A62" s="11" t="s">
        <v>91</v>
      </c>
      <c r="B62" s="107">
        <f t="shared" si="8"/>
        <v>1.1317338162064282E-4</v>
      </c>
      <c r="D62" s="111"/>
      <c r="E62" s="111" t="s">
        <v>24</v>
      </c>
      <c r="F62" s="107">
        <v>1</v>
      </c>
      <c r="G62" s="28">
        <f t="shared" si="9"/>
        <v>1.0638297872340425E-4</v>
      </c>
      <c r="H62" s="111"/>
      <c r="I62" s="111"/>
      <c r="J62" s="76"/>
      <c r="K62" s="111"/>
    </row>
    <row r="63" spans="1:11" x14ac:dyDescent="0.25">
      <c r="A63" s="11" t="s">
        <v>91</v>
      </c>
      <c r="B63" s="107">
        <f t="shared" si="8"/>
        <v>29.091104572204614</v>
      </c>
      <c r="D63" s="111"/>
      <c r="E63" s="111" t="s">
        <v>36</v>
      </c>
      <c r="F63" s="107">
        <v>507</v>
      </c>
      <c r="G63" s="28">
        <f t="shared" si="9"/>
        <v>5.3936170212765956E-2</v>
      </c>
      <c r="H63" s="111"/>
      <c r="I63" s="111"/>
      <c r="J63" s="76"/>
      <c r="K63" s="111"/>
    </row>
    <row r="64" spans="1:11" x14ac:dyDescent="0.25">
      <c r="A64" s="11" t="s">
        <v>91</v>
      </c>
      <c r="B64" s="107">
        <f t="shared" si="8"/>
        <v>6.518786781349025</v>
      </c>
      <c r="D64" s="111"/>
      <c r="E64" s="111" t="s">
        <v>92</v>
      </c>
      <c r="F64" s="107">
        <v>240</v>
      </c>
      <c r="G64" s="28">
        <f t="shared" si="9"/>
        <v>2.553191489361702E-2</v>
      </c>
      <c r="H64" s="111"/>
      <c r="I64" s="111"/>
      <c r="J64" s="76"/>
      <c r="K64" s="111"/>
    </row>
    <row r="65" spans="1:11" x14ac:dyDescent="0.25">
      <c r="A65" s="11" t="s">
        <v>91</v>
      </c>
      <c r="B65" s="107">
        <f t="shared" si="8"/>
        <v>0.7425305568130377</v>
      </c>
      <c r="D65" s="111"/>
      <c r="E65" s="111" t="s">
        <v>16</v>
      </c>
      <c r="F65" s="107">
        <v>81</v>
      </c>
      <c r="G65" s="28">
        <f t="shared" si="9"/>
        <v>8.6170212765957453E-3</v>
      </c>
      <c r="H65" s="111"/>
      <c r="I65" s="111"/>
      <c r="J65" s="76"/>
      <c r="K65" s="111"/>
    </row>
    <row r="66" spans="1:11" x14ac:dyDescent="0.25">
      <c r="A66" s="11" t="s">
        <v>91</v>
      </c>
      <c r="B66" s="107">
        <f t="shared" si="8"/>
        <v>6047.5441376188328</v>
      </c>
      <c r="D66" s="111"/>
      <c r="E66" s="111" t="s">
        <v>31</v>
      </c>
      <c r="F66" s="107">
        <v>7310</v>
      </c>
      <c r="G66" s="28">
        <f t="shared" si="9"/>
        <v>0.77765957446808509</v>
      </c>
      <c r="H66" s="111"/>
      <c r="I66" s="111"/>
      <c r="J66" s="76"/>
      <c r="K66" s="111"/>
    </row>
    <row r="67" spans="1:11" x14ac:dyDescent="0.25">
      <c r="A67" s="150" t="s">
        <v>91</v>
      </c>
      <c r="B67" s="12">
        <f t="shared" si="8"/>
        <v>0</v>
      </c>
      <c r="C67" s="150"/>
      <c r="D67" s="12"/>
      <c r="E67" s="12" t="s">
        <v>38</v>
      </c>
      <c r="F67" s="140"/>
      <c r="G67" s="27">
        <f t="shared" si="9"/>
        <v>0</v>
      </c>
      <c r="H67" s="12"/>
      <c r="I67" s="12"/>
      <c r="J67" s="147"/>
      <c r="K67" s="12"/>
    </row>
    <row r="68" spans="1:11" x14ac:dyDescent="0.25">
      <c r="A68" s="11" t="s">
        <v>96</v>
      </c>
      <c r="B68" s="117">
        <v>1.8367349999999999E-3</v>
      </c>
      <c r="C68" s="151">
        <v>1316.42</v>
      </c>
      <c r="E68" s="111" t="s">
        <v>130</v>
      </c>
      <c r="F68" s="117">
        <v>60</v>
      </c>
      <c r="G68" s="115">
        <v>4.0000000000000002E-4</v>
      </c>
      <c r="J68" s="11">
        <v>140000</v>
      </c>
    </row>
    <row r="69" spans="1:11" x14ac:dyDescent="0.25">
      <c r="A69" s="11" t="s">
        <v>96</v>
      </c>
      <c r="B69" s="117"/>
      <c r="C69" s="151"/>
      <c r="E69" s="111" t="s">
        <v>17</v>
      </c>
      <c r="F69" s="117"/>
      <c r="G69" s="115"/>
      <c r="J69" s="164"/>
      <c r="K69" s="139"/>
    </row>
    <row r="70" spans="1:11" x14ac:dyDescent="0.25">
      <c r="A70" s="11" t="s">
        <v>96</v>
      </c>
      <c r="B70" s="117">
        <v>0.65147959200000005</v>
      </c>
      <c r="C70" s="164"/>
      <c r="E70" s="111" t="s">
        <v>97</v>
      </c>
      <c r="F70" s="125">
        <v>1130</v>
      </c>
      <c r="G70" s="115">
        <v>8.0999999999999996E-3</v>
      </c>
      <c r="J70" s="164"/>
      <c r="K70" s="114"/>
    </row>
    <row r="71" spans="1:11" x14ac:dyDescent="0.25">
      <c r="A71" s="11" t="s">
        <v>96</v>
      </c>
      <c r="B71" s="117">
        <v>0.18367346900000001</v>
      </c>
      <c r="C71" s="164"/>
      <c r="E71" s="111" t="s">
        <v>81</v>
      </c>
      <c r="F71" s="117">
        <v>600</v>
      </c>
      <c r="G71" s="115">
        <v>4.3E-3</v>
      </c>
      <c r="J71" s="164"/>
      <c r="K71" s="114"/>
    </row>
    <row r="72" spans="1:11" x14ac:dyDescent="0.25">
      <c r="A72" s="11" t="s">
        <v>96</v>
      </c>
      <c r="B72" s="117">
        <v>0.79719387799999997</v>
      </c>
      <c r="C72" s="164"/>
      <c r="E72" s="111" t="s">
        <v>5</v>
      </c>
      <c r="F72" s="125">
        <v>1250</v>
      </c>
      <c r="G72" s="115">
        <v>8.8999999999999999E-3</v>
      </c>
      <c r="J72" s="164"/>
      <c r="K72" s="114"/>
    </row>
    <row r="73" spans="1:11" x14ac:dyDescent="0.25">
      <c r="A73" s="11" t="s">
        <v>96</v>
      </c>
      <c r="B73" s="117">
        <v>8.1632652999999999E-2</v>
      </c>
      <c r="C73" s="164"/>
      <c r="E73" s="111" t="s">
        <v>131</v>
      </c>
      <c r="F73" s="117">
        <v>400</v>
      </c>
      <c r="G73" s="115">
        <v>2.8999999999999998E-3</v>
      </c>
      <c r="J73" s="164"/>
      <c r="K73" s="114"/>
    </row>
    <row r="74" spans="1:11" x14ac:dyDescent="0.25">
      <c r="A74" s="11" t="s">
        <v>96</v>
      </c>
      <c r="B74" s="117">
        <v>0.105161224</v>
      </c>
      <c r="C74" s="164"/>
      <c r="E74" s="111" t="s">
        <v>98</v>
      </c>
      <c r="F74" s="117">
        <v>454</v>
      </c>
      <c r="G74" s="115">
        <v>3.2000000000000002E-3</v>
      </c>
      <c r="J74" s="164"/>
      <c r="K74" s="114"/>
    </row>
    <row r="75" spans="1:11" x14ac:dyDescent="0.25">
      <c r="A75" s="11" t="s">
        <v>96</v>
      </c>
      <c r="B75" s="117">
        <v>0.25</v>
      </c>
      <c r="C75" s="164"/>
      <c r="E75" s="111" t="s">
        <v>132</v>
      </c>
      <c r="F75" s="117">
        <v>700</v>
      </c>
      <c r="G75" s="115">
        <v>5.0000000000000001E-3</v>
      </c>
      <c r="J75" s="164"/>
      <c r="K75" s="114"/>
    </row>
    <row r="76" spans="1:11" x14ac:dyDescent="0.25">
      <c r="A76" s="11" t="s">
        <v>96</v>
      </c>
      <c r="B76" s="117">
        <v>0.52998400000000001</v>
      </c>
      <c r="C76" s="164"/>
      <c r="E76" s="111" t="s">
        <v>99</v>
      </c>
      <c r="F76" s="125">
        <v>1019</v>
      </c>
      <c r="G76" s="115">
        <v>7.3000000000000001E-3</v>
      </c>
      <c r="J76" s="164"/>
      <c r="K76" s="114"/>
    </row>
    <row r="77" spans="1:11" x14ac:dyDescent="0.25">
      <c r="A77" s="11" t="s">
        <v>96</v>
      </c>
      <c r="B77" s="117">
        <v>0.35147959200000001</v>
      </c>
      <c r="C77" s="164"/>
      <c r="E77" s="111" t="s">
        <v>100</v>
      </c>
      <c r="F77" s="117">
        <v>830</v>
      </c>
      <c r="G77" s="115">
        <v>5.8999999999999999E-3</v>
      </c>
      <c r="J77" s="164"/>
      <c r="K77" s="114"/>
    </row>
    <row r="78" spans="1:11" x14ac:dyDescent="0.25">
      <c r="A78" s="11" t="s">
        <v>96</v>
      </c>
      <c r="B78" s="117"/>
      <c r="C78" s="164"/>
      <c r="E78" s="111" t="s">
        <v>39</v>
      </c>
      <c r="F78" s="117"/>
      <c r="G78" s="115"/>
      <c r="J78" s="164"/>
      <c r="K78" s="114"/>
    </row>
    <row r="79" spans="1:11" x14ac:dyDescent="0.25">
      <c r="A79" s="11" t="s">
        <v>96</v>
      </c>
      <c r="B79" s="117">
        <v>0.46045918400000002</v>
      </c>
      <c r="C79" s="164"/>
      <c r="E79" s="111" t="s">
        <v>6</v>
      </c>
      <c r="F79" s="117">
        <v>950</v>
      </c>
      <c r="G79" s="115">
        <v>6.7999999999999996E-3</v>
      </c>
      <c r="J79" s="164"/>
      <c r="K79" s="114"/>
    </row>
    <row r="80" spans="1:11" x14ac:dyDescent="0.25">
      <c r="A80" s="11" t="s">
        <v>96</v>
      </c>
      <c r="B80" s="117">
        <v>4.9984184000000001E-2</v>
      </c>
      <c r="C80" s="164"/>
      <c r="E80" s="111" t="s">
        <v>101</v>
      </c>
      <c r="F80" s="117">
        <v>313</v>
      </c>
      <c r="G80" s="115">
        <v>2.2000000000000001E-3</v>
      </c>
      <c r="J80" s="164"/>
      <c r="K80" s="114"/>
    </row>
    <row r="81" spans="1:11" x14ac:dyDescent="0.25">
      <c r="A81" s="11" t="s">
        <v>96</v>
      </c>
      <c r="B81" s="117"/>
      <c r="C81" s="164"/>
      <c r="E81" s="111" t="s">
        <v>102</v>
      </c>
      <c r="F81" s="117"/>
      <c r="G81" s="115"/>
      <c r="J81" s="164"/>
      <c r="K81" s="114"/>
    </row>
    <row r="82" spans="1:11" x14ac:dyDescent="0.25">
      <c r="A82" s="11" t="s">
        <v>96</v>
      </c>
      <c r="B82" s="117">
        <v>8.1632653059999996</v>
      </c>
      <c r="C82" s="164"/>
      <c r="E82" s="111" t="s">
        <v>82</v>
      </c>
      <c r="F82" s="125">
        <v>4000</v>
      </c>
      <c r="G82" s="115">
        <v>2.86E-2</v>
      </c>
      <c r="J82" s="164"/>
      <c r="K82" s="114"/>
    </row>
    <row r="83" spans="1:11" x14ac:dyDescent="0.25">
      <c r="A83" s="11" t="s">
        <v>96</v>
      </c>
      <c r="B83" s="117">
        <v>1062.853145</v>
      </c>
      <c r="C83" s="164"/>
      <c r="E83" s="111" t="s">
        <v>15</v>
      </c>
      <c r="F83" s="125">
        <v>45642</v>
      </c>
      <c r="G83" s="115">
        <v>0.32600000000000001</v>
      </c>
      <c r="J83" s="164"/>
      <c r="K83" s="114"/>
    </row>
    <row r="84" spans="1:11" x14ac:dyDescent="0.25">
      <c r="A84" s="11" t="s">
        <v>96</v>
      </c>
      <c r="B84" s="117"/>
      <c r="C84" s="164"/>
      <c r="E84" s="111" t="s">
        <v>103</v>
      </c>
      <c r="F84" s="125"/>
      <c r="G84" s="115"/>
      <c r="J84" s="164"/>
      <c r="K84" s="114"/>
    </row>
    <row r="85" spans="1:11" x14ac:dyDescent="0.25">
      <c r="A85" s="11" t="s">
        <v>96</v>
      </c>
      <c r="B85" s="117">
        <v>7.2130611999999997E-2</v>
      </c>
      <c r="C85" s="164"/>
      <c r="E85" s="111" t="s">
        <v>33</v>
      </c>
      <c r="F85" s="117">
        <v>376</v>
      </c>
      <c r="G85" s="115">
        <v>2.7000000000000001E-3</v>
      </c>
      <c r="J85" s="164"/>
      <c r="K85" s="114"/>
    </row>
    <row r="86" spans="1:11" x14ac:dyDescent="0.25">
      <c r="A86" s="11" t="s">
        <v>96</v>
      </c>
      <c r="B86" s="117">
        <v>1.75202E-3</v>
      </c>
      <c r="C86" s="164"/>
      <c r="E86" s="111" t="s">
        <v>142</v>
      </c>
      <c r="F86" s="117">
        <v>59</v>
      </c>
      <c r="G86" s="115">
        <v>4.0000000000000002E-4</v>
      </c>
      <c r="J86" s="164"/>
      <c r="K86" s="114"/>
    </row>
    <row r="87" spans="1:11" x14ac:dyDescent="0.25">
      <c r="A87" s="11" t="s">
        <v>96</v>
      </c>
      <c r="B87" s="117">
        <v>1.5625E-2</v>
      </c>
      <c r="C87" s="164"/>
      <c r="E87" s="111" t="s">
        <v>105</v>
      </c>
      <c r="F87" s="117">
        <v>175</v>
      </c>
      <c r="G87" s="115">
        <v>1.2999999999999999E-3</v>
      </c>
      <c r="J87" s="164"/>
      <c r="K87" s="114"/>
    </row>
    <row r="88" spans="1:11" x14ac:dyDescent="0.25">
      <c r="A88" s="11" t="s">
        <v>96</v>
      </c>
      <c r="B88" s="117"/>
      <c r="C88" s="164"/>
      <c r="E88" s="111" t="s">
        <v>133</v>
      </c>
      <c r="F88" s="117"/>
      <c r="G88" s="115"/>
      <c r="J88" s="164"/>
      <c r="K88" s="114"/>
    </row>
    <row r="89" spans="1:11" x14ac:dyDescent="0.25">
      <c r="A89" s="11" t="s">
        <v>96</v>
      </c>
      <c r="B89" s="117">
        <v>2.4693877550000001</v>
      </c>
      <c r="C89" s="164"/>
      <c r="E89" s="111" t="s">
        <v>106</v>
      </c>
      <c r="F89" s="125">
        <v>2200</v>
      </c>
      <c r="G89" s="115">
        <v>1.5699999999999999E-2</v>
      </c>
      <c r="J89" s="164"/>
      <c r="K89" s="114"/>
    </row>
    <row r="90" spans="1:11" x14ac:dyDescent="0.25">
      <c r="A90" s="11" t="s">
        <v>96</v>
      </c>
      <c r="B90" s="117">
        <v>4.5918400000000001E-4</v>
      </c>
      <c r="C90" s="164"/>
      <c r="E90" s="111" t="s">
        <v>107</v>
      </c>
      <c r="F90" s="117">
        <v>30</v>
      </c>
      <c r="G90" s="115">
        <v>2.0000000000000001E-4</v>
      </c>
      <c r="J90" s="164"/>
      <c r="K90" s="114"/>
    </row>
    <row r="91" spans="1:11" x14ac:dyDescent="0.25">
      <c r="A91" s="11" t="s">
        <v>96</v>
      </c>
      <c r="B91" s="117">
        <v>3.1040820000000002E-3</v>
      </c>
      <c r="C91" s="164"/>
      <c r="E91" s="111" t="s">
        <v>134</v>
      </c>
      <c r="F91" s="117">
        <v>78</v>
      </c>
      <c r="G91" s="115">
        <v>5.9999999999999995E-4</v>
      </c>
      <c r="J91" s="164"/>
      <c r="K91" s="114"/>
    </row>
    <row r="92" spans="1:11" x14ac:dyDescent="0.25">
      <c r="A92" s="11" t="s">
        <v>96</v>
      </c>
      <c r="B92" s="117">
        <v>3.4489795920000001</v>
      </c>
      <c r="C92" s="164"/>
      <c r="E92" s="111" t="s">
        <v>19</v>
      </c>
      <c r="F92" s="125">
        <v>2600</v>
      </c>
      <c r="G92" s="115">
        <v>1.8599999999999998E-2</v>
      </c>
      <c r="J92" s="164"/>
      <c r="K92" s="114"/>
    </row>
    <row r="93" spans="1:11" x14ac:dyDescent="0.25">
      <c r="A93" s="11" t="s">
        <v>96</v>
      </c>
      <c r="B93" s="117">
        <v>1.4744897999999999E-2</v>
      </c>
      <c r="C93" s="164"/>
      <c r="E93" s="111" t="s">
        <v>108</v>
      </c>
      <c r="F93" s="117">
        <v>170</v>
      </c>
      <c r="G93" s="115">
        <v>1.1999999999999999E-3</v>
      </c>
      <c r="J93" s="164"/>
      <c r="K93" s="114"/>
    </row>
    <row r="94" spans="1:11" x14ac:dyDescent="0.25">
      <c r="A94" s="11" t="s">
        <v>96</v>
      </c>
      <c r="B94" s="117">
        <v>3.2916326530000002</v>
      </c>
      <c r="C94" s="164"/>
      <c r="E94" s="111" t="s">
        <v>94</v>
      </c>
      <c r="F94" s="125">
        <v>2540</v>
      </c>
      <c r="G94" s="115">
        <v>1.8100000000000002E-2</v>
      </c>
      <c r="J94" s="164"/>
      <c r="K94" s="114"/>
    </row>
    <row r="95" spans="1:11" x14ac:dyDescent="0.25">
      <c r="A95" s="11" t="s">
        <v>96</v>
      </c>
      <c r="B95" s="117">
        <v>8.6224490000000008E-3</v>
      </c>
      <c r="C95" s="164"/>
      <c r="E95" s="111" t="s">
        <v>21</v>
      </c>
      <c r="F95" s="117">
        <v>130</v>
      </c>
      <c r="G95" s="115">
        <v>8.9999999999999998E-4</v>
      </c>
      <c r="J95" s="164"/>
      <c r="K95" s="114"/>
    </row>
    <row r="96" spans="1:11" x14ac:dyDescent="0.25">
      <c r="A96" s="11" t="s">
        <v>96</v>
      </c>
      <c r="B96" s="117">
        <v>4.5918367000000002E-2</v>
      </c>
      <c r="C96" s="164"/>
      <c r="E96" s="111" t="s">
        <v>22</v>
      </c>
      <c r="F96" s="117">
        <v>300</v>
      </c>
      <c r="G96" s="115">
        <v>2.0999999999999999E-3</v>
      </c>
      <c r="J96" s="164"/>
      <c r="K96" s="114"/>
    </row>
    <row r="97" spans="1:11" x14ac:dyDescent="0.25">
      <c r="A97" s="11" t="s">
        <v>96</v>
      </c>
      <c r="B97" s="117"/>
      <c r="C97" s="164"/>
      <c r="E97" s="111" t="s">
        <v>109</v>
      </c>
      <c r="F97" s="117"/>
      <c r="G97" s="115"/>
      <c r="J97" s="164"/>
      <c r="K97" s="114"/>
    </row>
    <row r="98" spans="1:11" x14ac:dyDescent="0.25">
      <c r="A98" s="11" t="s">
        <v>96</v>
      </c>
      <c r="B98" s="117">
        <v>59.29</v>
      </c>
      <c r="C98" s="164"/>
      <c r="E98" s="111" t="s">
        <v>9</v>
      </c>
      <c r="F98" s="125">
        <v>10780</v>
      </c>
      <c r="G98" s="115">
        <v>7.6999999999999999E-2</v>
      </c>
      <c r="J98" s="164"/>
      <c r="K98" s="114"/>
    </row>
    <row r="99" spans="1:11" x14ac:dyDescent="0.25">
      <c r="A99" s="11" t="s">
        <v>96</v>
      </c>
      <c r="B99" s="117">
        <v>12.755102040000001</v>
      </c>
      <c r="C99" s="164"/>
      <c r="E99" s="111" t="s">
        <v>23</v>
      </c>
      <c r="F99" s="125">
        <v>5000</v>
      </c>
      <c r="G99" s="115">
        <v>3.5700000000000003E-2</v>
      </c>
      <c r="J99" s="164"/>
      <c r="K99" s="114"/>
    </row>
    <row r="100" spans="1:11" x14ac:dyDescent="0.25">
      <c r="A100" s="11" t="s">
        <v>96</v>
      </c>
      <c r="B100" s="117">
        <v>3.1887755100000001</v>
      </c>
      <c r="C100" s="164"/>
      <c r="E100" s="111" t="s">
        <v>24</v>
      </c>
      <c r="F100" s="125">
        <v>2500</v>
      </c>
      <c r="G100" s="115">
        <v>1.7899999999999999E-2</v>
      </c>
      <c r="J100" s="164"/>
      <c r="K100" s="114"/>
    </row>
    <row r="101" spans="1:11" x14ac:dyDescent="0.25">
      <c r="A101" s="11" t="s">
        <v>96</v>
      </c>
      <c r="B101" s="117">
        <v>1.6899999999999998E-2</v>
      </c>
      <c r="C101" s="164"/>
      <c r="E101" s="111" t="s">
        <v>135</v>
      </c>
      <c r="F101" s="117">
        <v>182</v>
      </c>
      <c r="G101" s="115">
        <v>1.2999999999999999E-3</v>
      </c>
      <c r="J101" s="164"/>
      <c r="K101" s="114"/>
    </row>
    <row r="102" spans="1:11" x14ac:dyDescent="0.25">
      <c r="A102" s="11" t="s">
        <v>96</v>
      </c>
      <c r="B102" s="117"/>
      <c r="C102" s="164"/>
      <c r="E102" s="111" t="s">
        <v>110</v>
      </c>
      <c r="F102" s="117"/>
      <c r="G102" s="115"/>
      <c r="J102" s="164"/>
      <c r="K102" s="114"/>
    </row>
    <row r="103" spans="1:11" x14ac:dyDescent="0.25">
      <c r="A103" s="11" t="s">
        <v>96</v>
      </c>
      <c r="B103" s="117"/>
      <c r="C103" s="164"/>
      <c r="E103" s="111" t="s">
        <v>136</v>
      </c>
      <c r="F103" s="117"/>
      <c r="G103" s="115"/>
      <c r="J103" s="164"/>
      <c r="K103" s="114"/>
    </row>
    <row r="104" spans="1:11" x14ac:dyDescent="0.25">
      <c r="A104" s="11" t="s">
        <v>96</v>
      </c>
      <c r="B104" s="117">
        <v>0.165765306</v>
      </c>
      <c r="C104" s="164"/>
      <c r="E104" s="111" t="s">
        <v>25</v>
      </c>
      <c r="F104" s="117">
        <v>570</v>
      </c>
      <c r="G104" s="115">
        <v>4.1000000000000003E-3</v>
      </c>
      <c r="J104" s="164"/>
      <c r="K104" s="114"/>
    </row>
    <row r="105" spans="1:11" x14ac:dyDescent="0.25">
      <c r="A105" s="11" t="s">
        <v>96</v>
      </c>
      <c r="B105" s="117">
        <v>0.31600459199999997</v>
      </c>
      <c r="C105" s="164"/>
      <c r="E105" s="111" t="s">
        <v>111</v>
      </c>
      <c r="F105" s="117">
        <v>787</v>
      </c>
      <c r="G105" s="115">
        <v>5.5999999999999999E-3</v>
      </c>
      <c r="J105" s="164"/>
      <c r="K105" s="114"/>
    </row>
    <row r="106" spans="1:11" x14ac:dyDescent="0.25">
      <c r="A106" s="11" t="s">
        <v>96</v>
      </c>
      <c r="B106" s="117">
        <v>2.6989796E-2</v>
      </c>
      <c r="C106" s="164"/>
      <c r="E106" s="111" t="s">
        <v>137</v>
      </c>
      <c r="F106" s="117">
        <v>230</v>
      </c>
      <c r="G106" s="115">
        <v>1.6000000000000001E-3</v>
      </c>
      <c r="J106" s="164"/>
      <c r="K106" s="114"/>
    </row>
    <row r="107" spans="1:11" x14ac:dyDescent="0.25">
      <c r="A107" s="11" t="s">
        <v>96</v>
      </c>
      <c r="B107" s="117"/>
      <c r="C107" s="164"/>
      <c r="E107" s="111" t="s">
        <v>112</v>
      </c>
      <c r="F107" s="117"/>
      <c r="G107" s="115"/>
      <c r="J107" s="164"/>
      <c r="K107" s="114"/>
    </row>
    <row r="108" spans="1:11" x14ac:dyDescent="0.25">
      <c r="A108" s="11" t="s">
        <v>96</v>
      </c>
      <c r="B108" s="117">
        <v>0.14987959200000001</v>
      </c>
      <c r="C108" s="164"/>
      <c r="E108" s="111" t="s">
        <v>113</v>
      </c>
      <c r="F108" s="117">
        <v>542</v>
      </c>
      <c r="G108" s="115">
        <v>3.8999999999999998E-3</v>
      </c>
      <c r="J108" s="164"/>
      <c r="K108" s="114"/>
    </row>
    <row r="109" spans="1:11" x14ac:dyDescent="0.25">
      <c r="A109" s="11" t="s">
        <v>96</v>
      </c>
      <c r="B109" s="117">
        <v>2.2073468999999998E-2</v>
      </c>
      <c r="C109" s="164"/>
      <c r="E109" s="111" t="s">
        <v>114</v>
      </c>
      <c r="F109" s="117">
        <v>208</v>
      </c>
      <c r="G109" s="115">
        <v>1.5E-3</v>
      </c>
      <c r="J109" s="164"/>
      <c r="K109" s="114"/>
    </row>
    <row r="110" spans="1:11" x14ac:dyDescent="0.25">
      <c r="A110" s="11" t="s">
        <v>96</v>
      </c>
      <c r="B110" s="117">
        <v>0.33921804900000002</v>
      </c>
      <c r="C110" s="164"/>
      <c r="E110" s="111" t="s">
        <v>115</v>
      </c>
      <c r="F110" s="117">
        <v>815</v>
      </c>
      <c r="G110" s="115">
        <v>5.7999999999999996E-3</v>
      </c>
      <c r="J110" s="164"/>
      <c r="K110" s="114"/>
    </row>
    <row r="111" spans="1:11" x14ac:dyDescent="0.25">
      <c r="A111" s="11" t="s">
        <v>96</v>
      </c>
      <c r="B111" s="117">
        <v>0.510204082</v>
      </c>
      <c r="C111" s="164"/>
      <c r="E111" s="111" t="s">
        <v>26</v>
      </c>
      <c r="F111" s="125">
        <v>1000</v>
      </c>
      <c r="G111" s="115">
        <v>7.1000000000000004E-3</v>
      </c>
      <c r="J111" s="164"/>
      <c r="K111" s="114"/>
    </row>
    <row r="112" spans="1:11" x14ac:dyDescent="0.25">
      <c r="A112" s="11" t="s">
        <v>96</v>
      </c>
      <c r="B112" s="117">
        <v>0.60522843000000004</v>
      </c>
      <c r="C112" s="164"/>
      <c r="E112" s="111" t="s">
        <v>56</v>
      </c>
      <c r="F112" s="125">
        <v>1089</v>
      </c>
      <c r="G112" s="115">
        <v>7.7999999999999996E-3</v>
      </c>
      <c r="J112" s="164"/>
      <c r="K112" s="114"/>
    </row>
    <row r="113" spans="1:11" x14ac:dyDescent="0.25">
      <c r="A113" s="11" t="s">
        <v>96</v>
      </c>
      <c r="B113" s="117">
        <v>1.653061224</v>
      </c>
      <c r="C113" s="164"/>
      <c r="E113" s="111" t="s">
        <v>138</v>
      </c>
      <c r="F113" s="125">
        <v>1800</v>
      </c>
      <c r="G113" s="115">
        <v>1.29E-2</v>
      </c>
      <c r="J113" s="164"/>
      <c r="K113" s="114"/>
    </row>
    <row r="114" spans="1:11" x14ac:dyDescent="0.25">
      <c r="A114" s="11" t="s">
        <v>96</v>
      </c>
      <c r="B114" s="117">
        <v>7.9719390000000008E-3</v>
      </c>
      <c r="C114" s="164"/>
      <c r="E114" s="111" t="s">
        <v>116</v>
      </c>
      <c r="F114" s="117">
        <v>125</v>
      </c>
      <c r="G114" s="115">
        <v>8.9999999999999998E-4</v>
      </c>
      <c r="J114" s="164"/>
      <c r="K114" s="114"/>
    </row>
    <row r="115" spans="1:11" x14ac:dyDescent="0.25">
      <c r="A115" s="11" t="s">
        <v>96</v>
      </c>
      <c r="B115" s="117"/>
      <c r="C115" s="164"/>
      <c r="E115" s="111" t="s">
        <v>139</v>
      </c>
      <c r="F115" s="117"/>
      <c r="G115" s="115"/>
      <c r="J115" s="164"/>
      <c r="K115" s="114"/>
    </row>
    <row r="116" spans="1:11" x14ac:dyDescent="0.25">
      <c r="A116" s="11" t="s">
        <v>96</v>
      </c>
      <c r="B116" s="117">
        <v>4.5918367000000002E-2</v>
      </c>
      <c r="C116" s="164"/>
      <c r="E116" s="111" t="s">
        <v>117</v>
      </c>
      <c r="F116" s="117">
        <v>300</v>
      </c>
      <c r="G116" s="115">
        <v>2.0999999999999999E-3</v>
      </c>
      <c r="J116" s="164"/>
      <c r="K116" s="114"/>
    </row>
    <row r="117" spans="1:11" x14ac:dyDescent="0.25">
      <c r="A117" s="11" t="s">
        <v>96</v>
      </c>
      <c r="B117" s="117">
        <v>1.4744897960000001</v>
      </c>
      <c r="C117" s="164"/>
      <c r="E117" s="111" t="s">
        <v>147</v>
      </c>
      <c r="F117" s="125">
        <v>1700</v>
      </c>
      <c r="G117" s="115">
        <v>1.21E-2</v>
      </c>
      <c r="J117" s="164"/>
      <c r="K117" s="114"/>
    </row>
    <row r="118" spans="1:11" x14ac:dyDescent="0.25">
      <c r="A118" s="11" t="s">
        <v>96</v>
      </c>
      <c r="B118" s="117">
        <v>3.4489795920000001</v>
      </c>
      <c r="C118" s="164"/>
      <c r="E118" s="111" t="s">
        <v>28</v>
      </c>
      <c r="F118" s="125">
        <v>2600</v>
      </c>
      <c r="G118" s="115">
        <v>1.8599999999999998E-2</v>
      </c>
      <c r="J118" s="164"/>
      <c r="K118" s="114"/>
    </row>
    <row r="119" spans="1:11" x14ac:dyDescent="0.25">
      <c r="A119" s="11" t="s">
        <v>96</v>
      </c>
      <c r="B119" s="116">
        <v>1.2755099999999999E-5</v>
      </c>
      <c r="C119" s="164"/>
      <c r="E119" s="111" t="s">
        <v>92</v>
      </c>
      <c r="F119" s="117">
        <v>5</v>
      </c>
      <c r="G119" s="115">
        <v>0</v>
      </c>
      <c r="J119" s="164"/>
      <c r="K119" s="114"/>
    </row>
    <row r="120" spans="1:11" x14ac:dyDescent="0.25">
      <c r="A120" s="11" t="s">
        <v>96</v>
      </c>
      <c r="B120" s="117">
        <v>2.4693877550000001</v>
      </c>
      <c r="C120" s="164"/>
      <c r="E120" s="111" t="s">
        <v>118</v>
      </c>
      <c r="F120" s="125">
        <v>2200</v>
      </c>
      <c r="G120" s="115">
        <v>1.5699999999999999E-2</v>
      </c>
      <c r="J120" s="164"/>
      <c r="K120" s="114"/>
    </row>
    <row r="121" spans="1:11" x14ac:dyDescent="0.25">
      <c r="A121" s="11" t="s">
        <v>96</v>
      </c>
      <c r="B121" s="117"/>
      <c r="C121" s="164"/>
      <c r="E121" s="111" t="s">
        <v>85</v>
      </c>
      <c r="F121" s="125"/>
      <c r="G121" s="115"/>
      <c r="J121" s="164"/>
      <c r="K121" s="114"/>
    </row>
    <row r="122" spans="1:11" x14ac:dyDescent="0.25">
      <c r="A122" s="11" t="s">
        <v>96</v>
      </c>
      <c r="B122" s="117">
        <v>4.5065224490000002</v>
      </c>
      <c r="C122" s="164"/>
      <c r="E122" s="111" t="s">
        <v>119</v>
      </c>
      <c r="F122" s="125">
        <v>2972</v>
      </c>
      <c r="G122" s="115">
        <v>2.12E-2</v>
      </c>
      <c r="J122" s="164"/>
      <c r="K122" s="114"/>
    </row>
    <row r="123" spans="1:11" x14ac:dyDescent="0.25">
      <c r="A123" s="11" t="s">
        <v>96</v>
      </c>
      <c r="B123" s="117">
        <v>5.1020409999999999E-3</v>
      </c>
      <c r="C123" s="164"/>
      <c r="E123" s="111" t="s">
        <v>29</v>
      </c>
      <c r="F123" s="117">
        <v>100</v>
      </c>
      <c r="G123" s="115">
        <v>6.9999999999999999E-4</v>
      </c>
      <c r="J123" s="164"/>
      <c r="K123" s="114"/>
    </row>
    <row r="124" spans="1:11" x14ac:dyDescent="0.25">
      <c r="A124" s="11" t="s">
        <v>96</v>
      </c>
      <c r="B124" s="117">
        <v>73.469387760000004</v>
      </c>
      <c r="C124" s="164"/>
      <c r="E124" s="111" t="s">
        <v>16</v>
      </c>
      <c r="F124" s="125">
        <v>12000</v>
      </c>
      <c r="G124" s="115">
        <v>8.5699999999999998E-2</v>
      </c>
      <c r="J124" s="164"/>
      <c r="K124" s="114"/>
    </row>
    <row r="125" spans="1:11" x14ac:dyDescent="0.25">
      <c r="A125" s="11" t="s">
        <v>96</v>
      </c>
      <c r="B125" s="117">
        <v>6.6122448980000001</v>
      </c>
      <c r="C125" s="164"/>
      <c r="E125" s="111" t="s">
        <v>54</v>
      </c>
      <c r="F125" s="125">
        <v>3600</v>
      </c>
      <c r="G125" s="115">
        <v>2.5700000000000001E-2</v>
      </c>
      <c r="J125" s="164"/>
      <c r="K125" s="114"/>
    </row>
    <row r="126" spans="1:11" x14ac:dyDescent="0.25">
      <c r="A126" s="11" t="s">
        <v>96</v>
      </c>
      <c r="B126" s="117">
        <v>6.0617350000000004E-3</v>
      </c>
      <c r="C126" s="164"/>
      <c r="E126" s="111" t="s">
        <v>37</v>
      </c>
      <c r="F126" s="117">
        <v>109</v>
      </c>
      <c r="G126" s="115">
        <v>8.0000000000000004E-4</v>
      </c>
      <c r="J126" s="164"/>
      <c r="K126" s="114"/>
    </row>
    <row r="127" spans="1:11" x14ac:dyDescent="0.25">
      <c r="A127" s="11" t="s">
        <v>96</v>
      </c>
      <c r="B127" s="117">
        <v>0.120508163</v>
      </c>
      <c r="C127" s="164"/>
      <c r="E127" s="111" t="s">
        <v>120</v>
      </c>
      <c r="F127" s="117">
        <v>486</v>
      </c>
      <c r="G127" s="115">
        <v>3.5000000000000001E-3</v>
      </c>
      <c r="J127" s="164"/>
      <c r="K127" s="114"/>
    </row>
    <row r="128" spans="1:11" x14ac:dyDescent="0.25">
      <c r="A128" s="11" t="s">
        <v>96</v>
      </c>
      <c r="B128" s="117">
        <v>0.196122449</v>
      </c>
      <c r="C128" s="164"/>
      <c r="E128" s="111" t="s">
        <v>121</v>
      </c>
      <c r="F128" s="117">
        <v>620</v>
      </c>
      <c r="G128" s="115">
        <v>4.4000000000000003E-3</v>
      </c>
      <c r="J128" s="164"/>
      <c r="K128" s="114"/>
    </row>
    <row r="129" spans="1:11" x14ac:dyDescent="0.25">
      <c r="A129" s="11" t="s">
        <v>96</v>
      </c>
      <c r="B129" s="117">
        <v>8.1632652999999999E-2</v>
      </c>
      <c r="C129" s="164"/>
      <c r="E129" s="111" t="s">
        <v>32</v>
      </c>
      <c r="F129" s="117">
        <v>400</v>
      </c>
      <c r="G129" s="115">
        <v>2.8999999999999998E-3</v>
      </c>
      <c r="J129" s="164"/>
      <c r="K129" s="114"/>
    </row>
    <row r="130" spans="1:11" x14ac:dyDescent="0.25">
      <c r="A130" s="11" t="s">
        <v>96</v>
      </c>
      <c r="B130" s="117">
        <v>4.5918400000000001E-4</v>
      </c>
      <c r="C130" s="164"/>
      <c r="E130" s="111" t="s">
        <v>122</v>
      </c>
      <c r="F130" s="117">
        <v>30</v>
      </c>
      <c r="G130" s="115">
        <v>2.0000000000000001E-4</v>
      </c>
      <c r="J130" s="164"/>
      <c r="K130" s="114"/>
    </row>
    <row r="131" spans="1:11" x14ac:dyDescent="0.25">
      <c r="A131" s="11" t="s">
        <v>96</v>
      </c>
      <c r="B131" s="117">
        <v>1.2755100000000001E-3</v>
      </c>
      <c r="C131" s="164"/>
      <c r="E131" s="111" t="s">
        <v>123</v>
      </c>
      <c r="F131" s="117">
        <v>50</v>
      </c>
      <c r="G131" s="115">
        <v>4.0000000000000002E-4</v>
      </c>
      <c r="J131" s="164"/>
      <c r="K131" s="114"/>
    </row>
    <row r="132" spans="1:11" x14ac:dyDescent="0.25">
      <c r="A132" s="11" t="s">
        <v>96</v>
      </c>
      <c r="B132" s="117"/>
      <c r="C132" s="164"/>
      <c r="E132" s="111" t="s">
        <v>124</v>
      </c>
      <c r="F132" s="117"/>
      <c r="G132" s="115"/>
      <c r="J132" s="164"/>
      <c r="K132" s="114"/>
    </row>
    <row r="133" spans="1:11" x14ac:dyDescent="0.25">
      <c r="A133" s="11" t="s">
        <v>96</v>
      </c>
      <c r="B133" s="117"/>
      <c r="C133" s="164"/>
      <c r="E133" s="111" t="s">
        <v>140</v>
      </c>
      <c r="F133" s="117"/>
      <c r="G133" s="115"/>
      <c r="J133" s="164"/>
      <c r="K133" s="114"/>
    </row>
    <row r="134" spans="1:11" x14ac:dyDescent="0.25">
      <c r="A134" s="11" t="s">
        <v>96</v>
      </c>
      <c r="B134" s="117">
        <v>11.414744900000001</v>
      </c>
      <c r="C134" s="164"/>
      <c r="E134" s="111" t="s">
        <v>125</v>
      </c>
      <c r="F134" s="125">
        <v>4730</v>
      </c>
      <c r="G134" s="115">
        <v>3.3799999999999997E-2</v>
      </c>
      <c r="J134" s="164"/>
      <c r="K134" s="114"/>
    </row>
    <row r="135" spans="1:11" x14ac:dyDescent="0.25">
      <c r="A135" s="11" t="s">
        <v>96</v>
      </c>
      <c r="B135" s="117">
        <v>4.5918367000000002E-2</v>
      </c>
      <c r="C135" s="164"/>
      <c r="E135" s="111" t="s">
        <v>31</v>
      </c>
      <c r="F135" s="117">
        <v>300</v>
      </c>
      <c r="G135" s="115">
        <v>2.0999999999999999E-3</v>
      </c>
      <c r="J135" s="164"/>
      <c r="K135" s="114"/>
    </row>
    <row r="136" spans="1:11" x14ac:dyDescent="0.25">
      <c r="A136" s="11" t="s">
        <v>96</v>
      </c>
      <c r="B136" s="117">
        <v>4.3800510000000001E-2</v>
      </c>
      <c r="C136" s="164"/>
      <c r="E136" s="111" t="s">
        <v>141</v>
      </c>
      <c r="F136" s="117">
        <v>293</v>
      </c>
      <c r="G136" s="115">
        <v>2.0999999999999999E-3</v>
      </c>
      <c r="J136" s="164"/>
      <c r="K136" s="114"/>
    </row>
    <row r="137" spans="1:11" x14ac:dyDescent="0.25">
      <c r="A137" s="11" t="s">
        <v>96</v>
      </c>
      <c r="B137" s="117">
        <v>2.9387755100000001</v>
      </c>
      <c r="C137" s="164"/>
      <c r="E137" s="111" t="s">
        <v>126</v>
      </c>
      <c r="F137" s="125">
        <v>2400</v>
      </c>
      <c r="G137" s="115">
        <v>1.7100000000000001E-2</v>
      </c>
      <c r="J137" s="164"/>
      <c r="K137" s="114"/>
    </row>
    <row r="138" spans="1:11" x14ac:dyDescent="0.25">
      <c r="A138" s="11" t="s">
        <v>96</v>
      </c>
      <c r="B138" s="117">
        <v>0.49803265299999999</v>
      </c>
      <c r="C138" s="164"/>
      <c r="E138" s="111" t="s">
        <v>127</v>
      </c>
      <c r="F138" s="111">
        <v>988</v>
      </c>
      <c r="G138" s="115">
        <v>7.1000000000000004E-3</v>
      </c>
      <c r="J138" s="164"/>
      <c r="K138" s="114"/>
    </row>
    <row r="139" spans="1:11" x14ac:dyDescent="0.25">
      <c r="A139" s="11" t="s">
        <v>96</v>
      </c>
      <c r="B139" s="117">
        <v>0.326530612</v>
      </c>
      <c r="C139" s="164"/>
      <c r="E139" s="111" t="s">
        <v>128</v>
      </c>
      <c r="F139" s="117">
        <v>800</v>
      </c>
      <c r="G139" s="115">
        <v>5.7000000000000002E-3</v>
      </c>
      <c r="J139" s="164"/>
      <c r="K139" s="114"/>
    </row>
    <row r="140" spans="1:11" x14ac:dyDescent="0.25">
      <c r="A140" s="11" t="s">
        <v>96</v>
      </c>
      <c r="B140" s="117">
        <v>44.412704079999997</v>
      </c>
      <c r="C140" s="164"/>
      <c r="E140" s="111" t="s">
        <v>38</v>
      </c>
      <c r="F140" s="125">
        <v>9330</v>
      </c>
      <c r="G140" s="115">
        <v>6.6600000000000006E-2</v>
      </c>
      <c r="J140" s="164"/>
      <c r="K140" s="114"/>
    </row>
    <row r="141" spans="1:11" x14ac:dyDescent="0.25">
      <c r="A141" s="11" t="s">
        <v>96</v>
      </c>
      <c r="B141" s="117">
        <v>0.73469387799999997</v>
      </c>
      <c r="C141" s="164"/>
      <c r="E141" s="111" t="s">
        <v>129</v>
      </c>
      <c r="F141" s="125">
        <v>1200</v>
      </c>
      <c r="G141" s="115">
        <v>8.6E-3</v>
      </c>
      <c r="J141" s="164"/>
      <c r="K141" s="114"/>
    </row>
    <row r="142" spans="1:11" x14ac:dyDescent="0.25">
      <c r="A142" s="11" t="s">
        <v>96</v>
      </c>
      <c r="B142" s="117">
        <v>0.61734693900000004</v>
      </c>
      <c r="C142" s="164"/>
      <c r="E142" s="111" t="s">
        <v>12</v>
      </c>
      <c r="F142" s="125">
        <v>1100</v>
      </c>
      <c r="G142" s="115">
        <v>7.9000000000000008E-3</v>
      </c>
      <c r="J142" s="164"/>
      <c r="K142" s="114"/>
    </row>
    <row r="143" spans="1:11" x14ac:dyDescent="0.25">
      <c r="A143" s="11" t="s">
        <v>96</v>
      </c>
      <c r="B143" s="117">
        <v>4.5918367000000002E-2</v>
      </c>
      <c r="C143" s="164"/>
      <c r="E143" s="111" t="s">
        <v>47</v>
      </c>
      <c r="F143" s="117">
        <v>300</v>
      </c>
      <c r="G143" s="115">
        <v>2.0999999999999999E-3</v>
      </c>
      <c r="J143" s="164"/>
      <c r="K143" s="114"/>
    </row>
    <row r="144" spans="1:11" x14ac:dyDescent="0.25">
      <c r="A144" s="150" t="s">
        <v>96</v>
      </c>
      <c r="B144" s="152">
        <v>4.7020409999999997E-3</v>
      </c>
      <c r="C144" s="165"/>
      <c r="E144" s="12" t="s">
        <v>86</v>
      </c>
      <c r="F144" s="152">
        <v>96</v>
      </c>
      <c r="G144" s="119">
        <v>6.9999999999999999E-4</v>
      </c>
      <c r="H144" s="12"/>
      <c r="I144" s="12"/>
      <c r="J144" s="165"/>
      <c r="K144" s="114"/>
    </row>
    <row r="145" spans="1:10" x14ac:dyDescent="0.25">
      <c r="A145" s="70" t="s">
        <v>149</v>
      </c>
      <c r="B145" s="117">
        <v>238.8843</v>
      </c>
      <c r="C145" s="151">
        <v>1605.184</v>
      </c>
      <c r="D145" s="113"/>
      <c r="E145" s="107" t="s">
        <v>99</v>
      </c>
      <c r="F145" s="118">
        <v>6306</v>
      </c>
      <c r="G145" s="115">
        <v>0.15459999999999999</v>
      </c>
      <c r="J145" s="11">
        <v>40800</v>
      </c>
    </row>
    <row r="146" spans="1:10" x14ac:dyDescent="0.25">
      <c r="A146" s="105" t="s">
        <v>149</v>
      </c>
      <c r="B146" s="117">
        <v>0.58099999999999996</v>
      </c>
      <c r="C146" s="114"/>
      <c r="D146" s="107"/>
      <c r="E146" s="107" t="s">
        <v>6</v>
      </c>
      <c r="F146" s="114">
        <v>311</v>
      </c>
      <c r="G146" s="115">
        <v>7.6E-3</v>
      </c>
      <c r="J146" s="164"/>
    </row>
    <row r="147" spans="1:10" x14ac:dyDescent="0.25">
      <c r="A147" s="105" t="s">
        <v>149</v>
      </c>
      <c r="B147" s="117">
        <v>703.02959999999996</v>
      </c>
      <c r="C147" s="114"/>
      <c r="D147" s="107"/>
      <c r="E147" s="107" t="s">
        <v>82</v>
      </c>
      <c r="F147" s="118">
        <v>10818</v>
      </c>
      <c r="G147" s="115">
        <v>0.2651</v>
      </c>
      <c r="J147" s="164"/>
    </row>
    <row r="148" spans="1:10" x14ac:dyDescent="0.25">
      <c r="A148" s="105" t="s">
        <v>149</v>
      </c>
      <c r="B148" s="117">
        <v>7.6680999999999999</v>
      </c>
      <c r="C148" s="114"/>
      <c r="D148" s="107"/>
      <c r="E148" s="107" t="s">
        <v>151</v>
      </c>
      <c r="F148" s="118">
        <v>1130</v>
      </c>
      <c r="G148" s="115">
        <v>2.7699999999999999E-2</v>
      </c>
      <c r="J148" s="164"/>
    </row>
    <row r="149" spans="1:10" x14ac:dyDescent="0.25">
      <c r="A149" s="105" t="s">
        <v>149</v>
      </c>
      <c r="B149" s="117">
        <v>224.2653</v>
      </c>
      <c r="C149" s="114"/>
      <c r="D149" s="107"/>
      <c r="E149" s="107" t="s">
        <v>15</v>
      </c>
      <c r="F149" s="118">
        <v>6110</v>
      </c>
      <c r="G149" s="115">
        <v>0.14979999999999999</v>
      </c>
      <c r="J149" s="164"/>
    </row>
    <row r="150" spans="1:10" x14ac:dyDescent="0.25">
      <c r="A150" s="105" t="s">
        <v>149</v>
      </c>
      <c r="B150" s="117"/>
      <c r="C150" s="114"/>
      <c r="D150" s="107"/>
      <c r="E150" s="107" t="s">
        <v>152</v>
      </c>
      <c r="F150" s="118"/>
      <c r="G150" s="115"/>
      <c r="J150" s="164"/>
    </row>
    <row r="151" spans="1:10" x14ac:dyDescent="0.25">
      <c r="A151" s="105" t="s">
        <v>149</v>
      </c>
      <c r="B151" s="117">
        <v>58.740200000000002</v>
      </c>
      <c r="C151" s="114"/>
      <c r="D151" s="107"/>
      <c r="E151" s="107" t="s">
        <v>94</v>
      </c>
      <c r="F151" s="118">
        <v>3127</v>
      </c>
      <c r="G151" s="115">
        <v>7.6600000000000001E-2</v>
      </c>
      <c r="J151" s="164"/>
    </row>
    <row r="152" spans="1:10" x14ac:dyDescent="0.25">
      <c r="A152" s="105" t="s">
        <v>149</v>
      </c>
      <c r="B152" s="117">
        <v>20.3826</v>
      </c>
      <c r="C152" s="114"/>
      <c r="D152" s="107"/>
      <c r="E152" s="107" t="s">
        <v>136</v>
      </c>
      <c r="F152" s="118">
        <v>1842</v>
      </c>
      <c r="G152" s="115">
        <v>4.5100000000000001E-2</v>
      </c>
      <c r="J152" s="164"/>
    </row>
    <row r="153" spans="1:10" x14ac:dyDescent="0.25">
      <c r="A153" s="105" t="s">
        <v>149</v>
      </c>
      <c r="B153" s="117">
        <v>9.4617000000000004</v>
      </c>
      <c r="C153" s="114"/>
      <c r="D153" s="107"/>
      <c r="E153" s="107" t="s">
        <v>153</v>
      </c>
      <c r="F153" s="118">
        <v>1255</v>
      </c>
      <c r="G153" s="115">
        <v>3.0800000000000001E-2</v>
      </c>
      <c r="J153" s="164"/>
    </row>
    <row r="154" spans="1:10" x14ac:dyDescent="0.25">
      <c r="A154" s="105" t="s">
        <v>149</v>
      </c>
      <c r="B154" s="117">
        <v>0.26740000000000003</v>
      </c>
      <c r="C154" s="114"/>
      <c r="D154" s="107"/>
      <c r="E154" s="14" t="s">
        <v>154</v>
      </c>
      <c r="F154" s="114">
        <v>211</v>
      </c>
      <c r="G154" s="115">
        <v>5.1999999999999998E-3</v>
      </c>
      <c r="J154" s="164"/>
    </row>
    <row r="155" spans="1:10" x14ac:dyDescent="0.25">
      <c r="A155" s="105" t="s">
        <v>149</v>
      </c>
      <c r="B155" s="117">
        <v>332.4366</v>
      </c>
      <c r="C155" s="114"/>
      <c r="D155" s="107"/>
      <c r="E155" s="107" t="s">
        <v>16</v>
      </c>
      <c r="F155" s="118">
        <v>7439</v>
      </c>
      <c r="G155" s="115">
        <v>0.18229999999999999</v>
      </c>
      <c r="J155" s="164"/>
    </row>
    <row r="156" spans="1:10" x14ac:dyDescent="0.25">
      <c r="A156" s="105" t="s">
        <v>149</v>
      </c>
      <c r="B156" s="117">
        <v>2.8188</v>
      </c>
      <c r="C156" s="114"/>
      <c r="D156" s="107"/>
      <c r="E156" s="107" t="s">
        <v>32</v>
      </c>
      <c r="F156" s="114">
        <v>685</v>
      </c>
      <c r="G156" s="115">
        <v>1.6799999999999999E-2</v>
      </c>
      <c r="J156" s="164"/>
    </row>
    <row r="157" spans="1:10" x14ac:dyDescent="0.25">
      <c r="A157" s="105" t="s">
        <v>149</v>
      </c>
      <c r="B157" s="117"/>
      <c r="C157" s="114"/>
      <c r="D157" s="107"/>
      <c r="E157" s="107" t="s">
        <v>126</v>
      </c>
      <c r="F157" s="114"/>
      <c r="G157" s="115"/>
      <c r="J157" s="164"/>
    </row>
    <row r="158" spans="1:10" x14ac:dyDescent="0.25">
      <c r="A158" s="105" t="s">
        <v>149</v>
      </c>
      <c r="B158" s="117">
        <v>2.2353000000000001</v>
      </c>
      <c r="C158" s="114"/>
      <c r="D158" s="107"/>
      <c r="E158" s="107" t="s">
        <v>128</v>
      </c>
      <c r="F158" s="114">
        <v>610</v>
      </c>
      <c r="G158" s="115">
        <v>1.4999999999999999E-2</v>
      </c>
      <c r="J158" s="164"/>
    </row>
    <row r="159" spans="1:10" x14ac:dyDescent="0.25">
      <c r="A159" s="105" t="s">
        <v>149</v>
      </c>
      <c r="B159" s="117">
        <v>4.3403</v>
      </c>
      <c r="C159" s="114"/>
      <c r="E159" s="107" t="s">
        <v>38</v>
      </c>
      <c r="F159" s="114">
        <v>850</v>
      </c>
      <c r="G159" s="115">
        <v>2.0799999999999999E-2</v>
      </c>
      <c r="J159" s="164"/>
    </row>
    <row r="160" spans="1:10" x14ac:dyDescent="0.25">
      <c r="A160" s="150" t="s">
        <v>149</v>
      </c>
      <c r="B160" s="152">
        <v>7.2700000000000001E-2</v>
      </c>
      <c r="C160" s="153"/>
      <c r="D160" s="12"/>
      <c r="E160" s="16" t="s">
        <v>129</v>
      </c>
      <c r="F160" s="153">
        <v>110</v>
      </c>
      <c r="G160" s="119">
        <v>2.7000000000000001E-3</v>
      </c>
      <c r="H160" s="12"/>
      <c r="I160" s="12"/>
      <c r="J160" s="165"/>
    </row>
    <row r="161" spans="1:10" x14ac:dyDescent="0.25">
      <c r="A161" s="11" t="s">
        <v>155</v>
      </c>
      <c r="B161" s="146">
        <f>POWER((F161/$J$161)*100, 2)</f>
        <v>0</v>
      </c>
      <c r="C161" s="11">
        <f>SUM(B161:B206)</f>
        <v>2769.6802633586053</v>
      </c>
      <c r="D161" s="197"/>
      <c r="E161" s="146" t="s">
        <v>17</v>
      </c>
      <c r="F161" s="198"/>
      <c r="H161" s="146"/>
      <c r="I161" s="146"/>
      <c r="J161" s="146">
        <v>72600</v>
      </c>
    </row>
    <row r="162" spans="1:10" x14ac:dyDescent="0.25">
      <c r="A162" s="11" t="s">
        <v>155</v>
      </c>
      <c r="B162" s="146">
        <f t="shared" ref="B162:B206" si="10">POWER((F162/$J$161)*100, 2)</f>
        <v>0.32204843324302385</v>
      </c>
      <c r="D162" s="197"/>
      <c r="E162" s="146" t="s">
        <v>97</v>
      </c>
      <c r="F162" s="198">
        <v>412</v>
      </c>
      <c r="G162" s="21">
        <f>F162/$J$161</f>
        <v>5.6749311294765842E-3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0.79420994315810256</v>
      </c>
      <c r="D163" s="197"/>
      <c r="E163" s="146" t="s">
        <v>5</v>
      </c>
      <c r="F163" s="198">
        <v>647</v>
      </c>
      <c r="G163" s="21">
        <f t="shared" ref="G163:G202" si="11">F163/$J$161</f>
        <v>8.9118457300275487E-3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12.057921438274557</v>
      </c>
      <c r="D164" s="197"/>
      <c r="E164" s="146" t="s">
        <v>6</v>
      </c>
      <c r="F164" s="198">
        <v>2521</v>
      </c>
      <c r="G164" s="21">
        <f t="shared" si="11"/>
        <v>3.4724517906336086E-2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</v>
      </c>
      <c r="D165" s="197"/>
      <c r="E165" s="146" t="s">
        <v>168</v>
      </c>
      <c r="F165" s="198"/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0</v>
      </c>
      <c r="D166" s="197"/>
      <c r="E166" s="146" t="s">
        <v>82</v>
      </c>
      <c r="F166" s="198"/>
      <c r="G166" s="21">
        <f t="shared" si="11"/>
        <v>0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2.7396428598532279E-5</v>
      </c>
      <c r="D167" s="197"/>
      <c r="E167" s="146" t="s">
        <v>83</v>
      </c>
      <c r="F167" s="198">
        <v>3.8</v>
      </c>
      <c r="G167" s="21">
        <f t="shared" si="11"/>
        <v>5.2341597796143247E-5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2458.8484393142548</v>
      </c>
      <c r="D168" s="197"/>
      <c r="E168" s="146" t="s">
        <v>15</v>
      </c>
      <c r="F168" s="198">
        <v>36000</v>
      </c>
      <c r="G168" s="21">
        <f t="shared" si="11"/>
        <v>0.49586776859504134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197"/>
      <c r="E169" s="146" t="s">
        <v>156</v>
      </c>
      <c r="F169" s="198"/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4.2688340960316923E-4</v>
      </c>
      <c r="D170" s="197"/>
      <c r="E170" s="146" t="s">
        <v>103</v>
      </c>
      <c r="F170" s="198">
        <v>15</v>
      </c>
      <c r="G170" s="21">
        <f t="shared" si="11"/>
        <v>2.0661157024793388E-4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4.9791680896113659</v>
      </c>
      <c r="D171" s="197"/>
      <c r="E171" s="146" t="s">
        <v>106</v>
      </c>
      <c r="F171" s="198">
        <v>1620</v>
      </c>
      <c r="G171" s="21">
        <f t="shared" si="11"/>
        <v>2.2314049586776859E-2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0.22582132368007646</v>
      </c>
      <c r="D172" s="197"/>
      <c r="E172" s="146" t="s">
        <v>164</v>
      </c>
      <c r="F172" s="198">
        <v>345</v>
      </c>
      <c r="G172" s="21">
        <f t="shared" si="11"/>
        <v>4.752066115702479E-3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0.25973483899855043</v>
      </c>
      <c r="D173" s="197"/>
      <c r="E173" s="146" t="s">
        <v>9</v>
      </c>
      <c r="F173" s="198">
        <v>370</v>
      </c>
      <c r="G173" s="21">
        <f t="shared" si="11"/>
        <v>5.0964187327823688E-3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0</v>
      </c>
      <c r="D174" s="197"/>
      <c r="E174" s="146" t="s">
        <v>23</v>
      </c>
      <c r="F174" s="198"/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2.597348389985505E-3</v>
      </c>
      <c r="D175" s="197"/>
      <c r="E175" s="146" t="s">
        <v>24</v>
      </c>
      <c r="F175" s="198">
        <v>37</v>
      </c>
      <c r="G175" s="21">
        <f t="shared" si="11"/>
        <v>5.0964187327823696E-4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9.2965720313579076E-5</v>
      </c>
      <c r="D176" s="197"/>
      <c r="E176" s="146" t="s">
        <v>135</v>
      </c>
      <c r="F176" s="198">
        <v>7</v>
      </c>
      <c r="G176" s="21">
        <f t="shared" si="11"/>
        <v>9.6418732782369151E-5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2.0520759814523903</v>
      </c>
      <c r="D177" s="197"/>
      <c r="E177" s="146" t="s">
        <v>136</v>
      </c>
      <c r="F177" s="198">
        <v>1040</v>
      </c>
      <c r="G177" s="21">
        <f t="shared" si="11"/>
        <v>1.4325068870523415E-2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9.914691619424902</v>
      </c>
      <c r="D178" s="197"/>
      <c r="E178" s="146" t="s">
        <v>153</v>
      </c>
      <c r="F178" s="198">
        <v>2286</v>
      </c>
      <c r="G178" s="21">
        <f t="shared" si="11"/>
        <v>3.1487603305785122E-2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0.23241430078394765</v>
      </c>
      <c r="D179" s="197"/>
      <c r="E179" s="146" t="s">
        <v>36</v>
      </c>
      <c r="F179" s="198">
        <v>350</v>
      </c>
      <c r="G179" s="21">
        <f t="shared" si="11"/>
        <v>4.8209366391184574E-3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1.7122767874082671E-2</v>
      </c>
      <c r="D180" s="197"/>
      <c r="E180" s="146" t="s">
        <v>137</v>
      </c>
      <c r="F180" s="198">
        <v>95</v>
      </c>
      <c r="G180" s="21">
        <f t="shared" si="11"/>
        <v>1.3085399449035812E-3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0.41200130531460366</v>
      </c>
      <c r="D181" s="197"/>
      <c r="E181" s="146" t="s">
        <v>56</v>
      </c>
      <c r="F181" s="198">
        <v>466</v>
      </c>
      <c r="G181" s="21">
        <f t="shared" si="11"/>
        <v>6.4187327823691459E-3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139.83225379262191</v>
      </c>
      <c r="D182" s="197"/>
      <c r="E182" s="146" t="s">
        <v>165</v>
      </c>
      <c r="F182" s="198">
        <v>8585</v>
      </c>
      <c r="G182" s="21">
        <f t="shared" si="11"/>
        <v>0.11825068870523416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0</v>
      </c>
      <c r="D183" s="197"/>
      <c r="E183" s="146" t="s">
        <v>157</v>
      </c>
      <c r="F183" s="198"/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2.0917287070555291E-4</v>
      </c>
      <c r="D184" s="197"/>
      <c r="E184" s="146" t="s">
        <v>28</v>
      </c>
      <c r="F184" s="198">
        <v>10.5</v>
      </c>
      <c r="G184" s="21">
        <f t="shared" si="11"/>
        <v>1.4462809917355373E-4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2.53099173553719</v>
      </c>
      <c r="D185" s="197"/>
      <c r="E185" s="146" t="s">
        <v>92</v>
      </c>
      <c r="F185" s="198">
        <v>1155</v>
      </c>
      <c r="G185" s="21">
        <f t="shared" si="11"/>
        <v>1.5909090909090907E-2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2.7320538214602825E-6</v>
      </c>
      <c r="D186" s="197"/>
      <c r="E186" s="146" t="s">
        <v>158</v>
      </c>
      <c r="F186" s="198">
        <v>1.2</v>
      </c>
      <c r="G186" s="21">
        <f t="shared" si="11"/>
        <v>1.6528925619834711E-5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32.833215703238245</v>
      </c>
      <c r="D187" s="197"/>
      <c r="E187" s="146" t="s">
        <v>16</v>
      </c>
      <c r="F187" s="198">
        <v>4160</v>
      </c>
      <c r="G187" s="21">
        <f t="shared" si="11"/>
        <v>5.7300275482093661E-2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2.597158664025681</v>
      </c>
      <c r="D188" s="197"/>
      <c r="E188" s="146" t="s">
        <v>54</v>
      </c>
      <c r="F188" s="198">
        <v>1170</v>
      </c>
      <c r="G188" s="21">
        <f t="shared" si="11"/>
        <v>1.6115702479338842E-2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0.17649257412593247</v>
      </c>
      <c r="D189" s="197"/>
      <c r="E189" s="146" t="s">
        <v>159</v>
      </c>
      <c r="F189" s="198">
        <v>305</v>
      </c>
      <c r="G189" s="21">
        <f t="shared" si="11"/>
        <v>4.2011019283746554E-3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1.2142461428712368</v>
      </c>
      <c r="D190" s="197"/>
      <c r="E190" s="146" t="s">
        <v>121</v>
      </c>
      <c r="F190" s="198">
        <v>800</v>
      </c>
      <c r="G190" s="21">
        <f t="shared" si="11"/>
        <v>1.1019283746556474E-2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6.1471210982856368E-4</v>
      </c>
      <c r="D191" s="197"/>
      <c r="E191" s="146" t="s">
        <v>160</v>
      </c>
      <c r="F191" s="198">
        <v>18</v>
      </c>
      <c r="G191" s="21">
        <f t="shared" si="11"/>
        <v>2.4793388429752067E-4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0.25973483899855043</v>
      </c>
      <c r="D192" s="197"/>
      <c r="E192" s="146" t="s">
        <v>123</v>
      </c>
      <c r="F192" s="198">
        <v>370</v>
      </c>
      <c r="G192" s="21">
        <f t="shared" si="11"/>
        <v>5.0964187327823688E-3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5.9498061000690595E-5</v>
      </c>
      <c r="D193" s="197"/>
      <c r="E193" s="146" t="s">
        <v>46</v>
      </c>
      <c r="F193" s="198">
        <v>5.6</v>
      </c>
      <c r="G193" s="21">
        <f t="shared" si="11"/>
        <v>7.7134986225895313E-5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</v>
      </c>
      <c r="D194" s="197"/>
      <c r="E194" s="146" t="s">
        <v>161</v>
      </c>
      <c r="F194" s="198"/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0.28857318489174233</v>
      </c>
      <c r="D195" s="197"/>
      <c r="E195" s="146" t="s">
        <v>162</v>
      </c>
      <c r="F195" s="198">
        <v>390</v>
      </c>
      <c r="G195" s="21">
        <f t="shared" si="11"/>
        <v>5.371900826446281E-3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2.7777777777777781</v>
      </c>
      <c r="D196" s="197"/>
      <c r="E196" s="146" t="s">
        <v>166</v>
      </c>
      <c r="F196" s="198">
        <v>1210</v>
      </c>
      <c r="G196" s="21">
        <f t="shared" si="11"/>
        <v>1.6666666666666666E-2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6.2156121697819679E-2</v>
      </c>
      <c r="D197" s="197"/>
      <c r="E197" s="146" t="s">
        <v>31</v>
      </c>
      <c r="F197" s="198">
        <v>181</v>
      </c>
      <c r="G197" s="21">
        <f t="shared" si="11"/>
        <v>2.4931129476584023E-3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95.910456936001623</v>
      </c>
      <c r="D198" s="197"/>
      <c r="E198" s="146" t="s">
        <v>38</v>
      </c>
      <c r="F198" s="198">
        <v>7110</v>
      </c>
      <c r="G198" s="21">
        <f t="shared" si="11"/>
        <v>9.793388429752066E-2</v>
      </c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3.7186288125431628E-2</v>
      </c>
      <c r="D199" s="197"/>
      <c r="E199" s="146" t="s">
        <v>129</v>
      </c>
      <c r="F199" s="198">
        <v>140</v>
      </c>
      <c r="G199" s="21">
        <f t="shared" si="11"/>
        <v>1.928374655647383E-3</v>
      </c>
      <c r="H199" s="146"/>
      <c r="I199" s="146"/>
      <c r="J199" s="76"/>
    </row>
    <row r="200" spans="1:10" x14ac:dyDescent="0.25">
      <c r="A200" s="11" t="s">
        <v>155</v>
      </c>
      <c r="B200" s="146">
        <f t="shared" si="10"/>
        <v>1.3831022471142683E-3</v>
      </c>
      <c r="D200" s="197"/>
      <c r="E200" s="146" t="s">
        <v>12</v>
      </c>
      <c r="F200" s="198">
        <v>27</v>
      </c>
      <c r="G200" s="21">
        <f t="shared" si="11"/>
        <v>3.7190082644628097E-4</v>
      </c>
      <c r="H200" s="146"/>
      <c r="I200" s="146"/>
      <c r="J200" s="76"/>
    </row>
    <row r="201" spans="1:10" x14ac:dyDescent="0.25">
      <c r="A201" s="11" t="s">
        <v>155</v>
      </c>
      <c r="B201" s="146">
        <f t="shared" si="10"/>
        <v>1.0389393559942017</v>
      </c>
      <c r="D201" s="197"/>
      <c r="E201" s="146" t="s">
        <v>47</v>
      </c>
      <c r="F201" s="198">
        <v>740</v>
      </c>
      <c r="G201" s="21">
        <f t="shared" si="11"/>
        <v>1.0192837465564738E-2</v>
      </c>
      <c r="H201" s="146"/>
      <c r="I201" s="146"/>
      <c r="J201" s="76"/>
    </row>
    <row r="202" spans="1:10" x14ac:dyDescent="0.25">
      <c r="A202" s="11" t="s">
        <v>155</v>
      </c>
      <c r="B202" s="146">
        <f t="shared" si="10"/>
        <v>1.7075336384126769E-5</v>
      </c>
      <c r="D202" s="197"/>
      <c r="E202" s="146" t="s">
        <v>86</v>
      </c>
      <c r="F202" s="198">
        <v>3</v>
      </c>
      <c r="G202" s="21">
        <f t="shared" si="11"/>
        <v>4.132231404958678E-5</v>
      </c>
      <c r="H202" s="146"/>
      <c r="I202" s="146"/>
      <c r="J202" s="76"/>
    </row>
    <row r="203" spans="1:10" x14ac:dyDescent="0.25">
      <c r="A203" s="11" t="s">
        <v>155</v>
      </c>
      <c r="B203" s="146">
        <f t="shared" si="10"/>
        <v>0</v>
      </c>
      <c r="D203" s="197"/>
      <c r="E203" s="146" t="s">
        <v>81</v>
      </c>
      <c r="F203" s="199"/>
      <c r="H203" s="146"/>
      <c r="I203" s="146"/>
      <c r="J203" s="76"/>
    </row>
    <row r="204" spans="1:10" x14ac:dyDescent="0.25">
      <c r="A204" s="11" t="s">
        <v>155</v>
      </c>
      <c r="B204" s="146">
        <f t="shared" si="10"/>
        <v>0</v>
      </c>
      <c r="D204" s="197"/>
      <c r="E204" s="146" t="s">
        <v>19</v>
      </c>
      <c r="F204" s="198"/>
      <c r="H204" s="146"/>
      <c r="I204" s="146"/>
      <c r="J204" s="76"/>
    </row>
    <row r="205" spans="1:10" x14ac:dyDescent="0.25">
      <c r="A205" s="11" t="s">
        <v>155</v>
      </c>
      <c r="B205" s="146">
        <f t="shared" si="10"/>
        <v>0</v>
      </c>
      <c r="D205" s="197"/>
      <c r="E205" s="146" t="s">
        <v>94</v>
      </c>
      <c r="F205" s="198"/>
      <c r="H205" s="146"/>
      <c r="I205" s="146"/>
      <c r="J205" s="76"/>
    </row>
    <row r="206" spans="1:10" x14ac:dyDescent="0.25">
      <c r="A206" s="150" t="s">
        <v>155</v>
      </c>
      <c r="B206" s="12">
        <f t="shared" si="10"/>
        <v>0</v>
      </c>
      <c r="C206" s="150"/>
      <c r="D206" s="131"/>
      <c r="E206" s="12" t="s">
        <v>163</v>
      </c>
      <c r="F206" s="205"/>
      <c r="G206" s="27"/>
      <c r="H206" s="12"/>
      <c r="I206" s="12"/>
      <c r="J206" s="147"/>
    </row>
    <row r="207" spans="1:10" x14ac:dyDescent="0.25">
      <c r="A207" s="11" t="s">
        <v>169</v>
      </c>
      <c r="B207" s="207">
        <v>1.6964025793696502</v>
      </c>
      <c r="C207" s="209">
        <v>730.54957657409625</v>
      </c>
      <c r="D207" s="206"/>
      <c r="E207" s="114" t="s">
        <v>5</v>
      </c>
      <c r="F207" s="207">
        <v>900</v>
      </c>
      <c r="G207" s="208">
        <v>1.3024602026049204E-2</v>
      </c>
      <c r="J207" s="170">
        <v>69100</v>
      </c>
    </row>
    <row r="208" spans="1:10" x14ac:dyDescent="0.25">
      <c r="A208" s="11" t="s">
        <v>169</v>
      </c>
      <c r="B208" s="207">
        <v>0.33509186752980746</v>
      </c>
      <c r="C208" s="207"/>
      <c r="D208" s="206"/>
      <c r="E208" s="114" t="s">
        <v>100</v>
      </c>
      <c r="F208" s="207">
        <v>400</v>
      </c>
      <c r="G208" s="208">
        <v>5.7887120115774236E-3</v>
      </c>
      <c r="J208" s="114"/>
    </row>
    <row r="209" spans="1:10" x14ac:dyDescent="0.25">
      <c r="A209" s="11" t="s">
        <v>169</v>
      </c>
      <c r="B209" s="207">
        <v>0.58104547024070075</v>
      </c>
      <c r="C209" s="207"/>
      <c r="D209" s="206"/>
      <c r="E209" s="114" t="s">
        <v>6</v>
      </c>
      <c r="F209" s="207">
        <v>526.72400000000005</v>
      </c>
      <c r="G209" s="208">
        <v>7.6226338639652684E-3</v>
      </c>
      <c r="J209" s="114"/>
    </row>
    <row r="210" spans="1:10" x14ac:dyDescent="0.25">
      <c r="A210" s="11" t="s">
        <v>169</v>
      </c>
      <c r="B210" s="207">
        <v>73.249817270215985</v>
      </c>
      <c r="C210" s="207"/>
      <c r="D210" s="206"/>
      <c r="E210" s="114" t="s">
        <v>82</v>
      </c>
      <c r="F210" s="207">
        <v>5914</v>
      </c>
      <c r="G210" s="208">
        <v>8.5586107091172217E-2</v>
      </c>
      <c r="J210" s="114"/>
    </row>
    <row r="211" spans="1:10" x14ac:dyDescent="0.25">
      <c r="A211" s="11" t="s">
        <v>169</v>
      </c>
      <c r="B211" s="207">
        <v>6.0525968572571465</v>
      </c>
      <c r="C211" s="207"/>
      <c r="D211" s="206"/>
      <c r="E211" s="114" t="s">
        <v>83</v>
      </c>
      <c r="F211" s="207">
        <v>1700</v>
      </c>
      <c r="G211" s="208">
        <v>2.4602026049204053E-2</v>
      </c>
      <c r="J211" s="114"/>
    </row>
    <row r="212" spans="1:10" x14ac:dyDescent="0.25">
      <c r="A212" s="11" t="s">
        <v>169</v>
      </c>
      <c r="B212" s="207">
        <v>163.66221902023329</v>
      </c>
      <c r="C212" s="207"/>
      <c r="D212" s="206"/>
      <c r="E212" s="114" t="s">
        <v>15</v>
      </c>
      <c r="F212" s="207">
        <v>8840</v>
      </c>
      <c r="G212" s="208">
        <v>0.12793053545586108</v>
      </c>
      <c r="J212" s="114"/>
    </row>
    <row r="213" spans="1:10" x14ac:dyDescent="0.25">
      <c r="A213" s="11" t="s">
        <v>169</v>
      </c>
      <c r="B213" s="207">
        <v>1.146851916620766</v>
      </c>
      <c r="C213" s="207"/>
      <c r="D213" s="206"/>
      <c r="E213" s="114" t="s">
        <v>134</v>
      </c>
      <c r="F213" s="207">
        <v>740</v>
      </c>
      <c r="G213" s="208">
        <v>1.0709117221418235E-2</v>
      </c>
      <c r="J213" s="114"/>
    </row>
    <row r="214" spans="1:10" x14ac:dyDescent="0.25">
      <c r="A214" s="11" t="s">
        <v>169</v>
      </c>
      <c r="B214" s="207">
        <v>0.33509186752980746</v>
      </c>
      <c r="C214" s="207"/>
      <c r="D214" s="206"/>
      <c r="E214" s="114" t="s">
        <v>19</v>
      </c>
      <c r="F214" s="207">
        <v>400</v>
      </c>
      <c r="G214" s="208">
        <v>5.7887120115774236E-3</v>
      </c>
      <c r="J214" s="114"/>
    </row>
    <row r="215" spans="1:10" x14ac:dyDescent="0.25">
      <c r="A215" s="11" t="s">
        <v>169</v>
      </c>
      <c r="B215" s="207">
        <v>30.24204104456512</v>
      </c>
      <c r="C215" s="207"/>
      <c r="D215" s="206"/>
      <c r="E215" s="114" t="s">
        <v>94</v>
      </c>
      <c r="F215" s="207">
        <v>3800</v>
      </c>
      <c r="G215" s="208">
        <v>5.4992764109985527E-2</v>
      </c>
      <c r="J215" s="114"/>
    </row>
    <row r="216" spans="1:10" x14ac:dyDescent="0.25">
      <c r="A216" s="11" t="s">
        <v>169</v>
      </c>
      <c r="B216" s="207">
        <v>15.60878862195564</v>
      </c>
      <c r="C216" s="207"/>
      <c r="D216" s="206"/>
      <c r="E216" s="114" t="s">
        <v>9</v>
      </c>
      <c r="F216" s="207">
        <v>2730</v>
      </c>
      <c r="G216" s="208">
        <v>3.9507959479015919E-2</v>
      </c>
      <c r="J216" s="114"/>
    </row>
    <row r="217" spans="1:10" x14ac:dyDescent="0.25">
      <c r="A217" s="11" t="s">
        <v>169</v>
      </c>
      <c r="B217" s="207">
        <v>10.136528992776675</v>
      </c>
      <c r="C217" s="207"/>
      <c r="D217" s="206"/>
      <c r="E217" s="114" t="s">
        <v>24</v>
      </c>
      <c r="F217" s="207">
        <v>2200</v>
      </c>
      <c r="G217" s="208">
        <v>3.1837916063675829E-2</v>
      </c>
      <c r="J217" s="114"/>
    </row>
    <row r="218" spans="1:10" x14ac:dyDescent="0.25">
      <c r="A218" s="11" t="s">
        <v>169</v>
      </c>
      <c r="B218" s="207">
        <v>1.146851916620766</v>
      </c>
      <c r="C218" s="207"/>
      <c r="D218" s="206"/>
      <c r="E218" s="114" t="s">
        <v>25</v>
      </c>
      <c r="F218" s="207">
        <v>740</v>
      </c>
      <c r="G218" s="208">
        <v>1.0709117221418235E-2</v>
      </c>
      <c r="J218" s="114"/>
    </row>
    <row r="219" spans="1:10" x14ac:dyDescent="0.25">
      <c r="A219" s="11" t="s">
        <v>169</v>
      </c>
      <c r="B219" s="207">
        <v>22.134914268840014</v>
      </c>
      <c r="C219" s="207"/>
      <c r="D219" s="206"/>
      <c r="E219" s="114" t="s">
        <v>111</v>
      </c>
      <c r="F219" s="207">
        <v>3251</v>
      </c>
      <c r="G219" s="208">
        <v>4.7047756874095514E-2</v>
      </c>
      <c r="J219" s="114"/>
    </row>
    <row r="220" spans="1:10" x14ac:dyDescent="0.25">
      <c r="A220" s="11" t="s">
        <v>169</v>
      </c>
      <c r="B220" s="207">
        <v>16.132254812233363</v>
      </c>
      <c r="C220" s="207"/>
      <c r="D220" s="206"/>
      <c r="E220" s="114" t="s">
        <v>36</v>
      </c>
      <c r="F220" s="207">
        <v>2775.4</v>
      </c>
      <c r="G220" s="208">
        <v>4.0164978292329956E-2</v>
      </c>
      <c r="J220" s="114"/>
    </row>
    <row r="221" spans="1:10" x14ac:dyDescent="0.25">
      <c r="A221" s="11" t="s">
        <v>169</v>
      </c>
      <c r="B221" s="207">
        <v>4.1048753772401412</v>
      </c>
      <c r="C221" s="207"/>
      <c r="D221" s="206"/>
      <c r="E221" s="114" t="s">
        <v>170</v>
      </c>
      <c r="F221" s="207">
        <v>1400</v>
      </c>
      <c r="G221" s="208">
        <v>2.0260492040520984E-2</v>
      </c>
      <c r="J221" s="114"/>
    </row>
    <row r="222" spans="1:10" x14ac:dyDescent="0.25">
      <c r="A222" s="11" t="s">
        <v>169</v>
      </c>
      <c r="B222" s="207">
        <v>1.3403674701192299</v>
      </c>
      <c r="C222" s="207"/>
      <c r="D222" s="206"/>
      <c r="E222" s="114" t="s">
        <v>113</v>
      </c>
      <c r="F222" s="207">
        <v>800</v>
      </c>
      <c r="G222" s="208">
        <v>1.1577424023154847E-2</v>
      </c>
      <c r="J222" s="114"/>
    </row>
    <row r="223" spans="1:10" x14ac:dyDescent="0.25">
      <c r="A223" s="11" t="s">
        <v>169</v>
      </c>
      <c r="B223" s="207">
        <v>4.1637258864750635</v>
      </c>
      <c r="C223" s="207"/>
      <c r="D223" s="206"/>
      <c r="E223" s="114" t="s">
        <v>56</v>
      </c>
      <c r="F223" s="207">
        <v>1410</v>
      </c>
      <c r="G223" s="208">
        <v>2.0405209840810418E-2</v>
      </c>
      <c r="J223" s="114"/>
    </row>
    <row r="224" spans="1:10" x14ac:dyDescent="0.25">
      <c r="A224" s="11" t="s">
        <v>169</v>
      </c>
      <c r="B224" s="207">
        <v>0.55546712853495739</v>
      </c>
      <c r="C224" s="207"/>
      <c r="D224" s="206"/>
      <c r="E224" s="114" t="s">
        <v>138</v>
      </c>
      <c r="F224" s="207">
        <v>515</v>
      </c>
      <c r="G224" s="208">
        <v>7.4529667149059332E-3</v>
      </c>
      <c r="J224" s="114"/>
    </row>
    <row r="225" spans="1:10" x14ac:dyDescent="0.25">
      <c r="A225" s="11" t="s">
        <v>169</v>
      </c>
      <c r="B225" s="207">
        <v>2.722738789606288</v>
      </c>
      <c r="C225" s="207"/>
      <c r="D225" s="206"/>
      <c r="E225" s="114" t="s">
        <v>118</v>
      </c>
      <c r="F225" s="207">
        <v>1140.2</v>
      </c>
      <c r="G225" s="208">
        <v>1.6500723589001447E-2</v>
      </c>
      <c r="J225" s="114"/>
    </row>
    <row r="226" spans="1:10" x14ac:dyDescent="0.25">
      <c r="A226" s="11" t="s">
        <v>169</v>
      </c>
      <c r="B226" s="207">
        <v>1.5131492143142866</v>
      </c>
      <c r="C226" s="207"/>
      <c r="D226" s="206"/>
      <c r="E226" s="114" t="s">
        <v>119</v>
      </c>
      <c r="F226" s="207">
        <v>850</v>
      </c>
      <c r="G226" s="208">
        <v>1.2301013024602027E-2</v>
      </c>
      <c r="J226" s="114"/>
    </row>
    <row r="227" spans="1:10" x14ac:dyDescent="0.25">
      <c r="A227" s="11" t="s">
        <v>169</v>
      </c>
      <c r="B227" s="207">
        <v>98.529325774219288</v>
      </c>
      <c r="C227" s="207"/>
      <c r="D227" s="206"/>
      <c r="E227" s="114" t="s">
        <v>16</v>
      </c>
      <c r="F227" s="207">
        <v>6859</v>
      </c>
      <c r="G227" s="208">
        <v>9.9261939218523873E-2</v>
      </c>
      <c r="J227" s="114"/>
    </row>
    <row r="228" spans="1:10" x14ac:dyDescent="0.25">
      <c r="A228" s="11" t="s">
        <v>169</v>
      </c>
      <c r="B228" s="207">
        <v>40.546115971106701</v>
      </c>
      <c r="C228" s="207"/>
      <c r="D228" s="206"/>
      <c r="E228" s="114" t="s">
        <v>54</v>
      </c>
      <c r="F228" s="207">
        <v>4400</v>
      </c>
      <c r="G228" s="208">
        <v>6.3675832127351659E-2</v>
      </c>
      <c r="J228" s="114"/>
    </row>
    <row r="229" spans="1:10" x14ac:dyDescent="0.25">
      <c r="A229" s="11" t="s">
        <v>169</v>
      </c>
      <c r="B229" s="207"/>
      <c r="C229" s="207"/>
      <c r="D229" s="206"/>
      <c r="E229" s="114" t="s">
        <v>121</v>
      </c>
      <c r="F229" s="207"/>
      <c r="G229" s="208"/>
      <c r="J229" s="114"/>
    </row>
    <row r="230" spans="1:10" x14ac:dyDescent="0.25">
      <c r="A230" s="11" t="s">
        <v>169</v>
      </c>
      <c r="B230" s="207"/>
      <c r="C230" s="207"/>
      <c r="D230" s="206"/>
      <c r="E230" s="114" t="s">
        <v>32</v>
      </c>
      <c r="F230" s="207"/>
      <c r="G230" s="208"/>
      <c r="J230" s="114"/>
    </row>
    <row r="231" spans="1:10" x14ac:dyDescent="0.25">
      <c r="A231" s="11" t="s">
        <v>169</v>
      </c>
      <c r="B231" s="207">
        <v>12.06330723107307</v>
      </c>
      <c r="C231" s="207"/>
      <c r="D231" s="206"/>
      <c r="E231" s="114" t="s">
        <v>127</v>
      </c>
      <c r="F231" s="207">
        <v>2400</v>
      </c>
      <c r="G231" s="208">
        <v>3.4732272069464547E-2</v>
      </c>
      <c r="J231" s="114"/>
    </row>
    <row r="232" spans="1:10" x14ac:dyDescent="0.25">
      <c r="A232" s="11" t="s">
        <v>169</v>
      </c>
      <c r="B232" s="207">
        <v>194.22113131203125</v>
      </c>
      <c r="C232" s="207"/>
      <c r="D232" s="206"/>
      <c r="E232" s="114" t="s">
        <v>38</v>
      </c>
      <c r="F232" s="207">
        <v>9630</v>
      </c>
      <c r="G232" s="208">
        <v>0.13936324167872649</v>
      </c>
      <c r="J232" s="114"/>
    </row>
    <row r="233" spans="1:10" x14ac:dyDescent="0.25">
      <c r="A233" s="11" t="s">
        <v>169</v>
      </c>
      <c r="B233" s="207">
        <v>0.61070492857307423</v>
      </c>
      <c r="C233" s="207"/>
      <c r="D233" s="206"/>
      <c r="E233" s="114" t="s">
        <v>129</v>
      </c>
      <c r="F233" s="207">
        <v>540</v>
      </c>
      <c r="G233" s="208">
        <v>7.8147612156295228E-3</v>
      </c>
      <c r="J233" s="114"/>
    </row>
    <row r="234" spans="1:10" x14ac:dyDescent="0.25">
      <c r="A234" s="11" t="s">
        <v>169</v>
      </c>
      <c r="B234" s="207">
        <v>1.0262188443100353</v>
      </c>
      <c r="C234" s="207"/>
      <c r="D234" s="206"/>
      <c r="E234" s="114" t="s">
        <v>12</v>
      </c>
      <c r="F234" s="207">
        <v>700</v>
      </c>
      <c r="G234" s="208">
        <v>1.0130246020260492E-2</v>
      </c>
      <c r="J234" s="114"/>
    </row>
    <row r="235" spans="1:10" x14ac:dyDescent="0.25">
      <c r="A235" s="150" t="s">
        <v>169</v>
      </c>
      <c r="B235" s="214">
        <v>26.691952140504014</v>
      </c>
      <c r="C235" s="214"/>
      <c r="D235" s="12"/>
      <c r="E235" s="153" t="s">
        <v>171</v>
      </c>
      <c r="F235" s="214">
        <v>3570</v>
      </c>
      <c r="G235" s="212">
        <v>5.1664254703328506E-2</v>
      </c>
      <c r="H235" s="12"/>
      <c r="I235" s="12"/>
      <c r="J235" s="153"/>
    </row>
    <row r="236" spans="1:10" x14ac:dyDescent="0.25">
      <c r="A236" s="11" t="s">
        <v>172</v>
      </c>
      <c r="B236" s="206">
        <f>POWER((F236/$J$236)*100, 2)</f>
        <v>0.32653061224489793</v>
      </c>
      <c r="C236" s="11">
        <f>SUM(B236:B287)</f>
        <v>4404.9232734568723</v>
      </c>
      <c r="D236" s="206"/>
      <c r="E236" s="206" t="s">
        <v>5</v>
      </c>
      <c r="F236" s="206">
        <v>2000</v>
      </c>
      <c r="G236" s="21">
        <f>F236/$J$236</f>
        <v>5.7142857142857143E-3</v>
      </c>
      <c r="H236" s="206"/>
      <c r="I236" s="206"/>
      <c r="J236" s="76">
        <v>350000</v>
      </c>
    </row>
    <row r="237" spans="1:10" x14ac:dyDescent="0.25">
      <c r="A237" s="11" t="s">
        <v>172</v>
      </c>
      <c r="B237" s="206">
        <f t="shared" ref="B237:B287" si="12">POWER((F237/$J$236)*100, 2)</f>
        <v>5.6236734693877556E-2</v>
      </c>
      <c r="D237" s="206"/>
      <c r="E237" s="206" t="s">
        <v>131</v>
      </c>
      <c r="F237" s="206">
        <v>830</v>
      </c>
      <c r="G237" s="21">
        <f t="shared" ref="G237:G287" si="13">F237/$J$236</f>
        <v>2.3714285714285716E-3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2"/>
        <v>4.8274367346938782E-2</v>
      </c>
      <c r="D238" s="206"/>
      <c r="E238" s="206" t="s">
        <v>99</v>
      </c>
      <c r="F238" s="206">
        <v>769</v>
      </c>
      <c r="G238" s="21">
        <f t="shared" si="13"/>
        <v>2.1971428571428571E-3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2"/>
        <v>0.17910452759804085</v>
      </c>
      <c r="D239" s="206"/>
      <c r="E239" s="206" t="s">
        <v>100</v>
      </c>
      <c r="F239" s="206">
        <v>1481.2260000000001</v>
      </c>
      <c r="G239" s="21">
        <f t="shared" si="13"/>
        <v>4.2320742857142862E-3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2"/>
        <v>1.494778705273469E-2</v>
      </c>
      <c r="D240" s="206"/>
      <c r="E240" s="206" t="s">
        <v>39</v>
      </c>
      <c r="F240" s="206">
        <v>427.91399999999999</v>
      </c>
      <c r="G240" s="21">
        <f t="shared" si="13"/>
        <v>1.2226114285714285E-3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2"/>
        <v>5.6236734693877555</v>
      </c>
      <c r="D241" s="206"/>
      <c r="E241" s="206" t="s">
        <v>6</v>
      </c>
      <c r="F241" s="206">
        <v>8300</v>
      </c>
      <c r="G241" s="21">
        <f t="shared" si="13"/>
        <v>2.3714285714285716E-2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2"/>
        <v>0.18367346938775514</v>
      </c>
      <c r="D242" s="206"/>
      <c r="E242" s="206" t="s">
        <v>101</v>
      </c>
      <c r="F242" s="206">
        <v>1500</v>
      </c>
      <c r="G242" s="21">
        <f t="shared" si="13"/>
        <v>4.2857142857142859E-3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2"/>
        <v>0.32474562976946936</v>
      </c>
      <c r="D243" s="206"/>
      <c r="E243" s="206" t="s">
        <v>82</v>
      </c>
      <c r="F243" s="206">
        <v>1994.5260000000001</v>
      </c>
      <c r="G243" s="21">
        <f t="shared" si="13"/>
        <v>5.6986457142857144E-3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2"/>
        <v>6.6122448979591825E-2</v>
      </c>
      <c r="D244" s="206"/>
      <c r="E244" s="206" t="s">
        <v>83</v>
      </c>
      <c r="F244" s="206">
        <v>900</v>
      </c>
      <c r="G244" s="21">
        <f t="shared" si="13"/>
        <v>2.5714285714285713E-3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2"/>
        <v>4318.367346938775</v>
      </c>
      <c r="D245" s="206"/>
      <c r="E245" s="206" t="s">
        <v>15</v>
      </c>
      <c r="F245" s="206">
        <v>230000</v>
      </c>
      <c r="G245" s="21">
        <f t="shared" si="13"/>
        <v>0.65714285714285714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2"/>
        <v>0</v>
      </c>
      <c r="D246" s="206"/>
      <c r="E246" s="206" t="s">
        <v>103</v>
      </c>
      <c r="F246" s="206"/>
      <c r="H246" s="206"/>
      <c r="I246" s="206"/>
      <c r="J246" s="76"/>
    </row>
    <row r="247" spans="1:10" x14ac:dyDescent="0.25">
      <c r="A247" s="11" t="s">
        <v>172</v>
      </c>
      <c r="B247" s="206">
        <f t="shared" si="12"/>
        <v>3.4427388607346943E-3</v>
      </c>
      <c r="D247" s="206"/>
      <c r="E247" s="206" t="s">
        <v>33</v>
      </c>
      <c r="F247" s="206">
        <v>205.36199999999999</v>
      </c>
      <c r="G247" s="21">
        <f t="shared" si="13"/>
        <v>5.8674857142857145E-4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2"/>
        <v>9.0343183673469371E-2</v>
      </c>
      <c r="D248" s="206"/>
      <c r="E248" s="206" t="s">
        <v>105</v>
      </c>
      <c r="F248" s="206">
        <v>1052</v>
      </c>
      <c r="G248" s="21">
        <f t="shared" si="13"/>
        <v>3.0057142857142856E-3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2"/>
        <v>4.5918367346938785E-2</v>
      </c>
      <c r="D249" s="206"/>
      <c r="E249" s="206" t="s">
        <v>106</v>
      </c>
      <c r="F249" s="206">
        <v>750</v>
      </c>
      <c r="G249" s="21">
        <f t="shared" si="13"/>
        <v>2.142857142857143E-3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2"/>
        <v>1.7273469387755102E-2</v>
      </c>
      <c r="D250" s="206"/>
      <c r="E250" s="206" t="s">
        <v>134</v>
      </c>
      <c r="F250" s="206">
        <v>460</v>
      </c>
      <c r="G250" s="21">
        <f t="shared" si="13"/>
        <v>1.3142857142857142E-3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2"/>
        <v>1.2416326530612245</v>
      </c>
      <c r="D251" s="206"/>
      <c r="E251" s="206" t="s">
        <v>19</v>
      </c>
      <c r="F251" s="206">
        <v>3900</v>
      </c>
      <c r="G251" s="21">
        <f t="shared" si="13"/>
        <v>1.1142857142857144E-2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2"/>
        <v>3.333232653061224</v>
      </c>
      <c r="D252" s="206"/>
      <c r="E252" s="206" t="s">
        <v>94</v>
      </c>
      <c r="F252" s="206">
        <v>6390</v>
      </c>
      <c r="G252" s="21">
        <f t="shared" si="13"/>
        <v>1.8257142857142857E-2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2"/>
        <v>6.0395102040816315E-3</v>
      </c>
      <c r="D253" s="206"/>
      <c r="E253" s="206" t="s">
        <v>22</v>
      </c>
      <c r="F253" s="206">
        <v>272</v>
      </c>
      <c r="G253" s="21">
        <f t="shared" si="13"/>
        <v>7.7714285714285711E-4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2"/>
        <v>20.897959183673468</v>
      </c>
      <c r="D254" s="206"/>
      <c r="E254" s="206" t="s">
        <v>9</v>
      </c>
      <c r="F254" s="206">
        <v>16000</v>
      </c>
      <c r="G254" s="21">
        <f t="shared" si="13"/>
        <v>4.5714285714285714E-2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2"/>
        <v>0.64000000000000012</v>
      </c>
      <c r="D255" s="206"/>
      <c r="E255" s="206" t="s">
        <v>24</v>
      </c>
      <c r="F255" s="206">
        <v>2800</v>
      </c>
      <c r="G255" s="21">
        <f t="shared" si="13"/>
        <v>8.0000000000000002E-3</v>
      </c>
      <c r="H255" s="206"/>
      <c r="I255" s="206"/>
      <c r="J255" s="76"/>
    </row>
    <row r="256" spans="1:10" x14ac:dyDescent="0.25">
      <c r="A256" s="11" t="s">
        <v>172</v>
      </c>
      <c r="B256" s="206">
        <f t="shared" si="12"/>
        <v>5.9510204081632666E-3</v>
      </c>
      <c r="D256" s="206"/>
      <c r="E256" s="206" t="s">
        <v>110</v>
      </c>
      <c r="F256" s="206">
        <v>270</v>
      </c>
      <c r="G256" s="21">
        <f t="shared" si="13"/>
        <v>7.7142857142857145E-4</v>
      </c>
      <c r="H256" s="206"/>
      <c r="I256" s="206"/>
      <c r="J256" s="76"/>
    </row>
    <row r="257" spans="1:10" x14ac:dyDescent="0.25">
      <c r="A257" s="11" t="s">
        <v>172</v>
      </c>
      <c r="B257" s="206">
        <f t="shared" si="12"/>
        <v>5.1020408163265302E-3</v>
      </c>
      <c r="D257" s="206"/>
      <c r="E257" s="206" t="s">
        <v>136</v>
      </c>
      <c r="F257" s="206">
        <v>250</v>
      </c>
      <c r="G257" s="21">
        <f t="shared" si="13"/>
        <v>7.1428571428571429E-4</v>
      </c>
      <c r="H257" s="206"/>
      <c r="I257" s="206"/>
      <c r="J257" s="76"/>
    </row>
    <row r="258" spans="1:10" x14ac:dyDescent="0.25">
      <c r="A258" s="11" t="s">
        <v>172</v>
      </c>
      <c r="B258" s="206">
        <f t="shared" si="12"/>
        <v>1.0579591836734692</v>
      </c>
      <c r="D258" s="206"/>
      <c r="E258" s="206" t="s">
        <v>25</v>
      </c>
      <c r="F258" s="206">
        <v>3600</v>
      </c>
      <c r="G258" s="21">
        <f t="shared" si="13"/>
        <v>1.0285714285714285E-2</v>
      </c>
      <c r="H258" s="206"/>
      <c r="I258" s="206"/>
      <c r="J258" s="76"/>
    </row>
    <row r="259" spans="1:10" x14ac:dyDescent="0.25">
      <c r="A259" s="11" t="s">
        <v>172</v>
      </c>
      <c r="B259" s="206">
        <f t="shared" si="12"/>
        <v>8.8531751836734703E-4</v>
      </c>
      <c r="D259" s="206"/>
      <c r="E259" s="206" t="s">
        <v>10</v>
      </c>
      <c r="F259" s="206">
        <v>104.14</v>
      </c>
      <c r="G259" s="21">
        <f t="shared" si="13"/>
        <v>2.9754285714285716E-4</v>
      </c>
      <c r="H259" s="206"/>
      <c r="I259" s="206"/>
      <c r="J259" s="76"/>
    </row>
    <row r="260" spans="1:10" x14ac:dyDescent="0.25">
      <c r="A260" s="11" t="s">
        <v>172</v>
      </c>
      <c r="B260" s="206">
        <f t="shared" si="12"/>
        <v>5.1086758166439985</v>
      </c>
      <c r="D260" s="206"/>
      <c r="E260" s="206" t="s">
        <v>111</v>
      </c>
      <c r="F260" s="206">
        <v>7910.8329999999996</v>
      </c>
      <c r="G260" s="21">
        <f t="shared" si="13"/>
        <v>2.2602379999999998E-2</v>
      </c>
      <c r="H260" s="206"/>
      <c r="I260" s="206"/>
      <c r="J260" s="76"/>
    </row>
    <row r="261" spans="1:10" x14ac:dyDescent="0.25">
      <c r="A261" s="11" t="s">
        <v>172</v>
      </c>
      <c r="B261" s="206">
        <f t="shared" si="12"/>
        <v>6.959345488979593E-2</v>
      </c>
      <c r="D261" s="206"/>
      <c r="E261" s="206" t="s">
        <v>36</v>
      </c>
      <c r="F261" s="206">
        <v>923.32</v>
      </c>
      <c r="G261" s="21">
        <f t="shared" si="13"/>
        <v>2.6380571428571429E-3</v>
      </c>
      <c r="H261" s="206"/>
      <c r="I261" s="206"/>
      <c r="J261" s="76"/>
    </row>
    <row r="262" spans="1:10" x14ac:dyDescent="0.25">
      <c r="A262" s="11" t="s">
        <v>172</v>
      </c>
      <c r="B262" s="206">
        <f t="shared" si="12"/>
        <v>2.1232653061224496</v>
      </c>
      <c r="D262" s="206"/>
      <c r="E262" s="206" t="s">
        <v>170</v>
      </c>
      <c r="F262" s="206">
        <v>5100</v>
      </c>
      <c r="G262" s="21">
        <f t="shared" si="13"/>
        <v>1.4571428571428572E-2</v>
      </c>
      <c r="H262" s="206"/>
      <c r="I262" s="206"/>
    </row>
    <row r="263" spans="1:10" x14ac:dyDescent="0.25">
      <c r="A263" s="11" t="s">
        <v>172</v>
      </c>
      <c r="B263" s="206">
        <f t="shared" si="12"/>
        <v>0.16000000000000003</v>
      </c>
      <c r="D263" s="206"/>
      <c r="E263" s="206" t="s">
        <v>26</v>
      </c>
      <c r="F263" s="206">
        <v>1400</v>
      </c>
      <c r="G263" s="21">
        <f t="shared" si="13"/>
        <v>4.0000000000000001E-3</v>
      </c>
      <c r="H263" s="206"/>
      <c r="I263" s="206"/>
    </row>
    <row r="264" spans="1:10" x14ac:dyDescent="0.25">
      <c r="A264" s="11" t="s">
        <v>172</v>
      </c>
      <c r="B264" s="206">
        <f t="shared" si="12"/>
        <v>0</v>
      </c>
      <c r="D264" s="206"/>
      <c r="E264" s="206" t="s">
        <v>56</v>
      </c>
      <c r="F264" s="206"/>
      <c r="H264" s="206"/>
      <c r="I264" s="206"/>
    </row>
    <row r="265" spans="1:10" x14ac:dyDescent="0.25">
      <c r="A265" s="11" t="s">
        <v>172</v>
      </c>
      <c r="B265" s="206">
        <f t="shared" si="12"/>
        <v>4.7020408163265309E-3</v>
      </c>
      <c r="D265" s="206"/>
      <c r="E265" s="206" t="s">
        <v>92</v>
      </c>
      <c r="F265" s="206">
        <v>240</v>
      </c>
      <c r="G265" s="21">
        <f t="shared" si="13"/>
        <v>6.857142857142857E-4</v>
      </c>
      <c r="H265" s="206"/>
      <c r="I265" s="206"/>
    </row>
    <row r="266" spans="1:10" x14ac:dyDescent="0.25">
      <c r="A266" s="11" t="s">
        <v>172</v>
      </c>
      <c r="B266" s="206">
        <f t="shared" si="12"/>
        <v>0.26960543028375511</v>
      </c>
      <c r="D266" s="206"/>
      <c r="E266" s="206" t="s">
        <v>118</v>
      </c>
      <c r="F266" s="206">
        <v>1817.3240000000001</v>
      </c>
      <c r="G266" s="21">
        <f t="shared" si="13"/>
        <v>5.1923542857142862E-3</v>
      </c>
      <c r="H266" s="206"/>
      <c r="I266" s="206"/>
    </row>
    <row r="267" spans="1:10" x14ac:dyDescent="0.25">
      <c r="A267" s="11" t="s">
        <v>172</v>
      </c>
      <c r="B267" s="206">
        <f t="shared" si="12"/>
        <v>0.24224677734693878</v>
      </c>
      <c r="D267" s="206"/>
      <c r="E267" s="206" t="s">
        <v>29</v>
      </c>
      <c r="F267" s="206">
        <v>1722.65</v>
      </c>
      <c r="G267" s="21">
        <f t="shared" si="13"/>
        <v>4.9218571428571428E-3</v>
      </c>
      <c r="H267" s="206"/>
      <c r="I267" s="206"/>
    </row>
    <row r="268" spans="1:10" x14ac:dyDescent="0.25">
      <c r="A268" s="11" t="s">
        <v>172</v>
      </c>
      <c r="B268" s="206">
        <f t="shared" si="12"/>
        <v>9.8775510204081662</v>
      </c>
      <c r="D268" s="206"/>
      <c r="E268" s="206" t="s">
        <v>16</v>
      </c>
      <c r="F268" s="206">
        <v>11000</v>
      </c>
      <c r="G268" s="21">
        <f t="shared" si="13"/>
        <v>3.1428571428571431E-2</v>
      </c>
      <c r="H268" s="206"/>
      <c r="I268" s="206"/>
    </row>
    <row r="269" spans="1:10" x14ac:dyDescent="0.25">
      <c r="A269" s="11" t="s">
        <v>172</v>
      </c>
      <c r="B269" s="206">
        <f t="shared" si="12"/>
        <v>0</v>
      </c>
      <c r="D269" s="206"/>
      <c r="E269" s="206" t="s">
        <v>54</v>
      </c>
      <c r="F269" s="206"/>
      <c r="H269" s="206"/>
      <c r="I269" s="206"/>
    </row>
    <row r="270" spans="1:10" x14ac:dyDescent="0.25">
      <c r="A270" s="11" t="s">
        <v>172</v>
      </c>
      <c r="B270" s="206">
        <f t="shared" si="12"/>
        <v>4.5227930743673471E-3</v>
      </c>
      <c r="D270" s="206"/>
      <c r="E270" s="206" t="s">
        <v>143</v>
      </c>
      <c r="F270" s="206">
        <v>235.381</v>
      </c>
      <c r="G270" s="21">
        <f t="shared" si="13"/>
        <v>6.7251714285714286E-4</v>
      </c>
      <c r="H270" s="206"/>
      <c r="I270" s="206"/>
    </row>
    <row r="271" spans="1:10" x14ac:dyDescent="0.25">
      <c r="A271" s="11" t="s">
        <v>172</v>
      </c>
      <c r="B271" s="206">
        <f t="shared" si="12"/>
        <v>5.5820542688081627E-2</v>
      </c>
      <c r="D271" s="206"/>
      <c r="E271" s="206" t="s">
        <v>120</v>
      </c>
      <c r="F271" s="206">
        <v>826.923</v>
      </c>
      <c r="G271" s="21">
        <f t="shared" si="13"/>
        <v>2.3626371428571427E-3</v>
      </c>
      <c r="H271" s="206"/>
      <c r="I271" s="206"/>
    </row>
    <row r="272" spans="1:10" x14ac:dyDescent="0.25">
      <c r="A272" s="11" t="s">
        <v>172</v>
      </c>
      <c r="B272" s="206">
        <f t="shared" si="12"/>
        <v>8.1632653061224504E-4</v>
      </c>
      <c r="D272" s="206"/>
      <c r="E272" s="206" t="s">
        <v>173</v>
      </c>
      <c r="F272" s="206">
        <v>100</v>
      </c>
      <c r="G272" s="21">
        <f t="shared" si="13"/>
        <v>2.8571428571428574E-4</v>
      </c>
      <c r="H272" s="206"/>
      <c r="I272" s="206"/>
    </row>
    <row r="273" spans="1:10" x14ac:dyDescent="0.25">
      <c r="A273" s="11" t="s">
        <v>172</v>
      </c>
      <c r="B273" s="206">
        <f t="shared" si="12"/>
        <v>0.12857346938775513</v>
      </c>
      <c r="D273" s="206"/>
      <c r="E273" s="206" t="s">
        <v>121</v>
      </c>
      <c r="F273" s="206">
        <v>1255</v>
      </c>
      <c r="G273" s="21">
        <f t="shared" si="13"/>
        <v>3.5857142857142858E-3</v>
      </c>
      <c r="H273" s="206"/>
      <c r="I273" s="206"/>
    </row>
    <row r="274" spans="1:10" x14ac:dyDescent="0.25">
      <c r="A274" s="11" t="s">
        <v>172</v>
      </c>
      <c r="B274" s="206">
        <f t="shared" si="12"/>
        <v>0.2644897959183673</v>
      </c>
      <c r="D274" s="206"/>
      <c r="E274" s="206" t="s">
        <v>32</v>
      </c>
      <c r="F274" s="206">
        <v>1800</v>
      </c>
      <c r="G274" s="21">
        <f t="shared" si="13"/>
        <v>5.1428571428571426E-3</v>
      </c>
      <c r="H274" s="206"/>
      <c r="I274" s="206"/>
    </row>
    <row r="275" spans="1:10" x14ac:dyDescent="0.25">
      <c r="A275" s="11" t="s">
        <v>172</v>
      </c>
      <c r="B275" s="206">
        <f t="shared" si="12"/>
        <v>3.4489795918367351E-2</v>
      </c>
      <c r="D275" s="206"/>
      <c r="E275" s="206" t="s">
        <v>174</v>
      </c>
      <c r="F275" s="206">
        <v>650</v>
      </c>
      <c r="G275" s="21">
        <f t="shared" si="13"/>
        <v>1.8571428571428571E-3</v>
      </c>
      <c r="H275" s="206"/>
      <c r="I275" s="206"/>
    </row>
    <row r="276" spans="1:10" x14ac:dyDescent="0.25">
      <c r="A276" s="11" t="s">
        <v>172</v>
      </c>
      <c r="B276" s="206">
        <f t="shared" si="12"/>
        <v>5.5488452317551005E-3</v>
      </c>
      <c r="D276" s="206"/>
      <c r="E276" s="206" t="s">
        <v>124</v>
      </c>
      <c r="F276" s="206">
        <v>260.71699999999998</v>
      </c>
      <c r="G276" s="21">
        <f t="shared" si="13"/>
        <v>7.4490571428571426E-4</v>
      </c>
      <c r="H276" s="206"/>
      <c r="I276" s="206"/>
    </row>
    <row r="277" spans="1:10" x14ac:dyDescent="0.25">
      <c r="A277" s="11" t="s">
        <v>172</v>
      </c>
      <c r="B277" s="206">
        <f t="shared" si="12"/>
        <v>5.2244897959183682E-2</v>
      </c>
      <c r="D277" s="206"/>
      <c r="E277" s="206" t="s">
        <v>161</v>
      </c>
      <c r="F277" s="206">
        <v>800</v>
      </c>
      <c r="G277" s="21">
        <f t="shared" si="13"/>
        <v>2.2857142857142859E-3</v>
      </c>
      <c r="H277" s="206"/>
      <c r="I277" s="206"/>
    </row>
    <row r="278" spans="1:10" x14ac:dyDescent="0.25">
      <c r="A278" s="11" t="s">
        <v>172</v>
      </c>
      <c r="B278" s="206">
        <f t="shared" si="12"/>
        <v>5.2252244897959188E-3</v>
      </c>
      <c r="D278" s="206"/>
      <c r="E278" s="206" t="s">
        <v>166</v>
      </c>
      <c r="F278" s="206">
        <v>253</v>
      </c>
      <c r="G278" s="21">
        <f t="shared" si="13"/>
        <v>7.2285714285714282E-4</v>
      </c>
      <c r="H278" s="206"/>
      <c r="I278" s="206"/>
    </row>
    <row r="279" spans="1:10" x14ac:dyDescent="0.25">
      <c r="A279" s="11" t="s">
        <v>172</v>
      </c>
      <c r="B279" s="206">
        <f t="shared" si="12"/>
        <v>1.5093877551020405</v>
      </c>
      <c r="D279" s="206"/>
      <c r="E279" s="206" t="s">
        <v>31</v>
      </c>
      <c r="F279" s="206">
        <v>4300</v>
      </c>
      <c r="G279" s="21">
        <f t="shared" si="13"/>
        <v>1.2285714285714285E-2</v>
      </c>
      <c r="H279" s="206"/>
      <c r="I279" s="206"/>
    </row>
    <row r="280" spans="1:10" x14ac:dyDescent="0.25">
      <c r="A280" s="11" t="s">
        <v>172</v>
      </c>
      <c r="B280" s="206">
        <f t="shared" si="12"/>
        <v>0.80179232653061228</v>
      </c>
      <c r="D280" s="206"/>
      <c r="E280" s="206" t="s">
        <v>126</v>
      </c>
      <c r="F280" s="206">
        <v>3134</v>
      </c>
      <c r="G280" s="21">
        <f t="shared" si="13"/>
        <v>8.954285714285715E-3</v>
      </c>
      <c r="H280" s="206"/>
      <c r="I280" s="206"/>
    </row>
    <row r="281" spans="1:10" x14ac:dyDescent="0.25">
      <c r="A281" s="11" t="s">
        <v>172</v>
      </c>
      <c r="B281" s="206">
        <f t="shared" si="12"/>
        <v>1.5093877551020405E-2</v>
      </c>
      <c r="D281" s="206"/>
      <c r="E281" s="206" t="s">
        <v>127</v>
      </c>
      <c r="F281" s="206">
        <v>430</v>
      </c>
      <c r="G281" s="21">
        <f t="shared" si="13"/>
        <v>1.2285714285714285E-3</v>
      </c>
      <c r="H281" s="206"/>
      <c r="I281" s="206"/>
    </row>
    <row r="282" spans="1:10" x14ac:dyDescent="0.25">
      <c r="A282" s="11" t="s">
        <v>172</v>
      </c>
      <c r="B282" s="206">
        <f t="shared" si="12"/>
        <v>0.20897959183673473</v>
      </c>
      <c r="D282" s="206"/>
      <c r="E282" s="206" t="s">
        <v>128</v>
      </c>
      <c r="F282" s="206">
        <v>1600</v>
      </c>
      <c r="G282" s="21">
        <f t="shared" si="13"/>
        <v>4.5714285714285718E-3</v>
      </c>
      <c r="H282" s="206"/>
      <c r="I282" s="206"/>
    </row>
    <row r="283" spans="1:10" x14ac:dyDescent="0.25">
      <c r="A283" s="11" t="s">
        <v>172</v>
      </c>
      <c r="B283" s="206">
        <f t="shared" si="12"/>
        <v>31.04081632653061</v>
      </c>
      <c r="D283" s="206"/>
      <c r="E283" s="206" t="s">
        <v>38</v>
      </c>
      <c r="F283" s="206">
        <v>19500</v>
      </c>
      <c r="G283" s="21">
        <f t="shared" si="13"/>
        <v>5.5714285714285716E-2</v>
      </c>
      <c r="H283" s="206"/>
      <c r="I283" s="206"/>
    </row>
    <row r="284" spans="1:10" x14ac:dyDescent="0.25">
      <c r="A284" s="11" t="s">
        <v>172</v>
      </c>
      <c r="B284" s="206">
        <f t="shared" si="12"/>
        <v>1.0579591836734693E-2</v>
      </c>
      <c r="D284" s="206"/>
      <c r="E284" s="206" t="s">
        <v>12</v>
      </c>
      <c r="F284" s="206">
        <v>360</v>
      </c>
      <c r="G284" s="21">
        <f t="shared" si="13"/>
        <v>1.0285714285714286E-3</v>
      </c>
      <c r="H284" s="206"/>
      <c r="I284" s="206"/>
    </row>
    <row r="285" spans="1:10" x14ac:dyDescent="0.25">
      <c r="A285" s="11" t="s">
        <v>172</v>
      </c>
      <c r="B285" s="206">
        <f t="shared" si="12"/>
        <v>5.8979591836734679E-2</v>
      </c>
      <c r="C285" s="206"/>
      <c r="D285" s="206"/>
      <c r="E285" s="206" t="s">
        <v>47</v>
      </c>
      <c r="F285" s="206">
        <v>850</v>
      </c>
      <c r="G285" s="21">
        <f t="shared" si="13"/>
        <v>2.4285714285714284E-3</v>
      </c>
      <c r="H285" s="206"/>
      <c r="I285" s="206"/>
      <c r="J285" s="206"/>
    </row>
    <row r="286" spans="1:10" x14ac:dyDescent="0.25">
      <c r="A286" s="11" t="s">
        <v>172</v>
      </c>
      <c r="B286" s="206">
        <f t="shared" si="12"/>
        <v>7.3469387755102046E-3</v>
      </c>
      <c r="C286" s="206"/>
      <c r="D286" s="206"/>
      <c r="E286" s="206" t="s">
        <v>89</v>
      </c>
      <c r="F286" s="206">
        <v>300</v>
      </c>
      <c r="G286" s="21">
        <f t="shared" si="13"/>
        <v>8.571428571428571E-4</v>
      </c>
      <c r="H286" s="206"/>
      <c r="I286" s="206"/>
      <c r="J286" s="206"/>
    </row>
    <row r="287" spans="1:10" x14ac:dyDescent="0.25">
      <c r="A287" s="150" t="s">
        <v>172</v>
      </c>
      <c r="B287" s="12">
        <f t="shared" si="12"/>
        <v>0.32653061224489793</v>
      </c>
      <c r="C287" s="150"/>
      <c r="D287" s="12"/>
      <c r="E287" s="12" t="s">
        <v>171</v>
      </c>
      <c r="F287" s="12">
        <v>2000</v>
      </c>
      <c r="G287" s="27">
        <f t="shared" si="13"/>
        <v>5.7142857142857143E-3</v>
      </c>
      <c r="H287" s="12"/>
      <c r="I287" s="12"/>
      <c r="J287" s="12"/>
    </row>
    <row r="288" spans="1:10" x14ac:dyDescent="0.25">
      <c r="A288" s="11" t="s">
        <v>175</v>
      </c>
      <c r="B288" s="177">
        <v>205.60177150000001</v>
      </c>
      <c r="C288" s="11">
        <v>957.91400199999998</v>
      </c>
      <c r="D288" s="210"/>
      <c r="E288" s="210" t="s">
        <v>5</v>
      </c>
      <c r="F288" s="215">
        <v>1412000</v>
      </c>
      <c r="G288" s="132">
        <v>0.1434</v>
      </c>
      <c r="J288" s="11">
        <v>9847300</v>
      </c>
    </row>
    <row r="289" spans="1:10" x14ac:dyDescent="0.25">
      <c r="A289" s="11" t="s">
        <v>175</v>
      </c>
      <c r="B289" s="177">
        <v>2.9112494510000002</v>
      </c>
      <c r="C289" s="133"/>
      <c r="D289" s="210"/>
      <c r="E289" s="210" t="s">
        <v>6</v>
      </c>
      <c r="F289" s="215">
        <v>168020</v>
      </c>
      <c r="G289" s="132">
        <v>1.7100000000000001E-2</v>
      </c>
      <c r="J289" s="210"/>
    </row>
    <row r="290" spans="1:10" x14ac:dyDescent="0.25">
      <c r="A290" s="11" t="s">
        <v>175</v>
      </c>
      <c r="B290" s="177">
        <v>65.999011800000005</v>
      </c>
      <c r="C290" s="133"/>
      <c r="D290" s="210"/>
      <c r="E290" s="210" t="s">
        <v>82</v>
      </c>
      <c r="F290" s="215">
        <v>800000</v>
      </c>
      <c r="G290" s="132">
        <v>8.1199999999999994E-2</v>
      </c>
      <c r="J290" s="210"/>
    </row>
    <row r="291" spans="1:10" x14ac:dyDescent="0.25">
      <c r="A291" s="11" t="s">
        <v>175</v>
      </c>
      <c r="B291" s="177">
        <v>263.99604720000002</v>
      </c>
      <c r="C291" s="133"/>
      <c r="D291" s="210"/>
      <c r="E291" s="210" t="s">
        <v>15</v>
      </c>
      <c r="F291" s="215">
        <v>1600000</v>
      </c>
      <c r="G291" s="132">
        <v>0.16250000000000001</v>
      </c>
      <c r="J291" s="210"/>
    </row>
    <row r="292" spans="1:10" x14ac:dyDescent="0.25">
      <c r="A292" s="11" t="s">
        <v>175</v>
      </c>
      <c r="B292" s="177"/>
      <c r="C292" s="133"/>
      <c r="D292" s="210"/>
      <c r="E292" s="210" t="s">
        <v>106</v>
      </c>
      <c r="F292" s="215"/>
      <c r="G292" s="132"/>
      <c r="J292" s="210"/>
    </row>
    <row r="293" spans="1:10" x14ac:dyDescent="0.25">
      <c r="A293" s="11" t="s">
        <v>175</v>
      </c>
      <c r="B293" s="177">
        <v>11.858043479999999</v>
      </c>
      <c r="C293" s="133"/>
      <c r="D293" s="210"/>
      <c r="E293" s="210" t="s">
        <v>9</v>
      </c>
      <c r="F293" s="215">
        <v>339100</v>
      </c>
      <c r="G293" s="132">
        <v>3.44E-2</v>
      </c>
      <c r="J293" s="210"/>
    </row>
    <row r="294" spans="1:10" x14ac:dyDescent="0.25">
      <c r="A294" s="11" t="s">
        <v>175</v>
      </c>
      <c r="B294" s="177">
        <v>5.4552308000000001E-2</v>
      </c>
      <c r="C294" s="133"/>
      <c r="D294" s="210"/>
      <c r="E294" s="210" t="s">
        <v>23</v>
      </c>
      <c r="F294" s="215">
        <v>23000</v>
      </c>
      <c r="G294" s="132">
        <v>2.3E-3</v>
      </c>
      <c r="J294" s="210"/>
    </row>
    <row r="295" spans="1:10" x14ac:dyDescent="0.25">
      <c r="A295" s="11" t="s">
        <v>175</v>
      </c>
      <c r="B295" s="177">
        <v>4.1249382000000001E-2</v>
      </c>
      <c r="C295" s="133"/>
      <c r="D295" s="210"/>
      <c r="E295" s="210" t="s">
        <v>36</v>
      </c>
      <c r="F295" s="215">
        <v>20000</v>
      </c>
      <c r="G295" s="132">
        <v>2E-3</v>
      </c>
      <c r="J295" s="210"/>
    </row>
    <row r="296" spans="1:10" x14ac:dyDescent="0.25">
      <c r="A296" s="11" t="s">
        <v>175</v>
      </c>
      <c r="B296" s="177">
        <v>3.691473228</v>
      </c>
      <c r="C296" s="133"/>
      <c r="D296" s="210"/>
      <c r="E296" s="210" t="s">
        <v>176</v>
      </c>
      <c r="F296" s="215">
        <v>189200</v>
      </c>
      <c r="G296" s="132">
        <v>1.9199999999999998E-2</v>
      </c>
      <c r="J296" s="210"/>
    </row>
    <row r="297" spans="1:10" x14ac:dyDescent="0.25">
      <c r="A297" s="11" t="s">
        <v>175</v>
      </c>
      <c r="B297" s="177">
        <v>26.685843460000001</v>
      </c>
      <c r="C297" s="133"/>
      <c r="D297" s="210"/>
      <c r="E297" s="210" t="s">
        <v>90</v>
      </c>
      <c r="F297" s="215">
        <v>508700</v>
      </c>
      <c r="G297" s="132">
        <v>5.1700000000000003E-2</v>
      </c>
      <c r="J297" s="210"/>
    </row>
    <row r="298" spans="1:10" x14ac:dyDescent="0.25">
      <c r="A298" s="11" t="s">
        <v>175</v>
      </c>
      <c r="B298" s="177">
        <v>5.4552308000000001E-2</v>
      </c>
      <c r="C298" s="133"/>
      <c r="D298" s="210"/>
      <c r="E298" s="210" t="s">
        <v>26</v>
      </c>
      <c r="F298" s="215">
        <v>23000</v>
      </c>
      <c r="G298" s="132">
        <v>2.3E-3</v>
      </c>
      <c r="J298" s="210"/>
    </row>
    <row r="299" spans="1:10" x14ac:dyDescent="0.25">
      <c r="A299" s="11" t="s">
        <v>175</v>
      </c>
      <c r="B299" s="177">
        <v>76.769338570000002</v>
      </c>
      <c r="C299" s="133"/>
      <c r="D299" s="210"/>
      <c r="E299" s="210" t="s">
        <v>27</v>
      </c>
      <c r="F299" s="215">
        <v>862810</v>
      </c>
      <c r="G299" s="132">
        <v>8.7599999999999997E-2</v>
      </c>
      <c r="J299" s="210"/>
    </row>
    <row r="300" spans="1:10" x14ac:dyDescent="0.25">
      <c r="A300" s="11" t="s">
        <v>175</v>
      </c>
      <c r="B300" s="177">
        <v>56.470404469999998</v>
      </c>
      <c r="C300" s="133"/>
      <c r="D300" s="210"/>
      <c r="E300" s="210" t="s">
        <v>117</v>
      </c>
      <c r="F300" s="215">
        <v>740000</v>
      </c>
      <c r="G300" s="132">
        <v>7.51E-2</v>
      </c>
      <c r="J300" s="210"/>
    </row>
    <row r="301" spans="1:10" x14ac:dyDescent="0.25">
      <c r="A301" s="11" t="s">
        <v>175</v>
      </c>
      <c r="B301" s="177">
        <v>3.2673635779999999</v>
      </c>
      <c r="C301" s="133"/>
      <c r="D301" s="210"/>
      <c r="E301" s="210" t="s">
        <v>16</v>
      </c>
      <c r="F301" s="215">
        <v>178000</v>
      </c>
      <c r="G301" s="132">
        <v>1.8100000000000002E-2</v>
      </c>
      <c r="J301" s="210"/>
    </row>
    <row r="302" spans="1:10" x14ac:dyDescent="0.25">
      <c r="A302" s="11" t="s">
        <v>175</v>
      </c>
      <c r="B302" s="177">
        <v>1.0658186160000001</v>
      </c>
      <c r="C302" s="133"/>
      <c r="D302" s="210"/>
      <c r="E302" s="210" t="s">
        <v>159</v>
      </c>
      <c r="F302" s="215">
        <v>101663</v>
      </c>
      <c r="G302" s="132">
        <v>1.03E-2</v>
      </c>
      <c r="J302" s="210"/>
    </row>
    <row r="303" spans="1:10" x14ac:dyDescent="0.25">
      <c r="A303" s="11" t="s">
        <v>175</v>
      </c>
      <c r="B303" s="177">
        <v>2.320277758</v>
      </c>
      <c r="C303" s="133"/>
      <c r="D303" s="210"/>
      <c r="E303" s="210" t="s">
        <v>30</v>
      </c>
      <c r="F303" s="215">
        <v>150000</v>
      </c>
      <c r="G303" s="132">
        <v>1.52E-2</v>
      </c>
      <c r="J303" s="210"/>
    </row>
    <row r="304" spans="1:10" x14ac:dyDescent="0.25">
      <c r="A304" s="11" t="s">
        <v>175</v>
      </c>
      <c r="B304" s="177">
        <v>119.94931099999999</v>
      </c>
      <c r="C304" s="133"/>
      <c r="D304" s="210"/>
      <c r="E304" s="210" t="s">
        <v>121</v>
      </c>
      <c r="F304" s="215">
        <v>1078500</v>
      </c>
      <c r="G304" s="132">
        <v>0.1095</v>
      </c>
      <c r="J304" s="210"/>
    </row>
    <row r="305" spans="1:11" x14ac:dyDescent="0.25">
      <c r="A305" s="11" t="s">
        <v>175</v>
      </c>
      <c r="B305" s="177">
        <v>0.19423921699999999</v>
      </c>
      <c r="C305" s="133"/>
      <c r="D305" s="210"/>
      <c r="E305" s="210" t="s">
        <v>160</v>
      </c>
      <c r="F305" s="215">
        <v>43400</v>
      </c>
      <c r="G305" s="132">
        <v>4.4000000000000003E-3</v>
      </c>
      <c r="J305" s="210"/>
    </row>
    <row r="306" spans="1:11" x14ac:dyDescent="0.25">
      <c r="A306" s="11" t="s">
        <v>175</v>
      </c>
      <c r="B306" s="177">
        <v>23.858745890000002</v>
      </c>
      <c r="C306" s="133"/>
      <c r="D306" s="210"/>
      <c r="E306" s="210" t="s">
        <v>126</v>
      </c>
      <c r="F306" s="215">
        <v>481000</v>
      </c>
      <c r="G306" s="132">
        <v>4.8800000000000003E-2</v>
      </c>
      <c r="J306" s="210"/>
    </row>
    <row r="307" spans="1:11" x14ac:dyDescent="0.25">
      <c r="A307" s="11" t="s">
        <v>175</v>
      </c>
      <c r="B307" s="177">
        <v>4.1249382370000003</v>
      </c>
      <c r="C307" s="133"/>
      <c r="D307" s="210"/>
      <c r="E307" s="210" t="s">
        <v>38</v>
      </c>
      <c r="F307" s="215">
        <v>200000</v>
      </c>
      <c r="G307" s="132">
        <v>2.0299999999999999E-2</v>
      </c>
      <c r="J307" s="200"/>
    </row>
    <row r="308" spans="1:11" x14ac:dyDescent="0.25">
      <c r="A308" s="150" t="s">
        <v>175</v>
      </c>
      <c r="B308" s="180">
        <v>88.999770530000006</v>
      </c>
      <c r="C308" s="181"/>
      <c r="D308" s="12"/>
      <c r="E308" s="12" t="s">
        <v>47</v>
      </c>
      <c r="F308" s="221">
        <v>929000</v>
      </c>
      <c r="G308" s="182">
        <v>9.4299999999999995E-2</v>
      </c>
      <c r="H308" s="12"/>
      <c r="I308" s="12"/>
      <c r="J308" s="150"/>
    </row>
    <row r="309" spans="1:11" x14ac:dyDescent="0.25">
      <c r="A309" s="11" t="s">
        <v>177</v>
      </c>
      <c r="B309" s="114">
        <v>0</v>
      </c>
      <c r="C309" s="11">
        <v>3987.279</v>
      </c>
      <c r="D309" s="218"/>
      <c r="E309" s="14" t="s">
        <v>5</v>
      </c>
      <c r="F309" s="114"/>
      <c r="G309" s="114"/>
      <c r="I309" s="218"/>
      <c r="J309" s="11">
        <v>82600</v>
      </c>
      <c r="K309" s="218"/>
    </row>
    <row r="310" spans="1:11" x14ac:dyDescent="0.25">
      <c r="A310" s="11" t="s">
        <v>177</v>
      </c>
      <c r="B310" s="117">
        <v>1.284078584</v>
      </c>
      <c r="D310" s="218"/>
      <c r="E310" s="14" t="s">
        <v>6</v>
      </c>
      <c r="F310" s="114">
        <v>936</v>
      </c>
      <c r="G310" s="115">
        <v>1.1299999999999999E-2</v>
      </c>
      <c r="I310" s="218"/>
      <c r="K310" s="218"/>
    </row>
    <row r="311" spans="1:11" x14ac:dyDescent="0.25">
      <c r="A311" s="11" t="s">
        <v>177</v>
      </c>
      <c r="B311" s="117">
        <v>2968.0070820000001</v>
      </c>
      <c r="D311" s="218"/>
      <c r="E311" s="79" t="s">
        <v>15</v>
      </c>
      <c r="F311" s="118">
        <v>45000</v>
      </c>
      <c r="G311" s="115">
        <v>0.54479999999999995</v>
      </c>
      <c r="I311" s="218"/>
      <c r="K311" s="218"/>
    </row>
    <row r="312" spans="1:11" x14ac:dyDescent="0.25">
      <c r="A312" s="11" t="s">
        <v>177</v>
      </c>
      <c r="B312" s="117">
        <v>0</v>
      </c>
      <c r="D312" s="218"/>
      <c r="E312" s="79" t="s">
        <v>22</v>
      </c>
      <c r="F312" s="118"/>
      <c r="G312" s="115"/>
      <c r="I312" s="218"/>
      <c r="K312" s="218"/>
    </row>
    <row r="313" spans="1:11" x14ac:dyDescent="0.25">
      <c r="A313" s="11" t="s">
        <v>177</v>
      </c>
      <c r="B313" s="117">
        <v>0</v>
      </c>
      <c r="C313" s="218"/>
      <c r="D313" s="218"/>
      <c r="E313" s="218" t="s">
        <v>36</v>
      </c>
      <c r="F313" s="118"/>
      <c r="G313" s="115"/>
      <c r="I313" s="218"/>
      <c r="K313" s="218"/>
    </row>
    <row r="314" spans="1:11" x14ac:dyDescent="0.25">
      <c r="A314" s="11" t="s">
        <v>177</v>
      </c>
      <c r="B314" s="117">
        <v>335.29777539999998</v>
      </c>
      <c r="C314" s="218"/>
      <c r="D314" s="218"/>
      <c r="E314" s="218" t="s">
        <v>16</v>
      </c>
      <c r="F314" s="118">
        <v>15125</v>
      </c>
      <c r="G314" s="115">
        <v>0.18310000000000001</v>
      </c>
      <c r="I314" s="218"/>
      <c r="K314" s="218"/>
    </row>
    <row r="315" spans="1:11" x14ac:dyDescent="0.25">
      <c r="A315" s="11" t="s">
        <v>177</v>
      </c>
      <c r="B315" s="117">
        <v>682.68959189999998</v>
      </c>
      <c r="C315" s="218"/>
      <c r="D315" s="218"/>
      <c r="E315" s="218" t="s">
        <v>121</v>
      </c>
      <c r="F315" s="118">
        <v>21582</v>
      </c>
      <c r="G315" s="115">
        <v>0.26129999999999998</v>
      </c>
      <c r="I315" s="218"/>
      <c r="K315" s="218"/>
    </row>
    <row r="316" spans="1:11" x14ac:dyDescent="0.25">
      <c r="A316" s="11" t="s">
        <v>177</v>
      </c>
      <c r="B316" s="117">
        <v>0</v>
      </c>
      <c r="C316" s="218"/>
      <c r="D316" s="218"/>
      <c r="E316" s="218" t="s">
        <v>111</v>
      </c>
      <c r="F316" s="118"/>
      <c r="G316" s="115"/>
      <c r="I316" s="218"/>
      <c r="K316" s="218"/>
    </row>
    <row r="317" spans="1:11" x14ac:dyDescent="0.25">
      <c r="A317" s="150" t="s">
        <v>177</v>
      </c>
      <c r="B317" s="152">
        <v>0</v>
      </c>
      <c r="C317" s="12"/>
      <c r="D317" s="12"/>
      <c r="E317" s="12" t="s">
        <v>38</v>
      </c>
      <c r="F317" s="153">
        <v>0</v>
      </c>
      <c r="G317" s="119">
        <v>0</v>
      </c>
      <c r="H317" s="12"/>
      <c r="I317" s="12"/>
      <c r="J317" s="150"/>
      <c r="K317" s="218"/>
    </row>
    <row r="318" spans="1:11" x14ac:dyDescent="0.25">
      <c r="A318" s="11" t="s">
        <v>179</v>
      </c>
      <c r="B318" s="235">
        <f>POWER((F318/$J$318)*100, 2)</f>
        <v>4.3321116878123803E-4</v>
      </c>
      <c r="C318" s="11">
        <f>SUM(B318:B344)</f>
        <v>2709.9904555357343</v>
      </c>
      <c r="D318" s="235"/>
      <c r="E318" s="235" t="s">
        <v>130</v>
      </c>
      <c r="F318" s="234">
        <v>6369</v>
      </c>
      <c r="G318" s="21">
        <f>F318/$J$318</f>
        <v>2.0813725490196079E-4</v>
      </c>
      <c r="H318" s="235"/>
      <c r="I318" s="235"/>
      <c r="J318" s="11">
        <v>30600000</v>
      </c>
      <c r="K318" s="218"/>
    </row>
    <row r="319" spans="1:11" x14ac:dyDescent="0.25">
      <c r="A319" s="11" t="s">
        <v>179</v>
      </c>
      <c r="B319" s="235">
        <f t="shared" ref="B319:B344" si="14">POWER((F319/$J$318)*100, 2)</f>
        <v>0.8212150241360161</v>
      </c>
      <c r="D319" s="235"/>
      <c r="E319" s="235" t="s">
        <v>17</v>
      </c>
      <c r="F319" s="235">
        <v>277300</v>
      </c>
      <c r="G319" s="21">
        <f t="shared" ref="G319:G344" si="15">F319/$J$318</f>
        <v>9.0620915032679737E-3</v>
      </c>
      <c r="H319" s="235"/>
      <c r="I319" s="235"/>
      <c r="J319" s="76"/>
    </row>
    <row r="320" spans="1:11" x14ac:dyDescent="0.25">
      <c r="A320" s="11" t="s">
        <v>179</v>
      </c>
      <c r="B320" s="235">
        <f t="shared" si="14"/>
        <v>1.1564682910419071E-2</v>
      </c>
      <c r="D320" s="235"/>
      <c r="E320" s="235" t="s">
        <v>5</v>
      </c>
      <c r="F320" s="235">
        <v>32907</v>
      </c>
      <c r="G320" s="21">
        <f t="shared" si="15"/>
        <v>1.0753921568627451E-3</v>
      </c>
      <c r="H320" s="235"/>
      <c r="I320" s="235"/>
      <c r="J320" s="76"/>
    </row>
    <row r="321" spans="1:10" x14ac:dyDescent="0.25">
      <c r="A321" s="11" t="s">
        <v>179</v>
      </c>
      <c r="B321" s="235">
        <f t="shared" si="14"/>
        <v>3.3009783596159599</v>
      </c>
      <c r="D321" s="235"/>
      <c r="E321" s="235" t="s">
        <v>6</v>
      </c>
      <c r="F321" s="235">
        <v>555959</v>
      </c>
      <c r="G321" s="21">
        <f t="shared" si="15"/>
        <v>1.8168594771241831E-2</v>
      </c>
      <c r="H321" s="235"/>
      <c r="I321" s="235"/>
      <c r="J321" s="76"/>
    </row>
    <row r="322" spans="1:10" x14ac:dyDescent="0.25">
      <c r="A322" s="11" t="s">
        <v>179</v>
      </c>
      <c r="B322" s="235">
        <f t="shared" si="14"/>
        <v>0</v>
      </c>
      <c r="D322" s="235"/>
      <c r="E322" s="235" t="s">
        <v>102</v>
      </c>
      <c r="F322" s="235"/>
      <c r="H322" s="235"/>
      <c r="I322" s="235"/>
      <c r="J322" s="76"/>
    </row>
    <row r="323" spans="1:10" x14ac:dyDescent="0.25">
      <c r="A323" s="11" t="s">
        <v>179</v>
      </c>
      <c r="B323" s="235">
        <f t="shared" si="14"/>
        <v>6.1514801999231067E-3</v>
      </c>
      <c r="D323" s="235"/>
      <c r="E323" s="235" t="s">
        <v>15</v>
      </c>
      <c r="F323" s="235">
        <v>24000</v>
      </c>
      <c r="G323" s="21">
        <f t="shared" si="15"/>
        <v>7.8431372549019605E-4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4"/>
        <v>0</v>
      </c>
      <c r="D324" s="235"/>
      <c r="E324" s="235" t="s">
        <v>142</v>
      </c>
      <c r="F324" s="235"/>
      <c r="H324" s="235"/>
      <c r="I324" s="235"/>
      <c r="J324" s="76"/>
    </row>
    <row r="325" spans="1:10" x14ac:dyDescent="0.25">
      <c r="A325" s="11" t="s">
        <v>179</v>
      </c>
      <c r="B325" s="235">
        <f t="shared" si="14"/>
        <v>11.434785365671322</v>
      </c>
      <c r="D325" s="235"/>
      <c r="E325" s="235" t="s">
        <v>134</v>
      </c>
      <c r="F325" s="235">
        <v>1034750</v>
      </c>
      <c r="G325" s="21">
        <f t="shared" si="15"/>
        <v>3.3815359477124184E-2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4"/>
        <v>0</v>
      </c>
      <c r="D326" s="235"/>
      <c r="E326" s="235" t="s">
        <v>21</v>
      </c>
      <c r="F326" s="234"/>
      <c r="H326" s="235"/>
      <c r="I326" s="235"/>
      <c r="J326" s="76"/>
    </row>
    <row r="327" spans="1:10" x14ac:dyDescent="0.25">
      <c r="A327" s="11" t="s">
        <v>179</v>
      </c>
      <c r="B327" s="235">
        <f t="shared" si="14"/>
        <v>86.919303956982361</v>
      </c>
      <c r="D327" s="235"/>
      <c r="E327" s="235" t="s">
        <v>9</v>
      </c>
      <c r="F327" s="235">
        <v>2852854</v>
      </c>
      <c r="G327" s="21">
        <f t="shared" si="15"/>
        <v>9.3230522875816998E-2</v>
      </c>
      <c r="H327" s="235"/>
      <c r="I327" s="235"/>
      <c r="J327" s="76"/>
    </row>
    <row r="328" spans="1:10" x14ac:dyDescent="0.25">
      <c r="A328" s="11" t="s">
        <v>179</v>
      </c>
      <c r="B328" s="235">
        <f t="shared" si="14"/>
        <v>5.2330300311845864E-4</v>
      </c>
      <c r="D328" s="235"/>
      <c r="E328" s="235" t="s">
        <v>23</v>
      </c>
      <c r="F328" s="235">
        <v>7000</v>
      </c>
      <c r="G328" s="21">
        <f t="shared" si="15"/>
        <v>2.2875816993464052E-4</v>
      </c>
      <c r="H328" s="235"/>
      <c r="I328" s="235"/>
      <c r="J328" s="76"/>
    </row>
    <row r="329" spans="1:10" x14ac:dyDescent="0.25">
      <c r="A329" s="11" t="s">
        <v>179</v>
      </c>
      <c r="B329" s="235">
        <f t="shared" si="14"/>
        <v>1.3082575077961467</v>
      </c>
      <c r="D329" s="235"/>
      <c r="E329" s="235" t="s">
        <v>24</v>
      </c>
      <c r="F329" s="235">
        <v>350000</v>
      </c>
      <c r="G329" s="21">
        <f t="shared" si="15"/>
        <v>1.1437908496732025E-2</v>
      </c>
      <c r="H329" s="235"/>
      <c r="I329" s="235"/>
      <c r="J329" s="76"/>
    </row>
    <row r="330" spans="1:10" x14ac:dyDescent="0.25">
      <c r="A330" s="11" t="s">
        <v>179</v>
      </c>
      <c r="B330" s="235">
        <f t="shared" si="14"/>
        <v>312.61937887137429</v>
      </c>
      <c r="D330" s="235"/>
      <c r="E330" s="235" t="s">
        <v>36</v>
      </c>
      <c r="F330" s="235">
        <v>5410400</v>
      </c>
      <c r="G330" s="21">
        <f t="shared" si="15"/>
        <v>0.17681045751633986</v>
      </c>
      <c r="H330" s="235"/>
      <c r="I330" s="235"/>
      <c r="J330" s="76"/>
    </row>
    <row r="331" spans="1:10" x14ac:dyDescent="0.25">
      <c r="A331" s="11" t="s">
        <v>179</v>
      </c>
      <c r="B331" s="235">
        <f t="shared" si="14"/>
        <v>1.7225212525097189E-3</v>
      </c>
      <c r="D331" s="235"/>
      <c r="E331" s="235" t="s">
        <v>183</v>
      </c>
      <c r="F331" s="235">
        <v>12700</v>
      </c>
      <c r="G331" s="21">
        <f t="shared" si="15"/>
        <v>4.1503267973856212E-4</v>
      </c>
      <c r="H331" s="235"/>
      <c r="I331" s="235"/>
      <c r="J331" s="76"/>
    </row>
    <row r="332" spans="1:10" x14ac:dyDescent="0.25">
      <c r="A332" s="11" t="s">
        <v>179</v>
      </c>
      <c r="B332" s="235">
        <f t="shared" si="14"/>
        <v>0</v>
      </c>
      <c r="D332" s="235"/>
      <c r="E332" s="235" t="s">
        <v>181</v>
      </c>
      <c r="F332" s="235"/>
      <c r="H332" s="235"/>
      <c r="I332" s="235"/>
      <c r="J332" s="76"/>
    </row>
    <row r="333" spans="1:10" x14ac:dyDescent="0.25">
      <c r="A333" s="11" t="s">
        <v>179</v>
      </c>
      <c r="B333" s="235">
        <f t="shared" si="14"/>
        <v>0.10100348690674529</v>
      </c>
      <c r="D333" s="235"/>
      <c r="E333" s="235" t="s">
        <v>90</v>
      </c>
      <c r="F333" s="235">
        <v>97250</v>
      </c>
      <c r="G333" s="21">
        <f t="shared" si="15"/>
        <v>3.1781045751633989E-3</v>
      </c>
      <c r="H333" s="235"/>
      <c r="I333" s="235"/>
      <c r="J333" s="76"/>
    </row>
    <row r="334" spans="1:10" x14ac:dyDescent="0.25">
      <c r="A334" s="11" t="s">
        <v>179</v>
      </c>
      <c r="B334" s="235">
        <f t="shared" si="14"/>
        <v>6.0265436370626686</v>
      </c>
      <c r="D334" s="235"/>
      <c r="E334" s="235" t="s">
        <v>147</v>
      </c>
      <c r="F334" s="235">
        <v>751200</v>
      </c>
      <c r="G334" s="21">
        <f t="shared" si="15"/>
        <v>2.4549019607843139E-2</v>
      </c>
      <c r="H334" s="235"/>
      <c r="I334" s="235"/>
      <c r="J334" s="76"/>
    </row>
    <row r="335" spans="1:10" x14ac:dyDescent="0.25">
      <c r="A335" s="11" t="s">
        <v>179</v>
      </c>
      <c r="B335" s="235">
        <f t="shared" si="14"/>
        <v>7.4473696537656467E-2</v>
      </c>
      <c r="D335" s="235"/>
      <c r="E335" s="235" t="s">
        <v>28</v>
      </c>
      <c r="F335" s="235">
        <v>83507</v>
      </c>
      <c r="G335" s="21">
        <f t="shared" si="15"/>
        <v>2.728986928104575E-3</v>
      </c>
      <c r="H335" s="235"/>
      <c r="I335" s="235"/>
      <c r="J335" s="76"/>
    </row>
    <row r="336" spans="1:10" x14ac:dyDescent="0.25">
      <c r="A336" s="11" t="s">
        <v>179</v>
      </c>
      <c r="B336" s="235">
        <f t="shared" si="14"/>
        <v>9.9967560553633206E-2</v>
      </c>
      <c r="D336" s="235"/>
      <c r="E336" s="235" t="s">
        <v>184</v>
      </c>
      <c r="F336" s="235">
        <v>96750</v>
      </c>
      <c r="G336" s="21">
        <f t="shared" si="15"/>
        <v>3.1617647058823531E-3</v>
      </c>
      <c r="H336" s="235"/>
      <c r="I336" s="235"/>
      <c r="J336" s="76"/>
    </row>
    <row r="337" spans="1:10" x14ac:dyDescent="0.25">
      <c r="A337" s="11" t="s">
        <v>179</v>
      </c>
      <c r="B337" s="235">
        <f t="shared" si="14"/>
        <v>2.3647604938271609E-2</v>
      </c>
      <c r="D337" s="235"/>
      <c r="E337" s="235" t="s">
        <v>158</v>
      </c>
      <c r="F337" s="235">
        <v>47056</v>
      </c>
      <c r="G337" s="21">
        <f t="shared" si="15"/>
        <v>1.5377777777777779E-3</v>
      </c>
      <c r="H337" s="235"/>
      <c r="I337" s="235"/>
      <c r="J337" s="76"/>
    </row>
    <row r="338" spans="1:10" x14ac:dyDescent="0.25">
      <c r="A338" s="11" t="s">
        <v>179</v>
      </c>
      <c r="B338" s="235">
        <f t="shared" si="14"/>
        <v>1.3840830449826991</v>
      </c>
      <c r="D338" s="235"/>
      <c r="E338" s="235" t="s">
        <v>16</v>
      </c>
      <c r="F338" s="234">
        <v>360000</v>
      </c>
      <c r="G338" s="21">
        <f t="shared" si="15"/>
        <v>1.1764705882352941E-2</v>
      </c>
      <c r="H338" s="235"/>
      <c r="I338" s="235"/>
      <c r="J338" s="76"/>
    </row>
    <row r="339" spans="1:10" x14ac:dyDescent="0.25">
      <c r="A339" s="11" t="s">
        <v>179</v>
      </c>
      <c r="B339" s="235">
        <f t="shared" si="14"/>
        <v>2104.5072295835362</v>
      </c>
      <c r="D339" s="235"/>
      <c r="E339" s="235" t="s">
        <v>121</v>
      </c>
      <c r="F339" s="235">
        <v>14037722</v>
      </c>
      <c r="G339" s="21">
        <f t="shared" si="15"/>
        <v>0.45874908496732025</v>
      </c>
      <c r="H339" s="235"/>
      <c r="I339" s="235"/>
      <c r="J339" s="76"/>
    </row>
    <row r="340" spans="1:10" x14ac:dyDescent="0.25">
      <c r="A340" s="11" t="s">
        <v>179</v>
      </c>
      <c r="B340" s="235">
        <f t="shared" si="14"/>
        <v>3.8446751249519413E-2</v>
      </c>
      <c r="D340" s="235"/>
      <c r="E340" s="235" t="s">
        <v>182</v>
      </c>
      <c r="F340" s="235">
        <v>60000</v>
      </c>
      <c r="G340" s="21">
        <f t="shared" si="15"/>
        <v>1.9607843137254902E-3</v>
      </c>
      <c r="H340" s="235"/>
      <c r="I340" s="235"/>
      <c r="J340" s="76"/>
    </row>
    <row r="341" spans="1:10" x14ac:dyDescent="0.25">
      <c r="A341" s="11" t="s">
        <v>179</v>
      </c>
      <c r="B341" s="235">
        <f t="shared" si="14"/>
        <v>179.52496902900594</v>
      </c>
      <c r="D341" s="235"/>
      <c r="E341" s="235" t="s">
        <v>31</v>
      </c>
      <c r="F341" s="235">
        <v>4100000</v>
      </c>
      <c r="G341" s="21">
        <f t="shared" si="15"/>
        <v>0.13398692810457516</v>
      </c>
      <c r="H341" s="235"/>
      <c r="I341" s="235"/>
      <c r="J341" s="76"/>
    </row>
    <row r="342" spans="1:10" x14ac:dyDescent="0.25">
      <c r="A342" s="11" t="s">
        <v>179</v>
      </c>
      <c r="B342" s="235">
        <f t="shared" si="14"/>
        <v>4.1961604938271606E-3</v>
      </c>
      <c r="D342" s="235"/>
      <c r="E342" s="235" t="s">
        <v>127</v>
      </c>
      <c r="F342" s="234">
        <v>19822</v>
      </c>
      <c r="G342" s="21">
        <f t="shared" si="15"/>
        <v>6.4777777777777783E-4</v>
      </c>
      <c r="H342" s="235"/>
      <c r="I342" s="235"/>
      <c r="J342" s="76"/>
    </row>
    <row r="343" spans="1:10" x14ac:dyDescent="0.25">
      <c r="A343" s="11" t="s">
        <v>179</v>
      </c>
      <c r="B343" s="235">
        <f t="shared" si="14"/>
        <v>1.2345679012345679E-4</v>
      </c>
      <c r="D343" s="235"/>
      <c r="E343" s="235" t="s">
        <v>47</v>
      </c>
      <c r="F343" s="234">
        <v>3400</v>
      </c>
      <c r="G343" s="21">
        <f t="shared" si="15"/>
        <v>1.1111111111111112E-4</v>
      </c>
      <c r="H343" s="235"/>
      <c r="I343" s="235"/>
    </row>
    <row r="344" spans="1:10" x14ac:dyDescent="0.25">
      <c r="A344" s="150" t="s">
        <v>179</v>
      </c>
      <c r="B344" s="12">
        <f t="shared" si="14"/>
        <v>1.7814572395659789</v>
      </c>
      <c r="C344" s="150"/>
      <c r="D344" s="12"/>
      <c r="E344" s="12" t="s">
        <v>86</v>
      </c>
      <c r="F344" s="12">
        <v>408422</v>
      </c>
      <c r="G344" s="27">
        <f t="shared" si="15"/>
        <v>1.3347124183006535E-2</v>
      </c>
      <c r="H344" s="12"/>
      <c r="I344" s="12"/>
      <c r="J344" s="150"/>
    </row>
    <row r="345" spans="1:10" x14ac:dyDescent="0.25">
      <c r="A345" s="11" t="s">
        <v>185</v>
      </c>
      <c r="B345" s="178">
        <f>POWER((F345/$J$345)*100, 2)</f>
        <v>293.40995455119304</v>
      </c>
      <c r="C345" s="11">
        <f>SUM(B345:B358)</f>
        <v>1638.4987674219165</v>
      </c>
      <c r="D345" s="235"/>
      <c r="E345" s="235" t="s">
        <v>5</v>
      </c>
      <c r="F345" s="235">
        <v>3049</v>
      </c>
      <c r="G345" s="21">
        <f>F345/$J$345</f>
        <v>0.17129213483146066</v>
      </c>
      <c r="H345" s="235"/>
      <c r="I345" s="235"/>
      <c r="J345" s="76">
        <v>17800</v>
      </c>
    </row>
    <row r="346" spans="1:10" x14ac:dyDescent="0.25">
      <c r="A346" s="11" t="s">
        <v>185</v>
      </c>
      <c r="B346" s="178">
        <f t="shared" ref="B346:B358" si="16">POWER((F346/$J$345)*100, 2)</f>
        <v>34.137103901022599</v>
      </c>
      <c r="D346" s="235"/>
      <c r="E346" s="235" t="s">
        <v>6</v>
      </c>
      <c r="F346" s="235">
        <v>1040</v>
      </c>
      <c r="G346" s="21">
        <f t="shared" ref="G346:G358" si="17">F346/$J$345</f>
        <v>5.8426966292134834E-2</v>
      </c>
      <c r="H346" s="235"/>
      <c r="I346" s="235"/>
      <c r="J346" s="76"/>
    </row>
    <row r="347" spans="1:10" x14ac:dyDescent="0.25">
      <c r="A347" s="11" t="s">
        <v>185</v>
      </c>
      <c r="B347" s="178">
        <f t="shared" si="16"/>
        <v>0.30064890796616578</v>
      </c>
      <c r="D347" s="235"/>
      <c r="E347" s="235" t="s">
        <v>102</v>
      </c>
      <c r="F347" s="235">
        <v>97.6</v>
      </c>
      <c r="G347" s="21">
        <f t="shared" si="17"/>
        <v>5.4831460674157296E-3</v>
      </c>
      <c r="H347" s="235"/>
      <c r="I347" s="235"/>
      <c r="J347" s="76"/>
    </row>
    <row r="348" spans="1:10" x14ac:dyDescent="0.25">
      <c r="A348" s="11" t="s">
        <v>185</v>
      </c>
      <c r="B348" s="178">
        <f t="shared" si="16"/>
        <v>284.05504355510669</v>
      </c>
      <c r="D348" s="235"/>
      <c r="E348" s="235" t="s">
        <v>15</v>
      </c>
      <c r="F348" s="235">
        <v>3000</v>
      </c>
      <c r="G348" s="21">
        <f t="shared" si="17"/>
        <v>0.16853932584269662</v>
      </c>
      <c r="H348" s="235"/>
      <c r="I348" s="235"/>
      <c r="J348" s="76"/>
    </row>
    <row r="349" spans="1:10" x14ac:dyDescent="0.25">
      <c r="A349" s="11" t="s">
        <v>185</v>
      </c>
      <c r="B349" s="178">
        <f t="shared" si="16"/>
        <v>109.51975255649536</v>
      </c>
      <c r="D349" s="235"/>
      <c r="E349" s="235" t="s">
        <v>187</v>
      </c>
      <c r="F349" s="235">
        <v>1862.8</v>
      </c>
      <c r="G349" s="21">
        <f t="shared" si="17"/>
        <v>0.10465168539325842</v>
      </c>
      <c r="H349" s="235"/>
      <c r="I349" s="235"/>
      <c r="J349" s="76"/>
    </row>
    <row r="350" spans="1:10" x14ac:dyDescent="0.25">
      <c r="A350" s="11" t="s">
        <v>185</v>
      </c>
      <c r="B350" s="178">
        <f t="shared" si="16"/>
        <v>0.29696376720111095</v>
      </c>
      <c r="D350" s="235"/>
      <c r="E350" s="235" t="s">
        <v>108</v>
      </c>
      <c r="F350" s="235">
        <v>97</v>
      </c>
      <c r="G350" s="21">
        <f t="shared" si="17"/>
        <v>5.4494382022471912E-3</v>
      </c>
      <c r="H350" s="235"/>
      <c r="I350" s="235"/>
      <c r="J350" s="76"/>
    </row>
    <row r="351" spans="1:10" x14ac:dyDescent="0.25">
      <c r="A351" s="11" t="s">
        <v>185</v>
      </c>
      <c r="B351" s="178">
        <f t="shared" si="16"/>
        <v>5.5145814922358278</v>
      </c>
      <c r="D351" s="235"/>
      <c r="E351" s="235" t="s">
        <v>20</v>
      </c>
      <c r="F351" s="235">
        <v>418</v>
      </c>
      <c r="G351" s="21">
        <f t="shared" si="17"/>
        <v>2.3483146067415729E-2</v>
      </c>
      <c r="H351" s="235"/>
      <c r="I351" s="235"/>
      <c r="J351" s="76"/>
    </row>
    <row r="352" spans="1:10" x14ac:dyDescent="0.25">
      <c r="A352" s="11" t="s">
        <v>185</v>
      </c>
      <c r="B352" s="178">
        <f t="shared" si="16"/>
        <v>28.209227370281532</v>
      </c>
      <c r="D352" s="235"/>
      <c r="E352" s="235" t="s">
        <v>9</v>
      </c>
      <c r="F352" s="235">
        <v>945.4</v>
      </c>
      <c r="G352" s="21">
        <f t="shared" si="17"/>
        <v>5.3112359550561795E-2</v>
      </c>
      <c r="H352" s="235"/>
      <c r="I352" s="235"/>
      <c r="J352" s="76"/>
    </row>
    <row r="353" spans="1:10" x14ac:dyDescent="0.25">
      <c r="A353" s="11" t="s">
        <v>185</v>
      </c>
      <c r="B353" s="178">
        <f t="shared" si="16"/>
        <v>4.6782287589950764</v>
      </c>
      <c r="D353" s="235"/>
      <c r="E353" s="235" t="s">
        <v>186</v>
      </c>
      <c r="F353" s="235">
        <v>385</v>
      </c>
      <c r="G353" s="21">
        <f t="shared" si="17"/>
        <v>2.1629213483146066E-2</v>
      </c>
      <c r="H353" s="235"/>
      <c r="I353" s="235"/>
      <c r="J353" s="76"/>
    </row>
    <row r="354" spans="1:10" x14ac:dyDescent="0.25">
      <c r="A354" s="11" t="s">
        <v>185</v>
      </c>
      <c r="B354" s="178">
        <f t="shared" si="16"/>
        <v>4.5096578714808739</v>
      </c>
      <c r="D354" s="235"/>
      <c r="E354" s="235" t="s">
        <v>26</v>
      </c>
      <c r="F354" s="235">
        <v>378</v>
      </c>
      <c r="G354" s="21">
        <f t="shared" si="17"/>
        <v>2.1235955056179777E-2</v>
      </c>
      <c r="H354" s="235"/>
      <c r="I354" s="235"/>
      <c r="J354" s="76"/>
    </row>
    <row r="355" spans="1:10" x14ac:dyDescent="0.25">
      <c r="A355" s="11" t="s">
        <v>185</v>
      </c>
      <c r="B355" s="178">
        <f t="shared" si="16"/>
        <v>1.753184275849009</v>
      </c>
      <c r="D355" s="235"/>
      <c r="E355" s="235" t="s">
        <v>56</v>
      </c>
      <c r="F355" s="235">
        <v>235.68600000000001</v>
      </c>
      <c r="G355" s="21">
        <f t="shared" si="17"/>
        <v>1.3240786516853934E-2</v>
      </c>
      <c r="H355" s="235"/>
      <c r="I355" s="235"/>
      <c r="J355" s="76"/>
    </row>
    <row r="356" spans="1:10" x14ac:dyDescent="0.25">
      <c r="A356" s="11" t="s">
        <v>185</v>
      </c>
      <c r="B356" s="178">
        <f t="shared" si="16"/>
        <v>853.42759752556492</v>
      </c>
      <c r="D356" s="235"/>
      <c r="E356" s="235" t="s">
        <v>121</v>
      </c>
      <c r="F356" s="235">
        <v>5200</v>
      </c>
      <c r="G356" s="21">
        <f t="shared" si="17"/>
        <v>0.29213483146067415</v>
      </c>
      <c r="H356" s="235"/>
      <c r="I356" s="235"/>
    </row>
    <row r="357" spans="1:10" x14ac:dyDescent="0.25">
      <c r="A357" s="11" t="s">
        <v>185</v>
      </c>
      <c r="B357" s="178">
        <f t="shared" si="16"/>
        <v>5.6206287084964028</v>
      </c>
      <c r="D357" s="235"/>
      <c r="E357" s="235" t="s">
        <v>126</v>
      </c>
      <c r="F357" s="235">
        <v>422</v>
      </c>
      <c r="G357" s="21">
        <f t="shared" si="17"/>
        <v>2.3707865168539326E-2</v>
      </c>
      <c r="H357" s="235"/>
      <c r="I357" s="235"/>
    </row>
    <row r="358" spans="1:10" x14ac:dyDescent="0.25">
      <c r="A358" s="150" t="s">
        <v>185</v>
      </c>
      <c r="B358" s="131">
        <f t="shared" si="16"/>
        <v>13.066194180027773</v>
      </c>
      <c r="C358" s="150"/>
      <c r="D358" s="12"/>
      <c r="E358" s="12" t="s">
        <v>171</v>
      </c>
      <c r="F358" s="12">
        <v>643.41999999999996</v>
      </c>
      <c r="G358" s="27">
        <f t="shared" si="17"/>
        <v>3.6147191011235952E-2</v>
      </c>
      <c r="H358" s="12"/>
      <c r="I358" s="12"/>
      <c r="J358" s="131"/>
    </row>
    <row r="359" spans="1:10" x14ac:dyDescent="0.25">
      <c r="A359" s="11" t="s">
        <v>188</v>
      </c>
      <c r="B359" s="178">
        <f>POWER((F359/$J$359)*100, 2)</f>
        <v>1.1492580856093757E-3</v>
      </c>
      <c r="C359" s="11">
        <f>SUM(B359:B417)</f>
        <v>1830.7472234356794</v>
      </c>
      <c r="D359" s="236"/>
      <c r="E359" s="236" t="s">
        <v>97</v>
      </c>
      <c r="F359" s="236">
        <v>478</v>
      </c>
      <c r="G359" s="238">
        <f>F359/$J$359</f>
        <v>3.3900709219858156E-4</v>
      </c>
      <c r="H359" s="236"/>
      <c r="I359" s="236"/>
      <c r="J359" s="76">
        <v>1410000</v>
      </c>
    </row>
    <row r="360" spans="1:10" x14ac:dyDescent="0.25">
      <c r="A360" s="11" t="s">
        <v>188</v>
      </c>
      <c r="B360" s="178">
        <f t="shared" ref="B360:B417" si="18">POWER((F360/$J$359)*100, 2)</f>
        <v>1101.6749660479854</v>
      </c>
      <c r="D360" s="236"/>
      <c r="E360" s="236" t="s">
        <v>5</v>
      </c>
      <c r="F360" s="236">
        <v>468000</v>
      </c>
      <c r="G360" s="238">
        <f t="shared" ref="G360:G417" si="19">F360/$J$359</f>
        <v>0.33191489361702126</v>
      </c>
      <c r="H360" s="236"/>
      <c r="I360" s="236"/>
      <c r="J360" s="76"/>
    </row>
    <row r="361" spans="1:10" x14ac:dyDescent="0.25">
      <c r="A361" s="11" t="s">
        <v>188</v>
      </c>
      <c r="B361" s="178">
        <f t="shared" si="18"/>
        <v>1.0401106584175847E-2</v>
      </c>
      <c r="D361" s="236"/>
      <c r="E361" s="236" t="s">
        <v>131</v>
      </c>
      <c r="F361" s="236">
        <v>1438</v>
      </c>
      <c r="G361" s="238">
        <f t="shared" si="19"/>
        <v>1.0198581560283688E-3</v>
      </c>
      <c r="H361" s="236"/>
      <c r="I361" s="236"/>
      <c r="J361" s="76"/>
    </row>
    <row r="362" spans="1:10" x14ac:dyDescent="0.25">
      <c r="A362" s="11" t="s">
        <v>188</v>
      </c>
      <c r="B362" s="178">
        <f t="shared" si="18"/>
        <v>2.5942300221064575E-5</v>
      </c>
      <c r="D362" s="236"/>
      <c r="E362" s="236" t="s">
        <v>192</v>
      </c>
      <c r="F362" s="236">
        <v>71.816354035483087</v>
      </c>
      <c r="G362" s="238">
        <f t="shared" si="19"/>
        <v>5.0933584422328431E-5</v>
      </c>
      <c r="H362" s="236"/>
      <c r="I362" s="236"/>
      <c r="J362" s="76"/>
    </row>
    <row r="363" spans="1:10" x14ac:dyDescent="0.25">
      <c r="A363" s="11" t="s">
        <v>188</v>
      </c>
      <c r="B363" s="178">
        <f t="shared" si="18"/>
        <v>8.897439766611337E-3</v>
      </c>
      <c r="D363" s="236"/>
      <c r="E363" s="236" t="s">
        <v>39</v>
      </c>
      <c r="F363" s="236">
        <v>1330</v>
      </c>
      <c r="G363" s="238">
        <f t="shared" si="19"/>
        <v>9.4326241134751773E-4</v>
      </c>
      <c r="H363" s="236"/>
      <c r="I363" s="236"/>
      <c r="J363" s="76"/>
    </row>
    <row r="364" spans="1:10" x14ac:dyDescent="0.25">
      <c r="A364" s="11" t="s">
        <v>188</v>
      </c>
      <c r="B364" s="178">
        <f t="shared" si="18"/>
        <v>314.37050450178566</v>
      </c>
      <c r="D364" s="236"/>
      <c r="E364" s="236" t="s">
        <v>6</v>
      </c>
      <c r="F364" s="236">
        <v>250000</v>
      </c>
      <c r="G364" s="238">
        <f t="shared" si="19"/>
        <v>0.1773049645390071</v>
      </c>
      <c r="H364" s="236"/>
      <c r="I364" s="236"/>
      <c r="J364" s="76"/>
    </row>
    <row r="365" spans="1:10" x14ac:dyDescent="0.25">
      <c r="A365" s="11" t="s">
        <v>188</v>
      </c>
      <c r="B365" s="178">
        <f t="shared" si="18"/>
        <v>0</v>
      </c>
      <c r="D365" s="236"/>
      <c r="E365" s="236" t="s">
        <v>101</v>
      </c>
      <c r="F365" s="236"/>
      <c r="G365" s="238"/>
      <c r="H365" s="236"/>
      <c r="I365" s="236"/>
      <c r="J365" s="76"/>
    </row>
    <row r="366" spans="1:10" x14ac:dyDescent="0.25">
      <c r="A366" s="11" t="s">
        <v>188</v>
      </c>
      <c r="B366" s="178">
        <f t="shared" si="18"/>
        <v>3.7487550928021731</v>
      </c>
      <c r="D366" s="236"/>
      <c r="E366" s="236" t="s">
        <v>82</v>
      </c>
      <c r="F366" s="236">
        <v>27300</v>
      </c>
      <c r="G366" s="238">
        <f t="shared" si="19"/>
        <v>1.9361702127659575E-2</v>
      </c>
      <c r="H366" s="236"/>
      <c r="I366" s="236"/>
      <c r="J366" s="76"/>
    </row>
    <row r="367" spans="1:10" x14ac:dyDescent="0.25">
      <c r="A367" s="11" t="s">
        <v>188</v>
      </c>
      <c r="B367" s="178">
        <f t="shared" si="18"/>
        <v>0.51819576480056329</v>
      </c>
      <c r="D367" s="236"/>
      <c r="E367" s="236" t="s">
        <v>83</v>
      </c>
      <c r="F367" s="236">
        <v>10150</v>
      </c>
      <c r="G367" s="238">
        <f t="shared" si="19"/>
        <v>7.1985815602836883E-3</v>
      </c>
      <c r="H367" s="236"/>
      <c r="I367" s="236"/>
      <c r="J367" s="76"/>
    </row>
    <row r="368" spans="1:10" x14ac:dyDescent="0.25">
      <c r="A368" s="11" t="s">
        <v>188</v>
      </c>
      <c r="B368" s="178">
        <f t="shared" si="18"/>
        <v>324.5108394949952</v>
      </c>
      <c r="D368" s="236"/>
      <c r="E368" s="236" t="s">
        <v>15</v>
      </c>
      <c r="F368" s="236">
        <v>254000</v>
      </c>
      <c r="G368" s="238">
        <f t="shared" si="19"/>
        <v>0.18014184397163122</v>
      </c>
      <c r="H368" s="236"/>
      <c r="I368" s="236"/>
      <c r="J368" s="76"/>
    </row>
    <row r="369" spans="1:10" x14ac:dyDescent="0.25">
      <c r="A369" s="11" t="s">
        <v>188</v>
      </c>
      <c r="B369" s="178">
        <f t="shared" si="18"/>
        <v>8.9999999999999998E-4</v>
      </c>
      <c r="D369" s="236"/>
      <c r="E369" s="236" t="s">
        <v>103</v>
      </c>
      <c r="F369" s="236">
        <v>423</v>
      </c>
      <c r="G369" s="238">
        <f t="shared" si="19"/>
        <v>2.9999999999999997E-4</v>
      </c>
      <c r="H369" s="236"/>
      <c r="I369" s="236"/>
      <c r="J369" s="76"/>
    </row>
    <row r="370" spans="1:10" x14ac:dyDescent="0.25">
      <c r="A370" s="11" t="s">
        <v>188</v>
      </c>
      <c r="B370" s="178">
        <f t="shared" si="18"/>
        <v>0</v>
      </c>
      <c r="D370" s="236"/>
      <c r="E370" s="236" t="s">
        <v>142</v>
      </c>
      <c r="F370" s="236"/>
      <c r="G370" s="238"/>
      <c r="H370" s="236"/>
      <c r="I370" s="236"/>
      <c r="J370" s="76"/>
    </row>
    <row r="371" spans="1:10" x14ac:dyDescent="0.25">
      <c r="A371" s="11" t="s">
        <v>188</v>
      </c>
      <c r="B371" s="178">
        <f t="shared" si="18"/>
        <v>1.912630149388864E-2</v>
      </c>
      <c r="D371" s="236"/>
      <c r="E371" s="236" t="s">
        <v>106</v>
      </c>
      <c r="F371" s="236">
        <v>1950</v>
      </c>
      <c r="G371" s="238">
        <f t="shared" si="19"/>
        <v>1.3829787234042553E-3</v>
      </c>
      <c r="H371" s="236"/>
      <c r="I371" s="236"/>
      <c r="J371" s="76"/>
    </row>
    <row r="372" spans="1:10" x14ac:dyDescent="0.25">
      <c r="A372" s="11" t="s">
        <v>188</v>
      </c>
      <c r="B372" s="178">
        <f t="shared" si="18"/>
        <v>0</v>
      </c>
      <c r="D372" s="236"/>
      <c r="E372" s="236" t="s">
        <v>19</v>
      </c>
      <c r="F372" s="236"/>
      <c r="G372" s="238"/>
      <c r="H372" s="236"/>
      <c r="I372" s="236"/>
      <c r="J372" s="76"/>
    </row>
    <row r="373" spans="1:10" x14ac:dyDescent="0.25">
      <c r="A373" s="11" t="s">
        <v>188</v>
      </c>
      <c r="B373" s="178">
        <f t="shared" si="18"/>
        <v>0</v>
      </c>
      <c r="D373" s="236"/>
      <c r="E373" s="236" t="s">
        <v>94</v>
      </c>
      <c r="F373" s="236"/>
      <c r="G373" s="238"/>
      <c r="H373" s="236"/>
      <c r="I373" s="236"/>
      <c r="J373" s="76"/>
    </row>
    <row r="374" spans="1:10" x14ac:dyDescent="0.25">
      <c r="A374" s="11" t="s">
        <v>188</v>
      </c>
      <c r="B374" s="178">
        <f t="shared" si="18"/>
        <v>6.3095417735526387E-3</v>
      </c>
      <c r="D374" s="236"/>
      <c r="E374" s="236" t="s">
        <v>21</v>
      </c>
      <c r="F374" s="236">
        <v>1120</v>
      </c>
      <c r="G374" s="238">
        <f t="shared" si="19"/>
        <v>7.9432624113475174E-4</v>
      </c>
      <c r="H374" s="236"/>
      <c r="I374" s="236"/>
      <c r="J374" s="76"/>
    </row>
    <row r="375" spans="1:10" x14ac:dyDescent="0.25">
      <c r="A375" s="11" t="s">
        <v>188</v>
      </c>
      <c r="B375" s="178">
        <f t="shared" si="18"/>
        <v>0</v>
      </c>
      <c r="D375" s="236"/>
      <c r="E375" s="236" t="s">
        <v>190</v>
      </c>
      <c r="F375" s="236"/>
      <c r="G375" s="238"/>
      <c r="H375" s="236"/>
      <c r="I375" s="236"/>
      <c r="J375" s="76"/>
    </row>
    <row r="376" spans="1:10" x14ac:dyDescent="0.25">
      <c r="A376" s="11" t="s">
        <v>188</v>
      </c>
      <c r="B376" s="178">
        <f t="shared" si="18"/>
        <v>32.191539660982848</v>
      </c>
      <c r="D376" s="236"/>
      <c r="E376" s="236" t="s">
        <v>9</v>
      </c>
      <c r="F376" s="236">
        <v>80000</v>
      </c>
      <c r="G376" s="238">
        <f t="shared" si="19"/>
        <v>5.6737588652482268E-2</v>
      </c>
      <c r="H376" s="236"/>
      <c r="I376" s="236"/>
      <c r="J376" s="76"/>
    </row>
    <row r="377" spans="1:10" x14ac:dyDescent="0.25">
      <c r="A377" s="11" t="s">
        <v>188</v>
      </c>
      <c r="B377" s="178">
        <f t="shared" si="18"/>
        <v>1.7214928826517779E-2</v>
      </c>
      <c r="D377" s="236"/>
      <c r="E377" s="236" t="s">
        <v>23</v>
      </c>
      <c r="F377" s="236">
        <v>1850</v>
      </c>
      <c r="G377" s="238">
        <f t="shared" si="19"/>
        <v>1.3120567375886525E-3</v>
      </c>
      <c r="H377" s="236"/>
      <c r="I377" s="236"/>
      <c r="J377" s="76"/>
    </row>
    <row r="378" spans="1:10" x14ac:dyDescent="0.25">
      <c r="A378" s="11" t="s">
        <v>188</v>
      </c>
      <c r="B378" s="178">
        <f t="shared" si="18"/>
        <v>1.224083295608873</v>
      </c>
      <c r="D378" s="236"/>
      <c r="E378" s="236" t="s">
        <v>24</v>
      </c>
      <c r="F378" s="236">
        <v>15600</v>
      </c>
      <c r="G378" s="238">
        <f t="shared" si="19"/>
        <v>1.1063829787234043E-2</v>
      </c>
      <c r="H378" s="236"/>
      <c r="I378" s="236"/>
      <c r="J378" s="76"/>
    </row>
    <row r="379" spans="1:10" x14ac:dyDescent="0.25">
      <c r="A379" s="11" t="s">
        <v>188</v>
      </c>
      <c r="B379" s="178">
        <f t="shared" si="18"/>
        <v>0</v>
      </c>
      <c r="D379" s="236"/>
      <c r="E379" s="236" t="s">
        <v>111</v>
      </c>
      <c r="F379" s="236"/>
      <c r="G379" s="238"/>
      <c r="H379" s="236"/>
      <c r="I379" s="236"/>
      <c r="J379" s="76"/>
    </row>
    <row r="380" spans="1:10" x14ac:dyDescent="0.25">
      <c r="A380" s="11" t="s">
        <v>188</v>
      </c>
      <c r="B380" s="178">
        <f t="shared" si="18"/>
        <v>1</v>
      </c>
      <c r="D380" s="236"/>
      <c r="E380" s="236" t="s">
        <v>36</v>
      </c>
      <c r="F380" s="236">
        <v>14100</v>
      </c>
      <c r="G380" s="238">
        <f t="shared" si="19"/>
        <v>0.01</v>
      </c>
      <c r="H380" s="236"/>
      <c r="I380" s="236"/>
      <c r="J380" s="76"/>
    </row>
    <row r="381" spans="1:10" x14ac:dyDescent="0.25">
      <c r="A381" s="11" t="s">
        <v>188</v>
      </c>
      <c r="B381" s="178">
        <f t="shared" si="18"/>
        <v>1.7401539157990038E-2</v>
      </c>
      <c r="D381" s="236"/>
      <c r="E381" s="236" t="s">
        <v>176</v>
      </c>
      <c r="F381" s="236">
        <v>1860</v>
      </c>
      <c r="G381" s="238">
        <f t="shared" si="19"/>
        <v>1.3191489361702128E-3</v>
      </c>
      <c r="H381" s="236"/>
      <c r="I381" s="236"/>
      <c r="J381" s="76"/>
    </row>
    <row r="382" spans="1:10" x14ac:dyDescent="0.25">
      <c r="A382" s="11" t="s">
        <v>188</v>
      </c>
      <c r="B382" s="178">
        <f t="shared" si="18"/>
        <v>6.8488003621548223E-4</v>
      </c>
      <c r="D382" s="236"/>
      <c r="E382" s="236" t="s">
        <v>137</v>
      </c>
      <c r="F382" s="236">
        <v>369</v>
      </c>
      <c r="G382" s="238">
        <f t="shared" si="19"/>
        <v>2.6170212765957448E-4</v>
      </c>
      <c r="H382" s="236"/>
      <c r="I382" s="236"/>
      <c r="J382" s="76"/>
    </row>
    <row r="383" spans="1:10" x14ac:dyDescent="0.25">
      <c r="A383" s="11" t="s">
        <v>188</v>
      </c>
      <c r="B383" s="178">
        <f t="shared" si="18"/>
        <v>2.5498918565464513E-3</v>
      </c>
      <c r="D383" s="236"/>
      <c r="E383" s="236" t="s">
        <v>112</v>
      </c>
      <c r="F383" s="236">
        <v>712</v>
      </c>
      <c r="G383" s="238">
        <f t="shared" si="19"/>
        <v>5.0496453900709221E-4</v>
      </c>
      <c r="H383" s="236"/>
      <c r="I383" s="236"/>
      <c r="J383" s="76"/>
    </row>
    <row r="384" spans="1:10" x14ac:dyDescent="0.25">
      <c r="A384" s="11" t="s">
        <v>188</v>
      </c>
      <c r="B384" s="178">
        <f t="shared" si="18"/>
        <v>6.1616618882349997E-2</v>
      </c>
      <c r="D384" s="236"/>
      <c r="E384" s="236" t="s">
        <v>195</v>
      </c>
      <c r="F384" s="236">
        <v>3500</v>
      </c>
      <c r="G384" s="238">
        <f t="shared" si="19"/>
        <v>2.4822695035460994E-3</v>
      </c>
      <c r="H384" s="236"/>
      <c r="I384" s="236"/>
      <c r="J384" s="76"/>
    </row>
    <row r="385" spans="1:10" x14ac:dyDescent="0.25">
      <c r="A385" s="11" t="s">
        <v>188</v>
      </c>
      <c r="B385" s="178">
        <f t="shared" si="18"/>
        <v>0</v>
      </c>
      <c r="D385" s="236"/>
      <c r="E385" s="236" t="s">
        <v>181</v>
      </c>
      <c r="F385" s="236"/>
      <c r="G385" s="238"/>
      <c r="H385" s="236"/>
      <c r="I385" s="236"/>
      <c r="J385" s="76"/>
    </row>
    <row r="386" spans="1:10" x14ac:dyDescent="0.25">
      <c r="A386" s="11" t="s">
        <v>188</v>
      </c>
      <c r="B386" s="178">
        <f t="shared" si="18"/>
        <v>0.18168150495447916</v>
      </c>
      <c r="D386" s="236"/>
      <c r="E386" s="236" t="s">
        <v>26</v>
      </c>
      <c r="F386" s="236">
        <v>6010</v>
      </c>
      <c r="G386" s="238">
        <f t="shared" si="19"/>
        <v>4.2624113475177305E-3</v>
      </c>
      <c r="H386" s="236"/>
      <c r="I386" s="236"/>
      <c r="J386" s="76"/>
    </row>
    <row r="387" spans="1:10" x14ac:dyDescent="0.25">
      <c r="A387" s="11" t="s">
        <v>188</v>
      </c>
      <c r="B387" s="178">
        <f t="shared" si="18"/>
        <v>0.34484382073336345</v>
      </c>
      <c r="D387" s="236"/>
      <c r="E387" s="236" t="s">
        <v>191</v>
      </c>
      <c r="F387" s="236">
        <v>8280</v>
      </c>
      <c r="G387" s="238">
        <f t="shared" si="19"/>
        <v>5.8723404255319146E-3</v>
      </c>
      <c r="H387" s="236"/>
      <c r="I387" s="236"/>
      <c r="J387" s="76"/>
    </row>
    <row r="388" spans="1:10" x14ac:dyDescent="0.25">
      <c r="A388" s="11" t="s">
        <v>188</v>
      </c>
      <c r="B388" s="178">
        <f t="shared" si="18"/>
        <v>0.54299129822443537</v>
      </c>
      <c r="D388" s="236"/>
      <c r="E388" s="236" t="s">
        <v>56</v>
      </c>
      <c r="F388" s="236">
        <v>10390</v>
      </c>
      <c r="G388" s="238">
        <f t="shared" si="19"/>
        <v>7.3687943262411345E-3</v>
      </c>
      <c r="H388" s="236"/>
      <c r="I388" s="236"/>
      <c r="J388" s="76"/>
    </row>
    <row r="389" spans="1:10" x14ac:dyDescent="0.25">
      <c r="A389" s="11" t="s">
        <v>188</v>
      </c>
      <c r="B389" s="178">
        <f t="shared" si="18"/>
        <v>7.6113374578743523E-2</v>
      </c>
      <c r="D389" s="236"/>
      <c r="E389" s="236" t="s">
        <v>194</v>
      </c>
      <c r="F389" s="236">
        <v>3890</v>
      </c>
      <c r="G389" s="238">
        <f t="shared" si="19"/>
        <v>2.7588652482269504E-3</v>
      </c>
      <c r="H389" s="236"/>
      <c r="I389" s="236"/>
      <c r="J389" s="76"/>
    </row>
    <row r="390" spans="1:10" x14ac:dyDescent="0.25">
      <c r="A390" s="11" t="s">
        <v>188</v>
      </c>
      <c r="B390" s="178">
        <f t="shared" si="18"/>
        <v>7.8171617260099198E-7</v>
      </c>
      <c r="D390" s="236"/>
      <c r="E390" s="236" t="s">
        <v>165</v>
      </c>
      <c r="F390" s="236">
        <v>12.466474733251706</v>
      </c>
      <c r="G390" s="238">
        <f t="shared" si="19"/>
        <v>8.8414714420224874E-6</v>
      </c>
      <c r="H390" s="236"/>
      <c r="I390" s="236"/>
      <c r="J390" s="76"/>
    </row>
    <row r="391" spans="1:10" x14ac:dyDescent="0.25">
      <c r="A391" s="11" t="s">
        <v>188</v>
      </c>
      <c r="B391" s="178">
        <f t="shared" si="18"/>
        <v>8.7641466727025798E-3</v>
      </c>
      <c r="D391" s="236"/>
      <c r="E391" s="236" t="s">
        <v>116</v>
      </c>
      <c r="F391" s="236">
        <v>1320</v>
      </c>
      <c r="G391" s="238">
        <f t="shared" si="19"/>
        <v>9.3617021276595747E-4</v>
      </c>
      <c r="H391" s="236"/>
      <c r="I391" s="236"/>
      <c r="J391" s="76"/>
    </row>
    <row r="392" spans="1:10" x14ac:dyDescent="0.25">
      <c r="A392" s="11" t="s">
        <v>188</v>
      </c>
      <c r="B392" s="178">
        <f t="shared" si="18"/>
        <v>0</v>
      </c>
      <c r="D392" s="236"/>
      <c r="E392" s="236" t="s">
        <v>139</v>
      </c>
      <c r="F392" s="236"/>
      <c r="G392" s="238"/>
      <c r="H392" s="236"/>
      <c r="I392" s="236"/>
      <c r="J392" s="76"/>
    </row>
    <row r="393" spans="1:10" x14ac:dyDescent="0.25">
      <c r="A393" s="11" t="s">
        <v>188</v>
      </c>
      <c r="B393" s="178">
        <f t="shared" si="18"/>
        <v>0.21844021930486401</v>
      </c>
      <c r="D393" s="236"/>
      <c r="E393" s="236" t="s">
        <v>117</v>
      </c>
      <c r="F393" s="236">
        <v>6590</v>
      </c>
      <c r="G393" s="238">
        <f t="shared" si="19"/>
        <v>4.6737588652482273E-3</v>
      </c>
      <c r="H393" s="236"/>
      <c r="I393" s="236"/>
      <c r="J393" s="76"/>
    </row>
    <row r="394" spans="1:10" x14ac:dyDescent="0.25">
      <c r="A394" s="11" t="s">
        <v>188</v>
      </c>
      <c r="B394" s="178">
        <f t="shared" si="18"/>
        <v>1.9933248086086158E-4</v>
      </c>
      <c r="D394" s="236"/>
      <c r="E394" s="236" t="s">
        <v>28</v>
      </c>
      <c r="F394" s="236">
        <v>199.07106901794617</v>
      </c>
      <c r="G394" s="238">
        <f t="shared" si="19"/>
        <v>1.4118515533187673E-4</v>
      </c>
      <c r="H394" s="236"/>
      <c r="I394" s="236"/>
      <c r="J394" s="76"/>
    </row>
    <row r="395" spans="1:10" x14ac:dyDescent="0.25">
      <c r="A395" s="11" t="s">
        <v>188</v>
      </c>
      <c r="B395" s="178">
        <f t="shared" si="18"/>
        <v>0.26024470097077612</v>
      </c>
      <c r="D395" s="236"/>
      <c r="E395" s="236" t="s">
        <v>92</v>
      </c>
      <c r="F395" s="236">
        <v>7193</v>
      </c>
      <c r="G395" s="238">
        <f t="shared" si="19"/>
        <v>5.1014184397163119E-3</v>
      </c>
      <c r="H395" s="236"/>
      <c r="I395" s="236"/>
      <c r="J395" s="76"/>
    </row>
    <row r="396" spans="1:10" x14ac:dyDescent="0.25">
      <c r="A396" s="11" t="s">
        <v>188</v>
      </c>
      <c r="B396" s="178">
        <f t="shared" si="18"/>
        <v>5.3766936617886459E-5</v>
      </c>
      <c r="D396" s="236"/>
      <c r="E396" s="236" t="s">
        <v>158</v>
      </c>
      <c r="F396" s="236">
        <v>103.38957717778908</v>
      </c>
      <c r="G396" s="238">
        <f t="shared" si="19"/>
        <v>7.3325941260843323E-5</v>
      </c>
      <c r="H396" s="236"/>
      <c r="I396" s="236"/>
      <c r="J396" s="76"/>
    </row>
    <row r="397" spans="1:10" x14ac:dyDescent="0.25">
      <c r="A397" s="11" t="s">
        <v>188</v>
      </c>
      <c r="B397" s="178">
        <f t="shared" si="18"/>
        <v>0</v>
      </c>
      <c r="D397" s="236"/>
      <c r="E397" s="236" t="s">
        <v>85</v>
      </c>
      <c r="F397" s="236"/>
      <c r="G397" s="238"/>
      <c r="H397" s="236"/>
      <c r="I397" s="236"/>
      <c r="J397" s="76"/>
    </row>
    <row r="398" spans="1:10" x14ac:dyDescent="0.25">
      <c r="A398" s="11" t="s">
        <v>188</v>
      </c>
      <c r="B398" s="178">
        <f t="shared" si="18"/>
        <v>0</v>
      </c>
      <c r="D398" s="236"/>
      <c r="E398" s="236" t="s">
        <v>29</v>
      </c>
      <c r="F398" s="236"/>
      <c r="G398" s="238"/>
      <c r="H398" s="236"/>
      <c r="I398" s="236"/>
      <c r="J398" s="76"/>
    </row>
    <row r="399" spans="1:10" x14ac:dyDescent="0.25">
      <c r="A399" s="11" t="s">
        <v>188</v>
      </c>
      <c r="B399" s="178">
        <f t="shared" si="18"/>
        <v>19.148382878124842</v>
      </c>
      <c r="D399" s="236"/>
      <c r="E399" s="236" t="s">
        <v>16</v>
      </c>
      <c r="F399" s="236">
        <v>61700</v>
      </c>
      <c r="G399" s="238">
        <f t="shared" si="19"/>
        <v>4.3758865248226947E-2</v>
      </c>
      <c r="H399" s="236"/>
      <c r="I399" s="236"/>
      <c r="J399" s="76"/>
    </row>
    <row r="400" spans="1:10" x14ac:dyDescent="0.25">
      <c r="A400" s="11" t="s">
        <v>188</v>
      </c>
      <c r="B400" s="178">
        <f t="shared" si="18"/>
        <v>0</v>
      </c>
      <c r="D400" s="236"/>
      <c r="E400" s="236" t="s">
        <v>37</v>
      </c>
      <c r="F400" s="236"/>
      <c r="G400" s="238"/>
      <c r="H400" s="236"/>
      <c r="I400" s="236"/>
      <c r="J400" s="76"/>
    </row>
    <row r="401" spans="1:10" x14ac:dyDescent="0.25">
      <c r="A401" s="11" t="s">
        <v>188</v>
      </c>
      <c r="B401" s="178">
        <f t="shared" si="18"/>
        <v>0</v>
      </c>
      <c r="D401" s="236"/>
      <c r="E401" s="236" t="s">
        <v>120</v>
      </c>
      <c r="F401" s="236"/>
      <c r="G401" s="238"/>
      <c r="H401" s="236"/>
      <c r="I401" s="236"/>
      <c r="J401" s="76"/>
    </row>
    <row r="402" spans="1:10" x14ac:dyDescent="0.25">
      <c r="A402" s="11" t="s">
        <v>188</v>
      </c>
      <c r="B402" s="178">
        <f t="shared" si="18"/>
        <v>0.23947487550928021</v>
      </c>
      <c r="D402" s="236"/>
      <c r="E402" s="236" t="s">
        <v>30</v>
      </c>
      <c r="F402" s="236">
        <v>6900</v>
      </c>
      <c r="G402" s="238">
        <f t="shared" si="19"/>
        <v>4.8936170212765953E-3</v>
      </c>
      <c r="H402" s="236"/>
      <c r="I402" s="236"/>
      <c r="J402" s="76"/>
    </row>
    <row r="403" spans="1:10" x14ac:dyDescent="0.25">
      <c r="A403" s="11" t="s">
        <v>188</v>
      </c>
      <c r="B403" s="178">
        <f t="shared" si="18"/>
        <v>13.340626729037773</v>
      </c>
      <c r="D403" s="236"/>
      <c r="E403" s="236" t="s">
        <v>121</v>
      </c>
      <c r="F403" s="236">
        <v>51500</v>
      </c>
      <c r="G403" s="238">
        <f t="shared" si="19"/>
        <v>3.6524822695035458E-2</v>
      </c>
      <c r="H403" s="236"/>
      <c r="I403" s="236"/>
      <c r="J403" s="76"/>
    </row>
    <row r="404" spans="1:10" x14ac:dyDescent="0.25">
      <c r="A404" s="11" t="s">
        <v>188</v>
      </c>
      <c r="B404" s="178">
        <f t="shared" si="18"/>
        <v>7.1501954009363551E-4</v>
      </c>
      <c r="D404" s="236"/>
      <c r="E404" s="236" t="s">
        <v>196</v>
      </c>
      <c r="F404" s="236">
        <v>377.03187500000001</v>
      </c>
      <c r="G404" s="238">
        <f t="shared" si="19"/>
        <v>2.6739849290780145E-4</v>
      </c>
      <c r="H404" s="236"/>
      <c r="I404" s="236"/>
      <c r="J404" s="76"/>
    </row>
    <row r="405" spans="1:10" x14ac:dyDescent="0.25">
      <c r="A405" s="11" t="s">
        <v>188</v>
      </c>
      <c r="B405" s="178">
        <f t="shared" si="18"/>
        <v>1.4196468990493434</v>
      </c>
      <c r="D405" s="236"/>
      <c r="E405" s="236" t="s">
        <v>174</v>
      </c>
      <c r="F405" s="236">
        <v>16800</v>
      </c>
      <c r="G405" s="238">
        <f t="shared" si="19"/>
        <v>1.1914893617021277E-2</v>
      </c>
      <c r="H405" s="236"/>
      <c r="I405" s="236"/>
      <c r="J405" s="76"/>
    </row>
    <row r="406" spans="1:10" x14ac:dyDescent="0.25">
      <c r="A406" s="11" t="s">
        <v>188</v>
      </c>
      <c r="B406" s="178">
        <f t="shared" si="18"/>
        <v>1.0124498579045321E-4</v>
      </c>
      <c r="D406" s="236"/>
      <c r="E406" s="236" t="s">
        <v>161</v>
      </c>
      <c r="F406" s="236">
        <v>141.875</v>
      </c>
      <c r="G406" s="238">
        <f t="shared" si="19"/>
        <v>1.0062056737588653E-4</v>
      </c>
      <c r="H406" s="236"/>
      <c r="I406" s="236"/>
      <c r="J406" s="76"/>
    </row>
    <row r="407" spans="1:10" x14ac:dyDescent="0.25">
      <c r="A407" s="11" t="s">
        <v>188</v>
      </c>
      <c r="B407" s="178">
        <f t="shared" si="18"/>
        <v>0</v>
      </c>
      <c r="D407" s="236"/>
      <c r="E407" s="236" t="s">
        <v>162</v>
      </c>
      <c r="F407" s="236"/>
      <c r="G407" s="238"/>
      <c r="H407" s="236"/>
      <c r="I407" s="236"/>
      <c r="J407" s="76"/>
    </row>
    <row r="408" spans="1:10" x14ac:dyDescent="0.25">
      <c r="A408" s="11" t="s">
        <v>188</v>
      </c>
      <c r="B408" s="178">
        <f t="shared" si="18"/>
        <v>1.0575423771440067E-4</v>
      </c>
      <c r="D408" s="236"/>
      <c r="E408" s="236" t="s">
        <v>166</v>
      </c>
      <c r="F408" s="236">
        <v>145</v>
      </c>
      <c r="G408" s="238">
        <f t="shared" si="19"/>
        <v>1.0283687943262411E-4</v>
      </c>
      <c r="H408" s="236"/>
      <c r="I408" s="236"/>
      <c r="J408" s="76"/>
    </row>
    <row r="409" spans="1:10" x14ac:dyDescent="0.25">
      <c r="A409" s="11" t="s">
        <v>188</v>
      </c>
      <c r="B409" s="178">
        <f t="shared" si="18"/>
        <v>0.11158442734268903</v>
      </c>
      <c r="D409" s="236"/>
      <c r="E409" s="236" t="s">
        <v>31</v>
      </c>
      <c r="F409" s="236">
        <v>4710</v>
      </c>
      <c r="G409" s="238">
        <f t="shared" si="19"/>
        <v>3.3404255319148938E-3</v>
      </c>
      <c r="H409" s="236"/>
      <c r="I409" s="236"/>
      <c r="J409" s="76"/>
    </row>
    <row r="410" spans="1:10" x14ac:dyDescent="0.25">
      <c r="A410" s="11" t="s">
        <v>188</v>
      </c>
      <c r="B410" s="178">
        <f t="shared" si="18"/>
        <v>0</v>
      </c>
      <c r="D410" s="236"/>
      <c r="E410" s="236" t="s">
        <v>193</v>
      </c>
      <c r="F410" s="236"/>
      <c r="G410" s="238"/>
      <c r="H410" s="236"/>
      <c r="I410" s="236"/>
      <c r="J410" s="76"/>
    </row>
    <row r="411" spans="1:10" x14ac:dyDescent="0.25">
      <c r="A411" s="11" t="s">
        <v>188</v>
      </c>
      <c r="B411" s="178">
        <f t="shared" si="18"/>
        <v>8.4966047985513793</v>
      </c>
      <c r="D411" s="236"/>
      <c r="E411" s="236" t="s">
        <v>126</v>
      </c>
      <c r="F411" s="236">
        <v>41100</v>
      </c>
      <c r="G411" s="238">
        <f t="shared" si="19"/>
        <v>2.9148936170212764E-2</v>
      </c>
      <c r="H411" s="236"/>
      <c r="I411" s="236"/>
      <c r="J411" s="76"/>
    </row>
    <row r="412" spans="1:10" x14ac:dyDescent="0.25">
      <c r="A412" s="11" t="s">
        <v>188</v>
      </c>
      <c r="B412" s="178">
        <f t="shared" si="18"/>
        <v>0</v>
      </c>
      <c r="D412" s="236"/>
      <c r="E412" s="236" t="s">
        <v>128</v>
      </c>
      <c r="F412" s="236"/>
      <c r="G412" s="238"/>
      <c r="H412" s="236"/>
      <c r="I412" s="236"/>
      <c r="J412" s="76"/>
    </row>
    <row r="413" spans="1:10" x14ac:dyDescent="0.25">
      <c r="A413" s="11" t="s">
        <v>188</v>
      </c>
      <c r="B413" s="178">
        <f t="shared" si="18"/>
        <v>6.3033046627433222</v>
      </c>
      <c r="D413" s="236"/>
      <c r="E413" s="236" t="s">
        <v>38</v>
      </c>
      <c r="F413" s="236">
        <v>35400</v>
      </c>
      <c r="G413" s="238">
        <f t="shared" si="19"/>
        <v>2.5106382978723404E-2</v>
      </c>
      <c r="H413" s="236"/>
      <c r="I413" s="236"/>
      <c r="J413" s="76"/>
    </row>
    <row r="414" spans="1:10" x14ac:dyDescent="0.25">
      <c r="A414" s="11" t="s">
        <v>188</v>
      </c>
      <c r="B414" s="178">
        <f t="shared" si="18"/>
        <v>0.63095417735526382</v>
      </c>
      <c r="D414" s="236"/>
      <c r="E414" s="236" t="s">
        <v>12</v>
      </c>
      <c r="F414" s="236">
        <v>11200</v>
      </c>
      <c r="G414" s="238">
        <f t="shared" si="19"/>
        <v>7.9432624113475181E-3</v>
      </c>
      <c r="H414" s="236"/>
      <c r="I414" s="236"/>
      <c r="J414" s="76"/>
    </row>
    <row r="415" spans="1:10" x14ac:dyDescent="0.25">
      <c r="A415" s="11" t="s">
        <v>188</v>
      </c>
      <c r="B415" s="178">
        <f t="shared" si="18"/>
        <v>3.7186062069312402E-2</v>
      </c>
      <c r="D415" s="236"/>
      <c r="E415" s="236" t="s">
        <v>47</v>
      </c>
      <c r="F415" s="236">
        <v>2719</v>
      </c>
      <c r="G415" s="238">
        <f t="shared" si="19"/>
        <v>1.928368794326241E-3</v>
      </c>
      <c r="H415" s="236"/>
      <c r="I415" s="236"/>
    </row>
    <row r="416" spans="1:10" x14ac:dyDescent="0.25">
      <c r="A416" s="11" t="s">
        <v>188</v>
      </c>
      <c r="B416" s="178">
        <f t="shared" si="18"/>
        <v>0</v>
      </c>
      <c r="D416" s="236"/>
      <c r="E416" s="236" t="s">
        <v>86</v>
      </c>
      <c r="F416" s="236"/>
      <c r="G416" s="238"/>
      <c r="H416" s="236"/>
      <c r="I416" s="236"/>
    </row>
    <row r="417" spans="1:10" x14ac:dyDescent="0.25">
      <c r="A417" s="150" t="s">
        <v>188</v>
      </c>
      <c r="B417" s="131">
        <f t="shared" si="18"/>
        <v>4.1652834364468589E-5</v>
      </c>
      <c r="C417" s="150"/>
      <c r="D417" s="12"/>
      <c r="E417" s="12" t="s">
        <v>171</v>
      </c>
      <c r="F417" s="12">
        <v>91</v>
      </c>
      <c r="G417" s="237">
        <f t="shared" si="19"/>
        <v>6.4539007092198587E-5</v>
      </c>
      <c r="H417" s="12"/>
      <c r="I417" s="12"/>
      <c r="J417" s="131"/>
    </row>
    <row r="418" spans="1:10" x14ac:dyDescent="0.25">
      <c r="A418" s="11" t="s">
        <v>197</v>
      </c>
      <c r="B418" s="178">
        <f>POWER((F418/$J$418)*100, 2)</f>
        <v>24.010000000000005</v>
      </c>
      <c r="C418" s="11">
        <f>SUM(B418:B439)</f>
        <v>2701.3627936038702</v>
      </c>
      <c r="D418" s="236"/>
      <c r="E418" s="236" t="s">
        <v>5</v>
      </c>
      <c r="F418" s="236">
        <v>5978</v>
      </c>
      <c r="G418" s="238">
        <f>F418/$J$418</f>
        <v>4.9000000000000002E-2</v>
      </c>
      <c r="H418" s="236"/>
      <c r="I418" s="236"/>
      <c r="J418" s="76">
        <v>122000</v>
      </c>
    </row>
    <row r="419" spans="1:10" x14ac:dyDescent="0.25">
      <c r="A419" s="11" t="s">
        <v>197</v>
      </c>
      <c r="B419" s="178">
        <f t="shared" ref="B419:B439" si="20">POWER((F419/$J$418)*100, 2)</f>
        <v>2.5810266057511421E-2</v>
      </c>
      <c r="D419" s="236"/>
      <c r="E419" s="236" t="s">
        <v>202</v>
      </c>
      <c r="F419" s="234">
        <v>196</v>
      </c>
      <c r="G419" s="238">
        <f t="shared" ref="G419:G439" si="21">F419/$J$418</f>
        <v>1.6065573770491803E-3</v>
      </c>
      <c r="H419" s="236"/>
      <c r="I419" s="236"/>
      <c r="J419" s="76"/>
    </row>
    <row r="420" spans="1:10" x14ac:dyDescent="0.25">
      <c r="A420" s="11" t="s">
        <v>197</v>
      </c>
      <c r="B420" s="178">
        <f t="shared" si="20"/>
        <v>9.8451921526471384</v>
      </c>
      <c r="D420" s="236"/>
      <c r="E420" s="236" t="s">
        <v>6</v>
      </c>
      <c r="F420" s="236">
        <v>3828</v>
      </c>
      <c r="G420" s="238">
        <f t="shared" si="21"/>
        <v>3.1377049180327868E-2</v>
      </c>
      <c r="H420" s="236"/>
      <c r="I420" s="236"/>
      <c r="J420" s="76"/>
    </row>
    <row r="421" spans="1:10" x14ac:dyDescent="0.25">
      <c r="A421" s="11" t="s">
        <v>197</v>
      </c>
      <c r="B421" s="178">
        <f t="shared" si="20"/>
        <v>32.052303816178451</v>
      </c>
      <c r="D421" s="236"/>
      <c r="E421" s="236" t="s">
        <v>82</v>
      </c>
      <c r="F421" s="236">
        <v>6907</v>
      </c>
      <c r="G421" s="238">
        <f t="shared" si="21"/>
        <v>5.6614754098360656E-2</v>
      </c>
      <c r="H421" s="236"/>
      <c r="I421" s="236"/>
      <c r="J421" s="76"/>
    </row>
    <row r="422" spans="1:10" x14ac:dyDescent="0.25">
      <c r="A422" s="11" t="s">
        <v>197</v>
      </c>
      <c r="B422" s="178">
        <f t="shared" si="20"/>
        <v>39.834721848965337</v>
      </c>
      <c r="D422" s="236"/>
      <c r="E422" s="236" t="s">
        <v>15</v>
      </c>
      <c r="F422" s="236">
        <v>7700</v>
      </c>
      <c r="G422" s="238">
        <f t="shared" si="21"/>
        <v>6.3114754098360662E-2</v>
      </c>
      <c r="H422" s="236"/>
      <c r="I422" s="236"/>
      <c r="J422" s="76"/>
    </row>
    <row r="423" spans="1:10" x14ac:dyDescent="0.25">
      <c r="A423" s="11" t="s">
        <v>197</v>
      </c>
      <c r="B423" s="178">
        <f t="shared" si="20"/>
        <v>2500</v>
      </c>
      <c r="D423" s="236"/>
      <c r="E423" s="236" t="s">
        <v>204</v>
      </c>
      <c r="F423" s="236">
        <v>61000</v>
      </c>
      <c r="G423" s="238">
        <f t="shared" si="21"/>
        <v>0.5</v>
      </c>
      <c r="H423" s="236"/>
      <c r="I423" s="236"/>
      <c r="J423" s="76"/>
    </row>
    <row r="424" spans="1:10" x14ac:dyDescent="0.25">
      <c r="A424" s="11" t="s">
        <v>197</v>
      </c>
      <c r="B424" s="178">
        <f t="shared" si="20"/>
        <v>9.1977962913195377</v>
      </c>
      <c r="D424" s="236"/>
      <c r="E424" s="236" t="s">
        <v>142</v>
      </c>
      <c r="F424" s="236">
        <v>3700</v>
      </c>
      <c r="G424" s="238">
        <f t="shared" si="21"/>
        <v>3.0327868852459017E-2</v>
      </c>
      <c r="H424" s="236"/>
      <c r="I424" s="236"/>
      <c r="J424" s="76"/>
    </row>
    <row r="425" spans="1:10" x14ac:dyDescent="0.25">
      <c r="A425" s="11" t="s">
        <v>197</v>
      </c>
      <c r="B425" s="178">
        <f t="shared" si="20"/>
        <v>0.39834721848965338</v>
      </c>
      <c r="D425" s="236"/>
      <c r="E425" s="236" t="s">
        <v>134</v>
      </c>
      <c r="F425" s="236">
        <v>770</v>
      </c>
      <c r="G425" s="238">
        <f t="shared" si="21"/>
        <v>6.3114754098360657E-3</v>
      </c>
      <c r="H425" s="236"/>
      <c r="I425" s="236"/>
      <c r="J425" s="76"/>
    </row>
    <row r="426" spans="1:10" x14ac:dyDescent="0.25">
      <c r="A426" s="11" t="s">
        <v>197</v>
      </c>
      <c r="B426" s="178">
        <f t="shared" si="20"/>
        <v>1.1354474603601179</v>
      </c>
      <c r="D426" s="236"/>
      <c r="E426" s="236" t="s">
        <v>23</v>
      </c>
      <c r="F426" s="236">
        <v>1300</v>
      </c>
      <c r="G426" s="238">
        <f t="shared" si="21"/>
        <v>1.0655737704918032E-2</v>
      </c>
      <c r="H426" s="236"/>
      <c r="I426" s="236"/>
      <c r="J426" s="76"/>
    </row>
    <row r="427" spans="1:10" x14ac:dyDescent="0.25">
      <c r="A427" s="11" t="s">
        <v>197</v>
      </c>
      <c r="B427" s="178">
        <f t="shared" si="20"/>
        <v>0</v>
      </c>
      <c r="D427" s="236"/>
      <c r="E427" s="236" t="s">
        <v>36</v>
      </c>
      <c r="F427" s="236"/>
      <c r="G427" s="238"/>
      <c r="H427" s="236"/>
      <c r="I427" s="236"/>
      <c r="J427" s="76"/>
    </row>
    <row r="428" spans="1:10" x14ac:dyDescent="0.25">
      <c r="A428" s="11" t="s">
        <v>197</v>
      </c>
      <c r="B428" s="178">
        <f t="shared" si="20"/>
        <v>6.4565976887933347</v>
      </c>
      <c r="D428" s="236"/>
      <c r="E428" s="236" t="s">
        <v>90</v>
      </c>
      <c r="F428" s="234">
        <v>3100</v>
      </c>
      <c r="G428" s="238">
        <f t="shared" si="21"/>
        <v>2.540983606557377E-2</v>
      </c>
      <c r="H428" s="236"/>
      <c r="I428" s="236"/>
      <c r="J428" s="76"/>
    </row>
    <row r="429" spans="1:10" x14ac:dyDescent="0.25">
      <c r="A429" s="11" t="s">
        <v>197</v>
      </c>
      <c r="B429" s="178">
        <f t="shared" si="20"/>
        <v>3.105683955925826</v>
      </c>
      <c r="D429" s="236"/>
      <c r="E429" s="236" t="s">
        <v>165</v>
      </c>
      <c r="F429" s="236">
        <v>2150</v>
      </c>
      <c r="G429" s="238">
        <f t="shared" si="21"/>
        <v>1.7622950819672131E-2</v>
      </c>
      <c r="H429" s="236"/>
      <c r="I429" s="236"/>
      <c r="J429" s="76"/>
    </row>
    <row r="430" spans="1:10" x14ac:dyDescent="0.25">
      <c r="A430" s="11" t="s">
        <v>197</v>
      </c>
      <c r="B430" s="178">
        <f t="shared" si="20"/>
        <v>10.965869389948939</v>
      </c>
      <c r="D430" s="236"/>
      <c r="E430" s="236" t="s">
        <v>203</v>
      </c>
      <c r="F430" s="236">
        <v>4040</v>
      </c>
      <c r="G430" s="238">
        <f t="shared" si="21"/>
        <v>3.3114754098360656E-2</v>
      </c>
      <c r="H430" s="236"/>
      <c r="I430" s="236"/>
      <c r="J430" s="76"/>
    </row>
    <row r="431" spans="1:10" x14ac:dyDescent="0.25">
      <c r="A431" s="11" t="s">
        <v>197</v>
      </c>
      <c r="B431" s="178">
        <f t="shared" si="20"/>
        <v>0</v>
      </c>
      <c r="D431" s="236"/>
      <c r="E431" s="236" t="s">
        <v>117</v>
      </c>
      <c r="F431" s="236"/>
      <c r="G431" s="238"/>
      <c r="H431" s="236"/>
      <c r="I431" s="236"/>
      <c r="J431" s="76"/>
    </row>
    <row r="432" spans="1:10" x14ac:dyDescent="0.25">
      <c r="A432" s="11" t="s">
        <v>197</v>
      </c>
      <c r="B432" s="178">
        <f t="shared" si="20"/>
        <v>3.059631819403386</v>
      </c>
      <c r="D432" s="236"/>
      <c r="E432" s="236" t="s">
        <v>184</v>
      </c>
      <c r="F432" s="236">
        <v>2134</v>
      </c>
      <c r="G432" s="238">
        <f t="shared" si="21"/>
        <v>1.7491803278688524E-2</v>
      </c>
      <c r="H432" s="236"/>
      <c r="I432" s="236"/>
      <c r="J432" s="76"/>
    </row>
    <row r="433" spans="1:10" x14ac:dyDescent="0.25">
      <c r="A433" s="11" t="s">
        <v>197</v>
      </c>
      <c r="B433" s="178">
        <f t="shared" si="20"/>
        <v>14.216608438591777</v>
      </c>
      <c r="D433" s="236"/>
      <c r="E433" s="236" t="s">
        <v>158</v>
      </c>
      <c r="F433" s="236">
        <v>4600</v>
      </c>
      <c r="G433" s="238">
        <f t="shared" si="21"/>
        <v>3.7704918032786888E-2</v>
      </c>
      <c r="H433" s="236"/>
      <c r="I433" s="236"/>
      <c r="J433" s="76"/>
    </row>
    <row r="434" spans="1:10" x14ac:dyDescent="0.25">
      <c r="A434" s="11" t="s">
        <v>197</v>
      </c>
      <c r="B434" s="178">
        <f t="shared" si="20"/>
        <v>26.666218758398287</v>
      </c>
      <c r="D434" s="236"/>
      <c r="E434" s="236" t="s">
        <v>16</v>
      </c>
      <c r="F434" s="236">
        <v>6300</v>
      </c>
      <c r="G434" s="238">
        <f t="shared" si="21"/>
        <v>5.1639344262295085E-2</v>
      </c>
      <c r="H434" s="236"/>
      <c r="I434" s="236"/>
      <c r="J434" s="76"/>
    </row>
    <row r="435" spans="1:10" x14ac:dyDescent="0.25">
      <c r="A435" s="11" t="s">
        <v>197</v>
      </c>
      <c r="B435" s="178">
        <f t="shared" si="20"/>
        <v>6.0467616232195649</v>
      </c>
      <c r="D435" s="236"/>
      <c r="E435" s="236" t="s">
        <v>121</v>
      </c>
      <c r="F435" s="236">
        <v>3000</v>
      </c>
      <c r="G435" s="238">
        <f t="shared" si="21"/>
        <v>2.4590163934426229E-2</v>
      </c>
      <c r="H435" s="236"/>
      <c r="I435" s="236"/>
      <c r="J435" s="76"/>
    </row>
    <row r="436" spans="1:10" x14ac:dyDescent="0.25">
      <c r="A436" s="11" t="s">
        <v>197</v>
      </c>
      <c r="B436" s="178">
        <f t="shared" si="20"/>
        <v>9.6748185971513023E-3</v>
      </c>
      <c r="D436" s="236"/>
      <c r="E436" s="236" t="s">
        <v>38</v>
      </c>
      <c r="F436" s="236">
        <v>120</v>
      </c>
      <c r="G436" s="238">
        <f t="shared" si="21"/>
        <v>9.8360655737704918E-4</v>
      </c>
      <c r="H436" s="236"/>
      <c r="I436" s="236"/>
      <c r="J436" s="76"/>
    </row>
    <row r="437" spans="1:10" x14ac:dyDescent="0.25">
      <c r="A437" s="11" t="s">
        <v>197</v>
      </c>
      <c r="B437" s="178">
        <f t="shared" si="20"/>
        <v>3.3411045417898418E-2</v>
      </c>
      <c r="D437" s="236"/>
      <c r="E437" s="236" t="s">
        <v>47</v>
      </c>
      <c r="F437" s="236">
        <v>223</v>
      </c>
      <c r="G437" s="238">
        <f t="shared" si="21"/>
        <v>1.8278688524590164E-3</v>
      </c>
      <c r="H437" s="236"/>
      <c r="I437" s="236"/>
      <c r="J437" s="76"/>
    </row>
    <row r="438" spans="1:10" x14ac:dyDescent="0.25">
      <c r="A438" s="11" t="s">
        <v>197</v>
      </c>
      <c r="B438" s="178">
        <f t="shared" si="20"/>
        <v>14.216608438591777</v>
      </c>
      <c r="D438" s="236"/>
      <c r="E438" s="236" t="s">
        <v>89</v>
      </c>
      <c r="F438" s="236">
        <v>4600</v>
      </c>
      <c r="G438" s="238">
        <f t="shared" si="21"/>
        <v>3.7704918032786888E-2</v>
      </c>
      <c r="H438" s="236"/>
      <c r="I438" s="236"/>
      <c r="J438" s="76"/>
    </row>
    <row r="439" spans="1:10" x14ac:dyDescent="0.25">
      <c r="A439" s="150" t="s">
        <v>197</v>
      </c>
      <c r="B439" s="131">
        <f t="shared" si="20"/>
        <v>8.6108572964256933E-2</v>
      </c>
      <c r="C439" s="150"/>
      <c r="D439" s="12"/>
      <c r="E439" s="12" t="s">
        <v>86</v>
      </c>
      <c r="F439" s="140">
        <v>358</v>
      </c>
      <c r="G439" s="237">
        <f t="shared" si="21"/>
        <v>2.9344262295081967E-3</v>
      </c>
      <c r="H439" s="12"/>
      <c r="I439" s="12"/>
      <c r="J439" s="150"/>
    </row>
    <row r="440" spans="1:10" x14ac:dyDescent="0.25">
      <c r="A440" s="11" t="s">
        <v>206</v>
      </c>
      <c r="B440" s="178">
        <f>POWER((F440/$J$440)*100,2)</f>
        <v>4.7008379669512101E-2</v>
      </c>
      <c r="C440" s="11">
        <f>SUM(B440:B473)</f>
        <v>1192.8203370467538</v>
      </c>
      <c r="D440" s="242"/>
      <c r="E440" s="14" t="s">
        <v>17</v>
      </c>
      <c r="F440" s="242">
        <v>4900</v>
      </c>
      <c r="G440" s="238">
        <f>F440/$J$440</f>
        <v>2.168141592920354E-3</v>
      </c>
      <c r="H440" s="232"/>
      <c r="I440" s="232"/>
      <c r="J440" s="105">
        <v>2260000</v>
      </c>
    </row>
    <row r="441" spans="1:10" x14ac:dyDescent="0.25">
      <c r="A441" s="11" t="s">
        <v>206</v>
      </c>
      <c r="B441" s="178">
        <f t="shared" ref="B441:B473" si="22">POWER((F441/$J$440)*100,2)</f>
        <v>117.52094917378024</v>
      </c>
      <c r="D441" s="242"/>
      <c r="E441" s="242" t="s">
        <v>5</v>
      </c>
      <c r="F441" s="242">
        <v>245000</v>
      </c>
      <c r="G441" s="238">
        <f t="shared" ref="G441:G473" si="23">F441/$J$440</f>
        <v>0.1084070796460177</v>
      </c>
      <c r="H441" s="242"/>
      <c r="I441" s="242"/>
      <c r="J441" s="76"/>
    </row>
    <row r="442" spans="1:10" x14ac:dyDescent="0.25">
      <c r="A442" s="11" t="s">
        <v>206</v>
      </c>
      <c r="B442" s="178">
        <f t="shared" si="22"/>
        <v>0.43805655102200647</v>
      </c>
      <c r="D442" s="242"/>
      <c r="E442" s="242" t="s">
        <v>202</v>
      </c>
      <c r="F442" s="242">
        <v>14958</v>
      </c>
      <c r="G442" s="238">
        <f t="shared" si="23"/>
        <v>6.6185840707964601E-3</v>
      </c>
      <c r="H442" s="242"/>
      <c r="I442" s="242"/>
      <c r="J442" s="76"/>
    </row>
    <row r="443" spans="1:10" x14ac:dyDescent="0.25">
      <c r="A443" s="11" t="s">
        <v>206</v>
      </c>
      <c r="B443" s="178">
        <f t="shared" si="22"/>
        <v>54.644149833581316</v>
      </c>
      <c r="D443" s="242"/>
      <c r="E443" s="242" t="s">
        <v>6</v>
      </c>
      <c r="F443" s="242">
        <v>167063</v>
      </c>
      <c r="G443" s="238">
        <f t="shared" si="23"/>
        <v>7.3921681415929197E-2</v>
      </c>
      <c r="H443" s="242"/>
      <c r="I443" s="242"/>
      <c r="J443" s="76"/>
    </row>
    <row r="444" spans="1:10" x14ac:dyDescent="0.25">
      <c r="A444" s="11" t="s">
        <v>206</v>
      </c>
      <c r="B444" s="178">
        <f t="shared" si="22"/>
        <v>0.86341921841961</v>
      </c>
      <c r="D444" s="242"/>
      <c r="E444" s="242" t="s">
        <v>102</v>
      </c>
      <c r="F444" s="234">
        <v>21000</v>
      </c>
      <c r="G444" s="238">
        <f t="shared" si="23"/>
        <v>9.2920353982300884E-3</v>
      </c>
      <c r="H444" s="242"/>
      <c r="I444" s="242"/>
      <c r="J444" s="76"/>
    </row>
    <row r="445" spans="1:10" x14ac:dyDescent="0.25">
      <c r="A445" s="11" t="s">
        <v>206</v>
      </c>
      <c r="B445" s="178">
        <f t="shared" si="22"/>
        <v>108.0781040038374</v>
      </c>
      <c r="D445" s="242"/>
      <c r="E445" s="242" t="s">
        <v>82</v>
      </c>
      <c r="F445" s="242">
        <v>234951</v>
      </c>
      <c r="G445" s="238">
        <f t="shared" si="23"/>
        <v>0.10396061946902654</v>
      </c>
      <c r="H445" s="242"/>
      <c r="I445" s="242"/>
      <c r="J445" s="76"/>
    </row>
    <row r="446" spans="1:10" x14ac:dyDescent="0.25">
      <c r="A446" s="11" t="s">
        <v>206</v>
      </c>
      <c r="B446" s="178">
        <f t="shared" si="22"/>
        <v>18.957161876419452</v>
      </c>
      <c r="D446" s="242"/>
      <c r="E446" s="242" t="s">
        <v>15</v>
      </c>
      <c r="F446" s="242">
        <v>98400</v>
      </c>
      <c r="G446" s="238">
        <f t="shared" si="23"/>
        <v>4.3539823008849558E-2</v>
      </c>
      <c r="H446" s="242"/>
      <c r="I446" s="242"/>
      <c r="J446" s="76"/>
    </row>
    <row r="447" spans="1:10" x14ac:dyDescent="0.25">
      <c r="A447" s="11" t="s">
        <v>206</v>
      </c>
      <c r="B447" s="178">
        <f t="shared" si="22"/>
        <v>0</v>
      </c>
      <c r="D447" s="242"/>
      <c r="E447" s="242" t="s">
        <v>103</v>
      </c>
      <c r="F447" s="234"/>
      <c r="G447" s="238"/>
      <c r="H447" s="242"/>
      <c r="I447" s="242"/>
      <c r="J447" s="76"/>
    </row>
    <row r="448" spans="1:10" x14ac:dyDescent="0.25">
      <c r="A448" s="11" t="s">
        <v>206</v>
      </c>
      <c r="B448" s="178">
        <f t="shared" si="22"/>
        <v>4.9732946980969528</v>
      </c>
      <c r="D448" s="242"/>
      <c r="E448" s="242" t="s">
        <v>142</v>
      </c>
      <c r="F448" s="234">
        <v>50400</v>
      </c>
      <c r="G448" s="238">
        <f t="shared" si="23"/>
        <v>2.2300884955752213E-2</v>
      </c>
      <c r="H448" s="242"/>
      <c r="I448" s="242"/>
      <c r="J448" s="76"/>
    </row>
    <row r="449" spans="1:10" x14ac:dyDescent="0.25">
      <c r="A449" s="11" t="s">
        <v>206</v>
      </c>
      <c r="B449" s="178">
        <f t="shared" si="22"/>
        <v>0</v>
      </c>
      <c r="D449" s="242"/>
      <c r="E449" s="242" t="s">
        <v>18</v>
      </c>
      <c r="F449" s="234"/>
      <c r="G449" s="238"/>
      <c r="H449" s="242"/>
      <c r="I449" s="244"/>
      <c r="J449" s="76"/>
    </row>
    <row r="450" spans="1:10" x14ac:dyDescent="0.25">
      <c r="A450" s="11" t="s">
        <v>206</v>
      </c>
      <c r="B450" s="178">
        <f t="shared" si="22"/>
        <v>0.68684489779935787</v>
      </c>
      <c r="D450" s="242"/>
      <c r="E450" s="242" t="s">
        <v>134</v>
      </c>
      <c r="F450" s="242">
        <v>18730</v>
      </c>
      <c r="G450" s="238">
        <f t="shared" si="23"/>
        <v>8.2876106194690272E-3</v>
      </c>
      <c r="H450" s="242"/>
      <c r="I450" s="242"/>
      <c r="J450" s="76"/>
    </row>
    <row r="451" spans="1:10" x14ac:dyDescent="0.25">
      <c r="A451" s="11" t="s">
        <v>206</v>
      </c>
      <c r="B451" s="178">
        <f t="shared" si="22"/>
        <v>0.89704367021693154</v>
      </c>
      <c r="D451" s="242"/>
      <c r="E451" s="242" t="s">
        <v>21</v>
      </c>
      <c r="F451" s="242">
        <v>21405</v>
      </c>
      <c r="G451" s="238">
        <f t="shared" si="23"/>
        <v>9.4712389380530969E-3</v>
      </c>
      <c r="H451" s="242"/>
      <c r="I451" s="242"/>
      <c r="J451" s="76"/>
    </row>
    <row r="452" spans="1:10" x14ac:dyDescent="0.25">
      <c r="A452" s="11" t="s">
        <v>206</v>
      </c>
      <c r="B452" s="178">
        <f t="shared" si="22"/>
        <v>2.8869919335891621</v>
      </c>
      <c r="D452" s="242"/>
      <c r="E452" s="242" t="s">
        <v>190</v>
      </c>
      <c r="F452" s="234">
        <v>38400</v>
      </c>
      <c r="G452" s="238">
        <f t="shared" si="23"/>
        <v>1.6991150442477877E-2</v>
      </c>
      <c r="H452" s="242"/>
      <c r="I452" s="242"/>
      <c r="J452" s="76"/>
    </row>
    <row r="453" spans="1:10" x14ac:dyDescent="0.25">
      <c r="A453" s="11" t="s">
        <v>206</v>
      </c>
      <c r="B453" s="178">
        <f t="shared" si="22"/>
        <v>61.407334168689786</v>
      </c>
      <c r="D453" s="242"/>
      <c r="E453" s="242" t="s">
        <v>23</v>
      </c>
      <c r="F453" s="242">
        <v>177100</v>
      </c>
      <c r="G453" s="238">
        <f t="shared" si="23"/>
        <v>7.8362831858407075E-2</v>
      </c>
      <c r="H453" s="242"/>
      <c r="I453" s="242"/>
      <c r="J453" s="76"/>
    </row>
    <row r="454" spans="1:10" x14ac:dyDescent="0.25">
      <c r="A454" s="11" t="s">
        <v>206</v>
      </c>
      <c r="B454" s="178">
        <f t="shared" si="22"/>
        <v>0</v>
      </c>
      <c r="D454" s="242"/>
      <c r="E454" s="242" t="s">
        <v>36</v>
      </c>
      <c r="F454" s="234"/>
      <c r="G454" s="238"/>
      <c r="H454" s="242"/>
      <c r="I454" s="242"/>
      <c r="J454" s="76"/>
    </row>
    <row r="455" spans="1:10" x14ac:dyDescent="0.25">
      <c r="A455" s="11" t="s">
        <v>206</v>
      </c>
      <c r="B455" s="178">
        <f t="shared" si="22"/>
        <v>8.8519414206280816E-2</v>
      </c>
      <c r="D455" s="242"/>
      <c r="E455" s="242" t="s">
        <v>183</v>
      </c>
      <c r="F455" s="242">
        <v>6724</v>
      </c>
      <c r="G455" s="238">
        <f t="shared" si="23"/>
        <v>2.9752212389380531E-3</v>
      </c>
      <c r="H455" s="242"/>
      <c r="I455" s="242"/>
      <c r="J455" s="76"/>
    </row>
    <row r="456" spans="1:10" x14ac:dyDescent="0.25">
      <c r="A456" s="11" t="s">
        <v>206</v>
      </c>
      <c r="B456" s="178">
        <f t="shared" si="22"/>
        <v>0.783146683373796</v>
      </c>
      <c r="D456" s="242"/>
      <c r="E456" s="242" t="s">
        <v>181</v>
      </c>
      <c r="F456" s="234">
        <v>20000</v>
      </c>
      <c r="G456" s="238">
        <f t="shared" si="23"/>
        <v>8.8495575221238937E-3</v>
      </c>
      <c r="H456" s="242"/>
      <c r="I456" s="242"/>
      <c r="J456" s="76"/>
    </row>
    <row r="457" spans="1:10" x14ac:dyDescent="0.25">
      <c r="A457" s="11" t="s">
        <v>206</v>
      </c>
      <c r="B457" s="178">
        <f t="shared" si="22"/>
        <v>3.1745463407471219</v>
      </c>
      <c r="D457" s="242"/>
      <c r="E457" s="242" t="s">
        <v>90</v>
      </c>
      <c r="F457" s="234">
        <v>40267</v>
      </c>
      <c r="G457" s="238">
        <f t="shared" si="23"/>
        <v>1.7817256637168141E-2</v>
      </c>
      <c r="H457" s="242"/>
      <c r="I457" s="242"/>
      <c r="J457" s="76"/>
    </row>
    <row r="458" spans="1:10" x14ac:dyDescent="0.25">
      <c r="A458" s="11" t="s">
        <v>206</v>
      </c>
      <c r="B458" s="178">
        <f t="shared" si="22"/>
        <v>9.47607486882293E-5</v>
      </c>
      <c r="D458" s="242"/>
      <c r="E458" s="242" t="s">
        <v>165</v>
      </c>
      <c r="F458" s="234">
        <v>220</v>
      </c>
      <c r="G458" s="238">
        <f t="shared" si="23"/>
        <v>9.7345132743362835E-5</v>
      </c>
      <c r="H458" s="242"/>
      <c r="I458" s="242"/>
      <c r="J458" s="76"/>
    </row>
    <row r="459" spans="1:10" x14ac:dyDescent="0.25">
      <c r="A459" s="11" t="s">
        <v>206</v>
      </c>
      <c r="B459" s="178">
        <f t="shared" si="22"/>
        <v>62.088821364241539</v>
      </c>
      <c r="D459" s="242"/>
      <c r="E459" s="242" t="s">
        <v>203</v>
      </c>
      <c r="F459" s="242">
        <v>178080</v>
      </c>
      <c r="G459" s="238">
        <f t="shared" si="23"/>
        <v>7.8796460176991157E-2</v>
      </c>
      <c r="H459" s="242"/>
      <c r="I459" s="242"/>
      <c r="J459" s="76"/>
    </row>
    <row r="460" spans="1:10" x14ac:dyDescent="0.25">
      <c r="A460" s="11" t="s">
        <v>206</v>
      </c>
      <c r="B460" s="178">
        <f t="shared" si="22"/>
        <v>2.7532500587360004E-4</v>
      </c>
      <c r="D460" s="242"/>
      <c r="E460" s="242" t="s">
        <v>117</v>
      </c>
      <c r="F460" s="242">
        <v>375</v>
      </c>
      <c r="G460" s="238">
        <f t="shared" si="23"/>
        <v>1.6592920353982301E-4</v>
      </c>
      <c r="H460" s="242"/>
      <c r="I460" s="242"/>
      <c r="J460" s="76"/>
    </row>
    <row r="461" spans="1:10" x14ac:dyDescent="0.25">
      <c r="A461" s="11" t="s">
        <v>206</v>
      </c>
      <c r="B461" s="178">
        <f t="shared" si="22"/>
        <v>0.86235055407627847</v>
      </c>
      <c r="D461" s="242"/>
      <c r="E461" s="242" t="s">
        <v>184</v>
      </c>
      <c r="F461" s="234">
        <v>20987</v>
      </c>
      <c r="G461" s="238">
        <f t="shared" si="23"/>
        <v>9.2862831858407085E-3</v>
      </c>
      <c r="H461" s="242"/>
      <c r="I461" s="242"/>
      <c r="J461" s="76"/>
    </row>
    <row r="462" spans="1:10" x14ac:dyDescent="0.25">
      <c r="A462" s="11" t="s">
        <v>206</v>
      </c>
      <c r="B462" s="178">
        <f t="shared" si="22"/>
        <v>644.27692185958176</v>
      </c>
      <c r="D462" s="242"/>
      <c r="E462" s="242" t="s">
        <v>158</v>
      </c>
      <c r="F462" s="234">
        <v>573647</v>
      </c>
      <c r="G462" s="238">
        <f t="shared" si="23"/>
        <v>0.25382610619469026</v>
      </c>
      <c r="H462" s="242"/>
      <c r="I462" s="242"/>
      <c r="J462" s="76"/>
    </row>
    <row r="463" spans="1:10" x14ac:dyDescent="0.25">
      <c r="A463" s="11" t="s">
        <v>206</v>
      </c>
      <c r="B463" s="178">
        <f t="shared" si="22"/>
        <v>103.38120549964758</v>
      </c>
      <c r="D463" s="242"/>
      <c r="E463" s="242" t="s">
        <v>16</v>
      </c>
      <c r="F463" s="234">
        <v>229789</v>
      </c>
      <c r="G463" s="238">
        <f t="shared" si="23"/>
        <v>0.10167654867256637</v>
      </c>
      <c r="H463" s="242"/>
      <c r="I463" s="242"/>
      <c r="J463" s="76"/>
    </row>
    <row r="464" spans="1:10" x14ac:dyDescent="0.25">
      <c r="A464" s="11" t="s">
        <v>206</v>
      </c>
      <c r="B464" s="178">
        <f t="shared" si="22"/>
        <v>0</v>
      </c>
      <c r="D464" s="242"/>
      <c r="E464" s="242" t="s">
        <v>37</v>
      </c>
      <c r="F464" s="242"/>
      <c r="G464" s="238"/>
      <c r="H464" s="242"/>
      <c r="I464" s="242"/>
      <c r="J464" s="76"/>
    </row>
    <row r="465" spans="1:10" x14ac:dyDescent="0.25">
      <c r="A465" s="11" t="s">
        <v>206</v>
      </c>
      <c r="B465" s="178">
        <f t="shared" si="22"/>
        <v>5.9130745085754572</v>
      </c>
      <c r="D465" s="242"/>
      <c r="E465" s="242" t="s">
        <v>121</v>
      </c>
      <c r="F465" s="234">
        <v>54956</v>
      </c>
      <c r="G465" s="238">
        <f t="shared" si="23"/>
        <v>2.4316814159292037E-2</v>
      </c>
      <c r="H465" s="242"/>
      <c r="I465" s="242"/>
      <c r="J465" s="76"/>
    </row>
    <row r="466" spans="1:10" x14ac:dyDescent="0.25">
      <c r="A466" s="11" t="s">
        <v>206</v>
      </c>
      <c r="B466" s="178">
        <f t="shared" si="22"/>
        <v>0.14584963779465893</v>
      </c>
      <c r="D466" s="242"/>
      <c r="E466" s="242" t="s">
        <v>32</v>
      </c>
      <c r="F466" s="234">
        <v>8631</v>
      </c>
      <c r="G466" s="238">
        <f t="shared" si="23"/>
        <v>3.8190265486725663E-3</v>
      </c>
      <c r="H466" s="242"/>
      <c r="I466" s="242"/>
      <c r="J466" s="76"/>
    </row>
    <row r="467" spans="1:10" x14ac:dyDescent="0.25">
      <c r="A467" s="11" t="s">
        <v>206</v>
      </c>
      <c r="B467" s="178">
        <f t="shared" si="22"/>
        <v>7.0678988174485069E-3</v>
      </c>
      <c r="D467" s="242"/>
      <c r="E467" s="242" t="s">
        <v>31</v>
      </c>
      <c r="F467" s="234">
        <v>1900</v>
      </c>
      <c r="G467" s="238">
        <f t="shared" si="23"/>
        <v>8.4070796460176988E-4</v>
      </c>
      <c r="H467" s="242"/>
      <c r="I467" s="242"/>
      <c r="J467" s="76"/>
    </row>
    <row r="468" spans="1:10" x14ac:dyDescent="0.25">
      <c r="A468" s="11" t="s">
        <v>206</v>
      </c>
      <c r="B468" s="178">
        <f t="shared" si="22"/>
        <v>0</v>
      </c>
      <c r="D468" s="242"/>
      <c r="E468" s="242" t="s">
        <v>126</v>
      </c>
      <c r="F468" s="234"/>
      <c r="G468" s="238"/>
      <c r="H468" s="242"/>
      <c r="I468" s="242"/>
      <c r="J468" s="76"/>
    </row>
    <row r="469" spans="1:10" x14ac:dyDescent="0.25">
      <c r="A469" s="11" t="s">
        <v>206</v>
      </c>
      <c r="B469" s="178">
        <f t="shared" si="22"/>
        <v>3.6200955438953714E-2</v>
      </c>
      <c r="D469" s="242"/>
      <c r="E469" s="242" t="s">
        <v>38</v>
      </c>
      <c r="F469" s="234">
        <v>4300</v>
      </c>
      <c r="G469" s="238">
        <f t="shared" si="23"/>
        <v>1.9026548672566371E-3</v>
      </c>
      <c r="H469" s="242"/>
      <c r="I469" s="242"/>
      <c r="J469" s="76"/>
    </row>
    <row r="470" spans="1:10" x14ac:dyDescent="0.25">
      <c r="A470" s="11" t="s">
        <v>206</v>
      </c>
      <c r="B470" s="178">
        <f t="shared" si="22"/>
        <v>2.8271595269794027E-2</v>
      </c>
      <c r="D470" s="242"/>
      <c r="E470" s="242" t="s">
        <v>12</v>
      </c>
      <c r="F470" s="242">
        <v>3800</v>
      </c>
      <c r="G470" s="238">
        <f t="shared" si="23"/>
        <v>1.6814159292035398E-3</v>
      </c>
      <c r="H470" s="242"/>
      <c r="I470" s="242"/>
      <c r="J470" s="76"/>
    </row>
    <row r="471" spans="1:10" x14ac:dyDescent="0.25">
      <c r="A471" s="11" t="s">
        <v>206</v>
      </c>
      <c r="B471" s="178">
        <f t="shared" si="22"/>
        <v>9.1975323048006888E-2</v>
      </c>
      <c r="D471" s="242"/>
      <c r="E471" s="242" t="s">
        <v>47</v>
      </c>
      <c r="F471" s="234">
        <v>6854</v>
      </c>
      <c r="G471" s="238">
        <f t="shared" si="23"/>
        <v>3.0327433628318584E-3</v>
      </c>
      <c r="H471" s="242"/>
      <c r="I471" s="242"/>
      <c r="J471" s="76"/>
    </row>
    <row r="472" spans="1:10" x14ac:dyDescent="0.25">
      <c r="A472" s="11" t="s">
        <v>206</v>
      </c>
      <c r="B472" s="178">
        <f t="shared" si="22"/>
        <v>0</v>
      </c>
      <c r="D472" s="242"/>
      <c r="E472" s="242" t="s">
        <v>89</v>
      </c>
      <c r="F472" s="234"/>
      <c r="G472" s="238"/>
      <c r="H472" s="242"/>
      <c r="I472" s="242"/>
    </row>
    <row r="473" spans="1:10" x14ac:dyDescent="0.25">
      <c r="A473" s="150" t="s">
        <v>206</v>
      </c>
      <c r="B473" s="131">
        <f t="shared" si="22"/>
        <v>0.54165692105881436</v>
      </c>
      <c r="C473" s="150"/>
      <c r="D473" s="12"/>
      <c r="E473" s="12" t="s">
        <v>86</v>
      </c>
      <c r="F473" s="12">
        <v>16633</v>
      </c>
      <c r="G473" s="237">
        <f t="shared" si="23"/>
        <v>7.3597345132743359E-3</v>
      </c>
      <c r="H473" s="12"/>
      <c r="I473" s="12"/>
      <c r="J473" s="150"/>
    </row>
    <row r="474" spans="1:10" x14ac:dyDescent="0.25">
      <c r="A474" s="11" t="s">
        <v>208</v>
      </c>
      <c r="B474" s="178">
        <f>POWER((F474/$J$474)*100, 2)</f>
        <v>3.6182655954631384E-4</v>
      </c>
      <c r="C474" s="11">
        <f>SUM(B474:B533)</f>
        <v>1317.8238429406897</v>
      </c>
      <c r="D474" s="250"/>
      <c r="E474" s="250" t="s">
        <v>17</v>
      </c>
      <c r="F474" s="250">
        <v>3500</v>
      </c>
      <c r="G474" s="238">
        <f>F474/$J$474</f>
        <v>1.9021739130434782E-4</v>
      </c>
      <c r="H474" s="250"/>
      <c r="I474" s="250"/>
      <c r="J474" s="76">
        <v>18400000</v>
      </c>
    </row>
    <row r="475" spans="1:10" x14ac:dyDescent="0.25">
      <c r="A475" s="11" t="s">
        <v>208</v>
      </c>
      <c r="B475" s="178">
        <f t="shared" ref="B475:B533" si="24">POWER((F475/$J$474)*100, 2)</f>
        <v>0.3109274574669188</v>
      </c>
      <c r="D475" s="250"/>
      <c r="E475" s="250" t="s">
        <v>209</v>
      </c>
      <c r="F475" s="250">
        <v>102600</v>
      </c>
      <c r="G475" s="238">
        <f t="shared" ref="G475:G533" si="25">F475/$J$474</f>
        <v>5.5760869565217395E-3</v>
      </c>
      <c r="H475" s="250"/>
      <c r="I475" s="250"/>
      <c r="J475" s="76"/>
    </row>
    <row r="476" spans="1:10" x14ac:dyDescent="0.25">
      <c r="A476" s="11" t="s">
        <v>208</v>
      </c>
      <c r="B476" s="178">
        <f t="shared" si="24"/>
        <v>6.80529300567108E-2</v>
      </c>
      <c r="D476" s="250"/>
      <c r="E476" s="250" t="s">
        <v>210</v>
      </c>
      <c r="F476" s="250">
        <v>48000</v>
      </c>
      <c r="G476" s="238">
        <f t="shared" si="25"/>
        <v>2.6086956521739132E-3</v>
      </c>
      <c r="H476" s="250"/>
      <c r="I476" s="250"/>
      <c r="J476" s="76"/>
    </row>
    <row r="477" spans="1:10" x14ac:dyDescent="0.25">
      <c r="A477" s="11" t="s">
        <v>208</v>
      </c>
      <c r="B477" s="178">
        <f t="shared" si="24"/>
        <v>27.791233459357283</v>
      </c>
      <c r="D477" s="250"/>
      <c r="E477" s="250" t="s">
        <v>5</v>
      </c>
      <c r="F477" s="250">
        <v>970000</v>
      </c>
      <c r="G477" s="238">
        <f t="shared" si="25"/>
        <v>5.2717391304347827E-2</v>
      </c>
      <c r="H477" s="250"/>
      <c r="I477" s="250"/>
      <c r="J477" s="76"/>
    </row>
    <row r="478" spans="1:10" x14ac:dyDescent="0.25">
      <c r="A478" s="11" t="s">
        <v>208</v>
      </c>
      <c r="B478" s="178">
        <f t="shared" si="24"/>
        <v>1.7970226843100191E-5</v>
      </c>
      <c r="D478" s="250"/>
      <c r="E478" s="250" t="s">
        <v>192</v>
      </c>
      <c r="F478" s="250">
        <v>780</v>
      </c>
      <c r="G478" s="238">
        <f t="shared" si="25"/>
        <v>4.239130434782609E-5</v>
      </c>
      <c r="H478" s="250"/>
      <c r="I478" s="250"/>
      <c r="J478" s="76"/>
    </row>
    <row r="479" spans="1:10" x14ac:dyDescent="0.25">
      <c r="A479" s="11" t="s">
        <v>208</v>
      </c>
      <c r="B479" s="178">
        <f t="shared" si="24"/>
        <v>3.3816753308128548E-3</v>
      </c>
      <c r="D479" s="250"/>
      <c r="E479" s="250" t="s">
        <v>93</v>
      </c>
      <c r="F479" s="250">
        <v>10700</v>
      </c>
      <c r="G479" s="238">
        <f t="shared" si="25"/>
        <v>5.815217391304348E-4</v>
      </c>
      <c r="H479" s="250"/>
      <c r="I479" s="250"/>
      <c r="J479" s="76"/>
    </row>
    <row r="480" spans="1:10" x14ac:dyDescent="0.25">
      <c r="A480" s="11" t="s">
        <v>208</v>
      </c>
      <c r="B480" s="178">
        <f t="shared" si="24"/>
        <v>4.2651228733459348E-2</v>
      </c>
      <c r="D480" s="250"/>
      <c r="E480" s="250" t="s">
        <v>202</v>
      </c>
      <c r="F480" s="250">
        <v>38000</v>
      </c>
      <c r="G480" s="238">
        <f t="shared" si="25"/>
        <v>2.0652173913043477E-3</v>
      </c>
      <c r="H480" s="250"/>
      <c r="I480" s="250"/>
      <c r="J480" s="76"/>
    </row>
    <row r="481" spans="1:10" x14ac:dyDescent="0.25">
      <c r="A481" s="11" t="s">
        <v>208</v>
      </c>
      <c r="B481" s="178">
        <f t="shared" si="24"/>
        <v>2.6938799621928173</v>
      </c>
      <c r="D481" s="250"/>
      <c r="E481" s="250" t="s">
        <v>211</v>
      </c>
      <c r="F481" s="250">
        <v>302000</v>
      </c>
      <c r="G481" s="238">
        <f t="shared" si="25"/>
        <v>1.6413043478260871E-2</v>
      </c>
      <c r="H481" s="250"/>
      <c r="I481" s="250"/>
      <c r="J481" s="76"/>
    </row>
    <row r="482" spans="1:10" x14ac:dyDescent="0.25">
      <c r="A482" s="11" t="s">
        <v>208</v>
      </c>
      <c r="B482" s="178">
        <f t="shared" si="24"/>
        <v>0.15311909262759926</v>
      </c>
      <c r="D482" s="250"/>
      <c r="E482" s="250" t="s">
        <v>101</v>
      </c>
      <c r="F482" s="250">
        <v>72000</v>
      </c>
      <c r="G482" s="238">
        <f t="shared" si="25"/>
        <v>3.9130434782608699E-3</v>
      </c>
      <c r="H482" s="250"/>
      <c r="I482" s="250"/>
      <c r="J482" s="76"/>
    </row>
    <row r="483" spans="1:10" x14ac:dyDescent="0.25">
      <c r="A483" s="11" t="s">
        <v>208</v>
      </c>
      <c r="B483" s="178">
        <f t="shared" si="24"/>
        <v>3.2556710775047251E-2</v>
      </c>
      <c r="D483" s="250"/>
      <c r="E483" s="250" t="s">
        <v>102</v>
      </c>
      <c r="F483" s="250">
        <v>33200</v>
      </c>
      <c r="G483" s="238">
        <f t="shared" si="25"/>
        <v>1.8043478260869564E-3</v>
      </c>
      <c r="H483" s="250"/>
      <c r="I483" s="250"/>
      <c r="J483" s="76"/>
    </row>
    <row r="484" spans="1:10" x14ac:dyDescent="0.25">
      <c r="A484" s="11" t="s">
        <v>208</v>
      </c>
      <c r="B484" s="178">
        <f t="shared" si="24"/>
        <v>13.378101370510397</v>
      </c>
      <c r="D484" s="250"/>
      <c r="E484" s="250" t="s">
        <v>82</v>
      </c>
      <c r="F484" s="250">
        <v>673000</v>
      </c>
      <c r="G484" s="238">
        <f t="shared" si="25"/>
        <v>3.6576086956521738E-2</v>
      </c>
      <c r="H484" s="250"/>
      <c r="I484" s="250"/>
      <c r="J484" s="76"/>
    </row>
    <row r="485" spans="1:10" x14ac:dyDescent="0.25">
      <c r="A485" s="11" t="s">
        <v>208</v>
      </c>
      <c r="B485" s="178">
        <f t="shared" si="24"/>
        <v>976.42663516068058</v>
      </c>
      <c r="D485" s="250"/>
      <c r="E485" s="250" t="s">
        <v>83</v>
      </c>
      <c r="F485" s="250">
        <v>5749600</v>
      </c>
      <c r="G485" s="238">
        <f t="shared" si="25"/>
        <v>0.31247826086956521</v>
      </c>
      <c r="H485" s="250"/>
      <c r="I485" s="250"/>
      <c r="J485" s="76"/>
    </row>
    <row r="486" spans="1:10" x14ac:dyDescent="0.25">
      <c r="A486" s="11" t="s">
        <v>208</v>
      </c>
      <c r="B486" s="178">
        <f t="shared" si="24"/>
        <v>93.584593572778815</v>
      </c>
      <c r="D486" s="250"/>
      <c r="E486" s="250" t="s">
        <v>15</v>
      </c>
      <c r="F486" s="250">
        <v>1780000</v>
      </c>
      <c r="G486" s="238">
        <f t="shared" si="25"/>
        <v>9.6739130434782605E-2</v>
      </c>
      <c r="H486" s="250"/>
      <c r="I486" s="250"/>
      <c r="J486" s="76"/>
    </row>
    <row r="487" spans="1:10" x14ac:dyDescent="0.25">
      <c r="A487" s="11" t="s">
        <v>208</v>
      </c>
      <c r="B487" s="178">
        <f t="shared" si="24"/>
        <v>4.9651465028355388E-4</v>
      </c>
      <c r="D487" s="250"/>
      <c r="E487" s="250" t="s">
        <v>212</v>
      </c>
      <c r="F487" s="251">
        <v>4100</v>
      </c>
      <c r="G487" s="238">
        <f t="shared" si="25"/>
        <v>2.2282608695652173E-4</v>
      </c>
      <c r="H487" s="250"/>
      <c r="I487" s="250"/>
      <c r="J487" s="76"/>
    </row>
    <row r="488" spans="1:10" x14ac:dyDescent="0.25">
      <c r="A488" s="11" t="s">
        <v>208</v>
      </c>
      <c r="B488" s="178">
        <f t="shared" si="24"/>
        <v>31.335656899810971</v>
      </c>
      <c r="D488" s="250"/>
      <c r="E488" s="250" t="s">
        <v>213</v>
      </c>
      <c r="F488" s="250">
        <v>1030000</v>
      </c>
      <c r="G488" s="238">
        <f t="shared" si="25"/>
        <v>5.597826086956522E-2</v>
      </c>
      <c r="H488" s="250"/>
      <c r="I488" s="250"/>
      <c r="J488" s="76"/>
    </row>
    <row r="489" spans="1:10" x14ac:dyDescent="0.25">
      <c r="A489" s="11" t="s">
        <v>208</v>
      </c>
      <c r="B489" s="178">
        <f t="shared" si="24"/>
        <v>0</v>
      </c>
      <c r="D489" s="250"/>
      <c r="E489" s="250" t="s">
        <v>214</v>
      </c>
      <c r="F489" s="250"/>
      <c r="G489" s="238"/>
      <c r="H489" s="250"/>
      <c r="I489" s="250"/>
      <c r="J489" s="76"/>
    </row>
    <row r="490" spans="1:10" x14ac:dyDescent="0.25">
      <c r="A490" s="11" t="s">
        <v>208</v>
      </c>
      <c r="B490" s="178">
        <f t="shared" si="24"/>
        <v>2.820209120982987E-4</v>
      </c>
      <c r="D490" s="250"/>
      <c r="E490" s="250" t="s">
        <v>221</v>
      </c>
      <c r="F490" s="250">
        <v>3090</v>
      </c>
      <c r="G490" s="238">
        <f t="shared" si="25"/>
        <v>1.6793478260869566E-4</v>
      </c>
      <c r="H490" s="250"/>
      <c r="I490" s="250"/>
      <c r="J490" s="76"/>
    </row>
    <row r="491" spans="1:10" x14ac:dyDescent="0.25">
      <c r="A491" s="11" t="s">
        <v>208</v>
      </c>
      <c r="B491" s="178">
        <f t="shared" si="24"/>
        <v>2.532715028355388E-3</v>
      </c>
      <c r="D491" s="250"/>
      <c r="E491" s="250" t="s">
        <v>18</v>
      </c>
      <c r="F491" s="250">
        <v>9260</v>
      </c>
      <c r="G491" s="238">
        <f t="shared" si="25"/>
        <v>5.0326086956521741E-4</v>
      </c>
      <c r="H491" s="250"/>
      <c r="I491" s="250"/>
      <c r="J491" s="76"/>
    </row>
    <row r="492" spans="1:10" x14ac:dyDescent="0.25">
      <c r="A492" s="11" t="s">
        <v>208</v>
      </c>
      <c r="B492" s="178">
        <f t="shared" si="24"/>
        <v>0</v>
      </c>
      <c r="D492" s="250"/>
      <c r="E492" s="250" t="s">
        <v>222</v>
      </c>
      <c r="F492" s="250"/>
      <c r="G492" s="238"/>
      <c r="H492" s="250"/>
      <c r="I492" s="250"/>
      <c r="J492" s="76"/>
    </row>
    <row r="493" spans="1:10" x14ac:dyDescent="0.25">
      <c r="A493" s="11" t="s">
        <v>208</v>
      </c>
      <c r="B493" s="178">
        <f t="shared" si="24"/>
        <v>5.4106805293005676E-2</v>
      </c>
      <c r="D493" s="250"/>
      <c r="E493" s="250" t="s">
        <v>134</v>
      </c>
      <c r="F493" s="250">
        <v>42800</v>
      </c>
      <c r="G493" s="238">
        <f t="shared" si="25"/>
        <v>2.3260869565217392E-3</v>
      </c>
      <c r="H493" s="250"/>
      <c r="I493" s="250"/>
      <c r="J493" s="76"/>
    </row>
    <row r="494" spans="1:10" x14ac:dyDescent="0.25">
      <c r="A494" s="11" t="s">
        <v>208</v>
      </c>
      <c r="B494" s="178">
        <f t="shared" si="24"/>
        <v>1.0633270321361063E-3</v>
      </c>
      <c r="D494" s="250"/>
      <c r="E494" s="250" t="s">
        <v>108</v>
      </c>
      <c r="F494" s="250">
        <v>6000</v>
      </c>
      <c r="G494" s="238">
        <f t="shared" si="25"/>
        <v>3.2608695652173916E-4</v>
      </c>
      <c r="H494" s="250"/>
      <c r="I494" s="250"/>
      <c r="J494" s="76"/>
    </row>
    <row r="495" spans="1:10" x14ac:dyDescent="0.25">
      <c r="A495" s="11" t="s">
        <v>208</v>
      </c>
      <c r="B495" s="178">
        <f t="shared" si="24"/>
        <v>0</v>
      </c>
      <c r="D495" s="250"/>
      <c r="E495" s="250" t="s">
        <v>215</v>
      </c>
      <c r="F495" s="250"/>
      <c r="G495" s="238"/>
      <c r="H495" s="250"/>
      <c r="I495" s="250"/>
      <c r="J495" s="76"/>
    </row>
    <row r="496" spans="1:10" x14ac:dyDescent="0.25">
      <c r="A496" s="11" t="s">
        <v>208</v>
      </c>
      <c r="B496" s="178">
        <f t="shared" si="24"/>
        <v>1.8460538752362948E-2</v>
      </c>
      <c r="D496" s="250"/>
      <c r="E496" s="250" t="s">
        <v>216</v>
      </c>
      <c r="F496" s="250">
        <v>25000</v>
      </c>
      <c r="G496" s="238">
        <f t="shared" si="25"/>
        <v>1.358695652173913E-3</v>
      </c>
      <c r="H496" s="250"/>
      <c r="I496" s="250"/>
      <c r="J496" s="76"/>
    </row>
    <row r="497" spans="1:10" x14ac:dyDescent="0.25">
      <c r="A497" s="11" t="s">
        <v>208</v>
      </c>
      <c r="B497" s="178">
        <f t="shared" si="24"/>
        <v>4.1314981096408312</v>
      </c>
      <c r="D497" s="250"/>
      <c r="E497" s="250" t="s">
        <v>23</v>
      </c>
      <c r="F497" s="250">
        <v>374000</v>
      </c>
      <c r="G497" s="238">
        <f t="shared" si="25"/>
        <v>2.032608695652174E-2</v>
      </c>
      <c r="H497" s="250"/>
      <c r="I497" s="250"/>
      <c r="J497" s="76"/>
    </row>
    <row r="498" spans="1:10" x14ac:dyDescent="0.25">
      <c r="A498" s="11" t="s">
        <v>208</v>
      </c>
      <c r="B498" s="178">
        <f t="shared" si="24"/>
        <v>1.4295841209829867</v>
      </c>
      <c r="D498" s="250"/>
      <c r="E498" s="250" t="s">
        <v>24</v>
      </c>
      <c r="F498" s="250">
        <v>220000</v>
      </c>
      <c r="G498" s="238">
        <f t="shared" si="25"/>
        <v>1.1956521739130435E-2</v>
      </c>
      <c r="H498" s="250"/>
      <c r="I498" s="250"/>
      <c r="J498" s="76"/>
    </row>
    <row r="499" spans="1:10" x14ac:dyDescent="0.25">
      <c r="A499" s="11" t="s">
        <v>208</v>
      </c>
      <c r="B499" s="178">
        <f t="shared" si="24"/>
        <v>0</v>
      </c>
      <c r="D499" s="250"/>
      <c r="E499" s="250" t="s">
        <v>111</v>
      </c>
      <c r="F499" s="250"/>
      <c r="G499" s="238"/>
      <c r="H499" s="250"/>
      <c r="I499" s="250"/>
      <c r="J499" s="76"/>
    </row>
    <row r="500" spans="1:10" x14ac:dyDescent="0.25">
      <c r="A500" s="11" t="s">
        <v>208</v>
      </c>
      <c r="B500" s="178">
        <f t="shared" si="24"/>
        <v>6.552487003780719</v>
      </c>
      <c r="D500" s="250"/>
      <c r="E500" s="250" t="s">
        <v>41</v>
      </c>
      <c r="F500" s="250">
        <v>471000</v>
      </c>
      <c r="G500" s="238">
        <f t="shared" si="25"/>
        <v>2.5597826086956522E-2</v>
      </c>
      <c r="H500" s="250"/>
      <c r="I500" s="250"/>
      <c r="J500" s="76"/>
    </row>
    <row r="501" spans="1:10" x14ac:dyDescent="0.25">
      <c r="A501" s="11" t="s">
        <v>208</v>
      </c>
      <c r="B501" s="178">
        <f t="shared" si="24"/>
        <v>1.1002185727788279E-2</v>
      </c>
      <c r="D501" s="250"/>
      <c r="E501" s="250" t="s">
        <v>220</v>
      </c>
      <c r="F501" s="250">
        <v>19300</v>
      </c>
      <c r="G501" s="238">
        <f t="shared" si="25"/>
        <v>1.0489130434782608E-3</v>
      </c>
      <c r="H501" s="250"/>
      <c r="I501" s="250"/>
      <c r="J501" s="76"/>
    </row>
    <row r="502" spans="1:10" x14ac:dyDescent="0.25">
      <c r="A502" s="11" t="s">
        <v>208</v>
      </c>
      <c r="B502" s="178">
        <f t="shared" si="24"/>
        <v>0</v>
      </c>
      <c r="D502" s="250"/>
      <c r="E502" s="250" t="s">
        <v>170</v>
      </c>
      <c r="F502" s="250"/>
      <c r="G502" s="238"/>
      <c r="H502" s="250"/>
      <c r="I502" s="250"/>
      <c r="J502" s="76"/>
    </row>
    <row r="503" spans="1:10" x14ac:dyDescent="0.25">
      <c r="A503" s="11" t="s">
        <v>208</v>
      </c>
      <c r="B503" s="178">
        <f t="shared" si="24"/>
        <v>0.7533107868620037</v>
      </c>
      <c r="D503" s="250"/>
      <c r="E503" s="250" t="s">
        <v>154</v>
      </c>
      <c r="F503" s="250">
        <v>159700</v>
      </c>
      <c r="G503" s="238">
        <f t="shared" si="25"/>
        <v>8.6793478260869562E-3</v>
      </c>
      <c r="H503" s="250"/>
      <c r="I503" s="250"/>
      <c r="J503" s="76"/>
    </row>
    <row r="504" spans="1:10" x14ac:dyDescent="0.25">
      <c r="A504" s="11" t="s">
        <v>208</v>
      </c>
      <c r="B504" s="178">
        <f t="shared" si="24"/>
        <v>2.6657017958412093E-3</v>
      </c>
      <c r="D504" s="250"/>
      <c r="E504" s="250" t="s">
        <v>181</v>
      </c>
      <c r="F504" s="250">
        <v>9500</v>
      </c>
      <c r="G504" s="238">
        <f t="shared" si="25"/>
        <v>5.1630434782608692E-4</v>
      </c>
      <c r="H504" s="250"/>
      <c r="I504" s="250"/>
      <c r="J504" s="76"/>
    </row>
    <row r="505" spans="1:10" x14ac:dyDescent="0.25">
      <c r="A505" s="11" t="s">
        <v>208</v>
      </c>
      <c r="B505" s="178">
        <f t="shared" si="24"/>
        <v>0</v>
      </c>
      <c r="D505" s="250"/>
      <c r="E505" s="250" t="s">
        <v>26</v>
      </c>
      <c r="F505" s="250"/>
      <c r="G505" s="238"/>
      <c r="H505" s="250"/>
      <c r="I505" s="250"/>
      <c r="J505" s="76"/>
    </row>
    <row r="506" spans="1:10" x14ac:dyDescent="0.25">
      <c r="A506" s="11" t="s">
        <v>208</v>
      </c>
      <c r="B506" s="178">
        <f t="shared" si="24"/>
        <v>3.2360881379962188E-2</v>
      </c>
      <c r="D506" s="250"/>
      <c r="E506" s="250" t="s">
        <v>191</v>
      </c>
      <c r="F506" s="251">
        <v>33100</v>
      </c>
      <c r="G506" s="238">
        <f t="shared" si="25"/>
        <v>1.7989130434782608E-3</v>
      </c>
      <c r="H506" s="250"/>
      <c r="I506" s="250"/>
      <c r="J506" s="76"/>
    </row>
    <row r="507" spans="1:10" x14ac:dyDescent="0.25">
      <c r="A507" s="11" t="s">
        <v>208</v>
      </c>
      <c r="B507" s="178">
        <f t="shared" si="24"/>
        <v>7.8339142249527427</v>
      </c>
      <c r="D507" s="250"/>
      <c r="E507" s="250" t="s">
        <v>217</v>
      </c>
      <c r="F507" s="250">
        <v>515000</v>
      </c>
      <c r="G507" s="238">
        <f t="shared" si="25"/>
        <v>2.798913043478261E-2</v>
      </c>
      <c r="H507" s="250"/>
      <c r="I507" s="250"/>
      <c r="J507" s="76"/>
    </row>
    <row r="508" spans="1:10" x14ac:dyDescent="0.25">
      <c r="A508" s="11" t="s">
        <v>208</v>
      </c>
      <c r="B508" s="178">
        <f t="shared" si="24"/>
        <v>1.8608518431001888</v>
      </c>
      <c r="D508" s="250"/>
      <c r="E508" s="250" t="s">
        <v>194</v>
      </c>
      <c r="F508" s="250">
        <v>251000</v>
      </c>
      <c r="G508" s="238">
        <f t="shared" si="25"/>
        <v>1.3641304347826087E-2</v>
      </c>
      <c r="H508" s="250"/>
      <c r="I508" s="250"/>
      <c r="J508" s="76"/>
    </row>
    <row r="509" spans="1:10" x14ac:dyDescent="0.25">
      <c r="A509" s="11" t="s">
        <v>208</v>
      </c>
      <c r="B509" s="178">
        <f t="shared" si="24"/>
        <v>1.1696892722117202E-2</v>
      </c>
      <c r="D509" s="250"/>
      <c r="E509" s="250" t="s">
        <v>165</v>
      </c>
      <c r="F509" s="250">
        <v>19900</v>
      </c>
      <c r="G509" s="238">
        <f t="shared" si="25"/>
        <v>1.0815217391304348E-3</v>
      </c>
      <c r="H509" s="250"/>
      <c r="I509" s="250"/>
      <c r="J509" s="76"/>
    </row>
    <row r="510" spans="1:10" x14ac:dyDescent="0.25">
      <c r="A510" s="11" t="s">
        <v>208</v>
      </c>
      <c r="B510" s="178">
        <f t="shared" si="24"/>
        <v>8.1410975897920612E-4</v>
      </c>
      <c r="D510" s="250"/>
      <c r="E510" s="250" t="s">
        <v>84</v>
      </c>
      <c r="F510" s="250">
        <v>5250</v>
      </c>
      <c r="G510" s="238">
        <f t="shared" si="25"/>
        <v>2.8532608695652176E-4</v>
      </c>
      <c r="H510" s="250"/>
      <c r="I510" s="250"/>
      <c r="J510" s="76"/>
    </row>
    <row r="511" spans="1:10" x14ac:dyDescent="0.25">
      <c r="A511" s="11" t="s">
        <v>208</v>
      </c>
      <c r="B511" s="178">
        <f t="shared" si="24"/>
        <v>0</v>
      </c>
      <c r="D511" s="250"/>
      <c r="E511" s="250" t="s">
        <v>117</v>
      </c>
      <c r="F511" s="250"/>
      <c r="G511" s="238"/>
      <c r="H511" s="250"/>
      <c r="I511" s="250"/>
      <c r="J511" s="76"/>
    </row>
    <row r="512" spans="1:10" x14ac:dyDescent="0.25">
      <c r="A512" s="11" t="s">
        <v>208</v>
      </c>
      <c r="B512" s="178">
        <f t="shared" si="24"/>
        <v>5.7892249527410214E-3</v>
      </c>
      <c r="D512" s="250"/>
      <c r="E512" s="250" t="s">
        <v>147</v>
      </c>
      <c r="F512" s="250">
        <v>14000</v>
      </c>
      <c r="G512" s="238">
        <f t="shared" si="25"/>
        <v>7.6086956521739129E-4</v>
      </c>
      <c r="H512" s="250"/>
      <c r="I512" s="250"/>
      <c r="J512" s="76"/>
    </row>
    <row r="513" spans="1:10" x14ac:dyDescent="0.25">
      <c r="A513" s="11" t="s">
        <v>208</v>
      </c>
      <c r="B513" s="178">
        <f t="shared" si="24"/>
        <v>5.0688208884688097E-3</v>
      </c>
      <c r="D513" s="250"/>
      <c r="E513" s="250" t="s">
        <v>28</v>
      </c>
      <c r="F513" s="251">
        <v>13100</v>
      </c>
      <c r="G513" s="238">
        <f t="shared" si="25"/>
        <v>7.1195652173913044E-4</v>
      </c>
      <c r="H513" s="250"/>
      <c r="I513" s="250"/>
      <c r="J513" s="76"/>
    </row>
    <row r="514" spans="1:10" x14ac:dyDescent="0.25">
      <c r="A514" s="11" t="s">
        <v>208</v>
      </c>
      <c r="B514" s="178">
        <f t="shared" si="24"/>
        <v>0.17015625000000004</v>
      </c>
      <c r="D514" s="250"/>
      <c r="E514" s="250" t="s">
        <v>184</v>
      </c>
      <c r="F514" s="250">
        <v>75900</v>
      </c>
      <c r="G514" s="238">
        <f t="shared" si="25"/>
        <v>4.1250000000000002E-3</v>
      </c>
      <c r="H514" s="250"/>
      <c r="I514" s="250"/>
      <c r="J514" s="76"/>
    </row>
    <row r="515" spans="1:10" x14ac:dyDescent="0.25">
      <c r="A515" s="11" t="s">
        <v>208</v>
      </c>
      <c r="B515" s="178">
        <f t="shared" si="24"/>
        <v>56.217396030245752</v>
      </c>
      <c r="D515" s="250"/>
      <c r="E515" s="250" t="s">
        <v>92</v>
      </c>
      <c r="F515" s="250">
        <v>1379600</v>
      </c>
      <c r="G515" s="238">
        <f t="shared" si="25"/>
        <v>7.4978260869565216E-2</v>
      </c>
      <c r="H515" s="250"/>
      <c r="I515" s="250"/>
      <c r="J515" s="76"/>
    </row>
    <row r="516" spans="1:10" x14ac:dyDescent="0.25">
      <c r="A516" s="11" t="s">
        <v>208</v>
      </c>
      <c r="B516" s="178">
        <f t="shared" si="24"/>
        <v>0.24945681710775044</v>
      </c>
      <c r="D516" s="250"/>
      <c r="E516" s="250" t="s">
        <v>158</v>
      </c>
      <c r="F516" s="250">
        <v>91900</v>
      </c>
      <c r="G516" s="238">
        <f t="shared" si="25"/>
        <v>4.994565217391304E-3</v>
      </c>
      <c r="H516" s="250"/>
      <c r="I516" s="250"/>
      <c r="J516" s="76"/>
    </row>
    <row r="517" spans="1:10" x14ac:dyDescent="0.25">
      <c r="A517" s="11" t="s">
        <v>208</v>
      </c>
      <c r="B517" s="178">
        <f t="shared" si="24"/>
        <v>5.2525664579395075</v>
      </c>
      <c r="D517" s="250"/>
      <c r="E517" s="250" t="s">
        <v>118</v>
      </c>
      <c r="F517" s="250">
        <v>421700</v>
      </c>
      <c r="G517" s="238">
        <f t="shared" si="25"/>
        <v>2.2918478260869565E-2</v>
      </c>
      <c r="H517" s="250"/>
      <c r="I517" s="250"/>
      <c r="J517" s="76"/>
    </row>
    <row r="518" spans="1:10" x14ac:dyDescent="0.25">
      <c r="A518" s="11" t="s">
        <v>208</v>
      </c>
      <c r="B518" s="178">
        <f t="shared" si="24"/>
        <v>0.16792178638941396</v>
      </c>
      <c r="D518" s="250"/>
      <c r="E518" s="250" t="s">
        <v>218</v>
      </c>
      <c r="F518" s="251">
        <v>75400</v>
      </c>
      <c r="G518" s="238">
        <f t="shared" si="25"/>
        <v>4.0978260869565216E-3</v>
      </c>
      <c r="H518" s="250"/>
      <c r="I518" s="250"/>
      <c r="J518" s="76"/>
    </row>
    <row r="519" spans="1:10" x14ac:dyDescent="0.25">
      <c r="A519" s="11" t="s">
        <v>208</v>
      </c>
      <c r="B519" s="178">
        <f t="shared" si="24"/>
        <v>1.5311909262759927E-3</v>
      </c>
      <c r="D519" s="250"/>
      <c r="E519" s="250" t="s">
        <v>29</v>
      </c>
      <c r="F519" s="250">
        <v>7200</v>
      </c>
      <c r="G519" s="238">
        <f t="shared" si="25"/>
        <v>3.9130434782608698E-4</v>
      </c>
      <c r="H519" s="250"/>
      <c r="I519" s="250"/>
      <c r="J519" s="76"/>
    </row>
    <row r="520" spans="1:10" x14ac:dyDescent="0.25">
      <c r="A520" s="11" t="s">
        <v>208</v>
      </c>
      <c r="B520" s="178">
        <f t="shared" si="24"/>
        <v>16.261932892249526</v>
      </c>
      <c r="D520" s="250"/>
      <c r="E520" s="250" t="s">
        <v>16</v>
      </c>
      <c r="F520" s="250">
        <v>742000</v>
      </c>
      <c r="G520" s="238">
        <f t="shared" si="25"/>
        <v>4.0326086956521741E-2</v>
      </c>
      <c r="H520" s="250"/>
      <c r="I520" s="250"/>
      <c r="J520" s="76"/>
    </row>
    <row r="521" spans="1:10" x14ac:dyDescent="0.25">
      <c r="A521" s="11" t="s">
        <v>208</v>
      </c>
      <c r="B521" s="178">
        <f t="shared" si="24"/>
        <v>2.9536862003780718E-3</v>
      </c>
      <c r="D521" s="250"/>
      <c r="E521" s="250" t="s">
        <v>219</v>
      </c>
      <c r="F521" s="250">
        <v>10000</v>
      </c>
      <c r="G521" s="238">
        <f t="shared" si="25"/>
        <v>5.4347826086956522E-4</v>
      </c>
      <c r="H521" s="250"/>
      <c r="I521" s="250"/>
      <c r="J521" s="76"/>
    </row>
    <row r="522" spans="1:10" x14ac:dyDescent="0.25">
      <c r="A522" s="11" t="s">
        <v>208</v>
      </c>
      <c r="B522" s="178">
        <f t="shared" si="24"/>
        <v>3.7855623818525516E-2</v>
      </c>
      <c r="D522" s="250"/>
      <c r="E522" s="250" t="s">
        <v>37</v>
      </c>
      <c r="F522" s="250">
        <v>35800</v>
      </c>
      <c r="G522" s="238">
        <f t="shared" si="25"/>
        <v>1.9456521739130434E-3</v>
      </c>
      <c r="H522" s="250"/>
      <c r="I522" s="250"/>
      <c r="J522" s="76"/>
    </row>
    <row r="523" spans="1:10" x14ac:dyDescent="0.25">
      <c r="A523" s="11" t="s">
        <v>208</v>
      </c>
      <c r="B523" s="178">
        <f t="shared" si="24"/>
        <v>0</v>
      </c>
      <c r="D523" s="250"/>
      <c r="E523" s="250" t="s">
        <v>120</v>
      </c>
      <c r="F523" s="250"/>
      <c r="G523" s="238"/>
      <c r="H523" s="250"/>
      <c r="I523" s="250"/>
      <c r="J523" s="76"/>
    </row>
    <row r="524" spans="1:10" x14ac:dyDescent="0.25">
      <c r="A524" s="11" t="s">
        <v>208</v>
      </c>
      <c r="B524" s="178">
        <f t="shared" si="24"/>
        <v>0.2266587901701323</v>
      </c>
      <c r="D524" s="250"/>
      <c r="E524" s="250" t="s">
        <v>121</v>
      </c>
      <c r="F524" s="250">
        <v>87600</v>
      </c>
      <c r="G524" s="238">
        <f t="shared" si="25"/>
        <v>4.7608695652173912E-3</v>
      </c>
      <c r="H524" s="250"/>
      <c r="I524" s="250"/>
      <c r="J524" s="76"/>
    </row>
    <row r="525" spans="1:10" x14ac:dyDescent="0.25">
      <c r="A525" s="11" t="s">
        <v>208</v>
      </c>
      <c r="B525" s="178">
        <f t="shared" si="24"/>
        <v>0.33125029536862005</v>
      </c>
      <c r="D525" s="250"/>
      <c r="E525" s="250" t="s">
        <v>32</v>
      </c>
      <c r="F525" s="250">
        <v>105900</v>
      </c>
      <c r="G525" s="238">
        <f t="shared" si="25"/>
        <v>5.755434782608696E-3</v>
      </c>
      <c r="H525" s="250"/>
      <c r="I525" s="250"/>
      <c r="J525" s="76"/>
    </row>
    <row r="526" spans="1:10" x14ac:dyDescent="0.25">
      <c r="A526" s="11" t="s">
        <v>208</v>
      </c>
      <c r="B526" s="178">
        <f t="shared" si="24"/>
        <v>0.18856362240075611</v>
      </c>
      <c r="D526" s="250"/>
      <c r="E526" s="250" t="s">
        <v>174</v>
      </c>
      <c r="F526" s="250">
        <v>79900</v>
      </c>
      <c r="G526" s="238">
        <f t="shared" si="25"/>
        <v>4.3423913043478257E-3</v>
      </c>
      <c r="H526" s="250"/>
      <c r="I526" s="250"/>
      <c r="J526" s="76"/>
    </row>
    <row r="527" spans="1:10" x14ac:dyDescent="0.25">
      <c r="A527" s="11" t="s">
        <v>208</v>
      </c>
      <c r="B527" s="178">
        <f t="shared" si="24"/>
        <v>7.944234404536862E-3</v>
      </c>
      <c r="D527" s="250"/>
      <c r="E527" s="250" t="s">
        <v>46</v>
      </c>
      <c r="F527" s="250">
        <v>16400</v>
      </c>
      <c r="G527" s="238">
        <f t="shared" si="25"/>
        <v>8.9130434782608693E-4</v>
      </c>
      <c r="H527" s="250"/>
      <c r="I527" s="250"/>
      <c r="J527" s="76"/>
    </row>
    <row r="528" spans="1:10" x14ac:dyDescent="0.25">
      <c r="A528" s="11" t="s">
        <v>208</v>
      </c>
      <c r="B528" s="178">
        <f t="shared" si="24"/>
        <v>0.43962665406427232</v>
      </c>
      <c r="D528" s="250"/>
      <c r="E528" s="250" t="s">
        <v>31</v>
      </c>
      <c r="F528" s="250">
        <v>122000</v>
      </c>
      <c r="G528" s="238">
        <f t="shared" si="25"/>
        <v>6.6304347826086959E-3</v>
      </c>
      <c r="H528" s="250"/>
      <c r="I528" s="250"/>
      <c r="J528" s="76"/>
    </row>
    <row r="529" spans="1:10" x14ac:dyDescent="0.25">
      <c r="A529" s="11" t="s">
        <v>208</v>
      </c>
      <c r="B529" s="178">
        <f t="shared" si="24"/>
        <v>54.631379962192817</v>
      </c>
      <c r="D529" s="250"/>
      <c r="E529" s="250" t="s">
        <v>38</v>
      </c>
      <c r="F529" s="250">
        <v>1360000</v>
      </c>
      <c r="G529" s="238">
        <f t="shared" si="25"/>
        <v>7.3913043478260873E-2</v>
      </c>
      <c r="H529" s="250"/>
      <c r="I529" s="250"/>
      <c r="J529" s="76"/>
    </row>
    <row r="530" spans="1:10" x14ac:dyDescent="0.25">
      <c r="A530" s="11" t="s">
        <v>208</v>
      </c>
      <c r="B530" s="178">
        <f t="shared" si="24"/>
        <v>0.29536862003780717</v>
      </c>
      <c r="D530" s="250"/>
      <c r="E530" s="250" t="s">
        <v>129</v>
      </c>
      <c r="F530" s="250">
        <v>100000</v>
      </c>
      <c r="G530" s="238">
        <f t="shared" si="25"/>
        <v>5.434782608695652E-3</v>
      </c>
      <c r="H530" s="250"/>
      <c r="I530" s="250"/>
      <c r="J530" s="76"/>
    </row>
    <row r="531" spans="1:10" x14ac:dyDescent="0.25">
      <c r="A531" s="11" t="s">
        <v>208</v>
      </c>
      <c r="B531" s="178">
        <f t="shared" si="24"/>
        <v>4.3244919659735362E-3</v>
      </c>
      <c r="D531" s="250"/>
      <c r="E531" s="250" t="s">
        <v>47</v>
      </c>
      <c r="F531" s="250">
        <v>12100</v>
      </c>
      <c r="G531" s="238">
        <f t="shared" si="25"/>
        <v>6.5760869565217395E-4</v>
      </c>
      <c r="H531" s="250"/>
      <c r="I531" s="250"/>
      <c r="J531" s="76"/>
    </row>
    <row r="532" spans="1:10" x14ac:dyDescent="0.25">
      <c r="A532" s="11" t="s">
        <v>208</v>
      </c>
      <c r="B532" s="178">
        <f t="shared" si="24"/>
        <v>14.805765595463139</v>
      </c>
      <c r="D532" s="250"/>
      <c r="E532" s="250" t="s">
        <v>89</v>
      </c>
      <c r="F532" s="250">
        <v>708000</v>
      </c>
      <c r="G532" s="238">
        <f t="shared" si="25"/>
        <v>3.8478260869565219E-2</v>
      </c>
      <c r="H532" s="250"/>
      <c r="I532" s="250"/>
      <c r="J532" s="76"/>
    </row>
    <row r="533" spans="1:10" x14ac:dyDescent="0.25">
      <c r="A533" s="150" t="s">
        <v>208</v>
      </c>
      <c r="B533" s="131">
        <f t="shared" si="24"/>
        <v>2.0347944234404532E-3</v>
      </c>
      <c r="C533" s="150"/>
      <c r="D533" s="12"/>
      <c r="E533" s="12" t="s">
        <v>86</v>
      </c>
      <c r="F533" s="12">
        <v>8300</v>
      </c>
      <c r="G533" s="237">
        <f t="shared" si="25"/>
        <v>4.510869565217391E-4</v>
      </c>
      <c r="H533" s="12"/>
      <c r="I533" s="12"/>
      <c r="J533" s="147"/>
    </row>
    <row r="534" spans="1:10" x14ac:dyDescent="0.25">
      <c r="A534" s="11" t="s">
        <v>224</v>
      </c>
      <c r="B534" s="178">
        <f>POWER((F534/$J$534)*100, 2)</f>
        <v>0</v>
      </c>
      <c r="C534" s="11">
        <f>SUM(B534:B589)</f>
        <v>1744.8987686332184</v>
      </c>
      <c r="D534" s="252"/>
      <c r="E534" s="252" t="s">
        <v>225</v>
      </c>
      <c r="F534" s="253"/>
      <c r="G534" s="238"/>
      <c r="H534" s="252"/>
      <c r="I534" s="252"/>
      <c r="J534" s="76">
        <v>13300000</v>
      </c>
    </row>
    <row r="535" spans="1:10" x14ac:dyDescent="0.25">
      <c r="A535" s="11" t="s">
        <v>224</v>
      </c>
      <c r="B535" s="178">
        <f t="shared" ref="B535:B589" si="26">POWER((F535/$J$534)*100, 2)</f>
        <v>9.0451693142631032E-2</v>
      </c>
      <c r="D535" s="252"/>
      <c r="E535" s="252" t="s">
        <v>81</v>
      </c>
      <c r="F535" s="252">
        <v>40000</v>
      </c>
      <c r="G535" s="238">
        <f>F535/$J$534</f>
        <v>3.0075187969924814E-3</v>
      </c>
      <c r="H535" s="252"/>
      <c r="I535" s="252"/>
      <c r="J535" s="76"/>
    </row>
    <row r="536" spans="1:10" x14ac:dyDescent="0.25">
      <c r="A536" s="11" t="s">
        <v>224</v>
      </c>
      <c r="B536" s="178">
        <f t="shared" si="26"/>
        <v>3.2653061224489801E-3</v>
      </c>
      <c r="D536" s="252"/>
      <c r="E536" s="252" t="s">
        <v>210</v>
      </c>
      <c r="F536" s="252">
        <v>7600</v>
      </c>
      <c r="G536" s="238">
        <f t="shared" ref="G536:G589" si="27">F536/$J$534</f>
        <v>5.7142857142857147E-4</v>
      </c>
      <c r="H536" s="252"/>
      <c r="I536" s="252"/>
      <c r="J536" s="76"/>
    </row>
    <row r="537" spans="1:10" x14ac:dyDescent="0.25">
      <c r="A537" s="11" t="s">
        <v>224</v>
      </c>
      <c r="B537" s="178">
        <f t="shared" si="26"/>
        <v>137.75346260387812</v>
      </c>
      <c r="D537" s="252"/>
      <c r="E537" s="252" t="s">
        <v>5</v>
      </c>
      <c r="F537" s="252">
        <v>1561000</v>
      </c>
      <c r="G537" s="238">
        <f t="shared" si="27"/>
        <v>0.11736842105263158</v>
      </c>
      <c r="H537" s="252"/>
      <c r="I537" s="252"/>
      <c r="J537" s="76"/>
    </row>
    <row r="538" spans="1:10" x14ac:dyDescent="0.25">
      <c r="A538" s="11" t="s">
        <v>224</v>
      </c>
      <c r="B538" s="178">
        <f t="shared" si="26"/>
        <v>11.379360868845046</v>
      </c>
      <c r="D538" s="252"/>
      <c r="E538" s="252" t="s">
        <v>93</v>
      </c>
      <c r="F538" s="252">
        <v>448653</v>
      </c>
      <c r="G538" s="238">
        <f t="shared" si="27"/>
        <v>3.3733308270676693E-2</v>
      </c>
      <c r="H538" s="252"/>
      <c r="I538" s="252"/>
      <c r="J538" s="76"/>
    </row>
    <row r="539" spans="1:10" x14ac:dyDescent="0.25">
      <c r="A539" s="11" t="s">
        <v>224</v>
      </c>
      <c r="B539" s="178">
        <f t="shared" si="26"/>
        <v>2.7700831024930744E-3</v>
      </c>
      <c r="D539" s="252"/>
      <c r="E539" s="252" t="s">
        <v>39</v>
      </c>
      <c r="F539" s="252">
        <v>7000</v>
      </c>
      <c r="G539" s="238">
        <f t="shared" si="27"/>
        <v>5.263157894736842E-4</v>
      </c>
      <c r="H539" s="252"/>
      <c r="I539" s="252"/>
      <c r="J539" s="76"/>
    </row>
    <row r="540" spans="1:10" x14ac:dyDescent="0.25">
      <c r="A540" s="11" t="s">
        <v>224</v>
      </c>
      <c r="B540" s="178">
        <f t="shared" si="26"/>
        <v>1.6292890924303236</v>
      </c>
      <c r="D540" s="252"/>
      <c r="E540" s="252" t="s">
        <v>6</v>
      </c>
      <c r="F540" s="252">
        <v>169766</v>
      </c>
      <c r="G540" s="238">
        <f t="shared" si="27"/>
        <v>1.2764360902255639E-2</v>
      </c>
      <c r="H540" s="252"/>
      <c r="I540" s="252"/>
      <c r="J540" s="76"/>
    </row>
    <row r="541" spans="1:10" x14ac:dyDescent="0.25">
      <c r="A541" s="11" t="s">
        <v>224</v>
      </c>
      <c r="B541" s="178">
        <f t="shared" si="26"/>
        <v>7.2186104358640951E-3</v>
      </c>
      <c r="D541" s="252"/>
      <c r="E541" s="252" t="s">
        <v>101</v>
      </c>
      <c r="F541" s="252">
        <v>11300</v>
      </c>
      <c r="G541" s="238">
        <f t="shared" si="27"/>
        <v>8.4962406015037589E-4</v>
      </c>
      <c r="H541" s="252"/>
      <c r="I541" s="252"/>
      <c r="J541" s="76"/>
    </row>
    <row r="542" spans="1:10" x14ac:dyDescent="0.25">
      <c r="A542" s="11" t="s">
        <v>224</v>
      </c>
      <c r="B542" s="178">
        <f t="shared" si="26"/>
        <v>0.23884900220476005</v>
      </c>
      <c r="D542" s="252"/>
      <c r="E542" s="252" t="s">
        <v>168</v>
      </c>
      <c r="F542" s="253">
        <v>65000</v>
      </c>
      <c r="G542" s="238">
        <f t="shared" si="27"/>
        <v>4.887218045112782E-3</v>
      </c>
      <c r="H542" s="252"/>
      <c r="I542" s="252"/>
      <c r="J542" s="76"/>
    </row>
    <row r="543" spans="1:10" x14ac:dyDescent="0.25">
      <c r="A543" s="11" t="s">
        <v>224</v>
      </c>
      <c r="B543" s="178">
        <f t="shared" si="26"/>
        <v>5.6532308214144395E-3</v>
      </c>
      <c r="D543" s="252"/>
      <c r="E543" s="252" t="s">
        <v>102</v>
      </c>
      <c r="F543" s="253">
        <v>10000</v>
      </c>
      <c r="G543" s="238">
        <f t="shared" si="27"/>
        <v>7.5187969924812035E-4</v>
      </c>
      <c r="H543" s="252"/>
      <c r="I543" s="252"/>
      <c r="J543" s="76"/>
    </row>
    <row r="544" spans="1:10" x14ac:dyDescent="0.25">
      <c r="A544" s="11" t="s">
        <v>224</v>
      </c>
      <c r="B544" s="178">
        <f t="shared" si="26"/>
        <v>7.0095548434055059</v>
      </c>
      <c r="D544" s="252"/>
      <c r="E544" s="252" t="s">
        <v>82</v>
      </c>
      <c r="F544" s="252">
        <v>352125</v>
      </c>
      <c r="G544" s="238">
        <f t="shared" si="27"/>
        <v>2.6475563909774437E-2</v>
      </c>
      <c r="H544" s="252"/>
      <c r="I544" s="252"/>
      <c r="J544" s="76"/>
    </row>
    <row r="545" spans="1:10" x14ac:dyDescent="0.25">
      <c r="A545" s="11" t="s">
        <v>224</v>
      </c>
      <c r="B545" s="178">
        <f t="shared" si="26"/>
        <v>0.11495668698060943</v>
      </c>
      <c r="D545" s="252"/>
      <c r="E545" s="252" t="s">
        <v>151</v>
      </c>
      <c r="F545" s="252">
        <v>45094</v>
      </c>
      <c r="G545" s="238">
        <f t="shared" si="27"/>
        <v>3.3905263157894736E-3</v>
      </c>
      <c r="H545" s="252"/>
      <c r="I545" s="252"/>
      <c r="J545" s="76"/>
    </row>
    <row r="546" spans="1:10" x14ac:dyDescent="0.25">
      <c r="A546" s="11" t="s">
        <v>224</v>
      </c>
      <c r="B546" s="178">
        <f t="shared" si="26"/>
        <v>1374.0120979139581</v>
      </c>
      <c r="D546" s="252"/>
      <c r="E546" s="252" t="s">
        <v>226</v>
      </c>
      <c r="F546" s="252">
        <v>4930000</v>
      </c>
      <c r="G546" s="238">
        <f t="shared" si="27"/>
        <v>0.37067669172932333</v>
      </c>
      <c r="H546" s="252"/>
      <c r="I546" s="252"/>
      <c r="J546" s="76"/>
    </row>
    <row r="547" spans="1:10" x14ac:dyDescent="0.25">
      <c r="A547" s="11" t="s">
        <v>224</v>
      </c>
      <c r="B547" s="178">
        <f t="shared" si="26"/>
        <v>1.2024029396800272E-2</v>
      </c>
      <c r="D547" s="252"/>
      <c r="E547" s="252" t="s">
        <v>213</v>
      </c>
      <c r="F547" s="252">
        <v>14584</v>
      </c>
      <c r="G547" s="238">
        <f t="shared" si="27"/>
        <v>1.0965413533834587E-3</v>
      </c>
      <c r="H547" s="252"/>
      <c r="I547" s="252"/>
      <c r="J547" s="76"/>
    </row>
    <row r="548" spans="1:10" x14ac:dyDescent="0.25">
      <c r="A548" s="11" t="s">
        <v>224</v>
      </c>
      <c r="B548" s="178">
        <f t="shared" si="26"/>
        <v>0</v>
      </c>
      <c r="D548" s="252"/>
      <c r="E548" s="252" t="s">
        <v>222</v>
      </c>
      <c r="F548" s="252"/>
      <c r="G548" s="238"/>
      <c r="H548" s="252"/>
      <c r="I548" s="252"/>
      <c r="J548" s="76"/>
    </row>
    <row r="549" spans="1:10" x14ac:dyDescent="0.25">
      <c r="A549" s="11" t="s">
        <v>224</v>
      </c>
      <c r="B549" s="178">
        <f t="shared" si="26"/>
        <v>6.9252077562326861E-2</v>
      </c>
      <c r="D549" s="252"/>
      <c r="E549" s="252" t="s">
        <v>134</v>
      </c>
      <c r="F549" s="252">
        <v>35000</v>
      </c>
      <c r="G549" s="238">
        <f t="shared" si="27"/>
        <v>2.631578947368421E-3</v>
      </c>
      <c r="H549" s="252"/>
      <c r="I549" s="252"/>
      <c r="J549" s="76"/>
    </row>
    <row r="550" spans="1:10" x14ac:dyDescent="0.25">
      <c r="A550" s="11" t="s">
        <v>224</v>
      </c>
      <c r="B550" s="178">
        <f t="shared" si="26"/>
        <v>0</v>
      </c>
      <c r="D550" s="252"/>
      <c r="E550" s="252" t="s">
        <v>108</v>
      </c>
      <c r="F550" s="252"/>
      <c r="G550" s="238"/>
      <c r="H550" s="252"/>
      <c r="I550" s="252"/>
      <c r="J550" s="76"/>
    </row>
    <row r="551" spans="1:10" x14ac:dyDescent="0.25">
      <c r="A551" s="11" t="s">
        <v>224</v>
      </c>
      <c r="B551" s="178">
        <f t="shared" si="26"/>
        <v>2.4930747922437671E-2</v>
      </c>
      <c r="D551" s="252"/>
      <c r="E551" s="252" t="s">
        <v>21</v>
      </c>
      <c r="F551" s="252">
        <v>21000</v>
      </c>
      <c r="G551" s="238">
        <f t="shared" si="27"/>
        <v>1.5789473684210526E-3</v>
      </c>
      <c r="H551" s="252"/>
      <c r="I551" s="252"/>
      <c r="J551" s="76"/>
    </row>
    <row r="552" spans="1:10" x14ac:dyDescent="0.25">
      <c r="A552" s="11" t="s">
        <v>224</v>
      </c>
      <c r="B552" s="178">
        <f t="shared" si="26"/>
        <v>1.0141852902934026E-2</v>
      </c>
      <c r="D552" s="252"/>
      <c r="E552" s="252" t="s">
        <v>190</v>
      </c>
      <c r="F552" s="253">
        <v>13394</v>
      </c>
      <c r="G552" s="238"/>
      <c r="H552" s="252"/>
      <c r="I552" s="252"/>
      <c r="J552" s="76"/>
    </row>
    <row r="553" spans="1:10" x14ac:dyDescent="0.25">
      <c r="A553" s="11" t="s">
        <v>224</v>
      </c>
      <c r="B553" s="178">
        <f t="shared" si="26"/>
        <v>4.9227264458137833E-2</v>
      </c>
      <c r="D553" s="252"/>
      <c r="E553" s="252" t="s">
        <v>227</v>
      </c>
      <c r="F553" s="252">
        <v>29509</v>
      </c>
      <c r="G553" s="238">
        <f t="shared" si="27"/>
        <v>2.2187218045112782E-3</v>
      </c>
      <c r="H553" s="252"/>
      <c r="I553" s="252"/>
      <c r="J553" s="76"/>
    </row>
    <row r="554" spans="1:10" x14ac:dyDescent="0.25">
      <c r="A554" s="11" t="s">
        <v>224</v>
      </c>
      <c r="B554" s="178">
        <f t="shared" si="26"/>
        <v>28.177737577025272</v>
      </c>
      <c r="D554" s="252"/>
      <c r="E554" s="252" t="s">
        <v>9</v>
      </c>
      <c r="F554" s="252">
        <v>706000</v>
      </c>
      <c r="G554" s="238">
        <f t="shared" si="27"/>
        <v>5.3082706766917294E-2</v>
      </c>
      <c r="H554" s="252"/>
      <c r="I554" s="252"/>
      <c r="J554" s="76"/>
    </row>
    <row r="555" spans="1:10" x14ac:dyDescent="0.25">
      <c r="A555" s="11" t="s">
        <v>224</v>
      </c>
      <c r="B555" s="178">
        <f t="shared" si="26"/>
        <v>1.1080332409972298</v>
      </c>
      <c r="D555" s="252"/>
      <c r="E555" s="252" t="s">
        <v>24</v>
      </c>
      <c r="F555" s="252">
        <v>140000</v>
      </c>
      <c r="G555" s="238">
        <f t="shared" si="27"/>
        <v>1.0526315789473684E-2</v>
      </c>
      <c r="H555" s="252"/>
      <c r="I555" s="252"/>
      <c r="J555" s="76"/>
    </row>
    <row r="556" spans="1:10" x14ac:dyDescent="0.25">
      <c r="A556" s="11" t="s">
        <v>224</v>
      </c>
      <c r="B556" s="178">
        <f t="shared" si="26"/>
        <v>4.5148261631522422</v>
      </c>
      <c r="D556" s="252"/>
      <c r="E556" s="252" t="s">
        <v>110</v>
      </c>
      <c r="F556" s="252">
        <v>282600</v>
      </c>
      <c r="G556" s="238">
        <f t="shared" si="27"/>
        <v>2.1248120300751881E-2</v>
      </c>
      <c r="H556" s="252"/>
      <c r="I556" s="252"/>
      <c r="J556" s="76"/>
    </row>
    <row r="557" spans="1:10" x14ac:dyDescent="0.25">
      <c r="A557" s="11" t="s">
        <v>224</v>
      </c>
      <c r="B557" s="178">
        <f t="shared" si="26"/>
        <v>0</v>
      </c>
      <c r="D557" s="252"/>
      <c r="E557" s="252" t="s">
        <v>25</v>
      </c>
      <c r="F557" s="252"/>
      <c r="G557" s="238"/>
      <c r="H557" s="252"/>
      <c r="I557" s="252"/>
      <c r="J557" s="76"/>
    </row>
    <row r="558" spans="1:10" x14ac:dyDescent="0.25">
      <c r="A558" s="11" t="s">
        <v>224</v>
      </c>
      <c r="B558" s="178">
        <f t="shared" si="26"/>
        <v>0</v>
      </c>
      <c r="D558" s="252"/>
      <c r="E558" s="252" t="s">
        <v>111</v>
      </c>
      <c r="F558" s="252"/>
      <c r="G558" s="238"/>
      <c r="H558" s="252"/>
      <c r="I558" s="252"/>
      <c r="J558" s="76"/>
    </row>
    <row r="559" spans="1:10" x14ac:dyDescent="0.25">
      <c r="A559" s="11" t="s">
        <v>224</v>
      </c>
      <c r="B559" s="178">
        <f t="shared" si="26"/>
        <v>6.7365617050144158</v>
      </c>
      <c r="D559" s="252"/>
      <c r="E559" s="252" t="s">
        <v>228</v>
      </c>
      <c r="F559" s="252">
        <v>345200</v>
      </c>
      <c r="G559" s="238">
        <f t="shared" si="27"/>
        <v>2.5954887218045113E-2</v>
      </c>
      <c r="H559" s="252"/>
      <c r="I559" s="252"/>
      <c r="J559" s="76"/>
    </row>
    <row r="560" spans="1:10" x14ac:dyDescent="0.25">
      <c r="A560" s="11" t="s">
        <v>224</v>
      </c>
      <c r="B560" s="178">
        <f t="shared" si="26"/>
        <v>5.7889083611283844E-2</v>
      </c>
      <c r="D560" s="252"/>
      <c r="E560" s="252" t="s">
        <v>220</v>
      </c>
      <c r="F560" s="252">
        <v>32000</v>
      </c>
      <c r="G560" s="238">
        <f t="shared" si="27"/>
        <v>2.4060150375939848E-3</v>
      </c>
      <c r="H560" s="252"/>
      <c r="I560" s="252"/>
      <c r="J560" s="76"/>
    </row>
    <row r="561" spans="1:10" x14ac:dyDescent="0.25">
      <c r="A561" s="11" t="s">
        <v>224</v>
      </c>
      <c r="B561" s="178">
        <f t="shared" si="26"/>
        <v>2.0840070100062186E-4</v>
      </c>
      <c r="D561" s="252"/>
      <c r="E561" s="252" t="s">
        <v>170</v>
      </c>
      <c r="F561" s="252">
        <v>1920</v>
      </c>
      <c r="G561" s="238">
        <f t="shared" si="27"/>
        <v>1.443609022556391E-4</v>
      </c>
      <c r="H561" s="252"/>
      <c r="I561" s="252"/>
      <c r="J561" s="76"/>
    </row>
    <row r="562" spans="1:10" x14ac:dyDescent="0.25">
      <c r="A562" s="11" t="s">
        <v>224</v>
      </c>
      <c r="B562" s="178">
        <f t="shared" si="26"/>
        <v>1.5087091412742382E-3</v>
      </c>
      <c r="D562" s="252"/>
      <c r="E562" s="252" t="s">
        <v>183</v>
      </c>
      <c r="F562" s="252">
        <v>5166</v>
      </c>
      <c r="G562" s="238">
        <f t="shared" si="27"/>
        <v>3.8842105263157896E-4</v>
      </c>
      <c r="H562" s="252"/>
      <c r="I562" s="252"/>
      <c r="J562" s="76"/>
    </row>
    <row r="563" spans="1:10" x14ac:dyDescent="0.25">
      <c r="A563" s="11" t="s">
        <v>224</v>
      </c>
      <c r="B563" s="178">
        <f t="shared" si="26"/>
        <v>0</v>
      </c>
      <c r="D563" s="252"/>
      <c r="E563" s="252" t="s">
        <v>154</v>
      </c>
      <c r="F563" s="253"/>
      <c r="G563" s="238"/>
      <c r="H563" s="252"/>
      <c r="I563" s="252"/>
      <c r="J563" s="76"/>
    </row>
    <row r="564" spans="1:10" x14ac:dyDescent="0.25">
      <c r="A564" s="11" t="s">
        <v>224</v>
      </c>
      <c r="B564" s="178">
        <f t="shared" si="26"/>
        <v>5.7889083611283844E-2</v>
      </c>
      <c r="D564" s="252"/>
      <c r="E564" s="252" t="s">
        <v>229</v>
      </c>
      <c r="F564" s="252">
        <v>32000</v>
      </c>
      <c r="G564" s="238">
        <f t="shared" si="27"/>
        <v>2.4060150375939848E-3</v>
      </c>
      <c r="H564" s="252"/>
      <c r="I564" s="252"/>
      <c r="J564" s="76"/>
    </row>
    <row r="565" spans="1:10" x14ac:dyDescent="0.25">
      <c r="A565" s="11" t="s">
        <v>224</v>
      </c>
      <c r="B565" s="178">
        <f t="shared" si="26"/>
        <v>24.616370336593363</v>
      </c>
      <c r="D565" s="252"/>
      <c r="E565" s="252" t="s">
        <v>56</v>
      </c>
      <c r="F565" s="252">
        <v>659878</v>
      </c>
      <c r="G565" s="238">
        <f t="shared" si="27"/>
        <v>4.9614887218045113E-2</v>
      </c>
      <c r="H565" s="252"/>
      <c r="I565" s="252"/>
      <c r="J565" s="76"/>
    </row>
    <row r="566" spans="1:10" x14ac:dyDescent="0.25">
      <c r="A566" s="11" t="s">
        <v>224</v>
      </c>
      <c r="B566" s="178">
        <f t="shared" si="26"/>
        <v>0.12276329922550738</v>
      </c>
      <c r="D566" s="252"/>
      <c r="E566" s="252" t="s">
        <v>194</v>
      </c>
      <c r="F566" s="252">
        <v>46600</v>
      </c>
      <c r="G566" s="238">
        <f t="shared" si="27"/>
        <v>3.5037593984962407E-3</v>
      </c>
      <c r="H566" s="252"/>
      <c r="I566" s="252"/>
      <c r="J566" s="76"/>
    </row>
    <row r="567" spans="1:10" x14ac:dyDescent="0.25">
      <c r="A567" s="11" t="s">
        <v>224</v>
      </c>
      <c r="B567" s="178">
        <f t="shared" si="26"/>
        <v>5.6532308214144395E-3</v>
      </c>
      <c r="D567" s="252"/>
      <c r="E567" s="252" t="s">
        <v>45</v>
      </c>
      <c r="F567" s="252">
        <v>10000</v>
      </c>
      <c r="G567" s="238">
        <f t="shared" si="27"/>
        <v>7.5187969924812035E-4</v>
      </c>
      <c r="H567" s="252"/>
      <c r="I567" s="252"/>
      <c r="J567" s="76"/>
    </row>
    <row r="568" spans="1:10" x14ac:dyDescent="0.25">
      <c r="A568" s="11" t="s">
        <v>224</v>
      </c>
      <c r="B568" s="178">
        <f t="shared" si="26"/>
        <v>0.11346260387811634</v>
      </c>
      <c r="D568" s="252"/>
      <c r="E568" s="252" t="s">
        <v>165</v>
      </c>
      <c r="F568" s="252">
        <v>44800</v>
      </c>
      <c r="G568" s="238">
        <f t="shared" si="27"/>
        <v>3.3684210526315791E-3</v>
      </c>
      <c r="H568" s="252"/>
      <c r="I568" s="252"/>
      <c r="J568" s="76"/>
    </row>
    <row r="569" spans="1:10" x14ac:dyDescent="0.25">
      <c r="A569" s="11" t="s">
        <v>224</v>
      </c>
      <c r="B569" s="178">
        <f t="shared" si="26"/>
        <v>1.6877135558256544</v>
      </c>
      <c r="D569" s="252"/>
      <c r="E569" s="252" t="s">
        <v>84</v>
      </c>
      <c r="F569" s="252">
        <v>172783</v>
      </c>
      <c r="G569" s="238">
        <f t="shared" si="27"/>
        <v>1.2991203007518796E-2</v>
      </c>
      <c r="H569" s="252"/>
      <c r="I569" s="252"/>
      <c r="J569" s="76"/>
    </row>
    <row r="570" spans="1:10" x14ac:dyDescent="0.25">
      <c r="A570" s="11" t="s">
        <v>224</v>
      </c>
      <c r="B570" s="178">
        <f t="shared" si="26"/>
        <v>3.8012324043190681E-3</v>
      </c>
      <c r="D570" s="252"/>
      <c r="E570" s="252" t="s">
        <v>139</v>
      </c>
      <c r="F570" s="252">
        <v>8200</v>
      </c>
      <c r="G570" s="238">
        <f t="shared" si="27"/>
        <v>6.1654135338345864E-4</v>
      </c>
      <c r="H570" s="252"/>
      <c r="I570" s="252"/>
      <c r="J570" s="76"/>
    </row>
    <row r="571" spans="1:10" x14ac:dyDescent="0.25">
      <c r="A571" s="11" t="s">
        <v>224</v>
      </c>
      <c r="B571" s="178">
        <f t="shared" si="26"/>
        <v>0</v>
      </c>
      <c r="D571" s="252"/>
      <c r="E571" s="252" t="s">
        <v>28</v>
      </c>
      <c r="F571" s="253"/>
      <c r="G571" s="238"/>
      <c r="H571" s="252"/>
      <c r="I571" s="252"/>
      <c r="J571" s="76"/>
    </row>
    <row r="572" spans="1:10" x14ac:dyDescent="0.25">
      <c r="A572" s="11" t="s">
        <v>224</v>
      </c>
      <c r="B572" s="178">
        <f t="shared" si="26"/>
        <v>98.302006648199452</v>
      </c>
      <c r="D572" s="252"/>
      <c r="E572" s="252" t="s">
        <v>92</v>
      </c>
      <c r="F572" s="253">
        <v>1318660</v>
      </c>
      <c r="G572" s="238">
        <f t="shared" si="27"/>
        <v>9.9147368421052637E-2</v>
      </c>
      <c r="H572" s="252"/>
      <c r="I572" s="252"/>
      <c r="J572" s="76"/>
    </row>
    <row r="573" spans="1:10" x14ac:dyDescent="0.25">
      <c r="A573" s="11" t="s">
        <v>224</v>
      </c>
      <c r="B573" s="178">
        <f t="shared" si="26"/>
        <v>0</v>
      </c>
      <c r="D573" s="252"/>
      <c r="E573" s="252" t="s">
        <v>158</v>
      </c>
      <c r="F573" s="253"/>
      <c r="G573" s="238"/>
      <c r="H573" s="252"/>
      <c r="I573" s="252"/>
      <c r="J573" s="76"/>
    </row>
    <row r="574" spans="1:10" x14ac:dyDescent="0.25">
      <c r="A574" s="11" t="s">
        <v>224</v>
      </c>
      <c r="B574" s="178">
        <f t="shared" si="26"/>
        <v>0.17101023234778673</v>
      </c>
      <c r="D574" s="252"/>
      <c r="E574" s="252" t="s">
        <v>118</v>
      </c>
      <c r="F574" s="253">
        <v>55000</v>
      </c>
      <c r="G574" s="238">
        <f t="shared" si="27"/>
        <v>4.1353383458646613E-3</v>
      </c>
      <c r="H574" s="252"/>
      <c r="I574" s="252"/>
      <c r="J574" s="76"/>
    </row>
    <row r="575" spans="1:10" x14ac:dyDescent="0.25">
      <c r="A575" s="11" t="s">
        <v>224</v>
      </c>
      <c r="B575" s="178">
        <f t="shared" si="26"/>
        <v>0.25664508361128385</v>
      </c>
      <c r="D575" s="252"/>
      <c r="E575" s="252" t="s">
        <v>85</v>
      </c>
      <c r="F575" s="252">
        <v>67378</v>
      </c>
      <c r="G575" s="238">
        <f t="shared" si="27"/>
        <v>5.0660150375939853E-3</v>
      </c>
      <c r="H575" s="252"/>
      <c r="I575" s="252"/>
      <c r="J575" s="76"/>
    </row>
    <row r="576" spans="1:10" x14ac:dyDescent="0.25">
      <c r="A576" s="11" t="s">
        <v>224</v>
      </c>
      <c r="B576" s="178">
        <f t="shared" si="26"/>
        <v>0</v>
      </c>
      <c r="D576" s="252"/>
      <c r="E576" s="252" t="s">
        <v>29</v>
      </c>
      <c r="F576" s="252"/>
      <c r="G576" s="238"/>
      <c r="H576" s="252"/>
      <c r="I576" s="252"/>
      <c r="J576" s="76"/>
    </row>
    <row r="577" spans="1:10" x14ac:dyDescent="0.25">
      <c r="A577" s="11" t="s">
        <v>224</v>
      </c>
      <c r="B577" s="178">
        <f t="shared" si="26"/>
        <v>1.7313019390581714</v>
      </c>
      <c r="D577" s="252"/>
      <c r="E577" s="252" t="s">
        <v>230</v>
      </c>
      <c r="F577" s="252">
        <v>175000</v>
      </c>
      <c r="G577" s="238">
        <f t="shared" si="27"/>
        <v>1.3157894736842105E-2</v>
      </c>
      <c r="H577" s="252"/>
      <c r="I577" s="252"/>
      <c r="J577" s="76"/>
    </row>
    <row r="578" spans="1:10" x14ac:dyDescent="0.25">
      <c r="A578" s="11" t="s">
        <v>224</v>
      </c>
      <c r="B578" s="178">
        <f t="shared" si="26"/>
        <v>1.7115721634914354E-2</v>
      </c>
      <c r="D578" s="252"/>
      <c r="E578" s="252" t="s">
        <v>231</v>
      </c>
      <c r="F578" s="252">
        <v>17400</v>
      </c>
      <c r="G578" s="238">
        <f t="shared" si="27"/>
        <v>1.3082706766917294E-3</v>
      </c>
      <c r="H578" s="252"/>
      <c r="I578" s="252"/>
      <c r="J578" s="76"/>
    </row>
    <row r="579" spans="1:10" x14ac:dyDescent="0.25">
      <c r="A579" s="11" t="s">
        <v>224</v>
      </c>
      <c r="B579" s="178">
        <f t="shared" si="26"/>
        <v>1.4133077053536099E-3</v>
      </c>
      <c r="D579" s="252"/>
      <c r="E579" s="252" t="s">
        <v>233</v>
      </c>
      <c r="F579" s="252">
        <v>5000</v>
      </c>
      <c r="G579" s="238">
        <f t="shared" si="27"/>
        <v>3.7593984962406017E-4</v>
      </c>
      <c r="H579" s="252"/>
      <c r="I579" s="252"/>
      <c r="J579" s="76"/>
    </row>
    <row r="580" spans="1:10" x14ac:dyDescent="0.25">
      <c r="A580" s="11" t="s">
        <v>224</v>
      </c>
      <c r="B580" s="178">
        <f t="shared" si="26"/>
        <v>3.8631459155407312E-2</v>
      </c>
      <c r="D580" s="252"/>
      <c r="E580" s="252" t="s">
        <v>121</v>
      </c>
      <c r="F580" s="252">
        <v>26141</v>
      </c>
      <c r="G580" s="238">
        <f t="shared" si="27"/>
        <v>1.9654887218045112E-3</v>
      </c>
      <c r="H580" s="252"/>
      <c r="I580" s="252"/>
      <c r="J580" s="76"/>
    </row>
    <row r="581" spans="1:10" x14ac:dyDescent="0.25">
      <c r="A581" s="11" t="s">
        <v>224</v>
      </c>
      <c r="B581" s="178">
        <f t="shared" si="26"/>
        <v>4.0470548702583521E-2</v>
      </c>
      <c r="D581" s="252"/>
      <c r="E581" s="252" t="s">
        <v>32</v>
      </c>
      <c r="F581" s="252">
        <v>26756</v>
      </c>
      <c r="G581" s="238">
        <f t="shared" si="27"/>
        <v>2.0117293233082706E-3</v>
      </c>
      <c r="H581" s="252"/>
      <c r="I581" s="252"/>
      <c r="J581" s="76"/>
    </row>
    <row r="582" spans="1:10" x14ac:dyDescent="0.25">
      <c r="A582" s="11" t="s">
        <v>224</v>
      </c>
      <c r="B582" s="178">
        <f t="shared" si="26"/>
        <v>2.7831772244897954</v>
      </c>
      <c r="D582" s="252"/>
      <c r="E582" s="252" t="s">
        <v>174</v>
      </c>
      <c r="F582" s="252">
        <v>221882</v>
      </c>
      <c r="G582" s="238">
        <f t="shared" si="27"/>
        <v>1.6682857142857142E-2</v>
      </c>
      <c r="H582" s="252"/>
      <c r="I582" s="252"/>
      <c r="J582" s="76"/>
    </row>
    <row r="583" spans="1:10" x14ac:dyDescent="0.25">
      <c r="A583" s="11" t="s">
        <v>224</v>
      </c>
      <c r="B583" s="178">
        <f t="shared" si="26"/>
        <v>5.0879077392729954E-2</v>
      </c>
      <c r="D583" s="252"/>
      <c r="E583" s="252" t="s">
        <v>140</v>
      </c>
      <c r="F583" s="252">
        <v>30000</v>
      </c>
      <c r="G583" s="238">
        <f t="shared" si="27"/>
        <v>2.255639097744361E-3</v>
      </c>
      <c r="H583" s="252"/>
      <c r="I583" s="252"/>
      <c r="J583" s="76"/>
    </row>
    <row r="584" spans="1:10" x14ac:dyDescent="0.25">
      <c r="A584" s="11" t="s">
        <v>224</v>
      </c>
      <c r="B584" s="178">
        <f t="shared" si="26"/>
        <v>8.660408163265304E-2</v>
      </c>
      <c r="D584" s="252"/>
      <c r="E584" s="252" t="s">
        <v>232</v>
      </c>
      <c r="F584" s="252">
        <v>39140</v>
      </c>
      <c r="G584" s="238">
        <f t="shared" si="27"/>
        <v>2.9428571428571429E-3</v>
      </c>
      <c r="H584" s="252"/>
      <c r="I584" s="252"/>
      <c r="J584" s="76"/>
    </row>
    <row r="585" spans="1:10" x14ac:dyDescent="0.25">
      <c r="A585" s="11" t="s">
        <v>224</v>
      </c>
      <c r="B585" s="178">
        <f t="shared" si="26"/>
        <v>0</v>
      </c>
      <c r="D585" s="252"/>
      <c r="E585" s="252" t="s">
        <v>166</v>
      </c>
      <c r="F585" s="252"/>
      <c r="G585" s="238"/>
      <c r="H585" s="252"/>
      <c r="I585" s="252"/>
      <c r="J585" s="76"/>
    </row>
    <row r="586" spans="1:10" x14ac:dyDescent="0.25">
      <c r="A586" s="11" t="s">
        <v>224</v>
      </c>
      <c r="B586" s="178">
        <f t="shared" si="26"/>
        <v>2.5168748940019223</v>
      </c>
      <c r="D586" s="252"/>
      <c r="E586" s="252" t="s">
        <v>31</v>
      </c>
      <c r="F586" s="252">
        <v>211000</v>
      </c>
      <c r="G586" s="238">
        <f t="shared" si="27"/>
        <v>1.5864661654135338E-2</v>
      </c>
      <c r="H586" s="252"/>
      <c r="I586" s="252"/>
      <c r="J586" s="76"/>
    </row>
    <row r="587" spans="1:10" x14ac:dyDescent="0.25">
      <c r="A587" s="11" t="s">
        <v>224</v>
      </c>
      <c r="B587" s="178">
        <f t="shared" si="26"/>
        <v>39.133020521227891</v>
      </c>
      <c r="D587" s="252"/>
      <c r="E587" s="252" t="s">
        <v>38</v>
      </c>
      <c r="F587" s="252">
        <v>832000</v>
      </c>
      <c r="G587" s="238">
        <f t="shared" si="27"/>
        <v>6.2556390977443616E-2</v>
      </c>
      <c r="H587" s="252"/>
      <c r="I587" s="252"/>
      <c r="J587" s="76"/>
    </row>
    <row r="588" spans="1:10" x14ac:dyDescent="0.25">
      <c r="A588" s="11" t="s">
        <v>224</v>
      </c>
      <c r="B588" s="178">
        <f t="shared" si="26"/>
        <v>0.11447792413364237</v>
      </c>
      <c r="D588" s="252"/>
      <c r="E588" s="252" t="s">
        <v>129</v>
      </c>
      <c r="F588" s="252">
        <v>45000</v>
      </c>
      <c r="G588" s="238">
        <f t="shared" si="27"/>
        <v>3.3834586466165413E-3</v>
      </c>
      <c r="H588" s="252"/>
      <c r="I588" s="252"/>
      <c r="J588" s="76"/>
    </row>
    <row r="589" spans="1:10" x14ac:dyDescent="0.25">
      <c r="A589" s="150" t="s">
        <v>224</v>
      </c>
      <c r="B589" s="131">
        <f t="shared" si="26"/>
        <v>3.8215840352761613E-2</v>
      </c>
      <c r="C589" s="150"/>
      <c r="D589" s="12"/>
      <c r="E589" s="12" t="s">
        <v>47</v>
      </c>
      <c r="F589" s="140">
        <v>26000</v>
      </c>
      <c r="G589" s="237">
        <f t="shared" si="27"/>
        <v>1.954887218045113E-3</v>
      </c>
      <c r="H589" s="12"/>
      <c r="I589" s="12"/>
      <c r="J589" s="147"/>
    </row>
    <row r="590" spans="1:10" x14ac:dyDescent="0.25">
      <c r="A590" s="11" t="s">
        <v>235</v>
      </c>
      <c r="B590" s="178">
        <f>POWER((F590/$J$590)*100, 2)</f>
        <v>0</v>
      </c>
      <c r="C590" s="11">
        <f>SUM(B590:B599)</f>
        <v>6728.581618655694</v>
      </c>
      <c r="D590" s="252"/>
      <c r="E590" s="252" t="s">
        <v>5</v>
      </c>
      <c r="F590" s="252"/>
      <c r="G590" s="238"/>
      <c r="H590" s="252"/>
      <c r="I590" s="252"/>
      <c r="J590" s="76">
        <v>675</v>
      </c>
    </row>
    <row r="591" spans="1:10" x14ac:dyDescent="0.25">
      <c r="A591" s="11" t="s">
        <v>235</v>
      </c>
      <c r="B591" s="178">
        <f t="shared" ref="B591:B599" si="28">POWER((F591/$J$590)*100, 2)</f>
        <v>6663.3964334705079</v>
      </c>
      <c r="D591" s="252"/>
      <c r="E591" s="252" t="s">
        <v>15</v>
      </c>
      <c r="F591" s="253">
        <v>551</v>
      </c>
      <c r="G591" s="238">
        <f>F591/$J$590</f>
        <v>0.8162962962962963</v>
      </c>
      <c r="H591" s="252"/>
      <c r="I591" s="252"/>
      <c r="J591" s="76"/>
    </row>
    <row r="592" spans="1:10" x14ac:dyDescent="0.25">
      <c r="A592" s="11" t="s">
        <v>235</v>
      </c>
      <c r="B592" s="178">
        <f t="shared" si="28"/>
        <v>35.116598079561051</v>
      </c>
      <c r="D592" s="252"/>
      <c r="E592" s="252" t="s">
        <v>94</v>
      </c>
      <c r="F592" s="252">
        <v>40</v>
      </c>
      <c r="G592" s="238">
        <f t="shared" ref="G592:G599" si="29">F592/$J$590</f>
        <v>5.9259259259259262E-2</v>
      </c>
      <c r="H592" s="252"/>
      <c r="I592" s="252"/>
      <c r="J592" s="76"/>
    </row>
    <row r="593" spans="1:10" x14ac:dyDescent="0.25">
      <c r="A593" s="11" t="s">
        <v>235</v>
      </c>
      <c r="B593" s="178">
        <f t="shared" si="28"/>
        <v>1.4046639231824416</v>
      </c>
      <c r="D593" s="252"/>
      <c r="E593" s="252" t="s">
        <v>22</v>
      </c>
      <c r="F593" s="252">
        <v>8</v>
      </c>
      <c r="G593" s="238">
        <f t="shared" si="29"/>
        <v>1.1851851851851851E-2</v>
      </c>
      <c r="H593" s="252"/>
      <c r="I593" s="252"/>
      <c r="J593" s="76"/>
    </row>
    <row r="594" spans="1:10" x14ac:dyDescent="0.25">
      <c r="A594" s="11" t="s">
        <v>235</v>
      </c>
      <c r="B594" s="178">
        <f t="shared" si="28"/>
        <v>2.1947873799725657</v>
      </c>
      <c r="D594" s="252"/>
      <c r="E594" s="252" t="s">
        <v>111</v>
      </c>
      <c r="F594" s="252">
        <v>10</v>
      </c>
      <c r="G594" s="238">
        <f t="shared" si="29"/>
        <v>1.4814814814814815E-2</v>
      </c>
      <c r="H594" s="252"/>
      <c r="I594" s="252"/>
      <c r="J594" s="76"/>
    </row>
    <row r="595" spans="1:10" x14ac:dyDescent="0.25">
      <c r="A595" s="11" t="s">
        <v>235</v>
      </c>
      <c r="B595" s="178">
        <f t="shared" si="28"/>
        <v>13.71742112482853</v>
      </c>
      <c r="D595" s="252"/>
      <c r="E595" s="252" t="s">
        <v>36</v>
      </c>
      <c r="F595" s="252">
        <v>25</v>
      </c>
      <c r="G595" s="238">
        <f t="shared" si="29"/>
        <v>3.7037037037037035E-2</v>
      </c>
      <c r="H595" s="252"/>
      <c r="I595" s="252"/>
      <c r="J595" s="76"/>
    </row>
    <row r="596" spans="1:10" s="252" customFormat="1" x14ac:dyDescent="0.25">
      <c r="A596" s="11" t="s">
        <v>235</v>
      </c>
      <c r="B596" s="178">
        <f t="shared" si="28"/>
        <v>5.6186556927297664</v>
      </c>
      <c r="C596" s="11"/>
      <c r="E596" s="252" t="s">
        <v>170</v>
      </c>
      <c r="F596" s="252">
        <v>16</v>
      </c>
      <c r="G596" s="238">
        <f t="shared" si="29"/>
        <v>2.3703703703703703E-2</v>
      </c>
      <c r="J596" s="76"/>
    </row>
    <row r="597" spans="1:10" x14ac:dyDescent="0.25">
      <c r="A597" s="11" t="s">
        <v>235</v>
      </c>
      <c r="B597" s="178">
        <f t="shared" si="28"/>
        <v>2.1947873799725657</v>
      </c>
      <c r="D597" s="252"/>
      <c r="E597" s="252" t="s">
        <v>16</v>
      </c>
      <c r="F597" s="252">
        <v>10</v>
      </c>
      <c r="G597" s="238">
        <f t="shared" si="29"/>
        <v>1.4814814814814815E-2</v>
      </c>
      <c r="H597" s="252"/>
      <c r="I597" s="252"/>
      <c r="J597" s="76"/>
    </row>
    <row r="598" spans="1:10" x14ac:dyDescent="0.25">
      <c r="A598" s="11" t="s">
        <v>235</v>
      </c>
      <c r="B598" s="178">
        <f t="shared" si="28"/>
        <v>0</v>
      </c>
      <c r="D598" s="252"/>
      <c r="E598" s="252" t="s">
        <v>120</v>
      </c>
      <c r="F598" s="252"/>
      <c r="G598" s="238"/>
      <c r="H598" s="252"/>
      <c r="I598" s="252"/>
      <c r="J598" s="76"/>
    </row>
    <row r="599" spans="1:10" x14ac:dyDescent="0.25">
      <c r="A599" s="150" t="s">
        <v>235</v>
      </c>
      <c r="B599" s="131">
        <f t="shared" si="28"/>
        <v>4.9382716049382722</v>
      </c>
      <c r="C599" s="150"/>
      <c r="D599" s="12"/>
      <c r="E599" s="12" t="s">
        <v>126</v>
      </c>
      <c r="F599" s="12">
        <v>15</v>
      </c>
      <c r="G599" s="237">
        <f t="shared" si="29"/>
        <v>2.2222222222222223E-2</v>
      </c>
      <c r="H599" s="12"/>
      <c r="I599" s="12"/>
      <c r="J599" s="147"/>
    </row>
    <row r="600" spans="1:10" x14ac:dyDescent="0.25">
      <c r="A600" s="11" t="s">
        <v>239</v>
      </c>
      <c r="B600" s="178">
        <f>POWER((F600/$J$600)*100, 2)</f>
        <v>7.5473976572877675</v>
      </c>
      <c r="C600" s="11">
        <f>SUM(B600:B617)</f>
        <v>5126.4546024030915</v>
      </c>
      <c r="D600" s="257"/>
      <c r="E600" s="257" t="s">
        <v>244</v>
      </c>
      <c r="F600" s="257">
        <v>1000</v>
      </c>
      <c r="G600" s="238">
        <f>F600/$J$600</f>
        <v>2.7472527472527472E-2</v>
      </c>
      <c r="H600" s="257"/>
      <c r="I600" s="257"/>
      <c r="J600" s="76">
        <v>36400</v>
      </c>
    </row>
    <row r="601" spans="1:10" x14ac:dyDescent="0.25">
      <c r="A601" s="11" t="s">
        <v>239</v>
      </c>
      <c r="B601" s="178">
        <f t="shared" ref="B601:B617" si="30">POWER((F601/$J$600)*100, 2)</f>
        <v>2.0408163265306121E-2</v>
      </c>
      <c r="D601" s="257"/>
      <c r="E601" s="257" t="s">
        <v>93</v>
      </c>
      <c r="F601" s="257">
        <v>52</v>
      </c>
      <c r="G601" s="238">
        <f t="shared" ref="G601:G617" si="31">F601/$J$600</f>
        <v>1.4285714285714286E-3</v>
      </c>
      <c r="H601" s="257"/>
      <c r="I601" s="257"/>
      <c r="J601" s="76"/>
    </row>
    <row r="602" spans="1:10" x14ac:dyDescent="0.25">
      <c r="A602" s="11" t="s">
        <v>239</v>
      </c>
      <c r="B602" s="178">
        <f t="shared" si="30"/>
        <v>0</v>
      </c>
      <c r="D602" s="257"/>
      <c r="E602" s="257" t="s">
        <v>245</v>
      </c>
      <c r="F602" s="257"/>
      <c r="G602" s="238"/>
      <c r="H602" s="244"/>
      <c r="I602" s="257"/>
      <c r="J602" s="76"/>
    </row>
    <row r="603" spans="1:10" x14ac:dyDescent="0.25">
      <c r="A603" s="11" t="s">
        <v>239</v>
      </c>
      <c r="B603" s="178">
        <f t="shared" si="30"/>
        <v>0</v>
      </c>
      <c r="D603" s="257"/>
      <c r="E603" s="257" t="s">
        <v>246</v>
      </c>
      <c r="F603" s="257"/>
      <c r="G603" s="238"/>
      <c r="H603" s="257"/>
      <c r="I603" s="257"/>
      <c r="J603" s="76"/>
    </row>
    <row r="604" spans="1:10" x14ac:dyDescent="0.25">
      <c r="A604" s="11" t="s">
        <v>239</v>
      </c>
      <c r="B604" s="178">
        <f t="shared" si="30"/>
        <v>4717.1235358048552</v>
      </c>
      <c r="D604" s="257"/>
      <c r="E604" s="257" t="s">
        <v>247</v>
      </c>
      <c r="F604" s="257">
        <v>25000</v>
      </c>
      <c r="G604" s="238">
        <f t="shared" si="31"/>
        <v>0.68681318681318682</v>
      </c>
      <c r="H604" s="257"/>
      <c r="I604" s="257"/>
      <c r="J604" s="76"/>
    </row>
    <row r="605" spans="1:10" x14ac:dyDescent="0.25">
      <c r="A605" s="11" t="s">
        <v>239</v>
      </c>
      <c r="B605" s="178">
        <f t="shared" si="30"/>
        <v>0</v>
      </c>
      <c r="D605" s="257"/>
      <c r="E605" s="257" t="s">
        <v>19</v>
      </c>
      <c r="F605" s="257"/>
      <c r="G605" s="238"/>
      <c r="H605" s="257"/>
      <c r="I605" s="257"/>
      <c r="J605" s="76"/>
    </row>
    <row r="606" spans="1:10" x14ac:dyDescent="0.25">
      <c r="A606" s="11" t="s">
        <v>239</v>
      </c>
      <c r="B606" s="178">
        <f t="shared" si="30"/>
        <v>0</v>
      </c>
      <c r="D606" s="257"/>
      <c r="E606" s="257" t="s">
        <v>248</v>
      </c>
      <c r="F606" s="257"/>
      <c r="G606" s="238"/>
      <c r="H606" s="257"/>
      <c r="I606" s="257"/>
      <c r="J606" s="76"/>
    </row>
    <row r="607" spans="1:10" x14ac:dyDescent="0.25">
      <c r="A607" s="11" t="s">
        <v>239</v>
      </c>
      <c r="B607" s="178">
        <f t="shared" si="30"/>
        <v>0</v>
      </c>
      <c r="D607" s="257"/>
      <c r="E607" s="257" t="s">
        <v>249</v>
      </c>
      <c r="F607" s="257"/>
      <c r="G607" s="238"/>
      <c r="H607" s="257"/>
      <c r="I607" s="257"/>
      <c r="J607" s="76"/>
    </row>
    <row r="608" spans="1:10" x14ac:dyDescent="0.25">
      <c r="A608" s="11" t="s">
        <v>239</v>
      </c>
      <c r="B608" s="178">
        <f t="shared" si="30"/>
        <v>0</v>
      </c>
      <c r="D608" s="257"/>
      <c r="E608" s="257" t="s">
        <v>20</v>
      </c>
      <c r="F608" s="257"/>
      <c r="G608" s="238"/>
      <c r="H608" s="257"/>
      <c r="I608" s="257"/>
      <c r="J608" s="76"/>
    </row>
    <row r="609" spans="1:10" x14ac:dyDescent="0.25">
      <c r="A609" s="11" t="s">
        <v>239</v>
      </c>
      <c r="B609" s="178">
        <f t="shared" si="30"/>
        <v>0</v>
      </c>
      <c r="D609" s="257"/>
      <c r="E609" s="257" t="s">
        <v>250</v>
      </c>
      <c r="F609" s="257"/>
      <c r="G609" s="238"/>
      <c r="H609" s="257"/>
      <c r="I609" s="257"/>
      <c r="J609" s="76"/>
    </row>
    <row r="610" spans="1:10" x14ac:dyDescent="0.25">
      <c r="A610" s="11" t="s">
        <v>239</v>
      </c>
      <c r="B610" s="178">
        <f t="shared" si="30"/>
        <v>1.5283480256007726E-2</v>
      </c>
      <c r="D610" s="257"/>
      <c r="E610" s="257" t="s">
        <v>251</v>
      </c>
      <c r="F610" s="257">
        <v>45</v>
      </c>
      <c r="G610" s="238">
        <f t="shared" si="31"/>
        <v>1.2362637362637362E-3</v>
      </c>
      <c r="H610" s="257"/>
      <c r="I610" s="257"/>
      <c r="J610" s="76"/>
    </row>
    <row r="611" spans="1:10" x14ac:dyDescent="0.25">
      <c r="A611" s="11" t="s">
        <v>239</v>
      </c>
      <c r="B611" s="178">
        <f t="shared" si="30"/>
        <v>0</v>
      </c>
      <c r="D611" s="257"/>
      <c r="E611" s="257" t="s">
        <v>228</v>
      </c>
      <c r="F611" s="257"/>
      <c r="G611" s="238"/>
      <c r="H611" s="257"/>
      <c r="I611" s="257"/>
      <c r="J611" s="76"/>
    </row>
    <row r="612" spans="1:10" x14ac:dyDescent="0.25">
      <c r="A612" s="11" t="s">
        <v>239</v>
      </c>
      <c r="B612" s="178">
        <f t="shared" si="30"/>
        <v>0</v>
      </c>
      <c r="D612" s="257"/>
      <c r="E612" s="257" t="s">
        <v>56</v>
      </c>
      <c r="F612" s="257"/>
      <c r="G612" s="238"/>
      <c r="H612" s="257"/>
      <c r="I612" s="257"/>
      <c r="J612" s="76"/>
    </row>
    <row r="613" spans="1:10" x14ac:dyDescent="0.25">
      <c r="A613" s="11" t="s">
        <v>239</v>
      </c>
      <c r="B613" s="178">
        <f t="shared" si="30"/>
        <v>355.17751479289944</v>
      </c>
      <c r="D613" s="257"/>
      <c r="E613" s="257" t="s">
        <v>165</v>
      </c>
      <c r="F613" s="257">
        <v>6860</v>
      </c>
      <c r="G613" s="238">
        <f t="shared" si="31"/>
        <v>0.18846153846153846</v>
      </c>
      <c r="H613" s="257"/>
      <c r="I613" s="257"/>
      <c r="J613" s="76"/>
    </row>
    <row r="614" spans="1:10" x14ac:dyDescent="0.25">
      <c r="A614" s="11" t="s">
        <v>239</v>
      </c>
      <c r="B614" s="178">
        <f t="shared" si="30"/>
        <v>29.588817775630964</v>
      </c>
      <c r="D614" s="257"/>
      <c r="E614" s="257" t="s">
        <v>252</v>
      </c>
      <c r="F614" s="257">
        <v>1980</v>
      </c>
      <c r="G614" s="238">
        <f t="shared" si="31"/>
        <v>5.4395604395604397E-2</v>
      </c>
      <c r="H614" s="257"/>
      <c r="I614" s="257"/>
      <c r="J614" s="76"/>
    </row>
    <row r="615" spans="1:10" x14ac:dyDescent="0.25">
      <c r="A615" s="11" t="s">
        <v>239</v>
      </c>
      <c r="B615" s="178">
        <f t="shared" si="30"/>
        <v>0</v>
      </c>
      <c r="D615" s="257"/>
      <c r="E615" s="257" t="s">
        <v>92</v>
      </c>
      <c r="F615" s="257"/>
      <c r="G615" s="238"/>
      <c r="H615" s="257"/>
      <c r="I615" s="257"/>
      <c r="J615" s="76"/>
    </row>
    <row r="616" spans="1:10" x14ac:dyDescent="0.25">
      <c r="A616" s="11" t="s">
        <v>239</v>
      </c>
      <c r="B616" s="178">
        <f t="shared" si="30"/>
        <v>0</v>
      </c>
      <c r="D616" s="257"/>
      <c r="E616" s="257" t="s">
        <v>218</v>
      </c>
      <c r="F616" s="257"/>
      <c r="G616" s="238"/>
      <c r="H616" s="257"/>
      <c r="I616" s="257"/>
      <c r="J616" s="76"/>
    </row>
    <row r="617" spans="1:10" x14ac:dyDescent="0.25">
      <c r="A617" s="150" t="s">
        <v>239</v>
      </c>
      <c r="B617" s="131">
        <f t="shared" si="30"/>
        <v>16.981644728897471</v>
      </c>
      <c r="C617" s="150"/>
      <c r="D617" s="12"/>
      <c r="E617" s="12" t="s">
        <v>230</v>
      </c>
      <c r="F617" s="12">
        <v>1500</v>
      </c>
      <c r="G617" s="237">
        <f t="shared" si="31"/>
        <v>4.1208791208791208E-2</v>
      </c>
      <c r="H617" s="12"/>
      <c r="I617" s="12"/>
      <c r="J617" s="147"/>
    </row>
    <row r="618" spans="1:10" x14ac:dyDescent="0.25">
      <c r="A618" s="11" t="s">
        <v>253</v>
      </c>
      <c r="B618" s="178">
        <f>POWER((F618/$J$618)*100, 2)</f>
        <v>79.012345679012356</v>
      </c>
      <c r="C618" s="11">
        <f>SUM(B618:B632)</f>
        <v>2378.1139370370374</v>
      </c>
      <c r="D618" s="260"/>
      <c r="E618" s="260" t="s">
        <v>100</v>
      </c>
      <c r="F618" s="260">
        <v>200000</v>
      </c>
      <c r="G618" s="238">
        <f>F618/$J$618</f>
        <v>8.8888888888888892E-2</v>
      </c>
      <c r="H618" s="260"/>
      <c r="I618" s="260"/>
      <c r="J618" s="76">
        <v>2250000</v>
      </c>
    </row>
    <row r="619" spans="1:10" x14ac:dyDescent="0.25">
      <c r="A619" s="11" t="s">
        <v>253</v>
      </c>
      <c r="B619" s="178">
        <f t="shared" ref="B619:B632" si="32">POWER((F619/$J$618)*100, 2)</f>
        <v>49.937777777777789</v>
      </c>
      <c r="D619" s="260"/>
      <c r="E619" s="260" t="s">
        <v>82</v>
      </c>
      <c r="F619" s="260">
        <v>159000</v>
      </c>
      <c r="G619" s="238">
        <f t="shared" ref="G619:G629" si="33">F619/$J$618</f>
        <v>7.0666666666666669E-2</v>
      </c>
      <c r="H619" s="260"/>
      <c r="I619" s="260"/>
      <c r="J619" s="76"/>
    </row>
    <row r="620" spans="1:10" x14ac:dyDescent="0.25">
      <c r="A620" s="11" t="s">
        <v>253</v>
      </c>
      <c r="B620" s="178">
        <f t="shared" si="32"/>
        <v>0</v>
      </c>
      <c r="D620" s="260"/>
      <c r="E620" s="260" t="s">
        <v>83</v>
      </c>
      <c r="F620" s="253"/>
      <c r="G620" s="238"/>
      <c r="H620" s="260"/>
      <c r="I620" s="260"/>
      <c r="J620" s="76"/>
    </row>
    <row r="621" spans="1:10" x14ac:dyDescent="0.25">
      <c r="A621" s="11" t="s">
        <v>253</v>
      </c>
      <c r="B621" s="178">
        <f t="shared" si="32"/>
        <v>17.335935059753087</v>
      </c>
      <c r="D621" s="260"/>
      <c r="E621" s="260" t="s">
        <v>134</v>
      </c>
      <c r="F621" s="260">
        <v>93682</v>
      </c>
      <c r="G621" s="238">
        <f t="shared" si="33"/>
        <v>4.1636444444444441E-2</v>
      </c>
      <c r="H621" s="260"/>
      <c r="I621" s="260"/>
      <c r="J621" s="76"/>
    </row>
    <row r="622" spans="1:10" x14ac:dyDescent="0.25">
      <c r="A622" s="11" t="s">
        <v>253</v>
      </c>
      <c r="B622" s="178">
        <f t="shared" si="32"/>
        <v>967.90123456790116</v>
      </c>
      <c r="D622" s="260"/>
      <c r="E622" s="260" t="s">
        <v>94</v>
      </c>
      <c r="F622" s="260">
        <v>700000</v>
      </c>
      <c r="G622" s="238">
        <f t="shared" si="33"/>
        <v>0.31111111111111112</v>
      </c>
      <c r="H622" s="260"/>
      <c r="I622" s="260"/>
      <c r="J622" s="76"/>
    </row>
    <row r="623" spans="1:10" x14ac:dyDescent="0.25">
      <c r="A623" s="11" t="s">
        <v>253</v>
      </c>
      <c r="B623" s="178">
        <f t="shared" si="32"/>
        <v>0.57086419753086415</v>
      </c>
      <c r="D623" s="260"/>
      <c r="E623" s="260" t="s">
        <v>9</v>
      </c>
      <c r="F623" s="253">
        <v>17000</v>
      </c>
      <c r="G623" s="238">
        <f t="shared" si="33"/>
        <v>7.5555555555555558E-3</v>
      </c>
      <c r="H623" s="260"/>
      <c r="I623" s="260"/>
      <c r="J623" s="76"/>
    </row>
    <row r="624" spans="1:10" x14ac:dyDescent="0.25">
      <c r="A624" s="11" t="s">
        <v>253</v>
      </c>
      <c r="B624" s="178">
        <f t="shared" si="32"/>
        <v>1209.3423553600003</v>
      </c>
      <c r="D624" s="260"/>
      <c r="E624" s="260" t="s">
        <v>111</v>
      </c>
      <c r="F624" s="260">
        <v>782451</v>
      </c>
      <c r="G624" s="238">
        <f t="shared" si="33"/>
        <v>0.34775600000000001</v>
      </c>
      <c r="H624" s="260"/>
      <c r="I624" s="260"/>
      <c r="J624" s="76"/>
    </row>
    <row r="625" spans="1:10" x14ac:dyDescent="0.25">
      <c r="A625" s="11" t="s">
        <v>253</v>
      </c>
      <c r="B625" s="178">
        <f t="shared" si="32"/>
        <v>3.1604938271604937</v>
      </c>
      <c r="D625" s="260"/>
      <c r="E625" s="260" t="s">
        <v>92</v>
      </c>
      <c r="F625" s="260">
        <v>40000</v>
      </c>
      <c r="G625" s="238">
        <f t="shared" si="33"/>
        <v>1.7777777777777778E-2</v>
      </c>
      <c r="H625" s="260"/>
      <c r="I625" s="260"/>
      <c r="J625" s="76"/>
    </row>
    <row r="626" spans="1:10" x14ac:dyDescent="0.25">
      <c r="A626" s="11" t="s">
        <v>253</v>
      </c>
      <c r="B626" s="178">
        <f t="shared" si="32"/>
        <v>15.928967901234568</v>
      </c>
      <c r="D626" s="260"/>
      <c r="E626" s="260" t="s">
        <v>158</v>
      </c>
      <c r="F626" s="260">
        <v>89800</v>
      </c>
      <c r="G626" s="238">
        <f t="shared" si="33"/>
        <v>3.9911111111111112E-2</v>
      </c>
      <c r="H626" s="260"/>
      <c r="I626" s="260"/>
      <c r="J626" s="76"/>
    </row>
    <row r="627" spans="1:10" x14ac:dyDescent="0.25">
      <c r="A627" s="11" t="s">
        <v>253</v>
      </c>
      <c r="B627" s="178">
        <f t="shared" si="32"/>
        <v>33.800012049382708</v>
      </c>
      <c r="D627" s="260"/>
      <c r="E627" s="260" t="s">
        <v>16</v>
      </c>
      <c r="F627" s="260">
        <v>130810</v>
      </c>
      <c r="G627" s="238">
        <f t="shared" si="33"/>
        <v>5.8137777777777774E-2</v>
      </c>
      <c r="H627" s="260"/>
      <c r="I627" s="260"/>
      <c r="J627" s="76"/>
    </row>
    <row r="628" spans="1:10" x14ac:dyDescent="0.25">
      <c r="A628" s="11" t="s">
        <v>253</v>
      </c>
      <c r="B628" s="178">
        <f t="shared" si="32"/>
        <v>0.3338271604938271</v>
      </c>
      <c r="D628" s="260"/>
      <c r="E628" s="260" t="s">
        <v>37</v>
      </c>
      <c r="F628" s="260">
        <v>13000</v>
      </c>
      <c r="G628" s="238">
        <f t="shared" si="33"/>
        <v>5.7777777777777775E-3</v>
      </c>
      <c r="H628" s="260"/>
      <c r="I628" s="260"/>
      <c r="J628" s="76"/>
    </row>
    <row r="629" spans="1:10" x14ac:dyDescent="0.25">
      <c r="A629" s="11" t="s">
        <v>253</v>
      </c>
      <c r="B629" s="178">
        <f t="shared" si="32"/>
        <v>0.79012345679012341</v>
      </c>
      <c r="D629" s="260"/>
      <c r="E629" s="260" t="s">
        <v>174</v>
      </c>
      <c r="F629" s="253">
        <v>20000</v>
      </c>
      <c r="G629" s="238">
        <f t="shared" si="33"/>
        <v>8.8888888888888889E-3</v>
      </c>
      <c r="H629" s="260"/>
      <c r="I629" s="260"/>
      <c r="J629" s="76"/>
    </row>
    <row r="630" spans="1:10" x14ac:dyDescent="0.25">
      <c r="A630" s="11" t="s">
        <v>253</v>
      </c>
      <c r="B630" s="178">
        <f t="shared" si="32"/>
        <v>0</v>
      </c>
      <c r="D630" s="260"/>
      <c r="E630" s="260" t="s">
        <v>38</v>
      </c>
      <c r="F630" s="253"/>
      <c r="G630" s="238"/>
      <c r="H630" s="260"/>
      <c r="I630" s="260"/>
      <c r="J630" s="76"/>
    </row>
    <row r="631" spans="1:10" x14ac:dyDescent="0.25">
      <c r="A631" s="11" t="s">
        <v>253</v>
      </c>
      <c r="B631" s="178">
        <f t="shared" si="32"/>
        <v>0</v>
      </c>
      <c r="D631" s="260"/>
      <c r="E631" s="260" t="s">
        <v>89</v>
      </c>
      <c r="F631" s="253"/>
      <c r="G631" s="238"/>
      <c r="H631" s="260"/>
      <c r="I631" s="260"/>
      <c r="J631" s="76"/>
    </row>
    <row r="632" spans="1:10" x14ac:dyDescent="0.25">
      <c r="A632" s="150" t="s">
        <v>253</v>
      </c>
      <c r="B632" s="131">
        <f t="shared" si="32"/>
        <v>0</v>
      </c>
      <c r="C632" s="150"/>
      <c r="D632" s="12"/>
      <c r="E632" s="12" t="s">
        <v>86</v>
      </c>
      <c r="F632" s="140"/>
      <c r="G632" s="237"/>
      <c r="H632" s="12"/>
      <c r="I632" s="12"/>
      <c r="J632" s="147"/>
    </row>
    <row r="633" spans="1:10" x14ac:dyDescent="0.25">
      <c r="A633" s="11" t="s">
        <v>257</v>
      </c>
      <c r="B633" s="178">
        <f>POWER((F633/$J$633)*100, 2)</f>
        <v>0</v>
      </c>
      <c r="C633" s="11">
        <f>SUM(B633:B646)</f>
        <v>3151.6095441801517</v>
      </c>
      <c r="D633" s="260"/>
      <c r="E633" s="260" t="s">
        <v>192</v>
      </c>
      <c r="F633" s="260"/>
      <c r="G633" s="238"/>
      <c r="H633" s="260"/>
      <c r="I633" s="260"/>
      <c r="J633" s="76">
        <v>409000</v>
      </c>
    </row>
    <row r="634" spans="1:10" x14ac:dyDescent="0.25">
      <c r="A634" s="11" t="s">
        <v>257</v>
      </c>
      <c r="B634" s="178">
        <f t="shared" ref="B634:B646" si="34">POWER((F634/$J$633)*100, 2)</f>
        <v>723.33379164400026</v>
      </c>
      <c r="D634" s="260"/>
      <c r="E634" s="260" t="s">
        <v>15</v>
      </c>
      <c r="F634" s="260">
        <v>110000</v>
      </c>
      <c r="G634" s="238">
        <f>F634/$J$633</f>
        <v>0.26894865525672373</v>
      </c>
      <c r="H634" s="260"/>
      <c r="I634" s="260"/>
      <c r="J634" s="76"/>
    </row>
    <row r="635" spans="1:10" x14ac:dyDescent="0.25">
      <c r="A635" s="11" t="s">
        <v>257</v>
      </c>
      <c r="B635" s="178">
        <f t="shared" si="34"/>
        <v>0</v>
      </c>
      <c r="D635" s="260"/>
      <c r="E635" s="260" t="s">
        <v>19</v>
      </c>
      <c r="F635" s="260"/>
      <c r="G635" s="238"/>
      <c r="H635" s="260"/>
      <c r="I635" s="260"/>
      <c r="J635" s="76"/>
    </row>
    <row r="636" spans="1:10" x14ac:dyDescent="0.25">
      <c r="A636" s="11" t="s">
        <v>257</v>
      </c>
      <c r="B636" s="178">
        <f t="shared" si="34"/>
        <v>0</v>
      </c>
      <c r="D636" s="260"/>
      <c r="E636" s="260" t="s">
        <v>94</v>
      </c>
      <c r="F636" s="260"/>
      <c r="G636" s="238"/>
      <c r="H636" s="260"/>
      <c r="I636" s="260"/>
      <c r="J636" s="76"/>
    </row>
    <row r="637" spans="1:10" x14ac:dyDescent="0.25">
      <c r="A637" s="11" t="s">
        <v>257</v>
      </c>
      <c r="B637" s="178">
        <f t="shared" si="34"/>
        <v>0.17276319486373226</v>
      </c>
      <c r="D637" s="260"/>
      <c r="E637" s="260" t="s">
        <v>9</v>
      </c>
      <c r="F637" s="260">
        <v>1700</v>
      </c>
      <c r="G637" s="238">
        <f t="shared" ref="G637:G644" si="35">F637/$J$633</f>
        <v>4.1564792176039117E-3</v>
      </c>
      <c r="H637" s="260"/>
      <c r="I637" s="260"/>
      <c r="J637" s="76"/>
    </row>
    <row r="638" spans="1:10" x14ac:dyDescent="0.25">
      <c r="A638" s="11" t="s">
        <v>257</v>
      </c>
      <c r="B638" s="178">
        <f t="shared" si="34"/>
        <v>1805.6473607881346</v>
      </c>
      <c r="D638" s="260"/>
      <c r="E638" s="260" t="s">
        <v>136</v>
      </c>
      <c r="F638" s="260">
        <v>173796</v>
      </c>
      <c r="G638" s="238">
        <f t="shared" si="35"/>
        <v>0.42492909535452322</v>
      </c>
      <c r="H638" s="260"/>
      <c r="I638" s="260"/>
      <c r="J638" s="76"/>
    </row>
    <row r="639" spans="1:10" x14ac:dyDescent="0.25">
      <c r="A639" s="11" t="s">
        <v>257</v>
      </c>
      <c r="B639" s="178">
        <f t="shared" si="34"/>
        <v>0</v>
      </c>
      <c r="D639" s="260"/>
      <c r="E639" s="260" t="s">
        <v>25</v>
      </c>
      <c r="F639" s="260"/>
      <c r="G639" s="238"/>
      <c r="H639" s="260"/>
      <c r="I639" s="260"/>
      <c r="J639" s="76"/>
    </row>
    <row r="640" spans="1:10" x14ac:dyDescent="0.25">
      <c r="A640" s="11" t="s">
        <v>257</v>
      </c>
      <c r="B640" s="178">
        <f t="shared" si="34"/>
        <v>23.911860880793398</v>
      </c>
      <c r="D640" s="260"/>
      <c r="E640" s="260" t="s">
        <v>111</v>
      </c>
      <c r="F640" s="260">
        <v>20000</v>
      </c>
      <c r="G640" s="238">
        <f t="shared" si="35"/>
        <v>4.8899755501222497E-2</v>
      </c>
      <c r="H640" s="260"/>
      <c r="I640" s="260"/>
      <c r="J640" s="76"/>
    </row>
    <row r="641" spans="1:10" x14ac:dyDescent="0.25">
      <c r="A641" s="11" t="s">
        <v>257</v>
      </c>
      <c r="B641" s="178">
        <f t="shared" si="34"/>
        <v>597.79652201983492</v>
      </c>
      <c r="D641" s="260"/>
      <c r="E641" s="260" t="s">
        <v>153</v>
      </c>
      <c r="F641" s="260">
        <v>100000</v>
      </c>
      <c r="G641" s="238">
        <f t="shared" si="35"/>
        <v>0.24449877750611246</v>
      </c>
      <c r="H641" s="260"/>
      <c r="I641" s="260"/>
      <c r="J641" s="76"/>
    </row>
    <row r="642" spans="1:10" x14ac:dyDescent="0.25">
      <c r="A642" s="11" t="s">
        <v>257</v>
      </c>
      <c r="B642" s="178">
        <f t="shared" si="34"/>
        <v>0</v>
      </c>
      <c r="D642" s="260"/>
      <c r="E642" s="260" t="s">
        <v>32</v>
      </c>
      <c r="F642" s="260"/>
      <c r="G642" s="238"/>
      <c r="H642" s="260"/>
      <c r="I642" s="260"/>
      <c r="J642" s="76"/>
    </row>
    <row r="643" spans="1:10" x14ac:dyDescent="0.25">
      <c r="A643" s="11" t="s">
        <v>257</v>
      </c>
      <c r="B643" s="178">
        <f t="shared" si="34"/>
        <v>1.494491305049587E-2</v>
      </c>
      <c r="D643" s="260"/>
      <c r="E643" s="260" t="s">
        <v>141</v>
      </c>
      <c r="F643" s="260">
        <v>500</v>
      </c>
      <c r="G643" s="238">
        <f t="shared" si="35"/>
        <v>1.2224938875305623E-3</v>
      </c>
      <c r="H643" s="260"/>
      <c r="I643" s="260"/>
      <c r="J643" s="76"/>
    </row>
    <row r="644" spans="1:10" x14ac:dyDescent="0.25">
      <c r="A644" s="11" t="s">
        <v>257</v>
      </c>
      <c r="B644" s="178">
        <f t="shared" si="34"/>
        <v>0.73230073947429764</v>
      </c>
      <c r="D644" s="260"/>
      <c r="E644" s="260" t="s">
        <v>126</v>
      </c>
      <c r="F644" s="260">
        <v>3500</v>
      </c>
      <c r="G644" s="238">
        <f t="shared" si="35"/>
        <v>8.557457212713936E-3</v>
      </c>
      <c r="H644" s="260"/>
      <c r="I644" s="260"/>
      <c r="J644" s="76"/>
    </row>
    <row r="645" spans="1:10" x14ac:dyDescent="0.25">
      <c r="A645" s="11" t="s">
        <v>257</v>
      </c>
      <c r="B645" s="178">
        <f t="shared" si="34"/>
        <v>0</v>
      </c>
      <c r="D645" s="260"/>
      <c r="E645" s="260" t="s">
        <v>128</v>
      </c>
      <c r="F645" s="260"/>
      <c r="G645" s="238"/>
      <c r="H645" s="260"/>
      <c r="I645" s="260"/>
      <c r="J645" s="76"/>
    </row>
    <row r="646" spans="1:10" x14ac:dyDescent="0.25">
      <c r="A646" s="150" t="s">
        <v>257</v>
      </c>
      <c r="B646" s="131">
        <f t="shared" si="34"/>
        <v>0</v>
      </c>
      <c r="C646" s="150"/>
      <c r="D646" s="12"/>
      <c r="E646" s="12" t="s">
        <v>38</v>
      </c>
      <c r="F646" s="12"/>
      <c r="G646" s="237"/>
      <c r="H646" s="12"/>
      <c r="I646" s="12"/>
      <c r="J646" s="147"/>
    </row>
    <row r="647" spans="1:10" x14ac:dyDescent="0.25">
      <c r="A647" s="11" t="s">
        <v>260</v>
      </c>
      <c r="B647" s="178">
        <f>POWER((F647/$J$647)*100, 2)</f>
        <v>2.0408163265306123</v>
      </c>
      <c r="C647" s="11">
        <f>SUM(B647:B654)</f>
        <v>3954.3701845714281</v>
      </c>
      <c r="D647" s="261"/>
      <c r="E647" s="261" t="s">
        <v>81</v>
      </c>
      <c r="F647" s="261">
        <v>5000</v>
      </c>
      <c r="G647" s="238">
        <f>F647/$J$647</f>
        <v>1.4285714285714285E-2</v>
      </c>
      <c r="H647" s="261"/>
      <c r="I647" s="261"/>
      <c r="J647" s="76">
        <v>350000</v>
      </c>
    </row>
    <row r="648" spans="1:10" x14ac:dyDescent="0.25">
      <c r="A648" s="11" t="s">
        <v>260</v>
      </c>
      <c r="B648" s="178">
        <f t="shared" ref="B648:B654" si="36">POWER((F648/$J$647)*100, 2)</f>
        <v>2946.9387755102039</v>
      </c>
      <c r="D648" s="261"/>
      <c r="E648" s="261" t="s">
        <v>15</v>
      </c>
      <c r="F648" s="261">
        <v>190000</v>
      </c>
      <c r="G648" s="238">
        <f t="shared" ref="G648:G653" si="37">F648/$J$647</f>
        <v>0.54285714285714282</v>
      </c>
      <c r="H648" s="261"/>
      <c r="I648" s="261"/>
      <c r="J648" s="76"/>
    </row>
    <row r="649" spans="1:10" x14ac:dyDescent="0.25">
      <c r="A649" s="11" t="s">
        <v>260</v>
      </c>
      <c r="B649" s="178">
        <f t="shared" si="36"/>
        <v>0</v>
      </c>
      <c r="D649" s="261"/>
      <c r="E649" s="261" t="s">
        <v>24</v>
      </c>
      <c r="F649" s="261"/>
      <c r="G649" s="238"/>
      <c r="H649" s="261"/>
      <c r="I649" s="261"/>
      <c r="J649" s="76"/>
    </row>
    <row r="650" spans="1:10" x14ac:dyDescent="0.25">
      <c r="A650" s="11" t="s">
        <v>260</v>
      </c>
      <c r="B650" s="178">
        <f t="shared" si="36"/>
        <v>344.16610293877557</v>
      </c>
      <c r="D650" s="261"/>
      <c r="E650" s="261" t="s">
        <v>56</v>
      </c>
      <c r="F650" s="261">
        <v>64931</v>
      </c>
      <c r="G650" s="238">
        <f t="shared" si="37"/>
        <v>0.18551714285714285</v>
      </c>
      <c r="H650" s="261"/>
      <c r="I650" s="261"/>
      <c r="J650" s="76"/>
    </row>
    <row r="651" spans="1:10" x14ac:dyDescent="0.25">
      <c r="A651" s="11" t="s">
        <v>260</v>
      </c>
      <c r="B651" s="178">
        <f t="shared" si="36"/>
        <v>0</v>
      </c>
      <c r="D651" s="261"/>
      <c r="E651" s="261" t="s">
        <v>165</v>
      </c>
      <c r="F651" s="261"/>
      <c r="G651" s="238"/>
      <c r="H651" s="261"/>
      <c r="I651" s="261"/>
      <c r="J651" s="76"/>
    </row>
    <row r="652" spans="1:10" x14ac:dyDescent="0.25">
      <c r="A652" s="11" t="s">
        <v>260</v>
      </c>
      <c r="B652" s="178">
        <f t="shared" si="36"/>
        <v>0</v>
      </c>
      <c r="D652" s="261"/>
      <c r="E652" s="261" t="s">
        <v>262</v>
      </c>
      <c r="F652" s="261"/>
      <c r="G652" s="238"/>
      <c r="H652" s="261"/>
      <c r="I652" s="261"/>
      <c r="J652" s="76"/>
    </row>
    <row r="653" spans="1:10" x14ac:dyDescent="0.25">
      <c r="A653" s="11" t="s">
        <v>260</v>
      </c>
      <c r="B653" s="178">
        <f t="shared" si="36"/>
        <v>661.2244897959182</v>
      </c>
      <c r="D653" s="261"/>
      <c r="E653" s="261" t="s">
        <v>32</v>
      </c>
      <c r="F653" s="261">
        <v>90000</v>
      </c>
      <c r="G653" s="238">
        <f t="shared" si="37"/>
        <v>0.25714285714285712</v>
      </c>
      <c r="H653" s="261"/>
      <c r="I653" s="261"/>
      <c r="J653" s="76"/>
    </row>
    <row r="654" spans="1:10" x14ac:dyDescent="0.25">
      <c r="A654" s="150" t="s">
        <v>260</v>
      </c>
      <c r="B654" s="131">
        <f t="shared" si="36"/>
        <v>0</v>
      </c>
      <c r="C654" s="150"/>
      <c r="D654" s="12"/>
      <c r="E654" s="12" t="s">
        <v>31</v>
      </c>
      <c r="F654" s="12"/>
      <c r="G654" s="237"/>
      <c r="H654" s="12"/>
      <c r="I654" s="12"/>
      <c r="J654" s="147"/>
    </row>
    <row r="655" spans="1:10" x14ac:dyDescent="0.25">
      <c r="A655" s="11" t="s">
        <v>263</v>
      </c>
      <c r="B655" s="178">
        <f>POWER((F655/$J$655)*100, 2)</f>
        <v>40.960000000000008</v>
      </c>
      <c r="C655" s="105">
        <f>SUM(B655:B667)</f>
        <v>7124.1456639999997</v>
      </c>
      <c r="D655" s="232"/>
      <c r="E655" s="14" t="s">
        <v>5</v>
      </c>
      <c r="F655" s="263">
        <v>8000</v>
      </c>
      <c r="G655" s="238">
        <f>F655/$J$655</f>
        <v>6.4000000000000001E-2</v>
      </c>
      <c r="H655" s="232"/>
      <c r="I655" s="232"/>
      <c r="J655" s="167">
        <v>125000</v>
      </c>
    </row>
    <row r="656" spans="1:10" x14ac:dyDescent="0.25">
      <c r="A656" s="11" t="s">
        <v>263</v>
      </c>
      <c r="B656" s="178">
        <f t="shared" ref="B656:B667" si="38">POWER((F656/$J$655)*100, 2)</f>
        <v>0</v>
      </c>
      <c r="C656" s="105"/>
      <c r="D656" s="232"/>
      <c r="E656" s="14" t="s">
        <v>6</v>
      </c>
      <c r="F656" s="253"/>
      <c r="G656" s="238"/>
      <c r="H656" s="232"/>
      <c r="I656" s="232"/>
      <c r="J656" s="167"/>
    </row>
    <row r="657" spans="1:10" x14ac:dyDescent="0.25">
      <c r="A657" s="11" t="s">
        <v>263</v>
      </c>
      <c r="B657" s="178">
        <f t="shared" si="38"/>
        <v>7056</v>
      </c>
      <c r="D657" s="263"/>
      <c r="E657" s="263" t="s">
        <v>15</v>
      </c>
      <c r="F657" s="263">
        <v>105000</v>
      </c>
      <c r="G657" s="238">
        <f t="shared" ref="G657:G666" si="39">F657/$J$655</f>
        <v>0.84</v>
      </c>
      <c r="H657" s="263"/>
      <c r="I657" s="263"/>
      <c r="J657" s="76"/>
    </row>
    <row r="658" spans="1:10" x14ac:dyDescent="0.25">
      <c r="A658" s="11" t="s">
        <v>263</v>
      </c>
      <c r="B658" s="178">
        <f t="shared" si="38"/>
        <v>0</v>
      </c>
      <c r="D658" s="263"/>
      <c r="E658" s="263" t="s">
        <v>265</v>
      </c>
      <c r="F658" s="263"/>
      <c r="G658" s="238"/>
      <c r="H658" s="263"/>
      <c r="I658" s="263"/>
      <c r="J658" s="76"/>
    </row>
    <row r="659" spans="1:10" x14ac:dyDescent="0.25">
      <c r="A659" s="11" t="s">
        <v>263</v>
      </c>
      <c r="B659" s="178">
        <f t="shared" si="38"/>
        <v>1.8495999999999997</v>
      </c>
      <c r="D659" s="263"/>
      <c r="E659" s="263" t="s">
        <v>9</v>
      </c>
      <c r="F659" s="263">
        <v>1700</v>
      </c>
      <c r="G659" s="238">
        <f t="shared" si="39"/>
        <v>1.3599999999999999E-2</v>
      </c>
      <c r="H659" s="263"/>
      <c r="I659" s="263"/>
      <c r="J659" s="76"/>
    </row>
    <row r="660" spans="1:10" x14ac:dyDescent="0.25">
      <c r="A660" s="11" t="s">
        <v>263</v>
      </c>
      <c r="B660" s="178">
        <f t="shared" si="38"/>
        <v>0</v>
      </c>
      <c r="D660" s="263"/>
      <c r="E660" s="263" t="s">
        <v>36</v>
      </c>
      <c r="F660" s="263"/>
      <c r="G660" s="238"/>
      <c r="H660" s="263"/>
      <c r="I660" s="263"/>
      <c r="J660" s="76"/>
    </row>
    <row r="661" spans="1:10" x14ac:dyDescent="0.25">
      <c r="A661" s="11" t="s">
        <v>263</v>
      </c>
      <c r="B661" s="178">
        <f t="shared" si="38"/>
        <v>0</v>
      </c>
      <c r="D661" s="263"/>
      <c r="E661" s="263" t="s">
        <v>266</v>
      </c>
      <c r="F661" s="263"/>
      <c r="G661" s="238"/>
      <c r="H661" s="263"/>
      <c r="I661" s="263"/>
      <c r="J661" s="76"/>
    </row>
    <row r="662" spans="1:10" x14ac:dyDescent="0.25">
      <c r="A662" s="11" t="s">
        <v>263</v>
      </c>
      <c r="B662" s="178">
        <f t="shared" si="38"/>
        <v>3.6864000000000001E-2</v>
      </c>
      <c r="D662" s="263"/>
      <c r="E662" s="263" t="s">
        <v>26</v>
      </c>
      <c r="F662" s="263">
        <v>240</v>
      </c>
      <c r="G662" s="238">
        <f t="shared" si="39"/>
        <v>1.92E-3</v>
      </c>
      <c r="H662" s="263"/>
      <c r="I662" s="263"/>
      <c r="J662" s="76"/>
    </row>
    <row r="663" spans="1:10" x14ac:dyDescent="0.25">
      <c r="A663" s="11" t="s">
        <v>263</v>
      </c>
      <c r="B663" s="178">
        <f t="shared" si="38"/>
        <v>4.3264000000000005</v>
      </c>
      <c r="D663" s="263"/>
      <c r="E663" s="263" t="s">
        <v>16</v>
      </c>
      <c r="F663" s="263">
        <v>2600</v>
      </c>
      <c r="G663" s="238">
        <f t="shared" si="39"/>
        <v>2.0799999999999999E-2</v>
      </c>
      <c r="H663" s="263"/>
      <c r="I663" s="263"/>
      <c r="J663" s="76"/>
    </row>
    <row r="664" spans="1:10" x14ac:dyDescent="0.25">
      <c r="A664" s="11" t="s">
        <v>263</v>
      </c>
      <c r="B664" s="178">
        <f t="shared" si="38"/>
        <v>0</v>
      </c>
      <c r="D664" s="263"/>
      <c r="E664" s="263" t="s">
        <v>160</v>
      </c>
      <c r="F664" s="263"/>
      <c r="G664" s="238"/>
      <c r="H664" s="263"/>
      <c r="I664" s="263"/>
      <c r="J664" s="76"/>
    </row>
    <row r="665" spans="1:10" x14ac:dyDescent="0.25">
      <c r="A665" s="11" t="s">
        <v>263</v>
      </c>
      <c r="B665" s="178">
        <f t="shared" si="38"/>
        <v>2.3104</v>
      </c>
      <c r="D665" s="263"/>
      <c r="E665" s="263" t="s">
        <v>161</v>
      </c>
      <c r="F665" s="263">
        <v>1900</v>
      </c>
      <c r="G665" s="238">
        <f t="shared" si="39"/>
        <v>1.52E-2</v>
      </c>
      <c r="H665" s="263"/>
      <c r="I665" s="263"/>
      <c r="J665" s="76"/>
    </row>
    <row r="666" spans="1:10" x14ac:dyDescent="0.25">
      <c r="A666" s="11" t="s">
        <v>263</v>
      </c>
      <c r="B666" s="178">
        <f t="shared" si="38"/>
        <v>18.662400000000002</v>
      </c>
      <c r="D666" s="263"/>
      <c r="E666" s="263" t="s">
        <v>38</v>
      </c>
      <c r="F666" s="263">
        <v>5400</v>
      </c>
      <c r="G666" s="238">
        <f t="shared" si="39"/>
        <v>4.3200000000000002E-2</v>
      </c>
      <c r="H666" s="263"/>
      <c r="I666" s="263"/>
      <c r="J666" s="76"/>
    </row>
    <row r="667" spans="1:10" x14ac:dyDescent="0.25">
      <c r="A667" s="150" t="s">
        <v>263</v>
      </c>
      <c r="B667" s="131">
        <f t="shared" si="38"/>
        <v>0</v>
      </c>
      <c r="C667" s="12"/>
      <c r="D667" s="12"/>
      <c r="E667" s="12" t="s">
        <v>47</v>
      </c>
      <c r="F667" s="140"/>
      <c r="G667" s="237"/>
      <c r="H667" s="12"/>
      <c r="I667" s="12"/>
      <c r="J667" s="12"/>
    </row>
    <row r="668" spans="1:10" x14ac:dyDescent="0.25">
      <c r="A668" s="11" t="s">
        <v>267</v>
      </c>
      <c r="B668" s="178">
        <f>POWER((F668/$J$668)*100, 2)</f>
        <v>2426.4746227709193</v>
      </c>
      <c r="C668" s="11">
        <f>SUM(B668:B685)</f>
        <v>3075.9350167695475</v>
      </c>
      <c r="D668" s="264"/>
      <c r="E668" s="264" t="s">
        <v>5</v>
      </c>
      <c r="F668" s="264">
        <v>798000</v>
      </c>
      <c r="G668" s="238">
        <f>F668/$J$668</f>
        <v>0.49259259259259258</v>
      </c>
      <c r="H668" s="264"/>
      <c r="I668" s="264"/>
      <c r="J668" s="76">
        <v>1620000</v>
      </c>
    </row>
    <row r="669" spans="1:10" x14ac:dyDescent="0.25">
      <c r="A669" s="11" t="s">
        <v>267</v>
      </c>
      <c r="B669" s="178">
        <f t="shared" ref="B669:B684" si="40">POWER((F669/$J$668)*100, 2)</f>
        <v>1.6803840877914951</v>
      </c>
      <c r="D669" s="264"/>
      <c r="E669" s="264" t="s">
        <v>6</v>
      </c>
      <c r="F669" s="264">
        <v>21000</v>
      </c>
      <c r="G669" s="238">
        <f t="shared" ref="G669:G685" si="41">F669/$J$668</f>
        <v>1.2962962962962963E-2</v>
      </c>
      <c r="H669" s="264"/>
      <c r="I669" s="264"/>
      <c r="J669" s="76"/>
    </row>
    <row r="670" spans="1:10" x14ac:dyDescent="0.25">
      <c r="A670" s="11" t="s">
        <v>267</v>
      </c>
      <c r="B670" s="178">
        <f t="shared" si="40"/>
        <v>85.733882030178336</v>
      </c>
      <c r="D670" s="264"/>
      <c r="E670" s="264" t="s">
        <v>15</v>
      </c>
      <c r="F670" s="253">
        <v>150000</v>
      </c>
      <c r="G670" s="238">
        <f t="shared" si="41"/>
        <v>9.2592592592592587E-2</v>
      </c>
      <c r="H670" s="264"/>
      <c r="I670" s="264"/>
      <c r="J670" s="76"/>
    </row>
    <row r="671" spans="1:10" x14ac:dyDescent="0.25">
      <c r="A671" s="11" t="s">
        <v>267</v>
      </c>
      <c r="B671" s="178">
        <f t="shared" si="40"/>
        <v>6.0966316110349021</v>
      </c>
      <c r="D671" s="264"/>
      <c r="E671" s="264" t="s">
        <v>9</v>
      </c>
      <c r="F671" s="264">
        <v>40000</v>
      </c>
      <c r="G671" s="238">
        <f t="shared" si="41"/>
        <v>2.4691358024691357E-2</v>
      </c>
      <c r="H671" s="264"/>
      <c r="I671" s="264"/>
      <c r="J671" s="76"/>
    </row>
    <row r="672" spans="1:10" x14ac:dyDescent="0.25">
      <c r="A672" s="11" t="s">
        <v>267</v>
      </c>
      <c r="B672" s="178">
        <f t="shared" si="40"/>
        <v>46.105776558451453</v>
      </c>
      <c r="D672" s="264"/>
      <c r="E672" s="264" t="s">
        <v>268</v>
      </c>
      <c r="F672" s="264">
        <v>110000</v>
      </c>
      <c r="G672" s="238">
        <f t="shared" si="41"/>
        <v>6.7901234567901231E-2</v>
      </c>
      <c r="H672" s="264"/>
      <c r="I672" s="264"/>
      <c r="J672" s="76"/>
    </row>
    <row r="673" spans="1:10" x14ac:dyDescent="0.25">
      <c r="A673" s="11" t="s">
        <v>267</v>
      </c>
      <c r="B673" s="178">
        <f t="shared" si="40"/>
        <v>0.85779612863892696</v>
      </c>
      <c r="D673" s="264"/>
      <c r="E673" s="264" t="s">
        <v>176</v>
      </c>
      <c r="F673" s="264">
        <v>15004</v>
      </c>
      <c r="G673" s="238">
        <f t="shared" si="41"/>
        <v>9.2617283950617284E-3</v>
      </c>
      <c r="H673" s="264"/>
      <c r="I673" s="264"/>
      <c r="J673" s="76"/>
    </row>
    <row r="674" spans="1:10" x14ac:dyDescent="0.25">
      <c r="A674" s="11" t="s">
        <v>267</v>
      </c>
      <c r="B674" s="178">
        <f t="shared" si="40"/>
        <v>1.2345679012345681</v>
      </c>
      <c r="D674" s="264"/>
      <c r="E674" s="264" t="s">
        <v>90</v>
      </c>
      <c r="F674" s="264">
        <v>18000</v>
      </c>
      <c r="G674" s="238">
        <f t="shared" si="41"/>
        <v>1.1111111111111112E-2</v>
      </c>
      <c r="H674" s="264"/>
      <c r="I674" s="264"/>
      <c r="J674" s="76"/>
    </row>
    <row r="675" spans="1:10" x14ac:dyDescent="0.25">
      <c r="A675" s="11" t="s">
        <v>267</v>
      </c>
      <c r="B675" s="178">
        <f t="shared" si="40"/>
        <v>5.5022100289590003E-4</v>
      </c>
      <c r="D675" s="264"/>
      <c r="E675" s="264" t="s">
        <v>26</v>
      </c>
      <c r="F675" s="264">
        <v>380</v>
      </c>
      <c r="G675" s="238">
        <f t="shared" si="41"/>
        <v>2.3456790123456791E-4</v>
      </c>
      <c r="H675" s="264"/>
      <c r="I675" s="264"/>
      <c r="J675" s="76"/>
    </row>
    <row r="676" spans="1:10" x14ac:dyDescent="0.25">
      <c r="A676" s="11" t="s">
        <v>267</v>
      </c>
      <c r="B676" s="178">
        <f t="shared" si="40"/>
        <v>9.8332571254381964</v>
      </c>
      <c r="D676" s="264"/>
      <c r="E676" s="264" t="s">
        <v>27</v>
      </c>
      <c r="F676" s="264">
        <v>50800</v>
      </c>
      <c r="G676" s="238">
        <f t="shared" si="41"/>
        <v>3.1358024691358025E-2</v>
      </c>
      <c r="H676" s="264"/>
      <c r="I676" s="264"/>
      <c r="J676" s="76"/>
    </row>
    <row r="677" spans="1:10" x14ac:dyDescent="0.25">
      <c r="A677" s="11" t="s">
        <v>267</v>
      </c>
      <c r="B677" s="178">
        <f t="shared" si="40"/>
        <v>0.27530102118579486</v>
      </c>
      <c r="D677" s="264"/>
      <c r="E677" s="264" t="s">
        <v>16</v>
      </c>
      <c r="F677" s="264">
        <v>8500</v>
      </c>
      <c r="G677" s="238">
        <f t="shared" si="41"/>
        <v>5.2469135802469136E-3</v>
      </c>
      <c r="H677" s="264"/>
      <c r="I677" s="264"/>
      <c r="J677" s="76"/>
    </row>
    <row r="678" spans="1:10" x14ac:dyDescent="0.25">
      <c r="A678" s="11" t="s">
        <v>267</v>
      </c>
      <c r="B678" s="178">
        <f t="shared" si="40"/>
        <v>0.31139155616521869</v>
      </c>
      <c r="D678" s="264"/>
      <c r="E678" s="264" t="s">
        <v>159</v>
      </c>
      <c r="F678" s="264">
        <v>9040</v>
      </c>
      <c r="G678" s="238">
        <f t="shared" si="41"/>
        <v>5.5802469135802467E-3</v>
      </c>
      <c r="H678" s="264"/>
      <c r="I678" s="264"/>
      <c r="J678" s="76"/>
    </row>
    <row r="679" spans="1:10" x14ac:dyDescent="0.25">
      <c r="A679" s="11" t="s">
        <v>267</v>
      </c>
      <c r="B679" s="178">
        <f t="shared" si="40"/>
        <v>2.1168453741807654E-2</v>
      </c>
      <c r="D679" s="264"/>
      <c r="E679" s="264" t="s">
        <v>30</v>
      </c>
      <c r="F679" s="264">
        <v>2357</v>
      </c>
      <c r="G679" s="238">
        <f t="shared" si="41"/>
        <v>1.4549382716049382E-3</v>
      </c>
      <c r="H679" s="264"/>
      <c r="I679" s="264"/>
      <c r="J679" s="76"/>
    </row>
    <row r="680" spans="1:10" x14ac:dyDescent="0.25">
      <c r="A680" s="11" t="s">
        <v>267</v>
      </c>
      <c r="B680" s="178">
        <f t="shared" si="40"/>
        <v>494.2552367626887</v>
      </c>
      <c r="D680" s="264"/>
      <c r="E680" s="264" t="s">
        <v>121</v>
      </c>
      <c r="F680" s="264">
        <v>360156</v>
      </c>
      <c r="G680" s="238">
        <f t="shared" si="41"/>
        <v>0.22231851851851853</v>
      </c>
      <c r="H680" s="264"/>
      <c r="I680" s="264"/>
      <c r="J680" s="76"/>
    </row>
    <row r="681" spans="1:10" x14ac:dyDescent="0.25">
      <c r="A681" s="11" t="s">
        <v>267</v>
      </c>
      <c r="B681" s="178">
        <f t="shared" si="40"/>
        <v>1.3717421124828531E-3</v>
      </c>
      <c r="D681" s="264"/>
      <c r="E681" s="264" t="s">
        <v>160</v>
      </c>
      <c r="F681" s="264">
        <v>600</v>
      </c>
      <c r="G681" s="238">
        <f t="shared" si="41"/>
        <v>3.7037037037037035E-4</v>
      </c>
      <c r="H681" s="264"/>
      <c r="I681" s="264"/>
      <c r="J681" s="76"/>
    </row>
    <row r="682" spans="1:10" x14ac:dyDescent="0.25">
      <c r="A682" s="11" t="s">
        <v>267</v>
      </c>
      <c r="B682" s="178">
        <f t="shared" si="40"/>
        <v>0</v>
      </c>
      <c r="D682" s="264"/>
      <c r="E682" s="264" t="s">
        <v>161</v>
      </c>
      <c r="F682" s="264"/>
      <c r="G682" s="238"/>
      <c r="H682" s="264"/>
      <c r="I682" s="264"/>
      <c r="J682" s="76"/>
    </row>
    <row r="683" spans="1:10" x14ac:dyDescent="0.25">
      <c r="A683" s="11" t="s">
        <v>267</v>
      </c>
      <c r="B683" s="178">
        <f t="shared" si="40"/>
        <v>2.7777777777777781</v>
      </c>
      <c r="D683" s="264"/>
      <c r="E683" s="264" t="s">
        <v>126</v>
      </c>
      <c r="F683" s="264">
        <v>27000</v>
      </c>
      <c r="G683" s="238">
        <f t="shared" si="41"/>
        <v>1.6666666666666666E-2</v>
      </c>
      <c r="H683" s="264"/>
      <c r="I683" s="264"/>
      <c r="J683" s="76"/>
    </row>
    <row r="684" spans="1:10" x14ac:dyDescent="0.25">
      <c r="A684" s="11" t="s">
        <v>267</v>
      </c>
      <c r="B684" s="178">
        <f t="shared" si="40"/>
        <v>0</v>
      </c>
      <c r="D684" s="264"/>
      <c r="E684" s="264" t="s">
        <v>38</v>
      </c>
      <c r="F684" s="253"/>
      <c r="G684" s="238"/>
      <c r="H684" s="264"/>
      <c r="I684" s="264"/>
      <c r="J684" s="76"/>
    </row>
    <row r="685" spans="1:10" x14ac:dyDescent="0.25">
      <c r="A685" s="150" t="s">
        <v>267</v>
      </c>
      <c r="B685" s="131">
        <f>POWER((F685/$J$668)*100, 2)</f>
        <v>0.27530102118579486</v>
      </c>
      <c r="C685" s="12"/>
      <c r="D685" s="12"/>
      <c r="E685" s="12" t="s">
        <v>47</v>
      </c>
      <c r="F685" s="12">
        <v>8500</v>
      </c>
      <c r="G685" s="237">
        <f t="shared" si="41"/>
        <v>5.2469135802469136E-3</v>
      </c>
      <c r="H685" s="12"/>
      <c r="I685" s="12"/>
      <c r="J685" s="12"/>
    </row>
    <row r="686" spans="1:10" x14ac:dyDescent="0.25">
      <c r="A686" s="11" t="s">
        <v>269</v>
      </c>
      <c r="B686" s="178">
        <f>POWER((F686/$J$686)*100, 2)</f>
        <v>0</v>
      </c>
      <c r="C686" s="11">
        <f>SUM(B686:B702)</f>
        <v>8230.2209289202983</v>
      </c>
      <c r="D686" s="269"/>
      <c r="E686" s="269" t="s">
        <v>5</v>
      </c>
      <c r="F686" s="268"/>
      <c r="G686" s="238"/>
      <c r="H686" s="269"/>
      <c r="I686" s="269"/>
      <c r="J686" s="76">
        <v>68700</v>
      </c>
    </row>
    <row r="687" spans="1:10" x14ac:dyDescent="0.25">
      <c r="A687" s="11" t="s">
        <v>269</v>
      </c>
      <c r="B687" s="178">
        <f t="shared" ref="B687:B702" si="42">POWER((F687/$J$686)*100, 2)</f>
        <v>0</v>
      </c>
      <c r="D687" s="269"/>
      <c r="E687" s="269" t="s">
        <v>93</v>
      </c>
      <c r="F687" s="269"/>
      <c r="G687" s="238"/>
      <c r="H687" s="269"/>
      <c r="I687" s="269"/>
      <c r="J687" s="76"/>
    </row>
    <row r="688" spans="1:10" x14ac:dyDescent="0.25">
      <c r="A688" s="11" t="s">
        <v>269</v>
      </c>
      <c r="B688" s="178">
        <f t="shared" si="42"/>
        <v>8159.0592284662762</v>
      </c>
      <c r="D688" s="269"/>
      <c r="E688" s="269" t="s">
        <v>6</v>
      </c>
      <c r="F688" s="269">
        <v>62055</v>
      </c>
      <c r="G688" s="238">
        <f>F688/$J$686</f>
        <v>0.90327510917030562</v>
      </c>
      <c r="H688" s="269"/>
      <c r="I688" s="269"/>
      <c r="J688" s="76"/>
    </row>
    <row r="689" spans="1:10" x14ac:dyDescent="0.25">
      <c r="A689" s="11" t="s">
        <v>269</v>
      </c>
      <c r="B689" s="178">
        <f t="shared" si="42"/>
        <v>9.3438340229972739E-4</v>
      </c>
      <c r="D689" s="269"/>
      <c r="E689" s="269" t="s">
        <v>271</v>
      </c>
      <c r="F689" s="269">
        <v>21</v>
      </c>
      <c r="G689" s="238">
        <f t="shared" ref="G689:G699" si="43">F689/$J$686</f>
        <v>3.0567685589519652E-4</v>
      </c>
      <c r="H689" s="269"/>
      <c r="I689" s="269"/>
      <c r="J689" s="76"/>
    </row>
    <row r="690" spans="1:10" x14ac:dyDescent="0.25">
      <c r="A690" s="11" t="s">
        <v>269</v>
      </c>
      <c r="B690" s="178">
        <f t="shared" si="42"/>
        <v>70.638274971449391</v>
      </c>
      <c r="D690" s="269"/>
      <c r="E690" s="269" t="s">
        <v>82</v>
      </c>
      <c r="F690" s="269">
        <v>5774</v>
      </c>
      <c r="G690" s="238">
        <f t="shared" si="43"/>
        <v>8.404657933042213E-2</v>
      </c>
      <c r="H690" s="269"/>
      <c r="I690" s="269"/>
      <c r="J690" s="76"/>
    </row>
    <row r="691" spans="1:10" x14ac:dyDescent="0.25">
      <c r="A691" s="11" t="s">
        <v>269</v>
      </c>
      <c r="B691" s="178">
        <f t="shared" si="42"/>
        <v>8.1173039893863276E-4</v>
      </c>
      <c r="D691" s="269"/>
      <c r="E691" s="269" t="s">
        <v>15</v>
      </c>
      <c r="F691" s="269">
        <v>19.573236437969772</v>
      </c>
      <c r="G691" s="238">
        <f t="shared" si="43"/>
        <v>2.8490882733580452E-4</v>
      </c>
      <c r="H691" s="269"/>
      <c r="I691" s="269"/>
      <c r="J691" s="76"/>
    </row>
    <row r="692" spans="1:10" x14ac:dyDescent="0.25">
      <c r="A692" s="11" t="s">
        <v>269</v>
      </c>
      <c r="B692" s="178">
        <f t="shared" si="42"/>
        <v>0.2449313408295884</v>
      </c>
      <c r="D692" s="269"/>
      <c r="E692" s="269" t="s">
        <v>213</v>
      </c>
      <c r="F692" s="269">
        <v>340</v>
      </c>
      <c r="G692" s="238">
        <f t="shared" si="43"/>
        <v>4.9490538573508007E-3</v>
      </c>
      <c r="H692" s="269"/>
      <c r="I692" s="269"/>
      <c r="J692" s="76"/>
    </row>
    <row r="693" spans="1:10" x14ac:dyDescent="0.25">
      <c r="A693" s="11" t="s">
        <v>269</v>
      </c>
      <c r="B693" s="178">
        <f t="shared" si="42"/>
        <v>4.1528151213321212E-4</v>
      </c>
      <c r="D693" s="269"/>
      <c r="E693" s="269" t="s">
        <v>273</v>
      </c>
      <c r="F693" s="269">
        <v>14</v>
      </c>
      <c r="G693" s="238">
        <f t="shared" si="43"/>
        <v>2.0378457059679766E-4</v>
      </c>
      <c r="H693" s="269"/>
      <c r="I693" s="269"/>
      <c r="J693" s="76"/>
    </row>
    <row r="694" spans="1:10" x14ac:dyDescent="0.25">
      <c r="A694" s="11" t="s">
        <v>269</v>
      </c>
      <c r="B694" s="178">
        <f t="shared" si="42"/>
        <v>0</v>
      </c>
      <c r="D694" s="269"/>
      <c r="E694" s="269" t="s">
        <v>275</v>
      </c>
      <c r="F694" s="269"/>
      <c r="G694" s="238"/>
      <c r="H694" s="269"/>
      <c r="I694" s="269"/>
      <c r="J694" s="76"/>
    </row>
    <row r="695" spans="1:10" x14ac:dyDescent="0.25">
      <c r="A695" s="11" t="s">
        <v>269</v>
      </c>
      <c r="B695" s="178">
        <f t="shared" si="42"/>
        <v>1.0983772239278426E-2</v>
      </c>
      <c r="D695" s="269"/>
      <c r="E695" s="269" t="s">
        <v>36</v>
      </c>
      <c r="F695" s="269">
        <v>72</v>
      </c>
      <c r="G695" s="238">
        <f t="shared" si="43"/>
        <v>1.0480349344978166E-3</v>
      </c>
      <c r="H695" s="269"/>
      <c r="I695" s="269"/>
      <c r="J695" s="76"/>
    </row>
    <row r="696" spans="1:10" x14ac:dyDescent="0.25">
      <c r="A696" s="11" t="s">
        <v>269</v>
      </c>
      <c r="B696" s="178">
        <f t="shared" si="42"/>
        <v>6.8839266985755413E-5</v>
      </c>
      <c r="D696" s="269"/>
      <c r="E696" s="269" t="s">
        <v>27</v>
      </c>
      <c r="F696" s="269">
        <v>5.7</v>
      </c>
      <c r="G696" s="238">
        <f t="shared" si="43"/>
        <v>8.2969432314410478E-5</v>
      </c>
      <c r="H696" s="269"/>
      <c r="I696" s="269"/>
      <c r="J696" s="76"/>
    </row>
    <row r="697" spans="1:10" x14ac:dyDescent="0.25">
      <c r="A697" s="11" t="s">
        <v>269</v>
      </c>
      <c r="B697" s="178">
        <f t="shared" si="42"/>
        <v>0</v>
      </c>
      <c r="D697" s="269"/>
      <c r="E697" s="269" t="s">
        <v>84</v>
      </c>
      <c r="F697" s="269"/>
      <c r="G697" s="238"/>
      <c r="H697" s="269"/>
      <c r="I697" s="269"/>
      <c r="J697" s="76"/>
    </row>
    <row r="698" spans="1:10" x14ac:dyDescent="0.25">
      <c r="A698" s="11" t="s">
        <v>269</v>
      </c>
      <c r="B698" s="178">
        <f t="shared" si="42"/>
        <v>5.729189840858193E-3</v>
      </c>
      <c r="D698" s="269"/>
      <c r="E698" s="269" t="s">
        <v>139</v>
      </c>
      <c r="F698" s="269">
        <v>52</v>
      </c>
      <c r="G698" s="238">
        <f t="shared" si="43"/>
        <v>7.5691411935953422E-4</v>
      </c>
      <c r="H698" s="269"/>
      <c r="I698" s="269"/>
      <c r="J698" s="76"/>
    </row>
    <row r="699" spans="1:10" x14ac:dyDescent="0.25">
      <c r="A699" s="11" t="s">
        <v>269</v>
      </c>
      <c r="B699" s="178">
        <f t="shared" si="42"/>
        <v>0.25955094508325766</v>
      </c>
      <c r="D699" s="269"/>
      <c r="E699" s="269" t="s">
        <v>272</v>
      </c>
      <c r="F699" s="269">
        <v>350</v>
      </c>
      <c r="G699" s="238">
        <f t="shared" si="43"/>
        <v>5.0946142649199418E-3</v>
      </c>
      <c r="H699" s="269"/>
      <c r="I699" s="269"/>
      <c r="J699" s="76"/>
    </row>
    <row r="700" spans="1:10" x14ac:dyDescent="0.25">
      <c r="A700" s="11" t="s">
        <v>269</v>
      </c>
      <c r="B700" s="178">
        <f t="shared" si="42"/>
        <v>0</v>
      </c>
      <c r="D700" s="269"/>
      <c r="E700" s="269" t="s">
        <v>274</v>
      </c>
      <c r="F700" s="269"/>
      <c r="G700" s="238"/>
      <c r="H700" s="269"/>
      <c r="I700" s="269"/>
      <c r="J700" s="76"/>
    </row>
    <row r="701" spans="1:10" x14ac:dyDescent="0.25">
      <c r="A701" s="11" t="s">
        <v>269</v>
      </c>
      <c r="B701" s="178">
        <f t="shared" si="42"/>
        <v>0</v>
      </c>
      <c r="D701" s="269"/>
      <c r="E701" s="269" t="s">
        <v>193</v>
      </c>
      <c r="F701" s="269"/>
      <c r="G701" s="238"/>
      <c r="H701" s="269"/>
      <c r="I701" s="269"/>
      <c r="J701" s="76"/>
    </row>
    <row r="702" spans="1:10" x14ac:dyDescent="0.25">
      <c r="A702" s="150" t="s">
        <v>269</v>
      </c>
      <c r="B702" s="131">
        <f t="shared" si="42"/>
        <v>0</v>
      </c>
      <c r="C702" s="150"/>
      <c r="D702" s="12"/>
      <c r="E702" s="12" t="s">
        <v>86</v>
      </c>
      <c r="F702" s="140"/>
      <c r="G702" s="27"/>
      <c r="H702" s="12"/>
      <c r="I702" s="12"/>
      <c r="J702" s="147"/>
    </row>
    <row r="703" spans="1:10" x14ac:dyDescent="0.25">
      <c r="A703" s="11" t="s">
        <v>276</v>
      </c>
      <c r="B703" s="178">
        <f>POWER((F703/$J$703)*100, 2)</f>
        <v>7.1416579416351071</v>
      </c>
      <c r="C703" s="11">
        <f>SUM(B703:B716)</f>
        <v>2251.0083026564939</v>
      </c>
      <c r="D703" s="271"/>
      <c r="E703" s="271" t="s">
        <v>210</v>
      </c>
      <c r="F703" s="271">
        <v>7162</v>
      </c>
      <c r="G703" s="238">
        <f>F703/$J$703</f>
        <v>2.6723880597014926E-2</v>
      </c>
      <c r="H703" s="271"/>
      <c r="I703" s="271"/>
      <c r="J703" s="76">
        <v>268000</v>
      </c>
    </row>
    <row r="704" spans="1:10" x14ac:dyDescent="0.25">
      <c r="A704" s="11" t="s">
        <v>276</v>
      </c>
      <c r="B704" s="178">
        <f t="shared" ref="B704:B716" si="44">POWER((F704/$J$703)*100, 2)</f>
        <v>12.192604700378704</v>
      </c>
      <c r="D704" s="271"/>
      <c r="E704" s="271" t="s">
        <v>82</v>
      </c>
      <c r="F704" s="271">
        <v>9358</v>
      </c>
      <c r="G704" s="238">
        <f t="shared" ref="G704:G716" si="45">F704/$J$703</f>
        <v>3.4917910447761193E-2</v>
      </c>
      <c r="H704" s="271"/>
      <c r="I704" s="271"/>
      <c r="J704" s="76"/>
    </row>
    <row r="705" spans="1:10" x14ac:dyDescent="0.25">
      <c r="A705" s="11" t="s">
        <v>276</v>
      </c>
      <c r="B705" s="178">
        <f t="shared" si="44"/>
        <v>331.15851247493879</v>
      </c>
      <c r="D705" s="271"/>
      <c r="E705" s="271" t="s">
        <v>83</v>
      </c>
      <c r="F705" s="271">
        <v>48770</v>
      </c>
      <c r="G705" s="238">
        <f t="shared" si="45"/>
        <v>0.18197761194029852</v>
      </c>
      <c r="H705" s="271"/>
      <c r="I705" s="271"/>
      <c r="J705" s="76"/>
    </row>
    <row r="706" spans="1:10" x14ac:dyDescent="0.25">
      <c r="A706" s="11" t="s">
        <v>276</v>
      </c>
      <c r="B706" s="178">
        <f t="shared" si="44"/>
        <v>1178.4361773223434</v>
      </c>
      <c r="D706" s="271"/>
      <c r="E706" s="271" t="s">
        <v>15</v>
      </c>
      <c r="F706" s="271">
        <v>92000</v>
      </c>
      <c r="G706" s="238">
        <f t="shared" si="45"/>
        <v>0.34328358208955223</v>
      </c>
      <c r="H706" s="271"/>
      <c r="I706" s="271"/>
      <c r="J706" s="76"/>
    </row>
    <row r="707" spans="1:10" x14ac:dyDescent="0.25">
      <c r="A707" s="11" t="s">
        <v>276</v>
      </c>
      <c r="B707" s="178">
        <f t="shared" si="44"/>
        <v>1.6997154154600136</v>
      </c>
      <c r="D707" s="271"/>
      <c r="E707" s="271" t="s">
        <v>24</v>
      </c>
      <c r="F707" s="271">
        <v>3494</v>
      </c>
      <c r="G707" s="238">
        <f t="shared" si="45"/>
        <v>1.3037313432835821E-2</v>
      </c>
      <c r="H707" s="271"/>
      <c r="I707" s="271"/>
      <c r="J707" s="76"/>
    </row>
    <row r="708" spans="1:10" x14ac:dyDescent="0.25">
      <c r="A708" s="11" t="s">
        <v>276</v>
      </c>
      <c r="B708" s="178">
        <f t="shared" si="44"/>
        <v>0</v>
      </c>
      <c r="D708" s="271"/>
      <c r="E708" s="271" t="s">
        <v>228</v>
      </c>
      <c r="F708" s="271"/>
      <c r="G708" s="238"/>
      <c r="H708" s="271"/>
      <c r="I708" s="271"/>
      <c r="J708" s="76"/>
    </row>
    <row r="709" spans="1:10" x14ac:dyDescent="0.25">
      <c r="A709" s="11" t="s">
        <v>276</v>
      </c>
      <c r="B709" s="178">
        <f t="shared" si="44"/>
        <v>0</v>
      </c>
      <c r="D709" s="271"/>
      <c r="E709" s="271" t="s">
        <v>266</v>
      </c>
      <c r="F709" s="271"/>
      <c r="G709" s="238"/>
      <c r="H709" s="271"/>
      <c r="I709" s="271"/>
      <c r="J709" s="76"/>
    </row>
    <row r="710" spans="1:10" x14ac:dyDescent="0.25">
      <c r="A710" s="11" t="s">
        <v>276</v>
      </c>
      <c r="B710" s="178">
        <f t="shared" si="44"/>
        <v>28.7504037647583</v>
      </c>
      <c r="D710" s="271"/>
      <c r="E710" s="271" t="s">
        <v>56</v>
      </c>
      <c r="F710" s="271">
        <v>14370</v>
      </c>
      <c r="G710" s="238">
        <f t="shared" si="45"/>
        <v>5.361940298507463E-2</v>
      </c>
      <c r="H710" s="271"/>
      <c r="I710" s="271"/>
      <c r="J710" s="76"/>
    </row>
    <row r="711" spans="1:10" x14ac:dyDescent="0.25">
      <c r="A711" s="11" t="s">
        <v>276</v>
      </c>
      <c r="B711" s="178">
        <f t="shared" si="44"/>
        <v>0.55636013031855647</v>
      </c>
      <c r="D711" s="271"/>
      <c r="E711" s="271" t="s">
        <v>278</v>
      </c>
      <c r="F711" s="271">
        <v>1999</v>
      </c>
      <c r="G711" s="238">
        <f t="shared" si="45"/>
        <v>7.458955223880597E-3</v>
      </c>
      <c r="H711" s="271"/>
      <c r="I711" s="271"/>
      <c r="J711" s="76"/>
    </row>
    <row r="712" spans="1:10" x14ac:dyDescent="0.25">
      <c r="A712" s="11" t="s">
        <v>276</v>
      </c>
      <c r="B712" s="178">
        <f t="shared" si="44"/>
        <v>40.322499999999998</v>
      </c>
      <c r="D712" s="271"/>
      <c r="E712" s="271" t="s">
        <v>92</v>
      </c>
      <c r="F712" s="271">
        <v>17018</v>
      </c>
      <c r="G712" s="238">
        <f t="shared" si="45"/>
        <v>6.3500000000000001E-2</v>
      </c>
      <c r="H712" s="271"/>
      <c r="I712" s="271"/>
      <c r="J712" s="76"/>
    </row>
    <row r="713" spans="1:10" x14ac:dyDescent="0.25">
      <c r="A713" s="11" t="s">
        <v>276</v>
      </c>
      <c r="B713" s="178">
        <f t="shared" si="44"/>
        <v>3.0208515259523283</v>
      </c>
      <c r="D713" s="271"/>
      <c r="E713" s="271" t="s">
        <v>16</v>
      </c>
      <c r="F713" s="271">
        <v>4658</v>
      </c>
      <c r="G713" s="238">
        <f t="shared" si="45"/>
        <v>1.7380597014925375E-2</v>
      </c>
      <c r="H713" s="271"/>
      <c r="I713" s="271"/>
      <c r="J713" s="76"/>
    </row>
    <row r="714" spans="1:10" x14ac:dyDescent="0.25">
      <c r="A714" s="11" t="s">
        <v>276</v>
      </c>
      <c r="B714" s="178">
        <f t="shared" si="44"/>
        <v>0.11277567386945865</v>
      </c>
      <c r="D714" s="271"/>
      <c r="E714" s="271" t="s">
        <v>31</v>
      </c>
      <c r="F714" s="271">
        <v>900</v>
      </c>
      <c r="G714" s="238">
        <f t="shared" si="45"/>
        <v>3.3582089552238806E-3</v>
      </c>
      <c r="H714" s="271"/>
      <c r="I714" s="271"/>
      <c r="J714" s="76"/>
    </row>
    <row r="715" spans="1:10" x14ac:dyDescent="0.25">
      <c r="A715" s="11" t="s">
        <v>276</v>
      </c>
      <c r="B715" s="178">
        <f t="shared" si="44"/>
        <v>647.58854978837167</v>
      </c>
      <c r="D715" s="271"/>
      <c r="E715" s="271" t="s">
        <v>38</v>
      </c>
      <c r="F715" s="271">
        <v>68200</v>
      </c>
      <c r="G715" s="238">
        <f t="shared" si="45"/>
        <v>0.2544776119402985</v>
      </c>
      <c r="H715" s="271"/>
      <c r="I715" s="271"/>
      <c r="J715" s="76"/>
    </row>
    <row r="716" spans="1:10" x14ac:dyDescent="0.25">
      <c r="A716" s="150" t="s">
        <v>276</v>
      </c>
      <c r="B716" s="131">
        <f t="shared" si="44"/>
        <v>2.8193918467364663E-2</v>
      </c>
      <c r="C716" s="150"/>
      <c r="D716" s="12"/>
      <c r="E716" s="12" t="s">
        <v>129</v>
      </c>
      <c r="F716" s="12">
        <v>450</v>
      </c>
      <c r="G716" s="237">
        <f t="shared" si="45"/>
        <v>1.6791044776119403E-3</v>
      </c>
      <c r="H716" s="12"/>
      <c r="I716" s="12"/>
      <c r="J716" s="147"/>
    </row>
    <row r="717" spans="1:10" x14ac:dyDescent="0.25">
      <c r="A717" s="81" t="s">
        <v>279</v>
      </c>
      <c r="B717" s="178">
        <f>POWER((F717/$J$717)*100, 2)</f>
        <v>3.0421849648458625</v>
      </c>
      <c r="C717" s="11">
        <f>SUM(B717:B720)</f>
        <v>5450.385527462292</v>
      </c>
      <c r="D717" s="272"/>
      <c r="E717" s="272" t="s">
        <v>82</v>
      </c>
      <c r="F717" s="272">
        <v>900</v>
      </c>
      <c r="G717" s="238">
        <f>F717/$J$717</f>
        <v>1.7441860465116279E-2</v>
      </c>
      <c r="H717" s="272"/>
      <c r="I717" s="272"/>
      <c r="J717" s="76">
        <v>51600</v>
      </c>
    </row>
    <row r="718" spans="1:10" x14ac:dyDescent="0.25">
      <c r="A718" s="81" t="s">
        <v>279</v>
      </c>
      <c r="B718" s="178">
        <f t="shared" ref="B718:B720" si="46">POWER((F718/$J$717)*100, 2)</f>
        <v>540.83288263926443</v>
      </c>
      <c r="D718" s="272"/>
      <c r="E718" s="272" t="s">
        <v>16</v>
      </c>
      <c r="F718" s="270">
        <v>12000</v>
      </c>
      <c r="G718" s="238">
        <f t="shared" ref="G718:G720" si="47">F718/$J$717</f>
        <v>0.23255813953488372</v>
      </c>
      <c r="H718" s="272"/>
      <c r="I718" s="272"/>
      <c r="J718" s="76"/>
    </row>
    <row r="719" spans="1:10" x14ac:dyDescent="0.25">
      <c r="A719" s="81" t="s">
        <v>279</v>
      </c>
      <c r="B719" s="178">
        <f t="shared" si="46"/>
        <v>4879.1307951745694</v>
      </c>
      <c r="D719" s="272"/>
      <c r="E719" s="272" t="s">
        <v>314</v>
      </c>
      <c r="F719" s="272">
        <v>36043</v>
      </c>
      <c r="G719" s="238">
        <f t="shared" si="47"/>
        <v>0.69850775193798453</v>
      </c>
      <c r="H719" s="272"/>
      <c r="I719" s="272"/>
      <c r="J719" s="76"/>
    </row>
    <row r="720" spans="1:10" x14ac:dyDescent="0.25">
      <c r="A720" s="156" t="s">
        <v>279</v>
      </c>
      <c r="B720" s="131">
        <f t="shared" si="46"/>
        <v>27.379664683612766</v>
      </c>
      <c r="C720" s="150"/>
      <c r="D720" s="12"/>
      <c r="E720" s="12" t="s">
        <v>86</v>
      </c>
      <c r="F720" s="12">
        <v>2700</v>
      </c>
      <c r="G720" s="237">
        <f t="shared" si="47"/>
        <v>5.232558139534884E-2</v>
      </c>
      <c r="H720" s="12"/>
      <c r="I720" s="12"/>
      <c r="J720" s="147"/>
    </row>
    <row r="721" spans="1:10" x14ac:dyDescent="0.25">
      <c r="A721" s="11" t="s">
        <v>280</v>
      </c>
      <c r="B721" s="178">
        <f>POWER((F721/$J$721)*100, 2)</f>
        <v>2.7490670890493705E-2</v>
      </c>
      <c r="C721" s="11">
        <f>SUM(B721:B731)</f>
        <v>2954.7895151547691</v>
      </c>
      <c r="D721" s="274"/>
      <c r="E721" s="274" t="s">
        <v>5</v>
      </c>
      <c r="F721" s="274">
        <v>320</v>
      </c>
      <c r="G721" s="238">
        <f>F721/$J$721</f>
        <v>1.6580310880829016E-3</v>
      </c>
      <c r="H721" s="274"/>
      <c r="I721" s="274"/>
      <c r="J721" s="76">
        <v>193000</v>
      </c>
    </row>
    <row r="722" spans="1:10" x14ac:dyDescent="0.25">
      <c r="A722" s="11" t="s">
        <v>280</v>
      </c>
      <c r="B722" s="178">
        <f t="shared" ref="B722:B731" si="48">POWER((F722/$J$721)*100, 2)</f>
        <v>8.4190179602136983E-2</v>
      </c>
      <c r="D722" s="274"/>
      <c r="E722" s="274" t="s">
        <v>202</v>
      </c>
      <c r="F722" s="274">
        <v>560</v>
      </c>
      <c r="G722" s="238">
        <f t="shared" ref="G722:G731" si="49">F722/$J$721</f>
        <v>2.9015544041450778E-3</v>
      </c>
      <c r="H722" s="274"/>
      <c r="I722" s="274"/>
      <c r="J722" s="76"/>
    </row>
    <row r="723" spans="1:10" x14ac:dyDescent="0.25">
      <c r="A723" s="11" t="s">
        <v>280</v>
      </c>
      <c r="B723" s="178">
        <f t="shared" si="48"/>
        <v>107.38543316599102</v>
      </c>
      <c r="D723" s="274"/>
      <c r="E723" s="274" t="s">
        <v>315</v>
      </c>
      <c r="F723" s="274">
        <v>20000</v>
      </c>
      <c r="G723" s="238">
        <f t="shared" si="49"/>
        <v>0.10362694300518134</v>
      </c>
      <c r="H723" s="274"/>
      <c r="I723" s="274"/>
      <c r="J723" s="76"/>
    </row>
    <row r="724" spans="1:10" x14ac:dyDescent="0.25">
      <c r="A724" s="11" t="s">
        <v>280</v>
      </c>
      <c r="B724" s="178">
        <f t="shared" si="48"/>
        <v>0.21842304491395745</v>
      </c>
      <c r="D724" s="274"/>
      <c r="E724" s="274" t="s">
        <v>134</v>
      </c>
      <c r="F724" s="274">
        <v>902</v>
      </c>
      <c r="G724" s="238">
        <f t="shared" si="49"/>
        <v>4.673575129533679E-3</v>
      </c>
      <c r="H724" s="274"/>
      <c r="I724" s="274"/>
      <c r="J724" s="76"/>
    </row>
    <row r="725" spans="1:10" x14ac:dyDescent="0.25">
      <c r="A725" s="11" t="s">
        <v>280</v>
      </c>
      <c r="B725" s="178">
        <f t="shared" si="48"/>
        <v>13.038460361351984</v>
      </c>
      <c r="D725" s="274"/>
      <c r="E725" s="274" t="s">
        <v>111</v>
      </c>
      <c r="F725" s="274">
        <v>6969</v>
      </c>
      <c r="G725" s="238">
        <f t="shared" si="49"/>
        <v>3.6108808290155441E-2</v>
      </c>
      <c r="H725" s="274"/>
      <c r="I725" s="274"/>
      <c r="J725" s="76"/>
    </row>
    <row r="726" spans="1:10" x14ac:dyDescent="0.25">
      <c r="A726" s="11" t="s">
        <v>280</v>
      </c>
      <c r="B726" s="178">
        <f t="shared" si="48"/>
        <v>1.0738543316599103E-4</v>
      </c>
      <c r="D726" s="274"/>
      <c r="E726" s="274" t="s">
        <v>118</v>
      </c>
      <c r="F726" s="274">
        <v>20</v>
      </c>
      <c r="G726" s="238">
        <f t="shared" si="49"/>
        <v>1.0362694300518135E-4</v>
      </c>
      <c r="H726" s="274"/>
      <c r="I726" s="274"/>
      <c r="J726" s="76"/>
    </row>
    <row r="727" spans="1:10" x14ac:dyDescent="0.25">
      <c r="A727" s="11" t="s">
        <v>280</v>
      </c>
      <c r="B727" s="178">
        <f t="shared" si="48"/>
        <v>1849.4456227012802</v>
      </c>
      <c r="D727" s="274"/>
      <c r="E727" s="274" t="s">
        <v>16</v>
      </c>
      <c r="F727" s="270">
        <v>83000</v>
      </c>
      <c r="G727" s="238">
        <f t="shared" si="49"/>
        <v>0.43005181347150256</v>
      </c>
      <c r="H727" s="274"/>
      <c r="I727" s="274"/>
      <c r="J727" s="76"/>
    </row>
    <row r="728" spans="1:10" x14ac:dyDescent="0.25">
      <c r="A728" s="11" t="s">
        <v>280</v>
      </c>
      <c r="B728" s="178">
        <f t="shared" si="48"/>
        <v>1.0738543316599103E-4</v>
      </c>
      <c r="D728" s="274"/>
      <c r="E728" s="274" t="s">
        <v>37</v>
      </c>
      <c r="F728" s="270">
        <v>20</v>
      </c>
      <c r="G728" s="238">
        <f t="shared" si="49"/>
        <v>1.0362694300518135E-4</v>
      </c>
      <c r="H728" s="274"/>
      <c r="I728" s="274"/>
      <c r="J728" s="76"/>
    </row>
    <row r="729" spans="1:10" x14ac:dyDescent="0.25">
      <c r="A729" s="11" t="s">
        <v>280</v>
      </c>
      <c r="B729" s="178">
        <f t="shared" si="48"/>
        <v>915.92474965770873</v>
      </c>
      <c r="D729" s="274"/>
      <c r="E729" s="274" t="s">
        <v>316</v>
      </c>
      <c r="F729" s="274">
        <v>58410</v>
      </c>
      <c r="G729" s="238">
        <f t="shared" si="49"/>
        <v>0.3026424870466321</v>
      </c>
      <c r="H729" s="274"/>
      <c r="I729" s="274"/>
      <c r="J729" s="76"/>
    </row>
    <row r="730" spans="1:10" x14ac:dyDescent="0.25">
      <c r="A730" s="11" t="s">
        <v>280</v>
      </c>
      <c r="B730" s="178">
        <f t="shared" si="48"/>
        <v>41.27896050900695</v>
      </c>
      <c r="D730" s="274"/>
      <c r="E730" s="274" t="s">
        <v>38</v>
      </c>
      <c r="F730" s="274">
        <v>12400</v>
      </c>
      <c r="G730" s="238">
        <f t="shared" si="49"/>
        <v>6.4248704663212433E-2</v>
      </c>
      <c r="H730" s="274"/>
      <c r="I730" s="274"/>
      <c r="J730" s="76"/>
    </row>
    <row r="731" spans="1:10" x14ac:dyDescent="0.25">
      <c r="A731" s="150" t="s">
        <v>280</v>
      </c>
      <c r="B731" s="131">
        <f t="shared" si="48"/>
        <v>27.385970093156864</v>
      </c>
      <c r="C731" s="150"/>
      <c r="D731" s="12"/>
      <c r="E731" s="12" t="s">
        <v>317</v>
      </c>
      <c r="F731" s="12">
        <v>10100</v>
      </c>
      <c r="G731" s="237">
        <f t="shared" si="49"/>
        <v>5.233160621761658E-2</v>
      </c>
      <c r="H731" s="12"/>
      <c r="I731" s="12"/>
      <c r="J731" s="147"/>
    </row>
    <row r="732" spans="1:10" x14ac:dyDescent="0.25">
      <c r="A732" s="11" t="s">
        <v>285</v>
      </c>
      <c r="B732" s="277">
        <f>POWER((F732/$J$732)*100, 2)</f>
        <v>0</v>
      </c>
      <c r="C732" s="11">
        <f>SUM(B732:B812)</f>
        <v>986.58144403654785</v>
      </c>
      <c r="D732" s="277"/>
      <c r="E732" s="277" t="s">
        <v>97</v>
      </c>
      <c r="F732" s="276"/>
      <c r="G732" s="238"/>
      <c r="H732" s="277"/>
      <c r="I732" s="277"/>
      <c r="J732" s="76">
        <v>26800</v>
      </c>
    </row>
    <row r="733" spans="1:10" x14ac:dyDescent="0.25">
      <c r="A733" s="11" t="s">
        <v>285</v>
      </c>
      <c r="B733" s="277">
        <f t="shared" ref="B733:B796" si="50">POWER((F733/$J$732)*100, 2)</f>
        <v>11.277567386945869</v>
      </c>
      <c r="D733" s="277"/>
      <c r="E733" s="277" t="s">
        <v>81</v>
      </c>
      <c r="F733" s="277">
        <v>900</v>
      </c>
      <c r="G733" s="238">
        <f>F733/$J$732</f>
        <v>3.3582089552238806E-2</v>
      </c>
      <c r="H733" s="277"/>
      <c r="I733" s="277"/>
      <c r="J733" s="76"/>
    </row>
    <row r="734" spans="1:10" x14ac:dyDescent="0.25">
      <c r="A734" s="11" t="s">
        <v>285</v>
      </c>
      <c r="B734" s="277">
        <f t="shared" si="50"/>
        <v>5.569169079973269E-3</v>
      </c>
      <c r="D734" s="277"/>
      <c r="E734" s="277" t="s">
        <v>210</v>
      </c>
      <c r="F734" s="277">
        <v>20</v>
      </c>
      <c r="G734" s="238">
        <f t="shared" ref="G734:G797" si="51">F734/$J$732</f>
        <v>7.4626865671641792E-4</v>
      </c>
      <c r="H734" s="277"/>
      <c r="I734" s="277"/>
      <c r="J734" s="76"/>
    </row>
    <row r="735" spans="1:10" x14ac:dyDescent="0.25">
      <c r="A735" s="11" t="s">
        <v>285</v>
      </c>
      <c r="B735" s="277">
        <f t="shared" si="50"/>
        <v>41.189574515482285</v>
      </c>
      <c r="D735" s="277"/>
      <c r="E735" s="277" t="s">
        <v>5</v>
      </c>
      <c r="F735" s="277">
        <v>1720</v>
      </c>
      <c r="G735" s="238">
        <f t="shared" si="51"/>
        <v>6.4179104477611937E-2</v>
      </c>
      <c r="H735" s="277"/>
      <c r="I735" s="277"/>
      <c r="J735" s="76"/>
    </row>
    <row r="736" spans="1:10" x14ac:dyDescent="0.25">
      <c r="A736" s="11" t="s">
        <v>285</v>
      </c>
      <c r="B736" s="277">
        <f t="shared" si="50"/>
        <v>5.5691690799732676E-5</v>
      </c>
      <c r="D736" s="277"/>
      <c r="E736" s="277" t="s">
        <v>192</v>
      </c>
      <c r="F736" s="277">
        <v>2</v>
      </c>
      <c r="G736" s="238">
        <f t="shared" si="51"/>
        <v>7.4626865671641792E-5</v>
      </c>
      <c r="H736" s="277"/>
      <c r="I736" s="277"/>
      <c r="J736" s="76"/>
    </row>
    <row r="737" spans="1:10" x14ac:dyDescent="0.25">
      <c r="A737" s="11" t="s">
        <v>285</v>
      </c>
      <c r="B737" s="277">
        <f t="shared" si="50"/>
        <v>25.149476498106484</v>
      </c>
      <c r="D737" s="277"/>
      <c r="E737" s="277" t="s">
        <v>93</v>
      </c>
      <c r="F737" s="277">
        <v>1344</v>
      </c>
      <c r="G737" s="238">
        <f t="shared" si="51"/>
        <v>5.0149253731343282E-2</v>
      </c>
      <c r="H737" s="277"/>
      <c r="I737" s="277"/>
      <c r="J737" s="76"/>
    </row>
    <row r="738" spans="1:10" x14ac:dyDescent="0.25">
      <c r="A738" s="11" t="s">
        <v>285</v>
      </c>
      <c r="B738" s="277">
        <f t="shared" si="50"/>
        <v>1.2530630429939854E-2</v>
      </c>
      <c r="D738" s="277"/>
      <c r="E738" s="277" t="s">
        <v>202</v>
      </c>
      <c r="F738" s="277">
        <v>30</v>
      </c>
      <c r="G738" s="238">
        <f t="shared" si="51"/>
        <v>1.1194029850746269E-3</v>
      </c>
      <c r="H738" s="277"/>
      <c r="I738" s="277"/>
      <c r="J738" s="76"/>
    </row>
    <row r="739" spans="1:10" x14ac:dyDescent="0.25">
      <c r="A739" s="11" t="s">
        <v>285</v>
      </c>
      <c r="B739" s="277">
        <f t="shared" si="50"/>
        <v>7.2176431276453554E-2</v>
      </c>
      <c r="D739" s="277"/>
      <c r="E739" s="277" t="s">
        <v>6</v>
      </c>
      <c r="F739" s="277">
        <v>72</v>
      </c>
      <c r="G739" s="238">
        <f t="shared" si="51"/>
        <v>2.6865671641791043E-3</v>
      </c>
      <c r="H739" s="277"/>
      <c r="I739" s="277"/>
      <c r="J739" s="76"/>
    </row>
    <row r="740" spans="1:10" x14ac:dyDescent="0.25">
      <c r="A740" s="11" t="s">
        <v>285</v>
      </c>
      <c r="B740" s="277">
        <f t="shared" si="50"/>
        <v>4.211684116729783E-2</v>
      </c>
      <c r="D740" s="277"/>
      <c r="E740" s="277" t="s">
        <v>101</v>
      </c>
      <c r="F740" s="277">
        <v>55</v>
      </c>
      <c r="G740" s="238">
        <f t="shared" si="51"/>
        <v>2.0522388059701492E-3</v>
      </c>
      <c r="H740" s="277"/>
      <c r="I740" s="277"/>
      <c r="J740" s="76"/>
    </row>
    <row r="741" spans="1:10" x14ac:dyDescent="0.25">
      <c r="A741" s="11" t="s">
        <v>285</v>
      </c>
      <c r="B741" s="277">
        <f t="shared" si="50"/>
        <v>3.1326576074849634E-3</v>
      </c>
      <c r="D741" s="277"/>
      <c r="E741" s="277" t="s">
        <v>102</v>
      </c>
      <c r="F741" s="277">
        <v>15</v>
      </c>
      <c r="G741" s="238">
        <f t="shared" si="51"/>
        <v>5.5970149253731347E-4</v>
      </c>
      <c r="H741" s="277"/>
      <c r="I741" s="277"/>
      <c r="J741" s="76"/>
    </row>
    <row r="742" spans="1:10" x14ac:dyDescent="0.25">
      <c r="A742" s="11" t="s">
        <v>285</v>
      </c>
      <c r="B742" s="277">
        <f t="shared" si="50"/>
        <v>0</v>
      </c>
      <c r="D742" s="277"/>
      <c r="E742" s="277" t="s">
        <v>168</v>
      </c>
      <c r="F742" s="277"/>
      <c r="G742" s="238"/>
      <c r="H742" s="277"/>
      <c r="I742" s="277"/>
      <c r="J742" s="76"/>
    </row>
    <row r="743" spans="1:10" x14ac:dyDescent="0.25">
      <c r="A743" s="11" t="s">
        <v>285</v>
      </c>
      <c r="B743" s="277">
        <f t="shared" si="50"/>
        <v>3.3851468808337044</v>
      </c>
      <c r="D743" s="277"/>
      <c r="E743" s="277" t="s">
        <v>245</v>
      </c>
      <c r="F743" s="277">
        <v>493.08699999999999</v>
      </c>
      <c r="G743" s="238">
        <f t="shared" si="51"/>
        <v>1.8398768656716417E-2</v>
      </c>
      <c r="H743" s="277"/>
      <c r="I743" s="277"/>
      <c r="J743" s="76"/>
    </row>
    <row r="744" spans="1:10" x14ac:dyDescent="0.25">
      <c r="A744" s="11" t="s">
        <v>285</v>
      </c>
      <c r="B744" s="277">
        <f t="shared" si="50"/>
        <v>34.493706838939623</v>
      </c>
      <c r="D744" s="277"/>
      <c r="E744" s="277" t="s">
        <v>83</v>
      </c>
      <c r="F744" s="277">
        <v>1574</v>
      </c>
      <c r="G744" s="238">
        <f t="shared" si="51"/>
        <v>5.8731343283582087E-2</v>
      </c>
      <c r="H744" s="277"/>
      <c r="I744" s="277"/>
      <c r="J744" s="76"/>
    </row>
    <row r="745" spans="1:10" x14ac:dyDescent="0.25">
      <c r="A745" s="11" t="s">
        <v>285</v>
      </c>
      <c r="B745" s="277">
        <f t="shared" si="50"/>
        <v>229.49988861661842</v>
      </c>
      <c r="D745" s="277"/>
      <c r="E745" s="277" t="s">
        <v>15</v>
      </c>
      <c r="F745" s="277">
        <v>4060</v>
      </c>
      <c r="G745" s="238">
        <f t="shared" si="51"/>
        <v>0.15149253731343285</v>
      </c>
      <c r="H745" s="277"/>
      <c r="I745" s="277"/>
      <c r="J745" s="76"/>
    </row>
    <row r="746" spans="1:10" x14ac:dyDescent="0.25">
      <c r="A746" s="11" t="s">
        <v>285</v>
      </c>
      <c r="B746" s="277">
        <f t="shared" si="50"/>
        <v>2.0049008687903764E-3</v>
      </c>
      <c r="D746" s="277"/>
      <c r="E746" s="277" t="s">
        <v>319</v>
      </c>
      <c r="F746" s="277">
        <v>12</v>
      </c>
      <c r="G746" s="238">
        <f t="shared" si="51"/>
        <v>4.4776119402985075E-4</v>
      </c>
      <c r="H746" s="277"/>
      <c r="I746" s="277"/>
      <c r="J746" s="76"/>
    </row>
    <row r="747" spans="1:10" x14ac:dyDescent="0.25">
      <c r="A747" s="11" t="s">
        <v>285</v>
      </c>
      <c r="B747" s="277">
        <f t="shared" si="50"/>
        <v>1.1277567386945868E-3</v>
      </c>
      <c r="D747" s="277"/>
      <c r="E747" s="277" t="s">
        <v>213</v>
      </c>
      <c r="F747" s="277">
        <v>9</v>
      </c>
      <c r="G747" s="238">
        <f t="shared" si="51"/>
        <v>3.3582089552238804E-4</v>
      </c>
      <c r="H747" s="277"/>
      <c r="I747" s="277"/>
      <c r="J747" s="76"/>
    </row>
    <row r="748" spans="1:10" x14ac:dyDescent="0.25">
      <c r="A748" s="11" t="s">
        <v>285</v>
      </c>
      <c r="B748" s="277">
        <f t="shared" si="50"/>
        <v>0</v>
      </c>
      <c r="D748" s="277"/>
      <c r="E748" s="277" t="s">
        <v>332</v>
      </c>
      <c r="F748" s="277"/>
      <c r="G748" s="238"/>
      <c r="H748" s="277"/>
      <c r="I748" s="277"/>
      <c r="J748" s="76"/>
    </row>
    <row r="749" spans="1:10" x14ac:dyDescent="0.25">
      <c r="A749" s="11" t="s">
        <v>285</v>
      </c>
      <c r="B749" s="277">
        <f t="shared" si="50"/>
        <v>4.8465693918467356E-6</v>
      </c>
      <c r="D749" s="277"/>
      <c r="E749" s="277" t="s">
        <v>340</v>
      </c>
      <c r="F749" s="277">
        <v>0.59</v>
      </c>
      <c r="G749" s="238">
        <f t="shared" si="51"/>
        <v>2.2014925373134327E-5</v>
      </c>
      <c r="H749" s="277"/>
      <c r="I749" s="277"/>
      <c r="J749" s="277"/>
    </row>
    <row r="750" spans="1:10" x14ac:dyDescent="0.25">
      <c r="A750" s="11" t="s">
        <v>285</v>
      </c>
      <c r="B750" s="277">
        <f t="shared" si="50"/>
        <v>0.13922922699933168</v>
      </c>
      <c r="D750" s="277"/>
      <c r="E750" s="277" t="s">
        <v>18</v>
      </c>
      <c r="F750" s="277">
        <v>100</v>
      </c>
      <c r="G750" s="238">
        <f t="shared" si="51"/>
        <v>3.7313432835820895E-3</v>
      </c>
      <c r="H750" s="277"/>
      <c r="I750" s="277"/>
      <c r="J750" s="76"/>
    </row>
    <row r="751" spans="1:10" x14ac:dyDescent="0.25">
      <c r="A751" s="11" t="s">
        <v>285</v>
      </c>
      <c r="B751" s="277">
        <f t="shared" si="50"/>
        <v>3.1326576074849632E-5</v>
      </c>
      <c r="D751" s="277"/>
      <c r="E751" s="277" t="s">
        <v>222</v>
      </c>
      <c r="F751" s="277">
        <v>1.5</v>
      </c>
      <c r="G751" s="238">
        <f t="shared" si="51"/>
        <v>5.5970149253731344E-5</v>
      </c>
      <c r="H751" s="277"/>
      <c r="I751" s="277"/>
      <c r="J751" s="76"/>
    </row>
    <row r="752" spans="1:10" x14ac:dyDescent="0.25">
      <c r="A752" s="11" t="s">
        <v>285</v>
      </c>
      <c r="B752" s="277">
        <f t="shared" si="50"/>
        <v>0</v>
      </c>
      <c r="D752" s="277"/>
      <c r="E752" s="277" t="s">
        <v>320</v>
      </c>
      <c r="F752" s="277"/>
      <c r="G752" s="238"/>
      <c r="H752" s="277"/>
      <c r="I752" s="277"/>
      <c r="J752" s="76"/>
    </row>
    <row r="753" spans="1:10" x14ac:dyDescent="0.25">
      <c r="A753" s="11" t="s">
        <v>285</v>
      </c>
      <c r="B753" s="277">
        <f t="shared" si="50"/>
        <v>3.5642682111828913E-3</v>
      </c>
      <c r="D753" s="277"/>
      <c r="E753" s="277" t="s">
        <v>342</v>
      </c>
      <c r="F753" s="277">
        <v>16</v>
      </c>
      <c r="G753" s="238">
        <f t="shared" si="51"/>
        <v>5.9701492537313433E-4</v>
      </c>
      <c r="H753" s="277"/>
      <c r="I753" s="277"/>
      <c r="J753" s="76"/>
    </row>
    <row r="754" spans="1:10" x14ac:dyDescent="0.25">
      <c r="A754" s="11" t="s">
        <v>285</v>
      </c>
      <c r="B754" s="277">
        <f t="shared" si="50"/>
        <v>2.7288928491869016E-5</v>
      </c>
      <c r="D754" s="277"/>
      <c r="E754" s="277" t="s">
        <v>273</v>
      </c>
      <c r="F754" s="277">
        <v>1.4</v>
      </c>
      <c r="G754" s="238">
        <f t="shared" si="51"/>
        <v>5.2238805970149253E-5</v>
      </c>
      <c r="H754" s="277"/>
      <c r="I754" s="277"/>
      <c r="J754" s="76"/>
    </row>
    <row r="755" spans="1:10" x14ac:dyDescent="0.25">
      <c r="A755" s="11" t="s">
        <v>285</v>
      </c>
      <c r="B755" s="277">
        <f t="shared" si="50"/>
        <v>0</v>
      </c>
      <c r="D755" s="277"/>
      <c r="E755" s="277" t="s">
        <v>52</v>
      </c>
      <c r="F755" s="276"/>
      <c r="G755" s="238"/>
      <c r="H755" s="277"/>
      <c r="I755" s="277"/>
      <c r="J755" s="76"/>
    </row>
    <row r="756" spans="1:10" ht="17.25" x14ac:dyDescent="0.25">
      <c r="A756" s="11" t="s">
        <v>285</v>
      </c>
      <c r="B756" s="277">
        <f t="shared" si="50"/>
        <v>2.2918369904210288E-3</v>
      </c>
      <c r="D756" s="277"/>
      <c r="E756" s="277" t="s">
        <v>331</v>
      </c>
      <c r="F756" s="277">
        <v>12.83</v>
      </c>
      <c r="G756" s="238">
        <f t="shared" si="51"/>
        <v>4.787313432835821E-4</v>
      </c>
      <c r="H756" s="277"/>
      <c r="I756" s="277"/>
      <c r="J756" s="76"/>
    </row>
    <row r="757" spans="1:10" x14ac:dyDescent="0.25">
      <c r="A757" s="11" t="s">
        <v>285</v>
      </c>
      <c r="B757" s="277">
        <f t="shared" si="50"/>
        <v>1.3922922699933169E-5</v>
      </c>
      <c r="D757" s="277"/>
      <c r="E757" s="277" t="s">
        <v>19</v>
      </c>
      <c r="F757" s="277">
        <v>1</v>
      </c>
      <c r="G757" s="238">
        <f t="shared" si="51"/>
        <v>3.7313432835820896E-5</v>
      </c>
      <c r="H757" s="277"/>
      <c r="I757" s="277"/>
      <c r="J757" s="76"/>
    </row>
    <row r="758" spans="1:10" x14ac:dyDescent="0.25">
      <c r="A758" s="11" t="s">
        <v>285</v>
      </c>
      <c r="B758" s="277">
        <f t="shared" si="50"/>
        <v>1.5162062820227223E-4</v>
      </c>
      <c r="D758" s="277"/>
      <c r="E758" s="277" t="s">
        <v>321</v>
      </c>
      <c r="F758" s="277">
        <v>3.3</v>
      </c>
      <c r="G758" s="238">
        <f t="shared" si="51"/>
        <v>1.2313432835820895E-4</v>
      </c>
      <c r="H758" s="277"/>
      <c r="I758" s="277"/>
      <c r="J758" s="76"/>
    </row>
    <row r="759" spans="1:10" x14ac:dyDescent="0.25">
      <c r="A759" s="11" t="s">
        <v>285</v>
      </c>
      <c r="B759" s="277">
        <f t="shared" si="50"/>
        <v>2.1176765426598354E-2</v>
      </c>
      <c r="D759" s="277"/>
      <c r="E759" s="277" t="s">
        <v>21</v>
      </c>
      <c r="F759" s="277">
        <v>39</v>
      </c>
      <c r="G759" s="238">
        <f t="shared" si="51"/>
        <v>1.4552238805970149E-3</v>
      </c>
      <c r="H759" s="277"/>
      <c r="I759" s="277"/>
      <c r="J759" s="76"/>
    </row>
    <row r="760" spans="1:10" x14ac:dyDescent="0.25">
      <c r="A760" s="11" t="s">
        <v>285</v>
      </c>
      <c r="B760" s="277">
        <f t="shared" si="50"/>
        <v>10.249554466473603</v>
      </c>
      <c r="D760" s="277"/>
      <c r="E760" s="277" t="s">
        <v>190</v>
      </c>
      <c r="F760" s="277">
        <v>858</v>
      </c>
      <c r="G760" s="238">
        <f t="shared" si="51"/>
        <v>3.2014925373134329E-2</v>
      </c>
      <c r="H760" s="277"/>
      <c r="I760" s="277"/>
      <c r="J760" s="76"/>
    </row>
    <row r="761" spans="1:10" x14ac:dyDescent="0.25">
      <c r="A761" s="11" t="s">
        <v>285</v>
      </c>
      <c r="B761" s="277">
        <f t="shared" si="50"/>
        <v>4.211684116729783E-2</v>
      </c>
      <c r="D761" s="277"/>
      <c r="E761" s="277" t="s">
        <v>227</v>
      </c>
      <c r="F761" s="277">
        <v>55</v>
      </c>
      <c r="G761" s="238">
        <f t="shared" si="51"/>
        <v>2.0522388059701492E-3</v>
      </c>
      <c r="H761" s="277"/>
      <c r="I761" s="277"/>
      <c r="J761" s="76"/>
    </row>
    <row r="762" spans="1:10" x14ac:dyDescent="0.25">
      <c r="A762" s="11" t="s">
        <v>285</v>
      </c>
      <c r="B762" s="277">
        <f t="shared" si="50"/>
        <v>1.2811114518963023</v>
      </c>
      <c r="D762" s="277"/>
      <c r="E762" s="277" t="s">
        <v>9</v>
      </c>
      <c r="F762" s="277">
        <v>303.339</v>
      </c>
      <c r="G762" s="238">
        <f t="shared" si="51"/>
        <v>1.1318619402985074E-2</v>
      </c>
      <c r="H762" s="277"/>
      <c r="I762" s="277"/>
      <c r="J762" s="76"/>
    </row>
    <row r="763" spans="1:10" x14ac:dyDescent="0.25">
      <c r="A763" s="11" t="s">
        <v>285</v>
      </c>
      <c r="B763" s="277">
        <f t="shared" si="50"/>
        <v>0.79529126754288249</v>
      </c>
      <c r="D763" s="277"/>
      <c r="E763" s="277" t="s">
        <v>23</v>
      </c>
      <c r="F763" s="277">
        <v>239</v>
      </c>
      <c r="G763" s="238">
        <f t="shared" si="51"/>
        <v>8.9179104477611938E-3</v>
      </c>
      <c r="H763" s="277"/>
      <c r="I763" s="277"/>
      <c r="J763" s="76"/>
    </row>
    <row r="764" spans="1:10" x14ac:dyDescent="0.25">
      <c r="A764" s="11" t="s">
        <v>285</v>
      </c>
      <c r="B764" s="277">
        <f t="shared" si="50"/>
        <v>0</v>
      </c>
      <c r="D764" s="277"/>
      <c r="E764" s="277" t="s">
        <v>24</v>
      </c>
      <c r="F764" s="277"/>
      <c r="G764" s="238"/>
      <c r="H764" s="277"/>
      <c r="I764" s="277"/>
      <c r="J764" s="76"/>
    </row>
    <row r="765" spans="1:10" x14ac:dyDescent="0.25">
      <c r="A765" s="11" t="s">
        <v>285</v>
      </c>
      <c r="B765" s="277">
        <f t="shared" si="50"/>
        <v>8.9106705279572282E-4</v>
      </c>
      <c r="D765" s="277"/>
      <c r="E765" s="277" t="s">
        <v>322</v>
      </c>
      <c r="F765" s="277">
        <v>8</v>
      </c>
      <c r="G765" s="238">
        <f t="shared" si="51"/>
        <v>2.9850746268656717E-4</v>
      </c>
      <c r="H765" s="277"/>
      <c r="I765" s="277"/>
      <c r="J765" s="76"/>
    </row>
    <row r="766" spans="1:10" x14ac:dyDescent="0.25">
      <c r="A766" s="11" t="s">
        <v>285</v>
      </c>
      <c r="B766" s="277">
        <f t="shared" si="50"/>
        <v>0</v>
      </c>
      <c r="D766" s="277"/>
      <c r="E766" s="277" t="s">
        <v>25</v>
      </c>
      <c r="F766" s="277"/>
      <c r="G766" s="238"/>
      <c r="H766" s="277"/>
      <c r="I766" s="277"/>
      <c r="J766" s="76"/>
    </row>
    <row r="767" spans="1:10" x14ac:dyDescent="0.25">
      <c r="A767" s="11" t="s">
        <v>285</v>
      </c>
      <c r="B767" s="277">
        <f t="shared" si="50"/>
        <v>0</v>
      </c>
      <c r="D767" s="277"/>
      <c r="E767" s="277" t="s">
        <v>10</v>
      </c>
      <c r="F767" s="277"/>
      <c r="G767" s="238"/>
      <c r="H767" s="277"/>
      <c r="I767" s="277"/>
      <c r="J767" s="76"/>
    </row>
    <row r="768" spans="1:10" x14ac:dyDescent="0.25">
      <c r="A768" s="11" t="s">
        <v>285</v>
      </c>
      <c r="B768" s="277">
        <f t="shared" si="50"/>
        <v>1.8044107819113387E-4</v>
      </c>
      <c r="D768" s="277"/>
      <c r="E768" s="277" t="s">
        <v>111</v>
      </c>
      <c r="F768" s="277">
        <v>3.6</v>
      </c>
      <c r="G768" s="238">
        <f t="shared" si="51"/>
        <v>1.3432835820895522E-4</v>
      </c>
      <c r="H768" s="277"/>
      <c r="I768" s="277"/>
      <c r="J768" s="76"/>
    </row>
    <row r="769" spans="1:10" x14ac:dyDescent="0.25">
      <c r="A769" s="11" t="s">
        <v>285</v>
      </c>
      <c r="B769" s="277">
        <f t="shared" si="50"/>
        <v>11.784361773223436</v>
      </c>
      <c r="D769" s="277"/>
      <c r="E769" s="277" t="s">
        <v>228</v>
      </c>
      <c r="F769" s="277">
        <v>920</v>
      </c>
      <c r="G769" s="238">
        <f t="shared" si="51"/>
        <v>3.4328358208955224E-2</v>
      </c>
      <c r="H769" s="277"/>
      <c r="I769" s="277"/>
      <c r="J769" s="76"/>
    </row>
    <row r="770" spans="1:10" x14ac:dyDescent="0.25">
      <c r="A770" s="11" t="s">
        <v>285</v>
      </c>
      <c r="B770" s="277">
        <f t="shared" si="50"/>
        <v>1.0915571396747604E-2</v>
      </c>
      <c r="D770" s="277"/>
      <c r="E770" s="277" t="s">
        <v>220</v>
      </c>
      <c r="F770" s="277">
        <v>28</v>
      </c>
      <c r="G770" s="238">
        <f t="shared" si="51"/>
        <v>1.044776119402985E-3</v>
      </c>
      <c r="H770" s="277"/>
      <c r="I770" s="277"/>
      <c r="J770" s="76"/>
    </row>
    <row r="771" spans="1:10" x14ac:dyDescent="0.25">
      <c r="A771" s="11" t="s">
        <v>285</v>
      </c>
      <c r="B771" s="277">
        <f t="shared" si="50"/>
        <v>2.227667631989307E-4</v>
      </c>
      <c r="D771" s="277"/>
      <c r="E771" s="277" t="s">
        <v>170</v>
      </c>
      <c r="F771" s="277">
        <v>4</v>
      </c>
      <c r="G771" s="238">
        <f t="shared" si="51"/>
        <v>1.4925373134328358E-4</v>
      </c>
      <c r="H771" s="277"/>
      <c r="I771" s="277"/>
      <c r="J771" s="76"/>
    </row>
    <row r="772" spans="1:10" x14ac:dyDescent="0.25">
      <c r="A772" s="11" t="s">
        <v>285</v>
      </c>
      <c r="B772" s="277">
        <f t="shared" si="50"/>
        <v>1.2530630429939854E-2</v>
      </c>
      <c r="D772" s="277"/>
      <c r="E772" s="277" t="s">
        <v>154</v>
      </c>
      <c r="F772" s="277">
        <v>30</v>
      </c>
      <c r="G772" s="238">
        <f t="shared" si="51"/>
        <v>1.1194029850746269E-3</v>
      </c>
      <c r="H772" s="277"/>
      <c r="I772" s="277"/>
      <c r="J772" s="76"/>
    </row>
    <row r="773" spans="1:10" x14ac:dyDescent="0.25">
      <c r="A773" s="11" t="s">
        <v>285</v>
      </c>
      <c r="B773" s="277">
        <f t="shared" si="50"/>
        <v>0</v>
      </c>
      <c r="D773" s="277"/>
      <c r="E773" s="277" t="s">
        <v>181</v>
      </c>
      <c r="F773" s="277"/>
      <c r="G773" s="238"/>
      <c r="H773" s="277"/>
      <c r="I773" s="277"/>
      <c r="J773" s="76"/>
    </row>
    <row r="774" spans="1:10" x14ac:dyDescent="0.25">
      <c r="A774" s="11" t="s">
        <v>285</v>
      </c>
      <c r="B774" s="277">
        <f t="shared" si="50"/>
        <v>0</v>
      </c>
      <c r="D774" s="277"/>
      <c r="E774" s="277" t="s">
        <v>323</v>
      </c>
      <c r="F774" s="276"/>
      <c r="G774" s="238"/>
      <c r="H774" s="277"/>
      <c r="I774" s="277"/>
      <c r="J774" s="76"/>
    </row>
    <row r="775" spans="1:10" x14ac:dyDescent="0.25">
      <c r="A775" s="11" t="s">
        <v>285</v>
      </c>
      <c r="B775" s="277">
        <f t="shared" si="50"/>
        <v>0</v>
      </c>
      <c r="D775" s="277"/>
      <c r="E775" s="277" t="s">
        <v>333</v>
      </c>
      <c r="F775" s="276"/>
      <c r="G775" s="238"/>
      <c r="H775" s="277"/>
      <c r="I775" s="277"/>
      <c r="J775" s="76"/>
    </row>
    <row r="776" spans="1:10" x14ac:dyDescent="0.25">
      <c r="A776" s="11" t="s">
        <v>285</v>
      </c>
      <c r="B776" s="277">
        <f t="shared" si="50"/>
        <v>348.07306749832929</v>
      </c>
      <c r="D776" s="277"/>
      <c r="E776" s="277" t="s">
        <v>56</v>
      </c>
      <c r="F776" s="277">
        <v>5000</v>
      </c>
      <c r="G776" s="238">
        <f t="shared" si="51"/>
        <v>0.18656716417910449</v>
      </c>
      <c r="H776" s="277"/>
      <c r="I776" s="277"/>
      <c r="J776" s="76"/>
    </row>
    <row r="777" spans="1:10" x14ac:dyDescent="0.25">
      <c r="A777" s="11" t="s">
        <v>285</v>
      </c>
      <c r="B777" s="277">
        <f t="shared" si="50"/>
        <v>5.8824348407217633E-2</v>
      </c>
      <c r="D777" s="277"/>
      <c r="E777" s="277" t="s">
        <v>194</v>
      </c>
      <c r="F777" s="277">
        <v>65</v>
      </c>
      <c r="G777" s="238">
        <f t="shared" si="51"/>
        <v>2.4253731343283581E-3</v>
      </c>
      <c r="H777" s="277"/>
      <c r="I777" s="277"/>
      <c r="J777" s="76"/>
    </row>
    <row r="778" spans="1:10" x14ac:dyDescent="0.25">
      <c r="A778" s="11" t="s">
        <v>285</v>
      </c>
      <c r="B778" s="277">
        <f t="shared" si="50"/>
        <v>1.0915571396747608</v>
      </c>
      <c r="D778" s="277"/>
      <c r="E778" s="277" t="s">
        <v>165</v>
      </c>
      <c r="F778" s="277">
        <v>280</v>
      </c>
      <c r="G778" s="238">
        <f t="shared" si="51"/>
        <v>1.0447761194029851E-2</v>
      </c>
      <c r="H778" s="277"/>
      <c r="I778" s="277"/>
      <c r="J778" s="76"/>
    </row>
    <row r="779" spans="1:10" x14ac:dyDescent="0.25">
      <c r="A779" s="11" t="s">
        <v>285</v>
      </c>
      <c r="B779" s="277">
        <f t="shared" si="50"/>
        <v>5.569169079973269E-3</v>
      </c>
      <c r="D779" s="277"/>
      <c r="E779" s="277" t="s">
        <v>84</v>
      </c>
      <c r="F779" s="277">
        <v>20</v>
      </c>
      <c r="G779" s="238">
        <f t="shared" si="51"/>
        <v>7.4626865671641792E-4</v>
      </c>
      <c r="H779" s="277"/>
      <c r="I779" s="277"/>
      <c r="J779" s="76"/>
    </row>
    <row r="780" spans="1:10" x14ac:dyDescent="0.25">
      <c r="A780" s="11" t="s">
        <v>285</v>
      </c>
      <c r="B780" s="277">
        <f t="shared" si="50"/>
        <v>1.746491423479617E-3</v>
      </c>
      <c r="D780" s="277"/>
      <c r="E780" s="277" t="s">
        <v>116</v>
      </c>
      <c r="F780" s="277">
        <v>11.2</v>
      </c>
      <c r="G780" s="238">
        <f t="shared" si="51"/>
        <v>4.1791044776119402E-4</v>
      </c>
      <c r="H780" s="277"/>
      <c r="I780" s="277"/>
      <c r="J780" s="76"/>
    </row>
    <row r="781" spans="1:10" x14ac:dyDescent="0.25">
      <c r="A781" s="11" t="s">
        <v>285</v>
      </c>
      <c r="B781" s="277">
        <f t="shared" si="50"/>
        <v>3.1326576074849634E-3</v>
      </c>
      <c r="D781" s="277"/>
      <c r="E781" s="277" t="s">
        <v>324</v>
      </c>
      <c r="F781" s="277">
        <v>15</v>
      </c>
      <c r="G781" s="238">
        <f t="shared" si="51"/>
        <v>5.5970149253731347E-4</v>
      </c>
      <c r="H781" s="277"/>
      <c r="I781" s="277"/>
      <c r="J781" s="76"/>
    </row>
    <row r="782" spans="1:10" x14ac:dyDescent="0.25">
      <c r="A782" s="11" t="s">
        <v>285</v>
      </c>
      <c r="B782" s="277">
        <f t="shared" si="50"/>
        <v>0</v>
      </c>
      <c r="D782" s="277"/>
      <c r="E782" s="277" t="s">
        <v>343</v>
      </c>
      <c r="F782" s="276"/>
      <c r="G782" s="238"/>
      <c r="H782" s="277"/>
      <c r="I782" s="277"/>
      <c r="J782" s="76"/>
    </row>
    <row r="783" spans="1:10" x14ac:dyDescent="0.25">
      <c r="A783" s="11" t="s">
        <v>285</v>
      </c>
      <c r="B783" s="277">
        <f t="shared" si="50"/>
        <v>0</v>
      </c>
      <c r="D783" s="277"/>
      <c r="E783" s="277" t="s">
        <v>325</v>
      </c>
      <c r="F783" s="276"/>
      <c r="G783" s="238"/>
      <c r="H783" s="277"/>
      <c r="I783" s="277"/>
      <c r="J783" s="76"/>
    </row>
    <row r="784" spans="1:10" x14ac:dyDescent="0.25">
      <c r="A784" s="11" t="s">
        <v>285</v>
      </c>
      <c r="B784" s="277">
        <f t="shared" si="50"/>
        <v>8.7018266874582328E-5</v>
      </c>
      <c r="D784" s="277"/>
      <c r="E784" s="277" t="s">
        <v>28</v>
      </c>
      <c r="F784" s="277">
        <v>2.5</v>
      </c>
      <c r="G784" s="238">
        <f t="shared" si="51"/>
        <v>9.328358208955224E-5</v>
      </c>
      <c r="H784" s="277"/>
      <c r="I784" s="277"/>
      <c r="J784" s="76"/>
    </row>
    <row r="785" spans="1:10" x14ac:dyDescent="0.25">
      <c r="A785" s="11" t="s">
        <v>285</v>
      </c>
      <c r="B785" s="277">
        <f t="shared" si="50"/>
        <v>0</v>
      </c>
      <c r="D785" s="277"/>
      <c r="E785" s="277" t="s">
        <v>334</v>
      </c>
      <c r="F785" s="276"/>
      <c r="G785" s="238"/>
      <c r="H785" s="277"/>
      <c r="I785" s="277"/>
      <c r="J785" s="76"/>
    </row>
    <row r="786" spans="1:10" x14ac:dyDescent="0.25">
      <c r="A786" s="11" t="s">
        <v>285</v>
      </c>
      <c r="B786" s="277">
        <f t="shared" si="50"/>
        <v>0.10538260191579416</v>
      </c>
      <c r="D786" s="277"/>
      <c r="E786" s="277" t="s">
        <v>184</v>
      </c>
      <c r="F786" s="277">
        <v>87</v>
      </c>
      <c r="G786" s="238">
        <f t="shared" si="51"/>
        <v>3.2462686567164179E-3</v>
      </c>
      <c r="H786" s="277"/>
      <c r="I786" s="277"/>
      <c r="J786" s="76"/>
    </row>
    <row r="787" spans="1:10" x14ac:dyDescent="0.25">
      <c r="A787" s="11" t="s">
        <v>285</v>
      </c>
      <c r="B787" s="277">
        <f t="shared" si="50"/>
        <v>198.70563161149479</v>
      </c>
      <c r="D787" s="277"/>
      <c r="E787" s="277" t="s">
        <v>326</v>
      </c>
      <c r="F787" s="277">
        <v>3777.808</v>
      </c>
      <c r="G787" s="238">
        <f t="shared" si="51"/>
        <v>0.14096298507462687</v>
      </c>
      <c r="H787" s="277"/>
      <c r="I787" s="277"/>
      <c r="J787" s="76"/>
    </row>
    <row r="788" spans="1:10" x14ac:dyDescent="0.25">
      <c r="A788" s="11" t="s">
        <v>285</v>
      </c>
      <c r="B788" s="277">
        <f t="shared" si="50"/>
        <v>7.3684287285586975E-3</v>
      </c>
      <c r="D788" s="277"/>
      <c r="E788" s="277" t="s">
        <v>158</v>
      </c>
      <c r="F788" s="277">
        <v>23.004999999999999</v>
      </c>
      <c r="G788" s="238">
        <f t="shared" si="51"/>
        <v>8.5839552238805965E-4</v>
      </c>
      <c r="H788" s="277"/>
      <c r="I788" s="277"/>
      <c r="J788" s="76"/>
    </row>
    <row r="789" spans="1:10" x14ac:dyDescent="0.25">
      <c r="A789" s="11" t="s">
        <v>285</v>
      </c>
      <c r="B789" s="277">
        <f t="shared" si="50"/>
        <v>22.20941468032969</v>
      </c>
      <c r="D789" s="277"/>
      <c r="E789" s="277" t="s">
        <v>118</v>
      </c>
      <c r="F789" s="277">
        <v>1263</v>
      </c>
      <c r="G789" s="238">
        <f t="shared" si="51"/>
        <v>4.7126865671641788E-2</v>
      </c>
      <c r="H789" s="277"/>
      <c r="I789" s="277"/>
      <c r="J789" s="76"/>
    </row>
    <row r="790" spans="1:10" x14ac:dyDescent="0.25">
      <c r="A790" s="11" t="s">
        <v>285</v>
      </c>
      <c r="B790" s="277">
        <f t="shared" si="50"/>
        <v>2.8193918467364663E-2</v>
      </c>
      <c r="D790" s="277"/>
      <c r="E790" s="277" t="s">
        <v>85</v>
      </c>
      <c r="F790" s="277">
        <v>45</v>
      </c>
      <c r="G790" s="238">
        <f t="shared" si="51"/>
        <v>1.6791044776119403E-3</v>
      </c>
      <c r="H790" s="277"/>
      <c r="I790" s="277"/>
      <c r="J790" s="76"/>
    </row>
    <row r="791" spans="1:10" x14ac:dyDescent="0.25">
      <c r="A791" s="11" t="s">
        <v>285</v>
      </c>
      <c r="B791" s="277">
        <f t="shared" si="50"/>
        <v>0</v>
      </c>
      <c r="D791" s="277"/>
      <c r="E791" s="277" t="s">
        <v>29</v>
      </c>
      <c r="F791" s="277"/>
      <c r="G791" s="238"/>
      <c r="H791" s="277"/>
      <c r="I791" s="277"/>
      <c r="J791" s="76"/>
    </row>
    <row r="792" spans="1:10" ht="17.25" x14ac:dyDescent="0.25">
      <c r="A792" s="11" t="s">
        <v>285</v>
      </c>
      <c r="B792" s="277">
        <f t="shared" si="50"/>
        <v>24.776620628202277</v>
      </c>
      <c r="D792" s="277"/>
      <c r="E792" s="277" t="s">
        <v>335</v>
      </c>
      <c r="F792" s="277">
        <v>1334</v>
      </c>
      <c r="G792" s="238">
        <f t="shared" si="51"/>
        <v>4.9776119402985076E-2</v>
      </c>
      <c r="H792" s="277"/>
      <c r="I792" s="277"/>
      <c r="J792" s="76"/>
    </row>
    <row r="793" spans="1:10" x14ac:dyDescent="0.25">
      <c r="A793" s="11" t="s">
        <v>285</v>
      </c>
      <c r="B793" s="277">
        <f t="shared" si="50"/>
        <v>7.3652261082646475E-5</v>
      </c>
      <c r="D793" s="277"/>
      <c r="E793" s="277" t="s">
        <v>54</v>
      </c>
      <c r="F793" s="277">
        <v>2.2999999999999998</v>
      </c>
      <c r="G793" s="238">
        <f t="shared" si="51"/>
        <v>8.5820895522388058E-5</v>
      </c>
      <c r="H793" s="277"/>
      <c r="I793" s="277"/>
      <c r="J793" s="76"/>
    </row>
    <row r="794" spans="1:10" x14ac:dyDescent="0.25">
      <c r="A794" s="11" t="s">
        <v>285</v>
      </c>
      <c r="B794" s="277">
        <f t="shared" si="50"/>
        <v>4.6836711962575177E-4</v>
      </c>
      <c r="D794" s="277"/>
      <c r="E794" s="277" t="s">
        <v>327</v>
      </c>
      <c r="F794" s="277">
        <v>5.8</v>
      </c>
      <c r="G794" s="238">
        <f t="shared" si="51"/>
        <v>2.1641791044776118E-4</v>
      </c>
      <c r="H794" s="277"/>
      <c r="I794" s="277"/>
      <c r="J794" s="76"/>
    </row>
    <row r="795" spans="1:10" x14ac:dyDescent="0.25">
      <c r="A795" s="11" t="s">
        <v>285</v>
      </c>
      <c r="B795" s="277">
        <f t="shared" si="50"/>
        <v>3.6213521942526176E-6</v>
      </c>
      <c r="D795" s="277"/>
      <c r="E795" s="277" t="s">
        <v>120</v>
      </c>
      <c r="F795" s="277">
        <v>0.51</v>
      </c>
      <c r="G795" s="238">
        <f t="shared" si="51"/>
        <v>1.9029850746268656E-5</v>
      </c>
      <c r="H795" s="277"/>
      <c r="I795" s="277"/>
      <c r="J795" s="76"/>
    </row>
    <row r="796" spans="1:10" x14ac:dyDescent="0.25">
      <c r="A796" s="11" t="s">
        <v>285</v>
      </c>
      <c r="B796" s="277">
        <f t="shared" si="50"/>
        <v>6.822232122967254E-6</v>
      </c>
      <c r="D796" s="277"/>
      <c r="E796" s="277" t="s">
        <v>328</v>
      </c>
      <c r="F796" s="277">
        <v>0.7</v>
      </c>
      <c r="G796" s="238">
        <f t="shared" si="51"/>
        <v>2.6119402985074626E-5</v>
      </c>
      <c r="H796" s="277"/>
      <c r="I796" s="277"/>
      <c r="J796" s="76"/>
    </row>
    <row r="797" spans="1:10" x14ac:dyDescent="0.25">
      <c r="A797" s="11" t="s">
        <v>285</v>
      </c>
      <c r="B797" s="277">
        <f t="shared" ref="B797:B812" si="52">POWER((F797/$J$732)*100, 2)</f>
        <v>6.6287034974381834E-2</v>
      </c>
      <c r="D797" s="277"/>
      <c r="E797" s="277" t="s">
        <v>121</v>
      </c>
      <c r="F797" s="277">
        <v>69</v>
      </c>
      <c r="G797" s="238">
        <f t="shared" si="51"/>
        <v>2.574626865671642E-3</v>
      </c>
      <c r="H797" s="277"/>
      <c r="I797" s="277"/>
      <c r="J797" s="76"/>
    </row>
    <row r="798" spans="1:10" x14ac:dyDescent="0.25">
      <c r="A798" s="11" t="s">
        <v>285</v>
      </c>
      <c r="B798" s="277">
        <f t="shared" si="52"/>
        <v>5.0122521719759411E-4</v>
      </c>
      <c r="D798" s="277"/>
      <c r="E798" s="277" t="s">
        <v>32</v>
      </c>
      <c r="F798" s="277">
        <v>6</v>
      </c>
      <c r="G798" s="238">
        <f t="shared" ref="G798:G812" si="53">F798/$J$732</f>
        <v>2.2388059701492538E-4</v>
      </c>
      <c r="H798" s="277"/>
      <c r="I798" s="277"/>
      <c r="J798" s="76"/>
    </row>
    <row r="799" spans="1:10" x14ac:dyDescent="0.25">
      <c r="A799" s="11" t="s">
        <v>285</v>
      </c>
      <c r="B799" s="277">
        <f t="shared" si="52"/>
        <v>5.01225217197594E-6</v>
      </c>
      <c r="D799" s="277"/>
      <c r="E799" s="277" t="s">
        <v>182</v>
      </c>
      <c r="F799" s="277">
        <v>0.6</v>
      </c>
      <c r="G799" s="238">
        <f t="shared" si="53"/>
        <v>2.2388059701492536E-5</v>
      </c>
      <c r="H799" s="277"/>
      <c r="I799" s="277"/>
      <c r="J799" s="76"/>
    </row>
    <row r="800" spans="1:10" x14ac:dyDescent="0.25">
      <c r="A800" s="11" t="s">
        <v>285</v>
      </c>
      <c r="B800" s="277">
        <f t="shared" si="52"/>
        <v>2.0381930457924931</v>
      </c>
      <c r="D800" s="277"/>
      <c r="E800" s="277" t="s">
        <v>174</v>
      </c>
      <c r="F800" s="277">
        <v>382.61099999999999</v>
      </c>
      <c r="G800" s="238">
        <f t="shared" si="53"/>
        <v>1.4276529850746268E-2</v>
      </c>
      <c r="H800" s="277"/>
      <c r="I800" s="277"/>
      <c r="J800" s="76"/>
    </row>
    <row r="801" spans="1:10" x14ac:dyDescent="0.25">
      <c r="A801" s="11" t="s">
        <v>285</v>
      </c>
      <c r="B801" s="277">
        <f t="shared" si="52"/>
        <v>8.7018266874582328E-5</v>
      </c>
      <c r="D801" s="277"/>
      <c r="E801" s="277" t="s">
        <v>122</v>
      </c>
      <c r="F801" s="277">
        <v>2.5</v>
      </c>
      <c r="G801" s="238">
        <f t="shared" si="53"/>
        <v>9.328358208955224E-5</v>
      </c>
      <c r="H801" s="277"/>
      <c r="I801" s="277"/>
      <c r="J801" s="76"/>
    </row>
    <row r="802" spans="1:10" x14ac:dyDescent="0.25">
      <c r="A802" s="11" t="s">
        <v>285</v>
      </c>
      <c r="B802" s="277">
        <f t="shared" si="52"/>
        <v>1.2530630429939853E-4</v>
      </c>
      <c r="D802" s="277"/>
      <c r="E802" s="277" t="s">
        <v>140</v>
      </c>
      <c r="F802" s="277">
        <v>3</v>
      </c>
      <c r="G802" s="238">
        <f t="shared" si="53"/>
        <v>1.1194029850746269E-4</v>
      </c>
      <c r="H802" s="277"/>
      <c r="I802" s="277"/>
      <c r="J802" s="76"/>
    </row>
    <row r="803" spans="1:10" x14ac:dyDescent="0.25">
      <c r="A803" s="11" t="s">
        <v>285</v>
      </c>
      <c r="B803" s="277">
        <f t="shared" si="52"/>
        <v>1.7154433058587657E-3</v>
      </c>
      <c r="D803" s="277"/>
      <c r="E803" s="277" t="s">
        <v>46</v>
      </c>
      <c r="F803" s="277">
        <v>11.1</v>
      </c>
      <c r="G803" s="238">
        <f t="shared" si="53"/>
        <v>4.1417910447761193E-4</v>
      </c>
      <c r="H803" s="277"/>
      <c r="I803" s="277"/>
      <c r="J803" s="76"/>
    </row>
    <row r="804" spans="1:10" x14ac:dyDescent="0.25">
      <c r="A804" s="11" t="s">
        <v>285</v>
      </c>
      <c r="B804" s="277">
        <f t="shared" si="52"/>
        <v>1.4176101038650033E-2</v>
      </c>
      <c r="D804" s="277"/>
      <c r="E804" s="277" t="s">
        <v>161</v>
      </c>
      <c r="F804" s="277">
        <v>31.908999999999999</v>
      </c>
      <c r="G804" s="238">
        <f t="shared" si="53"/>
        <v>1.190634328358209E-3</v>
      </c>
      <c r="H804" s="277"/>
      <c r="I804" s="277"/>
      <c r="J804" s="76"/>
    </row>
    <row r="805" spans="1:10" x14ac:dyDescent="0.25">
      <c r="A805" s="11" t="s">
        <v>285</v>
      </c>
      <c r="B805" s="277">
        <f t="shared" si="52"/>
        <v>0</v>
      </c>
      <c r="D805" s="277"/>
      <c r="E805" s="277" t="s">
        <v>329</v>
      </c>
      <c r="F805" s="277"/>
      <c r="G805" s="238"/>
      <c r="H805" s="277"/>
      <c r="I805" s="277"/>
      <c r="J805" s="76"/>
    </row>
    <row r="806" spans="1:10" x14ac:dyDescent="0.25">
      <c r="A806" s="11" t="s">
        <v>285</v>
      </c>
      <c r="B806" s="277">
        <f t="shared" si="52"/>
        <v>0.47075983515259517</v>
      </c>
      <c r="D806" s="277"/>
      <c r="E806" s="277" t="s">
        <v>31</v>
      </c>
      <c r="F806" s="277">
        <v>183.88</v>
      </c>
      <c r="G806" s="238">
        <f t="shared" si="53"/>
        <v>6.8611940298507462E-3</v>
      </c>
      <c r="H806" s="277"/>
      <c r="I806" s="277"/>
      <c r="J806" s="76"/>
    </row>
    <row r="807" spans="1:10" x14ac:dyDescent="0.25">
      <c r="A807" s="11" t="s">
        <v>285</v>
      </c>
      <c r="B807" s="277">
        <f t="shared" si="52"/>
        <v>0</v>
      </c>
      <c r="D807" s="277"/>
      <c r="E807" s="277" t="s">
        <v>128</v>
      </c>
      <c r="F807" s="276"/>
      <c r="G807" s="238"/>
      <c r="H807" s="277"/>
      <c r="I807" s="277"/>
      <c r="J807" s="76"/>
    </row>
    <row r="808" spans="1:10" x14ac:dyDescent="0.25">
      <c r="A808" s="11" t="s">
        <v>285</v>
      </c>
      <c r="B808" s="277">
        <f t="shared" si="52"/>
        <v>19.386277567386948</v>
      </c>
      <c r="D808" s="277"/>
      <c r="E808" s="277" t="s">
        <v>38</v>
      </c>
      <c r="F808" s="277">
        <v>1180</v>
      </c>
      <c r="G808" s="238">
        <f t="shared" si="53"/>
        <v>4.4029850746268653E-2</v>
      </c>
      <c r="H808" s="277"/>
      <c r="I808" s="277"/>
      <c r="J808" s="76"/>
    </row>
    <row r="809" spans="1:10" x14ac:dyDescent="0.25">
      <c r="A809" s="11" t="s">
        <v>285</v>
      </c>
      <c r="B809" s="277">
        <f t="shared" si="52"/>
        <v>0</v>
      </c>
      <c r="D809" s="277"/>
      <c r="E809" s="277" t="s">
        <v>341</v>
      </c>
      <c r="F809" s="277"/>
      <c r="G809" s="238"/>
      <c r="H809" s="277"/>
      <c r="I809" s="277"/>
      <c r="J809" s="76"/>
    </row>
    <row r="810" spans="1:10" x14ac:dyDescent="0.25">
      <c r="A810" s="11" t="s">
        <v>285</v>
      </c>
      <c r="B810" s="277">
        <f t="shared" si="52"/>
        <v>5.702829137892626E-2</v>
      </c>
      <c r="D810" s="277"/>
      <c r="E810" s="277" t="s">
        <v>330</v>
      </c>
      <c r="F810" s="277">
        <v>64</v>
      </c>
      <c r="G810" s="238">
        <f t="shared" si="53"/>
        <v>2.3880597014925373E-3</v>
      </c>
      <c r="H810" s="277"/>
      <c r="I810" s="277"/>
      <c r="J810" s="76"/>
    </row>
    <row r="811" spans="1:10" x14ac:dyDescent="0.25">
      <c r="A811" s="11" t="s">
        <v>285</v>
      </c>
      <c r="B811" s="277">
        <f t="shared" si="52"/>
        <v>1.3922922699933173E-3</v>
      </c>
      <c r="D811" s="277"/>
      <c r="E811" s="277" t="s">
        <v>89</v>
      </c>
      <c r="F811" s="277">
        <v>10</v>
      </c>
      <c r="G811" s="238">
        <f t="shared" si="53"/>
        <v>3.7313432835820896E-4</v>
      </c>
      <c r="H811" s="277"/>
      <c r="I811" s="277"/>
      <c r="J811" s="76"/>
    </row>
    <row r="812" spans="1:10" x14ac:dyDescent="0.25">
      <c r="A812" s="150" t="s">
        <v>285</v>
      </c>
      <c r="B812" s="12">
        <f t="shared" si="52"/>
        <v>5.01225217197594E-6</v>
      </c>
      <c r="C812" s="150"/>
      <c r="D812" s="12"/>
      <c r="E812" s="12" t="s">
        <v>86</v>
      </c>
      <c r="F812" s="12">
        <v>0.6</v>
      </c>
      <c r="G812" s="237">
        <f t="shared" si="53"/>
        <v>2.2388059701492536E-5</v>
      </c>
      <c r="H812" s="12"/>
      <c r="I812" s="12"/>
      <c r="J812" s="147"/>
    </row>
    <row r="813" spans="1:10" x14ac:dyDescent="0.25">
      <c r="A813" s="11" t="s">
        <v>286</v>
      </c>
      <c r="B813" s="178">
        <f>POWER((F813/$J$813)*100, 2)</f>
        <v>0</v>
      </c>
      <c r="C813" s="11">
        <f>SUM(B813:B844)</f>
        <v>1673.9852316171477</v>
      </c>
      <c r="D813" s="277"/>
      <c r="E813" s="277" t="s">
        <v>97</v>
      </c>
      <c r="F813" s="276"/>
      <c r="G813" s="238"/>
      <c r="H813" s="277"/>
      <c r="I813" s="277"/>
      <c r="J813" s="76">
        <v>22700</v>
      </c>
    </row>
    <row r="814" spans="1:10" x14ac:dyDescent="0.25">
      <c r="A814" s="11" t="s">
        <v>286</v>
      </c>
      <c r="B814" s="178">
        <f t="shared" ref="B814:B844" si="54">POWER((F814/$J$813)*100, 2)</f>
        <v>1.74658929922956E-2</v>
      </c>
      <c r="D814" s="277"/>
      <c r="E814" s="277" t="s">
        <v>81</v>
      </c>
      <c r="F814" s="277">
        <v>30</v>
      </c>
      <c r="G814" s="238">
        <f>F814/$J$813</f>
        <v>1.3215859030837004E-3</v>
      </c>
      <c r="H814" s="277"/>
      <c r="I814" s="277"/>
      <c r="J814" s="76"/>
    </row>
    <row r="815" spans="1:10" x14ac:dyDescent="0.25">
      <c r="A815" s="11" t="s">
        <v>286</v>
      </c>
      <c r="B815" s="178">
        <f t="shared" si="54"/>
        <v>2.3773021017291236</v>
      </c>
      <c r="D815" s="277"/>
      <c r="E815" s="277" t="s">
        <v>5</v>
      </c>
      <c r="F815" s="277">
        <v>350</v>
      </c>
      <c r="G815" s="238">
        <f t="shared" ref="G815:G844" si="55">F815/$J$813</f>
        <v>1.5418502202643172E-2</v>
      </c>
      <c r="H815" s="277"/>
      <c r="I815" s="277"/>
      <c r="J815" s="76"/>
    </row>
    <row r="816" spans="1:10" x14ac:dyDescent="0.25">
      <c r="A816" s="11" t="s">
        <v>286</v>
      </c>
      <c r="B816" s="178">
        <f t="shared" si="54"/>
        <v>0</v>
      </c>
      <c r="D816" s="277"/>
      <c r="E816" s="277" t="s">
        <v>100</v>
      </c>
      <c r="F816" s="277"/>
      <c r="G816" s="238"/>
      <c r="H816" s="277"/>
      <c r="I816" s="277"/>
      <c r="J816" s="76"/>
    </row>
    <row r="817" spans="1:10" x14ac:dyDescent="0.25">
      <c r="A817" s="11" t="s">
        <v>286</v>
      </c>
      <c r="B817" s="178">
        <f t="shared" si="54"/>
        <v>0.77626191076869344</v>
      </c>
      <c r="D817" s="277"/>
      <c r="E817" s="277" t="s">
        <v>6</v>
      </c>
      <c r="F817" s="276">
        <v>200</v>
      </c>
      <c r="G817" s="238">
        <f t="shared" si="55"/>
        <v>8.8105726872246704E-3</v>
      </c>
      <c r="H817" s="277"/>
      <c r="I817" s="277"/>
      <c r="J817" s="76"/>
    </row>
    <row r="818" spans="1:10" x14ac:dyDescent="0.25">
      <c r="A818" s="11" t="s">
        <v>286</v>
      </c>
      <c r="B818" s="178">
        <f t="shared" si="54"/>
        <v>1.414737332375944</v>
      </c>
      <c r="D818" s="277"/>
      <c r="E818" s="277" t="s">
        <v>101</v>
      </c>
      <c r="F818" s="277">
        <v>270</v>
      </c>
      <c r="G818" s="238">
        <f t="shared" si="55"/>
        <v>1.1894273127753305E-2</v>
      </c>
      <c r="H818" s="277"/>
      <c r="I818" s="277"/>
      <c r="J818" s="76"/>
    </row>
    <row r="819" spans="1:10" x14ac:dyDescent="0.25">
      <c r="A819" s="11" t="s">
        <v>286</v>
      </c>
      <c r="B819" s="178">
        <f t="shared" si="54"/>
        <v>27.343224203846379</v>
      </c>
      <c r="D819" s="277"/>
      <c r="E819" s="277" t="s">
        <v>82</v>
      </c>
      <c r="F819" s="277">
        <v>1187</v>
      </c>
      <c r="G819" s="238">
        <f t="shared" si="55"/>
        <v>5.2290748898678414E-2</v>
      </c>
      <c r="H819" s="277"/>
      <c r="I819" s="277"/>
      <c r="J819" s="76"/>
    </row>
    <row r="820" spans="1:10" x14ac:dyDescent="0.25">
      <c r="A820" s="11" t="s">
        <v>286</v>
      </c>
      <c r="B820" s="178">
        <f t="shared" si="54"/>
        <v>1120.9221991499933</v>
      </c>
      <c r="D820" s="277"/>
      <c r="E820" s="277" t="s">
        <v>15</v>
      </c>
      <c r="F820" s="277">
        <v>7600</v>
      </c>
      <c r="G820" s="238">
        <f t="shared" si="55"/>
        <v>0.33480176211453744</v>
      </c>
      <c r="H820" s="277"/>
      <c r="I820" s="277"/>
      <c r="J820" s="76"/>
    </row>
    <row r="821" spans="1:10" x14ac:dyDescent="0.25">
      <c r="A821" s="11" t="s">
        <v>286</v>
      </c>
      <c r="B821" s="178">
        <f t="shared" si="54"/>
        <v>0</v>
      </c>
      <c r="D821" s="277"/>
      <c r="E821" s="277" t="s">
        <v>134</v>
      </c>
      <c r="F821" s="277"/>
      <c r="G821" s="238"/>
      <c r="H821" s="277"/>
      <c r="I821" s="277"/>
      <c r="J821" s="76"/>
    </row>
    <row r="822" spans="1:10" x14ac:dyDescent="0.25">
      <c r="A822" s="11" t="s">
        <v>286</v>
      </c>
      <c r="B822" s="178">
        <f t="shared" si="54"/>
        <v>0</v>
      </c>
      <c r="D822" s="277"/>
      <c r="E822" s="277" t="s">
        <v>19</v>
      </c>
      <c r="F822" s="277"/>
      <c r="G822" s="238"/>
      <c r="H822" s="277"/>
      <c r="I822" s="277"/>
      <c r="J822" s="76"/>
    </row>
    <row r="823" spans="1:10" x14ac:dyDescent="0.25">
      <c r="A823" s="11" t="s">
        <v>286</v>
      </c>
      <c r="B823" s="178">
        <f t="shared" si="54"/>
        <v>3.1050476430747738</v>
      </c>
      <c r="D823" s="277"/>
      <c r="E823" s="277" t="s">
        <v>94</v>
      </c>
      <c r="F823" s="277">
        <v>400</v>
      </c>
      <c r="G823" s="238">
        <f t="shared" si="55"/>
        <v>1.7621145374449341E-2</v>
      </c>
      <c r="H823" s="277"/>
      <c r="I823" s="277"/>
      <c r="J823" s="76"/>
    </row>
    <row r="824" spans="1:10" x14ac:dyDescent="0.25">
      <c r="A824" s="11" t="s">
        <v>286</v>
      </c>
      <c r="B824" s="178">
        <f t="shared" si="54"/>
        <v>0.2221855654097693</v>
      </c>
      <c r="D824" s="277"/>
      <c r="E824" s="277" t="s">
        <v>9</v>
      </c>
      <c r="F824" s="277">
        <v>107</v>
      </c>
      <c r="G824" s="238">
        <f t="shared" si="55"/>
        <v>4.7136563876651986E-3</v>
      </c>
      <c r="H824" s="277"/>
      <c r="I824" s="277"/>
      <c r="J824" s="76"/>
    </row>
    <row r="825" spans="1:10" x14ac:dyDescent="0.25">
      <c r="A825" s="11" t="s">
        <v>286</v>
      </c>
      <c r="B825" s="178">
        <f t="shared" si="54"/>
        <v>0</v>
      </c>
      <c r="D825" s="277"/>
      <c r="E825" s="277" t="s">
        <v>25</v>
      </c>
      <c r="F825" s="277"/>
      <c r="G825" s="238"/>
      <c r="H825" s="277"/>
      <c r="I825" s="277"/>
      <c r="J825" s="76"/>
    </row>
    <row r="826" spans="1:10" x14ac:dyDescent="0.25">
      <c r="A826" s="11" t="s">
        <v>286</v>
      </c>
      <c r="B826" s="178">
        <f t="shared" si="54"/>
        <v>64.91957926604438</v>
      </c>
      <c r="D826" s="277"/>
      <c r="E826" s="277" t="s">
        <v>111</v>
      </c>
      <c r="F826" s="277">
        <v>1829</v>
      </c>
      <c r="G826" s="238">
        <f t="shared" si="55"/>
        <v>8.0572687224669606E-2</v>
      </c>
      <c r="H826" s="277"/>
      <c r="I826" s="277"/>
      <c r="J826" s="76"/>
    </row>
    <row r="827" spans="1:10" x14ac:dyDescent="0.25">
      <c r="A827" s="11" t="s">
        <v>286</v>
      </c>
      <c r="B827" s="178">
        <f t="shared" si="54"/>
        <v>43.664732480738998</v>
      </c>
      <c r="D827" s="277"/>
      <c r="E827" s="277" t="s">
        <v>36</v>
      </c>
      <c r="F827" s="277">
        <v>1500</v>
      </c>
      <c r="G827" s="238">
        <f t="shared" si="55"/>
        <v>6.6079295154185022E-2</v>
      </c>
      <c r="H827" s="277"/>
      <c r="I827" s="277"/>
      <c r="J827" s="76"/>
    </row>
    <row r="828" spans="1:10" x14ac:dyDescent="0.25">
      <c r="A828" s="11" t="s">
        <v>286</v>
      </c>
      <c r="B828" s="178">
        <f t="shared" si="54"/>
        <v>0</v>
      </c>
      <c r="D828" s="277"/>
      <c r="E828" s="277" t="s">
        <v>220</v>
      </c>
      <c r="F828" s="277"/>
      <c r="G828" s="238"/>
      <c r="H828" s="277"/>
      <c r="I828" s="277"/>
      <c r="J828" s="76"/>
    </row>
    <row r="829" spans="1:10" x14ac:dyDescent="0.25">
      <c r="A829" s="11" t="s">
        <v>286</v>
      </c>
      <c r="B829" s="178">
        <f t="shared" si="54"/>
        <v>312.05922878379164</v>
      </c>
      <c r="D829" s="277"/>
      <c r="E829" s="277" t="s">
        <v>170</v>
      </c>
      <c r="F829" s="277">
        <v>4010</v>
      </c>
      <c r="G829" s="238">
        <f t="shared" si="55"/>
        <v>0.17665198237885463</v>
      </c>
      <c r="H829" s="277"/>
      <c r="I829" s="277"/>
      <c r="J829" s="76"/>
    </row>
    <row r="830" spans="1:10" x14ac:dyDescent="0.25">
      <c r="A830" s="11" t="s">
        <v>286</v>
      </c>
      <c r="B830" s="178">
        <f t="shared" si="54"/>
        <v>0</v>
      </c>
      <c r="D830" s="277"/>
      <c r="E830" s="277" t="s">
        <v>181</v>
      </c>
      <c r="F830" s="277"/>
      <c r="G830" s="238"/>
      <c r="H830" s="277"/>
      <c r="I830" s="277"/>
      <c r="J830" s="76"/>
    </row>
    <row r="831" spans="1:10" x14ac:dyDescent="0.25">
      <c r="A831" s="11" t="s">
        <v>286</v>
      </c>
      <c r="B831" s="178">
        <f t="shared" si="54"/>
        <v>38.527450561819556</v>
      </c>
      <c r="D831" s="277"/>
      <c r="E831" s="277" t="s">
        <v>56</v>
      </c>
      <c r="F831" s="277">
        <v>1409</v>
      </c>
      <c r="G831" s="238">
        <f t="shared" si="55"/>
        <v>6.2070484581497797E-2</v>
      </c>
      <c r="H831" s="277"/>
      <c r="I831" s="277"/>
      <c r="J831" s="76"/>
    </row>
    <row r="832" spans="1:10" x14ac:dyDescent="0.25">
      <c r="A832" s="11" t="s">
        <v>286</v>
      </c>
      <c r="B832" s="178">
        <f t="shared" si="54"/>
        <v>7.9489219662714206</v>
      </c>
      <c r="D832" s="277"/>
      <c r="E832" s="277" t="s">
        <v>138</v>
      </c>
      <c r="F832" s="277">
        <v>640</v>
      </c>
      <c r="G832" s="238">
        <f t="shared" si="55"/>
        <v>2.8193832599118944E-2</v>
      </c>
      <c r="H832" s="277"/>
      <c r="I832" s="277"/>
      <c r="J832" s="76"/>
    </row>
    <row r="833" spans="1:10" x14ac:dyDescent="0.25">
      <c r="A833" s="11" t="s">
        <v>286</v>
      </c>
      <c r="B833" s="178">
        <f t="shared" si="54"/>
        <v>1.8649692406217857</v>
      </c>
      <c r="D833" s="277"/>
      <c r="E833" s="277" t="s">
        <v>117</v>
      </c>
      <c r="F833" s="277">
        <v>310</v>
      </c>
      <c r="G833" s="238">
        <f t="shared" si="55"/>
        <v>1.3656387665198238E-2</v>
      </c>
      <c r="H833" s="277"/>
      <c r="I833" s="277"/>
      <c r="J833" s="76"/>
    </row>
    <row r="834" spans="1:10" x14ac:dyDescent="0.25">
      <c r="A834" s="11" t="s">
        <v>286</v>
      </c>
      <c r="B834" s="178">
        <f t="shared" si="54"/>
        <v>11.476275495352132</v>
      </c>
      <c r="D834" s="277"/>
      <c r="E834" s="277" t="s">
        <v>92</v>
      </c>
      <c r="F834" s="277">
        <v>769</v>
      </c>
      <c r="G834" s="238">
        <f t="shared" si="55"/>
        <v>3.3876651982378853E-2</v>
      </c>
      <c r="H834" s="277"/>
      <c r="I834" s="277"/>
      <c r="J834" s="76"/>
    </row>
    <row r="835" spans="1:10" x14ac:dyDescent="0.25">
      <c r="A835" s="11" t="s">
        <v>286</v>
      </c>
      <c r="B835" s="178">
        <f t="shared" si="54"/>
        <v>7.6536319354150102</v>
      </c>
      <c r="D835" s="277"/>
      <c r="E835" s="277" t="s">
        <v>118</v>
      </c>
      <c r="F835" s="277">
        <v>628</v>
      </c>
      <c r="G835" s="238">
        <f t="shared" si="55"/>
        <v>2.7665198237885463E-2</v>
      </c>
      <c r="H835" s="277"/>
      <c r="I835" s="277"/>
      <c r="J835" s="76"/>
    </row>
    <row r="836" spans="1:10" x14ac:dyDescent="0.25">
      <c r="A836" s="11" t="s">
        <v>286</v>
      </c>
      <c r="B836" s="178">
        <f t="shared" si="54"/>
        <v>27.945428787672963</v>
      </c>
      <c r="D836" s="277"/>
      <c r="E836" s="277" t="s">
        <v>344</v>
      </c>
      <c r="F836" s="277">
        <v>1200</v>
      </c>
      <c r="G836" s="238">
        <f t="shared" si="55"/>
        <v>5.2863436123348019E-2</v>
      </c>
      <c r="H836" s="277"/>
      <c r="I836" s="277"/>
      <c r="J836" s="76"/>
    </row>
    <row r="837" spans="1:10" x14ac:dyDescent="0.25">
      <c r="A837" s="11" t="s">
        <v>286</v>
      </c>
      <c r="B837" s="178">
        <f t="shared" si="54"/>
        <v>0</v>
      </c>
      <c r="D837" s="277"/>
      <c r="E837" s="277" t="s">
        <v>37</v>
      </c>
      <c r="F837" s="277"/>
      <c r="G837" s="238"/>
      <c r="H837" s="277"/>
      <c r="I837" s="277"/>
      <c r="J837" s="76"/>
    </row>
    <row r="838" spans="1:10" x14ac:dyDescent="0.25">
      <c r="A838" s="11" t="s">
        <v>286</v>
      </c>
      <c r="B838" s="178">
        <f t="shared" si="54"/>
        <v>0</v>
      </c>
      <c r="D838" s="277"/>
      <c r="E838" s="277" t="s">
        <v>32</v>
      </c>
      <c r="F838" s="277"/>
      <c r="G838" s="238"/>
      <c r="H838" s="277"/>
      <c r="I838" s="277"/>
      <c r="J838" s="76"/>
    </row>
    <row r="839" spans="1:10" x14ac:dyDescent="0.25">
      <c r="A839" s="11" t="s">
        <v>286</v>
      </c>
      <c r="B839" s="178">
        <f t="shared" si="54"/>
        <v>0</v>
      </c>
      <c r="D839" s="277"/>
      <c r="E839" s="277" t="s">
        <v>161</v>
      </c>
      <c r="F839" s="277"/>
      <c r="G839" s="238"/>
      <c r="H839" s="277"/>
      <c r="I839" s="277"/>
      <c r="J839" s="76"/>
    </row>
    <row r="840" spans="1:10" x14ac:dyDescent="0.25">
      <c r="A840" s="11" t="s">
        <v>286</v>
      </c>
      <c r="B840" s="178">
        <f t="shared" si="54"/>
        <v>0</v>
      </c>
      <c r="D840" s="277"/>
      <c r="E840" s="277" t="s">
        <v>31</v>
      </c>
      <c r="F840" s="277"/>
      <c r="G840" s="238"/>
      <c r="H840" s="277"/>
      <c r="I840" s="277"/>
      <c r="J840" s="76"/>
    </row>
    <row r="841" spans="1:10" x14ac:dyDescent="0.25">
      <c r="A841" s="11" t="s">
        <v>286</v>
      </c>
      <c r="B841" s="178">
        <f t="shared" si="54"/>
        <v>0</v>
      </c>
      <c r="D841" s="277"/>
      <c r="E841" s="277" t="s">
        <v>126</v>
      </c>
      <c r="F841" s="277"/>
      <c r="G841" s="238"/>
      <c r="H841" s="277"/>
      <c r="I841" s="277"/>
      <c r="J841" s="76"/>
    </row>
    <row r="842" spans="1:10" x14ac:dyDescent="0.25">
      <c r="A842" s="11" t="s">
        <v>286</v>
      </c>
      <c r="B842" s="178">
        <f t="shared" si="54"/>
        <v>0</v>
      </c>
      <c r="D842" s="277"/>
      <c r="E842" s="277" t="s">
        <v>128</v>
      </c>
      <c r="F842" s="277"/>
      <c r="G842" s="238"/>
      <c r="H842" s="277"/>
      <c r="I842" s="277"/>
      <c r="J842" s="76"/>
    </row>
    <row r="843" spans="1:10" x14ac:dyDescent="0.25">
      <c r="A843" s="11" t="s">
        <v>286</v>
      </c>
      <c r="B843" s="178">
        <f t="shared" si="54"/>
        <v>0</v>
      </c>
      <c r="D843" s="277"/>
      <c r="E843" s="277" t="s">
        <v>38</v>
      </c>
      <c r="F843" s="277"/>
      <c r="G843" s="238"/>
      <c r="H843" s="277"/>
      <c r="I843" s="277"/>
      <c r="J843" s="76"/>
    </row>
    <row r="844" spans="1:10" x14ac:dyDescent="0.25">
      <c r="A844" s="150" t="s">
        <v>286</v>
      </c>
      <c r="B844" s="131">
        <f t="shared" si="54"/>
        <v>1.7465892992295602</v>
      </c>
      <c r="C844" s="150"/>
      <c r="D844" s="12"/>
      <c r="E844" s="12" t="s">
        <v>129</v>
      </c>
      <c r="F844" s="12">
        <v>300</v>
      </c>
      <c r="G844" s="237">
        <f t="shared" si="55"/>
        <v>1.3215859030837005E-2</v>
      </c>
      <c r="H844" s="12"/>
      <c r="I844" s="12"/>
      <c r="J844" s="131"/>
    </row>
    <row r="845" spans="1:10" x14ac:dyDescent="0.25">
      <c r="A845" s="11" t="s">
        <v>288</v>
      </c>
      <c r="B845" s="178">
        <f>POWER((F845/$J$845)*100, 2)</f>
        <v>5.8614958448753463</v>
      </c>
      <c r="C845" s="11">
        <f>SUM(B845:B870)</f>
        <v>1986.7142649430596</v>
      </c>
      <c r="D845" s="280"/>
      <c r="E845" s="280" t="s">
        <v>5</v>
      </c>
      <c r="F845" s="280">
        <v>6900</v>
      </c>
      <c r="G845" s="238">
        <f>F845/$J$845</f>
        <v>2.4210526315789474E-2</v>
      </c>
      <c r="H845" s="280"/>
      <c r="I845" s="280"/>
      <c r="J845" s="76">
        <v>285000</v>
      </c>
    </row>
    <row r="846" spans="1:10" x14ac:dyDescent="0.25">
      <c r="A846" s="11" t="s">
        <v>288</v>
      </c>
      <c r="B846" s="178">
        <f t="shared" ref="B846:B870" si="56">POWER((F846/$J$845)*100, 2)</f>
        <v>48.27567916281933</v>
      </c>
      <c r="D846" s="280"/>
      <c r="E846" s="280" t="s">
        <v>93</v>
      </c>
      <c r="F846" s="280">
        <v>19802</v>
      </c>
      <c r="G846" s="238">
        <f t="shared" ref="G846:G869" si="57">F846/$J$845</f>
        <v>6.9480701754385962E-2</v>
      </c>
      <c r="H846" s="280"/>
      <c r="I846" s="280"/>
      <c r="J846" s="76"/>
    </row>
    <row r="847" spans="1:10" x14ac:dyDescent="0.25">
      <c r="A847" s="11" t="s">
        <v>288</v>
      </c>
      <c r="B847" s="178">
        <f t="shared" si="56"/>
        <v>80.26902505386272</v>
      </c>
      <c r="D847" s="280"/>
      <c r="E847" s="280" t="s">
        <v>6</v>
      </c>
      <c r="F847" s="280">
        <v>25534</v>
      </c>
      <c r="G847" s="238">
        <f t="shared" si="57"/>
        <v>8.9592982456140349E-2</v>
      </c>
      <c r="H847" s="280"/>
      <c r="I847" s="280"/>
      <c r="J847" s="76"/>
    </row>
    <row r="848" spans="1:10" x14ac:dyDescent="0.25">
      <c r="A848" s="11" t="s">
        <v>288</v>
      </c>
      <c r="B848" s="178">
        <f t="shared" si="56"/>
        <v>110.80332409972297</v>
      </c>
      <c r="D848" s="280"/>
      <c r="E848" s="280" t="s">
        <v>102</v>
      </c>
      <c r="F848" s="280">
        <v>30000</v>
      </c>
      <c r="G848" s="238">
        <f t="shared" si="57"/>
        <v>0.10526315789473684</v>
      </c>
      <c r="H848" s="280"/>
      <c r="I848" s="280"/>
      <c r="J848" s="76"/>
    </row>
    <row r="849" spans="1:10" x14ac:dyDescent="0.25">
      <c r="A849" s="11" t="s">
        <v>288</v>
      </c>
      <c r="B849" s="178">
        <f t="shared" si="56"/>
        <v>1.2606955986457373E-4</v>
      </c>
      <c r="D849" s="280"/>
      <c r="E849" s="280" t="s">
        <v>271</v>
      </c>
      <c r="F849" s="280">
        <v>32</v>
      </c>
      <c r="G849" s="238">
        <f t="shared" si="57"/>
        <v>1.1228070175438597E-4</v>
      </c>
      <c r="H849" s="280"/>
      <c r="I849" s="280"/>
      <c r="J849" s="76"/>
    </row>
    <row r="850" spans="1:10" x14ac:dyDescent="0.25">
      <c r="A850" s="11" t="s">
        <v>288</v>
      </c>
      <c r="B850" s="178">
        <f t="shared" si="56"/>
        <v>1331.6097260695599</v>
      </c>
      <c r="D850" s="280"/>
      <c r="E850" s="280" t="s">
        <v>15</v>
      </c>
      <c r="F850" s="280">
        <v>104000</v>
      </c>
      <c r="G850" s="238">
        <f t="shared" si="57"/>
        <v>0.36491228070175441</v>
      </c>
      <c r="H850" s="280"/>
      <c r="I850" s="280"/>
      <c r="J850" s="76"/>
    </row>
    <row r="851" spans="1:10" x14ac:dyDescent="0.25">
      <c r="A851" s="11" t="s">
        <v>288</v>
      </c>
      <c r="B851" s="178">
        <f t="shared" si="56"/>
        <v>5.2016004924592183</v>
      </c>
      <c r="D851" s="280"/>
      <c r="E851" s="280" t="s">
        <v>213</v>
      </c>
      <c r="F851" s="280">
        <v>6500</v>
      </c>
      <c r="G851" s="238">
        <f t="shared" si="57"/>
        <v>2.2807017543859651E-2</v>
      </c>
      <c r="H851" s="280"/>
      <c r="I851" s="280"/>
      <c r="J851" s="76"/>
    </row>
    <row r="852" spans="1:10" x14ac:dyDescent="0.25">
      <c r="A852" s="11" t="s">
        <v>288</v>
      </c>
      <c r="B852" s="178">
        <f t="shared" si="56"/>
        <v>330.35932299168979</v>
      </c>
      <c r="D852" s="280"/>
      <c r="E852" s="280" t="s">
        <v>268</v>
      </c>
      <c r="F852" s="280">
        <v>51801</v>
      </c>
      <c r="G852" s="238">
        <f t="shared" si="57"/>
        <v>0.18175789473684212</v>
      </c>
      <c r="H852" s="280"/>
      <c r="I852" s="280"/>
      <c r="J852" s="76"/>
    </row>
    <row r="853" spans="1:10" x14ac:dyDescent="0.25">
      <c r="A853" s="11" t="s">
        <v>288</v>
      </c>
      <c r="B853" s="178">
        <f t="shared" si="56"/>
        <v>0</v>
      </c>
      <c r="D853" s="280"/>
      <c r="E853" s="280" t="s">
        <v>266</v>
      </c>
      <c r="F853" s="280"/>
      <c r="G853" s="238"/>
      <c r="H853" s="280"/>
      <c r="I853" s="280"/>
      <c r="J853" s="76"/>
    </row>
    <row r="854" spans="1:10" x14ac:dyDescent="0.25">
      <c r="A854" s="11" t="s">
        <v>288</v>
      </c>
      <c r="B854" s="178">
        <f t="shared" si="56"/>
        <v>9.2330686365035386E-2</v>
      </c>
      <c r="D854" s="280"/>
      <c r="E854" s="280" t="s">
        <v>345</v>
      </c>
      <c r="F854" s="280">
        <v>866</v>
      </c>
      <c r="G854" s="238">
        <f t="shared" si="57"/>
        <v>3.0385964912280701E-3</v>
      </c>
      <c r="H854" s="280"/>
      <c r="I854" s="280"/>
      <c r="J854" s="76"/>
    </row>
    <row r="855" spans="1:10" x14ac:dyDescent="0.25">
      <c r="A855" s="11" t="s">
        <v>288</v>
      </c>
      <c r="B855" s="178">
        <f t="shared" si="56"/>
        <v>1.7563224376731303</v>
      </c>
      <c r="D855" s="280"/>
      <c r="E855" s="280" t="s">
        <v>26</v>
      </c>
      <c r="F855" s="280">
        <v>3777</v>
      </c>
      <c r="G855" s="238">
        <f t="shared" si="57"/>
        <v>1.3252631578947368E-2</v>
      </c>
      <c r="H855" s="280"/>
      <c r="I855" s="280"/>
      <c r="J855" s="76"/>
    </row>
    <row r="856" spans="1:10" x14ac:dyDescent="0.25">
      <c r="A856" s="11" t="s">
        <v>288</v>
      </c>
      <c r="B856" s="178">
        <f t="shared" si="56"/>
        <v>0</v>
      </c>
      <c r="D856" s="280"/>
      <c r="E856" s="280" t="s">
        <v>346</v>
      </c>
      <c r="F856" s="280"/>
      <c r="G856" s="238"/>
      <c r="H856" s="280"/>
      <c r="I856" s="280"/>
      <c r="J856" s="76"/>
    </row>
    <row r="857" spans="1:10" x14ac:dyDescent="0.25">
      <c r="A857" s="11" t="s">
        <v>288</v>
      </c>
      <c r="B857" s="178">
        <f t="shared" si="56"/>
        <v>0</v>
      </c>
      <c r="D857" s="280"/>
      <c r="E857" s="280" t="s">
        <v>278</v>
      </c>
      <c r="F857" s="280"/>
      <c r="G857" s="238"/>
      <c r="H857" s="280"/>
      <c r="I857" s="280"/>
      <c r="J857" s="76"/>
    </row>
    <row r="858" spans="1:10" x14ac:dyDescent="0.25">
      <c r="A858" s="11" t="s">
        <v>288</v>
      </c>
      <c r="B858" s="178">
        <f t="shared" si="56"/>
        <v>0</v>
      </c>
      <c r="D858" s="280"/>
      <c r="E858" s="280" t="s">
        <v>84</v>
      </c>
      <c r="F858" s="280"/>
      <c r="G858" s="238"/>
      <c r="H858" s="280"/>
      <c r="I858" s="280"/>
      <c r="J858" s="76"/>
    </row>
    <row r="859" spans="1:10" x14ac:dyDescent="0.25">
      <c r="A859" s="11" t="s">
        <v>288</v>
      </c>
      <c r="B859" s="178">
        <f t="shared" si="56"/>
        <v>0</v>
      </c>
      <c r="D859" s="280"/>
      <c r="E859" s="280" t="s">
        <v>343</v>
      </c>
      <c r="F859" s="280"/>
      <c r="G859" s="238"/>
      <c r="H859" s="280"/>
      <c r="I859" s="280"/>
      <c r="J859" s="76"/>
    </row>
    <row r="860" spans="1:10" x14ac:dyDescent="0.25">
      <c r="A860" s="11" t="s">
        <v>288</v>
      </c>
      <c r="B860" s="178">
        <f t="shared" si="56"/>
        <v>0.96522006771314262</v>
      </c>
      <c r="D860" s="280"/>
      <c r="E860" s="280" t="s">
        <v>139</v>
      </c>
      <c r="F860" s="280">
        <v>2800</v>
      </c>
      <c r="G860" s="238">
        <f t="shared" si="57"/>
        <v>9.8245614035087723E-3</v>
      </c>
      <c r="H860" s="280"/>
      <c r="I860" s="280"/>
      <c r="J860" s="76"/>
    </row>
    <row r="861" spans="1:10" x14ac:dyDescent="0.25">
      <c r="A861" s="11" t="s">
        <v>288</v>
      </c>
      <c r="B861" s="178">
        <f t="shared" si="56"/>
        <v>65.723733456448116</v>
      </c>
      <c r="D861" s="280"/>
      <c r="E861" s="280" t="s">
        <v>92</v>
      </c>
      <c r="F861" s="280">
        <v>23105</v>
      </c>
      <c r="G861" s="238">
        <f t="shared" si="57"/>
        <v>8.1070175438596487E-2</v>
      </c>
      <c r="H861" s="280"/>
      <c r="I861" s="280"/>
      <c r="J861" s="76"/>
    </row>
    <row r="862" spans="1:10" x14ac:dyDescent="0.25">
      <c r="A862" s="11" t="s">
        <v>288</v>
      </c>
      <c r="B862" s="178">
        <f t="shared" si="56"/>
        <v>6.9252077562326859E-4</v>
      </c>
      <c r="D862" s="280"/>
      <c r="E862" s="280" t="s">
        <v>218</v>
      </c>
      <c r="F862" s="280">
        <v>75</v>
      </c>
      <c r="G862" s="238">
        <f t="shared" si="57"/>
        <v>2.631578947368421E-4</v>
      </c>
      <c r="H862" s="280"/>
      <c r="I862" s="280"/>
      <c r="J862" s="76"/>
    </row>
    <row r="863" spans="1:10" x14ac:dyDescent="0.25">
      <c r="A863" s="11" t="s">
        <v>288</v>
      </c>
      <c r="B863" s="178">
        <f t="shared" si="56"/>
        <v>3.077870113881194E-2</v>
      </c>
      <c r="D863" s="280"/>
      <c r="E863" s="280" t="s">
        <v>16</v>
      </c>
      <c r="F863" s="280">
        <v>500</v>
      </c>
      <c r="G863" s="238">
        <f t="shared" si="57"/>
        <v>1.7543859649122807E-3</v>
      </c>
      <c r="H863" s="280"/>
      <c r="I863" s="280"/>
      <c r="J863" s="76"/>
    </row>
    <row r="864" spans="1:10" x14ac:dyDescent="0.25">
      <c r="A864" s="11" t="s">
        <v>288</v>
      </c>
      <c r="B864" s="178">
        <f t="shared" si="56"/>
        <v>2.1717451523545703</v>
      </c>
      <c r="D864" s="280"/>
      <c r="E864" s="280" t="s">
        <v>272</v>
      </c>
      <c r="F864" s="280">
        <v>4200</v>
      </c>
      <c r="G864" s="238">
        <f t="shared" si="57"/>
        <v>1.4736842105263158E-2</v>
      </c>
      <c r="H864" s="280"/>
      <c r="I864" s="280"/>
      <c r="J864" s="76"/>
    </row>
    <row r="865" spans="1:10" x14ac:dyDescent="0.25">
      <c r="A865" s="11" t="s">
        <v>288</v>
      </c>
      <c r="B865" s="178">
        <f t="shared" si="56"/>
        <v>0</v>
      </c>
      <c r="D865" s="280"/>
      <c r="E865" s="280" t="s">
        <v>32</v>
      </c>
      <c r="F865" s="280"/>
      <c r="G865" s="238"/>
      <c r="H865" s="280"/>
      <c r="I865" s="280"/>
      <c r="J865" s="76"/>
    </row>
    <row r="866" spans="1:10" x14ac:dyDescent="0.25">
      <c r="A866" s="11" t="s">
        <v>288</v>
      </c>
      <c r="B866" s="178">
        <f t="shared" si="56"/>
        <v>2.99612188365651E-3</v>
      </c>
      <c r="D866" s="280"/>
      <c r="E866" s="280" t="s">
        <v>161</v>
      </c>
      <c r="F866" s="280">
        <v>156</v>
      </c>
      <c r="G866" s="238">
        <f t="shared" si="57"/>
        <v>5.4736842105263157E-4</v>
      </c>
      <c r="H866" s="280"/>
      <c r="I866" s="280"/>
      <c r="J866" s="76"/>
    </row>
    <row r="867" spans="1:10" x14ac:dyDescent="0.25">
      <c r="A867" s="11" t="s">
        <v>288</v>
      </c>
      <c r="B867" s="178">
        <f t="shared" si="56"/>
        <v>1.183133271775931E-4</v>
      </c>
      <c r="D867" s="280"/>
      <c r="E867" s="280" t="s">
        <v>193</v>
      </c>
      <c r="F867" s="276">
        <v>31</v>
      </c>
      <c r="G867" s="238">
        <f t="shared" si="57"/>
        <v>1.087719298245614E-4</v>
      </c>
      <c r="H867" s="280"/>
      <c r="I867" s="280"/>
      <c r="J867" s="76"/>
    </row>
    <row r="868" spans="1:10" x14ac:dyDescent="0.25">
      <c r="A868" s="11" t="s">
        <v>288</v>
      </c>
      <c r="B868" s="178">
        <f t="shared" si="56"/>
        <v>0</v>
      </c>
      <c r="D868" s="280"/>
      <c r="E868" s="280" t="s">
        <v>128</v>
      </c>
      <c r="F868" s="276"/>
      <c r="G868" s="238"/>
      <c r="H868" s="280"/>
      <c r="I868" s="280"/>
      <c r="J868" s="76"/>
    </row>
    <row r="869" spans="1:10" x14ac:dyDescent="0.25">
      <c r="A869" s="11" t="s">
        <v>288</v>
      </c>
      <c r="B869" s="178">
        <f t="shared" si="56"/>
        <v>3.5900277008310253</v>
      </c>
      <c r="D869" s="280"/>
      <c r="E869" s="280" t="s">
        <v>47</v>
      </c>
      <c r="F869" s="280">
        <v>5400</v>
      </c>
      <c r="G869" s="238">
        <f t="shared" si="57"/>
        <v>1.8947368421052633E-2</v>
      </c>
      <c r="H869" s="280"/>
      <c r="I869" s="280"/>
      <c r="J869" s="76"/>
    </row>
    <row r="870" spans="1:10" x14ac:dyDescent="0.25">
      <c r="A870" s="150" t="s">
        <v>288</v>
      </c>
      <c r="B870" s="131">
        <f t="shared" si="56"/>
        <v>0</v>
      </c>
      <c r="C870" s="150"/>
      <c r="D870" s="12"/>
      <c r="E870" s="12" t="s">
        <v>86</v>
      </c>
      <c r="F870" s="12"/>
      <c r="G870" s="237"/>
      <c r="H870" s="12"/>
      <c r="I870" s="12"/>
      <c r="J870" s="147"/>
    </row>
    <row r="871" spans="1:10" x14ac:dyDescent="0.25">
      <c r="A871" s="11" t="s">
        <v>289</v>
      </c>
      <c r="B871" s="178">
        <f>POWER((F871/$J$871)*100, 2)</f>
        <v>14.002081165452655</v>
      </c>
      <c r="C871" s="11">
        <f>SUM(B871:B887)</f>
        <v>6083.924961914674</v>
      </c>
      <c r="D871" s="281"/>
      <c r="E871" s="281" t="s">
        <v>5</v>
      </c>
      <c r="F871" s="281">
        <v>5800</v>
      </c>
      <c r="G871" s="238">
        <f>F871/$J$871</f>
        <v>3.741935483870968E-2</v>
      </c>
      <c r="H871" s="281"/>
      <c r="I871" s="281"/>
      <c r="J871" s="76">
        <v>155000</v>
      </c>
    </row>
    <row r="872" spans="1:10" x14ac:dyDescent="0.25">
      <c r="A872" s="11" t="s">
        <v>289</v>
      </c>
      <c r="B872" s="178">
        <f t="shared" ref="B872:B887" si="58">POWER((F872/$J$871)*100, 2)</f>
        <v>7.2934842872008323</v>
      </c>
      <c r="D872" s="281"/>
      <c r="E872" s="281" t="s">
        <v>93</v>
      </c>
      <c r="F872" s="281">
        <v>4186</v>
      </c>
      <c r="G872" s="238">
        <f t="shared" ref="G872:G887" si="59">F872/$J$871</f>
        <v>2.7006451612903225E-2</v>
      </c>
      <c r="H872" s="281"/>
      <c r="I872" s="281"/>
      <c r="J872" s="76"/>
    </row>
    <row r="873" spans="1:10" x14ac:dyDescent="0.25">
      <c r="A873" s="11" t="s">
        <v>289</v>
      </c>
      <c r="B873" s="178">
        <f t="shared" si="58"/>
        <v>4.5327783558792918</v>
      </c>
      <c r="D873" s="281"/>
      <c r="E873" s="281" t="s">
        <v>102</v>
      </c>
      <c r="F873" s="281">
        <v>3300</v>
      </c>
      <c r="G873" s="238">
        <f t="shared" si="59"/>
        <v>2.1290322580645161E-2</v>
      </c>
      <c r="H873" s="281"/>
      <c r="I873" s="281"/>
      <c r="J873" s="76"/>
    </row>
    <row r="874" spans="1:10" x14ac:dyDescent="0.25">
      <c r="A874" s="11" t="s">
        <v>289</v>
      </c>
      <c r="B874" s="178">
        <f t="shared" si="58"/>
        <v>0</v>
      </c>
      <c r="D874" s="281"/>
      <c r="E874" s="281" t="s">
        <v>82</v>
      </c>
      <c r="F874" s="276"/>
      <c r="G874" s="238"/>
      <c r="H874" s="281"/>
      <c r="I874" s="281"/>
      <c r="J874" s="76"/>
    </row>
    <row r="875" spans="1:10" x14ac:dyDescent="0.25">
      <c r="A875" s="11" t="s">
        <v>289</v>
      </c>
      <c r="B875" s="178">
        <f t="shared" si="58"/>
        <v>5993.7565036420401</v>
      </c>
      <c r="D875" s="281"/>
      <c r="E875" s="281" t="s">
        <v>15</v>
      </c>
      <c r="F875" s="281">
        <v>120000</v>
      </c>
      <c r="G875" s="238">
        <f t="shared" si="59"/>
        <v>0.77419354838709675</v>
      </c>
      <c r="H875" s="281"/>
      <c r="I875" s="281"/>
      <c r="J875" s="76"/>
    </row>
    <row r="876" spans="1:10" x14ac:dyDescent="0.25">
      <c r="A876" s="11" t="s">
        <v>289</v>
      </c>
      <c r="B876" s="178">
        <f t="shared" si="58"/>
        <v>0</v>
      </c>
      <c r="D876" s="281"/>
      <c r="E876" s="281" t="s">
        <v>348</v>
      </c>
      <c r="F876" s="281"/>
      <c r="G876" s="238"/>
      <c r="H876" s="281"/>
      <c r="I876" s="281"/>
      <c r="J876" s="76"/>
    </row>
    <row r="877" spans="1:10" x14ac:dyDescent="0.25">
      <c r="A877" s="11" t="s">
        <v>289</v>
      </c>
      <c r="B877" s="178">
        <f t="shared" si="58"/>
        <v>0</v>
      </c>
      <c r="D877" s="281"/>
      <c r="E877" s="281" t="s">
        <v>266</v>
      </c>
      <c r="F877" s="276"/>
      <c r="G877" s="238"/>
      <c r="H877" s="281"/>
      <c r="I877" s="281"/>
      <c r="J877" s="76"/>
    </row>
    <row r="878" spans="1:10" x14ac:dyDescent="0.25">
      <c r="A878" s="11" t="s">
        <v>289</v>
      </c>
      <c r="B878" s="178">
        <f t="shared" si="58"/>
        <v>3.0343392299687827E-2</v>
      </c>
      <c r="D878" s="281"/>
      <c r="E878" s="281" t="s">
        <v>56</v>
      </c>
      <c r="F878" s="276">
        <v>270</v>
      </c>
      <c r="G878" s="238">
        <f t="shared" si="59"/>
        <v>1.7419354838709678E-3</v>
      </c>
      <c r="H878" s="281"/>
      <c r="I878" s="281"/>
      <c r="J878" s="76"/>
    </row>
    <row r="879" spans="1:10" x14ac:dyDescent="0.25">
      <c r="A879" s="11" t="s">
        <v>289</v>
      </c>
      <c r="B879" s="178">
        <f t="shared" si="58"/>
        <v>0</v>
      </c>
      <c r="D879" s="281"/>
      <c r="E879" s="281" t="s">
        <v>165</v>
      </c>
      <c r="F879" s="276"/>
      <c r="G879" s="238"/>
      <c r="H879" s="281"/>
      <c r="I879" s="281"/>
      <c r="J879" s="76"/>
    </row>
    <row r="880" spans="1:10" x14ac:dyDescent="0.25">
      <c r="A880" s="11" t="s">
        <v>289</v>
      </c>
      <c r="B880" s="178">
        <f t="shared" si="58"/>
        <v>0</v>
      </c>
      <c r="D880" s="281"/>
      <c r="E880" s="281" t="s">
        <v>92</v>
      </c>
      <c r="F880" s="276"/>
      <c r="G880" s="238"/>
      <c r="H880" s="281"/>
      <c r="I880" s="281"/>
      <c r="J880" s="76"/>
    </row>
    <row r="881" spans="1:10" x14ac:dyDescent="0.25">
      <c r="A881" s="11" t="s">
        <v>289</v>
      </c>
      <c r="B881" s="178">
        <f t="shared" si="58"/>
        <v>33.714880332986475</v>
      </c>
      <c r="D881" s="281"/>
      <c r="E881" s="281" t="s">
        <v>16</v>
      </c>
      <c r="F881" s="281">
        <v>9000</v>
      </c>
      <c r="G881" s="238">
        <f t="shared" si="59"/>
        <v>5.8064516129032261E-2</v>
      </c>
      <c r="H881" s="281"/>
      <c r="I881" s="281"/>
      <c r="J881" s="76"/>
    </row>
    <row r="882" spans="1:10" x14ac:dyDescent="0.25">
      <c r="A882" s="11" t="s">
        <v>289</v>
      </c>
      <c r="B882" s="178">
        <f t="shared" si="58"/>
        <v>0.27647242455775239</v>
      </c>
      <c r="D882" s="281"/>
      <c r="E882" s="281" t="s">
        <v>121</v>
      </c>
      <c r="F882" s="281">
        <v>815</v>
      </c>
      <c r="G882" s="238">
        <f t="shared" si="59"/>
        <v>5.2580645161290325E-3</v>
      </c>
      <c r="H882" s="281"/>
      <c r="I882" s="281"/>
      <c r="J882" s="76"/>
    </row>
    <row r="883" spans="1:10" x14ac:dyDescent="0.25">
      <c r="A883" s="11" t="s">
        <v>289</v>
      </c>
      <c r="B883" s="178">
        <f t="shared" si="58"/>
        <v>26.63891779396462</v>
      </c>
      <c r="D883" s="281"/>
      <c r="E883" s="281" t="s">
        <v>140</v>
      </c>
      <c r="F883" s="281">
        <v>8000</v>
      </c>
      <c r="G883" s="238">
        <f t="shared" si="59"/>
        <v>5.1612903225806452E-2</v>
      </c>
      <c r="H883" s="281"/>
      <c r="I883" s="281"/>
      <c r="J883" s="76"/>
    </row>
    <row r="884" spans="1:10" x14ac:dyDescent="0.25">
      <c r="A884" s="11" t="s">
        <v>289</v>
      </c>
      <c r="B884" s="178">
        <f t="shared" si="58"/>
        <v>0</v>
      </c>
      <c r="D884" s="281"/>
      <c r="E884" s="281" t="s">
        <v>161</v>
      </c>
      <c r="F884" s="276"/>
      <c r="G884" s="238"/>
      <c r="H884" s="281"/>
      <c r="I884" s="281"/>
      <c r="J884" s="76"/>
    </row>
    <row r="885" spans="1:10" x14ac:dyDescent="0.25">
      <c r="A885" s="11" t="s">
        <v>289</v>
      </c>
      <c r="B885" s="178">
        <f t="shared" si="58"/>
        <v>3.2632674297606665</v>
      </c>
      <c r="D885" s="281"/>
      <c r="E885" s="281" t="s">
        <v>31</v>
      </c>
      <c r="F885" s="281">
        <v>2800</v>
      </c>
      <c r="G885" s="238">
        <f t="shared" si="59"/>
        <v>1.806451612903226E-2</v>
      </c>
      <c r="H885" s="281"/>
      <c r="I885" s="281"/>
      <c r="J885" s="76"/>
    </row>
    <row r="886" spans="1:10" x14ac:dyDescent="0.25">
      <c r="A886" s="11" t="s">
        <v>289</v>
      </c>
      <c r="B886" s="178">
        <f t="shared" si="58"/>
        <v>0</v>
      </c>
      <c r="D886" s="281"/>
      <c r="E886" s="281" t="s">
        <v>38</v>
      </c>
      <c r="F886" s="281"/>
      <c r="G886" s="238"/>
      <c r="H886" s="281"/>
      <c r="I886" s="281"/>
      <c r="J886" s="76"/>
    </row>
    <row r="887" spans="1:10" x14ac:dyDescent="0.25">
      <c r="A887" s="150" t="s">
        <v>289</v>
      </c>
      <c r="B887" s="131">
        <f t="shared" si="58"/>
        <v>0.41623309053069718</v>
      </c>
      <c r="C887" s="150"/>
      <c r="D887" s="12"/>
      <c r="E887" s="12" t="s">
        <v>47</v>
      </c>
      <c r="F887" s="12">
        <v>1000</v>
      </c>
      <c r="G887" s="237">
        <f t="shared" si="59"/>
        <v>6.4516129032258064E-3</v>
      </c>
      <c r="H887" s="12"/>
      <c r="I887" s="12"/>
      <c r="J887" s="131"/>
    </row>
    <row r="888" spans="1:10" x14ac:dyDescent="0.25">
      <c r="A888" s="11" t="s">
        <v>290</v>
      </c>
      <c r="B888" s="178">
        <f>POWER((F888/$J$888)*100, 2)</f>
        <v>68.176079454591388</v>
      </c>
      <c r="C888" s="11">
        <f>SUM(B888:B893)</f>
        <v>2908.9499621244004</v>
      </c>
      <c r="D888" s="282"/>
      <c r="E888" s="282" t="s">
        <v>82</v>
      </c>
      <c r="F888" s="276">
        <v>9000</v>
      </c>
      <c r="G888" s="238">
        <f>F888/$J$888</f>
        <v>8.2568807339449546E-2</v>
      </c>
      <c r="H888" s="282"/>
      <c r="I888" s="282"/>
      <c r="J888" s="76">
        <v>109000</v>
      </c>
    </row>
    <row r="889" spans="1:10" x14ac:dyDescent="0.25">
      <c r="A889" s="11" t="s">
        <v>290</v>
      </c>
      <c r="B889" s="178">
        <f t="shared" ref="B889:B893" si="60">POWER((F889/$J$888)*100, 2)</f>
        <v>1147.2204031647168</v>
      </c>
      <c r="D889" s="282"/>
      <c r="E889" s="282" t="s">
        <v>111</v>
      </c>
      <c r="F889" s="276">
        <v>36919</v>
      </c>
      <c r="G889" s="238">
        <f t="shared" ref="G889:G892" si="61">F889/$J$888</f>
        <v>0.33870642201834861</v>
      </c>
      <c r="H889" s="282"/>
      <c r="I889" s="282"/>
      <c r="J889" s="76"/>
    </row>
    <row r="890" spans="1:10" x14ac:dyDescent="0.25">
      <c r="A890" s="11" t="s">
        <v>290</v>
      </c>
      <c r="B890" s="178">
        <f t="shared" si="60"/>
        <v>0</v>
      </c>
      <c r="D890" s="282"/>
      <c r="E890" s="282" t="s">
        <v>92</v>
      </c>
      <c r="F890" s="276"/>
      <c r="G890" s="238"/>
      <c r="H890" s="282"/>
      <c r="I890" s="282"/>
      <c r="J890" s="76"/>
    </row>
    <row r="891" spans="1:10" x14ac:dyDescent="0.25">
      <c r="A891" s="11" t="s">
        <v>290</v>
      </c>
      <c r="B891" s="178">
        <f t="shared" si="60"/>
        <v>889.02449288780394</v>
      </c>
      <c r="D891" s="282"/>
      <c r="E891" s="282" t="s">
        <v>16</v>
      </c>
      <c r="F891" s="276">
        <v>32500</v>
      </c>
      <c r="G891" s="238">
        <f t="shared" si="61"/>
        <v>0.29816513761467889</v>
      </c>
      <c r="H891" s="282"/>
      <c r="I891" s="282"/>
      <c r="J891" s="76"/>
    </row>
    <row r="892" spans="1:10" x14ac:dyDescent="0.25">
      <c r="A892" s="11" t="s">
        <v>290</v>
      </c>
      <c r="B892" s="178">
        <f t="shared" si="60"/>
        <v>804.52898661728818</v>
      </c>
      <c r="D892" s="282"/>
      <c r="E892" s="282" t="s">
        <v>174</v>
      </c>
      <c r="F892" s="276">
        <v>30917</v>
      </c>
      <c r="G892" s="238">
        <f t="shared" si="61"/>
        <v>0.28364220183486238</v>
      </c>
      <c r="H892" s="282"/>
      <c r="I892" s="282"/>
      <c r="J892" s="76"/>
    </row>
    <row r="893" spans="1:10" x14ac:dyDescent="0.25">
      <c r="A893" s="150" t="s">
        <v>290</v>
      </c>
      <c r="B893" s="131">
        <f t="shared" si="60"/>
        <v>0</v>
      </c>
      <c r="C893" s="150"/>
      <c r="D893" s="12"/>
      <c r="E893" s="12" t="s">
        <v>38</v>
      </c>
      <c r="F893" s="12"/>
      <c r="G893" s="237"/>
      <c r="H893" s="12"/>
      <c r="I893" s="12"/>
      <c r="J893" s="147"/>
    </row>
    <row r="894" spans="1:10" x14ac:dyDescent="0.25">
      <c r="A894" s="11" t="s">
        <v>291</v>
      </c>
      <c r="B894" s="178">
        <f>POWER((F894/$J$894)*100, 2)</f>
        <v>0.78945626369612854</v>
      </c>
      <c r="C894" s="11">
        <f>SUM(B894:B902)</f>
        <v>5218.442088203069</v>
      </c>
      <c r="D894" s="283"/>
      <c r="E894" s="283" t="s">
        <v>192</v>
      </c>
      <c r="F894" s="283">
        <v>263</v>
      </c>
      <c r="G894" s="238">
        <f>F894/$J$894</f>
        <v>8.8851351351351346E-3</v>
      </c>
      <c r="H894" s="283"/>
      <c r="I894" s="283"/>
      <c r="J894" s="76">
        <v>29600</v>
      </c>
    </row>
    <row r="895" spans="1:10" x14ac:dyDescent="0.25">
      <c r="A895" s="11" t="s">
        <v>291</v>
      </c>
      <c r="B895" s="178">
        <f t="shared" ref="B895:B902" si="62">POWER((F895/$J$894)*100, 2)</f>
        <v>4115.4825716764071</v>
      </c>
      <c r="D895" s="283"/>
      <c r="E895" s="283" t="s">
        <v>83</v>
      </c>
      <c r="F895" s="283">
        <v>18989</v>
      </c>
      <c r="G895" s="238">
        <f t="shared" ref="G895:G900" si="63">F895/$J$894</f>
        <v>0.64152027027027025</v>
      </c>
      <c r="H895" s="283"/>
      <c r="I895" s="283"/>
      <c r="J895" s="76"/>
    </row>
    <row r="896" spans="1:10" x14ac:dyDescent="0.25">
      <c r="A896" s="11" t="s">
        <v>291</v>
      </c>
      <c r="B896" s="178">
        <f t="shared" si="62"/>
        <v>0</v>
      </c>
      <c r="D896" s="283"/>
      <c r="E896" s="283" t="s">
        <v>15</v>
      </c>
      <c r="F896" s="283"/>
      <c r="G896" s="238"/>
      <c r="H896" s="283"/>
      <c r="I896" s="283"/>
      <c r="J896" s="76"/>
    </row>
    <row r="897" spans="1:10" x14ac:dyDescent="0.25">
      <c r="A897" s="11" t="s">
        <v>291</v>
      </c>
      <c r="B897" s="178">
        <f t="shared" si="62"/>
        <v>3.5792549306062821E-2</v>
      </c>
      <c r="D897" s="283"/>
      <c r="E897" s="283" t="s">
        <v>349</v>
      </c>
      <c r="F897" s="283">
        <v>56</v>
      </c>
      <c r="G897" s="238">
        <f t="shared" si="63"/>
        <v>1.8918918918918919E-3</v>
      </c>
      <c r="H897" s="283"/>
      <c r="I897" s="283"/>
      <c r="J897" s="76"/>
    </row>
    <row r="898" spans="1:10" x14ac:dyDescent="0.25">
      <c r="A898" s="11" t="s">
        <v>291</v>
      </c>
      <c r="B898" s="178">
        <f t="shared" si="62"/>
        <v>1099.2809075967864</v>
      </c>
      <c r="D898" s="283"/>
      <c r="E898" s="283" t="s">
        <v>111</v>
      </c>
      <c r="F898" s="283">
        <v>9814</v>
      </c>
      <c r="G898" s="238">
        <f t="shared" si="63"/>
        <v>0.33155405405405408</v>
      </c>
      <c r="H898" s="283"/>
      <c r="I898" s="283"/>
      <c r="J898" s="76"/>
    </row>
    <row r="899" spans="1:10" x14ac:dyDescent="0.25">
      <c r="A899" s="11" t="s">
        <v>291</v>
      </c>
      <c r="B899" s="178">
        <f t="shared" si="62"/>
        <v>0</v>
      </c>
      <c r="D899" s="283"/>
      <c r="E899" s="283" t="s">
        <v>16</v>
      </c>
      <c r="F899" s="283"/>
      <c r="G899" s="238"/>
      <c r="H899" s="283"/>
      <c r="I899" s="283"/>
      <c r="J899" s="76"/>
    </row>
    <row r="900" spans="1:10" x14ac:dyDescent="0.25">
      <c r="A900" s="11" t="s">
        <v>291</v>
      </c>
      <c r="B900" s="178">
        <f t="shared" si="62"/>
        <v>2.8533601168736307</v>
      </c>
      <c r="D900" s="283"/>
      <c r="E900" s="283" t="s">
        <v>141</v>
      </c>
      <c r="F900" s="283">
        <v>500</v>
      </c>
      <c r="G900" s="238">
        <f t="shared" si="63"/>
        <v>1.6891891891891893E-2</v>
      </c>
      <c r="H900" s="283"/>
      <c r="I900" s="283"/>
      <c r="J900" s="76"/>
    </row>
    <row r="901" spans="1:10" x14ac:dyDescent="0.25">
      <c r="A901" s="11" t="s">
        <v>291</v>
      </c>
      <c r="B901" s="178">
        <f t="shared" si="62"/>
        <v>0</v>
      </c>
      <c r="D901" s="283"/>
      <c r="E901" s="283" t="s">
        <v>38</v>
      </c>
      <c r="F901" s="283"/>
      <c r="G901" s="238"/>
      <c r="H901" s="283"/>
      <c r="I901" s="283"/>
      <c r="J901" s="76"/>
    </row>
    <row r="902" spans="1:10" x14ac:dyDescent="0.25">
      <c r="A902" s="150" t="s">
        <v>291</v>
      </c>
      <c r="B902" s="131">
        <f t="shared" si="62"/>
        <v>0</v>
      </c>
      <c r="C902" s="150"/>
      <c r="D902" s="12"/>
      <c r="E902" s="12" t="s">
        <v>129</v>
      </c>
      <c r="F902" s="12"/>
      <c r="G902" s="237"/>
      <c r="H902" s="150"/>
      <c r="I902" s="12"/>
      <c r="J902" s="147"/>
    </row>
    <row r="903" spans="1:10" x14ac:dyDescent="0.25">
      <c r="A903" s="11" t="s">
        <v>293</v>
      </c>
      <c r="B903" s="178">
        <f>POWER((F903/$J$903)*100, 2)</f>
        <v>0</v>
      </c>
      <c r="C903" s="11">
        <f>SUM(B903:B953)</f>
        <v>1860.9470003159449</v>
      </c>
      <c r="D903" s="285"/>
      <c r="E903" s="285" t="s">
        <v>130</v>
      </c>
      <c r="F903" s="284"/>
      <c r="G903" s="238"/>
      <c r="H903" s="285"/>
      <c r="I903" s="285"/>
      <c r="J903" s="76">
        <v>8390000</v>
      </c>
    </row>
    <row r="904" spans="1:10" x14ac:dyDescent="0.25">
      <c r="A904" s="11" t="s">
        <v>293</v>
      </c>
      <c r="B904" s="178">
        <f t="shared" ref="B904:B953" si="64">POWER((F904/$J$903)*100, 2)</f>
        <v>0.45879228507176228</v>
      </c>
      <c r="D904" s="285"/>
      <c r="E904" s="285" t="s">
        <v>97</v>
      </c>
      <c r="F904" s="285">
        <v>56829</v>
      </c>
      <c r="G904" s="238">
        <f>F904/$J$903</f>
        <v>6.7734207389749702E-3</v>
      </c>
      <c r="H904" s="285"/>
      <c r="I904" s="285"/>
      <c r="J904" s="76"/>
    </row>
    <row r="905" spans="1:10" x14ac:dyDescent="0.25">
      <c r="A905" s="11" t="s">
        <v>293</v>
      </c>
      <c r="B905" s="178">
        <f t="shared" si="64"/>
        <v>3.7582374300525197E-2</v>
      </c>
      <c r="D905" s="285"/>
      <c r="E905" s="285" t="s">
        <v>81</v>
      </c>
      <c r="F905" s="285">
        <v>16265</v>
      </c>
      <c r="G905" s="238">
        <f t="shared" ref="G905:G953" si="65">F905/$J$903</f>
        <v>1.9386174016686531E-3</v>
      </c>
      <c r="H905" s="285"/>
      <c r="I905" s="285"/>
      <c r="J905" s="76"/>
    </row>
    <row r="906" spans="1:10" x14ac:dyDescent="0.25">
      <c r="A906" s="11" t="s">
        <v>293</v>
      </c>
      <c r="B906" s="178">
        <f t="shared" si="64"/>
        <v>0</v>
      </c>
      <c r="D906" s="285"/>
      <c r="E906" s="285" t="s">
        <v>210</v>
      </c>
      <c r="F906" s="285"/>
      <c r="G906" s="238"/>
      <c r="H906" s="285"/>
      <c r="I906" s="285"/>
      <c r="J906" s="76"/>
    </row>
    <row r="907" spans="1:10" x14ac:dyDescent="0.25">
      <c r="A907" s="11" t="s">
        <v>293</v>
      </c>
      <c r="B907" s="178">
        <f t="shared" si="64"/>
        <v>3.0597890388267997E-2</v>
      </c>
      <c r="D907" s="285"/>
      <c r="E907" s="285" t="s">
        <v>5</v>
      </c>
      <c r="F907" s="284">
        <v>14676</v>
      </c>
      <c r="G907" s="238">
        <f t="shared" si="65"/>
        <v>1.7492252681764004E-3</v>
      </c>
      <c r="H907" s="285"/>
      <c r="I907" s="285"/>
      <c r="J907" s="76"/>
    </row>
    <row r="908" spans="1:10" x14ac:dyDescent="0.25">
      <c r="A908" s="11" t="s">
        <v>293</v>
      </c>
      <c r="B908" s="178">
        <f t="shared" si="64"/>
        <v>0</v>
      </c>
      <c r="D908" s="285"/>
      <c r="E908" s="285" t="s">
        <v>100</v>
      </c>
      <c r="F908" s="284"/>
      <c r="G908" s="238"/>
      <c r="H908" s="285"/>
      <c r="I908" s="285"/>
      <c r="J908" s="76"/>
    </row>
    <row r="909" spans="1:10" x14ac:dyDescent="0.25">
      <c r="A909" s="11" t="s">
        <v>293</v>
      </c>
      <c r="B909" s="178">
        <f t="shared" si="64"/>
        <v>0.10356275775264556</v>
      </c>
      <c r="D909" s="285"/>
      <c r="E909" s="285" t="s">
        <v>93</v>
      </c>
      <c r="F909" s="285">
        <v>27000</v>
      </c>
      <c r="G909" s="238">
        <f t="shared" si="65"/>
        <v>3.2181168057210966E-3</v>
      </c>
      <c r="H909" s="285"/>
      <c r="I909" s="285"/>
      <c r="J909" s="76"/>
    </row>
    <row r="910" spans="1:10" x14ac:dyDescent="0.25">
      <c r="A910" s="11" t="s">
        <v>293</v>
      </c>
      <c r="B910" s="178">
        <f t="shared" si="64"/>
        <v>0</v>
      </c>
      <c r="D910" s="285"/>
      <c r="E910" s="285" t="s">
        <v>39</v>
      </c>
      <c r="F910" s="285"/>
      <c r="G910" s="238"/>
      <c r="H910" s="285"/>
      <c r="I910" s="285"/>
      <c r="J910" s="76"/>
    </row>
    <row r="911" spans="1:10" x14ac:dyDescent="0.25">
      <c r="A911" s="11" t="s">
        <v>293</v>
      </c>
      <c r="B911" s="178">
        <f t="shared" si="64"/>
        <v>0</v>
      </c>
      <c r="D911" s="285"/>
      <c r="E911" s="285" t="s">
        <v>6</v>
      </c>
      <c r="F911" s="284"/>
      <c r="G911" s="238"/>
      <c r="H911" s="285"/>
      <c r="I911" s="285"/>
      <c r="J911" s="76"/>
    </row>
    <row r="912" spans="1:10" x14ac:dyDescent="0.25">
      <c r="A912" s="11" t="s">
        <v>293</v>
      </c>
      <c r="B912" s="178">
        <f t="shared" si="64"/>
        <v>5.6824558437665582E-2</v>
      </c>
      <c r="D912" s="285"/>
      <c r="E912" s="285" t="s">
        <v>101</v>
      </c>
      <c r="F912" s="284">
        <v>20000</v>
      </c>
      <c r="G912" s="238">
        <f t="shared" si="65"/>
        <v>2.3837902264600714E-3</v>
      </c>
      <c r="H912" s="285"/>
      <c r="I912" s="285"/>
      <c r="J912" s="76"/>
    </row>
    <row r="913" spans="1:10" x14ac:dyDescent="0.25">
      <c r="A913" s="11" t="s">
        <v>293</v>
      </c>
      <c r="B913" s="178">
        <f t="shared" si="64"/>
        <v>7.5543079408058586E-2</v>
      </c>
      <c r="D913" s="285"/>
      <c r="E913" s="285" t="s">
        <v>102</v>
      </c>
      <c r="F913" s="285">
        <v>23060</v>
      </c>
      <c r="G913" s="238">
        <f t="shared" si="65"/>
        <v>2.7485101311084626E-3</v>
      </c>
      <c r="H913" s="285"/>
      <c r="I913" s="285"/>
      <c r="J913" s="76"/>
    </row>
    <row r="914" spans="1:10" x14ac:dyDescent="0.25">
      <c r="A914" s="11" t="s">
        <v>293</v>
      </c>
      <c r="B914" s="178">
        <f t="shared" si="64"/>
        <v>0.17402521021535089</v>
      </c>
      <c r="D914" s="285"/>
      <c r="E914" s="285" t="s">
        <v>82</v>
      </c>
      <c r="F914" s="285">
        <v>35000</v>
      </c>
      <c r="G914" s="238">
        <f t="shared" si="65"/>
        <v>4.1716328963051254E-3</v>
      </c>
      <c r="H914" s="285"/>
      <c r="I914" s="285"/>
      <c r="J914" s="76"/>
    </row>
    <row r="915" spans="1:10" x14ac:dyDescent="0.25">
      <c r="A915" s="11" t="s">
        <v>293</v>
      </c>
      <c r="B915" s="178">
        <f t="shared" si="64"/>
        <v>0</v>
      </c>
      <c r="D915" s="285"/>
      <c r="E915" s="285" t="s">
        <v>83</v>
      </c>
      <c r="F915" s="285"/>
      <c r="G915" s="238"/>
      <c r="H915" s="285"/>
      <c r="I915" s="285"/>
      <c r="J915" s="76"/>
    </row>
    <row r="916" spans="1:10" x14ac:dyDescent="0.25">
      <c r="A916" s="11" t="s">
        <v>293</v>
      </c>
      <c r="B916" s="178">
        <f t="shared" si="64"/>
        <v>1372.5302825174981</v>
      </c>
      <c r="D916" s="285"/>
      <c r="E916" s="285" t="s">
        <v>15</v>
      </c>
      <c r="F916" s="285">
        <v>3108300</v>
      </c>
      <c r="G916" s="238">
        <f t="shared" si="65"/>
        <v>0.37047675804529201</v>
      </c>
      <c r="H916" s="285"/>
      <c r="I916" s="285"/>
      <c r="J916" s="76"/>
    </row>
    <row r="917" spans="1:10" x14ac:dyDescent="0.25">
      <c r="A917" s="11" t="s">
        <v>293</v>
      </c>
      <c r="B917" s="178">
        <f t="shared" si="64"/>
        <v>0</v>
      </c>
      <c r="D917" s="285"/>
      <c r="E917" s="285" t="s">
        <v>103</v>
      </c>
      <c r="F917" s="285"/>
      <c r="G917" s="238"/>
      <c r="H917" s="285"/>
      <c r="I917" s="285"/>
      <c r="J917" s="76"/>
    </row>
    <row r="918" spans="1:10" x14ac:dyDescent="0.25">
      <c r="A918" s="11" t="s">
        <v>293</v>
      </c>
      <c r="B918" s="178">
        <f t="shared" si="64"/>
        <v>0</v>
      </c>
      <c r="D918" s="285"/>
      <c r="E918" s="285" t="s">
        <v>222</v>
      </c>
      <c r="F918" s="285"/>
      <c r="G918" s="238"/>
      <c r="H918" s="285"/>
      <c r="I918" s="285"/>
      <c r="J918" s="76"/>
    </row>
    <row r="919" spans="1:10" x14ac:dyDescent="0.25">
      <c r="A919" s="11" t="s">
        <v>293</v>
      </c>
      <c r="B919" s="178">
        <f t="shared" si="64"/>
        <v>0</v>
      </c>
      <c r="D919" s="285"/>
      <c r="E919" s="285" t="s">
        <v>106</v>
      </c>
      <c r="F919" s="285"/>
      <c r="G919" s="238"/>
      <c r="H919" s="285"/>
      <c r="I919" s="285"/>
      <c r="J919" s="76"/>
    </row>
    <row r="920" spans="1:10" x14ac:dyDescent="0.25">
      <c r="A920" s="11" t="s">
        <v>293</v>
      </c>
      <c r="B920" s="178">
        <f t="shared" si="64"/>
        <v>0</v>
      </c>
      <c r="D920" s="285"/>
      <c r="E920" s="285" t="s">
        <v>152</v>
      </c>
      <c r="F920" s="285"/>
      <c r="G920" s="238"/>
      <c r="H920" s="285"/>
      <c r="I920" s="285"/>
      <c r="J920" s="76"/>
    </row>
    <row r="921" spans="1:10" x14ac:dyDescent="0.25">
      <c r="A921" s="11" t="s">
        <v>293</v>
      </c>
      <c r="B921" s="178">
        <f t="shared" si="64"/>
        <v>0</v>
      </c>
      <c r="D921" s="285"/>
      <c r="E921" s="285" t="s">
        <v>108</v>
      </c>
      <c r="F921" s="285"/>
      <c r="G921" s="238"/>
      <c r="H921" s="285"/>
      <c r="I921" s="285"/>
      <c r="J921" s="76"/>
    </row>
    <row r="922" spans="1:10" x14ac:dyDescent="0.25">
      <c r="A922" s="11" t="s">
        <v>293</v>
      </c>
      <c r="B922" s="178">
        <f t="shared" si="64"/>
        <v>0.70938957993865781</v>
      </c>
      <c r="D922" s="285"/>
      <c r="E922" s="285" t="s">
        <v>94</v>
      </c>
      <c r="F922" s="285">
        <v>70665</v>
      </c>
      <c r="G922" s="238">
        <f t="shared" si="65"/>
        <v>8.4225268176400473E-3</v>
      </c>
      <c r="H922" s="285"/>
      <c r="I922" s="285"/>
      <c r="J922" s="76"/>
    </row>
    <row r="923" spans="1:10" x14ac:dyDescent="0.25">
      <c r="A923" s="11" t="s">
        <v>293</v>
      </c>
      <c r="B923" s="178">
        <f t="shared" si="64"/>
        <v>0</v>
      </c>
      <c r="D923" s="285"/>
      <c r="E923" s="285" t="s">
        <v>21</v>
      </c>
      <c r="F923" s="285"/>
      <c r="G923" s="238"/>
      <c r="H923" s="285"/>
      <c r="I923" s="285"/>
      <c r="J923" s="76"/>
    </row>
    <row r="924" spans="1:10" x14ac:dyDescent="0.25">
      <c r="A924" s="11" t="s">
        <v>293</v>
      </c>
      <c r="B924" s="178">
        <f t="shared" si="64"/>
        <v>0</v>
      </c>
      <c r="D924" s="285"/>
      <c r="E924" s="285" t="s">
        <v>190</v>
      </c>
      <c r="F924" s="285"/>
      <c r="G924" s="238"/>
      <c r="H924" s="285"/>
      <c r="I924" s="285"/>
      <c r="J924" s="76"/>
    </row>
    <row r="925" spans="1:10" x14ac:dyDescent="0.25">
      <c r="A925" s="11" t="s">
        <v>293</v>
      </c>
      <c r="B925" s="178">
        <f t="shared" si="64"/>
        <v>198.81336115842547</v>
      </c>
      <c r="D925" s="285"/>
      <c r="E925" s="285" t="s">
        <v>9</v>
      </c>
      <c r="F925" s="285">
        <v>1183000</v>
      </c>
      <c r="G925" s="238">
        <f t="shared" si="65"/>
        <v>0.14100119189511323</v>
      </c>
      <c r="H925" s="285"/>
      <c r="I925" s="285"/>
      <c r="J925" s="76"/>
    </row>
    <row r="926" spans="1:10" x14ac:dyDescent="0.25">
      <c r="A926" s="11" t="s">
        <v>293</v>
      </c>
      <c r="B926" s="178">
        <f t="shared" si="64"/>
        <v>12.785525648474756</v>
      </c>
      <c r="D926" s="285"/>
      <c r="E926" s="285" t="s">
        <v>24</v>
      </c>
      <c r="F926" s="285">
        <v>300000</v>
      </c>
      <c r="G926" s="238">
        <f t="shared" si="65"/>
        <v>3.5756853396901073E-2</v>
      </c>
      <c r="H926" s="285"/>
      <c r="I926" s="285"/>
      <c r="J926" s="76"/>
    </row>
    <row r="927" spans="1:10" x14ac:dyDescent="0.25">
      <c r="A927" s="11" t="s">
        <v>293</v>
      </c>
      <c r="B927" s="178">
        <f t="shared" si="64"/>
        <v>0</v>
      </c>
      <c r="D927" s="285"/>
      <c r="E927" s="285" t="s">
        <v>25</v>
      </c>
      <c r="F927" s="285"/>
      <c r="G927" s="238"/>
      <c r="H927" s="285"/>
      <c r="I927" s="285"/>
      <c r="J927" s="76"/>
    </row>
    <row r="928" spans="1:10" x14ac:dyDescent="0.25">
      <c r="A928" s="11" t="s">
        <v>293</v>
      </c>
      <c r="B928" s="178">
        <f t="shared" si="64"/>
        <v>12.785525648474756</v>
      </c>
      <c r="D928" s="285"/>
      <c r="E928" s="285" t="s">
        <v>36</v>
      </c>
      <c r="F928" s="285">
        <v>300000</v>
      </c>
      <c r="G928" s="238">
        <f t="shared" si="65"/>
        <v>3.5756853396901073E-2</v>
      </c>
      <c r="H928" s="285"/>
      <c r="I928" s="285"/>
      <c r="J928" s="76"/>
    </row>
    <row r="929" spans="1:10" x14ac:dyDescent="0.25">
      <c r="A929" s="11" t="s">
        <v>293</v>
      </c>
      <c r="B929" s="178">
        <f t="shared" si="64"/>
        <v>0</v>
      </c>
      <c r="D929" s="285"/>
      <c r="E929" s="285" t="s">
        <v>176</v>
      </c>
      <c r="F929" s="285"/>
      <c r="G929" s="238"/>
      <c r="H929" s="285"/>
      <c r="I929" s="285"/>
      <c r="J929" s="76"/>
    </row>
    <row r="930" spans="1:10" x14ac:dyDescent="0.25">
      <c r="A930" s="11" t="s">
        <v>293</v>
      </c>
      <c r="B930" s="178">
        <f t="shared" si="64"/>
        <v>0</v>
      </c>
      <c r="D930" s="285"/>
      <c r="E930" s="285" t="s">
        <v>220</v>
      </c>
      <c r="F930" s="285"/>
      <c r="G930" s="238"/>
      <c r="H930" s="285"/>
      <c r="I930" s="285"/>
      <c r="J930" s="76"/>
    </row>
    <row r="931" spans="1:10" x14ac:dyDescent="0.25">
      <c r="A931" s="11" t="s">
        <v>293</v>
      </c>
      <c r="B931" s="178">
        <f t="shared" si="64"/>
        <v>0</v>
      </c>
      <c r="D931" s="285"/>
      <c r="E931" s="285" t="s">
        <v>170</v>
      </c>
      <c r="F931" s="285"/>
      <c r="G931" s="238"/>
      <c r="H931" s="285"/>
      <c r="I931" s="285"/>
      <c r="J931" s="76"/>
    </row>
    <row r="932" spans="1:10" x14ac:dyDescent="0.25">
      <c r="A932" s="11" t="s">
        <v>293</v>
      </c>
      <c r="B932" s="178">
        <f t="shared" si="64"/>
        <v>0.1331075646272806</v>
      </c>
      <c r="D932" s="285"/>
      <c r="E932" s="285" t="s">
        <v>154</v>
      </c>
      <c r="F932" s="285">
        <v>30610</v>
      </c>
      <c r="G932" s="238">
        <f t="shared" si="65"/>
        <v>3.6483909415971393E-3</v>
      </c>
      <c r="H932" s="285"/>
      <c r="I932" s="285"/>
      <c r="J932" s="76"/>
    </row>
    <row r="933" spans="1:10" x14ac:dyDescent="0.25">
      <c r="A933" s="11" t="s">
        <v>293</v>
      </c>
      <c r="B933" s="178">
        <f t="shared" si="64"/>
        <v>2.4008375939913718E-2</v>
      </c>
      <c r="D933" s="285"/>
      <c r="E933" s="285" t="s">
        <v>195</v>
      </c>
      <c r="F933" s="284">
        <v>13000</v>
      </c>
      <c r="G933" s="238">
        <f t="shared" si="65"/>
        <v>1.5494636471990466E-3</v>
      </c>
      <c r="H933" s="285"/>
      <c r="I933" s="285"/>
      <c r="J933" s="76"/>
    </row>
    <row r="934" spans="1:10" x14ac:dyDescent="0.25">
      <c r="A934" s="11" t="s">
        <v>293</v>
      </c>
      <c r="B934" s="178">
        <f t="shared" si="64"/>
        <v>2.9687413218244668E-2</v>
      </c>
      <c r="D934" s="285"/>
      <c r="E934" s="285" t="s">
        <v>26</v>
      </c>
      <c r="F934" s="285">
        <v>14456</v>
      </c>
      <c r="G934" s="238">
        <f t="shared" si="65"/>
        <v>1.7230035756853398E-3</v>
      </c>
      <c r="H934" s="285"/>
      <c r="I934" s="285"/>
      <c r="J934" s="76"/>
    </row>
    <row r="935" spans="1:10" x14ac:dyDescent="0.25">
      <c r="A935" s="11" t="s">
        <v>293</v>
      </c>
      <c r="B935" s="178">
        <f t="shared" si="64"/>
        <v>25.05963027101053</v>
      </c>
      <c r="D935" s="285"/>
      <c r="E935" s="285" t="s">
        <v>56</v>
      </c>
      <c r="F935" s="285">
        <v>420000</v>
      </c>
      <c r="G935" s="238">
        <f t="shared" si="65"/>
        <v>5.0059594755661505E-2</v>
      </c>
      <c r="H935" s="285"/>
      <c r="I935" s="285"/>
      <c r="J935" s="76"/>
    </row>
    <row r="936" spans="1:10" x14ac:dyDescent="0.25">
      <c r="A936" s="11" t="s">
        <v>293</v>
      </c>
      <c r="B936" s="178">
        <f t="shared" si="64"/>
        <v>143.9427947170208</v>
      </c>
      <c r="D936" s="285"/>
      <c r="E936" s="285" t="s">
        <v>165</v>
      </c>
      <c r="F936" s="285">
        <v>1006600</v>
      </c>
      <c r="G936" s="238">
        <f t="shared" si="65"/>
        <v>0.1199761620977354</v>
      </c>
      <c r="H936" s="285"/>
      <c r="I936" s="285"/>
      <c r="J936" s="76"/>
    </row>
    <row r="937" spans="1:10" x14ac:dyDescent="0.25">
      <c r="A937" s="11" t="s">
        <v>293</v>
      </c>
      <c r="B937" s="178">
        <f t="shared" si="64"/>
        <v>0</v>
      </c>
      <c r="D937" s="285"/>
      <c r="E937" s="285" t="s">
        <v>139</v>
      </c>
      <c r="F937" s="285"/>
      <c r="G937" s="238"/>
      <c r="H937" s="285"/>
      <c r="I937" s="285"/>
      <c r="J937" s="76"/>
    </row>
    <row r="938" spans="1:10" x14ac:dyDescent="0.25">
      <c r="A938" s="11" t="s">
        <v>293</v>
      </c>
      <c r="B938" s="178">
        <f t="shared" si="64"/>
        <v>3.3607323640010738</v>
      </c>
      <c r="D938" s="285"/>
      <c r="E938" s="285" t="s">
        <v>28</v>
      </c>
      <c r="F938" s="285">
        <v>153808</v>
      </c>
      <c r="G938" s="238">
        <f t="shared" si="65"/>
        <v>1.8332300357568533E-2</v>
      </c>
      <c r="H938" s="285"/>
      <c r="I938" s="285"/>
      <c r="J938" s="76"/>
    </row>
    <row r="939" spans="1:10" x14ac:dyDescent="0.25">
      <c r="A939" s="11" t="s">
        <v>293</v>
      </c>
      <c r="B939" s="178">
        <f t="shared" si="64"/>
        <v>1.5983408707795337</v>
      </c>
      <c r="D939" s="285"/>
      <c r="E939" s="285" t="s">
        <v>92</v>
      </c>
      <c r="F939" s="285">
        <v>106071</v>
      </c>
      <c r="G939" s="238">
        <f t="shared" si="65"/>
        <v>1.2642550655542312E-2</v>
      </c>
      <c r="H939" s="285"/>
      <c r="I939" s="285"/>
      <c r="J939" s="76"/>
    </row>
    <row r="940" spans="1:10" x14ac:dyDescent="0.25">
      <c r="A940" s="11" t="s">
        <v>293</v>
      </c>
      <c r="B940" s="178">
        <f t="shared" si="64"/>
        <v>0</v>
      </c>
      <c r="D940" s="285"/>
      <c r="E940" s="285" t="s">
        <v>118</v>
      </c>
      <c r="F940" s="285"/>
      <c r="G940" s="238"/>
      <c r="H940" s="285"/>
      <c r="I940" s="285"/>
      <c r="J940" s="76"/>
    </row>
    <row r="941" spans="1:10" x14ac:dyDescent="0.25">
      <c r="A941" s="11" t="s">
        <v>293</v>
      </c>
      <c r="B941" s="178">
        <f t="shared" si="64"/>
        <v>0</v>
      </c>
      <c r="D941" s="285"/>
      <c r="E941" s="285" t="s">
        <v>29</v>
      </c>
      <c r="F941" s="285"/>
      <c r="G941" s="238"/>
      <c r="H941" s="285"/>
      <c r="I941" s="285"/>
      <c r="J941" s="76"/>
    </row>
    <row r="942" spans="1:10" x14ac:dyDescent="0.25">
      <c r="A942" s="11" t="s">
        <v>293</v>
      </c>
      <c r="B942" s="178">
        <f t="shared" si="64"/>
        <v>6.8757715709575375</v>
      </c>
      <c r="D942" s="285"/>
      <c r="E942" s="285" t="s">
        <v>16</v>
      </c>
      <c r="F942" s="284">
        <v>220000</v>
      </c>
      <c r="G942" s="238">
        <f t="shared" si="65"/>
        <v>2.6221692491060787E-2</v>
      </c>
      <c r="H942" s="285"/>
      <c r="I942" s="285"/>
      <c r="J942" s="76"/>
    </row>
    <row r="943" spans="1:10" x14ac:dyDescent="0.25">
      <c r="A943" s="11" t="s">
        <v>293</v>
      </c>
      <c r="B943" s="178">
        <f t="shared" si="64"/>
        <v>0</v>
      </c>
      <c r="D943" s="285"/>
      <c r="E943" s="285" t="s">
        <v>54</v>
      </c>
      <c r="F943" s="284"/>
      <c r="G943" s="238"/>
      <c r="H943" s="285"/>
      <c r="I943" s="285"/>
      <c r="J943" s="76"/>
    </row>
    <row r="944" spans="1:10" x14ac:dyDescent="0.25">
      <c r="A944" s="11" t="s">
        <v>293</v>
      </c>
      <c r="B944" s="178">
        <f t="shared" si="64"/>
        <v>1.7189428927393842E-2</v>
      </c>
      <c r="D944" s="285"/>
      <c r="E944" s="285" t="s">
        <v>120</v>
      </c>
      <c r="F944" s="285">
        <v>11000</v>
      </c>
      <c r="G944" s="238">
        <f t="shared" si="65"/>
        <v>1.3110846245530394E-3</v>
      </c>
      <c r="H944" s="285"/>
      <c r="I944" s="285"/>
      <c r="J944" s="76"/>
    </row>
    <row r="945" spans="1:10" x14ac:dyDescent="0.25">
      <c r="A945" s="11" t="s">
        <v>293</v>
      </c>
      <c r="B945" s="178">
        <f t="shared" si="64"/>
        <v>0</v>
      </c>
      <c r="D945" s="285"/>
      <c r="E945" s="285" t="s">
        <v>121</v>
      </c>
      <c r="F945" s="285"/>
      <c r="G945" s="238"/>
      <c r="H945" s="285"/>
      <c r="I945" s="285"/>
      <c r="J945" s="76"/>
    </row>
    <row r="946" spans="1:10" x14ac:dyDescent="0.25">
      <c r="A946" s="11" t="s">
        <v>293</v>
      </c>
      <c r="B946" s="178">
        <f t="shared" si="64"/>
        <v>0</v>
      </c>
      <c r="D946" s="285"/>
      <c r="E946" s="285" t="s">
        <v>32</v>
      </c>
      <c r="F946" s="285"/>
      <c r="G946" s="238"/>
      <c r="H946" s="285"/>
      <c r="I946" s="285"/>
      <c r="J946" s="76"/>
    </row>
    <row r="947" spans="1:10" x14ac:dyDescent="0.25">
      <c r="A947" s="11" t="s">
        <v>293</v>
      </c>
      <c r="B947" s="178">
        <f t="shared" si="64"/>
        <v>2.5875732533906506</v>
      </c>
      <c r="D947" s="285"/>
      <c r="E947" s="285" t="s">
        <v>161</v>
      </c>
      <c r="F947" s="285">
        <v>134961</v>
      </c>
      <c r="G947" s="238">
        <f t="shared" si="65"/>
        <v>1.6085935637663886E-2</v>
      </c>
      <c r="H947" s="285"/>
      <c r="I947" s="285"/>
      <c r="J947" s="76"/>
    </row>
    <row r="948" spans="1:10" x14ac:dyDescent="0.25">
      <c r="A948" s="11" t="s">
        <v>293</v>
      </c>
      <c r="B948" s="178">
        <f t="shared" si="64"/>
        <v>0</v>
      </c>
      <c r="D948" s="285"/>
      <c r="E948" s="285" t="s">
        <v>166</v>
      </c>
      <c r="F948" s="285"/>
      <c r="G948" s="238"/>
      <c r="H948" s="285"/>
      <c r="I948" s="285"/>
      <c r="J948" s="76"/>
    </row>
    <row r="949" spans="1:10" x14ac:dyDescent="0.25">
      <c r="A949" s="11" t="s">
        <v>293</v>
      </c>
      <c r="B949" s="178">
        <f t="shared" si="64"/>
        <v>14.615720871518253</v>
      </c>
      <c r="D949" s="285"/>
      <c r="E949" s="285" t="s">
        <v>31</v>
      </c>
      <c r="F949" s="285">
        <v>320754</v>
      </c>
      <c r="G949" s="238">
        <f t="shared" si="65"/>
        <v>3.8230512514898687E-2</v>
      </c>
      <c r="H949" s="285"/>
      <c r="I949" s="285"/>
      <c r="J949" s="76"/>
    </row>
    <row r="950" spans="1:10" x14ac:dyDescent="0.25">
      <c r="A950" s="11" t="s">
        <v>293</v>
      </c>
      <c r="B950" s="178">
        <f t="shared" si="64"/>
        <v>0.27503086283830147</v>
      </c>
      <c r="D950" s="285"/>
      <c r="E950" s="285" t="s">
        <v>128</v>
      </c>
      <c r="F950" s="285">
        <v>44000</v>
      </c>
      <c r="G950" s="238">
        <f t="shared" si="65"/>
        <v>5.2443384982121576E-3</v>
      </c>
      <c r="H950" s="285"/>
      <c r="I950" s="285"/>
      <c r="J950" s="76"/>
    </row>
    <row r="951" spans="1:10" x14ac:dyDescent="0.25">
      <c r="A951" s="11" t="s">
        <v>293</v>
      </c>
      <c r="B951" s="178">
        <f t="shared" si="64"/>
        <v>62.44578581971556</v>
      </c>
      <c r="D951" s="285"/>
      <c r="E951" s="285" t="s">
        <v>38</v>
      </c>
      <c r="F951" s="285">
        <v>663000</v>
      </c>
      <c r="G951" s="238">
        <f t="shared" si="65"/>
        <v>7.9022646007151365E-2</v>
      </c>
      <c r="H951" s="285"/>
      <c r="I951" s="285"/>
      <c r="J951" s="76"/>
    </row>
    <row r="952" spans="1:10" x14ac:dyDescent="0.25">
      <c r="A952" s="11" t="s">
        <v>293</v>
      </c>
      <c r="B952" s="178">
        <f t="shared" si="64"/>
        <v>1.4206139609416397</v>
      </c>
      <c r="D952" s="285"/>
      <c r="E952" s="285" t="s">
        <v>47</v>
      </c>
      <c r="F952" s="285">
        <v>100000</v>
      </c>
      <c r="G952" s="238">
        <f t="shared" si="65"/>
        <v>1.1918951132300357E-2</v>
      </c>
      <c r="H952" s="285"/>
      <c r="I952" s="285"/>
    </row>
    <row r="953" spans="1:10" x14ac:dyDescent="0.25">
      <c r="A953" s="150" t="s">
        <v>293</v>
      </c>
      <c r="B953" s="131">
        <f t="shared" si="64"/>
        <v>2.6267152137810923E-7</v>
      </c>
      <c r="C953" s="150"/>
      <c r="D953" s="12"/>
      <c r="E953" s="12" t="s">
        <v>171</v>
      </c>
      <c r="F953" s="12">
        <v>43</v>
      </c>
      <c r="G953" s="237">
        <f t="shared" si="65"/>
        <v>5.1251489868891541E-6</v>
      </c>
      <c r="H953" s="12"/>
      <c r="I953" s="12"/>
      <c r="J953" s="150"/>
    </row>
    <row r="954" spans="1:10" x14ac:dyDescent="0.25">
      <c r="A954" s="11" t="s">
        <v>296</v>
      </c>
      <c r="B954" s="178">
        <f>POWER((F954/$J$954)*100, 2)</f>
        <v>0</v>
      </c>
      <c r="C954" s="11">
        <f>SUM(B954:B970)</f>
        <v>2787.2026767168209</v>
      </c>
      <c r="D954" s="286"/>
      <c r="E954" s="286" t="s">
        <v>5</v>
      </c>
      <c r="F954" s="287"/>
      <c r="G954" s="238"/>
      <c r="H954" s="286"/>
      <c r="I954" s="286"/>
      <c r="J954" s="76">
        <v>1440</v>
      </c>
    </row>
    <row r="955" spans="1:10" x14ac:dyDescent="0.25">
      <c r="A955" s="11" t="s">
        <v>296</v>
      </c>
      <c r="B955" s="178">
        <f t="shared" ref="B955:B970" si="66">POWER((F955/$J$954)*100, 2)</f>
        <v>0.15329400077160496</v>
      </c>
      <c r="D955" s="286"/>
      <c r="E955" s="286" t="s">
        <v>93</v>
      </c>
      <c r="F955" s="286">
        <v>5.6379999999999999</v>
      </c>
      <c r="G955" s="238">
        <f>F955/$J$954</f>
        <v>3.9152777777777779E-3</v>
      </c>
      <c r="H955" s="286"/>
      <c r="I955" s="286"/>
      <c r="J955" s="76"/>
    </row>
    <row r="956" spans="1:10" x14ac:dyDescent="0.25">
      <c r="A956" s="11" t="s">
        <v>296</v>
      </c>
      <c r="B956" s="178">
        <f t="shared" si="66"/>
        <v>45.001736111111107</v>
      </c>
      <c r="D956" s="286"/>
      <c r="E956" s="286" t="s">
        <v>6</v>
      </c>
      <c r="F956" s="286">
        <v>96.6</v>
      </c>
      <c r="G956" s="238">
        <f t="shared" ref="G956:G967" si="67">F956/$J$954</f>
        <v>6.7083333333333328E-2</v>
      </c>
      <c r="H956" s="286"/>
      <c r="I956" s="286"/>
      <c r="J956" s="76"/>
    </row>
    <row r="957" spans="1:10" x14ac:dyDescent="0.25">
      <c r="A957" s="11" t="s">
        <v>296</v>
      </c>
      <c r="B957" s="178">
        <f t="shared" si="66"/>
        <v>2.1267361111111107</v>
      </c>
      <c r="D957" s="286"/>
      <c r="E957" s="286" t="s">
        <v>271</v>
      </c>
      <c r="F957" s="286">
        <v>21</v>
      </c>
      <c r="G957" s="238">
        <f t="shared" si="67"/>
        <v>1.4583333333333334E-2</v>
      </c>
      <c r="H957" s="286"/>
      <c r="I957" s="286"/>
      <c r="J957" s="76"/>
    </row>
    <row r="958" spans="1:10" x14ac:dyDescent="0.25">
      <c r="A958" s="11" t="s">
        <v>296</v>
      </c>
      <c r="B958" s="178">
        <f t="shared" si="66"/>
        <v>0</v>
      </c>
      <c r="D958" s="286"/>
      <c r="E958" s="286" t="s">
        <v>82</v>
      </c>
      <c r="F958" s="287"/>
      <c r="G958" s="238"/>
      <c r="H958" s="286"/>
      <c r="I958" s="286"/>
      <c r="J958" s="76"/>
    </row>
    <row r="959" spans="1:10" x14ac:dyDescent="0.25">
      <c r="A959" s="11" t="s">
        <v>296</v>
      </c>
      <c r="B959" s="178">
        <f t="shared" si="66"/>
        <v>17.944637345679016</v>
      </c>
      <c r="D959" s="286"/>
      <c r="E959" s="286" t="s">
        <v>15</v>
      </c>
      <c r="F959" s="287">
        <v>61</v>
      </c>
      <c r="G959" s="238">
        <f t="shared" si="67"/>
        <v>4.2361111111111113E-2</v>
      </c>
      <c r="H959" s="286"/>
      <c r="I959" s="286"/>
      <c r="J959" s="76"/>
    </row>
    <row r="960" spans="1:10" x14ac:dyDescent="0.25">
      <c r="A960" s="11" t="s">
        <v>296</v>
      </c>
      <c r="B960" s="178">
        <f t="shared" si="66"/>
        <v>976.5625</v>
      </c>
      <c r="D960" s="286"/>
      <c r="E960" s="286" t="s">
        <v>213</v>
      </c>
      <c r="F960" s="286">
        <v>450</v>
      </c>
      <c r="G960" s="238">
        <f t="shared" si="67"/>
        <v>0.3125</v>
      </c>
      <c r="H960" s="286"/>
      <c r="I960" s="286"/>
      <c r="J960" s="76"/>
    </row>
    <row r="961" spans="1:10" x14ac:dyDescent="0.25">
      <c r="A961" s="11" t="s">
        <v>296</v>
      </c>
      <c r="B961" s="178">
        <f t="shared" si="66"/>
        <v>12.056327160493828</v>
      </c>
      <c r="D961" s="286"/>
      <c r="E961" s="286" t="s">
        <v>273</v>
      </c>
      <c r="F961" s="286">
        <v>50</v>
      </c>
      <c r="G961" s="238">
        <f t="shared" si="67"/>
        <v>3.4722222222222224E-2</v>
      </c>
      <c r="H961" s="286"/>
      <c r="I961" s="286"/>
      <c r="J961" s="76"/>
    </row>
    <row r="962" spans="1:10" x14ac:dyDescent="0.25">
      <c r="A962" s="11" t="s">
        <v>296</v>
      </c>
      <c r="B962" s="178">
        <f t="shared" si="66"/>
        <v>0</v>
      </c>
      <c r="D962" s="286"/>
      <c r="E962" s="286" t="s">
        <v>275</v>
      </c>
      <c r="F962" s="286"/>
      <c r="G962" s="238"/>
      <c r="H962" s="286"/>
      <c r="I962" s="286"/>
      <c r="J962" s="76"/>
    </row>
    <row r="963" spans="1:10" x14ac:dyDescent="0.25">
      <c r="A963" s="11" t="s">
        <v>296</v>
      </c>
      <c r="B963" s="178">
        <f t="shared" si="66"/>
        <v>0</v>
      </c>
      <c r="D963" s="286"/>
      <c r="E963" s="286" t="s">
        <v>36</v>
      </c>
      <c r="F963" s="286"/>
      <c r="G963" s="238"/>
      <c r="H963" s="286"/>
      <c r="I963" s="286"/>
      <c r="J963" s="76"/>
    </row>
    <row r="964" spans="1:10" x14ac:dyDescent="0.25">
      <c r="A964" s="11" t="s">
        <v>296</v>
      </c>
      <c r="B964" s="178">
        <f t="shared" si="66"/>
        <v>2.5511188271604937</v>
      </c>
      <c r="D964" s="286"/>
      <c r="E964" s="286" t="s">
        <v>27</v>
      </c>
      <c r="F964" s="286">
        <v>23</v>
      </c>
      <c r="G964" s="238">
        <f t="shared" si="67"/>
        <v>1.5972222222222221E-2</v>
      </c>
      <c r="H964" s="286"/>
      <c r="I964" s="286"/>
      <c r="J964" s="76"/>
    </row>
    <row r="965" spans="1:10" x14ac:dyDescent="0.25">
      <c r="A965" s="11" t="s">
        <v>296</v>
      </c>
      <c r="B965" s="178">
        <f t="shared" si="66"/>
        <v>0</v>
      </c>
      <c r="D965" s="286"/>
      <c r="E965" s="286" t="s">
        <v>84</v>
      </c>
      <c r="F965" s="286"/>
      <c r="G965" s="238"/>
      <c r="H965" s="286"/>
      <c r="I965" s="286"/>
      <c r="J965" s="76"/>
    </row>
    <row r="966" spans="1:10" x14ac:dyDescent="0.25">
      <c r="A966" s="11" t="s">
        <v>296</v>
      </c>
      <c r="B966" s="178">
        <f t="shared" si="66"/>
        <v>108.50694444444447</v>
      </c>
      <c r="D966" s="286"/>
      <c r="E966" s="286" t="s">
        <v>139</v>
      </c>
      <c r="F966" s="286">
        <v>150</v>
      </c>
      <c r="G966" s="238">
        <f t="shared" si="67"/>
        <v>0.10416666666666667</v>
      </c>
      <c r="H966" s="286"/>
      <c r="I966" s="286"/>
      <c r="J966" s="76"/>
    </row>
    <row r="967" spans="1:10" x14ac:dyDescent="0.25">
      <c r="A967" s="11" t="s">
        <v>296</v>
      </c>
      <c r="B967" s="178">
        <f t="shared" si="66"/>
        <v>1622.2993827160494</v>
      </c>
      <c r="D967" s="286"/>
      <c r="E967" s="286" t="s">
        <v>272</v>
      </c>
      <c r="F967" s="286">
        <v>580</v>
      </c>
      <c r="G967" s="238">
        <f t="shared" si="67"/>
        <v>0.40277777777777779</v>
      </c>
      <c r="H967" s="286"/>
      <c r="I967" s="286"/>
      <c r="J967" s="76"/>
    </row>
    <row r="968" spans="1:10" x14ac:dyDescent="0.25">
      <c r="A968" s="11" t="s">
        <v>296</v>
      </c>
      <c r="B968" s="178">
        <f t="shared" si="66"/>
        <v>0</v>
      </c>
      <c r="D968" s="286"/>
      <c r="E968" s="286" t="s">
        <v>274</v>
      </c>
      <c r="F968" s="286"/>
      <c r="G968" s="238"/>
      <c r="H968" s="286"/>
      <c r="I968" s="286"/>
      <c r="J968" s="76"/>
    </row>
    <row r="969" spans="1:10" x14ac:dyDescent="0.25">
      <c r="A969" s="11" t="s">
        <v>296</v>
      </c>
      <c r="B969" s="178">
        <f t="shared" si="66"/>
        <v>0</v>
      </c>
      <c r="D969" s="286"/>
      <c r="E969" s="286" t="s">
        <v>193</v>
      </c>
      <c r="F969" s="287"/>
      <c r="G969" s="238"/>
      <c r="H969" s="286"/>
      <c r="I969" s="286"/>
      <c r="J969" s="76"/>
    </row>
    <row r="970" spans="1:10" x14ac:dyDescent="0.25">
      <c r="A970" s="150" t="s">
        <v>296</v>
      </c>
      <c r="B970" s="131">
        <f t="shared" si="66"/>
        <v>0</v>
      </c>
      <c r="C970" s="150"/>
      <c r="D970" s="12"/>
      <c r="E970" s="12" t="s">
        <v>86</v>
      </c>
      <c r="F970" s="12"/>
      <c r="G970" s="237"/>
      <c r="H970" s="12"/>
      <c r="I970" s="12"/>
      <c r="J970" s="147"/>
    </row>
    <row r="971" spans="1:10" x14ac:dyDescent="0.25">
      <c r="A971" s="11" t="s">
        <v>352</v>
      </c>
      <c r="B971" s="178">
        <f>POWER((F971/$J$971)*100, 2)</f>
        <v>0.30060642092746731</v>
      </c>
      <c r="C971" s="11">
        <f>SUM(B971:B992)</f>
        <v>6683.3847337825346</v>
      </c>
      <c r="D971" s="232"/>
      <c r="E971" s="14" t="s">
        <v>5</v>
      </c>
      <c r="F971" s="289">
        <v>477</v>
      </c>
      <c r="G971" s="238">
        <f>F971/$J$971</f>
        <v>5.482758620689655E-3</v>
      </c>
      <c r="H971" s="232"/>
      <c r="I971" s="232"/>
      <c r="J971" s="167">
        <v>87000</v>
      </c>
    </row>
    <row r="972" spans="1:10" x14ac:dyDescent="0.25">
      <c r="A972" s="11" t="s">
        <v>352</v>
      </c>
      <c r="B972" s="178">
        <f t="shared" ref="B972:B994" si="68">POWER((F972/$J$971)*100, 2)</f>
        <v>0.8861950059453032</v>
      </c>
      <c r="C972" s="289"/>
      <c r="D972" s="289"/>
      <c r="E972" s="289" t="s">
        <v>131</v>
      </c>
      <c r="F972" s="289">
        <v>819</v>
      </c>
      <c r="G972" s="238">
        <f t="shared" ref="G972:G993" si="69">F972/$J$971</f>
        <v>9.4137931034482761E-3</v>
      </c>
      <c r="H972" s="289"/>
      <c r="I972" s="289"/>
      <c r="J972" s="76"/>
    </row>
    <row r="973" spans="1:10" x14ac:dyDescent="0.25">
      <c r="A973" s="11" t="s">
        <v>352</v>
      </c>
      <c r="B973" s="178">
        <f t="shared" si="68"/>
        <v>2.0709525696921656</v>
      </c>
      <c r="D973" s="289"/>
      <c r="E973" s="289" t="s">
        <v>93</v>
      </c>
      <c r="F973" s="289">
        <v>1252</v>
      </c>
      <c r="G973" s="238">
        <f t="shared" si="69"/>
        <v>1.4390804597701149E-2</v>
      </c>
      <c r="H973" s="289"/>
      <c r="I973" s="289"/>
      <c r="J973" s="76"/>
    </row>
    <row r="974" spans="1:10" x14ac:dyDescent="0.25">
      <c r="A974" s="11" t="s">
        <v>352</v>
      </c>
      <c r="B974" s="178">
        <f t="shared" si="68"/>
        <v>0.3436385255648039</v>
      </c>
      <c r="D974" s="289"/>
      <c r="E974" s="289" t="s">
        <v>6</v>
      </c>
      <c r="F974" s="289">
        <v>510</v>
      </c>
      <c r="G974" s="238">
        <f t="shared" si="69"/>
        <v>5.8620689655172415E-3</v>
      </c>
      <c r="H974" s="289"/>
      <c r="I974" s="289"/>
      <c r="J974" s="76"/>
    </row>
    <row r="975" spans="1:10" x14ac:dyDescent="0.25">
      <c r="A975" s="11" t="s">
        <v>352</v>
      </c>
      <c r="B975" s="178">
        <f t="shared" si="68"/>
        <v>2.701677896683842E-2</v>
      </c>
      <c r="D975" s="289"/>
      <c r="E975" s="289" t="s">
        <v>102</v>
      </c>
      <c r="F975" s="289">
        <v>143</v>
      </c>
      <c r="G975" s="238">
        <f t="shared" si="69"/>
        <v>1.6436781609195403E-3</v>
      </c>
      <c r="H975" s="289"/>
      <c r="I975" s="289"/>
      <c r="J975" s="76"/>
    </row>
    <row r="976" spans="1:10" x14ac:dyDescent="0.25">
      <c r="A976" s="11" t="s">
        <v>352</v>
      </c>
      <c r="B976" s="178">
        <f t="shared" si="68"/>
        <v>6.9890342185229242E-4</v>
      </c>
      <c r="D976" s="289"/>
      <c r="E976" s="289" t="s">
        <v>271</v>
      </c>
      <c r="F976" s="289">
        <v>23</v>
      </c>
      <c r="G976" s="238">
        <f t="shared" si="69"/>
        <v>2.6436781609195405E-4</v>
      </c>
      <c r="H976" s="289"/>
      <c r="I976" s="289"/>
      <c r="J976" s="76"/>
    </row>
    <row r="977" spans="1:10" x14ac:dyDescent="0.25">
      <c r="A977" s="11" t="s">
        <v>352</v>
      </c>
      <c r="B977" s="178">
        <f t="shared" si="68"/>
        <v>7.2589985467036593</v>
      </c>
      <c r="D977" s="289"/>
      <c r="E977" s="289" t="s">
        <v>82</v>
      </c>
      <c r="F977" s="289">
        <v>2344</v>
      </c>
      <c r="G977" s="238">
        <f t="shared" si="69"/>
        <v>2.6942528735632184E-2</v>
      </c>
      <c r="H977" s="289"/>
      <c r="I977" s="289"/>
      <c r="J977" s="76"/>
    </row>
    <row r="978" spans="1:10" x14ac:dyDescent="0.25">
      <c r="A978" s="11" t="s">
        <v>352</v>
      </c>
      <c r="B978" s="178">
        <f t="shared" si="68"/>
        <v>6660.0607742105958</v>
      </c>
      <c r="D978" s="289"/>
      <c r="E978" s="289" t="s">
        <v>15</v>
      </c>
      <c r="F978" s="289">
        <v>71000</v>
      </c>
      <c r="G978" s="238">
        <f t="shared" si="69"/>
        <v>0.81609195402298851</v>
      </c>
      <c r="H978" s="289"/>
      <c r="I978" s="289"/>
      <c r="J978" s="76"/>
    </row>
    <row r="979" spans="1:10" x14ac:dyDescent="0.25">
      <c r="A979" s="11" t="s">
        <v>352</v>
      </c>
      <c r="B979" s="178">
        <f t="shared" si="68"/>
        <v>1.9024970273483948E-4</v>
      </c>
      <c r="D979" s="289"/>
      <c r="E979" s="289" t="s">
        <v>213</v>
      </c>
      <c r="F979" s="289">
        <v>12</v>
      </c>
      <c r="G979" s="238">
        <f t="shared" si="69"/>
        <v>1.3793103448275863E-4</v>
      </c>
      <c r="H979" s="289"/>
      <c r="I979" s="289"/>
      <c r="J979" s="76"/>
    </row>
    <row r="980" spans="1:10" x14ac:dyDescent="0.25">
      <c r="A980" s="11" t="s">
        <v>352</v>
      </c>
      <c r="B980" s="178">
        <f t="shared" si="68"/>
        <v>6.4737746069493986E-3</v>
      </c>
      <c r="D980" s="289"/>
      <c r="E980" s="289" t="s">
        <v>220</v>
      </c>
      <c r="F980" s="289">
        <v>70</v>
      </c>
      <c r="G980" s="238">
        <f t="shared" si="69"/>
        <v>8.045977011494253E-4</v>
      </c>
      <c r="H980" s="289"/>
      <c r="I980" s="289"/>
      <c r="J980" s="76"/>
    </row>
    <row r="981" spans="1:10" x14ac:dyDescent="0.25">
      <c r="A981" s="11" t="s">
        <v>352</v>
      </c>
      <c r="B981" s="178">
        <f t="shared" si="68"/>
        <v>0</v>
      </c>
      <c r="D981" s="289"/>
      <c r="E981" s="289" t="s">
        <v>56</v>
      </c>
      <c r="F981" s="289"/>
      <c r="G981" s="238"/>
      <c r="H981" s="289"/>
      <c r="I981" s="289"/>
      <c r="J981" s="76"/>
    </row>
    <row r="982" spans="1:10" x14ac:dyDescent="0.25">
      <c r="A982" s="11" t="s">
        <v>352</v>
      </c>
      <c r="B982" s="178">
        <f t="shared" si="68"/>
        <v>0.30313251420266868</v>
      </c>
      <c r="D982" s="289"/>
      <c r="E982" s="289" t="s">
        <v>194</v>
      </c>
      <c r="F982" s="289">
        <v>479</v>
      </c>
      <c r="G982" s="238">
        <f t="shared" si="69"/>
        <v>5.5057471264367813E-3</v>
      </c>
      <c r="H982" s="289"/>
      <c r="I982" s="289"/>
      <c r="J982" s="76"/>
    </row>
    <row r="983" spans="1:10" x14ac:dyDescent="0.25">
      <c r="A983" s="11" t="s">
        <v>352</v>
      </c>
      <c r="B983" s="178">
        <f t="shared" si="68"/>
        <v>4.9161051658078991E-3</v>
      </c>
      <c r="D983" s="289"/>
      <c r="E983" s="289" t="s">
        <v>92</v>
      </c>
      <c r="F983" s="289">
        <v>61</v>
      </c>
      <c r="G983" s="238">
        <f t="shared" si="69"/>
        <v>7.0114942528735631E-4</v>
      </c>
      <c r="H983" s="289"/>
      <c r="I983" s="289"/>
      <c r="J983" s="76"/>
    </row>
    <row r="984" spans="1:10" x14ac:dyDescent="0.25">
      <c r="A984" s="11" t="s">
        <v>352</v>
      </c>
      <c r="B984" s="178">
        <f t="shared" si="68"/>
        <v>0.59484872506275599</v>
      </c>
      <c r="D984" s="289"/>
      <c r="E984" s="289" t="s">
        <v>85</v>
      </c>
      <c r="F984" s="289">
        <v>671</v>
      </c>
      <c r="G984" s="238">
        <f t="shared" si="69"/>
        <v>7.7126436781609197E-3</v>
      </c>
      <c r="H984" s="289"/>
      <c r="I984" s="289"/>
      <c r="J984" s="76"/>
    </row>
    <row r="985" spans="1:10" x14ac:dyDescent="0.25">
      <c r="A985" s="11" t="s">
        <v>352</v>
      </c>
      <c r="B985" s="178">
        <f t="shared" si="68"/>
        <v>9.3411031840401648</v>
      </c>
      <c r="D985" s="289"/>
      <c r="E985" s="289" t="s">
        <v>16</v>
      </c>
      <c r="F985" s="289">
        <v>2659</v>
      </c>
      <c r="G985" s="238">
        <f t="shared" si="69"/>
        <v>3.0563218390804597E-2</v>
      </c>
      <c r="H985" s="289"/>
      <c r="I985" s="289"/>
      <c r="J985" s="76"/>
    </row>
    <row r="986" spans="1:10" x14ac:dyDescent="0.25">
      <c r="A986" s="11" t="s">
        <v>352</v>
      </c>
      <c r="B986" s="178">
        <f t="shared" si="68"/>
        <v>1.3211784912141629</v>
      </c>
      <c r="D986" s="289"/>
      <c r="E986" s="289" t="s">
        <v>272</v>
      </c>
      <c r="F986" s="289">
        <v>1000</v>
      </c>
      <c r="G986" s="238">
        <f t="shared" si="69"/>
        <v>1.1494252873563218E-2</v>
      </c>
      <c r="H986" s="289"/>
      <c r="I986" s="289"/>
      <c r="J986" s="76"/>
    </row>
    <row r="987" spans="1:10" x14ac:dyDescent="0.25">
      <c r="A987" s="11" t="s">
        <v>352</v>
      </c>
      <c r="B987" s="178">
        <f t="shared" si="68"/>
        <v>0.84555423437706434</v>
      </c>
      <c r="D987" s="289"/>
      <c r="E987" s="289" t="s">
        <v>32</v>
      </c>
      <c r="F987" s="289">
        <v>800</v>
      </c>
      <c r="G987" s="238">
        <f t="shared" si="69"/>
        <v>9.1954022988505746E-3</v>
      </c>
      <c r="H987" s="289"/>
      <c r="I987" s="289"/>
      <c r="J987" s="76"/>
    </row>
    <row r="988" spans="1:10" x14ac:dyDescent="0.25">
      <c r="A988" s="11" t="s">
        <v>352</v>
      </c>
      <c r="B988" s="178">
        <f t="shared" si="68"/>
        <v>1.321178491214163E-2</v>
      </c>
      <c r="D988" s="289"/>
      <c r="E988" s="289" t="s">
        <v>161</v>
      </c>
      <c r="F988" s="289">
        <v>100</v>
      </c>
      <c r="G988" s="238">
        <f t="shared" si="69"/>
        <v>1.1494252873563218E-3</v>
      </c>
      <c r="H988" s="289"/>
      <c r="I988" s="289"/>
      <c r="J988" s="76"/>
    </row>
    <row r="989" spans="1:10" x14ac:dyDescent="0.25">
      <c r="A989" s="11" t="s">
        <v>352</v>
      </c>
      <c r="B989" s="178">
        <f t="shared" si="68"/>
        <v>5.243757431629012E-3</v>
      </c>
      <c r="D989" s="289"/>
      <c r="E989" s="289" t="s">
        <v>193</v>
      </c>
      <c r="F989" s="289">
        <v>63</v>
      </c>
      <c r="G989" s="238">
        <f t="shared" si="69"/>
        <v>7.2413793103448271E-4</v>
      </c>
      <c r="H989" s="289"/>
      <c r="I989" s="289"/>
      <c r="J989" s="76"/>
    </row>
    <row r="990" spans="1:10" x14ac:dyDescent="0.25">
      <c r="A990" s="11" t="s">
        <v>352</v>
      </c>
      <c r="B990" s="178">
        <f t="shared" si="68"/>
        <v>0</v>
      </c>
      <c r="D990" s="289"/>
      <c r="E990" s="289" t="s">
        <v>128</v>
      </c>
      <c r="F990" s="289"/>
      <c r="G990" s="238"/>
      <c r="H990" s="289"/>
      <c r="I990" s="289"/>
      <c r="J990" s="76"/>
    </row>
    <row r="991" spans="1:10" x14ac:dyDescent="0.25">
      <c r="A991" s="11" t="s">
        <v>352</v>
      </c>
      <c r="B991" s="178">
        <f t="shared" si="68"/>
        <v>0</v>
      </c>
      <c r="D991" s="289"/>
      <c r="E991" s="289" t="s">
        <v>38</v>
      </c>
      <c r="F991" s="289"/>
      <c r="G991" s="238"/>
      <c r="H991" s="289"/>
      <c r="I991" s="289"/>
      <c r="J991" s="76"/>
    </row>
    <row r="992" spans="1:10" x14ac:dyDescent="0.25">
      <c r="A992" s="11" t="s">
        <v>352</v>
      </c>
      <c r="B992" s="178">
        <f t="shared" si="68"/>
        <v>0</v>
      </c>
      <c r="D992" s="289"/>
      <c r="E992" s="289" t="s">
        <v>129</v>
      </c>
      <c r="F992" s="289"/>
      <c r="G992" s="238"/>
      <c r="H992" s="289"/>
      <c r="I992" s="289"/>
      <c r="J992" s="76"/>
    </row>
    <row r="993" spans="1:10" x14ac:dyDescent="0.25">
      <c r="A993" s="11" t="s">
        <v>352</v>
      </c>
      <c r="B993" s="178">
        <f t="shared" si="68"/>
        <v>26.753864447086801</v>
      </c>
      <c r="C993" s="289"/>
      <c r="D993" s="289"/>
      <c r="E993" s="289" t="s">
        <v>47</v>
      </c>
      <c r="F993" s="289">
        <v>4500</v>
      </c>
      <c r="G993" s="238">
        <f t="shared" si="69"/>
        <v>5.1724137931034482E-2</v>
      </c>
      <c r="H993" s="289"/>
      <c r="I993" s="289"/>
      <c r="J993" s="289"/>
    </row>
    <row r="994" spans="1:10" x14ac:dyDescent="0.25">
      <c r="A994" s="150" t="s">
        <v>352</v>
      </c>
      <c r="B994" s="131">
        <f t="shared" si="68"/>
        <v>0</v>
      </c>
      <c r="C994" s="150"/>
      <c r="D994" s="12"/>
      <c r="E994" s="12" t="s">
        <v>86</v>
      </c>
      <c r="F994" s="12"/>
      <c r="G994" s="27"/>
      <c r="H994" s="12"/>
      <c r="I994" s="12"/>
      <c r="J994" s="150"/>
    </row>
    <row r="995" spans="1:10" x14ac:dyDescent="0.25">
      <c r="A995" s="11" t="s">
        <v>297</v>
      </c>
      <c r="B995" s="178">
        <f>POWER((F995/$J$995)*100, 2)</f>
        <v>0.55772295156179275</v>
      </c>
      <c r="C995" s="11">
        <f>SUM(B995:B1006)</f>
        <v>3466.3911317338157</v>
      </c>
      <c r="D995" s="289"/>
      <c r="E995" s="289" t="s">
        <v>210</v>
      </c>
      <c r="F995" s="289">
        <v>351</v>
      </c>
      <c r="G995" s="238">
        <f>F995/$J$995</f>
        <v>7.468085106382979E-3</v>
      </c>
      <c r="H995" s="289"/>
      <c r="I995" s="289"/>
      <c r="J995" s="76">
        <v>47000</v>
      </c>
    </row>
    <row r="996" spans="1:10" x14ac:dyDescent="0.25">
      <c r="A996" s="11" t="s">
        <v>297</v>
      </c>
      <c r="B996" s="178">
        <f t="shared" ref="B996:B1005" si="70">POWER((F996/$J$995)*100, 2)</f>
        <v>0</v>
      </c>
      <c r="D996" s="289"/>
      <c r="E996" s="289" t="s">
        <v>82</v>
      </c>
      <c r="F996" s="289"/>
      <c r="G996" s="238"/>
      <c r="H996" s="289"/>
      <c r="I996" s="289"/>
      <c r="J996" s="76"/>
    </row>
    <row r="997" spans="1:10" x14ac:dyDescent="0.25">
      <c r="A997" s="11" t="s">
        <v>297</v>
      </c>
      <c r="B997" s="178">
        <f t="shared" si="70"/>
        <v>2829.3345405160703</v>
      </c>
      <c r="D997" s="289"/>
      <c r="E997" s="289" t="s">
        <v>83</v>
      </c>
      <c r="F997" s="289">
        <v>25000</v>
      </c>
      <c r="G997" s="238">
        <f t="shared" ref="G997:G1006" si="71">F997/$J$995</f>
        <v>0.53191489361702127</v>
      </c>
      <c r="H997" s="289"/>
      <c r="I997" s="289"/>
      <c r="J997" s="76"/>
    </row>
    <row r="998" spans="1:10" x14ac:dyDescent="0.25">
      <c r="A998" s="11" t="s">
        <v>297</v>
      </c>
      <c r="B998" s="178">
        <f t="shared" si="70"/>
        <v>25</v>
      </c>
      <c r="D998" s="289"/>
      <c r="E998" s="289" t="s">
        <v>15</v>
      </c>
      <c r="F998" s="289">
        <v>2350</v>
      </c>
      <c r="G998" s="238">
        <f t="shared" si="71"/>
        <v>0.05</v>
      </c>
      <c r="H998" s="289"/>
      <c r="I998" s="289"/>
      <c r="J998" s="76"/>
    </row>
    <row r="999" spans="1:10" x14ac:dyDescent="0.25">
      <c r="A999" s="11" t="s">
        <v>297</v>
      </c>
      <c r="B999" s="178">
        <f t="shared" si="70"/>
        <v>0.40742417383431406</v>
      </c>
      <c r="D999" s="289"/>
      <c r="E999" s="289" t="s">
        <v>36</v>
      </c>
      <c r="F999" s="289">
        <v>300</v>
      </c>
      <c r="G999" s="238">
        <f t="shared" si="71"/>
        <v>6.382978723404255E-3</v>
      </c>
      <c r="H999" s="289"/>
      <c r="I999" s="289"/>
      <c r="J999" s="76"/>
    </row>
    <row r="1000" spans="1:10" x14ac:dyDescent="0.25">
      <c r="A1000" s="11" t="s">
        <v>297</v>
      </c>
      <c r="B1000" s="178">
        <f t="shared" si="70"/>
        <v>0</v>
      </c>
      <c r="D1000" s="289"/>
      <c r="E1000" s="289" t="s">
        <v>170</v>
      </c>
      <c r="F1000" s="289"/>
      <c r="G1000" s="238"/>
      <c r="H1000" s="289"/>
      <c r="I1000" s="289"/>
      <c r="J1000" s="76"/>
    </row>
    <row r="1001" spans="1:10" x14ac:dyDescent="0.25">
      <c r="A1001" s="11" t="s">
        <v>297</v>
      </c>
      <c r="B1001" s="178">
        <f t="shared" si="70"/>
        <v>0</v>
      </c>
      <c r="D1001" s="289"/>
      <c r="E1001" s="289" t="s">
        <v>92</v>
      </c>
      <c r="F1001" s="289"/>
      <c r="G1001" s="238"/>
      <c r="H1001" s="289"/>
      <c r="I1001" s="289"/>
      <c r="J1001" s="76"/>
    </row>
    <row r="1002" spans="1:10" x14ac:dyDescent="0.25">
      <c r="A1002" s="11" t="s">
        <v>297</v>
      </c>
      <c r="B1002" s="178">
        <f t="shared" si="70"/>
        <v>261.47578089633322</v>
      </c>
      <c r="D1002" s="289"/>
      <c r="E1002" s="289" t="s">
        <v>118</v>
      </c>
      <c r="F1002" s="289">
        <v>7600</v>
      </c>
      <c r="G1002" s="238">
        <f t="shared" si="71"/>
        <v>0.16170212765957448</v>
      </c>
      <c r="H1002" s="289"/>
      <c r="I1002" s="289"/>
      <c r="J1002" s="76"/>
    </row>
    <row r="1003" spans="1:10" x14ac:dyDescent="0.25">
      <c r="A1003" s="11" t="s">
        <v>297</v>
      </c>
      <c r="B1003" s="178">
        <f t="shared" si="70"/>
        <v>0</v>
      </c>
      <c r="D1003" s="289"/>
      <c r="E1003" s="289" t="s">
        <v>16</v>
      </c>
      <c r="F1003" s="289"/>
      <c r="G1003" s="238"/>
      <c r="H1003" s="289"/>
      <c r="I1003" s="289"/>
      <c r="J1003" s="76"/>
    </row>
    <row r="1004" spans="1:10" x14ac:dyDescent="0.25">
      <c r="A1004" s="11" t="s">
        <v>297</v>
      </c>
      <c r="B1004" s="178">
        <f t="shared" si="70"/>
        <v>327.84110457220459</v>
      </c>
      <c r="D1004" s="289"/>
      <c r="E1004" s="289" t="s">
        <v>38</v>
      </c>
      <c r="F1004" s="289">
        <v>8510</v>
      </c>
      <c r="G1004" s="238">
        <f t="shared" si="71"/>
        <v>0.18106382978723404</v>
      </c>
      <c r="H1004" s="289"/>
      <c r="I1004" s="289"/>
      <c r="J1004" s="76"/>
    </row>
    <row r="1005" spans="1:10" x14ac:dyDescent="0.25">
      <c r="A1005" s="11" t="s">
        <v>297</v>
      </c>
      <c r="B1005" s="178">
        <f t="shared" si="70"/>
        <v>3.6668175645088272</v>
      </c>
      <c r="D1005" s="289"/>
      <c r="E1005" s="289" t="s">
        <v>129</v>
      </c>
      <c r="F1005" s="289">
        <v>900</v>
      </c>
      <c r="G1005" s="238">
        <f t="shared" si="71"/>
        <v>1.9148936170212766E-2</v>
      </c>
      <c r="H1005" s="289"/>
      <c r="I1005" s="289"/>
      <c r="J1005" s="76"/>
    </row>
    <row r="1006" spans="1:10" x14ac:dyDescent="0.25">
      <c r="A1006" s="150" t="s">
        <v>297</v>
      </c>
      <c r="B1006" s="131">
        <f>POWER((F1006/$J$995)*100, 2)</f>
        <v>18.10774105930285</v>
      </c>
      <c r="C1006" s="150"/>
      <c r="D1006" s="12"/>
      <c r="E1006" s="12" t="s">
        <v>171</v>
      </c>
      <c r="F1006" s="12">
        <v>2000</v>
      </c>
      <c r="G1006" s="237">
        <f t="shared" si="71"/>
        <v>4.2553191489361701E-2</v>
      </c>
      <c r="H1006" s="12"/>
      <c r="I1006" s="12"/>
      <c r="J1006" s="147"/>
    </row>
    <row r="1007" spans="1:10" x14ac:dyDescent="0.25">
      <c r="A1007" s="11" t="s">
        <v>299</v>
      </c>
      <c r="B1007" s="178">
        <f>POWER((F1007/$J$1007)*100, 2)</f>
        <v>3.7999624695064737E-3</v>
      </c>
      <c r="C1007" s="11">
        <f>SUM(B1007:B1019)</f>
        <v>4509.2314763557879</v>
      </c>
      <c r="D1007" s="291"/>
      <c r="E1007" s="291" t="s">
        <v>5</v>
      </c>
      <c r="F1007" s="291">
        <v>90</v>
      </c>
      <c r="G1007" s="238">
        <f>F1007/$J$1007</f>
        <v>6.1643835616438354E-4</v>
      </c>
      <c r="H1007" s="291"/>
      <c r="I1007" s="291"/>
      <c r="J1007" s="76">
        <v>146000</v>
      </c>
    </row>
    <row r="1008" spans="1:10" x14ac:dyDescent="0.25">
      <c r="A1008" s="11" t="s">
        <v>299</v>
      </c>
      <c r="B1008" s="178">
        <f t="shared" ref="B1008:B1019" si="72">POWER((F1008/$J$1007)*100, 2)</f>
        <v>4.0575154813285779E-3</v>
      </c>
      <c r="D1008" s="291"/>
      <c r="E1008" s="291" t="s">
        <v>202</v>
      </c>
      <c r="F1008" s="291">
        <v>93</v>
      </c>
      <c r="G1008" s="238">
        <f t="shared" ref="G1008:G1019" si="73">F1008/$J$1007</f>
        <v>6.3698630136986296E-4</v>
      </c>
      <c r="H1008" s="291"/>
      <c r="I1008" s="291"/>
      <c r="J1008" s="76"/>
    </row>
    <row r="1009" spans="1:10" x14ac:dyDescent="0.25">
      <c r="A1009" s="11" t="s">
        <v>299</v>
      </c>
      <c r="B1009" s="178">
        <f t="shared" si="72"/>
        <v>33.894726965659594</v>
      </c>
      <c r="D1009" s="291"/>
      <c r="E1009" s="291" t="s">
        <v>315</v>
      </c>
      <c r="F1009" s="291">
        <v>8500</v>
      </c>
      <c r="G1009" s="238">
        <f t="shared" si="73"/>
        <v>5.8219178082191778E-2</v>
      </c>
      <c r="H1009" s="291"/>
      <c r="I1009" s="291"/>
      <c r="J1009" s="76"/>
    </row>
    <row r="1010" spans="1:10" x14ac:dyDescent="0.25">
      <c r="A1010" s="11" t="s">
        <v>299</v>
      </c>
      <c r="B1010" s="178">
        <f t="shared" si="72"/>
        <v>1.2009757928316755</v>
      </c>
      <c r="D1010" s="291"/>
      <c r="E1010" s="291" t="s">
        <v>103</v>
      </c>
      <c r="F1010" s="291">
        <v>1600</v>
      </c>
      <c r="G1010" s="238">
        <f t="shared" si="73"/>
        <v>1.0958904109589041E-2</v>
      </c>
      <c r="H1010" s="291"/>
      <c r="I1010" s="291"/>
      <c r="J1010" s="76"/>
    </row>
    <row r="1011" spans="1:10" x14ac:dyDescent="0.25">
      <c r="A1011" s="11" t="s">
        <v>299</v>
      </c>
      <c r="B1011" s="178">
        <f t="shared" si="72"/>
        <v>0</v>
      </c>
      <c r="D1011" s="291"/>
      <c r="E1011" s="291" t="s">
        <v>273</v>
      </c>
      <c r="F1011" s="291"/>
      <c r="G1011" s="238"/>
      <c r="H1011" s="291"/>
      <c r="I1011" s="291"/>
      <c r="J1011" s="76"/>
    </row>
    <row r="1012" spans="1:10" x14ac:dyDescent="0.25">
      <c r="A1012" s="11" t="s">
        <v>299</v>
      </c>
      <c r="B1012" s="178">
        <f t="shared" si="72"/>
        <v>0.5271157815725277</v>
      </c>
      <c r="D1012" s="291"/>
      <c r="E1012" s="291" t="s">
        <v>134</v>
      </c>
      <c r="F1012" s="291">
        <v>1060</v>
      </c>
      <c r="G1012" s="238">
        <f t="shared" si="73"/>
        <v>7.2602739726027399E-3</v>
      </c>
      <c r="H1012" s="291"/>
      <c r="I1012" s="291"/>
      <c r="J1012" s="76"/>
    </row>
    <row r="1013" spans="1:10" x14ac:dyDescent="0.25">
      <c r="A1013" s="11" t="s">
        <v>299</v>
      </c>
      <c r="B1013" s="178">
        <f t="shared" si="72"/>
        <v>1.3943404015762806</v>
      </c>
      <c r="D1013" s="291"/>
      <c r="E1013" s="291" t="s">
        <v>111</v>
      </c>
      <c r="F1013" s="291">
        <v>1724</v>
      </c>
      <c r="G1013" s="238">
        <f t="shared" si="73"/>
        <v>1.1808219178082191E-2</v>
      </c>
      <c r="H1013" s="291"/>
      <c r="I1013" s="291"/>
      <c r="J1013" s="76"/>
    </row>
    <row r="1014" spans="1:10" x14ac:dyDescent="0.25">
      <c r="A1014" s="11" t="s">
        <v>299</v>
      </c>
      <c r="B1014" s="178">
        <f t="shared" si="72"/>
        <v>7.5060987051979726E-4</v>
      </c>
      <c r="D1014" s="291"/>
      <c r="E1014" s="291" t="s">
        <v>118</v>
      </c>
      <c r="F1014" s="291">
        <v>40</v>
      </c>
      <c r="G1014" s="238">
        <f t="shared" si="73"/>
        <v>2.7397260273972601E-4</v>
      </c>
      <c r="H1014" s="291"/>
      <c r="I1014" s="291"/>
      <c r="J1014" s="76"/>
    </row>
    <row r="1015" spans="1:10" x14ac:dyDescent="0.25">
      <c r="A1015" s="11" t="s">
        <v>299</v>
      </c>
      <c r="B1015" s="178">
        <f t="shared" si="72"/>
        <v>248.17038844060798</v>
      </c>
      <c r="D1015" s="291"/>
      <c r="E1015" s="291" t="s">
        <v>16</v>
      </c>
      <c r="F1015" s="290">
        <v>23000</v>
      </c>
      <c r="G1015" s="238">
        <f t="shared" si="73"/>
        <v>0.15753424657534246</v>
      </c>
      <c r="H1015" s="291"/>
      <c r="I1015" s="291"/>
      <c r="J1015" s="76"/>
    </row>
    <row r="1016" spans="1:10" x14ac:dyDescent="0.25">
      <c r="A1016" s="11" t="s">
        <v>299</v>
      </c>
      <c r="B1016" s="178">
        <f t="shared" si="72"/>
        <v>4.2221805216738613E-6</v>
      </c>
      <c r="D1016" s="291"/>
      <c r="E1016" s="291" t="s">
        <v>37</v>
      </c>
      <c r="F1016" s="290">
        <v>3</v>
      </c>
      <c r="G1016" s="238">
        <f t="shared" si="73"/>
        <v>2.0547945205479453E-5</v>
      </c>
      <c r="H1016" s="291"/>
      <c r="I1016" s="291"/>
      <c r="J1016" s="76"/>
    </row>
    <row r="1017" spans="1:10" x14ac:dyDescent="0.25">
      <c r="A1017" s="11" t="s">
        <v>299</v>
      </c>
      <c r="B1017" s="178">
        <f t="shared" si="72"/>
        <v>4144.4492780071296</v>
      </c>
      <c r="D1017" s="291"/>
      <c r="E1017" s="291" t="s">
        <v>316</v>
      </c>
      <c r="F1017" s="291">
        <v>93991</v>
      </c>
      <c r="G1017" s="238">
        <f t="shared" si="73"/>
        <v>0.64377397260273972</v>
      </c>
      <c r="H1017" s="291"/>
      <c r="I1017" s="291"/>
      <c r="J1017" s="76"/>
    </row>
    <row r="1018" spans="1:10" x14ac:dyDescent="0.25">
      <c r="A1018" s="11" t="s">
        <v>299</v>
      </c>
      <c r="B1018" s="178">
        <f t="shared" si="72"/>
        <v>6.2842934884593724</v>
      </c>
      <c r="D1018" s="291"/>
      <c r="E1018" s="291" t="s">
        <v>38</v>
      </c>
      <c r="F1018" s="291">
        <v>3660</v>
      </c>
      <c r="G1018" s="238">
        <f t="shared" si="73"/>
        <v>2.5068493150684931E-2</v>
      </c>
      <c r="H1018" s="291"/>
      <c r="I1018" s="291"/>
      <c r="J1018" s="76"/>
    </row>
    <row r="1019" spans="1:10" x14ac:dyDescent="0.25">
      <c r="A1019" s="150" t="s">
        <v>299</v>
      </c>
      <c r="B1019" s="131">
        <f t="shared" si="72"/>
        <v>73.301745167948965</v>
      </c>
      <c r="C1019" s="150"/>
      <c r="D1019" s="12"/>
      <c r="E1019" s="12" t="s">
        <v>353</v>
      </c>
      <c r="F1019" s="12">
        <v>12500</v>
      </c>
      <c r="G1019" s="237">
        <f t="shared" si="73"/>
        <v>8.5616438356164379E-2</v>
      </c>
      <c r="H1019" s="12"/>
      <c r="I1019" s="12"/>
      <c r="J1019" s="147"/>
    </row>
    <row r="1020" spans="1:10" x14ac:dyDescent="0.25">
      <c r="A1020" s="11" t="s">
        <v>298</v>
      </c>
      <c r="B1020" s="178">
        <f>POWER((F1020/$J$1020)*100, 2)</f>
        <v>2.7411078461470989E-6</v>
      </c>
      <c r="C1020" s="11">
        <f>SUM(B1020:B1126)</f>
        <v>576.48038453466961</v>
      </c>
      <c r="D1020" s="298"/>
      <c r="E1020" s="14" t="s">
        <v>130</v>
      </c>
      <c r="F1020" s="298">
        <v>50</v>
      </c>
      <c r="G1020" s="238">
        <f>F1020/$J$1020</f>
        <v>1.6556291390728477E-5</v>
      </c>
      <c r="H1020" s="232"/>
      <c r="I1020" s="232"/>
      <c r="J1020" s="167">
        <v>3020000</v>
      </c>
    </row>
    <row r="1021" spans="1:10" x14ac:dyDescent="0.25">
      <c r="A1021" s="11" t="s">
        <v>298</v>
      </c>
      <c r="B1021" s="178">
        <f t="shared" ref="B1021:B1084" si="74">POWER((F1021/$J$1020)*100, 2)</f>
        <v>4.3857725538353582E-5</v>
      </c>
      <c r="D1021" s="298"/>
      <c r="E1021" s="298" t="s">
        <v>97</v>
      </c>
      <c r="F1021" s="298">
        <v>200</v>
      </c>
      <c r="G1021" s="238">
        <f>F1021/$J$1020</f>
        <v>6.6225165562913907E-5</v>
      </c>
      <c r="H1021" s="298"/>
      <c r="I1021" s="298"/>
      <c r="J1021" s="76"/>
    </row>
    <row r="1022" spans="1:10" x14ac:dyDescent="0.25">
      <c r="A1022" s="11" t="s">
        <v>298</v>
      </c>
      <c r="B1022" s="178">
        <f t="shared" si="74"/>
        <v>3.9078220253497662</v>
      </c>
      <c r="D1022" s="298"/>
      <c r="E1022" s="298" t="s">
        <v>81</v>
      </c>
      <c r="F1022" s="298">
        <v>59700</v>
      </c>
      <c r="G1022" s="238">
        <f t="shared" ref="G1022:G1085" si="75">F1022/$J$1020</f>
        <v>1.9768211920529802E-2</v>
      </c>
      <c r="H1022" s="298"/>
      <c r="I1022" s="298"/>
      <c r="J1022" s="76"/>
    </row>
    <row r="1023" spans="1:10" x14ac:dyDescent="0.25">
      <c r="A1023" s="11" t="s">
        <v>298</v>
      </c>
      <c r="B1023" s="178">
        <f t="shared" si="74"/>
        <v>2.4220428928555769E-2</v>
      </c>
      <c r="D1023" s="298"/>
      <c r="E1023" s="298" t="s">
        <v>210</v>
      </c>
      <c r="F1023" s="298">
        <v>4700</v>
      </c>
      <c r="G1023" s="238">
        <f t="shared" si="75"/>
        <v>1.5562913907284769E-3</v>
      </c>
      <c r="H1023" s="298"/>
      <c r="I1023" s="298"/>
      <c r="J1023" s="76"/>
    </row>
    <row r="1024" spans="1:10" x14ac:dyDescent="0.25">
      <c r="A1024" s="11" t="s">
        <v>298</v>
      </c>
      <c r="B1024" s="178">
        <f t="shared" si="74"/>
        <v>82.294335082891095</v>
      </c>
      <c r="D1024" s="298"/>
      <c r="E1024" s="298" t="s">
        <v>5</v>
      </c>
      <c r="F1024" s="298">
        <v>273963</v>
      </c>
      <c r="G1024" s="238">
        <f t="shared" si="75"/>
        <v>9.0716225165562908E-2</v>
      </c>
      <c r="H1024" s="298"/>
      <c r="I1024" s="298"/>
      <c r="J1024" s="76"/>
    </row>
    <row r="1025" spans="1:10" x14ac:dyDescent="0.25">
      <c r="A1025" s="11" t="s">
        <v>298</v>
      </c>
      <c r="B1025" s="178">
        <f t="shared" si="74"/>
        <v>3.8464639708784701E-3</v>
      </c>
      <c r="D1025" s="298"/>
      <c r="E1025" s="298" t="s">
        <v>192</v>
      </c>
      <c r="F1025" s="298">
        <v>1873</v>
      </c>
      <c r="G1025" s="238">
        <f t="shared" si="75"/>
        <v>6.2019867549668872E-4</v>
      </c>
      <c r="H1025" s="298"/>
      <c r="I1025" s="298"/>
      <c r="J1025" s="76"/>
    </row>
    <row r="1026" spans="1:10" x14ac:dyDescent="0.25">
      <c r="A1026" s="11" t="s">
        <v>298</v>
      </c>
      <c r="B1026" s="178">
        <f t="shared" si="74"/>
        <v>0</v>
      </c>
      <c r="D1026" s="298"/>
      <c r="E1026" s="298" t="s">
        <v>365</v>
      </c>
      <c r="F1026" s="298"/>
      <c r="G1026" s="238"/>
      <c r="H1026" s="298"/>
      <c r="I1026" s="298"/>
      <c r="J1026" s="76"/>
    </row>
    <row r="1027" spans="1:10" x14ac:dyDescent="0.25">
      <c r="A1027" s="11" t="s">
        <v>298</v>
      </c>
      <c r="B1027" s="178">
        <f t="shared" si="74"/>
        <v>0</v>
      </c>
      <c r="D1027" s="298"/>
      <c r="E1027" s="298" t="s">
        <v>366</v>
      </c>
      <c r="F1027" s="298"/>
      <c r="G1027" s="238"/>
      <c r="H1027" s="298"/>
      <c r="I1027" s="298"/>
      <c r="J1027" s="76"/>
    </row>
    <row r="1028" spans="1:10" x14ac:dyDescent="0.25">
      <c r="A1028" s="11" t="s">
        <v>298</v>
      </c>
      <c r="B1028" s="178">
        <f t="shared" si="74"/>
        <v>0.67451954848471574</v>
      </c>
      <c r="D1028" s="298"/>
      <c r="E1028" s="298" t="s">
        <v>93</v>
      </c>
      <c r="F1028" s="298">
        <v>24803</v>
      </c>
      <c r="G1028" s="238">
        <f t="shared" si="75"/>
        <v>8.2129139072847687E-3</v>
      </c>
      <c r="H1028" s="298"/>
      <c r="I1028" s="298"/>
      <c r="J1028" s="76"/>
    </row>
    <row r="1029" spans="1:10" x14ac:dyDescent="0.25">
      <c r="A1029" s="11" t="s">
        <v>298</v>
      </c>
      <c r="B1029" s="178">
        <f t="shared" si="74"/>
        <v>1.0062760405245383E-3</v>
      </c>
      <c r="D1029" s="298"/>
      <c r="E1029" s="298" t="s">
        <v>202</v>
      </c>
      <c r="F1029" s="298">
        <v>958</v>
      </c>
      <c r="G1029" s="238">
        <f t="shared" si="75"/>
        <v>3.1721854304635764E-4</v>
      </c>
      <c r="H1029" s="298"/>
      <c r="I1029" s="298"/>
      <c r="J1029" s="76"/>
    </row>
    <row r="1030" spans="1:10" x14ac:dyDescent="0.25">
      <c r="A1030" s="11" t="s">
        <v>298</v>
      </c>
      <c r="B1030" s="178">
        <f t="shared" si="74"/>
        <v>7.2005147186526912</v>
      </c>
      <c r="D1030" s="298"/>
      <c r="E1030" s="298" t="s">
        <v>6</v>
      </c>
      <c r="F1030" s="298">
        <v>81038</v>
      </c>
      <c r="G1030" s="238">
        <f t="shared" si="75"/>
        <v>2.6833774834437087E-2</v>
      </c>
      <c r="H1030" s="298"/>
      <c r="I1030" s="298"/>
      <c r="J1030" s="76"/>
    </row>
    <row r="1031" spans="1:10" x14ac:dyDescent="0.25">
      <c r="A1031" s="11" t="s">
        <v>298</v>
      </c>
      <c r="B1031" s="178">
        <f t="shared" si="74"/>
        <v>6.842901627121617E-2</v>
      </c>
      <c r="D1031" s="298"/>
      <c r="E1031" s="298" t="s">
        <v>101</v>
      </c>
      <c r="F1031" s="298">
        <v>7900</v>
      </c>
      <c r="G1031" s="238">
        <f t="shared" si="75"/>
        <v>2.6158940397350994E-3</v>
      </c>
      <c r="H1031" s="298"/>
      <c r="I1031" s="298"/>
      <c r="J1031" s="76"/>
    </row>
    <row r="1032" spans="1:10" x14ac:dyDescent="0.25">
      <c r="A1032" s="11" t="s">
        <v>298</v>
      </c>
      <c r="B1032" s="178">
        <f t="shared" si="74"/>
        <v>1.4269172678829876</v>
      </c>
      <c r="D1032" s="298"/>
      <c r="E1032" s="298" t="s">
        <v>168</v>
      </c>
      <c r="F1032" s="298">
        <v>36075</v>
      </c>
      <c r="G1032" s="238">
        <f t="shared" si="75"/>
        <v>1.1945364238410597E-2</v>
      </c>
      <c r="H1032" s="298"/>
      <c r="I1032" s="298"/>
      <c r="J1032" s="76"/>
    </row>
    <row r="1033" spans="1:10" x14ac:dyDescent="0.25">
      <c r="A1033" s="11" t="s">
        <v>298</v>
      </c>
      <c r="B1033" s="178">
        <f t="shared" si="74"/>
        <v>1.8959968861014869E-3</v>
      </c>
      <c r="D1033" s="298"/>
      <c r="E1033" s="298" t="s">
        <v>102</v>
      </c>
      <c r="F1033" s="299">
        <v>1315</v>
      </c>
      <c r="G1033" s="238">
        <f t="shared" si="75"/>
        <v>4.3543046357615896E-4</v>
      </c>
      <c r="H1033" s="298"/>
      <c r="I1033" s="298"/>
      <c r="J1033" s="76"/>
    </row>
    <row r="1034" spans="1:10" x14ac:dyDescent="0.25">
      <c r="A1034" s="11" t="s">
        <v>298</v>
      </c>
      <c r="B1034" s="178">
        <f t="shared" si="74"/>
        <v>2.7411078461470994E-4</v>
      </c>
      <c r="D1034" s="298"/>
      <c r="E1034" s="298" t="s">
        <v>271</v>
      </c>
      <c r="F1034" s="298">
        <v>500</v>
      </c>
      <c r="G1034" s="238">
        <f t="shared" si="75"/>
        <v>1.6556291390728477E-4</v>
      </c>
      <c r="H1034" s="298"/>
      <c r="I1034" s="298"/>
      <c r="J1034" s="76"/>
    </row>
    <row r="1035" spans="1:10" x14ac:dyDescent="0.25">
      <c r="A1035" s="11" t="s">
        <v>298</v>
      </c>
      <c r="B1035" s="178">
        <f t="shared" si="74"/>
        <v>2.4669970615323884E-3</v>
      </c>
      <c r="D1035" s="298"/>
      <c r="E1035" s="298" t="s">
        <v>367</v>
      </c>
      <c r="F1035" s="298">
        <v>1500</v>
      </c>
      <c r="G1035" s="238">
        <f t="shared" si="75"/>
        <v>4.966887417218543E-4</v>
      </c>
      <c r="H1035" s="298"/>
      <c r="I1035" s="298"/>
      <c r="J1035" s="76"/>
    </row>
    <row r="1036" spans="1:10" x14ac:dyDescent="0.25">
      <c r="A1036" s="11" t="s">
        <v>298</v>
      </c>
      <c r="B1036" s="178">
        <f t="shared" si="74"/>
        <v>25.156535660716639</v>
      </c>
      <c r="D1036" s="298"/>
      <c r="E1036" s="298" t="s">
        <v>82</v>
      </c>
      <c r="F1036" s="298">
        <v>151472</v>
      </c>
      <c r="G1036" s="238">
        <f t="shared" si="75"/>
        <v>5.0156291390728476E-2</v>
      </c>
      <c r="H1036" s="298"/>
      <c r="I1036" s="298"/>
      <c r="J1036" s="76"/>
    </row>
    <row r="1037" spans="1:10" x14ac:dyDescent="0.25">
      <c r="A1037" s="11" t="s">
        <v>298</v>
      </c>
      <c r="B1037" s="178">
        <f t="shared" si="74"/>
        <v>3.9471952984518224E-6</v>
      </c>
      <c r="D1037" s="298"/>
      <c r="E1037" s="298" t="s">
        <v>368</v>
      </c>
      <c r="F1037" s="298">
        <v>60</v>
      </c>
      <c r="G1037" s="238">
        <f t="shared" si="75"/>
        <v>1.9867549668874173E-5</v>
      </c>
      <c r="H1037" s="298"/>
      <c r="I1037" s="298"/>
      <c r="J1037" s="76"/>
    </row>
    <row r="1038" spans="1:10" x14ac:dyDescent="0.25">
      <c r="A1038" s="11" t="s">
        <v>298</v>
      </c>
      <c r="B1038" s="178">
        <f t="shared" si="74"/>
        <v>0</v>
      </c>
      <c r="D1038" s="298"/>
      <c r="E1038" s="298" t="s">
        <v>370</v>
      </c>
      <c r="F1038" s="298"/>
      <c r="G1038" s="238"/>
      <c r="H1038" s="298"/>
      <c r="I1038" s="298"/>
      <c r="J1038" s="76"/>
    </row>
    <row r="1039" spans="1:10" x14ac:dyDescent="0.25">
      <c r="A1039" s="11" t="s">
        <v>298</v>
      </c>
      <c r="B1039" s="178">
        <f t="shared" si="74"/>
        <v>2.3232017904916451</v>
      </c>
      <c r="D1039" s="298"/>
      <c r="E1039" s="298" t="s">
        <v>83</v>
      </c>
      <c r="F1039" s="298">
        <v>46031</v>
      </c>
      <c r="G1039" s="238">
        <f t="shared" si="75"/>
        <v>1.524205298013245E-2</v>
      </c>
      <c r="H1039" s="298"/>
      <c r="I1039" s="298"/>
      <c r="J1039" s="76"/>
    </row>
    <row r="1040" spans="1:10" x14ac:dyDescent="0.25">
      <c r="A1040" s="11" t="s">
        <v>298</v>
      </c>
      <c r="B1040" s="178">
        <f t="shared" si="74"/>
        <v>222.02973553791503</v>
      </c>
      <c r="D1040" s="298"/>
      <c r="E1040" s="298" t="s">
        <v>15</v>
      </c>
      <c r="F1040" s="298">
        <v>450000</v>
      </c>
      <c r="G1040" s="238">
        <f t="shared" si="75"/>
        <v>0.1490066225165563</v>
      </c>
      <c r="H1040" s="298"/>
      <c r="I1040" s="298"/>
      <c r="J1040" s="76"/>
    </row>
    <row r="1041" spans="1:10" x14ac:dyDescent="0.25">
      <c r="A1041" s="11" t="s">
        <v>298</v>
      </c>
      <c r="B1041" s="178">
        <f t="shared" si="74"/>
        <v>3.5642189213192403</v>
      </c>
      <c r="D1041" s="298"/>
      <c r="E1041" s="298" t="s">
        <v>103</v>
      </c>
      <c r="F1041" s="298">
        <v>57015</v>
      </c>
      <c r="G1041" s="238">
        <f t="shared" si="75"/>
        <v>1.8879139072847682E-2</v>
      </c>
      <c r="H1041" s="298"/>
      <c r="I1041" s="298"/>
      <c r="J1041" s="76"/>
    </row>
    <row r="1042" spans="1:10" x14ac:dyDescent="0.25">
      <c r="A1042" s="11" t="s">
        <v>298</v>
      </c>
      <c r="B1042" s="178">
        <f t="shared" si="74"/>
        <v>1.0639034472172273</v>
      </c>
      <c r="D1042" s="298"/>
      <c r="E1042" s="298" t="s">
        <v>213</v>
      </c>
      <c r="F1042" s="298">
        <f>150+31000</f>
        <v>31150</v>
      </c>
      <c r="G1042" s="238">
        <f t="shared" si="75"/>
        <v>1.031456953642384E-2</v>
      </c>
      <c r="H1042" s="298"/>
      <c r="I1042" s="298"/>
      <c r="J1042" s="76"/>
    </row>
    <row r="1043" spans="1:10" x14ac:dyDescent="0.25">
      <c r="A1043" s="11" t="s">
        <v>298</v>
      </c>
      <c r="B1043" s="178">
        <f t="shared" si="74"/>
        <v>1.7543090215341433E-4</v>
      </c>
      <c r="D1043" s="298"/>
      <c r="E1043" s="298" t="s">
        <v>332</v>
      </c>
      <c r="F1043" s="298">
        <v>400</v>
      </c>
      <c r="G1043" s="238">
        <f t="shared" si="75"/>
        <v>1.3245033112582781E-4</v>
      </c>
      <c r="H1043" s="298"/>
      <c r="I1043" s="298"/>
      <c r="J1043" s="76"/>
    </row>
    <row r="1044" spans="1:10" x14ac:dyDescent="0.25">
      <c r="A1044" s="11" t="s">
        <v>298</v>
      </c>
      <c r="B1044" s="178">
        <f t="shared" si="74"/>
        <v>0.32883768694355509</v>
      </c>
      <c r="D1044" s="298"/>
      <c r="E1044" s="298" t="s">
        <v>340</v>
      </c>
      <c r="F1044" s="298">
        <v>17318</v>
      </c>
      <c r="G1044" s="238">
        <f t="shared" si="75"/>
        <v>5.7344370860927156E-3</v>
      </c>
      <c r="H1044" s="298"/>
      <c r="I1044" s="298"/>
      <c r="J1044" s="76"/>
    </row>
    <row r="1045" spans="1:10" x14ac:dyDescent="0.25">
      <c r="A1045" s="11" t="s">
        <v>298</v>
      </c>
      <c r="B1045" s="178">
        <f t="shared" si="74"/>
        <v>0</v>
      </c>
      <c r="D1045" s="298"/>
      <c r="E1045" s="298" t="s">
        <v>142</v>
      </c>
      <c r="F1045" s="298"/>
      <c r="G1045" s="238"/>
      <c r="H1045" s="298"/>
      <c r="I1045" s="298"/>
      <c r="J1045" s="76"/>
    </row>
    <row r="1046" spans="1:10" x14ac:dyDescent="0.25">
      <c r="A1046" s="11" t="s">
        <v>298</v>
      </c>
      <c r="B1046" s="178">
        <f t="shared" si="74"/>
        <v>0</v>
      </c>
      <c r="D1046" s="298"/>
      <c r="E1046" s="298" t="s">
        <v>133</v>
      </c>
      <c r="F1046" s="299"/>
      <c r="G1046" s="238"/>
      <c r="H1046" s="298"/>
      <c r="I1046" s="298"/>
      <c r="J1046" s="76"/>
    </row>
    <row r="1047" spans="1:10" x14ac:dyDescent="0.25">
      <c r="A1047" s="11" t="s">
        <v>298</v>
      </c>
      <c r="B1047" s="178">
        <f t="shared" si="74"/>
        <v>1.3493668709705711</v>
      </c>
      <c r="D1047" s="298"/>
      <c r="E1047" s="298" t="s">
        <v>18</v>
      </c>
      <c r="F1047" s="298">
        <v>35081</v>
      </c>
      <c r="G1047" s="238">
        <f t="shared" si="75"/>
        <v>1.1616225165562913E-2</v>
      </c>
      <c r="H1047" s="298"/>
      <c r="I1047" s="298"/>
      <c r="J1047" s="76"/>
    </row>
    <row r="1048" spans="1:10" x14ac:dyDescent="0.25">
      <c r="A1048" s="11" t="s">
        <v>298</v>
      </c>
      <c r="B1048" s="178">
        <f t="shared" si="74"/>
        <v>5.8798220472786281E-2</v>
      </c>
      <c r="D1048" s="298"/>
      <c r="E1048" s="298" t="s">
        <v>222</v>
      </c>
      <c r="F1048" s="298">
        <v>7323</v>
      </c>
      <c r="G1048" s="238">
        <f t="shared" si="75"/>
        <v>2.4248344370860929E-3</v>
      </c>
      <c r="H1048" s="298"/>
      <c r="I1048" s="298"/>
      <c r="J1048" s="76"/>
    </row>
    <row r="1049" spans="1:10" x14ac:dyDescent="0.25">
      <c r="A1049" s="11" t="s">
        <v>298</v>
      </c>
      <c r="B1049" s="178">
        <f t="shared" si="74"/>
        <v>0.15096569887285644</v>
      </c>
      <c r="D1049" s="298"/>
      <c r="E1049" s="298" t="s">
        <v>106</v>
      </c>
      <c r="F1049" s="298">
        <v>11734</v>
      </c>
      <c r="G1049" s="238">
        <f t="shared" si="75"/>
        <v>3.8854304635761588E-3</v>
      </c>
      <c r="H1049" s="298"/>
      <c r="I1049" s="298"/>
      <c r="J1049" s="76"/>
    </row>
    <row r="1050" spans="1:10" x14ac:dyDescent="0.25">
      <c r="A1050" s="11" t="s">
        <v>298</v>
      </c>
      <c r="B1050" s="178">
        <f t="shared" si="74"/>
        <v>0</v>
      </c>
      <c r="D1050" s="298"/>
      <c r="E1050" s="298" t="s">
        <v>320</v>
      </c>
      <c r="F1050" s="298"/>
      <c r="G1050" s="238"/>
      <c r="H1050" s="298"/>
      <c r="I1050" s="298"/>
      <c r="J1050" s="76"/>
    </row>
    <row r="1051" spans="1:10" x14ac:dyDescent="0.25">
      <c r="A1051" s="11" t="s">
        <v>298</v>
      </c>
      <c r="B1051" s="178">
        <f t="shared" si="74"/>
        <v>0</v>
      </c>
      <c r="D1051" s="298"/>
      <c r="E1051" s="298" t="s">
        <v>369</v>
      </c>
      <c r="F1051" s="298"/>
      <c r="G1051" s="238"/>
      <c r="H1051" s="298"/>
      <c r="I1051" s="298"/>
      <c r="J1051" s="76"/>
    </row>
    <row r="1052" spans="1:10" x14ac:dyDescent="0.25">
      <c r="A1052" s="11" t="s">
        <v>298</v>
      </c>
      <c r="B1052" s="178">
        <f t="shared" si="74"/>
        <v>8.9801434147625096E-4</v>
      </c>
      <c r="D1052" s="298"/>
      <c r="E1052" s="298" t="s">
        <v>342</v>
      </c>
      <c r="F1052" s="298">
        <v>905</v>
      </c>
      <c r="G1052" s="238">
        <f t="shared" si="75"/>
        <v>2.9966887417218544E-4</v>
      </c>
      <c r="H1052" s="298"/>
      <c r="I1052" s="298"/>
      <c r="J1052" s="76"/>
    </row>
    <row r="1053" spans="1:10" x14ac:dyDescent="0.25">
      <c r="A1053" s="11" t="s">
        <v>298</v>
      </c>
      <c r="B1053" s="178">
        <f t="shared" si="74"/>
        <v>0.14753738871102146</v>
      </c>
      <c r="D1053" s="298"/>
      <c r="E1053" s="298" t="s">
        <v>273</v>
      </c>
      <c r="F1053" s="298">
        <v>11600</v>
      </c>
      <c r="G1053" s="238">
        <f t="shared" si="75"/>
        <v>3.8410596026490066E-3</v>
      </c>
      <c r="H1053" s="298"/>
      <c r="I1053" s="298"/>
      <c r="J1053" s="76"/>
    </row>
    <row r="1054" spans="1:10" x14ac:dyDescent="0.25">
      <c r="A1054" s="11" t="s">
        <v>298</v>
      </c>
      <c r="B1054" s="178">
        <f t="shared" si="74"/>
        <v>1.4753738871102144E-3</v>
      </c>
      <c r="D1054" s="298"/>
      <c r="E1054" s="298" t="s">
        <v>52</v>
      </c>
      <c r="F1054" s="298">
        <v>1160</v>
      </c>
      <c r="G1054" s="238">
        <f t="shared" si="75"/>
        <v>3.8410596026490067E-4</v>
      </c>
      <c r="H1054" s="298"/>
      <c r="I1054" s="298"/>
      <c r="J1054" s="76"/>
    </row>
    <row r="1055" spans="1:10" x14ac:dyDescent="0.25">
      <c r="A1055" s="11" t="s">
        <v>298</v>
      </c>
      <c r="B1055" s="178">
        <f t="shared" si="74"/>
        <v>8.2989781149949579E-2</v>
      </c>
      <c r="D1055" s="298"/>
      <c r="E1055" s="298" t="s">
        <v>134</v>
      </c>
      <c r="F1055" s="298">
        <v>8700</v>
      </c>
      <c r="G1055" s="238">
        <f t="shared" si="75"/>
        <v>2.8807947019867551E-3</v>
      </c>
      <c r="H1055" s="298"/>
      <c r="I1055" s="298"/>
      <c r="J1055" s="76"/>
    </row>
    <row r="1056" spans="1:10" x14ac:dyDescent="0.25">
      <c r="A1056" s="11" t="s">
        <v>298</v>
      </c>
      <c r="B1056" s="178">
        <f t="shared" si="74"/>
        <v>0</v>
      </c>
      <c r="D1056" s="298"/>
      <c r="E1056" s="298" t="s">
        <v>19</v>
      </c>
      <c r="F1056" s="298"/>
      <c r="G1056" s="238"/>
      <c r="H1056" s="298"/>
      <c r="I1056" s="298"/>
      <c r="J1056" s="76"/>
    </row>
    <row r="1057" spans="1:10" x14ac:dyDescent="0.25">
      <c r="A1057" s="11" t="s">
        <v>298</v>
      </c>
      <c r="B1057" s="178">
        <f t="shared" si="74"/>
        <v>2.8068944344546293E-3</v>
      </c>
      <c r="D1057" s="298"/>
      <c r="E1057" s="298" t="s">
        <v>275</v>
      </c>
      <c r="F1057" s="298">
        <v>1600</v>
      </c>
      <c r="G1057" s="238">
        <f t="shared" si="75"/>
        <v>5.2980132450331126E-4</v>
      </c>
      <c r="H1057" s="298"/>
      <c r="I1057" s="298"/>
      <c r="J1057" s="76"/>
    </row>
    <row r="1058" spans="1:10" x14ac:dyDescent="0.25">
      <c r="A1058" s="11" t="s">
        <v>298</v>
      </c>
      <c r="B1058" s="178">
        <f t="shared" si="74"/>
        <v>1.1229156615937899E-3</v>
      </c>
      <c r="D1058" s="298"/>
      <c r="E1058" s="298" t="s">
        <v>187</v>
      </c>
      <c r="F1058" s="298">
        <v>1012</v>
      </c>
      <c r="G1058" s="238">
        <f t="shared" si="75"/>
        <v>3.3509933774834437E-4</v>
      </c>
      <c r="H1058" s="298"/>
      <c r="I1058" s="298"/>
      <c r="J1058" s="76"/>
    </row>
    <row r="1059" spans="1:10" x14ac:dyDescent="0.25">
      <c r="A1059" s="11" t="s">
        <v>298</v>
      </c>
      <c r="B1059" s="178">
        <f t="shared" si="74"/>
        <v>1.420990307442656E-2</v>
      </c>
      <c r="D1059" s="298"/>
      <c r="E1059" s="298" t="s">
        <v>108</v>
      </c>
      <c r="F1059" s="298">
        <v>3600</v>
      </c>
      <c r="G1059" s="238">
        <f t="shared" si="75"/>
        <v>1.1920529801324503E-3</v>
      </c>
      <c r="H1059" s="298"/>
      <c r="I1059" s="298"/>
      <c r="J1059" s="76"/>
    </row>
    <row r="1060" spans="1:10" x14ac:dyDescent="0.25">
      <c r="A1060" s="11" t="s">
        <v>298</v>
      </c>
      <c r="B1060" s="178">
        <f t="shared" si="74"/>
        <v>9.0306220297355377</v>
      </c>
      <c r="D1060" s="298"/>
      <c r="E1060" s="298" t="s">
        <v>20</v>
      </c>
      <c r="F1060" s="298">
        <v>90754</v>
      </c>
      <c r="G1060" s="238">
        <f t="shared" si="75"/>
        <v>3.0050993377483445E-2</v>
      </c>
      <c r="H1060" s="298"/>
      <c r="I1060" s="298"/>
      <c r="J1060" s="76"/>
    </row>
    <row r="1061" spans="1:10" x14ac:dyDescent="0.25">
      <c r="A1061" s="11" t="s">
        <v>298</v>
      </c>
      <c r="B1061" s="178">
        <f t="shared" si="74"/>
        <v>7.0172360861365732E-4</v>
      </c>
      <c r="D1061" s="298"/>
      <c r="E1061" s="298" t="s">
        <v>21</v>
      </c>
      <c r="F1061" s="298">
        <v>800</v>
      </c>
      <c r="G1061" s="238">
        <f t="shared" si="75"/>
        <v>2.6490066225165563E-4</v>
      </c>
      <c r="H1061" s="298"/>
      <c r="I1061" s="298"/>
      <c r="J1061" s="76"/>
    </row>
    <row r="1062" spans="1:10" x14ac:dyDescent="0.25">
      <c r="A1062" s="11" t="s">
        <v>298</v>
      </c>
      <c r="B1062" s="178">
        <f t="shared" si="74"/>
        <v>3.8530310074119563E-2</v>
      </c>
      <c r="D1062" s="298"/>
      <c r="E1062" s="298" t="s">
        <v>190</v>
      </c>
      <c r="F1062" s="298">
        <v>5928</v>
      </c>
      <c r="G1062" s="238">
        <f t="shared" si="75"/>
        <v>1.9629139072847683E-3</v>
      </c>
      <c r="H1062" s="298"/>
      <c r="I1062" s="298"/>
      <c r="J1062" s="76"/>
    </row>
    <row r="1063" spans="1:10" x14ac:dyDescent="0.25">
      <c r="A1063" s="11" t="s">
        <v>298</v>
      </c>
      <c r="B1063" s="178">
        <f t="shared" si="74"/>
        <v>0.31519672931011794</v>
      </c>
      <c r="D1063" s="298"/>
      <c r="E1063" s="298" t="s">
        <v>356</v>
      </c>
      <c r="F1063" s="298">
        <v>16955</v>
      </c>
      <c r="G1063" s="238">
        <f t="shared" si="75"/>
        <v>5.6142384105960265E-3</v>
      </c>
      <c r="H1063" s="298"/>
      <c r="I1063" s="298"/>
      <c r="J1063" s="76"/>
    </row>
    <row r="1064" spans="1:10" x14ac:dyDescent="0.25">
      <c r="A1064" s="11" t="s">
        <v>298</v>
      </c>
      <c r="B1064" s="178">
        <f t="shared" si="74"/>
        <v>0.1592855675189685</v>
      </c>
      <c r="D1064" s="298"/>
      <c r="E1064" s="298" t="s">
        <v>357</v>
      </c>
      <c r="F1064" s="298">
        <v>12053</v>
      </c>
      <c r="G1064" s="238">
        <f t="shared" si="75"/>
        <v>3.991059602649007E-3</v>
      </c>
      <c r="H1064" s="298"/>
      <c r="I1064" s="298"/>
      <c r="J1064" s="76"/>
    </row>
    <row r="1065" spans="1:10" x14ac:dyDescent="0.25">
      <c r="A1065" s="11" t="s">
        <v>298</v>
      </c>
      <c r="B1065" s="178">
        <f t="shared" si="74"/>
        <v>8.3643743695451956E-3</v>
      </c>
      <c r="D1065" s="298"/>
      <c r="E1065" s="298" t="s">
        <v>227</v>
      </c>
      <c r="F1065" s="298">
        <v>2762</v>
      </c>
      <c r="G1065" s="238">
        <f t="shared" si="75"/>
        <v>9.1456953642384106E-4</v>
      </c>
      <c r="H1065" s="298"/>
      <c r="I1065" s="298"/>
      <c r="J1065" s="76"/>
    </row>
    <row r="1066" spans="1:10" x14ac:dyDescent="0.25">
      <c r="A1066" s="11" t="s">
        <v>298</v>
      </c>
      <c r="B1066" s="178">
        <f t="shared" si="74"/>
        <v>2.8068944344546293E-3</v>
      </c>
      <c r="D1066" s="298"/>
      <c r="E1066" s="298" t="s">
        <v>9</v>
      </c>
      <c r="F1066" s="298">
        <v>1600</v>
      </c>
      <c r="G1066" s="238">
        <f t="shared" si="75"/>
        <v>5.2980132450331126E-4</v>
      </c>
      <c r="H1066" s="298"/>
      <c r="I1066" s="298"/>
      <c r="J1066" s="76"/>
    </row>
    <row r="1067" spans="1:10" x14ac:dyDescent="0.25">
      <c r="A1067" s="11" t="s">
        <v>298</v>
      </c>
      <c r="B1067" s="178">
        <f t="shared" si="74"/>
        <v>5.2353076619446526</v>
      </c>
      <c r="D1067" s="298"/>
      <c r="E1067" s="298" t="s">
        <v>23</v>
      </c>
      <c r="F1067" s="298">
        <v>69100</v>
      </c>
      <c r="G1067" s="238">
        <f t="shared" si="75"/>
        <v>2.2880794701986756E-2</v>
      </c>
      <c r="H1067" s="298"/>
      <c r="I1067" s="298"/>
      <c r="J1067" s="76"/>
    </row>
    <row r="1068" spans="1:10" x14ac:dyDescent="0.25">
      <c r="A1068" s="11" t="s">
        <v>298</v>
      </c>
      <c r="B1068" s="178">
        <f t="shared" si="74"/>
        <v>9.8679882461295537E-3</v>
      </c>
      <c r="D1068" s="298"/>
      <c r="E1068" s="298" t="s">
        <v>250</v>
      </c>
      <c r="F1068" s="298">
        <v>3000</v>
      </c>
      <c r="G1068" s="238">
        <f t="shared" si="75"/>
        <v>9.9337748344370861E-4</v>
      </c>
      <c r="H1068" s="298"/>
      <c r="I1068" s="298"/>
      <c r="J1068" s="76"/>
    </row>
    <row r="1069" spans="1:10" x14ac:dyDescent="0.25">
      <c r="A1069" s="11" t="s">
        <v>298</v>
      </c>
      <c r="B1069" s="178">
        <f t="shared" si="74"/>
        <v>0</v>
      </c>
      <c r="D1069" s="298"/>
      <c r="E1069" s="298" t="s">
        <v>25</v>
      </c>
      <c r="F1069" s="299"/>
      <c r="G1069" s="238"/>
      <c r="H1069" s="298"/>
      <c r="I1069" s="298"/>
      <c r="J1069" s="76"/>
    </row>
    <row r="1070" spans="1:10" x14ac:dyDescent="0.25">
      <c r="A1070" s="11" t="s">
        <v>298</v>
      </c>
      <c r="B1070" s="178">
        <f t="shared" si="74"/>
        <v>0</v>
      </c>
      <c r="D1070" s="298"/>
      <c r="E1070" s="298" t="s">
        <v>10</v>
      </c>
      <c r="F1070" s="299"/>
      <c r="G1070" s="238"/>
      <c r="H1070" s="298"/>
      <c r="I1070" s="298"/>
      <c r="J1070" s="76"/>
    </row>
    <row r="1071" spans="1:10" x14ac:dyDescent="0.25">
      <c r="A1071" s="11" t="s">
        <v>298</v>
      </c>
      <c r="B1071" s="178">
        <f t="shared" si="74"/>
        <v>5.5505487697908001E-2</v>
      </c>
      <c r="D1071" s="298"/>
      <c r="E1071" s="298" t="s">
        <v>111</v>
      </c>
      <c r="F1071" s="298">
        <v>7115</v>
      </c>
      <c r="G1071" s="238">
        <f t="shared" si="75"/>
        <v>2.3559602649006624E-3</v>
      </c>
      <c r="H1071" s="298"/>
      <c r="I1071" s="298"/>
      <c r="J1071" s="76"/>
    </row>
    <row r="1072" spans="1:10" x14ac:dyDescent="0.25">
      <c r="A1072" s="11" t="s">
        <v>298</v>
      </c>
      <c r="B1072" s="178">
        <f t="shared" si="74"/>
        <v>2.7784032728827683</v>
      </c>
      <c r="D1072" s="298"/>
      <c r="E1072" s="298" t="s">
        <v>41</v>
      </c>
      <c r="F1072" s="298">
        <v>50339</v>
      </c>
      <c r="G1072" s="238">
        <f t="shared" si="75"/>
        <v>1.6668543046357617E-2</v>
      </c>
      <c r="H1072" s="298"/>
      <c r="I1072" s="298"/>
      <c r="J1072" s="76"/>
    </row>
    <row r="1073" spans="1:10" x14ac:dyDescent="0.25">
      <c r="A1073" s="11" t="s">
        <v>298</v>
      </c>
      <c r="B1073" s="178">
        <f t="shared" si="74"/>
        <v>4.3857725538353582E-5</v>
      </c>
      <c r="D1073" s="298"/>
      <c r="E1073" s="298" t="s">
        <v>176</v>
      </c>
      <c r="F1073" s="298">
        <v>200</v>
      </c>
      <c r="G1073" s="238">
        <f t="shared" si="75"/>
        <v>6.6225165562913907E-5</v>
      </c>
      <c r="H1073" s="298"/>
      <c r="I1073" s="298"/>
      <c r="J1073" s="76"/>
    </row>
    <row r="1074" spans="1:10" x14ac:dyDescent="0.25">
      <c r="A1074" s="11" t="s">
        <v>298</v>
      </c>
      <c r="B1074" s="178">
        <f t="shared" si="74"/>
        <v>0</v>
      </c>
      <c r="D1074" s="298"/>
      <c r="E1074" s="298" t="s">
        <v>220</v>
      </c>
      <c r="F1074" s="298"/>
      <c r="G1074" s="238"/>
      <c r="H1074" s="298"/>
      <c r="I1074" s="298"/>
      <c r="J1074" s="76"/>
    </row>
    <row r="1075" spans="1:10" x14ac:dyDescent="0.25">
      <c r="A1075" s="11" t="s">
        <v>298</v>
      </c>
      <c r="B1075" s="178">
        <f t="shared" si="74"/>
        <v>7.8164334897592194E-5</v>
      </c>
      <c r="D1075" s="298"/>
      <c r="E1075" s="298" t="s">
        <v>170</v>
      </c>
      <c r="F1075" s="298">
        <v>267</v>
      </c>
      <c r="G1075" s="238">
        <f t="shared" si="75"/>
        <v>8.841059602649006E-5</v>
      </c>
      <c r="H1075" s="298"/>
      <c r="I1075" s="298"/>
      <c r="J1075" s="76"/>
    </row>
    <row r="1076" spans="1:10" x14ac:dyDescent="0.25">
      <c r="A1076" s="11" t="s">
        <v>298</v>
      </c>
      <c r="B1076" s="178">
        <f t="shared" si="74"/>
        <v>0.35524757686066405</v>
      </c>
      <c r="D1076" s="298"/>
      <c r="E1076" s="298" t="s">
        <v>266</v>
      </c>
      <c r="F1076" s="298">
        <v>18000</v>
      </c>
      <c r="G1076" s="238">
        <f t="shared" si="75"/>
        <v>5.9602649006622521E-3</v>
      </c>
      <c r="H1076" s="298"/>
      <c r="I1076" s="298"/>
      <c r="J1076" s="76"/>
    </row>
    <row r="1077" spans="1:10" x14ac:dyDescent="0.25">
      <c r="A1077" s="11" t="s">
        <v>298</v>
      </c>
      <c r="B1077" s="178">
        <f t="shared" si="74"/>
        <v>3.0393650497785182E-2</v>
      </c>
      <c r="D1077" s="298"/>
      <c r="E1077" s="298" t="s">
        <v>154</v>
      </c>
      <c r="F1077" s="298">
        <v>5265</v>
      </c>
      <c r="G1077" s="238">
        <f t="shared" si="75"/>
        <v>1.7433774834437086E-3</v>
      </c>
      <c r="H1077" s="298"/>
      <c r="I1077" s="298"/>
      <c r="J1077" s="76"/>
    </row>
    <row r="1078" spans="1:10" x14ac:dyDescent="0.25">
      <c r="A1078" s="11" t="s">
        <v>298</v>
      </c>
      <c r="B1078" s="178">
        <f t="shared" si="74"/>
        <v>4.2147274242357785E-4</v>
      </c>
      <c r="D1078" s="298"/>
      <c r="E1078" s="298" t="s">
        <v>195</v>
      </c>
      <c r="F1078" s="298">
        <v>620</v>
      </c>
      <c r="G1078" s="238">
        <f t="shared" si="75"/>
        <v>2.0529801324503311E-4</v>
      </c>
      <c r="H1078" s="298"/>
      <c r="I1078" s="298"/>
      <c r="J1078" s="76"/>
    </row>
    <row r="1079" spans="1:10" x14ac:dyDescent="0.25">
      <c r="A1079" s="11" t="s">
        <v>298</v>
      </c>
      <c r="B1079" s="178">
        <f t="shared" si="74"/>
        <v>0</v>
      </c>
      <c r="D1079" s="298"/>
      <c r="E1079" s="298" t="s">
        <v>358</v>
      </c>
      <c r="F1079" s="299"/>
      <c r="G1079" s="238"/>
      <c r="H1079" s="298"/>
      <c r="I1079" s="298"/>
      <c r="J1079" s="76"/>
    </row>
    <row r="1080" spans="1:10" x14ac:dyDescent="0.25">
      <c r="A1080" s="11" t="s">
        <v>298</v>
      </c>
      <c r="B1080" s="178">
        <f t="shared" si="74"/>
        <v>2.0348739090390772E-2</v>
      </c>
      <c r="D1080" s="298"/>
      <c r="E1080" s="298" t="s">
        <v>26</v>
      </c>
      <c r="F1080" s="298">
        <v>4308</v>
      </c>
      <c r="G1080" s="238">
        <f t="shared" si="75"/>
        <v>1.4264900662251656E-3</v>
      </c>
      <c r="H1080" s="298"/>
      <c r="I1080" s="298"/>
      <c r="J1080" s="76"/>
    </row>
    <row r="1081" spans="1:10" x14ac:dyDescent="0.25">
      <c r="A1081" s="11" t="s">
        <v>298</v>
      </c>
      <c r="B1081" s="178">
        <f t="shared" si="74"/>
        <v>1.7301830796894875</v>
      </c>
      <c r="D1081" s="298"/>
      <c r="E1081" s="298" t="s">
        <v>333</v>
      </c>
      <c r="F1081" s="298">
        <v>39724</v>
      </c>
      <c r="G1081" s="238">
        <f t="shared" si="75"/>
        <v>1.3153642384105961E-2</v>
      </c>
      <c r="H1081" s="298"/>
      <c r="I1081" s="298"/>
      <c r="J1081" s="76"/>
    </row>
    <row r="1082" spans="1:10" x14ac:dyDescent="0.25">
      <c r="A1082" s="11" t="s">
        <v>298</v>
      </c>
      <c r="B1082" s="178">
        <f t="shared" si="74"/>
        <v>0.10104819964036665</v>
      </c>
      <c r="D1082" s="298"/>
      <c r="E1082" s="298" t="s">
        <v>191</v>
      </c>
      <c r="F1082" s="298">
        <v>9600</v>
      </c>
      <c r="G1082" s="238">
        <f t="shared" si="75"/>
        <v>3.1788079470198675E-3</v>
      </c>
      <c r="H1082" s="298"/>
      <c r="I1082" s="298"/>
      <c r="J1082" s="76"/>
    </row>
    <row r="1083" spans="1:10" x14ac:dyDescent="0.25">
      <c r="A1083" s="11" t="s">
        <v>298</v>
      </c>
      <c r="B1083" s="178">
        <f t="shared" si="74"/>
        <v>15.193732828604007</v>
      </c>
      <c r="D1083" s="298"/>
      <c r="E1083" s="298" t="s">
        <v>56</v>
      </c>
      <c r="F1083" s="298">
        <v>117717</v>
      </c>
      <c r="G1083" s="238">
        <f t="shared" si="75"/>
        <v>3.8979139072847682E-2</v>
      </c>
      <c r="H1083" s="298"/>
      <c r="I1083" s="298"/>
      <c r="J1083" s="76"/>
    </row>
    <row r="1084" spans="1:10" x14ac:dyDescent="0.25">
      <c r="A1084" s="11" t="s">
        <v>298</v>
      </c>
      <c r="B1084" s="178">
        <f t="shared" si="74"/>
        <v>0.14510549537300993</v>
      </c>
      <c r="D1084" s="298"/>
      <c r="E1084" s="298" t="s">
        <v>194</v>
      </c>
      <c r="F1084" s="298">
        <v>11504</v>
      </c>
      <c r="G1084" s="238">
        <f t="shared" si="75"/>
        <v>3.8092715231788079E-3</v>
      </c>
      <c r="H1084" s="298"/>
      <c r="I1084" s="298"/>
      <c r="J1084" s="76"/>
    </row>
    <row r="1085" spans="1:10" x14ac:dyDescent="0.25">
      <c r="A1085" s="11" t="s">
        <v>298</v>
      </c>
      <c r="B1085" s="178">
        <f t="shared" ref="B1085:B1126" si="76">POWER((F1085/$J$1020)*100, 2)</f>
        <v>2.7411078461470994E-4</v>
      </c>
      <c r="D1085" s="298"/>
      <c r="E1085" s="298" t="s">
        <v>165</v>
      </c>
      <c r="F1085" s="298">
        <v>500</v>
      </c>
      <c r="G1085" s="238">
        <f t="shared" si="75"/>
        <v>1.6556291390728477E-4</v>
      </c>
      <c r="H1085" s="298"/>
      <c r="I1085" s="298"/>
      <c r="J1085" s="76"/>
    </row>
    <row r="1086" spans="1:10" x14ac:dyDescent="0.25">
      <c r="A1086" s="11" t="s">
        <v>298</v>
      </c>
      <c r="B1086" s="178">
        <f t="shared" si="76"/>
        <v>4.2551861760449106E-5</v>
      </c>
      <c r="D1086" s="298"/>
      <c r="E1086" s="298" t="s">
        <v>27</v>
      </c>
      <c r="F1086" s="298">
        <v>197</v>
      </c>
      <c r="G1086" s="238">
        <f t="shared" ref="G1086:G1126" si="77">F1086/$J$1020</f>
        <v>6.5231788079470198E-5</v>
      </c>
      <c r="H1086" s="298"/>
      <c r="I1086" s="298"/>
      <c r="J1086" s="76"/>
    </row>
    <row r="1087" spans="1:10" x14ac:dyDescent="0.25">
      <c r="A1087" s="11" t="s">
        <v>298</v>
      </c>
      <c r="B1087" s="178">
        <f t="shared" si="76"/>
        <v>6.1950451734573047E-3</v>
      </c>
      <c r="D1087" s="298"/>
      <c r="E1087" s="298" t="s">
        <v>84</v>
      </c>
      <c r="F1087" s="298">
        <v>2377</v>
      </c>
      <c r="G1087" s="238">
        <f t="shared" si="77"/>
        <v>7.8708609271523175E-4</v>
      </c>
      <c r="H1087" s="298"/>
      <c r="I1087" s="298"/>
      <c r="J1087" s="76"/>
    </row>
    <row r="1088" spans="1:10" x14ac:dyDescent="0.25">
      <c r="A1088" s="11" t="s">
        <v>298</v>
      </c>
      <c r="B1088" s="178">
        <f t="shared" si="76"/>
        <v>0.1998267619841235</v>
      </c>
      <c r="D1088" s="298"/>
      <c r="E1088" s="298" t="s">
        <v>116</v>
      </c>
      <c r="F1088" s="298">
        <v>13500</v>
      </c>
      <c r="G1088" s="238">
        <f t="shared" si="77"/>
        <v>4.4701986754966888E-3</v>
      </c>
      <c r="H1088" s="298"/>
      <c r="I1088" s="298"/>
      <c r="J1088" s="76"/>
    </row>
    <row r="1089" spans="1:10" x14ac:dyDescent="0.25">
      <c r="A1089" s="11" t="s">
        <v>298</v>
      </c>
      <c r="B1089" s="178">
        <f t="shared" si="76"/>
        <v>8.2000684180518396E-2</v>
      </c>
      <c r="D1089" s="298"/>
      <c r="E1089" s="298" t="s">
        <v>324</v>
      </c>
      <c r="F1089" s="298">
        <v>8648</v>
      </c>
      <c r="G1089" s="238">
        <f t="shared" si="77"/>
        <v>2.8635761589403974E-3</v>
      </c>
      <c r="H1089" s="298"/>
      <c r="I1089" s="298"/>
      <c r="J1089" s="76"/>
    </row>
    <row r="1090" spans="1:10" x14ac:dyDescent="0.25">
      <c r="A1090" s="11" t="s">
        <v>298</v>
      </c>
      <c r="B1090" s="178">
        <f t="shared" si="76"/>
        <v>5.8750054822156929E-4</v>
      </c>
      <c r="D1090" s="298"/>
      <c r="E1090" s="298" t="s">
        <v>343</v>
      </c>
      <c r="F1090" s="298">
        <v>732</v>
      </c>
      <c r="G1090" s="238">
        <f t="shared" si="77"/>
        <v>2.423841059602649E-4</v>
      </c>
      <c r="H1090" s="298"/>
      <c r="I1090" s="298"/>
      <c r="J1090" s="76"/>
    </row>
    <row r="1091" spans="1:10" x14ac:dyDescent="0.25">
      <c r="A1091" s="11" t="s">
        <v>298</v>
      </c>
      <c r="B1091" s="178">
        <f t="shared" si="76"/>
        <v>5.5271698609710103E-2</v>
      </c>
      <c r="D1091" s="298"/>
      <c r="E1091" s="298" t="s">
        <v>139</v>
      </c>
      <c r="F1091" s="298">
        <v>7100</v>
      </c>
      <c r="G1091" s="238">
        <f t="shared" si="77"/>
        <v>2.3509933774834438E-3</v>
      </c>
      <c r="H1091" s="298"/>
      <c r="I1091" s="298"/>
      <c r="J1091" s="76"/>
    </row>
    <row r="1092" spans="1:10" x14ac:dyDescent="0.25">
      <c r="A1092" s="11" t="s">
        <v>298</v>
      </c>
      <c r="B1092" s="178">
        <f t="shared" si="76"/>
        <v>0</v>
      </c>
      <c r="D1092" s="298"/>
      <c r="E1092" s="298" t="s">
        <v>147</v>
      </c>
      <c r="F1092" s="298"/>
      <c r="G1092" s="238"/>
      <c r="H1092" s="298"/>
      <c r="I1092" s="298"/>
      <c r="J1092" s="76"/>
    </row>
    <row r="1093" spans="1:10" x14ac:dyDescent="0.25">
      <c r="A1093" s="11" t="s">
        <v>298</v>
      </c>
      <c r="B1093" s="178">
        <f t="shared" si="76"/>
        <v>1.5788781193807284E-7</v>
      </c>
      <c r="D1093" s="298"/>
      <c r="E1093" s="298" t="s">
        <v>334</v>
      </c>
      <c r="F1093" s="299">
        <v>12</v>
      </c>
      <c r="G1093" s="238">
        <f t="shared" si="77"/>
        <v>3.9735099337748341E-6</v>
      </c>
      <c r="H1093" s="298"/>
      <c r="I1093" s="298"/>
      <c r="J1093" s="76"/>
    </row>
    <row r="1094" spans="1:10" x14ac:dyDescent="0.25">
      <c r="A1094" s="11" t="s">
        <v>298</v>
      </c>
      <c r="B1094" s="178">
        <f t="shared" si="76"/>
        <v>3.6806803659927194</v>
      </c>
      <c r="D1094" s="298"/>
      <c r="E1094" s="298" t="s">
        <v>184</v>
      </c>
      <c r="F1094" s="298">
        <v>57939</v>
      </c>
      <c r="G1094" s="238">
        <f t="shared" si="77"/>
        <v>1.9185099337748344E-2</v>
      </c>
      <c r="H1094" s="298"/>
      <c r="I1094" s="298"/>
      <c r="J1094" s="76"/>
    </row>
    <row r="1095" spans="1:10" x14ac:dyDescent="0.25">
      <c r="A1095" s="11" t="s">
        <v>298</v>
      </c>
      <c r="B1095" s="178">
        <f t="shared" si="76"/>
        <v>21.520075225867291</v>
      </c>
      <c r="D1095" s="298"/>
      <c r="E1095" s="298" t="s">
        <v>92</v>
      </c>
      <c r="F1095" s="298">
        <v>140097</v>
      </c>
      <c r="G1095" s="238">
        <f t="shared" si="77"/>
        <v>4.6389735099337748E-2</v>
      </c>
      <c r="H1095" s="298"/>
      <c r="I1095" s="298"/>
      <c r="J1095" s="76"/>
    </row>
    <row r="1096" spans="1:10" x14ac:dyDescent="0.25">
      <c r="A1096" s="11" t="s">
        <v>298</v>
      </c>
      <c r="B1096" s="178">
        <f t="shared" si="76"/>
        <v>0.37214039844743652</v>
      </c>
      <c r="D1096" s="298"/>
      <c r="E1096" s="298" t="s">
        <v>158</v>
      </c>
      <c r="F1096" s="298">
        <v>18423</v>
      </c>
      <c r="G1096" s="238">
        <f t="shared" si="77"/>
        <v>6.1003311258278148E-3</v>
      </c>
      <c r="H1096" s="298"/>
      <c r="I1096" s="298"/>
      <c r="J1096" s="76"/>
    </row>
    <row r="1097" spans="1:10" x14ac:dyDescent="0.25">
      <c r="A1097" s="11" t="s">
        <v>298</v>
      </c>
      <c r="B1097" s="178">
        <f t="shared" si="76"/>
        <v>7.2701032849436433E-3</v>
      </c>
      <c r="D1097" s="298"/>
      <c r="E1097" s="298" t="s">
        <v>118</v>
      </c>
      <c r="F1097" s="299">
        <v>2575</v>
      </c>
      <c r="G1097" s="238">
        <f t="shared" si="77"/>
        <v>8.5264900662251658E-4</v>
      </c>
      <c r="H1097" s="298"/>
      <c r="I1097" s="298"/>
      <c r="J1097" s="76"/>
    </row>
    <row r="1098" spans="1:10" x14ac:dyDescent="0.25">
      <c r="A1098" s="11" t="s">
        <v>298</v>
      </c>
      <c r="B1098" s="178">
        <f t="shared" si="76"/>
        <v>0</v>
      </c>
      <c r="D1098" s="298"/>
      <c r="E1098" s="298" t="s">
        <v>29</v>
      </c>
      <c r="F1098" s="299"/>
      <c r="G1098" s="238"/>
      <c r="H1098" s="298"/>
      <c r="I1098" s="298"/>
      <c r="J1098" s="76"/>
    </row>
    <row r="1099" spans="1:10" x14ac:dyDescent="0.25">
      <c r="A1099" s="11" t="s">
        <v>298</v>
      </c>
      <c r="B1099" s="178">
        <f t="shared" si="76"/>
        <v>68.035184860313151</v>
      </c>
      <c r="D1099" s="298"/>
      <c r="E1099" s="298" t="s">
        <v>16</v>
      </c>
      <c r="F1099" s="298">
        <v>249100</v>
      </c>
      <c r="G1099" s="238">
        <f t="shared" si="77"/>
        <v>8.2483443708609272E-2</v>
      </c>
      <c r="H1099" s="298"/>
      <c r="I1099" s="298"/>
      <c r="J1099" s="76"/>
    </row>
    <row r="1100" spans="1:10" x14ac:dyDescent="0.25">
      <c r="A1100" s="11" t="s">
        <v>298</v>
      </c>
      <c r="B1100" s="178">
        <f t="shared" si="76"/>
        <v>2.8068944344546293E-5</v>
      </c>
      <c r="D1100" s="298"/>
      <c r="E1100" s="298" t="s">
        <v>272</v>
      </c>
      <c r="F1100" s="299">
        <v>160</v>
      </c>
      <c r="G1100" s="238">
        <f t="shared" si="77"/>
        <v>5.2980132450331123E-5</v>
      </c>
      <c r="H1100" s="298"/>
      <c r="I1100" s="298"/>
      <c r="J1100" s="76"/>
    </row>
    <row r="1101" spans="1:10" x14ac:dyDescent="0.25">
      <c r="A1101" s="11" t="s">
        <v>298</v>
      </c>
      <c r="B1101" s="178">
        <f t="shared" si="76"/>
        <v>2.5146398184290167E-2</v>
      </c>
      <c r="D1101" s="298"/>
      <c r="E1101" s="298" t="s">
        <v>54</v>
      </c>
      <c r="F1101" s="298">
        <v>4789</v>
      </c>
      <c r="G1101" s="238">
        <f t="shared" si="77"/>
        <v>1.5857615894039735E-3</v>
      </c>
      <c r="H1101" s="298"/>
      <c r="I1101" s="298"/>
      <c r="J1101" s="76"/>
    </row>
    <row r="1102" spans="1:10" x14ac:dyDescent="0.25">
      <c r="A1102" s="11" t="s">
        <v>298</v>
      </c>
      <c r="B1102" s="178">
        <f t="shared" si="76"/>
        <v>4.7587544405947112E-2</v>
      </c>
      <c r="D1102" s="298"/>
      <c r="E1102" s="298" t="s">
        <v>159</v>
      </c>
      <c r="F1102" s="298">
        <v>6588</v>
      </c>
      <c r="G1102" s="238">
        <f t="shared" si="77"/>
        <v>2.1814569536423843E-3</v>
      </c>
      <c r="H1102" s="298"/>
      <c r="I1102" s="298"/>
      <c r="J1102" s="76"/>
    </row>
    <row r="1103" spans="1:10" x14ac:dyDescent="0.25">
      <c r="A1103" s="11" t="s">
        <v>298</v>
      </c>
      <c r="B1103" s="178">
        <f t="shared" si="76"/>
        <v>1.8816060699092148E-3</v>
      </c>
      <c r="D1103" s="298"/>
      <c r="E1103" s="298" t="s">
        <v>359</v>
      </c>
      <c r="F1103" s="298">
        <v>1310</v>
      </c>
      <c r="G1103" s="238">
        <f t="shared" si="77"/>
        <v>4.337748344370861E-4</v>
      </c>
      <c r="H1103" s="298"/>
      <c r="I1103" s="298"/>
      <c r="J1103" s="76"/>
    </row>
    <row r="1104" spans="1:10" x14ac:dyDescent="0.25">
      <c r="A1104" s="11" t="s">
        <v>298</v>
      </c>
      <c r="B1104" s="178">
        <f t="shared" si="76"/>
        <v>2.0273233630103941E-6</v>
      </c>
      <c r="D1104" s="298"/>
      <c r="E1104" s="298" t="s">
        <v>30</v>
      </c>
      <c r="F1104" s="298">
        <v>43</v>
      </c>
      <c r="G1104" s="238">
        <f t="shared" si="77"/>
        <v>1.423841059602649E-5</v>
      </c>
      <c r="H1104" s="298"/>
      <c r="I1104" s="298"/>
      <c r="J1104" s="76"/>
    </row>
    <row r="1105" spans="1:10" x14ac:dyDescent="0.25">
      <c r="A1105" s="11" t="s">
        <v>298</v>
      </c>
      <c r="B1105" s="178">
        <f t="shared" si="76"/>
        <v>3.7139160563133192E-4</v>
      </c>
      <c r="D1105" s="298"/>
      <c r="E1105" s="298" t="s">
        <v>120</v>
      </c>
      <c r="F1105" s="298">
        <v>582</v>
      </c>
      <c r="G1105" s="238">
        <f t="shared" si="77"/>
        <v>1.9271523178807947E-4</v>
      </c>
      <c r="H1105" s="298"/>
      <c r="I1105" s="298"/>
      <c r="J1105" s="76"/>
    </row>
    <row r="1106" spans="1:10" x14ac:dyDescent="0.25">
      <c r="A1106" s="11" t="s">
        <v>298</v>
      </c>
      <c r="B1106" s="178">
        <f t="shared" si="76"/>
        <v>2.1582485417306258E-3</v>
      </c>
      <c r="D1106" s="298"/>
      <c r="E1106" s="298" t="s">
        <v>328</v>
      </c>
      <c r="F1106" s="298">
        <v>1403</v>
      </c>
      <c r="G1106" s="238">
        <f t="shared" si="77"/>
        <v>4.6456953642384107E-4</v>
      </c>
      <c r="H1106" s="298"/>
      <c r="I1106" s="298"/>
      <c r="J1106" s="76"/>
    </row>
    <row r="1107" spans="1:10" x14ac:dyDescent="0.25">
      <c r="A1107" s="11" t="s">
        <v>298</v>
      </c>
      <c r="B1107" s="178">
        <f t="shared" si="76"/>
        <v>25.206384461207843</v>
      </c>
      <c r="D1107" s="298"/>
      <c r="E1107" s="298" t="s">
        <v>121</v>
      </c>
      <c r="F1107" s="298">
        <v>151622</v>
      </c>
      <c r="G1107" s="238">
        <f t="shared" si="77"/>
        <v>5.0205960264900665E-2</v>
      </c>
      <c r="H1107" s="298"/>
      <c r="I1107" s="298"/>
      <c r="J1107" s="76"/>
    </row>
    <row r="1108" spans="1:10" x14ac:dyDescent="0.25">
      <c r="A1108" s="11" t="s">
        <v>298</v>
      </c>
      <c r="B1108" s="178">
        <f t="shared" si="76"/>
        <v>4.8353142406034819E-3</v>
      </c>
      <c r="D1108" s="298"/>
      <c r="E1108" s="298" t="s">
        <v>32</v>
      </c>
      <c r="F1108" s="298">
        <v>2100</v>
      </c>
      <c r="G1108" s="238">
        <f t="shared" si="77"/>
        <v>6.9536423841059603E-4</v>
      </c>
      <c r="H1108" s="298"/>
      <c r="I1108" s="298"/>
      <c r="J1108" s="76"/>
    </row>
    <row r="1109" spans="1:10" x14ac:dyDescent="0.25">
      <c r="A1109" s="11" t="s">
        <v>298</v>
      </c>
      <c r="B1109" s="178">
        <f t="shared" si="76"/>
        <v>5.8910683741941137</v>
      </c>
      <c r="D1109" s="298"/>
      <c r="E1109" s="298" t="s">
        <v>360</v>
      </c>
      <c r="F1109" s="298">
        <v>73300</v>
      </c>
      <c r="G1109" s="238">
        <f t="shared" si="77"/>
        <v>2.4271523178807947E-2</v>
      </c>
      <c r="H1109" s="298"/>
      <c r="I1109" s="298"/>
      <c r="J1109" s="76"/>
    </row>
    <row r="1110" spans="1:10" x14ac:dyDescent="0.25">
      <c r="A1110" s="11" t="s">
        <v>298</v>
      </c>
      <c r="B1110" s="178">
        <f t="shared" si="76"/>
        <v>1.1940265777816763</v>
      </c>
      <c r="D1110" s="298"/>
      <c r="E1110" s="298" t="s">
        <v>11</v>
      </c>
      <c r="F1110" s="298">
        <v>33000</v>
      </c>
      <c r="G1110" s="238">
        <f t="shared" si="77"/>
        <v>1.0927152317880795E-2</v>
      </c>
      <c r="H1110" s="298"/>
      <c r="I1110" s="298"/>
      <c r="J1110" s="76"/>
    </row>
    <row r="1111" spans="1:10" x14ac:dyDescent="0.25">
      <c r="A1111" s="11" t="s">
        <v>298</v>
      </c>
      <c r="B1111" s="178">
        <f t="shared" si="76"/>
        <v>5.1432832989781158E-2</v>
      </c>
      <c r="D1111" s="298"/>
      <c r="E1111" s="298" t="s">
        <v>361</v>
      </c>
      <c r="F1111" s="298">
        <v>6849</v>
      </c>
      <c r="G1111" s="238">
        <f t="shared" si="77"/>
        <v>2.2678807947019868E-3</v>
      </c>
      <c r="H1111" s="298"/>
      <c r="I1111" s="298"/>
      <c r="J1111" s="76"/>
    </row>
    <row r="1112" spans="1:10" x14ac:dyDescent="0.25">
      <c r="A1112" s="11" t="s">
        <v>298</v>
      </c>
      <c r="B1112" s="178">
        <f t="shared" si="76"/>
        <v>0</v>
      </c>
      <c r="D1112" s="298"/>
      <c r="E1112" s="298" t="s">
        <v>362</v>
      </c>
      <c r="F1112" s="298"/>
      <c r="G1112" s="238"/>
      <c r="H1112" s="298"/>
      <c r="I1112" s="298"/>
      <c r="J1112" s="76"/>
    </row>
    <row r="1113" spans="1:10" x14ac:dyDescent="0.25">
      <c r="A1113" s="11" t="s">
        <v>298</v>
      </c>
      <c r="B1113" s="178">
        <f t="shared" si="76"/>
        <v>1.3255481119249157E-2</v>
      </c>
      <c r="D1113" s="298"/>
      <c r="E1113" s="298" t="s">
        <v>140</v>
      </c>
      <c r="F1113" s="298">
        <v>3477</v>
      </c>
      <c r="G1113" s="238">
        <f t="shared" si="77"/>
        <v>1.1513245033112583E-3</v>
      </c>
      <c r="H1113" s="298"/>
      <c r="I1113" s="298"/>
      <c r="J1113" s="76"/>
    </row>
    <row r="1114" spans="1:10" x14ac:dyDescent="0.25">
      <c r="A1114" s="11" t="s">
        <v>298</v>
      </c>
      <c r="B1114" s="178">
        <f t="shared" si="76"/>
        <v>1.7967538276829966</v>
      </c>
      <c r="D1114" s="298"/>
      <c r="E1114" s="298" t="s">
        <v>363</v>
      </c>
      <c r="F1114" s="298">
        <v>40481</v>
      </c>
      <c r="G1114" s="238">
        <f t="shared" si="77"/>
        <v>1.340430463576159E-2</v>
      </c>
      <c r="H1114" s="298"/>
      <c r="I1114" s="298"/>
      <c r="J1114" s="76"/>
    </row>
    <row r="1115" spans="1:10" x14ac:dyDescent="0.25">
      <c r="A1115" s="11" t="s">
        <v>298</v>
      </c>
      <c r="B1115" s="178">
        <f t="shared" si="76"/>
        <v>2.2341340292092459E-2</v>
      </c>
      <c r="D1115" s="298"/>
      <c r="E1115" s="298" t="s">
        <v>161</v>
      </c>
      <c r="F1115" s="298">
        <v>4514</v>
      </c>
      <c r="G1115" s="238">
        <f t="shared" si="77"/>
        <v>1.494701986754967E-3</v>
      </c>
      <c r="H1115" s="298"/>
      <c r="I1115" s="298"/>
      <c r="J1115" s="76"/>
    </row>
    <row r="1116" spans="1:10" x14ac:dyDescent="0.25">
      <c r="A1116" s="11" t="s">
        <v>298</v>
      </c>
      <c r="B1116" s="178">
        <f t="shared" si="76"/>
        <v>0.46460925507653167</v>
      </c>
      <c r="D1116" s="298"/>
      <c r="E1116" s="298" t="s">
        <v>162</v>
      </c>
      <c r="F1116" s="298">
        <v>20585</v>
      </c>
      <c r="G1116" s="238">
        <f t="shared" si="77"/>
        <v>6.8162251655629136E-3</v>
      </c>
      <c r="H1116" s="298"/>
      <c r="I1116" s="298"/>
      <c r="J1116" s="76"/>
    </row>
    <row r="1117" spans="1:10" x14ac:dyDescent="0.25">
      <c r="A1117" s="11" t="s">
        <v>298</v>
      </c>
      <c r="B1117" s="178">
        <f t="shared" si="76"/>
        <v>1.1227577737818519</v>
      </c>
      <c r="D1117" s="298"/>
      <c r="E1117" s="298" t="s">
        <v>31</v>
      </c>
      <c r="F1117" s="298">
        <v>32000</v>
      </c>
      <c r="G1117" s="238">
        <f t="shared" si="77"/>
        <v>1.0596026490066225E-2</v>
      </c>
      <c r="H1117" s="298"/>
      <c r="I1117" s="298"/>
      <c r="J1117" s="76"/>
    </row>
    <row r="1118" spans="1:10" x14ac:dyDescent="0.25">
      <c r="A1118" s="11" t="s">
        <v>298</v>
      </c>
      <c r="B1118" s="178">
        <f t="shared" si="76"/>
        <v>4.3857725538353583E-7</v>
      </c>
      <c r="D1118" s="298"/>
      <c r="E1118" s="298" t="s">
        <v>193</v>
      </c>
      <c r="F1118" s="299">
        <v>20</v>
      </c>
      <c r="G1118" s="238">
        <f t="shared" si="77"/>
        <v>6.6225165562913904E-6</v>
      </c>
      <c r="H1118" s="298"/>
      <c r="I1118" s="298"/>
      <c r="J1118" s="76"/>
    </row>
    <row r="1119" spans="1:10" x14ac:dyDescent="0.25">
      <c r="A1119" s="11" t="s">
        <v>298</v>
      </c>
      <c r="B1119" s="178">
        <f t="shared" si="76"/>
        <v>0</v>
      </c>
      <c r="D1119" s="298"/>
      <c r="E1119" s="298" t="s">
        <v>128</v>
      </c>
      <c r="F1119" s="299"/>
      <c r="G1119" s="238"/>
      <c r="H1119" s="298"/>
      <c r="I1119" s="298"/>
      <c r="J1119" s="76"/>
    </row>
    <row r="1120" spans="1:10" x14ac:dyDescent="0.25">
      <c r="A1120" s="11" t="s">
        <v>298</v>
      </c>
      <c r="B1120" s="178">
        <f t="shared" si="76"/>
        <v>48.35314240603482</v>
      </c>
      <c r="D1120" s="298"/>
      <c r="E1120" s="298" t="s">
        <v>38</v>
      </c>
      <c r="F1120" s="298">
        <v>210000</v>
      </c>
      <c r="G1120" s="238">
        <f t="shared" si="77"/>
        <v>6.9536423841059597E-2</v>
      </c>
      <c r="H1120" s="298"/>
      <c r="I1120" s="298"/>
      <c r="J1120" s="76"/>
    </row>
    <row r="1121" spans="1:10" x14ac:dyDescent="0.25">
      <c r="A1121" s="11" t="s">
        <v>298</v>
      </c>
      <c r="B1121" s="178">
        <f t="shared" si="76"/>
        <v>3.9124610762685842E-3</v>
      </c>
      <c r="D1121" s="298"/>
      <c r="E1121" s="298" t="s">
        <v>341</v>
      </c>
      <c r="F1121" s="298">
        <v>1889</v>
      </c>
      <c r="G1121" s="238">
        <f t="shared" si="77"/>
        <v>6.2549668874172187E-4</v>
      </c>
      <c r="H1121" s="298"/>
      <c r="I1121" s="298"/>
      <c r="J1121" s="76"/>
    </row>
    <row r="1122" spans="1:10" x14ac:dyDescent="0.25">
      <c r="A1122" s="11" t="s">
        <v>298</v>
      </c>
      <c r="B1122" s="178">
        <f t="shared" si="76"/>
        <v>10.964431384588396</v>
      </c>
      <c r="D1122" s="298"/>
      <c r="E1122" s="298" t="s">
        <v>364</v>
      </c>
      <c r="F1122" s="298">
        <v>100000</v>
      </c>
      <c r="G1122" s="238">
        <f t="shared" si="77"/>
        <v>3.3112582781456956E-2</v>
      </c>
      <c r="H1122" s="298"/>
      <c r="I1122" s="298"/>
      <c r="J1122" s="76"/>
    </row>
    <row r="1123" spans="1:10" x14ac:dyDescent="0.25">
      <c r="A1123" s="11" t="s">
        <v>298</v>
      </c>
      <c r="B1123" s="178">
        <f t="shared" si="76"/>
        <v>2.4669970615323884E-3</v>
      </c>
      <c r="D1123" s="298"/>
      <c r="E1123" s="298" t="s">
        <v>12</v>
      </c>
      <c r="F1123" s="298">
        <v>1500</v>
      </c>
      <c r="G1123" s="238">
        <f t="shared" si="77"/>
        <v>4.966887417218543E-4</v>
      </c>
      <c r="H1123" s="298"/>
      <c r="I1123" s="298"/>
      <c r="J1123" s="76"/>
    </row>
    <row r="1124" spans="1:10" x14ac:dyDescent="0.25">
      <c r="A1124" s="11" t="s">
        <v>298</v>
      </c>
      <c r="B1124" s="178">
        <f t="shared" si="76"/>
        <v>2.9489934651988954E-5</v>
      </c>
      <c r="D1124" s="298"/>
      <c r="E1124" s="298" t="s">
        <v>47</v>
      </c>
      <c r="F1124" s="298">
        <v>164</v>
      </c>
      <c r="G1124" s="238">
        <f t="shared" si="77"/>
        <v>5.4304635761589404E-5</v>
      </c>
      <c r="H1124" s="298"/>
      <c r="I1124" s="298"/>
      <c r="J1124" s="76"/>
    </row>
    <row r="1125" spans="1:10" x14ac:dyDescent="0.25">
      <c r="A1125" s="11" t="s">
        <v>298</v>
      </c>
      <c r="B1125" s="178">
        <f t="shared" si="76"/>
        <v>2.7411078461470992E-2</v>
      </c>
      <c r="D1125" s="298"/>
      <c r="E1125" s="298" t="s">
        <v>89</v>
      </c>
      <c r="F1125" s="298">
        <v>5000</v>
      </c>
      <c r="G1125" s="238">
        <f t="shared" si="77"/>
        <v>1.6556291390728477E-3</v>
      </c>
      <c r="H1125" s="298"/>
      <c r="I1125" s="298"/>
      <c r="J1125" s="76"/>
    </row>
    <row r="1126" spans="1:10" x14ac:dyDescent="0.25">
      <c r="A1126" s="150" t="s">
        <v>298</v>
      </c>
      <c r="B1126" s="131">
        <f t="shared" si="76"/>
        <v>0.23052716986097102</v>
      </c>
      <c r="C1126" s="150"/>
      <c r="D1126" s="131"/>
      <c r="E1126" s="131" t="s">
        <v>86</v>
      </c>
      <c r="F1126" s="131">
        <v>14500</v>
      </c>
      <c r="G1126" s="237">
        <f t="shared" si="77"/>
        <v>4.8013245033112582E-3</v>
      </c>
      <c r="H1126" s="131"/>
      <c r="I1126" s="131"/>
      <c r="J1126" s="147"/>
    </row>
    <row r="1127" spans="1:10" x14ac:dyDescent="0.25">
      <c r="A1127" s="11" t="s">
        <v>300</v>
      </c>
      <c r="B1127" s="178">
        <f>POWER((F1127/$J$1127)*100, 2)</f>
        <v>0</v>
      </c>
      <c r="C1127" s="11">
        <f>SUM(B1127:B1143)</f>
        <v>6875.9907438016535</v>
      </c>
      <c r="D1127" s="298"/>
      <c r="E1127" s="298" t="s">
        <v>97</v>
      </c>
      <c r="F1127" s="298"/>
      <c r="G1127" s="238"/>
      <c r="H1127" s="298"/>
      <c r="I1127" s="298"/>
      <c r="J1127" s="76">
        <v>2750</v>
      </c>
    </row>
    <row r="1128" spans="1:10" x14ac:dyDescent="0.25">
      <c r="A1128" s="11" t="s">
        <v>300</v>
      </c>
      <c r="B1128" s="178">
        <f t="shared" ref="B1128:B1143" si="78">POWER((F1128/$J$1127)*100, 2)</f>
        <v>0.82644628099173545</v>
      </c>
      <c r="D1128" s="298"/>
      <c r="E1128" s="298" t="s">
        <v>81</v>
      </c>
      <c r="F1128" s="298">
        <v>25</v>
      </c>
      <c r="G1128" s="238">
        <f>F1128/$J$1127</f>
        <v>9.0909090909090905E-3</v>
      </c>
      <c r="H1128" s="298"/>
      <c r="I1128" s="298"/>
      <c r="J1128" s="76"/>
    </row>
    <row r="1129" spans="1:10" x14ac:dyDescent="0.25">
      <c r="A1129" s="11" t="s">
        <v>300</v>
      </c>
      <c r="B1129" s="178">
        <f t="shared" si="78"/>
        <v>0.13223140495867769</v>
      </c>
      <c r="D1129" s="298"/>
      <c r="E1129" s="298" t="s">
        <v>83</v>
      </c>
      <c r="F1129" s="298">
        <v>10</v>
      </c>
      <c r="G1129" s="238">
        <f t="shared" ref="G1129:G1141" si="79">F1129/$J$1127</f>
        <v>3.6363636363636364E-3</v>
      </c>
      <c r="H1129" s="298"/>
      <c r="I1129" s="298"/>
      <c r="J1129" s="76"/>
    </row>
    <row r="1130" spans="1:10" x14ac:dyDescent="0.25">
      <c r="A1130" s="11" t="s">
        <v>300</v>
      </c>
      <c r="B1130" s="178">
        <f t="shared" si="78"/>
        <v>6747.8757024793385</v>
      </c>
      <c r="D1130" s="298"/>
      <c r="E1130" s="298" t="s">
        <v>15</v>
      </c>
      <c r="F1130" s="298">
        <v>2259</v>
      </c>
      <c r="G1130" s="238">
        <f t="shared" si="79"/>
        <v>0.82145454545454544</v>
      </c>
      <c r="H1130" s="298"/>
      <c r="I1130" s="298"/>
      <c r="J1130" s="76"/>
    </row>
    <row r="1131" spans="1:10" x14ac:dyDescent="0.25">
      <c r="A1131" s="11" t="s">
        <v>300</v>
      </c>
      <c r="B1131" s="178">
        <f t="shared" si="78"/>
        <v>0</v>
      </c>
      <c r="D1131" s="298"/>
      <c r="E1131" s="298" t="s">
        <v>134</v>
      </c>
      <c r="F1131" s="298"/>
      <c r="G1131" s="238"/>
      <c r="H1131" s="298"/>
      <c r="I1131" s="298"/>
      <c r="J1131" s="76"/>
    </row>
    <row r="1132" spans="1:10" x14ac:dyDescent="0.25">
      <c r="A1132" s="11" t="s">
        <v>300</v>
      </c>
      <c r="B1132" s="178">
        <f t="shared" si="78"/>
        <v>2.7980165289256194</v>
      </c>
      <c r="D1132" s="298"/>
      <c r="E1132" s="298" t="s">
        <v>266</v>
      </c>
      <c r="F1132" s="298">
        <v>46</v>
      </c>
      <c r="G1132" s="238">
        <f t="shared" si="79"/>
        <v>1.6727272727272726E-2</v>
      </c>
      <c r="H1132" s="298"/>
      <c r="I1132" s="298"/>
      <c r="J1132" s="76"/>
    </row>
    <row r="1133" spans="1:10" x14ac:dyDescent="0.25">
      <c r="A1133" s="11" t="s">
        <v>300</v>
      </c>
      <c r="B1133" s="178">
        <f t="shared" si="78"/>
        <v>119.80297520661156</v>
      </c>
      <c r="D1133" s="298"/>
      <c r="E1133" s="298" t="s">
        <v>56</v>
      </c>
      <c r="F1133" s="298">
        <v>301</v>
      </c>
      <c r="G1133" s="238">
        <f t="shared" si="79"/>
        <v>0.10945454545454546</v>
      </c>
      <c r="H1133" s="298"/>
      <c r="I1133" s="298"/>
      <c r="J1133" s="76"/>
    </row>
    <row r="1134" spans="1:10" x14ac:dyDescent="0.25">
      <c r="A1134" s="11" t="s">
        <v>300</v>
      </c>
      <c r="B1134" s="178">
        <f t="shared" si="78"/>
        <v>8.4628099173553711E-2</v>
      </c>
      <c r="D1134" s="298"/>
      <c r="E1134" s="298" t="s">
        <v>165</v>
      </c>
      <c r="F1134" s="298">
        <v>8</v>
      </c>
      <c r="G1134" s="238">
        <f t="shared" si="79"/>
        <v>2.9090909090909089E-3</v>
      </c>
      <c r="H1134" s="298"/>
      <c r="I1134" s="298"/>
      <c r="J1134" s="76"/>
    </row>
    <row r="1135" spans="1:10" x14ac:dyDescent="0.25">
      <c r="A1135" s="11" t="s">
        <v>300</v>
      </c>
      <c r="B1135" s="178">
        <f t="shared" si="78"/>
        <v>0.82644628099173545</v>
      </c>
      <c r="D1135" s="298"/>
      <c r="E1135" s="298" t="s">
        <v>117</v>
      </c>
      <c r="F1135" s="298">
        <v>25</v>
      </c>
      <c r="G1135" s="238">
        <f t="shared" si="79"/>
        <v>9.0909090909090905E-3</v>
      </c>
      <c r="H1135" s="298"/>
      <c r="I1135" s="298"/>
      <c r="J1135" s="76"/>
    </row>
    <row r="1136" spans="1:10" x14ac:dyDescent="0.25">
      <c r="A1136" s="11" t="s">
        <v>300</v>
      </c>
      <c r="B1136" s="178">
        <f t="shared" si="78"/>
        <v>2.115702479338843</v>
      </c>
      <c r="D1136" s="298"/>
      <c r="E1136" s="298" t="s">
        <v>92</v>
      </c>
      <c r="F1136" s="298">
        <v>40</v>
      </c>
      <c r="G1136" s="238">
        <f t="shared" si="79"/>
        <v>1.4545454545454545E-2</v>
      </c>
      <c r="H1136" s="298"/>
      <c r="I1136" s="298"/>
      <c r="J1136" s="76"/>
    </row>
    <row r="1137" spans="1:10" x14ac:dyDescent="0.25">
      <c r="A1137" s="11" t="s">
        <v>300</v>
      </c>
      <c r="B1137" s="178">
        <f t="shared" si="78"/>
        <v>0</v>
      </c>
      <c r="D1137" s="298"/>
      <c r="E1137" s="298" t="s">
        <v>16</v>
      </c>
      <c r="F1137" s="298"/>
      <c r="G1137" s="238"/>
      <c r="H1137" s="298"/>
      <c r="I1137" s="298"/>
      <c r="J1137" s="76"/>
    </row>
    <row r="1138" spans="1:10" x14ac:dyDescent="0.25">
      <c r="A1138" s="11" t="s">
        <v>300</v>
      </c>
      <c r="B1138" s="178">
        <f t="shared" si="78"/>
        <v>0</v>
      </c>
      <c r="D1138" s="298"/>
      <c r="E1138" s="298" t="s">
        <v>120</v>
      </c>
      <c r="F1138" s="298"/>
      <c r="G1138" s="238"/>
      <c r="H1138" s="298"/>
      <c r="I1138" s="298"/>
      <c r="J1138" s="76"/>
    </row>
    <row r="1139" spans="1:10" x14ac:dyDescent="0.25">
      <c r="A1139" s="11" t="s">
        <v>300</v>
      </c>
      <c r="B1139" s="178">
        <f t="shared" si="78"/>
        <v>0</v>
      </c>
      <c r="D1139" s="298"/>
      <c r="E1139" s="298" t="s">
        <v>173</v>
      </c>
      <c r="F1139" s="298"/>
      <c r="G1139" s="238"/>
      <c r="H1139" s="298"/>
      <c r="I1139" s="298"/>
      <c r="J1139" s="76"/>
    </row>
    <row r="1140" spans="1:10" x14ac:dyDescent="0.25">
      <c r="A1140" s="11" t="s">
        <v>300</v>
      </c>
      <c r="B1140" s="178">
        <f t="shared" si="78"/>
        <v>0</v>
      </c>
      <c r="D1140" s="298"/>
      <c r="E1140" s="298" t="s">
        <v>32</v>
      </c>
      <c r="F1140" s="298"/>
      <c r="G1140" s="238"/>
      <c r="H1140" s="298"/>
      <c r="I1140" s="298"/>
      <c r="J1140" s="76"/>
    </row>
    <row r="1141" spans="1:10" x14ac:dyDescent="0.25">
      <c r="A1141" s="11" t="s">
        <v>300</v>
      </c>
      <c r="B1141" s="178">
        <f t="shared" si="78"/>
        <v>1.5285950413223139</v>
      </c>
      <c r="D1141" s="298"/>
      <c r="E1141" s="298" t="s">
        <v>140</v>
      </c>
      <c r="F1141" s="298">
        <v>34</v>
      </c>
      <c r="G1141" s="238">
        <f t="shared" si="79"/>
        <v>1.2363636363636363E-2</v>
      </c>
      <c r="H1141" s="298"/>
      <c r="I1141" s="298"/>
      <c r="J1141" s="76"/>
    </row>
    <row r="1142" spans="1:10" x14ac:dyDescent="0.25">
      <c r="A1142" s="11" t="s">
        <v>300</v>
      </c>
      <c r="B1142" s="178">
        <f t="shared" si="78"/>
        <v>0</v>
      </c>
      <c r="D1142" s="298"/>
      <c r="E1142" s="298" t="s">
        <v>126</v>
      </c>
      <c r="F1142" s="298"/>
      <c r="G1142" s="238"/>
      <c r="H1142" s="298"/>
      <c r="I1142" s="298"/>
      <c r="J1142" s="76"/>
    </row>
    <row r="1143" spans="1:10" x14ac:dyDescent="0.25">
      <c r="A1143" s="150" t="s">
        <v>300</v>
      </c>
      <c r="B1143" s="131">
        <f t="shared" si="78"/>
        <v>0</v>
      </c>
      <c r="C1143" s="150"/>
      <c r="D1143" s="12"/>
      <c r="E1143" s="12" t="s">
        <v>38</v>
      </c>
      <c r="F1143" s="12"/>
      <c r="G1143" s="237"/>
      <c r="H1143" s="12"/>
      <c r="I1143" s="12"/>
      <c r="J1143" s="147"/>
    </row>
    <row r="1144" spans="1:10" x14ac:dyDescent="0.25">
      <c r="A1144" s="11" t="s">
        <v>302</v>
      </c>
      <c r="B1144" s="178">
        <f>POWER((F1144/$J$1144)*100, 2)</f>
        <v>0</v>
      </c>
      <c r="C1144" s="11">
        <f>SUM(B1144:B1189)</f>
        <v>2955.5502710045412</v>
      </c>
      <c r="D1144" s="300"/>
      <c r="E1144" s="300" t="s">
        <v>97</v>
      </c>
      <c r="F1144" s="299"/>
      <c r="G1144" s="238"/>
      <c r="H1144" s="300"/>
      <c r="I1144" s="300"/>
      <c r="J1144" s="76">
        <v>5440000</v>
      </c>
    </row>
    <row r="1145" spans="1:10" x14ac:dyDescent="0.25">
      <c r="A1145" s="11" t="s">
        <v>302</v>
      </c>
      <c r="B1145" s="178">
        <f t="shared" ref="B1145:B1189" si="80">POWER((F1145/$J$1144)*100, 2)</f>
        <v>0.28418306660899656</v>
      </c>
      <c r="D1145" s="300"/>
      <c r="E1145" s="300" t="s">
        <v>81</v>
      </c>
      <c r="F1145" s="300">
        <v>29000</v>
      </c>
      <c r="G1145" s="238">
        <f>F1145/$J$1144</f>
        <v>5.3308823529411766E-3</v>
      </c>
      <c r="H1145" s="300"/>
      <c r="I1145" s="300"/>
      <c r="J1145" s="76"/>
    </row>
    <row r="1146" spans="1:10" x14ac:dyDescent="0.25">
      <c r="A1146" s="11" t="s">
        <v>302</v>
      </c>
      <c r="B1146" s="178">
        <f t="shared" si="80"/>
        <v>179.08737024221455</v>
      </c>
      <c r="D1146" s="300"/>
      <c r="E1146" s="300" t="s">
        <v>5</v>
      </c>
      <c r="F1146" s="300">
        <v>728000</v>
      </c>
      <c r="G1146" s="238">
        <f t="shared" ref="G1146:G1189" si="81">F1146/$J$1144</f>
        <v>0.1338235294117647</v>
      </c>
      <c r="H1146" s="300"/>
      <c r="I1146" s="300"/>
      <c r="J1146" s="76"/>
    </row>
    <row r="1147" spans="1:10" x14ac:dyDescent="0.25">
      <c r="A1147" s="11" t="s">
        <v>302</v>
      </c>
      <c r="B1147" s="178">
        <f t="shared" si="80"/>
        <v>2.9857807093425608</v>
      </c>
      <c r="D1147" s="300"/>
      <c r="E1147" s="300" t="s">
        <v>93</v>
      </c>
      <c r="F1147" s="300">
        <v>94000</v>
      </c>
      <c r="G1147" s="238">
        <f t="shared" si="81"/>
        <v>1.7279411764705883E-2</v>
      </c>
      <c r="H1147" s="300"/>
      <c r="I1147" s="300"/>
      <c r="J1147" s="76"/>
    </row>
    <row r="1148" spans="1:10" x14ac:dyDescent="0.25">
      <c r="A1148" s="11" t="s">
        <v>302</v>
      </c>
      <c r="B1148" s="178">
        <f t="shared" si="80"/>
        <v>5.4065743944636683E-3</v>
      </c>
      <c r="D1148" s="300"/>
      <c r="E1148" s="300" t="s">
        <v>372</v>
      </c>
      <c r="F1148" s="300">
        <v>4000</v>
      </c>
      <c r="G1148" s="238">
        <f t="shared" si="81"/>
        <v>7.3529411764705881E-4</v>
      </c>
      <c r="H1148" s="300"/>
      <c r="I1148" s="300"/>
      <c r="J1148" s="76"/>
    </row>
    <row r="1149" spans="1:10" x14ac:dyDescent="0.25">
      <c r="A1149" s="11" t="s">
        <v>302</v>
      </c>
      <c r="B1149" s="178">
        <f t="shared" si="80"/>
        <v>4.8659169550173006E-2</v>
      </c>
      <c r="D1149" s="300"/>
      <c r="E1149" s="300" t="s">
        <v>6</v>
      </c>
      <c r="F1149" s="300">
        <v>12000</v>
      </c>
      <c r="G1149" s="238">
        <f t="shared" si="81"/>
        <v>2.2058823529411764E-3</v>
      </c>
      <c r="H1149" s="300"/>
      <c r="I1149" s="300"/>
      <c r="J1149" s="76"/>
    </row>
    <row r="1150" spans="1:10" x14ac:dyDescent="0.25">
      <c r="A1150" s="11" t="s">
        <v>302</v>
      </c>
      <c r="B1150" s="178">
        <f t="shared" si="80"/>
        <v>9.765625E-2</v>
      </c>
      <c r="D1150" s="300"/>
      <c r="E1150" s="300" t="s">
        <v>101</v>
      </c>
      <c r="F1150" s="300">
        <v>17000</v>
      </c>
      <c r="G1150" s="238">
        <f t="shared" si="81"/>
        <v>3.1250000000000002E-3</v>
      </c>
      <c r="H1150" s="300"/>
      <c r="I1150" s="300"/>
      <c r="J1150" s="76"/>
    </row>
    <row r="1151" spans="1:10" x14ac:dyDescent="0.25">
      <c r="A1151" s="11" t="s">
        <v>302</v>
      </c>
      <c r="B1151" s="178">
        <f t="shared" si="80"/>
        <v>0.10948313148788927</v>
      </c>
      <c r="D1151" s="300"/>
      <c r="E1151" s="300" t="s">
        <v>102</v>
      </c>
      <c r="F1151" s="300">
        <v>18000</v>
      </c>
      <c r="G1151" s="238">
        <f t="shared" si="81"/>
        <v>3.3088235294117647E-3</v>
      </c>
      <c r="H1151" s="300"/>
      <c r="I1151" s="300"/>
      <c r="J1151" s="76"/>
    </row>
    <row r="1152" spans="1:10" x14ac:dyDescent="0.25">
      <c r="A1152" s="11" t="s">
        <v>302</v>
      </c>
      <c r="B1152" s="178">
        <f t="shared" si="80"/>
        <v>5.4065743944636683E-3</v>
      </c>
      <c r="D1152" s="300"/>
      <c r="E1152" s="300" t="s">
        <v>82</v>
      </c>
      <c r="F1152" s="300">
        <v>4000</v>
      </c>
      <c r="G1152" s="238">
        <f t="shared" si="81"/>
        <v>7.3529411764705881E-4</v>
      </c>
      <c r="H1152" s="300"/>
      <c r="I1152" s="300"/>
      <c r="J1152" s="76"/>
    </row>
    <row r="1153" spans="1:10" x14ac:dyDescent="0.25">
      <c r="A1153" s="11" t="s">
        <v>302</v>
      </c>
      <c r="B1153" s="178">
        <f t="shared" si="80"/>
        <v>1.3516435986159171E-3</v>
      </c>
      <c r="D1153" s="300"/>
      <c r="E1153" s="300" t="s">
        <v>83</v>
      </c>
      <c r="F1153" s="300">
        <v>2000</v>
      </c>
      <c r="G1153" s="238">
        <f t="shared" si="81"/>
        <v>3.6764705882352941E-4</v>
      </c>
      <c r="H1153" s="300"/>
      <c r="I1153" s="300"/>
      <c r="J1153" s="76"/>
    </row>
    <row r="1154" spans="1:10" x14ac:dyDescent="0.25">
      <c r="A1154" s="11" t="s">
        <v>302</v>
      </c>
      <c r="B1154" s="178">
        <f t="shared" si="80"/>
        <v>2649.2214532871972</v>
      </c>
      <c r="D1154" s="300"/>
      <c r="E1154" s="300" t="s">
        <v>15</v>
      </c>
      <c r="F1154" s="300">
        <v>2800000</v>
      </c>
      <c r="G1154" s="238">
        <f t="shared" si="81"/>
        <v>0.51470588235294112</v>
      </c>
      <c r="H1154" s="300"/>
      <c r="I1154" s="300"/>
      <c r="J1154" s="76"/>
    </row>
    <row r="1155" spans="1:10" x14ac:dyDescent="0.25">
      <c r="A1155" s="11" t="s">
        <v>302</v>
      </c>
      <c r="B1155" s="178">
        <f t="shared" si="80"/>
        <v>0</v>
      </c>
      <c r="D1155" s="300"/>
      <c r="E1155" s="300" t="s">
        <v>103</v>
      </c>
      <c r="F1155" s="300"/>
      <c r="G1155" s="238"/>
      <c r="H1155" s="300"/>
      <c r="I1155" s="300"/>
      <c r="J1155" s="76"/>
    </row>
    <row r="1156" spans="1:10" x14ac:dyDescent="0.25">
      <c r="A1156" s="11" t="s">
        <v>302</v>
      </c>
      <c r="B1156" s="178">
        <f t="shared" si="80"/>
        <v>0</v>
      </c>
      <c r="D1156" s="300"/>
      <c r="E1156" s="300" t="s">
        <v>222</v>
      </c>
      <c r="F1156" s="300"/>
      <c r="G1156" s="238"/>
      <c r="H1156" s="300"/>
      <c r="I1156" s="300"/>
      <c r="J1156" s="76"/>
    </row>
    <row r="1157" spans="1:10" x14ac:dyDescent="0.25">
      <c r="A1157" s="11" t="s">
        <v>302</v>
      </c>
      <c r="B1157" s="178">
        <f t="shared" si="80"/>
        <v>0</v>
      </c>
      <c r="D1157" s="300"/>
      <c r="E1157" s="300" t="s">
        <v>108</v>
      </c>
      <c r="F1157" s="300"/>
      <c r="G1157" s="238"/>
      <c r="H1157" s="300"/>
      <c r="I1157" s="300"/>
      <c r="J1157" s="76"/>
    </row>
    <row r="1158" spans="1:10" x14ac:dyDescent="0.25">
      <c r="A1158" s="11" t="s">
        <v>302</v>
      </c>
      <c r="B1158" s="178">
        <f t="shared" si="80"/>
        <v>4.0887218858131499E-2</v>
      </c>
      <c r="D1158" s="300"/>
      <c r="E1158" s="300" t="s">
        <v>21</v>
      </c>
      <c r="F1158" s="299">
        <v>11000</v>
      </c>
      <c r="G1158" s="238">
        <f t="shared" si="81"/>
        <v>2.022058823529412E-3</v>
      </c>
      <c r="H1158" s="300"/>
      <c r="I1158" s="300"/>
      <c r="J1158" s="76"/>
    </row>
    <row r="1159" spans="1:10" x14ac:dyDescent="0.25">
      <c r="A1159" s="11" t="s">
        <v>302</v>
      </c>
      <c r="B1159" s="178">
        <f t="shared" si="80"/>
        <v>0</v>
      </c>
      <c r="D1159" s="300"/>
      <c r="E1159" s="300" t="s">
        <v>190</v>
      </c>
      <c r="F1159" s="299"/>
      <c r="G1159" s="238"/>
      <c r="H1159" s="300"/>
      <c r="I1159" s="300"/>
      <c r="J1159" s="76"/>
    </row>
    <row r="1160" spans="1:10" x14ac:dyDescent="0.25">
      <c r="A1160" s="11" t="s">
        <v>302</v>
      </c>
      <c r="B1160" s="178">
        <f t="shared" si="80"/>
        <v>8.6505190311418692E-2</v>
      </c>
      <c r="D1160" s="300"/>
      <c r="E1160" s="300" t="s">
        <v>227</v>
      </c>
      <c r="F1160" s="300">
        <v>16000</v>
      </c>
      <c r="G1160" s="238">
        <f t="shared" si="81"/>
        <v>2.9411764705882353E-3</v>
      </c>
      <c r="H1160" s="300"/>
      <c r="I1160" s="300"/>
      <c r="J1160" s="76"/>
    </row>
    <row r="1161" spans="1:10" x14ac:dyDescent="0.25">
      <c r="A1161" s="11" t="s">
        <v>302</v>
      </c>
      <c r="B1161" s="178">
        <f t="shared" si="80"/>
        <v>3.7967668685121105</v>
      </c>
      <c r="D1161" s="300"/>
      <c r="E1161" s="300" t="s">
        <v>9</v>
      </c>
      <c r="F1161" s="300">
        <v>106000</v>
      </c>
      <c r="G1161" s="238">
        <f t="shared" si="81"/>
        <v>1.9485294117647059E-2</v>
      </c>
      <c r="H1161" s="300"/>
      <c r="I1161" s="300"/>
      <c r="J1161" s="76"/>
    </row>
    <row r="1162" spans="1:10" x14ac:dyDescent="0.25">
      <c r="A1162" s="11" t="s">
        <v>302</v>
      </c>
      <c r="B1162" s="178">
        <f t="shared" si="80"/>
        <v>0.43793252595155707</v>
      </c>
      <c r="D1162" s="300"/>
      <c r="E1162" s="300" t="s">
        <v>24</v>
      </c>
      <c r="F1162" s="300">
        <v>36000</v>
      </c>
      <c r="G1162" s="238">
        <f t="shared" si="81"/>
        <v>6.6176470588235293E-3</v>
      </c>
      <c r="H1162" s="300"/>
      <c r="I1162" s="300"/>
      <c r="J1162" s="76"/>
    </row>
    <row r="1163" spans="1:10" x14ac:dyDescent="0.25">
      <c r="A1163" s="11" t="s">
        <v>302</v>
      </c>
      <c r="B1163" s="178">
        <f t="shared" si="80"/>
        <v>0.56802822231833905</v>
      </c>
      <c r="D1163" s="300"/>
      <c r="E1163" s="300" t="s">
        <v>110</v>
      </c>
      <c r="F1163" s="300">
        <v>41000</v>
      </c>
      <c r="G1163" s="238">
        <f t="shared" si="81"/>
        <v>7.5367647058823531E-3</v>
      </c>
      <c r="H1163" s="300"/>
      <c r="I1163" s="300"/>
      <c r="J1163" s="76"/>
    </row>
    <row r="1164" spans="1:10" x14ac:dyDescent="0.25">
      <c r="A1164" s="11" t="s">
        <v>302</v>
      </c>
      <c r="B1164" s="178">
        <f t="shared" si="80"/>
        <v>0</v>
      </c>
      <c r="D1164" s="300"/>
      <c r="E1164" s="300" t="s">
        <v>25</v>
      </c>
      <c r="F1164" s="299"/>
      <c r="G1164" s="238"/>
      <c r="H1164" s="300"/>
      <c r="I1164" s="300"/>
      <c r="J1164" s="76"/>
    </row>
    <row r="1165" spans="1:10" x14ac:dyDescent="0.25">
      <c r="A1165" s="11" t="s">
        <v>302</v>
      </c>
      <c r="B1165" s="178">
        <f t="shared" si="80"/>
        <v>0</v>
      </c>
      <c r="D1165" s="300"/>
      <c r="E1165" s="300" t="s">
        <v>111</v>
      </c>
      <c r="F1165" s="299"/>
      <c r="G1165" s="238"/>
      <c r="H1165" s="300"/>
      <c r="I1165" s="300"/>
      <c r="J1165" s="76"/>
    </row>
    <row r="1166" spans="1:10" x14ac:dyDescent="0.25">
      <c r="A1166" s="11" t="s">
        <v>302</v>
      </c>
      <c r="B1166" s="178">
        <f t="shared" si="80"/>
        <v>0.4879433391003461</v>
      </c>
      <c r="D1166" s="300"/>
      <c r="E1166" s="300" t="s">
        <v>36</v>
      </c>
      <c r="F1166" s="300">
        <v>38000</v>
      </c>
      <c r="G1166" s="238">
        <f t="shared" si="81"/>
        <v>6.9852941176470592E-3</v>
      </c>
      <c r="H1166" s="300"/>
      <c r="I1166" s="300"/>
      <c r="J1166" s="76"/>
    </row>
    <row r="1167" spans="1:10" x14ac:dyDescent="0.25">
      <c r="A1167" s="11" t="s">
        <v>302</v>
      </c>
      <c r="B1167" s="178">
        <f t="shared" si="80"/>
        <v>0.30411980968858138</v>
      </c>
      <c r="D1167" s="300"/>
      <c r="E1167" s="300" t="s">
        <v>220</v>
      </c>
      <c r="F1167" s="300">
        <v>30000</v>
      </c>
      <c r="G1167" s="238">
        <f t="shared" si="81"/>
        <v>5.5147058823529415E-3</v>
      </c>
      <c r="H1167" s="300"/>
      <c r="I1167" s="300"/>
      <c r="J1167" s="76"/>
    </row>
    <row r="1168" spans="1:10" x14ac:dyDescent="0.25">
      <c r="A1168" s="11" t="s">
        <v>302</v>
      </c>
      <c r="B1168" s="178">
        <f t="shared" si="80"/>
        <v>7.6029952422145323E-4</v>
      </c>
      <c r="D1168" s="300"/>
      <c r="E1168" s="300" t="s">
        <v>170</v>
      </c>
      <c r="F1168" s="299">
        <v>1500</v>
      </c>
      <c r="G1168" s="238">
        <f t="shared" si="81"/>
        <v>2.7573529411764705E-4</v>
      </c>
      <c r="H1168" s="300"/>
      <c r="I1168" s="300"/>
      <c r="J1168" s="76"/>
    </row>
    <row r="1169" spans="1:10" x14ac:dyDescent="0.25">
      <c r="A1169" s="11" t="s">
        <v>302</v>
      </c>
      <c r="B1169" s="178">
        <f t="shared" si="80"/>
        <v>0.4879433391003461</v>
      </c>
      <c r="D1169" s="300"/>
      <c r="E1169" s="300" t="s">
        <v>181</v>
      </c>
      <c r="F1169" s="299">
        <v>38000</v>
      </c>
      <c r="G1169" s="238">
        <f t="shared" si="81"/>
        <v>6.9852941176470592E-3</v>
      </c>
      <c r="H1169" s="300"/>
      <c r="I1169" s="300"/>
      <c r="J1169" s="76"/>
    </row>
    <row r="1170" spans="1:10" x14ac:dyDescent="0.25">
      <c r="A1170" s="11" t="s">
        <v>302</v>
      </c>
      <c r="B1170" s="178">
        <f t="shared" si="80"/>
        <v>21.119431228373703</v>
      </c>
      <c r="D1170" s="300"/>
      <c r="E1170" s="300" t="s">
        <v>56</v>
      </c>
      <c r="F1170" s="300">
        <v>250000</v>
      </c>
      <c r="G1170" s="238">
        <f t="shared" si="81"/>
        <v>4.595588235294118E-2</v>
      </c>
      <c r="H1170" s="300"/>
      <c r="I1170" s="300"/>
      <c r="J1170" s="76"/>
    </row>
    <row r="1171" spans="1:10" x14ac:dyDescent="0.25">
      <c r="A1171" s="11" t="s">
        <v>302</v>
      </c>
      <c r="B1171" s="178">
        <f t="shared" si="80"/>
        <v>0.26492214532871966</v>
      </c>
      <c r="D1171" s="300"/>
      <c r="E1171" s="300" t="s">
        <v>165</v>
      </c>
      <c r="F1171" s="299">
        <v>28000</v>
      </c>
      <c r="G1171" s="238">
        <f t="shared" si="81"/>
        <v>5.1470588235294117E-3</v>
      </c>
      <c r="H1171" s="300"/>
      <c r="I1171" s="300"/>
      <c r="J1171" s="76"/>
    </row>
    <row r="1172" spans="1:10" x14ac:dyDescent="0.25">
      <c r="A1172" s="11" t="s">
        <v>302</v>
      </c>
      <c r="B1172" s="178">
        <f t="shared" si="80"/>
        <v>4.8659169550173006E-2</v>
      </c>
      <c r="D1172" s="300"/>
      <c r="E1172" s="300" t="s">
        <v>84</v>
      </c>
      <c r="F1172" s="300">
        <v>12000</v>
      </c>
      <c r="G1172" s="238">
        <f t="shared" si="81"/>
        <v>2.2058823529411764E-3</v>
      </c>
      <c r="H1172" s="300"/>
      <c r="I1172" s="300"/>
      <c r="J1172" s="76"/>
    </row>
    <row r="1173" spans="1:10" x14ac:dyDescent="0.25">
      <c r="A1173" s="11" t="s">
        <v>302</v>
      </c>
      <c r="B1173" s="178">
        <f t="shared" si="80"/>
        <v>26.115105968858131</v>
      </c>
      <c r="D1173" s="300"/>
      <c r="E1173" s="300" t="s">
        <v>92</v>
      </c>
      <c r="F1173" s="300">
        <v>278000</v>
      </c>
      <c r="G1173" s="238">
        <f t="shared" si="81"/>
        <v>5.1102941176470587E-2</v>
      </c>
      <c r="H1173" s="300"/>
      <c r="I1173" s="300"/>
      <c r="J1173" s="76"/>
    </row>
    <row r="1174" spans="1:10" x14ac:dyDescent="0.25">
      <c r="A1174" s="11" t="s">
        <v>302</v>
      </c>
      <c r="B1174" s="178">
        <f t="shared" si="80"/>
        <v>0.68426957179930803</v>
      </c>
      <c r="D1174" s="300"/>
      <c r="E1174" s="300" t="s">
        <v>118</v>
      </c>
      <c r="F1174" s="300">
        <v>45000</v>
      </c>
      <c r="G1174" s="238">
        <f t="shared" si="81"/>
        <v>8.2720588235294119E-3</v>
      </c>
      <c r="H1174" s="300"/>
      <c r="I1174" s="300"/>
      <c r="J1174" s="76"/>
    </row>
    <row r="1175" spans="1:10" x14ac:dyDescent="0.25">
      <c r="A1175" s="11" t="s">
        <v>302</v>
      </c>
      <c r="B1175" s="178">
        <f t="shared" si="80"/>
        <v>0</v>
      </c>
      <c r="D1175" s="300"/>
      <c r="E1175" s="300" t="s">
        <v>29</v>
      </c>
      <c r="F1175" s="300"/>
      <c r="G1175" s="238"/>
      <c r="H1175" s="300"/>
      <c r="I1175" s="300"/>
      <c r="J1175" s="76"/>
    </row>
    <row r="1176" spans="1:10" x14ac:dyDescent="0.25">
      <c r="A1176" s="11" t="s">
        <v>302</v>
      </c>
      <c r="B1176" s="178">
        <f t="shared" si="80"/>
        <v>17.106739294982695</v>
      </c>
      <c r="D1176" s="300"/>
      <c r="E1176" s="300" t="s">
        <v>16</v>
      </c>
      <c r="F1176" s="300">
        <v>225000</v>
      </c>
      <c r="G1176" s="238">
        <f t="shared" si="81"/>
        <v>4.1360294117647058E-2</v>
      </c>
      <c r="H1176" s="300"/>
      <c r="I1176" s="300"/>
      <c r="J1176" s="76"/>
    </row>
    <row r="1177" spans="1:10" x14ac:dyDescent="0.25">
      <c r="A1177" s="11" t="s">
        <v>302</v>
      </c>
      <c r="B1177" s="178">
        <f t="shared" si="80"/>
        <v>0</v>
      </c>
      <c r="D1177" s="300"/>
      <c r="E1177" s="300" t="s">
        <v>54</v>
      </c>
      <c r="F1177" s="300"/>
      <c r="G1177" s="238"/>
      <c r="H1177" s="300"/>
      <c r="I1177" s="300"/>
      <c r="J1177" s="76"/>
    </row>
    <row r="1178" spans="1:10" x14ac:dyDescent="0.25">
      <c r="A1178" s="11" t="s">
        <v>302</v>
      </c>
      <c r="B1178" s="178">
        <f t="shared" si="80"/>
        <v>0</v>
      </c>
      <c r="D1178" s="300"/>
      <c r="E1178" s="300" t="s">
        <v>37</v>
      </c>
      <c r="F1178" s="300"/>
      <c r="G1178" s="238"/>
      <c r="H1178" s="300"/>
      <c r="I1178" s="300"/>
      <c r="J1178" s="76"/>
    </row>
    <row r="1179" spans="1:10" x14ac:dyDescent="0.25">
      <c r="A1179" s="11" t="s">
        <v>302</v>
      </c>
      <c r="B1179" s="178">
        <f t="shared" si="80"/>
        <v>0.28418306660899656</v>
      </c>
      <c r="D1179" s="300"/>
      <c r="E1179" s="300" t="s">
        <v>121</v>
      </c>
      <c r="F1179" s="300">
        <v>29000</v>
      </c>
      <c r="G1179" s="238">
        <f t="shared" si="81"/>
        <v>5.3308823529411766E-3</v>
      </c>
      <c r="H1179" s="300"/>
      <c r="I1179" s="300"/>
      <c r="J1179" s="76"/>
    </row>
    <row r="1180" spans="1:10" x14ac:dyDescent="0.25">
      <c r="A1180" s="11" t="s">
        <v>302</v>
      </c>
      <c r="B1180" s="178">
        <f t="shared" si="80"/>
        <v>1.6557634083044979E-2</v>
      </c>
      <c r="D1180" s="300"/>
      <c r="E1180" s="300" t="s">
        <v>32</v>
      </c>
      <c r="F1180" s="300">
        <v>7000</v>
      </c>
      <c r="G1180" s="238">
        <f t="shared" si="81"/>
        <v>1.2867647058823529E-3</v>
      </c>
      <c r="H1180" s="300"/>
      <c r="I1180" s="300"/>
      <c r="J1180" s="76"/>
    </row>
    <row r="1181" spans="1:10" x14ac:dyDescent="0.25">
      <c r="A1181" s="11" t="s">
        <v>302</v>
      </c>
      <c r="B1181" s="178">
        <f t="shared" si="80"/>
        <v>1.7034088451557095</v>
      </c>
      <c r="D1181" s="300"/>
      <c r="E1181" s="300" t="s">
        <v>174</v>
      </c>
      <c r="F1181" s="300">
        <v>71000</v>
      </c>
      <c r="G1181" s="238">
        <f t="shared" si="81"/>
        <v>1.3051470588235295E-2</v>
      </c>
      <c r="H1181" s="300"/>
      <c r="I1181" s="300"/>
      <c r="J1181" s="76"/>
    </row>
    <row r="1182" spans="1:10" x14ac:dyDescent="0.25">
      <c r="A1182" s="11" t="s">
        <v>302</v>
      </c>
      <c r="B1182" s="178">
        <f t="shared" si="80"/>
        <v>0.163548875432526</v>
      </c>
      <c r="D1182" s="300"/>
      <c r="E1182" s="300" t="s">
        <v>140</v>
      </c>
      <c r="F1182" s="300">
        <v>22000</v>
      </c>
      <c r="G1182" s="238">
        <f t="shared" si="81"/>
        <v>4.0441176470588239E-3</v>
      </c>
      <c r="H1182" s="300"/>
      <c r="I1182" s="300"/>
      <c r="J1182" s="76"/>
    </row>
    <row r="1183" spans="1:10" x14ac:dyDescent="0.25">
      <c r="A1183" s="11" t="s">
        <v>302</v>
      </c>
      <c r="B1183" s="178">
        <f t="shared" si="80"/>
        <v>0</v>
      </c>
      <c r="D1183" s="300"/>
      <c r="E1183" s="300" t="s">
        <v>161</v>
      </c>
      <c r="F1183" s="300"/>
      <c r="G1183" s="238"/>
      <c r="H1183" s="300"/>
      <c r="I1183" s="300"/>
      <c r="J1183" s="76"/>
    </row>
    <row r="1184" spans="1:10" x14ac:dyDescent="0.25">
      <c r="A1184" s="11" t="s">
        <v>302</v>
      </c>
      <c r="B1184" s="178">
        <f t="shared" si="80"/>
        <v>0</v>
      </c>
      <c r="D1184" s="300"/>
      <c r="E1184" s="300" t="s">
        <v>166</v>
      </c>
      <c r="F1184" s="300"/>
      <c r="G1184" s="238"/>
      <c r="H1184" s="300"/>
      <c r="I1184" s="300"/>
      <c r="J1184" s="76"/>
    </row>
    <row r="1185" spans="1:10" x14ac:dyDescent="0.25">
      <c r="A1185" s="11" t="s">
        <v>302</v>
      </c>
      <c r="B1185" s="178">
        <f t="shared" si="80"/>
        <v>1.4452989835640138</v>
      </c>
      <c r="D1185" s="300"/>
      <c r="E1185" s="300" t="s">
        <v>31</v>
      </c>
      <c r="F1185" s="300">
        <v>65400</v>
      </c>
      <c r="G1185" s="238">
        <f t="shared" si="81"/>
        <v>1.2022058823529412E-2</v>
      </c>
      <c r="H1185" s="300"/>
      <c r="I1185" s="300"/>
      <c r="J1185" s="76"/>
    </row>
    <row r="1186" spans="1:10" x14ac:dyDescent="0.25">
      <c r="A1186" s="11" t="s">
        <v>302</v>
      </c>
      <c r="B1186" s="178">
        <f t="shared" si="80"/>
        <v>0</v>
      </c>
      <c r="D1186" s="300"/>
      <c r="E1186" s="300" t="s">
        <v>128</v>
      </c>
      <c r="F1186" s="299"/>
      <c r="G1186" s="238"/>
      <c r="H1186" s="300"/>
      <c r="I1186" s="300"/>
      <c r="J1186" s="76"/>
    </row>
    <row r="1187" spans="1:10" x14ac:dyDescent="0.25">
      <c r="A1187" s="11" t="s">
        <v>302</v>
      </c>
      <c r="B1187" s="178">
        <f t="shared" si="80"/>
        <v>48.537859537197228</v>
      </c>
      <c r="D1187" s="300"/>
      <c r="E1187" s="300" t="s">
        <v>38</v>
      </c>
      <c r="F1187" s="300">
        <v>379000</v>
      </c>
      <c r="G1187" s="238">
        <f t="shared" si="81"/>
        <v>6.9669117647058826E-2</v>
      </c>
      <c r="H1187" s="300"/>
      <c r="I1187" s="300"/>
      <c r="J1187" s="76"/>
    </row>
    <row r="1188" spans="1:10" x14ac:dyDescent="0.25">
      <c r="A1188" s="11" t="s">
        <v>302</v>
      </c>
      <c r="B1188" s="178">
        <f t="shared" si="80"/>
        <v>0</v>
      </c>
      <c r="D1188" s="300"/>
      <c r="E1188" s="300" t="s">
        <v>129</v>
      </c>
      <c r="F1188" s="300"/>
      <c r="G1188" s="238"/>
      <c r="H1188" s="300"/>
      <c r="I1188" s="300"/>
      <c r="J1188" s="76"/>
    </row>
    <row r="1189" spans="1:10" x14ac:dyDescent="0.25">
      <c r="A1189" s="150" t="s">
        <v>302</v>
      </c>
      <c r="B1189" s="131">
        <f t="shared" si="80"/>
        <v>2.6492214532871975E-3</v>
      </c>
      <c r="C1189" s="150"/>
      <c r="D1189" s="12"/>
      <c r="E1189" s="12" t="s">
        <v>47</v>
      </c>
      <c r="F1189" s="12">
        <v>2800</v>
      </c>
      <c r="G1189" s="237">
        <f t="shared" si="81"/>
        <v>5.1470588235294121E-4</v>
      </c>
      <c r="H1189" s="12"/>
      <c r="I1189" s="12"/>
      <c r="J1189" s="150"/>
    </row>
    <row r="1190" spans="1:10" x14ac:dyDescent="0.25">
      <c r="A1190" s="11" t="s">
        <v>305</v>
      </c>
      <c r="B1190" s="178">
        <f>POWER((F1190/$J$1190)*100, 2)</f>
        <v>8.8999644001423999E-3</v>
      </c>
      <c r="C1190" s="11">
        <f>SUM(B1190:B1203)</f>
        <v>5576.7544499821997</v>
      </c>
      <c r="D1190" s="306"/>
      <c r="E1190" s="306" t="s">
        <v>93</v>
      </c>
      <c r="F1190" s="307">
        <v>10</v>
      </c>
      <c r="G1190" s="238">
        <f>F1190/$J$1190</f>
        <v>9.4339622641509435E-4</v>
      </c>
      <c r="H1190" s="306"/>
      <c r="I1190" s="306"/>
      <c r="J1190" s="76">
        <v>10600</v>
      </c>
    </row>
    <row r="1191" spans="1:10" x14ac:dyDescent="0.25">
      <c r="A1191" s="11" t="s">
        <v>305</v>
      </c>
      <c r="B1191" s="178">
        <f t="shared" ref="B1191:B1203" si="82">POWER((F1191/$J$1190)*100, 2)</f>
        <v>0</v>
      </c>
      <c r="D1191" s="306"/>
      <c r="E1191" s="306" t="s">
        <v>101</v>
      </c>
      <c r="F1191" s="307"/>
      <c r="G1191" s="238"/>
      <c r="H1191" s="306"/>
      <c r="I1191" s="306"/>
      <c r="J1191" s="76"/>
    </row>
    <row r="1192" spans="1:10" x14ac:dyDescent="0.25">
      <c r="A1192" s="11" t="s">
        <v>305</v>
      </c>
      <c r="B1192" s="178">
        <f t="shared" si="82"/>
        <v>8.0099679601281599E-4</v>
      </c>
      <c r="D1192" s="306"/>
      <c r="E1192" s="306" t="s">
        <v>82</v>
      </c>
      <c r="F1192" s="307">
        <v>3</v>
      </c>
      <c r="G1192" s="238">
        <f t="shared" ref="G1192:G1196" si="83">F1192/$J$1190</f>
        <v>2.8301886792452831E-4</v>
      </c>
      <c r="H1192" s="306"/>
      <c r="I1192" s="306"/>
      <c r="J1192" s="76"/>
    </row>
    <row r="1193" spans="1:10" x14ac:dyDescent="0.25">
      <c r="A1193" s="11" t="s">
        <v>305</v>
      </c>
      <c r="B1193" s="178">
        <f t="shared" si="82"/>
        <v>5140.6194375222494</v>
      </c>
      <c r="D1193" s="306"/>
      <c r="E1193" s="306" t="s">
        <v>15</v>
      </c>
      <c r="F1193" s="307">
        <v>7600</v>
      </c>
      <c r="G1193" s="238">
        <f t="shared" si="83"/>
        <v>0.71698113207547165</v>
      </c>
      <c r="H1193" s="306"/>
      <c r="I1193" s="306"/>
      <c r="J1193" s="76"/>
    </row>
    <row r="1194" spans="1:10" x14ac:dyDescent="0.25">
      <c r="A1194" s="11" t="s">
        <v>305</v>
      </c>
      <c r="B1194" s="178">
        <f t="shared" si="82"/>
        <v>0</v>
      </c>
      <c r="D1194" s="306"/>
      <c r="E1194" s="306" t="s">
        <v>111</v>
      </c>
      <c r="F1194" s="307"/>
      <c r="G1194" s="238"/>
      <c r="H1194" s="306"/>
      <c r="I1194" s="306"/>
      <c r="J1194" s="76"/>
    </row>
    <row r="1195" spans="1:10" x14ac:dyDescent="0.25">
      <c r="A1195" s="11" t="s">
        <v>305</v>
      </c>
      <c r="B1195" s="178">
        <f t="shared" si="82"/>
        <v>0</v>
      </c>
      <c r="D1195" s="306"/>
      <c r="E1195" s="306" t="s">
        <v>36</v>
      </c>
      <c r="F1195" s="307"/>
      <c r="G1195" s="238"/>
      <c r="H1195" s="306"/>
      <c r="I1195" s="306"/>
      <c r="J1195" s="76"/>
    </row>
    <row r="1196" spans="1:10" x14ac:dyDescent="0.25">
      <c r="A1196" s="11" t="s">
        <v>305</v>
      </c>
      <c r="B1196" s="178">
        <f t="shared" si="82"/>
        <v>79.984336062655757</v>
      </c>
      <c r="D1196" s="306"/>
      <c r="E1196" s="306" t="s">
        <v>56</v>
      </c>
      <c r="F1196" s="307">
        <v>948</v>
      </c>
      <c r="G1196" s="238">
        <f t="shared" si="83"/>
        <v>8.9433962264150943E-2</v>
      </c>
      <c r="H1196" s="306"/>
      <c r="I1196" s="306"/>
      <c r="J1196" s="76"/>
    </row>
    <row r="1197" spans="1:10" x14ac:dyDescent="0.25">
      <c r="A1197" s="11" t="s">
        <v>305</v>
      </c>
      <c r="B1197" s="178">
        <f t="shared" si="82"/>
        <v>0</v>
      </c>
      <c r="D1197" s="306"/>
      <c r="E1197" s="306" t="s">
        <v>92</v>
      </c>
      <c r="F1197" s="307"/>
      <c r="G1197" s="238"/>
      <c r="H1197" s="306"/>
      <c r="I1197" s="306"/>
      <c r="J1197" s="76"/>
    </row>
    <row r="1198" spans="1:10" x14ac:dyDescent="0.25">
      <c r="A1198" s="11" t="s">
        <v>305</v>
      </c>
      <c r="B1198" s="178">
        <f t="shared" si="82"/>
        <v>0</v>
      </c>
      <c r="D1198" s="306"/>
      <c r="E1198" s="306" t="s">
        <v>29</v>
      </c>
      <c r="F1198" s="307"/>
      <c r="G1198" s="238"/>
      <c r="H1198" s="306"/>
      <c r="I1198" s="306"/>
      <c r="J1198" s="76"/>
    </row>
    <row r="1199" spans="1:10" x14ac:dyDescent="0.25">
      <c r="A1199" s="11" t="s">
        <v>305</v>
      </c>
      <c r="B1199" s="178">
        <f t="shared" si="82"/>
        <v>0.1423994304022784</v>
      </c>
      <c r="D1199" s="306"/>
      <c r="E1199" s="306" t="s">
        <v>16</v>
      </c>
      <c r="F1199" s="307">
        <v>40</v>
      </c>
      <c r="G1199" s="238">
        <f>F1199/$J$1190</f>
        <v>3.7735849056603774E-3</v>
      </c>
      <c r="H1199" s="306"/>
      <c r="I1199" s="306"/>
      <c r="J1199" s="76"/>
    </row>
    <row r="1200" spans="1:10" x14ac:dyDescent="0.25">
      <c r="A1200" s="11" t="s">
        <v>305</v>
      </c>
      <c r="B1200" s="178">
        <f t="shared" si="82"/>
        <v>0</v>
      </c>
      <c r="D1200" s="306"/>
      <c r="E1200" s="306" t="s">
        <v>37</v>
      </c>
      <c r="F1200" s="307"/>
      <c r="G1200" s="238"/>
      <c r="H1200" s="306"/>
      <c r="I1200" s="306"/>
      <c r="J1200" s="76"/>
    </row>
    <row r="1201" spans="1:10" x14ac:dyDescent="0.25">
      <c r="A1201" s="11" t="s">
        <v>305</v>
      </c>
      <c r="B1201" s="178">
        <f t="shared" si="82"/>
        <v>0</v>
      </c>
      <c r="D1201" s="306"/>
      <c r="E1201" s="306" t="s">
        <v>140</v>
      </c>
      <c r="F1201" s="307"/>
      <c r="G1201" s="238"/>
      <c r="H1201" s="306"/>
      <c r="I1201" s="306"/>
      <c r="J1201" s="76"/>
    </row>
    <row r="1202" spans="1:10" x14ac:dyDescent="0.25">
      <c r="A1202" s="11" t="s">
        <v>305</v>
      </c>
      <c r="B1202" s="178">
        <f t="shared" si="82"/>
        <v>0</v>
      </c>
      <c r="D1202" s="306"/>
      <c r="E1202" s="306" t="s">
        <v>38</v>
      </c>
      <c r="F1202" s="307"/>
      <c r="G1202" s="238"/>
      <c r="H1202" s="306"/>
      <c r="I1202" s="306"/>
      <c r="J1202" s="76"/>
    </row>
    <row r="1203" spans="1:10" x14ac:dyDescent="0.25">
      <c r="A1203" s="150" t="s">
        <v>305</v>
      </c>
      <c r="B1203" s="131">
        <f t="shared" si="82"/>
        <v>355.99857600569601</v>
      </c>
      <c r="C1203" s="150"/>
      <c r="D1203" s="12"/>
      <c r="E1203" s="12" t="s">
        <v>47</v>
      </c>
      <c r="F1203" s="12">
        <v>2000</v>
      </c>
      <c r="G1203" s="237">
        <f>F1203/$J$1190</f>
        <v>0.18867924528301888</v>
      </c>
      <c r="H1203" s="12"/>
      <c r="I1203" s="12"/>
      <c r="J1203" s="150"/>
    </row>
    <row r="1204" spans="1:10" x14ac:dyDescent="0.25">
      <c r="A1204" s="11" t="s">
        <v>338</v>
      </c>
      <c r="B1204" s="178">
        <f>POWER((F1204/$J$1204)*100, 2)</f>
        <v>0</v>
      </c>
      <c r="C1204" s="11">
        <f>SUM(B1204:B1209)</f>
        <v>4489.3846620749728</v>
      </c>
      <c r="D1204" s="306"/>
      <c r="E1204" s="306" t="s">
        <v>6</v>
      </c>
      <c r="F1204" s="307"/>
      <c r="G1204" s="238"/>
      <c r="H1204" s="306"/>
      <c r="I1204" s="306"/>
      <c r="J1204" s="76">
        <v>6570</v>
      </c>
    </row>
    <row r="1205" spans="1:10" x14ac:dyDescent="0.25">
      <c r="A1205" s="11" t="s">
        <v>338</v>
      </c>
      <c r="B1205" s="178">
        <f t="shared" ref="B1205:B1209" si="84">POWER((F1205/$J$1204)*100, 2)</f>
        <v>2085.0274181105483</v>
      </c>
      <c r="D1205" s="306"/>
      <c r="E1205" s="306" t="s">
        <v>9</v>
      </c>
      <c r="F1205" s="306">
        <v>3000</v>
      </c>
      <c r="G1205" s="238">
        <f t="shared" ref="G1205:G1208" si="85">F1205/$J$1204</f>
        <v>0.45662100456621002</v>
      </c>
      <c r="H1205" s="306"/>
      <c r="I1205" s="306"/>
      <c r="J1205" s="76"/>
    </row>
    <row r="1206" spans="1:10" x14ac:dyDescent="0.25">
      <c r="A1206" s="11" t="s">
        <v>338</v>
      </c>
      <c r="B1206" s="178">
        <f t="shared" si="84"/>
        <v>32.059381580867793</v>
      </c>
      <c r="D1206" s="306"/>
      <c r="E1206" s="306" t="s">
        <v>26</v>
      </c>
      <c r="F1206" s="306">
        <v>372</v>
      </c>
      <c r="G1206" s="238">
        <f t="shared" si="85"/>
        <v>5.6621004566210047E-2</v>
      </c>
      <c r="H1206" s="306"/>
      <c r="I1206" s="306"/>
      <c r="J1206" s="76"/>
    </row>
    <row r="1207" spans="1:10" x14ac:dyDescent="0.25">
      <c r="A1207" s="11" t="s">
        <v>338</v>
      </c>
      <c r="B1207" s="178">
        <f t="shared" si="84"/>
        <v>0</v>
      </c>
      <c r="C1207" s="105"/>
      <c r="D1207" s="232"/>
      <c r="E1207" s="232" t="s">
        <v>160</v>
      </c>
      <c r="F1207" s="306"/>
      <c r="G1207" s="238"/>
      <c r="H1207" s="232"/>
      <c r="I1207" s="232"/>
      <c r="J1207" s="167"/>
    </row>
    <row r="1208" spans="1:10" x14ac:dyDescent="0.25">
      <c r="A1208" s="11" t="s">
        <v>338</v>
      </c>
      <c r="B1208" s="178">
        <f t="shared" si="84"/>
        <v>2372.2978623835565</v>
      </c>
      <c r="C1208" s="105"/>
      <c r="D1208" s="232"/>
      <c r="E1208" s="14" t="s">
        <v>161</v>
      </c>
      <c r="F1208" s="306">
        <v>3200</v>
      </c>
      <c r="G1208" s="238">
        <f t="shared" si="85"/>
        <v>0.48706240487062402</v>
      </c>
      <c r="H1208" s="232"/>
      <c r="I1208" s="232"/>
      <c r="J1208" s="167"/>
    </row>
    <row r="1209" spans="1:10" x14ac:dyDescent="0.25">
      <c r="A1209" s="150" t="s">
        <v>338</v>
      </c>
      <c r="B1209" s="131">
        <f t="shared" si="84"/>
        <v>0</v>
      </c>
      <c r="C1209" s="150"/>
      <c r="D1209" s="12"/>
      <c r="E1209" s="16" t="s">
        <v>47</v>
      </c>
      <c r="F1209" s="140"/>
      <c r="G1209" s="237"/>
      <c r="H1209" s="12"/>
      <c r="I1209" s="12"/>
      <c r="J1209" s="14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209"/>
  <sheetViews>
    <sheetView workbookViewId="0">
      <pane ySplit="1" topLeftCell="A2" activePane="bottomLeft" state="frozen"/>
      <selection pane="bottomLeft" activeCell="K1216" sqref="K1216"/>
    </sheetView>
  </sheetViews>
  <sheetFormatPr defaultRowHeight="15" x14ac:dyDescent="0.25"/>
  <cols>
    <col min="1" max="1" width="20" style="11" bestFit="1" customWidth="1"/>
    <col min="2" max="2" width="28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s="13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732.25446024093696</v>
      </c>
      <c r="C2" s="11">
        <f>SUM(B2:B34)</f>
        <v>1626.6258753257787</v>
      </c>
      <c r="D2" s="22"/>
      <c r="E2" s="26" t="s">
        <v>5</v>
      </c>
      <c r="F2" s="61">
        <v>80910</v>
      </c>
      <c r="G2" s="21">
        <f>(F2/$J$2)</f>
        <v>0.27060200668896323</v>
      </c>
      <c r="J2" s="11">
        <v>299000</v>
      </c>
    </row>
    <row r="3" spans="1:10" x14ac:dyDescent="0.25">
      <c r="A3" s="11" t="s">
        <v>3</v>
      </c>
      <c r="B3">
        <f>POWER((F3/$J$2)*100, 2)</f>
        <v>6.9279873826914695E-2</v>
      </c>
      <c r="D3" s="22"/>
      <c r="E3" s="26" t="s">
        <v>39</v>
      </c>
      <c r="F3" s="61">
        <v>787</v>
      </c>
      <c r="G3" s="21">
        <f>(F3/$J$2)</f>
        <v>2.6321070234113712E-3</v>
      </c>
    </row>
    <row r="4" spans="1:10" x14ac:dyDescent="0.25">
      <c r="A4" s="11" t="s">
        <v>3</v>
      </c>
      <c r="B4">
        <f t="shared" ref="B4:B19" si="0">POWER((F4/$J$2)*100, 2)</f>
        <v>153.60244840661736</v>
      </c>
      <c r="D4" s="22"/>
      <c r="E4" s="26" t="s">
        <v>6</v>
      </c>
      <c r="F4" s="61">
        <v>37057</v>
      </c>
      <c r="G4" s="21">
        <f t="shared" ref="G4:G16" si="1">(F4/$J$2)</f>
        <v>0.12393645484949833</v>
      </c>
    </row>
    <row r="5" spans="1:10" x14ac:dyDescent="0.25">
      <c r="A5" s="11" t="s">
        <v>3</v>
      </c>
      <c r="B5">
        <f t="shared" si="0"/>
        <v>472.5897920604915</v>
      </c>
      <c r="D5" s="22"/>
      <c r="E5" s="26" t="s">
        <v>15</v>
      </c>
      <c r="F5" s="61">
        <v>65000</v>
      </c>
      <c r="G5" s="21">
        <f t="shared" si="1"/>
        <v>0.21739130434782608</v>
      </c>
    </row>
    <row r="6" spans="1:10" x14ac:dyDescent="0.25">
      <c r="A6" s="11" t="s">
        <v>3</v>
      </c>
      <c r="B6">
        <f t="shared" si="0"/>
        <v>0.33245444681826825</v>
      </c>
      <c r="D6" s="22"/>
      <c r="E6" s="26" t="s">
        <v>18</v>
      </c>
      <c r="F6" s="61">
        <v>1724</v>
      </c>
      <c r="G6" s="21">
        <f t="shared" si="1"/>
        <v>5.7658862876254179E-3</v>
      </c>
    </row>
    <row r="7" spans="1:10" x14ac:dyDescent="0.25">
      <c r="A7" s="11" t="s">
        <v>3</v>
      </c>
      <c r="B7">
        <f t="shared" si="0"/>
        <v>6.9909732553327143E-3</v>
      </c>
      <c r="D7" s="22"/>
      <c r="E7" s="26" t="s">
        <v>52</v>
      </c>
      <c r="F7" s="61">
        <v>250</v>
      </c>
      <c r="G7" s="21">
        <f t="shared" si="1"/>
        <v>8.3612040133779263E-4</v>
      </c>
    </row>
    <row r="8" spans="1:10" x14ac:dyDescent="0.25">
      <c r="A8" s="11" t="s">
        <v>3</v>
      </c>
      <c r="B8">
        <f t="shared" si="0"/>
        <v>0.11774767620048993</v>
      </c>
      <c r="D8" s="22"/>
      <c r="E8" s="26" t="s">
        <v>20</v>
      </c>
      <c r="F8" s="61">
        <v>1026</v>
      </c>
      <c r="G8" s="21">
        <f t="shared" si="1"/>
        <v>3.4314381270903012E-3</v>
      </c>
    </row>
    <row r="9" spans="1:10" x14ac:dyDescent="0.25">
      <c r="A9" s="11" t="s">
        <v>3</v>
      </c>
      <c r="B9">
        <f t="shared" si="0"/>
        <v>0.37541235556649261</v>
      </c>
      <c r="D9" s="22"/>
      <c r="E9" s="26" t="s">
        <v>21</v>
      </c>
      <c r="F9" s="61">
        <v>1832</v>
      </c>
      <c r="G9" s="21">
        <f t="shared" si="1"/>
        <v>6.1270903010033446E-3</v>
      </c>
    </row>
    <row r="10" spans="1:10" x14ac:dyDescent="0.25">
      <c r="A10" s="11" t="s">
        <v>3</v>
      </c>
      <c r="B10">
        <f t="shared" si="0"/>
        <v>29.729847428999676</v>
      </c>
      <c r="D10" s="22"/>
      <c r="E10" s="26" t="s">
        <v>7</v>
      </c>
      <c r="F10" s="61">
        <v>16303</v>
      </c>
      <c r="G10" s="21">
        <f t="shared" si="1"/>
        <v>5.4525083612040136E-2</v>
      </c>
    </row>
    <row r="11" spans="1:10" x14ac:dyDescent="0.25">
      <c r="A11" s="11" t="s">
        <v>3</v>
      </c>
      <c r="B11">
        <f t="shared" si="0"/>
        <v>0.2516750371919777</v>
      </c>
      <c r="D11" s="22"/>
      <c r="E11" s="26" t="s">
        <v>8</v>
      </c>
      <c r="F11" s="61">
        <v>1500</v>
      </c>
      <c r="G11" s="21">
        <f t="shared" si="1"/>
        <v>5.016722408026756E-3</v>
      </c>
    </row>
    <row r="12" spans="1:10" x14ac:dyDescent="0.25">
      <c r="A12" s="11" t="s">
        <v>3</v>
      </c>
      <c r="B12">
        <f t="shared" si="0"/>
        <v>7.1587566134606987E-6</v>
      </c>
      <c r="D12" s="22"/>
      <c r="E12" s="26" t="s">
        <v>22</v>
      </c>
      <c r="F12" s="61">
        <v>8</v>
      </c>
      <c r="G12" s="21">
        <f t="shared" si="1"/>
        <v>2.6755852842809364E-5</v>
      </c>
    </row>
    <row r="13" spans="1:10" x14ac:dyDescent="0.25">
      <c r="A13" s="11" t="s">
        <v>3</v>
      </c>
      <c r="B13">
        <f t="shared" si="0"/>
        <v>81.929743067750934</v>
      </c>
      <c r="D13" s="22"/>
      <c r="E13" s="26" t="s">
        <v>9</v>
      </c>
      <c r="F13" s="61">
        <v>27064</v>
      </c>
      <c r="G13" s="21">
        <f t="shared" si="1"/>
        <v>9.0515050167224081E-2</v>
      </c>
    </row>
    <row r="14" spans="1:10" x14ac:dyDescent="0.25">
      <c r="A14" s="11" t="s">
        <v>3</v>
      </c>
      <c r="B14">
        <f t="shared" si="0"/>
        <v>4.5641547633695377E-3</v>
      </c>
      <c r="C14" s="105"/>
      <c r="D14" s="22"/>
      <c r="E14" s="26" t="s">
        <v>23</v>
      </c>
      <c r="F14" s="61">
        <v>202</v>
      </c>
      <c r="G14" s="21">
        <f t="shared" si="1"/>
        <v>6.755852842809365E-4</v>
      </c>
    </row>
    <row r="15" spans="1:10" x14ac:dyDescent="0.25">
      <c r="A15" s="11" t="s">
        <v>3</v>
      </c>
      <c r="B15">
        <f t="shared" si="0"/>
        <v>9.0603013389111961E-2</v>
      </c>
      <c r="D15" s="22"/>
      <c r="E15" s="26" t="s">
        <v>24</v>
      </c>
      <c r="F15" s="61">
        <v>900</v>
      </c>
      <c r="G15" s="21">
        <f t="shared" si="1"/>
        <v>3.0100334448160534E-3</v>
      </c>
    </row>
    <row r="16" spans="1:10" x14ac:dyDescent="0.25">
      <c r="A16" s="11" t="s">
        <v>3</v>
      </c>
      <c r="B16">
        <f t="shared" si="0"/>
        <v>10.370984776456639</v>
      </c>
      <c r="D16" s="22"/>
      <c r="E16" s="26" t="s">
        <v>10</v>
      </c>
      <c r="F16" s="61">
        <v>9629</v>
      </c>
      <c r="G16" s="21">
        <f t="shared" si="1"/>
        <v>3.2204013377926423E-2</v>
      </c>
    </row>
    <row r="17" spans="1:7" x14ac:dyDescent="0.25">
      <c r="A17" s="11" t="s">
        <v>3</v>
      </c>
      <c r="B17">
        <f t="shared" si="0"/>
        <v>2.453047393205892</v>
      </c>
      <c r="D17" s="22"/>
      <c r="E17" s="26" t="s">
        <v>36</v>
      </c>
      <c r="F17" s="61">
        <v>4683</v>
      </c>
      <c r="G17" s="21">
        <f>(F17/$J$2)</f>
        <v>1.5662207357859531E-2</v>
      </c>
    </row>
    <row r="18" spans="1:7" x14ac:dyDescent="0.25">
      <c r="A18" s="11" t="s">
        <v>3</v>
      </c>
      <c r="B18">
        <f t="shared" si="0"/>
        <v>137.0230758045212</v>
      </c>
      <c r="D18" s="22"/>
      <c r="E18" s="26" t="s">
        <v>26</v>
      </c>
      <c r="F18" s="61">
        <v>35000</v>
      </c>
      <c r="G18" s="21">
        <f>(F18/$J$2)</f>
        <v>0.11705685618729098</v>
      </c>
    </row>
    <row r="19" spans="1:7" x14ac:dyDescent="0.25">
      <c r="A19" s="11" t="s">
        <v>3</v>
      </c>
      <c r="B19">
        <f t="shared" si="0"/>
        <v>0</v>
      </c>
      <c r="D19" s="22"/>
      <c r="E19" s="26" t="s">
        <v>56</v>
      </c>
      <c r="F19" s="62"/>
      <c r="G19" s="21">
        <f>(F19/$J$2)</f>
        <v>0</v>
      </c>
    </row>
    <row r="20" spans="1:7" x14ac:dyDescent="0.25">
      <c r="A20" s="11" t="s">
        <v>3</v>
      </c>
      <c r="B20">
        <f>POWER((F20/$J$2)*100, 2)</f>
        <v>2.7963893021330853E-4</v>
      </c>
      <c r="D20" s="22"/>
      <c r="E20" s="26" t="s">
        <v>45</v>
      </c>
      <c r="F20" s="61">
        <v>50</v>
      </c>
      <c r="G20" s="21">
        <f>(F20/$J$2)</f>
        <v>1.6722408026755852E-4</v>
      </c>
    </row>
    <row r="21" spans="1:7" x14ac:dyDescent="0.25">
      <c r="A21" s="11" t="s">
        <v>3</v>
      </c>
      <c r="B21">
        <f t="shared" ref="B21:B34" si="2">POWER((F21/$J$2)*100, 2)</f>
        <v>2.7963893021330858E-6</v>
      </c>
      <c r="D21" s="22"/>
      <c r="E21" s="26" t="s">
        <v>27</v>
      </c>
      <c r="F21" s="61">
        <v>5</v>
      </c>
      <c r="G21" s="21">
        <f>(F21/$J$2)</f>
        <v>1.6722408026755853E-5</v>
      </c>
    </row>
    <row r="22" spans="1:7" x14ac:dyDescent="0.25">
      <c r="A22" s="11" t="s">
        <v>3</v>
      </c>
      <c r="B22">
        <f t="shared" si="2"/>
        <v>1.0749320477399584E-4</v>
      </c>
      <c r="D22" s="22"/>
      <c r="E22" s="26" t="s">
        <v>28</v>
      </c>
      <c r="F22" s="61">
        <v>31</v>
      </c>
      <c r="G22" s="21">
        <f t="shared" ref="G22:G34" si="3">(F22/$J$2)</f>
        <v>1.0367892976588629E-4</v>
      </c>
    </row>
    <row r="23" spans="1:7" x14ac:dyDescent="0.25">
      <c r="A23" s="11" t="s">
        <v>3</v>
      </c>
      <c r="B23">
        <f t="shared" si="2"/>
        <v>0</v>
      </c>
      <c r="D23" s="22"/>
      <c r="E23" s="26" t="s">
        <v>29</v>
      </c>
      <c r="F23" s="61"/>
      <c r="G23" s="21">
        <f t="shared" si="3"/>
        <v>0</v>
      </c>
    </row>
    <row r="24" spans="1:7" x14ac:dyDescent="0.25">
      <c r="A24" s="11" t="s">
        <v>3</v>
      </c>
      <c r="B24">
        <f t="shared" si="2"/>
        <v>3.8936924642901087</v>
      </c>
      <c r="D24" s="22"/>
      <c r="E24" s="26" t="s">
        <v>16</v>
      </c>
      <c r="F24" s="61">
        <v>5900</v>
      </c>
      <c r="G24" s="21">
        <f t="shared" si="3"/>
        <v>1.9732441471571906E-2</v>
      </c>
    </row>
    <row r="25" spans="1:7" x14ac:dyDescent="0.25">
      <c r="A25" s="11" t="s">
        <v>3</v>
      </c>
      <c r="B25">
        <f t="shared" si="2"/>
        <v>0.64267838167358293</v>
      </c>
      <c r="D25" s="22"/>
      <c r="E25" s="26" t="s">
        <v>54</v>
      </c>
      <c r="F25" s="61">
        <v>2397</v>
      </c>
      <c r="G25" s="21">
        <f t="shared" si="3"/>
        <v>8.0167224080267552E-3</v>
      </c>
    </row>
    <row r="26" spans="1:7" x14ac:dyDescent="0.25">
      <c r="A26" s="11" t="s">
        <v>3</v>
      </c>
      <c r="B26">
        <f t="shared" si="2"/>
        <v>0</v>
      </c>
      <c r="D26" s="22"/>
      <c r="E26" s="26" t="s">
        <v>34</v>
      </c>
      <c r="F26" s="61"/>
      <c r="G26" s="21">
        <f t="shared" si="3"/>
        <v>0</v>
      </c>
    </row>
    <row r="27" spans="1:7" x14ac:dyDescent="0.25">
      <c r="A27" s="11" t="s">
        <v>3</v>
      </c>
      <c r="B27">
        <f t="shared" si="2"/>
        <v>0.19905325443786981</v>
      </c>
      <c r="D27" s="22"/>
      <c r="E27" s="26" t="s">
        <v>30</v>
      </c>
      <c r="F27" s="61">
        <v>1334</v>
      </c>
      <c r="G27" s="21">
        <f t="shared" si="3"/>
        <v>4.4615384615384612E-3</v>
      </c>
    </row>
    <row r="28" spans="1:7" x14ac:dyDescent="0.25">
      <c r="A28" s="11" t="s">
        <v>3</v>
      </c>
      <c r="B28">
        <f t="shared" si="2"/>
        <v>8.1542712050200767E-3</v>
      </c>
      <c r="D28" s="22"/>
      <c r="E28" s="26" t="s">
        <v>55</v>
      </c>
      <c r="F28" s="61">
        <v>270</v>
      </c>
      <c r="G28" s="21">
        <f t="shared" si="3"/>
        <v>9.0301003344481602E-4</v>
      </c>
    </row>
    <row r="29" spans="1:7" x14ac:dyDescent="0.25">
      <c r="A29" s="11" t="s">
        <v>3</v>
      </c>
      <c r="B29">
        <f t="shared" si="2"/>
        <v>0.28635026453842793</v>
      </c>
      <c r="D29" s="22"/>
      <c r="E29" s="26" t="s">
        <v>11</v>
      </c>
      <c r="F29" s="61">
        <v>1600</v>
      </c>
      <c r="G29" s="21">
        <f t="shared" si="3"/>
        <v>5.3511705685618726E-3</v>
      </c>
    </row>
    <row r="30" spans="1:7" x14ac:dyDescent="0.25">
      <c r="A30" s="11" t="s">
        <v>3</v>
      </c>
      <c r="B30">
        <f t="shared" si="2"/>
        <v>7.5614366729678646E-5</v>
      </c>
      <c r="D30" s="22"/>
      <c r="E30" t="s">
        <v>46</v>
      </c>
      <c r="F30" s="61">
        <v>26</v>
      </c>
      <c r="G30" s="21">
        <f t="shared" si="3"/>
        <v>8.6956521739130441E-5</v>
      </c>
    </row>
    <row r="31" spans="1:7" x14ac:dyDescent="0.25">
      <c r="A31" s="11" t="s">
        <v>3</v>
      </c>
      <c r="B31">
        <f t="shared" si="2"/>
        <v>0.13534524222324135</v>
      </c>
      <c r="D31" s="22"/>
      <c r="E31" t="s">
        <v>31</v>
      </c>
      <c r="F31" s="61">
        <v>1100</v>
      </c>
      <c r="G31" s="21">
        <f t="shared" si="3"/>
        <v>3.6789297658862876E-3</v>
      </c>
    </row>
    <row r="32" spans="1:7" x14ac:dyDescent="0.25">
      <c r="A32" s="11" t="s">
        <v>3</v>
      </c>
      <c r="B32">
        <f t="shared" si="2"/>
        <v>0</v>
      </c>
      <c r="D32" s="22"/>
      <c r="E32" t="s">
        <v>38</v>
      </c>
      <c r="F32" s="67"/>
      <c r="G32" s="21">
        <f t="shared" si="3"/>
        <v>0</v>
      </c>
    </row>
    <row r="33" spans="1:11" x14ac:dyDescent="0.25">
      <c r="A33" s="11" t="s">
        <v>3</v>
      </c>
      <c r="B33">
        <f t="shared" si="2"/>
        <v>0.11007304168857174</v>
      </c>
      <c r="D33" s="22"/>
      <c r="E33" t="s">
        <v>12</v>
      </c>
      <c r="F33" s="61">
        <v>992</v>
      </c>
      <c r="G33" s="21">
        <f t="shared" si="3"/>
        <v>3.3177257525083613E-3</v>
      </c>
    </row>
    <row r="34" spans="1:11" x14ac:dyDescent="0.25">
      <c r="A34" s="150" t="s">
        <v>3</v>
      </c>
      <c r="B34" s="12">
        <f t="shared" si="2"/>
        <v>0.14792899408284024</v>
      </c>
      <c r="C34" s="150"/>
      <c r="D34" s="42"/>
      <c r="E34" s="12" t="s">
        <v>47</v>
      </c>
      <c r="F34" s="64">
        <v>1150</v>
      </c>
      <c r="G34" s="27">
        <f t="shared" si="3"/>
        <v>3.8461538461538464E-3</v>
      </c>
      <c r="H34" s="12"/>
      <c r="I34" s="12"/>
      <c r="J34" s="12"/>
    </row>
    <row r="35" spans="1:11" x14ac:dyDescent="0.25">
      <c r="A35" s="11" t="s">
        <v>77</v>
      </c>
      <c r="B35" s="13">
        <f>POWER((F35/$J$35)*100, 2)</f>
        <v>3056.3817833300291</v>
      </c>
      <c r="C35" s="105">
        <f>SUM(B35:B36)</f>
        <v>5055.8529975543661</v>
      </c>
      <c r="D35" s="13"/>
      <c r="E35" s="73" t="s">
        <v>38</v>
      </c>
      <c r="F35" s="34">
        <v>136</v>
      </c>
      <c r="G35" s="28">
        <f>(F35/$J$35)</f>
        <v>0.55284552845528456</v>
      </c>
      <c r="J35">
        <v>246</v>
      </c>
    </row>
    <row r="36" spans="1:11" x14ac:dyDescent="0.25">
      <c r="A36" s="11" t="s">
        <v>77</v>
      </c>
      <c r="B36" s="13">
        <f>POWER((F36/$J$35)*100, 2)</f>
        <v>1999.471214224337</v>
      </c>
      <c r="E36" s="73" t="s">
        <v>78</v>
      </c>
      <c r="F36" s="34">
        <v>110</v>
      </c>
      <c r="G36" s="28">
        <f>(F36/$J$35)</f>
        <v>0.44715447154471544</v>
      </c>
    </row>
    <row r="37" spans="1:11" x14ac:dyDescent="0.25">
      <c r="A37" s="70" t="s">
        <v>80</v>
      </c>
      <c r="B37" s="69">
        <f>POWER((F37/$J$37)*100, 2)</f>
        <v>9.3757862017192775</v>
      </c>
      <c r="C37" s="70">
        <f>SUM(B37:B47)</f>
        <v>5790.1990801864076</v>
      </c>
      <c r="D37" s="69"/>
      <c r="E37" s="89" t="s">
        <v>81</v>
      </c>
      <c r="F37" s="69">
        <f>14137+5848</f>
        <v>19985</v>
      </c>
      <c r="G37" s="80">
        <f>(F37/$J$37)</f>
        <v>3.0619905619905619E-2</v>
      </c>
      <c r="H37" s="69"/>
      <c r="I37" s="69"/>
      <c r="J37" s="90">
        <f>SUM(F37:F47)</f>
        <v>652680</v>
      </c>
      <c r="K37" s="69"/>
    </row>
    <row r="38" spans="1:11" x14ac:dyDescent="0.25">
      <c r="A38" s="11" t="s">
        <v>80</v>
      </c>
      <c r="B38" s="13">
        <f>POWER((F38/$J$37)*100, 2)</f>
        <v>5636.2668975281595</v>
      </c>
      <c r="E38" s="74" t="s">
        <v>5</v>
      </c>
      <c r="F38">
        <v>490000</v>
      </c>
      <c r="G38" s="21">
        <f>(F38/$J$37)</f>
        <v>0.75075075075075071</v>
      </c>
      <c r="I38" s="77"/>
    </row>
    <row r="39" spans="1:11" x14ac:dyDescent="0.25">
      <c r="A39" s="11" t="s">
        <v>80</v>
      </c>
      <c r="B39" s="13">
        <f t="shared" ref="B39:B47" si="4">POWER((F39/$J$37)*100, 2)</f>
        <v>1.6960444954036211</v>
      </c>
      <c r="E39" s="74" t="s">
        <v>6</v>
      </c>
      <c r="F39">
        <v>8500</v>
      </c>
      <c r="G39" s="21">
        <f t="shared" ref="G39:G47" si="5">(F39/$J$37)</f>
        <v>1.3023227308941595E-2</v>
      </c>
      <c r="I39" s="77"/>
    </row>
    <row r="40" spans="1:11" x14ac:dyDescent="0.25">
      <c r="A40" s="11" t="s">
        <v>80</v>
      </c>
      <c r="B40" s="13">
        <f t="shared" si="4"/>
        <v>0</v>
      </c>
      <c r="E40" s="74" t="s">
        <v>82</v>
      </c>
      <c r="G40" s="21">
        <f t="shared" si="5"/>
        <v>0</v>
      </c>
      <c r="I40" s="77"/>
    </row>
    <row r="41" spans="1:11" x14ac:dyDescent="0.25">
      <c r="A41" s="11" t="s">
        <v>80</v>
      </c>
      <c r="B41" s="13">
        <f t="shared" si="4"/>
        <v>74.605784258129759</v>
      </c>
      <c r="E41" s="74" t="s">
        <v>83</v>
      </c>
      <c r="F41">
        <f>50418+2069+3888</f>
        <v>56375</v>
      </c>
      <c r="G41" s="21">
        <f t="shared" si="5"/>
        <v>8.6374639946068518E-2</v>
      </c>
      <c r="I41" s="77"/>
    </row>
    <row r="42" spans="1:11" x14ac:dyDescent="0.25">
      <c r="A42" s="11" t="s">
        <v>80</v>
      </c>
      <c r="B42" s="13">
        <f t="shared" si="4"/>
        <v>2.6876143152769627</v>
      </c>
      <c r="E42" s="74" t="s">
        <v>15</v>
      </c>
      <c r="F42">
        <v>10700</v>
      </c>
      <c r="G42" s="21">
        <f t="shared" si="5"/>
        <v>1.6393944965373535E-2</v>
      </c>
      <c r="I42" s="77"/>
    </row>
    <row r="43" spans="1:11" x14ac:dyDescent="0.25">
      <c r="A43" s="11" t="s">
        <v>80</v>
      </c>
      <c r="B43" s="13">
        <f t="shared" si="4"/>
        <v>0</v>
      </c>
      <c r="E43" s="74" t="s">
        <v>84</v>
      </c>
      <c r="G43" s="21">
        <f t="shared" si="5"/>
        <v>0</v>
      </c>
      <c r="I43" s="77"/>
    </row>
    <row r="44" spans="1:11" x14ac:dyDescent="0.25">
      <c r="A44" s="11" t="s">
        <v>80</v>
      </c>
      <c r="B44" s="13">
        <f t="shared" si="4"/>
        <v>6.8802926471090275</v>
      </c>
      <c r="E44" s="74" t="s">
        <v>85</v>
      </c>
      <c r="F44" s="101">
        <v>17120</v>
      </c>
      <c r="G44" s="21">
        <f t="shared" si="5"/>
        <v>2.623031194459766E-2</v>
      </c>
      <c r="I44" s="77"/>
    </row>
    <row r="45" spans="1:11" x14ac:dyDescent="0.25">
      <c r="A45" s="11" t="s">
        <v>80</v>
      </c>
      <c r="B45" s="13">
        <f t="shared" si="4"/>
        <v>0</v>
      </c>
      <c r="E45" s="74" t="s">
        <v>16</v>
      </c>
      <c r="F45" s="101"/>
      <c r="G45" s="21">
        <f t="shared" si="5"/>
        <v>0</v>
      </c>
      <c r="I45" s="77"/>
    </row>
    <row r="46" spans="1:11" x14ac:dyDescent="0.25">
      <c r="A46" s="11" t="s">
        <v>80</v>
      </c>
      <c r="B46" s="13">
        <f t="shared" si="4"/>
        <v>0</v>
      </c>
      <c r="E46" s="74" t="s">
        <v>38</v>
      </c>
      <c r="G46" s="21">
        <f t="shared" si="5"/>
        <v>0</v>
      </c>
      <c r="I46" s="77"/>
    </row>
    <row r="47" spans="1:11" x14ac:dyDescent="0.25">
      <c r="A47" s="11" t="s">
        <v>80</v>
      </c>
      <c r="B47" s="13">
        <f t="shared" si="4"/>
        <v>58.686660740609717</v>
      </c>
      <c r="E47" s="74" t="s">
        <v>86</v>
      </c>
      <c r="F47">
        <v>50000</v>
      </c>
      <c r="G47" s="21">
        <f t="shared" si="5"/>
        <v>7.6607219464362317E-2</v>
      </c>
      <c r="I47" s="77"/>
    </row>
    <row r="48" spans="1:11" x14ac:dyDescent="0.25">
      <c r="A48" s="70" t="s">
        <v>88</v>
      </c>
      <c r="B48" s="69">
        <f>POWER((F48/$J$48)*100, 2)</f>
        <v>0</v>
      </c>
      <c r="C48" s="70">
        <f>SUM(B48:B56)</f>
        <v>7975.7630297806227</v>
      </c>
      <c r="D48" s="69"/>
      <c r="E48" s="69" t="s">
        <v>6</v>
      </c>
      <c r="F48" s="69"/>
      <c r="G48" s="80">
        <f>(F48/$J$48)</f>
        <v>0</v>
      </c>
      <c r="H48" s="69"/>
      <c r="I48" s="69"/>
      <c r="J48" s="90">
        <v>5740</v>
      </c>
      <c r="K48" s="69"/>
    </row>
    <row r="49" spans="1:11" x14ac:dyDescent="0.25">
      <c r="A49" s="105" t="s">
        <v>88</v>
      </c>
      <c r="B49" s="13">
        <f>POWER((F49/$J$48)*100, 2)</f>
        <v>75.87806092097756</v>
      </c>
      <c r="C49" s="105"/>
      <c r="D49" s="13"/>
      <c r="E49" s="108" t="s">
        <v>15</v>
      </c>
      <c r="F49">
        <v>500</v>
      </c>
      <c r="G49" s="28">
        <f>(F49/$J$48)</f>
        <v>8.7108013937282236E-2</v>
      </c>
      <c r="H49" s="13"/>
      <c r="I49" s="13"/>
      <c r="J49" s="106"/>
      <c r="K49" s="13"/>
    </row>
    <row r="50" spans="1:11" x14ac:dyDescent="0.25">
      <c r="A50" s="105" t="s">
        <v>88</v>
      </c>
      <c r="B50" s="13">
        <f t="shared" ref="B50:B56" si="6">POWER((F50/$J$48)*100, 2)</f>
        <v>0</v>
      </c>
      <c r="C50" s="105"/>
      <c r="D50" s="13"/>
      <c r="E50" t="s">
        <v>36</v>
      </c>
      <c r="G50" s="28">
        <f t="shared" ref="G50:G56" si="7">(F50/$J$48)</f>
        <v>0</v>
      </c>
      <c r="J50" s="77"/>
    </row>
    <row r="51" spans="1:11" x14ac:dyDescent="0.25">
      <c r="A51" s="105" t="s">
        <v>88</v>
      </c>
      <c r="B51" s="13">
        <f t="shared" si="6"/>
        <v>5.5315106411392634</v>
      </c>
      <c r="E51" t="s">
        <v>90</v>
      </c>
      <c r="F51">
        <v>135</v>
      </c>
      <c r="G51" s="28">
        <f t="shared" si="7"/>
        <v>2.3519163763066203E-2</v>
      </c>
      <c r="J51" s="77"/>
    </row>
    <row r="52" spans="1:11" x14ac:dyDescent="0.25">
      <c r="A52" s="105" t="s">
        <v>88</v>
      </c>
      <c r="B52" s="13">
        <f t="shared" si="6"/>
        <v>0</v>
      </c>
      <c r="E52" t="s">
        <v>27</v>
      </c>
      <c r="F52" s="101"/>
      <c r="G52" s="28">
        <f t="shared" si="7"/>
        <v>0</v>
      </c>
      <c r="J52" s="77"/>
    </row>
    <row r="53" spans="1:11" x14ac:dyDescent="0.25">
      <c r="A53" s="105" t="s">
        <v>88</v>
      </c>
      <c r="B53" s="13">
        <f t="shared" si="6"/>
        <v>0</v>
      </c>
      <c r="E53" t="s">
        <v>85</v>
      </c>
      <c r="F53" s="101"/>
      <c r="G53" s="28">
        <f t="shared" si="7"/>
        <v>0</v>
      </c>
      <c r="J53" s="77"/>
    </row>
    <row r="54" spans="1:11" x14ac:dyDescent="0.25">
      <c r="A54" s="105" t="s">
        <v>88</v>
      </c>
      <c r="B54" s="13">
        <f t="shared" si="6"/>
        <v>0</v>
      </c>
      <c r="E54" t="s">
        <v>16</v>
      </c>
      <c r="F54" s="101"/>
      <c r="G54" s="28">
        <f t="shared" si="7"/>
        <v>0</v>
      </c>
      <c r="J54" s="77"/>
    </row>
    <row r="55" spans="1:11" x14ac:dyDescent="0.25">
      <c r="A55" s="105" t="s">
        <v>88</v>
      </c>
      <c r="B55" s="13">
        <f t="shared" si="6"/>
        <v>7894.3534582185057</v>
      </c>
      <c r="E55" t="s">
        <v>38</v>
      </c>
      <c r="F55">
        <v>5100</v>
      </c>
      <c r="G55" s="28">
        <f t="shared" si="7"/>
        <v>0.88850174216027877</v>
      </c>
      <c r="J55" s="77"/>
    </row>
    <row r="56" spans="1:11" x14ac:dyDescent="0.25">
      <c r="A56" s="105" t="s">
        <v>88</v>
      </c>
      <c r="B56" s="13">
        <f t="shared" si="6"/>
        <v>0</v>
      </c>
      <c r="E56" t="s">
        <v>89</v>
      </c>
      <c r="G56" s="28">
        <f t="shared" si="7"/>
        <v>0</v>
      </c>
      <c r="J56" s="77"/>
    </row>
    <row r="57" spans="1:11" x14ac:dyDescent="0.25">
      <c r="A57" s="70" t="s">
        <v>91</v>
      </c>
      <c r="B57" s="113">
        <f>POWER((F57/$J$57)*100, 2)</f>
        <v>23.015443646828306</v>
      </c>
      <c r="C57" s="70">
        <f>SUM(B57:B67)</f>
        <v>6149.3402239487896</v>
      </c>
      <c r="D57" s="113"/>
      <c r="E57" s="113" t="s">
        <v>81</v>
      </c>
      <c r="F57" s="113">
        <v>450</v>
      </c>
      <c r="G57" s="80">
        <f>(F57/$J$57)</f>
        <v>4.7974413646055439E-2</v>
      </c>
      <c r="H57" s="113"/>
      <c r="I57" s="113"/>
      <c r="J57" s="90">
        <v>9380</v>
      </c>
      <c r="K57" s="113"/>
    </row>
    <row r="58" spans="1:11" x14ac:dyDescent="0.25">
      <c r="A58" s="11" t="s">
        <v>91</v>
      </c>
      <c r="B58" s="107">
        <f>POWER((F58/$J$57)*100, 2)</f>
        <v>2.5572715163142559</v>
      </c>
      <c r="D58" s="111"/>
      <c r="E58" s="111" t="s">
        <v>93</v>
      </c>
      <c r="F58" s="107">
        <v>150</v>
      </c>
      <c r="G58" s="28">
        <f>(F58/$J$57)</f>
        <v>1.5991471215351813E-2</v>
      </c>
      <c r="H58" s="111"/>
      <c r="I58" s="111"/>
      <c r="J58" s="77"/>
      <c r="K58" s="111"/>
    </row>
    <row r="59" spans="1:11" x14ac:dyDescent="0.25">
      <c r="A59" s="11" t="s">
        <v>91</v>
      </c>
      <c r="B59" s="107">
        <f t="shared" ref="B59:B67" si="8">POWER((F59/$J$57)*100, 2)</f>
        <v>28.414127959047285</v>
      </c>
      <c r="D59" s="111"/>
      <c r="E59" s="111" t="s">
        <v>83</v>
      </c>
      <c r="F59" s="107">
        <v>500</v>
      </c>
      <c r="G59" s="28">
        <f t="shared" ref="G59:G67" si="9">(F59/$J$57)</f>
        <v>5.3304904051172705E-2</v>
      </c>
      <c r="H59" s="111"/>
      <c r="I59" s="111"/>
      <c r="J59" s="77"/>
      <c r="K59" s="111"/>
    </row>
    <row r="60" spans="1:11" x14ac:dyDescent="0.25">
      <c r="A60" s="11" t="s">
        <v>91</v>
      </c>
      <c r="B60" s="107">
        <f t="shared" si="8"/>
        <v>2.9096067030064416</v>
      </c>
      <c r="D60" s="111"/>
      <c r="E60" s="111" t="s">
        <v>15</v>
      </c>
      <c r="F60" s="102">
        <v>160</v>
      </c>
      <c r="G60" s="28">
        <f t="shared" si="9"/>
        <v>1.7057569296375266E-2</v>
      </c>
      <c r="H60" s="111"/>
      <c r="I60" s="111"/>
      <c r="J60" s="77"/>
      <c r="K60" s="111"/>
    </row>
    <row r="61" spans="1:11" x14ac:dyDescent="0.25">
      <c r="A61" s="11" t="s">
        <v>91</v>
      </c>
      <c r="B61" s="107">
        <f t="shared" si="8"/>
        <v>0</v>
      </c>
      <c r="D61" s="111"/>
      <c r="E61" s="111" t="s">
        <v>94</v>
      </c>
      <c r="F61" s="102"/>
      <c r="G61" s="28">
        <f t="shared" si="9"/>
        <v>0</v>
      </c>
      <c r="H61" s="111"/>
      <c r="I61" s="111"/>
      <c r="J61" s="77"/>
      <c r="K61" s="111"/>
    </row>
    <row r="62" spans="1:11" x14ac:dyDescent="0.25">
      <c r="A62" s="11" t="s">
        <v>91</v>
      </c>
      <c r="B62" s="107">
        <f t="shared" si="8"/>
        <v>1.1365651183618914E-4</v>
      </c>
      <c r="D62" s="111"/>
      <c r="E62" s="111" t="s">
        <v>24</v>
      </c>
      <c r="F62" s="107">
        <v>1</v>
      </c>
      <c r="G62" s="28">
        <f t="shared" si="9"/>
        <v>1.0660980810234541E-4</v>
      </c>
      <c r="H62" s="111"/>
      <c r="I62" s="111"/>
      <c r="J62" s="77"/>
      <c r="K62" s="111"/>
    </row>
    <row r="63" spans="1:11" x14ac:dyDescent="0.25">
      <c r="A63" s="11" t="s">
        <v>91</v>
      </c>
      <c r="B63" s="107">
        <f t="shared" si="8"/>
        <v>28.414127959047285</v>
      </c>
      <c r="D63" s="111"/>
      <c r="E63" s="111" t="s">
        <v>36</v>
      </c>
      <c r="F63" s="107">
        <v>500</v>
      </c>
      <c r="G63" s="28">
        <f t="shared" si="9"/>
        <v>5.3304904051172705E-2</v>
      </c>
      <c r="H63" s="111"/>
      <c r="I63" s="111"/>
      <c r="J63" s="77"/>
      <c r="K63" s="111"/>
    </row>
    <row r="64" spans="1:11" x14ac:dyDescent="0.25">
      <c r="A64" s="11" t="s">
        <v>91</v>
      </c>
      <c r="B64" s="107">
        <f t="shared" si="8"/>
        <v>6.5466150817644948</v>
      </c>
      <c r="D64" s="111"/>
      <c r="E64" s="111" t="s">
        <v>92</v>
      </c>
      <c r="F64" s="107">
        <v>240</v>
      </c>
      <c r="G64" s="28">
        <f t="shared" si="9"/>
        <v>2.5586353944562899E-2</v>
      </c>
      <c r="H64" s="111"/>
      <c r="I64" s="111"/>
      <c r="J64" s="77"/>
      <c r="K64" s="111"/>
    </row>
    <row r="65" spans="1:11" x14ac:dyDescent="0.25">
      <c r="A65" s="11" t="s">
        <v>91</v>
      </c>
      <c r="B65" s="107">
        <f t="shared" si="8"/>
        <v>0.72740167575161041</v>
      </c>
      <c r="D65" s="111"/>
      <c r="E65" s="111" t="s">
        <v>16</v>
      </c>
      <c r="F65" s="107">
        <v>80</v>
      </c>
      <c r="G65" s="28">
        <f t="shared" si="9"/>
        <v>8.5287846481876331E-3</v>
      </c>
      <c r="H65" s="111"/>
      <c r="I65" s="111"/>
      <c r="J65" s="77"/>
      <c r="K65" s="111"/>
    </row>
    <row r="66" spans="1:11" x14ac:dyDescent="0.25">
      <c r="A66" s="11" t="s">
        <v>91</v>
      </c>
      <c r="B66" s="107">
        <f t="shared" si="8"/>
        <v>6056.7555157505185</v>
      </c>
      <c r="D66" s="111"/>
      <c r="E66" s="111" t="s">
        <v>31</v>
      </c>
      <c r="F66" s="107">
        <v>7300</v>
      </c>
      <c r="G66" s="28">
        <f t="shared" si="9"/>
        <v>0.7782515991471215</v>
      </c>
      <c r="H66" s="111"/>
      <c r="I66" s="111"/>
      <c r="J66" s="77"/>
      <c r="K66" s="111"/>
    </row>
    <row r="67" spans="1:11" x14ac:dyDescent="0.25">
      <c r="A67" s="150" t="s">
        <v>91</v>
      </c>
      <c r="B67" s="12">
        <f t="shared" si="8"/>
        <v>0</v>
      </c>
      <c r="C67" s="150"/>
      <c r="D67" s="12"/>
      <c r="E67" s="12" t="s">
        <v>38</v>
      </c>
      <c r="F67" s="140"/>
      <c r="G67" s="27">
        <f t="shared" si="9"/>
        <v>0</v>
      </c>
      <c r="H67" s="12"/>
      <c r="I67" s="12"/>
      <c r="J67" s="78"/>
      <c r="K67" s="12"/>
    </row>
    <row r="68" spans="1:11" x14ac:dyDescent="0.25">
      <c r="A68" s="11" t="s">
        <v>96</v>
      </c>
      <c r="B68" s="117">
        <v>7.2342399999999996E-4</v>
      </c>
      <c r="C68" s="151">
        <v>1416.0419999999999</v>
      </c>
      <c r="D68" s="111"/>
      <c r="E68" s="14" t="s">
        <v>130</v>
      </c>
      <c r="F68" s="117">
        <v>39</v>
      </c>
      <c r="G68" s="115">
        <v>2.9999999999999997E-4</v>
      </c>
      <c r="J68" s="111">
        <v>145000</v>
      </c>
    </row>
    <row r="69" spans="1:11" x14ac:dyDescent="0.25">
      <c r="A69" s="11" t="s">
        <v>96</v>
      </c>
      <c r="B69" s="117"/>
      <c r="C69" s="151"/>
      <c r="D69" s="111"/>
      <c r="E69" s="111" t="s">
        <v>17</v>
      </c>
      <c r="F69" s="117"/>
      <c r="G69" s="115"/>
      <c r="J69" s="114"/>
      <c r="K69" s="139"/>
    </row>
    <row r="70" spans="1:11" x14ac:dyDescent="0.25">
      <c r="A70" s="11" t="s">
        <v>96</v>
      </c>
      <c r="B70" s="117">
        <v>0.60732461400000004</v>
      </c>
      <c r="C70" s="164"/>
      <c r="D70" s="111"/>
      <c r="E70" s="111" t="s">
        <v>97</v>
      </c>
      <c r="F70" s="125">
        <v>1130</v>
      </c>
      <c r="G70" s="115">
        <v>7.7999999999999996E-3</v>
      </c>
      <c r="J70" s="114"/>
      <c r="K70" s="114"/>
    </row>
    <row r="71" spans="1:11" x14ac:dyDescent="0.25">
      <c r="A71" s="11" t="s">
        <v>96</v>
      </c>
      <c r="B71" s="117">
        <v>0.17122473199999999</v>
      </c>
      <c r="C71" s="164"/>
      <c r="D71" s="111"/>
      <c r="E71" s="111" t="s">
        <v>81</v>
      </c>
      <c r="F71" s="117">
        <v>600</v>
      </c>
      <c r="G71" s="115">
        <v>4.1000000000000003E-3</v>
      </c>
      <c r="J71" s="114"/>
      <c r="K71" s="114"/>
    </row>
    <row r="72" spans="1:11" x14ac:dyDescent="0.25">
      <c r="A72" s="11" t="s">
        <v>96</v>
      </c>
      <c r="B72" s="117">
        <v>0.80380499400000005</v>
      </c>
      <c r="C72" s="164"/>
      <c r="D72" s="111"/>
      <c r="E72" s="111" t="s">
        <v>5</v>
      </c>
      <c r="F72" s="125">
        <v>1300</v>
      </c>
      <c r="G72" s="115">
        <v>8.9999999999999993E-3</v>
      </c>
      <c r="J72" s="114"/>
      <c r="K72" s="114"/>
    </row>
    <row r="73" spans="1:11" x14ac:dyDescent="0.25">
      <c r="A73" s="11" t="s">
        <v>96</v>
      </c>
      <c r="B73" s="117">
        <v>7.6099880999999994E-2</v>
      </c>
      <c r="C73" s="164"/>
      <c r="D73" s="111"/>
      <c r="E73" s="111" t="s">
        <v>131</v>
      </c>
      <c r="F73" s="117">
        <v>400</v>
      </c>
      <c r="G73" s="115">
        <v>2.8E-3</v>
      </c>
      <c r="J73" s="114"/>
      <c r="K73" s="114"/>
    </row>
    <row r="74" spans="1:11" x14ac:dyDescent="0.25">
      <c r="A74" s="11" t="s">
        <v>96</v>
      </c>
      <c r="B74" s="117">
        <v>8.2309630999999994E-2</v>
      </c>
      <c r="C74" s="164"/>
      <c r="D74" s="111"/>
      <c r="E74" s="111" t="s">
        <v>98</v>
      </c>
      <c r="F74" s="117">
        <v>416</v>
      </c>
      <c r="G74" s="115">
        <v>2.8999999999999998E-3</v>
      </c>
      <c r="J74" s="114"/>
      <c r="K74" s="114"/>
    </row>
    <row r="75" spans="1:11" x14ac:dyDescent="0.25">
      <c r="A75" s="11" t="s">
        <v>96</v>
      </c>
      <c r="B75" s="117">
        <v>0.23305588599999999</v>
      </c>
      <c r="C75" s="164"/>
      <c r="D75" s="111"/>
      <c r="E75" s="111" t="s">
        <v>132</v>
      </c>
      <c r="F75" s="117">
        <v>700</v>
      </c>
      <c r="G75" s="115">
        <v>4.7999999999999996E-3</v>
      </c>
      <c r="J75" s="114"/>
      <c r="K75" s="114"/>
    </row>
    <row r="76" spans="1:11" x14ac:dyDescent="0.25">
      <c r="A76" s="11" t="s">
        <v>96</v>
      </c>
      <c r="B76" s="117">
        <v>0.53481482000000002</v>
      </c>
      <c r="C76" s="164"/>
      <c r="D76" s="111"/>
      <c r="E76" s="111" t="s">
        <v>99</v>
      </c>
      <c r="F76" s="125">
        <v>1060</v>
      </c>
      <c r="G76" s="115">
        <v>7.3000000000000001E-3</v>
      </c>
      <c r="J76" s="114"/>
      <c r="K76" s="114"/>
    </row>
    <row r="77" spans="1:11" x14ac:dyDescent="0.25">
      <c r="A77" s="11" t="s">
        <v>96</v>
      </c>
      <c r="B77" s="117">
        <v>0.32765755099999999</v>
      </c>
      <c r="C77" s="164"/>
      <c r="D77" s="111"/>
      <c r="E77" s="111" t="s">
        <v>100</v>
      </c>
      <c r="F77" s="117">
        <v>830</v>
      </c>
      <c r="G77" s="115">
        <v>5.7000000000000002E-3</v>
      </c>
      <c r="J77" s="114"/>
      <c r="K77" s="114"/>
    </row>
    <row r="78" spans="1:11" x14ac:dyDescent="0.25">
      <c r="A78" s="11" t="s">
        <v>96</v>
      </c>
      <c r="B78" s="117"/>
      <c r="C78" s="164"/>
      <c r="D78" s="111"/>
      <c r="E78" s="111" t="s">
        <v>39</v>
      </c>
      <c r="F78" s="117"/>
      <c r="G78" s="115"/>
      <c r="J78" s="114"/>
      <c r="K78" s="114"/>
    </row>
    <row r="79" spans="1:11" x14ac:dyDescent="0.25">
      <c r="A79" s="11" t="s">
        <v>96</v>
      </c>
      <c r="B79" s="117">
        <v>0.429250892</v>
      </c>
      <c r="C79" s="164"/>
      <c r="D79" s="111"/>
      <c r="E79" s="111" t="s">
        <v>6</v>
      </c>
      <c r="F79" s="117">
        <v>950</v>
      </c>
      <c r="G79" s="115">
        <v>6.6E-3</v>
      </c>
      <c r="J79" s="114"/>
      <c r="K79" s="114"/>
    </row>
    <row r="80" spans="1:11" x14ac:dyDescent="0.25">
      <c r="A80" s="11" t="s">
        <v>96</v>
      </c>
      <c r="B80" s="117">
        <v>4.6596433E-2</v>
      </c>
      <c r="C80" s="164"/>
      <c r="D80" s="111"/>
      <c r="E80" s="111" t="s">
        <v>101</v>
      </c>
      <c r="F80" s="117">
        <v>313</v>
      </c>
      <c r="G80" s="115">
        <v>2.2000000000000001E-3</v>
      </c>
      <c r="J80" s="114"/>
      <c r="K80" s="114"/>
    </row>
    <row r="81" spans="1:11" x14ac:dyDescent="0.25">
      <c r="A81" s="11" t="s">
        <v>96</v>
      </c>
      <c r="B81" s="117"/>
      <c r="C81" s="164"/>
      <c r="D81" s="111"/>
      <c r="E81" s="111" t="s">
        <v>102</v>
      </c>
      <c r="F81" s="117"/>
      <c r="G81" s="115"/>
      <c r="J81" s="114"/>
      <c r="K81" s="114"/>
    </row>
    <row r="82" spans="1:11" x14ac:dyDescent="0.25">
      <c r="A82" s="11" t="s">
        <v>96</v>
      </c>
      <c r="B82" s="117">
        <v>7.6099881089999997</v>
      </c>
      <c r="C82" s="164"/>
      <c r="D82" s="111"/>
      <c r="E82" s="111" t="s">
        <v>82</v>
      </c>
      <c r="F82" s="125">
        <v>4000</v>
      </c>
      <c r="G82" s="115">
        <v>2.76E-2</v>
      </c>
      <c r="J82" s="114"/>
      <c r="K82" s="114"/>
    </row>
    <row r="83" spans="1:11" x14ac:dyDescent="0.25">
      <c r="A83" s="11" t="s">
        <v>96</v>
      </c>
      <c r="B83" s="117">
        <v>1175.1184000000001</v>
      </c>
      <c r="C83" s="164"/>
      <c r="D83" s="111"/>
      <c r="E83" s="111" t="s">
        <v>15</v>
      </c>
      <c r="F83" s="125">
        <v>49706</v>
      </c>
      <c r="G83" s="115">
        <v>0.34279999999999999</v>
      </c>
      <c r="J83" s="114"/>
      <c r="K83" s="114"/>
    </row>
    <row r="84" spans="1:11" x14ac:dyDescent="0.25">
      <c r="A84" s="11" t="s">
        <v>96</v>
      </c>
      <c r="B84" s="117"/>
      <c r="C84" s="164"/>
      <c r="D84" s="111"/>
      <c r="E84" s="111" t="s">
        <v>103</v>
      </c>
      <c r="F84" s="125"/>
      <c r="G84" s="115"/>
      <c r="J84" s="114"/>
      <c r="K84" s="114"/>
    </row>
    <row r="85" spans="1:11" x14ac:dyDescent="0.25">
      <c r="A85" s="11" t="s">
        <v>96</v>
      </c>
      <c r="B85" s="117">
        <v>6.6884660999999998E-2</v>
      </c>
      <c r="C85" s="164"/>
      <c r="D85" s="111"/>
      <c r="E85" s="111" t="s">
        <v>33</v>
      </c>
      <c r="F85" s="117">
        <v>375</v>
      </c>
      <c r="G85" s="115">
        <v>2.5999999999999999E-3</v>
      </c>
      <c r="J85" s="114"/>
      <c r="K85" s="114"/>
    </row>
    <row r="86" spans="1:11" x14ac:dyDescent="0.25">
      <c r="A86" s="11" t="s">
        <v>96</v>
      </c>
      <c r="B86" s="117">
        <v>1.6277049999999999E-3</v>
      </c>
      <c r="C86" s="164"/>
      <c r="D86" s="111"/>
      <c r="E86" s="111" t="s">
        <v>142</v>
      </c>
      <c r="F86" s="117">
        <v>59</v>
      </c>
      <c r="G86" s="115">
        <v>4.0000000000000002E-4</v>
      </c>
      <c r="J86" s="114"/>
      <c r="K86" s="114"/>
    </row>
    <row r="87" spans="1:11" x14ac:dyDescent="0.25">
      <c r="A87" s="11" t="s">
        <v>96</v>
      </c>
      <c r="B87" s="117">
        <v>1.5410226000000001E-2</v>
      </c>
      <c r="C87" s="164"/>
      <c r="D87" s="111"/>
      <c r="E87" s="111" t="s">
        <v>105</v>
      </c>
      <c r="F87" s="117">
        <v>180</v>
      </c>
      <c r="G87" s="115">
        <v>1.1999999999999999E-3</v>
      </c>
      <c r="J87" s="114"/>
      <c r="K87" s="114"/>
    </row>
    <row r="88" spans="1:11" x14ac:dyDescent="0.25">
      <c r="A88" s="11" t="s">
        <v>96</v>
      </c>
      <c r="B88" s="117"/>
      <c r="C88" s="164"/>
      <c r="D88" s="111"/>
      <c r="E88" s="111" t="s">
        <v>133</v>
      </c>
      <c r="F88" s="117"/>
      <c r="G88" s="115"/>
      <c r="J88" s="114"/>
      <c r="K88" s="114"/>
    </row>
    <row r="89" spans="1:11" x14ac:dyDescent="0.25">
      <c r="A89" s="11" t="s">
        <v>96</v>
      </c>
      <c r="B89" s="117">
        <v>1.541022592</v>
      </c>
      <c r="C89" s="164"/>
      <c r="D89" s="111"/>
      <c r="E89" s="111" t="s">
        <v>106</v>
      </c>
      <c r="F89" s="125">
        <v>1800</v>
      </c>
      <c r="G89" s="115">
        <v>1.24E-2</v>
      </c>
      <c r="J89" s="114"/>
      <c r="K89" s="114"/>
    </row>
    <row r="90" spans="1:11" x14ac:dyDescent="0.25">
      <c r="A90" s="11" t="s">
        <v>96</v>
      </c>
      <c r="B90" s="117">
        <v>5.8264000000000005E-4</v>
      </c>
      <c r="C90" s="164"/>
      <c r="D90" s="111"/>
      <c r="E90" s="111" t="s">
        <v>107</v>
      </c>
      <c r="F90" s="117">
        <v>35</v>
      </c>
      <c r="G90" s="115">
        <v>2.0000000000000001E-4</v>
      </c>
      <c r="J90" s="114"/>
      <c r="K90" s="114"/>
    </row>
    <row r="91" spans="1:11" x14ac:dyDescent="0.25">
      <c r="A91" s="11" t="s">
        <v>96</v>
      </c>
      <c r="B91" s="117">
        <v>2.8936980000000001E-3</v>
      </c>
      <c r="C91" s="164"/>
      <c r="D91" s="111"/>
      <c r="E91" s="111" t="s">
        <v>134</v>
      </c>
      <c r="F91" s="117">
        <v>78</v>
      </c>
      <c r="G91" s="115">
        <v>5.0000000000000001E-4</v>
      </c>
      <c r="J91" s="114"/>
      <c r="K91" s="114"/>
    </row>
    <row r="92" spans="1:11" x14ac:dyDescent="0.25">
      <c r="A92" s="11" t="s">
        <v>96</v>
      </c>
      <c r="B92" s="117">
        <v>3.2152199760000002</v>
      </c>
      <c r="C92" s="164"/>
      <c r="D92" s="111"/>
      <c r="E92" s="111" t="s">
        <v>19</v>
      </c>
      <c r="F92" s="125">
        <v>2600</v>
      </c>
      <c r="G92" s="115">
        <v>1.7899999999999999E-2</v>
      </c>
      <c r="J92" s="114"/>
      <c r="K92" s="114"/>
    </row>
    <row r="93" spans="1:11" x14ac:dyDescent="0.25">
      <c r="A93" s="11" t="s">
        <v>96</v>
      </c>
      <c r="B93" s="117">
        <v>1.7170036E-2</v>
      </c>
      <c r="C93" s="164"/>
      <c r="D93" s="111"/>
      <c r="E93" s="111" t="s">
        <v>108</v>
      </c>
      <c r="F93" s="117">
        <v>190</v>
      </c>
      <c r="G93" s="115">
        <v>1.2999999999999999E-3</v>
      </c>
      <c r="J93" s="114"/>
      <c r="K93" s="114"/>
    </row>
    <row r="94" spans="1:11" x14ac:dyDescent="0.25">
      <c r="A94" s="11" t="s">
        <v>96</v>
      </c>
      <c r="B94" s="117">
        <v>2.9726516049999998</v>
      </c>
      <c r="C94" s="164"/>
      <c r="D94" s="111"/>
      <c r="E94" s="111" t="s">
        <v>94</v>
      </c>
      <c r="F94" s="125">
        <v>2500</v>
      </c>
      <c r="G94" s="115">
        <v>1.72E-2</v>
      </c>
      <c r="J94" s="114"/>
      <c r="K94" s="114"/>
    </row>
    <row r="95" spans="1:11" x14ac:dyDescent="0.25">
      <c r="A95" s="11" t="s">
        <v>96</v>
      </c>
      <c r="B95" s="117">
        <v>8.0380499999999997E-3</v>
      </c>
      <c r="C95" s="164"/>
      <c r="D95" s="111"/>
      <c r="E95" s="111" t="s">
        <v>21</v>
      </c>
      <c r="F95" s="117">
        <v>130</v>
      </c>
      <c r="G95" s="115">
        <v>8.9999999999999998E-4</v>
      </c>
      <c r="J95" s="114"/>
      <c r="K95" s="114"/>
    </row>
    <row r="96" spans="1:11" x14ac:dyDescent="0.25">
      <c r="A96" s="11" t="s">
        <v>96</v>
      </c>
      <c r="B96" s="117">
        <v>4.2806182999999998E-2</v>
      </c>
      <c r="C96" s="164"/>
      <c r="D96" s="111"/>
      <c r="E96" s="111" t="s">
        <v>22</v>
      </c>
      <c r="F96" s="117">
        <v>300</v>
      </c>
      <c r="G96" s="115">
        <v>2.0999999999999999E-3</v>
      </c>
      <c r="J96" s="114"/>
      <c r="K96" s="114"/>
    </row>
    <row r="97" spans="1:11" x14ac:dyDescent="0.25">
      <c r="A97" s="11" t="s">
        <v>96</v>
      </c>
      <c r="B97" s="117"/>
      <c r="C97" s="164"/>
      <c r="D97" s="111"/>
      <c r="E97" s="111" t="s">
        <v>109</v>
      </c>
      <c r="F97" s="117"/>
      <c r="G97" s="115"/>
      <c r="J97" s="114"/>
      <c r="K97" s="114"/>
    </row>
    <row r="98" spans="1:11" x14ac:dyDescent="0.25">
      <c r="A98" s="11" t="s">
        <v>96</v>
      </c>
      <c r="B98" s="117">
        <v>55.476813319999998</v>
      </c>
      <c r="C98" s="164"/>
      <c r="D98" s="111"/>
      <c r="E98" s="111" t="s">
        <v>9</v>
      </c>
      <c r="F98" s="125">
        <v>10800</v>
      </c>
      <c r="G98" s="115">
        <v>7.4499999999999997E-2</v>
      </c>
      <c r="J98" s="114"/>
      <c r="K98" s="114"/>
    </row>
    <row r="99" spans="1:11" x14ac:dyDescent="0.25">
      <c r="A99" s="11" t="s">
        <v>96</v>
      </c>
      <c r="B99" s="117">
        <v>11.890606419999999</v>
      </c>
      <c r="C99" s="164"/>
      <c r="D99" s="111"/>
      <c r="E99" s="111" t="s">
        <v>23</v>
      </c>
      <c r="F99" s="125">
        <v>5000</v>
      </c>
      <c r="G99" s="115">
        <v>3.4500000000000003E-2</v>
      </c>
      <c r="J99" s="114"/>
      <c r="K99" s="114"/>
    </row>
    <row r="100" spans="1:11" x14ac:dyDescent="0.25">
      <c r="A100" s="11" t="s">
        <v>96</v>
      </c>
      <c r="B100" s="117">
        <v>2.9726516049999998</v>
      </c>
      <c r="C100" s="164"/>
      <c r="D100" s="111"/>
      <c r="E100" s="111" t="s">
        <v>24</v>
      </c>
      <c r="F100" s="125">
        <v>2500</v>
      </c>
      <c r="G100" s="115">
        <v>1.72E-2</v>
      </c>
      <c r="J100" s="114"/>
      <c r="K100" s="114"/>
    </row>
    <row r="101" spans="1:11" x14ac:dyDescent="0.25">
      <c r="A101" s="11" t="s">
        <v>96</v>
      </c>
      <c r="B101" s="117">
        <v>1.2948869999999999E-2</v>
      </c>
      <c r="C101" s="164"/>
      <c r="D101" s="111"/>
      <c r="E101" s="111" t="s">
        <v>135</v>
      </c>
      <c r="F101" s="117">
        <v>165</v>
      </c>
      <c r="G101" s="115">
        <v>1.1000000000000001E-3</v>
      </c>
      <c r="J101" s="114"/>
      <c r="K101" s="114"/>
    </row>
    <row r="102" spans="1:11" x14ac:dyDescent="0.25">
      <c r="A102" s="11" t="s">
        <v>96</v>
      </c>
      <c r="B102" s="117"/>
      <c r="C102" s="164"/>
      <c r="D102" s="111"/>
      <c r="E102" s="111" t="s">
        <v>110</v>
      </c>
      <c r="F102" s="117"/>
      <c r="G102" s="115"/>
      <c r="J102" s="114"/>
      <c r="K102" s="114"/>
    </row>
    <row r="103" spans="1:11" x14ac:dyDescent="0.25">
      <c r="A103" s="11" t="s">
        <v>96</v>
      </c>
      <c r="B103" s="117"/>
      <c r="C103" s="164"/>
      <c r="D103" s="111"/>
      <c r="E103" s="111" t="s">
        <v>136</v>
      </c>
      <c r="F103" s="117"/>
      <c r="G103" s="115"/>
      <c r="J103" s="114"/>
      <c r="K103" s="114"/>
    </row>
    <row r="104" spans="1:11" x14ac:dyDescent="0.25">
      <c r="A104" s="11" t="s">
        <v>96</v>
      </c>
      <c r="B104" s="117">
        <v>0.154530321</v>
      </c>
      <c r="C104" s="164"/>
      <c r="D104" s="111"/>
      <c r="E104" s="111" t="s">
        <v>25</v>
      </c>
      <c r="F104" s="117">
        <v>570</v>
      </c>
      <c r="G104" s="115">
        <v>3.8999999999999998E-3</v>
      </c>
      <c r="J104" s="114"/>
      <c r="K104" s="114"/>
    </row>
    <row r="105" spans="1:11" x14ac:dyDescent="0.25">
      <c r="A105" s="11" t="s">
        <v>96</v>
      </c>
      <c r="B105" s="117">
        <v>0.29683709899999999</v>
      </c>
      <c r="C105" s="164"/>
      <c r="D105" s="111"/>
      <c r="E105" s="111" t="s">
        <v>111</v>
      </c>
      <c r="F105" s="117">
        <v>790</v>
      </c>
      <c r="G105" s="115">
        <v>5.4000000000000003E-3</v>
      </c>
      <c r="J105" s="114"/>
      <c r="K105" s="114"/>
    </row>
    <row r="106" spans="1:11" x14ac:dyDescent="0.25">
      <c r="A106" s="11" t="s">
        <v>96</v>
      </c>
      <c r="B106" s="117">
        <v>2.8085137E-2</v>
      </c>
      <c r="C106" s="164"/>
      <c r="D106" s="111"/>
      <c r="E106" s="111" t="s">
        <v>137</v>
      </c>
      <c r="F106" s="117">
        <v>243</v>
      </c>
      <c r="G106" s="115">
        <v>1.6999999999999999E-3</v>
      </c>
      <c r="J106" s="114"/>
      <c r="K106" s="114"/>
    </row>
    <row r="107" spans="1:11" x14ac:dyDescent="0.25">
      <c r="A107" s="11" t="s">
        <v>96</v>
      </c>
      <c r="B107" s="117"/>
      <c r="C107" s="164"/>
      <c r="D107" s="111"/>
      <c r="E107" s="111" t="s">
        <v>112</v>
      </c>
      <c r="F107" s="117"/>
      <c r="G107" s="115"/>
      <c r="J107" s="114"/>
      <c r="K107" s="114"/>
    </row>
    <row r="108" spans="1:11" x14ac:dyDescent="0.25">
      <c r="A108" s="11" t="s">
        <v>96</v>
      </c>
      <c r="B108" s="117">
        <v>9.6313912000000002E-2</v>
      </c>
      <c r="C108" s="164"/>
      <c r="D108" s="111"/>
      <c r="E108" s="111" t="s">
        <v>113</v>
      </c>
      <c r="F108" s="117">
        <v>450</v>
      </c>
      <c r="G108" s="115">
        <v>3.0999999999999999E-3</v>
      </c>
      <c r="J108" s="114"/>
      <c r="K108" s="114"/>
    </row>
    <row r="109" spans="1:11" x14ac:dyDescent="0.25">
      <c r="A109" s="11" t="s">
        <v>96</v>
      </c>
      <c r="B109" s="117">
        <v>3.3653269999999999E-2</v>
      </c>
      <c r="C109" s="164"/>
      <c r="D109" s="111"/>
      <c r="E109" s="111" t="s">
        <v>114</v>
      </c>
      <c r="F109" s="117">
        <v>266</v>
      </c>
      <c r="G109" s="115">
        <v>1.8E-3</v>
      </c>
      <c r="J109" s="114"/>
      <c r="K109" s="114"/>
    </row>
    <row r="110" spans="1:11" x14ac:dyDescent="0.25">
      <c r="A110" s="11" t="s">
        <v>96</v>
      </c>
      <c r="B110" s="117">
        <v>0.36492347800000002</v>
      </c>
      <c r="C110" s="164"/>
      <c r="D110" s="111"/>
      <c r="E110" s="111" t="s">
        <v>115</v>
      </c>
      <c r="F110" s="117">
        <v>876</v>
      </c>
      <c r="G110" s="115">
        <v>6.0000000000000001E-3</v>
      </c>
      <c r="J110" s="114"/>
      <c r="K110" s="114"/>
    </row>
    <row r="111" spans="1:11" x14ac:dyDescent="0.25">
      <c r="A111" s="11" t="s">
        <v>96</v>
      </c>
      <c r="B111" s="117">
        <v>0.47562425699999999</v>
      </c>
      <c r="C111" s="164"/>
      <c r="D111" s="111"/>
      <c r="E111" s="111" t="s">
        <v>26</v>
      </c>
      <c r="F111" s="125">
        <v>1000</v>
      </c>
      <c r="G111" s="115">
        <v>6.8999999999999999E-3</v>
      </c>
      <c r="J111" s="114"/>
      <c r="K111" s="114"/>
    </row>
    <row r="112" spans="1:11" x14ac:dyDescent="0.25">
      <c r="A112" s="11" t="s">
        <v>96</v>
      </c>
      <c r="B112" s="117">
        <v>0.575505351</v>
      </c>
      <c r="C112" s="164"/>
      <c r="D112" s="111"/>
      <c r="E112" s="111" t="s">
        <v>56</v>
      </c>
      <c r="F112" s="125">
        <v>1100</v>
      </c>
      <c r="G112" s="115">
        <v>7.6E-3</v>
      </c>
      <c r="J112" s="114"/>
      <c r="K112" s="114"/>
    </row>
    <row r="113" spans="1:11" x14ac:dyDescent="0.25">
      <c r="A113" s="11" t="s">
        <v>96</v>
      </c>
      <c r="B113" s="117">
        <v>1.541022592</v>
      </c>
      <c r="C113" s="164"/>
      <c r="D113" s="111"/>
      <c r="E113" s="111" t="s">
        <v>138</v>
      </c>
      <c r="F113" s="125">
        <v>1800</v>
      </c>
      <c r="G113" s="115">
        <v>1.24E-2</v>
      </c>
      <c r="J113" s="114"/>
      <c r="K113" s="114"/>
    </row>
    <row r="114" spans="1:11" x14ac:dyDescent="0.25">
      <c r="A114" s="11" t="s">
        <v>96</v>
      </c>
      <c r="B114" s="117">
        <v>7.4316290000000004E-3</v>
      </c>
      <c r="C114" s="164"/>
      <c r="D114" s="111"/>
      <c r="E114" s="111" t="s">
        <v>116</v>
      </c>
      <c r="F114" s="117">
        <v>125</v>
      </c>
      <c r="G114" s="115">
        <v>8.9999999999999998E-4</v>
      </c>
      <c r="J114" s="114"/>
      <c r="K114" s="114"/>
    </row>
    <row r="115" spans="1:11" x14ac:dyDescent="0.25">
      <c r="A115" s="11" t="s">
        <v>96</v>
      </c>
      <c r="B115" s="117"/>
      <c r="C115" s="164"/>
      <c r="D115" s="111"/>
      <c r="E115" s="111" t="s">
        <v>139</v>
      </c>
      <c r="F115" s="117"/>
      <c r="G115" s="115"/>
      <c r="J115" s="114"/>
      <c r="K115" s="114"/>
    </row>
    <row r="116" spans="1:11" x14ac:dyDescent="0.25">
      <c r="A116" s="11" t="s">
        <v>96</v>
      </c>
      <c r="B116" s="117">
        <v>4.2806182999999998E-2</v>
      </c>
      <c r="C116" s="164"/>
      <c r="D116" s="111"/>
      <c r="E116" s="111" t="s">
        <v>117</v>
      </c>
      <c r="F116" s="117">
        <v>300</v>
      </c>
      <c r="G116" s="115">
        <v>2.0999999999999999E-3</v>
      </c>
      <c r="J116" s="114"/>
      <c r="K116" s="114"/>
    </row>
    <row r="117" spans="1:11" x14ac:dyDescent="0.25">
      <c r="A117" s="11" t="s">
        <v>96</v>
      </c>
      <c r="B117" s="117">
        <v>1.3745541020000001</v>
      </c>
      <c r="C117" s="164"/>
      <c r="D117" s="111"/>
      <c r="E117" s="111" t="s">
        <v>147</v>
      </c>
      <c r="F117" s="125">
        <v>1700</v>
      </c>
      <c r="G117" s="115">
        <v>1.17E-2</v>
      </c>
      <c r="J117" s="114"/>
      <c r="K117" s="114"/>
    </row>
    <row r="118" spans="1:11" x14ac:dyDescent="0.25">
      <c r="A118" s="11" t="s">
        <v>96</v>
      </c>
      <c r="B118" s="117">
        <v>3.2152199760000002</v>
      </c>
      <c r="C118" s="164"/>
      <c r="D118" s="111"/>
      <c r="E118" s="111" t="s">
        <v>28</v>
      </c>
      <c r="F118" s="125">
        <v>2600</v>
      </c>
      <c r="G118" s="115">
        <v>1.7899999999999999E-2</v>
      </c>
      <c r="J118" s="114"/>
      <c r="K118" s="114"/>
    </row>
    <row r="119" spans="1:11" x14ac:dyDescent="0.25">
      <c r="A119" s="11" t="s">
        <v>96</v>
      </c>
      <c r="B119" s="116">
        <v>1.1890599999999999E-5</v>
      </c>
      <c r="C119" s="164"/>
      <c r="D119" s="111"/>
      <c r="E119" s="111" t="s">
        <v>92</v>
      </c>
      <c r="F119" s="117">
        <v>5</v>
      </c>
      <c r="G119" s="115">
        <v>0</v>
      </c>
      <c r="J119" s="114"/>
      <c r="K119" s="114"/>
    </row>
    <row r="120" spans="1:11" x14ac:dyDescent="0.25">
      <c r="A120" s="11" t="s">
        <v>96</v>
      </c>
      <c r="B120" s="117">
        <v>2.3020214029999999</v>
      </c>
      <c r="C120" s="164"/>
      <c r="D120" s="111"/>
      <c r="E120" s="111" t="s">
        <v>118</v>
      </c>
      <c r="F120" s="125">
        <v>2200</v>
      </c>
      <c r="G120" s="115">
        <v>1.52E-2</v>
      </c>
      <c r="J120" s="114"/>
      <c r="K120" s="114"/>
    </row>
    <row r="121" spans="1:11" x14ac:dyDescent="0.25">
      <c r="A121" s="11" t="s">
        <v>96</v>
      </c>
      <c r="B121" s="117"/>
      <c r="C121" s="164"/>
      <c r="D121" s="111"/>
      <c r="E121" s="111" t="s">
        <v>85</v>
      </c>
      <c r="F121" s="125"/>
      <c r="G121" s="115"/>
      <c r="J121" s="114"/>
      <c r="K121" s="114"/>
    </row>
    <row r="122" spans="1:11" x14ac:dyDescent="0.25">
      <c r="A122" s="11" t="s">
        <v>96</v>
      </c>
      <c r="B122" s="117">
        <v>4.4186939360000004</v>
      </c>
      <c r="C122" s="164"/>
      <c r="D122" s="111"/>
      <c r="E122" s="111" t="s">
        <v>119</v>
      </c>
      <c r="F122" s="125">
        <v>3048</v>
      </c>
      <c r="G122" s="115">
        <v>2.1000000000000001E-2</v>
      </c>
      <c r="J122" s="114"/>
      <c r="K122" s="114"/>
    </row>
    <row r="123" spans="1:11" x14ac:dyDescent="0.25">
      <c r="A123" s="11" t="s">
        <v>96</v>
      </c>
      <c r="B123" s="117">
        <v>3.72889E-4</v>
      </c>
      <c r="C123" s="164"/>
      <c r="D123" s="111"/>
      <c r="E123" s="111" t="s">
        <v>29</v>
      </c>
      <c r="F123" s="117">
        <v>28</v>
      </c>
      <c r="G123" s="115">
        <v>2.0000000000000001E-4</v>
      </c>
      <c r="J123" s="114"/>
      <c r="K123" s="114"/>
    </row>
    <row r="124" spans="1:11" x14ac:dyDescent="0.25">
      <c r="A124" s="11" t="s">
        <v>96</v>
      </c>
      <c r="B124" s="117">
        <v>68.489892979999993</v>
      </c>
      <c r="C124" s="164"/>
      <c r="D124" s="111"/>
      <c r="E124" s="111" t="s">
        <v>16</v>
      </c>
      <c r="F124" s="125">
        <v>12000</v>
      </c>
      <c r="G124" s="115">
        <v>8.2799999999999999E-2</v>
      </c>
      <c r="J124" s="114"/>
      <c r="K124" s="114"/>
    </row>
    <row r="125" spans="1:11" x14ac:dyDescent="0.25">
      <c r="A125" s="11" t="s">
        <v>96</v>
      </c>
      <c r="B125" s="117">
        <v>7.9952437569999999</v>
      </c>
      <c r="C125" s="164"/>
      <c r="D125" s="111"/>
      <c r="E125" s="111" t="s">
        <v>54</v>
      </c>
      <c r="F125" s="125">
        <v>4100</v>
      </c>
      <c r="G125" s="115">
        <v>2.8299999999999999E-2</v>
      </c>
      <c r="J125" s="114"/>
      <c r="K125" s="114"/>
    </row>
    <row r="126" spans="1:11" x14ac:dyDescent="0.25">
      <c r="A126" s="11" t="s">
        <v>96</v>
      </c>
      <c r="B126" s="117">
        <v>3.7674200000000001E-3</v>
      </c>
      <c r="C126" s="164"/>
      <c r="D126" s="111"/>
      <c r="E126" s="111" t="s">
        <v>143</v>
      </c>
      <c r="F126" s="117">
        <v>89</v>
      </c>
      <c r="G126" s="115">
        <v>5.9999999999999995E-4</v>
      </c>
      <c r="J126" s="114"/>
      <c r="K126" s="114"/>
    </row>
    <row r="127" spans="1:11" x14ac:dyDescent="0.25">
      <c r="A127" s="11" t="s">
        <v>96</v>
      </c>
      <c r="B127" s="117">
        <v>0.104173127</v>
      </c>
      <c r="C127" s="164"/>
      <c r="D127" s="111"/>
      <c r="E127" s="111" t="s">
        <v>120</v>
      </c>
      <c r="F127" s="117">
        <v>468</v>
      </c>
      <c r="G127" s="115">
        <v>3.2000000000000002E-3</v>
      </c>
      <c r="J127" s="114"/>
      <c r="K127" s="114"/>
    </row>
    <row r="128" spans="1:11" x14ac:dyDescent="0.25">
      <c r="A128" s="11" t="s">
        <v>96</v>
      </c>
      <c r="B128" s="117">
        <v>0.18282996400000001</v>
      </c>
      <c r="C128" s="164"/>
      <c r="D128" s="111"/>
      <c r="E128" s="111" t="s">
        <v>121</v>
      </c>
      <c r="F128" s="117">
        <v>620</v>
      </c>
      <c r="G128" s="115">
        <v>4.3E-3</v>
      </c>
      <c r="J128" s="114"/>
      <c r="K128" s="114"/>
    </row>
    <row r="129" spans="1:11" x14ac:dyDescent="0.25">
      <c r="A129" s="11" t="s">
        <v>96</v>
      </c>
      <c r="B129" s="117">
        <v>7.6099880999999994E-2</v>
      </c>
      <c r="C129" s="164"/>
      <c r="D129" s="111"/>
      <c r="E129" s="111" t="s">
        <v>32</v>
      </c>
      <c r="F129" s="117">
        <v>400</v>
      </c>
      <c r="G129" s="115">
        <v>2.8E-3</v>
      </c>
      <c r="J129" s="114"/>
      <c r="K129" s="114"/>
    </row>
    <row r="130" spans="1:11" x14ac:dyDescent="0.25">
      <c r="A130" s="11" t="s">
        <v>96</v>
      </c>
      <c r="B130" s="117">
        <v>4.28062E-4</v>
      </c>
      <c r="C130" s="164"/>
      <c r="D130" s="111"/>
      <c r="E130" s="111" t="s">
        <v>122</v>
      </c>
      <c r="F130" s="117">
        <v>30</v>
      </c>
      <c r="G130" s="115">
        <v>2.0000000000000001E-4</v>
      </c>
      <c r="J130" s="114"/>
      <c r="K130" s="114"/>
    </row>
    <row r="131" spans="1:11" x14ac:dyDescent="0.25">
      <c r="A131" s="11" t="s">
        <v>96</v>
      </c>
      <c r="B131" s="117"/>
      <c r="C131" s="164"/>
      <c r="D131" s="111"/>
      <c r="E131" s="111" t="s">
        <v>123</v>
      </c>
      <c r="F131" s="117"/>
      <c r="G131" s="115"/>
      <c r="J131" s="114"/>
      <c r="K131" s="114"/>
    </row>
    <row r="132" spans="1:11" x14ac:dyDescent="0.25">
      <c r="A132" s="11" t="s">
        <v>96</v>
      </c>
      <c r="B132" s="117"/>
      <c r="C132" s="164"/>
      <c r="D132" s="111"/>
      <c r="E132" s="111" t="s">
        <v>124</v>
      </c>
      <c r="F132" s="117"/>
      <c r="G132" s="115"/>
      <c r="J132" s="114"/>
      <c r="K132" s="114"/>
    </row>
    <row r="133" spans="1:11" x14ac:dyDescent="0.25">
      <c r="A133" s="11" t="s">
        <v>96</v>
      </c>
      <c r="B133" s="117"/>
      <c r="C133" s="164"/>
      <c r="D133" s="111"/>
      <c r="E133" s="111" t="s">
        <v>140</v>
      </c>
      <c r="F133" s="117"/>
      <c r="G133" s="115"/>
      <c r="J133" s="114"/>
      <c r="K133" s="114"/>
    </row>
    <row r="134" spans="1:11" x14ac:dyDescent="0.25">
      <c r="A134" s="11" t="s">
        <v>96</v>
      </c>
      <c r="B134" s="117">
        <v>11.444549009999999</v>
      </c>
      <c r="C134" s="164"/>
      <c r="D134" s="111"/>
      <c r="E134" s="111" t="s">
        <v>125</v>
      </c>
      <c r="F134" s="125">
        <v>4905</v>
      </c>
      <c r="G134" s="115">
        <v>3.3799999999999997E-2</v>
      </c>
      <c r="J134" s="114"/>
      <c r="K134" s="114"/>
    </row>
    <row r="135" spans="1:11" x14ac:dyDescent="0.25">
      <c r="A135" s="11" t="s">
        <v>96</v>
      </c>
      <c r="B135" s="117">
        <v>4.2806182999999998E-2</v>
      </c>
      <c r="C135" s="164"/>
      <c r="D135" s="111"/>
      <c r="E135" s="111" t="s">
        <v>31</v>
      </c>
      <c r="F135" s="117">
        <v>300</v>
      </c>
      <c r="G135" s="115">
        <v>2.0999999999999999E-3</v>
      </c>
      <c r="J135" s="114"/>
      <c r="K135" s="114"/>
    </row>
    <row r="136" spans="1:11" x14ac:dyDescent="0.25">
      <c r="A136" s="11" t="s">
        <v>96</v>
      </c>
      <c r="B136" s="117">
        <v>4.5413080000000002E-2</v>
      </c>
      <c r="C136" s="164"/>
      <c r="D136" s="111"/>
      <c r="E136" s="111" t="s">
        <v>141</v>
      </c>
      <c r="F136" s="117">
        <v>309</v>
      </c>
      <c r="G136" s="115">
        <v>2.0999999999999999E-3</v>
      </c>
      <c r="J136" s="114"/>
      <c r="K136" s="114"/>
    </row>
    <row r="137" spans="1:11" x14ac:dyDescent="0.25">
      <c r="A137" s="11" t="s">
        <v>96</v>
      </c>
      <c r="B137" s="117">
        <v>2.739595719</v>
      </c>
      <c r="C137" s="164"/>
      <c r="D137" s="111"/>
      <c r="E137" s="111" t="s">
        <v>126</v>
      </c>
      <c r="F137" s="125">
        <v>2400</v>
      </c>
      <c r="G137" s="115">
        <v>1.66E-2</v>
      </c>
      <c r="J137" s="114"/>
      <c r="K137" s="114"/>
    </row>
    <row r="138" spans="1:11" x14ac:dyDescent="0.25">
      <c r="A138" s="11" t="s">
        <v>96</v>
      </c>
      <c r="B138" s="117">
        <v>0.456789536</v>
      </c>
      <c r="C138" s="164"/>
      <c r="D138" s="111"/>
      <c r="E138" s="111" t="s">
        <v>127</v>
      </c>
      <c r="F138" s="111">
        <v>980</v>
      </c>
      <c r="G138" s="115">
        <v>6.7999999999999996E-3</v>
      </c>
      <c r="J138" s="114"/>
      <c r="K138" s="114"/>
    </row>
    <row r="139" spans="1:11" x14ac:dyDescent="0.25">
      <c r="A139" s="11" t="s">
        <v>96</v>
      </c>
      <c r="B139" s="117">
        <v>0.30439952399999998</v>
      </c>
      <c r="C139" s="164"/>
      <c r="D139" s="111"/>
      <c r="E139" s="111" t="s">
        <v>128</v>
      </c>
      <c r="F139" s="117">
        <v>800</v>
      </c>
      <c r="G139" s="115">
        <v>5.4999999999999997E-3</v>
      </c>
      <c r="J139" s="114"/>
      <c r="K139" s="114"/>
    </row>
    <row r="140" spans="1:11" x14ac:dyDescent="0.25">
      <c r="A140" s="11" t="s">
        <v>96</v>
      </c>
      <c r="B140" s="117">
        <v>43.742259220000001</v>
      </c>
      <c r="C140" s="164"/>
      <c r="D140" s="111"/>
      <c r="E140" s="111" t="s">
        <v>38</v>
      </c>
      <c r="F140" s="125">
        <v>9590</v>
      </c>
      <c r="G140" s="115">
        <v>6.6100000000000006E-2</v>
      </c>
      <c r="J140" s="114"/>
      <c r="K140" s="114"/>
    </row>
    <row r="141" spans="1:11" x14ac:dyDescent="0.25">
      <c r="A141" s="11" t="s">
        <v>96</v>
      </c>
      <c r="B141" s="117">
        <v>0.68489893000000002</v>
      </c>
      <c r="C141" s="164"/>
      <c r="D141" s="111"/>
      <c r="E141" s="111" t="s">
        <v>129</v>
      </c>
      <c r="F141" s="125">
        <v>1200</v>
      </c>
      <c r="G141" s="115">
        <v>8.3000000000000001E-3</v>
      </c>
      <c r="J141" s="114"/>
      <c r="K141" s="114"/>
    </row>
    <row r="142" spans="1:11" x14ac:dyDescent="0.25">
      <c r="A142" s="11" t="s">
        <v>96</v>
      </c>
      <c r="B142" s="117">
        <v>0.47562425699999999</v>
      </c>
      <c r="C142" s="164"/>
      <c r="D142" s="111"/>
      <c r="E142" s="111" t="s">
        <v>12</v>
      </c>
      <c r="F142" s="125">
        <v>1000</v>
      </c>
      <c r="G142" s="115">
        <v>6.8999999999999999E-3</v>
      </c>
      <c r="J142" s="114"/>
      <c r="K142" s="114"/>
    </row>
    <row r="143" spans="1:11" x14ac:dyDescent="0.25">
      <c r="A143" s="11" t="s">
        <v>96</v>
      </c>
      <c r="B143" s="117">
        <v>4.2806182999999998E-2</v>
      </c>
      <c r="C143" s="164"/>
      <c r="D143" s="111"/>
      <c r="E143" s="111" t="s">
        <v>47</v>
      </c>
      <c r="F143" s="117">
        <v>300</v>
      </c>
      <c r="G143" s="115">
        <v>2.0999999999999999E-3</v>
      </c>
      <c r="J143" s="114"/>
      <c r="K143" s="114"/>
    </row>
    <row r="144" spans="1:11" x14ac:dyDescent="0.25">
      <c r="A144" s="150" t="s">
        <v>96</v>
      </c>
      <c r="B144" s="152">
        <v>4.3833530000000004E-3</v>
      </c>
      <c r="C144" s="150"/>
      <c r="E144" s="12" t="s">
        <v>86</v>
      </c>
      <c r="F144" s="152">
        <v>96</v>
      </c>
      <c r="G144" s="119">
        <v>6.9999999999999999E-4</v>
      </c>
      <c r="H144" s="12"/>
      <c r="I144" s="12"/>
      <c r="J144" s="12"/>
    </row>
    <row r="145" spans="1:10" x14ac:dyDescent="0.25">
      <c r="A145" s="70" t="s">
        <v>149</v>
      </c>
      <c r="B145" s="185">
        <v>252.54441869999999</v>
      </c>
      <c r="C145" s="187">
        <v>1664.6941059999999</v>
      </c>
      <c r="D145" s="113"/>
      <c r="E145" s="107" t="s">
        <v>99</v>
      </c>
      <c r="F145" s="183">
        <v>6468</v>
      </c>
      <c r="G145" s="184">
        <v>0.15890000000000001</v>
      </c>
      <c r="J145" s="186">
        <v>40700</v>
      </c>
    </row>
    <row r="146" spans="1:10" x14ac:dyDescent="0.25">
      <c r="A146" s="105" t="s">
        <v>149</v>
      </c>
      <c r="B146" s="185">
        <v>0.51825848600000002</v>
      </c>
      <c r="C146" s="187"/>
      <c r="D146" s="107"/>
      <c r="E146" s="107" t="s">
        <v>6</v>
      </c>
      <c r="F146" s="185">
        <v>293</v>
      </c>
      <c r="G146" s="184">
        <v>7.1999999999999998E-3</v>
      </c>
      <c r="J146" s="185"/>
    </row>
    <row r="147" spans="1:10" x14ac:dyDescent="0.25">
      <c r="A147" s="105" t="s">
        <v>149</v>
      </c>
      <c r="B147" s="185">
        <v>787.28707459999998</v>
      </c>
      <c r="C147" s="187"/>
      <c r="D147" s="107"/>
      <c r="E147" s="107" t="s">
        <v>82</v>
      </c>
      <c r="F147" s="183">
        <v>11420</v>
      </c>
      <c r="G147" s="184">
        <v>0.28060000000000002</v>
      </c>
      <c r="J147" s="185"/>
    </row>
    <row r="148" spans="1:10" x14ac:dyDescent="0.25">
      <c r="A148" s="105" t="s">
        <v>149</v>
      </c>
      <c r="B148" s="185">
        <v>8.6930799459999992</v>
      </c>
      <c r="C148" s="187"/>
      <c r="D148" s="107"/>
      <c r="E148" s="107" t="s">
        <v>151</v>
      </c>
      <c r="F148" s="183">
        <v>1200</v>
      </c>
      <c r="G148" s="184">
        <v>2.9499999999999998E-2</v>
      </c>
      <c r="J148" s="185"/>
    </row>
    <row r="149" spans="1:10" x14ac:dyDescent="0.25">
      <c r="A149" s="105" t="s">
        <v>149</v>
      </c>
      <c r="B149" s="185">
        <v>232.05693969999999</v>
      </c>
      <c r="C149" s="187"/>
      <c r="D149" s="107"/>
      <c r="E149" s="107" t="s">
        <v>15</v>
      </c>
      <c r="F149" s="183">
        <v>6200</v>
      </c>
      <c r="G149" s="184">
        <v>0.15229999999999999</v>
      </c>
      <c r="J149" s="185"/>
    </row>
    <row r="150" spans="1:10" x14ac:dyDescent="0.25">
      <c r="A150" s="105" t="s">
        <v>149</v>
      </c>
      <c r="B150" s="185"/>
      <c r="C150" s="187"/>
      <c r="D150" s="107"/>
      <c r="E150" s="107" t="s">
        <v>152</v>
      </c>
      <c r="F150" s="183"/>
      <c r="G150" s="184"/>
      <c r="J150" s="185"/>
    </row>
    <row r="151" spans="1:10" x14ac:dyDescent="0.25">
      <c r="A151" s="105" t="s">
        <v>149</v>
      </c>
      <c r="B151" s="185">
        <v>58.01423492</v>
      </c>
      <c r="C151" s="187"/>
      <c r="D151" s="107"/>
      <c r="E151" s="107" t="s">
        <v>94</v>
      </c>
      <c r="F151" s="183">
        <v>3100</v>
      </c>
      <c r="G151" s="184">
        <v>7.6200000000000004E-2</v>
      </c>
      <c r="J151" s="185"/>
    </row>
    <row r="152" spans="1:10" x14ac:dyDescent="0.25">
      <c r="A152" s="105" t="s">
        <v>149</v>
      </c>
      <c r="B152" s="185">
        <v>9.5841206410000002</v>
      </c>
      <c r="C152" s="187"/>
      <c r="D152" s="107"/>
      <c r="E152" s="107" t="s">
        <v>136</v>
      </c>
      <c r="F152" s="183">
        <v>1260</v>
      </c>
      <c r="G152" s="184">
        <v>3.1E-2</v>
      </c>
      <c r="J152" s="185"/>
    </row>
    <row r="153" spans="1:10" x14ac:dyDescent="0.25">
      <c r="A153" s="105" t="s">
        <v>149</v>
      </c>
      <c r="B153" s="185">
        <v>12.053009680000001</v>
      </c>
      <c r="C153" s="187"/>
      <c r="D153" s="107"/>
      <c r="E153" s="107" t="s">
        <v>153</v>
      </c>
      <c r="F153" s="183">
        <v>1413</v>
      </c>
      <c r="G153" s="184">
        <v>3.4700000000000002E-2</v>
      </c>
      <c r="J153" s="185"/>
    </row>
    <row r="154" spans="1:10" x14ac:dyDescent="0.25">
      <c r="A154" s="105" t="s">
        <v>149</v>
      </c>
      <c r="B154" s="185">
        <v>0.24147444300000001</v>
      </c>
      <c r="C154" s="187"/>
      <c r="D154" s="107"/>
      <c r="E154" s="14" t="s">
        <v>154</v>
      </c>
      <c r="F154" s="185">
        <v>200</v>
      </c>
      <c r="G154" s="184">
        <v>4.8999999999999998E-3</v>
      </c>
      <c r="J154" s="185"/>
    </row>
    <row r="155" spans="1:10" x14ac:dyDescent="0.25">
      <c r="A155" s="105" t="s">
        <v>149</v>
      </c>
      <c r="B155" s="185">
        <v>295.214876</v>
      </c>
      <c r="C155" s="187"/>
      <c r="D155" s="107"/>
      <c r="E155" s="107" t="s">
        <v>16</v>
      </c>
      <c r="F155" s="183">
        <v>6993</v>
      </c>
      <c r="G155" s="184">
        <v>0.17180000000000001</v>
      </c>
      <c r="J155" s="185"/>
    </row>
    <row r="156" spans="1:10" x14ac:dyDescent="0.25">
      <c r="A156" s="105" t="s">
        <v>149</v>
      </c>
      <c r="B156" s="185">
        <v>2.874149557</v>
      </c>
      <c r="C156" s="187"/>
      <c r="D156" s="107"/>
      <c r="E156" s="107" t="s">
        <v>32</v>
      </c>
      <c r="F156" s="185">
        <v>690</v>
      </c>
      <c r="G156" s="184">
        <v>1.7000000000000001E-2</v>
      </c>
      <c r="J156" s="185"/>
    </row>
    <row r="157" spans="1:10" x14ac:dyDescent="0.25">
      <c r="A157" s="105" t="s">
        <v>149</v>
      </c>
      <c r="B157" s="185"/>
      <c r="C157" s="187"/>
      <c r="D157" s="107"/>
      <c r="E157" s="107" t="s">
        <v>126</v>
      </c>
      <c r="F157" s="185"/>
      <c r="G157" s="184"/>
      <c r="J157" s="185"/>
    </row>
    <row r="158" spans="1:10" x14ac:dyDescent="0.25">
      <c r="A158" s="105" t="s">
        <v>149</v>
      </c>
      <c r="B158" s="185">
        <v>2.2463160059999998</v>
      </c>
      <c r="C158" s="187"/>
      <c r="D158" s="107"/>
      <c r="E158" s="107" t="s">
        <v>128</v>
      </c>
      <c r="F158" s="185">
        <v>610</v>
      </c>
      <c r="G158" s="184">
        <v>1.4999999999999999E-2</v>
      </c>
      <c r="J158" s="185"/>
    </row>
    <row r="159" spans="1:10" x14ac:dyDescent="0.25">
      <c r="A159" s="105" t="s">
        <v>149</v>
      </c>
      <c r="B159" s="185">
        <v>3.3057851239999998</v>
      </c>
      <c r="C159" s="187"/>
      <c r="D159" s="107"/>
      <c r="E159" s="107" t="s">
        <v>38</v>
      </c>
      <c r="F159" s="185">
        <v>740</v>
      </c>
      <c r="G159" s="184">
        <v>1.8200000000000001E-2</v>
      </c>
      <c r="J159" s="185"/>
    </row>
    <row r="160" spans="1:10" x14ac:dyDescent="0.25">
      <c r="A160" s="150" t="s">
        <v>149</v>
      </c>
      <c r="B160" s="201">
        <v>6.0368611000000003E-2</v>
      </c>
      <c r="C160" s="321"/>
      <c r="D160" s="12"/>
      <c r="E160" s="16" t="s">
        <v>129</v>
      </c>
      <c r="F160" s="201">
        <v>100</v>
      </c>
      <c r="G160" s="195">
        <v>2.5000000000000001E-3</v>
      </c>
      <c r="H160" s="12"/>
      <c r="I160" s="12"/>
      <c r="J160" s="201"/>
    </row>
    <row r="161" spans="1:10" x14ac:dyDescent="0.25">
      <c r="A161" s="11" t="s">
        <v>155</v>
      </c>
      <c r="B161" s="146">
        <f>POWER((F161/$J$161)*100, 2)</f>
        <v>0</v>
      </c>
      <c r="C161" s="11">
        <f>SUM(B161:B206)</f>
        <v>2711.8876018318301</v>
      </c>
      <c r="D161" s="197"/>
      <c r="E161" s="146" t="s">
        <v>17</v>
      </c>
      <c r="F161" s="198"/>
      <c r="H161" s="146"/>
      <c r="I161" s="146"/>
      <c r="J161" s="146">
        <v>73900</v>
      </c>
    </row>
    <row r="162" spans="1:10" x14ac:dyDescent="0.25">
      <c r="A162" s="11" t="s">
        <v>155</v>
      </c>
      <c r="B162" s="146">
        <f t="shared" ref="B162:B206" si="10">POWER((F162/$J$161)*100, 2)</f>
        <v>0.3108175660705228</v>
      </c>
      <c r="D162" s="197"/>
      <c r="E162" s="146" t="s">
        <v>97</v>
      </c>
      <c r="F162" s="198">
        <v>412</v>
      </c>
      <c r="G162" s="21">
        <f>F162/$J$161</f>
        <v>5.5751014884979702E-3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0.77363807654347672</v>
      </c>
      <c r="D163" s="197"/>
      <c r="E163" s="146" t="s">
        <v>5</v>
      </c>
      <c r="F163" s="198">
        <v>650</v>
      </c>
      <c r="G163" s="21">
        <f t="shared" ref="G163:G202" si="11">F163/$J$161</f>
        <v>8.7956698240866035E-3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10.198472499684136</v>
      </c>
      <c r="D164" s="197"/>
      <c r="E164" s="146" t="s">
        <v>6</v>
      </c>
      <c r="F164" s="198">
        <v>2360</v>
      </c>
      <c r="G164" s="21">
        <f t="shared" si="11"/>
        <v>3.1935047361299054E-2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</v>
      </c>
      <c r="D165" s="197"/>
      <c r="E165" s="146" t="s">
        <v>168</v>
      </c>
      <c r="F165" s="198"/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0</v>
      </c>
      <c r="D166" s="197"/>
      <c r="E166" s="146" t="s">
        <v>82</v>
      </c>
      <c r="F166" s="198"/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1.6479864352405418E-5</v>
      </c>
      <c r="D167" s="197"/>
      <c r="E167" s="146" t="s">
        <v>83</v>
      </c>
      <c r="F167" s="198">
        <v>3</v>
      </c>
      <c r="G167" s="21">
        <f t="shared" si="11"/>
        <v>4.0595399188092019E-5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2373.1004667463808</v>
      </c>
      <c r="D168" s="197"/>
      <c r="E168" s="146" t="s">
        <v>15</v>
      </c>
      <c r="F168" s="198">
        <v>36000</v>
      </c>
      <c r="G168" s="21">
        <f t="shared" si="11"/>
        <v>0.48714479025710422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0</v>
      </c>
      <c r="D169" s="197"/>
      <c r="E169" s="146" t="s">
        <v>156</v>
      </c>
      <c r="F169" s="198"/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4.1199660881013537E-4</v>
      </c>
      <c r="D170" s="197"/>
      <c r="E170" s="146" t="s">
        <v>103</v>
      </c>
      <c r="F170" s="198">
        <v>15</v>
      </c>
      <c r="G170" s="21">
        <f t="shared" si="11"/>
        <v>2.0297699594046007E-4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4.9851589666026372</v>
      </c>
      <c r="D171" s="197"/>
      <c r="E171" s="146" t="s">
        <v>106</v>
      </c>
      <c r="F171" s="198">
        <v>1650</v>
      </c>
      <c r="G171" s="21">
        <f t="shared" si="11"/>
        <v>2.2327469553450607E-2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0.22048044297875374</v>
      </c>
      <c r="D172" s="197"/>
      <c r="E172" s="146" t="s">
        <v>164</v>
      </c>
      <c r="F172" s="198">
        <v>347</v>
      </c>
      <c r="G172" s="21">
        <f t="shared" si="11"/>
        <v>4.6955345060893097E-3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0.25067704776047794</v>
      </c>
      <c r="D173" s="197"/>
      <c r="E173" s="146" t="s">
        <v>9</v>
      </c>
      <c r="F173" s="198">
        <v>370</v>
      </c>
      <c r="G173" s="21">
        <f t="shared" si="11"/>
        <v>5.0067658998646817E-3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0</v>
      </c>
      <c r="D174" s="197"/>
      <c r="E174" s="146" t="s">
        <v>23</v>
      </c>
      <c r="F174" s="198"/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2.6441026805414923E-3</v>
      </c>
      <c r="D175" s="197"/>
      <c r="E175" s="146" t="s">
        <v>24</v>
      </c>
      <c r="F175" s="198">
        <v>38</v>
      </c>
      <c r="G175" s="21">
        <f t="shared" si="11"/>
        <v>5.1420838971583224E-4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0</v>
      </c>
      <c r="D176" s="197"/>
      <c r="E176" s="146" t="s">
        <v>135</v>
      </c>
      <c r="F176" s="198"/>
      <c r="G176" s="21">
        <f t="shared" si="11"/>
        <v>0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2.2156262073789512</v>
      </c>
      <c r="D177" s="197"/>
      <c r="E177" s="146" t="s">
        <v>136</v>
      </c>
      <c r="F177" s="198">
        <v>1100</v>
      </c>
      <c r="G177" s="21">
        <f t="shared" si="11"/>
        <v>1.4884979702300407E-2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12.378209224695627</v>
      </c>
      <c r="D178" s="197"/>
      <c r="E178" s="146" t="s">
        <v>153</v>
      </c>
      <c r="F178" s="198">
        <v>2600</v>
      </c>
      <c r="G178" s="21">
        <f t="shared" si="11"/>
        <v>3.5182679296346414E-2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0.27424142268837864</v>
      </c>
      <c r="D179" s="197"/>
      <c r="E179" s="146" t="s">
        <v>36</v>
      </c>
      <c r="F179" s="198">
        <v>387</v>
      </c>
      <c r="G179" s="21">
        <f t="shared" si="11"/>
        <v>5.2368064952638699E-3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1.6525641753384321E-2</v>
      </c>
      <c r="D180" s="197"/>
      <c r="E180" s="146" t="s">
        <v>137</v>
      </c>
      <c r="F180" s="198">
        <v>95</v>
      </c>
      <c r="G180" s="21">
        <f t="shared" si="11"/>
        <v>1.2855209742895805E-3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0.40448911504959528</v>
      </c>
      <c r="D181" s="197"/>
      <c r="E181" s="146" t="s">
        <v>56</v>
      </c>
      <c r="F181" s="198">
        <v>470</v>
      </c>
      <c r="G181" s="21">
        <f t="shared" si="11"/>
        <v>6.3599458728010828E-3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151.63306300252142</v>
      </c>
      <c r="D182" s="197"/>
      <c r="E182" s="146" t="s">
        <v>165</v>
      </c>
      <c r="F182" s="198">
        <v>9100</v>
      </c>
      <c r="G182" s="21">
        <f t="shared" si="11"/>
        <v>0.12313937753721245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0</v>
      </c>
      <c r="D183" s="197"/>
      <c r="E183" s="146" t="s">
        <v>157</v>
      </c>
      <c r="F183" s="198"/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2.215626207378951E-4</v>
      </c>
      <c r="D184" s="197"/>
      <c r="E184" s="146" t="s">
        <v>28</v>
      </c>
      <c r="F184" s="198">
        <v>11</v>
      </c>
      <c r="G184" s="21">
        <f t="shared" si="11"/>
        <v>1.4884979702300407E-4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2.5496181249210341</v>
      </c>
      <c r="D185" s="197"/>
      <c r="E185" s="146" t="s">
        <v>92</v>
      </c>
      <c r="F185" s="198">
        <v>1180</v>
      </c>
      <c r="G185" s="21">
        <f t="shared" si="11"/>
        <v>1.5967523680649527E-2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1.8310960391561574E-6</v>
      </c>
      <c r="D186" s="197"/>
      <c r="E186" s="146" t="s">
        <v>158</v>
      </c>
      <c r="F186" s="198">
        <v>1</v>
      </c>
      <c r="G186" s="21">
        <f t="shared" si="11"/>
        <v>1.3531799729364005E-5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36.750829944279744</v>
      </c>
      <c r="D187" s="197"/>
      <c r="E187" s="146" t="s">
        <v>16</v>
      </c>
      <c r="F187" s="198">
        <v>4480</v>
      </c>
      <c r="G187" s="21">
        <f t="shared" si="11"/>
        <v>6.0622462787550742E-2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3.0945523061739069</v>
      </c>
      <c r="D188" s="197"/>
      <c r="E188" s="146" t="s">
        <v>54</v>
      </c>
      <c r="F188" s="198">
        <v>1300</v>
      </c>
      <c r="G188" s="21">
        <f t="shared" si="11"/>
        <v>1.7591339648173207E-2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0.30034552782258878</v>
      </c>
      <c r="D189" s="197"/>
      <c r="E189" s="146" t="s">
        <v>159</v>
      </c>
      <c r="F189" s="198">
        <v>405</v>
      </c>
      <c r="G189" s="21">
        <f t="shared" si="11"/>
        <v>5.4803788903924223E-3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1.0027081910419118</v>
      </c>
      <c r="D190" s="197"/>
      <c r="E190" s="146" t="s">
        <v>121</v>
      </c>
      <c r="F190" s="198">
        <v>740</v>
      </c>
      <c r="G190" s="21">
        <f t="shared" si="11"/>
        <v>1.0013531799729363E-2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5.9327511668659505E-4</v>
      </c>
      <c r="D191" s="197"/>
      <c r="E191" s="146" t="s">
        <v>160</v>
      </c>
      <c r="F191" s="198">
        <v>18</v>
      </c>
      <c r="G191" s="21">
        <f t="shared" si="11"/>
        <v>2.4357239512855209E-4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9.2699236982280483E-2</v>
      </c>
      <c r="D192" s="197"/>
      <c r="E192" s="146" t="s">
        <v>123</v>
      </c>
      <c r="F192" s="198">
        <v>225</v>
      </c>
      <c r="G192" s="21">
        <f t="shared" si="11"/>
        <v>3.0446549391069011E-3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1.6479864352405418E-5</v>
      </c>
      <c r="D193" s="197"/>
      <c r="E193" s="146" t="s">
        <v>46</v>
      </c>
      <c r="F193" s="198">
        <v>3</v>
      </c>
      <c r="G193" s="21">
        <f t="shared" si="11"/>
        <v>4.0595399188092019E-5</v>
      </c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1.8310960391561574E-6</v>
      </c>
      <c r="D194" s="197"/>
      <c r="E194" s="146" t="s">
        <v>161</v>
      </c>
      <c r="F194" s="198">
        <v>1</v>
      </c>
      <c r="G194" s="21">
        <f t="shared" si="11"/>
        <v>1.3531799729364005E-5</v>
      </c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0.29297536626498522</v>
      </c>
      <c r="D195" s="197"/>
      <c r="E195" s="146" t="s">
        <v>162</v>
      </c>
      <c r="F195" s="198">
        <v>400</v>
      </c>
      <c r="G195" s="21">
        <f t="shared" si="11"/>
        <v>5.4127198917456026E-3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1.2013821112903551</v>
      </c>
      <c r="D196" s="197"/>
      <c r="E196" s="146" t="s">
        <v>166</v>
      </c>
      <c r="F196" s="198">
        <v>810</v>
      </c>
      <c r="G196" s="21">
        <f t="shared" si="11"/>
        <v>1.0960757780784845E-2</v>
      </c>
      <c r="H196" s="146"/>
      <c r="I196" s="146"/>
      <c r="J196" s="76"/>
    </row>
    <row r="197" spans="1:10" x14ac:dyDescent="0.25">
      <c r="A197" s="11" t="s">
        <v>155</v>
      </c>
      <c r="B197" s="146">
        <f t="shared" si="10"/>
        <v>5.9327511668659516E-2</v>
      </c>
      <c r="D197" s="197"/>
      <c r="E197" s="146" t="s">
        <v>31</v>
      </c>
      <c r="F197" s="198">
        <v>180</v>
      </c>
      <c r="G197" s="21">
        <f t="shared" si="11"/>
        <v>2.4357239512855212E-3</v>
      </c>
      <c r="H197" s="146"/>
      <c r="I197" s="146"/>
      <c r="J197" s="76"/>
    </row>
    <row r="198" spans="1:10" x14ac:dyDescent="0.25">
      <c r="A198" s="11" t="s">
        <v>155</v>
      </c>
      <c r="B198" s="146">
        <f t="shared" si="10"/>
        <v>108.84785606120256</v>
      </c>
      <c r="D198" s="197"/>
      <c r="E198" s="146" t="s">
        <v>38</v>
      </c>
      <c r="F198" s="198">
        <v>7710</v>
      </c>
      <c r="G198" s="21">
        <f t="shared" si="11"/>
        <v>0.10433017591339648</v>
      </c>
      <c r="H198" s="146"/>
      <c r="I198" s="146"/>
      <c r="J198" s="76"/>
    </row>
    <row r="199" spans="1:10" x14ac:dyDescent="0.25">
      <c r="A199" s="11" t="s">
        <v>155</v>
      </c>
      <c r="B199" s="146">
        <f t="shared" si="10"/>
        <v>3.0945523061739064E-2</v>
      </c>
      <c r="D199" s="197"/>
      <c r="E199" s="146" t="s">
        <v>129</v>
      </c>
      <c r="F199" s="198">
        <v>130</v>
      </c>
      <c r="G199" s="21">
        <f t="shared" si="11"/>
        <v>1.7591339648173206E-3</v>
      </c>
      <c r="H199" s="146"/>
      <c r="I199" s="146"/>
      <c r="J199" s="76"/>
    </row>
    <row r="200" spans="1:10" x14ac:dyDescent="0.25">
      <c r="A200" s="11" t="s">
        <v>155</v>
      </c>
      <c r="B200" s="146">
        <f t="shared" si="10"/>
        <v>1.3348690125448391E-3</v>
      </c>
      <c r="D200" s="197"/>
      <c r="E200" s="146" t="s">
        <v>12</v>
      </c>
      <c r="F200" s="198">
        <v>27</v>
      </c>
      <c r="G200" s="21">
        <f t="shared" si="11"/>
        <v>3.6535859269282812E-4</v>
      </c>
      <c r="H200" s="146"/>
      <c r="I200" s="146"/>
      <c r="J200" s="76"/>
    </row>
    <row r="201" spans="1:10" x14ac:dyDescent="0.25">
      <c r="A201" s="11" t="s">
        <v>155</v>
      </c>
      <c r="B201" s="146">
        <f t="shared" si="10"/>
        <v>0.89723705918651731</v>
      </c>
      <c r="D201" s="197"/>
      <c r="E201" s="146" t="s">
        <v>47</v>
      </c>
      <c r="F201" s="198">
        <v>700</v>
      </c>
      <c r="G201" s="21">
        <f t="shared" si="11"/>
        <v>9.4722598105548041E-3</v>
      </c>
      <c r="H201" s="146"/>
      <c r="I201" s="146"/>
      <c r="J201" s="76"/>
    </row>
    <row r="202" spans="1:10" x14ac:dyDescent="0.25">
      <c r="A202" s="11" t="s">
        <v>155</v>
      </c>
      <c r="B202" s="146">
        <f t="shared" si="10"/>
        <v>1.6479864352405418E-5</v>
      </c>
      <c r="D202" s="197"/>
      <c r="E202" s="146" t="s">
        <v>86</v>
      </c>
      <c r="F202" s="198">
        <v>3</v>
      </c>
      <c r="G202" s="21">
        <f t="shared" si="11"/>
        <v>4.0595399188092019E-5</v>
      </c>
      <c r="H202" s="146"/>
      <c r="I202" s="146"/>
      <c r="J202" s="76"/>
    </row>
    <row r="203" spans="1:10" x14ac:dyDescent="0.25">
      <c r="A203" s="11" t="s">
        <v>155</v>
      </c>
      <c r="B203" s="146">
        <f t="shared" si="10"/>
        <v>0</v>
      </c>
      <c r="D203" s="197"/>
      <c r="E203" s="146" t="s">
        <v>81</v>
      </c>
      <c r="F203" s="199"/>
      <c r="H203" s="146"/>
      <c r="I203" s="146"/>
      <c r="J203" s="76"/>
    </row>
    <row r="204" spans="1:10" x14ac:dyDescent="0.25">
      <c r="A204" s="11" t="s">
        <v>155</v>
      </c>
      <c r="B204" s="146">
        <f t="shared" si="10"/>
        <v>0</v>
      </c>
      <c r="D204" s="197"/>
      <c r="E204" s="146" t="s">
        <v>19</v>
      </c>
      <c r="F204" s="198"/>
      <c r="H204" s="146"/>
      <c r="I204" s="146"/>
      <c r="J204" s="76"/>
    </row>
    <row r="205" spans="1:10" x14ac:dyDescent="0.25">
      <c r="A205" s="11" t="s">
        <v>155</v>
      </c>
      <c r="B205" s="146">
        <f t="shared" si="10"/>
        <v>0</v>
      </c>
      <c r="D205" s="197"/>
      <c r="E205" s="146" t="s">
        <v>94</v>
      </c>
      <c r="F205" s="198"/>
      <c r="H205" s="146"/>
      <c r="I205" s="146"/>
      <c r="J205" s="76"/>
    </row>
    <row r="206" spans="1:10" x14ac:dyDescent="0.25">
      <c r="A206" s="150" t="s">
        <v>155</v>
      </c>
      <c r="B206" s="12">
        <f t="shared" si="10"/>
        <v>0</v>
      </c>
      <c r="C206" s="150"/>
      <c r="D206" s="131"/>
      <c r="E206" s="12" t="s">
        <v>163</v>
      </c>
      <c r="F206" s="205"/>
      <c r="G206" s="27"/>
      <c r="H206" s="12"/>
      <c r="I206" s="12"/>
      <c r="J206" s="147"/>
    </row>
    <row r="207" spans="1:10" x14ac:dyDescent="0.25">
      <c r="A207" s="11" t="s">
        <v>169</v>
      </c>
      <c r="B207" s="207">
        <v>1.6769318358263028</v>
      </c>
      <c r="C207" s="209">
        <v>726.2311790280005</v>
      </c>
      <c r="D207" s="1"/>
      <c r="E207" s="114" t="s">
        <v>5</v>
      </c>
      <c r="F207" s="207">
        <v>900</v>
      </c>
      <c r="G207" s="208">
        <v>1.2949640287769784E-2</v>
      </c>
      <c r="H207" s="1"/>
      <c r="I207" s="1"/>
      <c r="J207" s="170">
        <v>69500</v>
      </c>
    </row>
    <row r="208" spans="1:10" x14ac:dyDescent="0.25">
      <c r="A208" s="11" t="s">
        <v>169</v>
      </c>
      <c r="B208" s="207">
        <v>0.33124579473112153</v>
      </c>
      <c r="C208" s="209"/>
      <c r="D208" s="1"/>
      <c r="E208" s="114" t="s">
        <v>100</v>
      </c>
      <c r="F208" s="207">
        <v>400</v>
      </c>
      <c r="G208" s="208">
        <v>5.7553956834532375E-3</v>
      </c>
      <c r="H208" s="1"/>
      <c r="I208" s="1"/>
      <c r="J208" s="114"/>
    </row>
    <row r="209" spans="1:10" x14ac:dyDescent="0.25">
      <c r="A209" s="11" t="s">
        <v>169</v>
      </c>
      <c r="B209" s="207">
        <v>0.58154339837482538</v>
      </c>
      <c r="C209" s="209"/>
      <c r="D209" s="1"/>
      <c r="E209" s="114" t="s">
        <v>6</v>
      </c>
      <c r="F209" s="207">
        <v>530</v>
      </c>
      <c r="G209" s="208">
        <v>7.6258992805755396E-3</v>
      </c>
      <c r="H209" s="1"/>
      <c r="I209" s="1"/>
      <c r="J209" s="114"/>
    </row>
    <row r="210" spans="1:10" x14ac:dyDescent="0.25">
      <c r="A210" s="11" t="s">
        <v>169</v>
      </c>
      <c r="B210" s="207">
        <v>69.164950054345013</v>
      </c>
      <c r="C210" s="209"/>
      <c r="D210" s="1"/>
      <c r="E210" s="114" t="s">
        <v>82</v>
      </c>
      <c r="F210" s="207">
        <v>5780</v>
      </c>
      <c r="G210" s="208">
        <v>8.3165467625899284E-2</v>
      </c>
      <c r="H210" s="1"/>
      <c r="I210" s="1"/>
      <c r="J210" s="114"/>
    </row>
    <row r="211" spans="1:10" x14ac:dyDescent="0.25">
      <c r="A211" s="11" t="s">
        <v>169</v>
      </c>
      <c r="B211" s="207">
        <v>5.983127167330883</v>
      </c>
      <c r="C211" s="209"/>
      <c r="D211" s="1"/>
      <c r="E211" s="114" t="s">
        <v>83</v>
      </c>
      <c r="F211" s="207">
        <v>1700</v>
      </c>
      <c r="G211" s="208">
        <v>2.4460431654676259E-2</v>
      </c>
      <c r="H211" s="1"/>
      <c r="I211" s="1"/>
      <c r="J211" s="114"/>
    </row>
    <row r="212" spans="1:10" x14ac:dyDescent="0.25">
      <c r="A212" s="11" t="s">
        <v>169</v>
      </c>
      <c r="B212" s="207">
        <v>160.32296464986283</v>
      </c>
      <c r="C212" s="209"/>
      <c r="D212" s="1"/>
      <c r="E212" s="114" t="s">
        <v>15</v>
      </c>
      <c r="F212" s="207">
        <v>8800</v>
      </c>
      <c r="G212" s="208">
        <v>0.12661870503597122</v>
      </c>
      <c r="H212" s="1"/>
      <c r="I212" s="1"/>
      <c r="J212" s="114"/>
    </row>
    <row r="213" spans="1:10" x14ac:dyDescent="0.25">
      <c r="A213" s="11" t="s">
        <v>169</v>
      </c>
      <c r="B213" s="207">
        <v>1.1336887324672633</v>
      </c>
      <c r="C213" s="209"/>
      <c r="D213" s="1"/>
      <c r="E213" s="114" t="s">
        <v>134</v>
      </c>
      <c r="F213" s="207">
        <v>740</v>
      </c>
      <c r="G213" s="208">
        <v>1.0647482014388488E-2</v>
      </c>
      <c r="H213" s="1"/>
      <c r="I213" s="1"/>
      <c r="J213" s="114"/>
    </row>
    <row r="214" spans="1:10" x14ac:dyDescent="0.25">
      <c r="A214" s="11" t="s">
        <v>169</v>
      </c>
      <c r="B214" s="207">
        <v>0.33124579473112153</v>
      </c>
      <c r="C214" s="209"/>
      <c r="D214" s="1"/>
      <c r="E214" s="114" t="s">
        <v>19</v>
      </c>
      <c r="F214" s="207">
        <v>400</v>
      </c>
      <c r="G214" s="208">
        <v>5.7553956834532375E-3</v>
      </c>
      <c r="H214" s="1"/>
      <c r="I214" s="1"/>
      <c r="J214" s="114"/>
    </row>
    <row r="215" spans="1:10" x14ac:dyDescent="0.25">
      <c r="A215" s="11" t="s">
        <v>169</v>
      </c>
      <c r="B215" s="207">
        <v>29.894932974483719</v>
      </c>
      <c r="C215" s="209"/>
      <c r="D215" s="1"/>
      <c r="E215" s="114" t="s">
        <v>94</v>
      </c>
      <c r="F215" s="207">
        <v>3800</v>
      </c>
      <c r="G215" s="208">
        <v>5.4676258992805753E-2</v>
      </c>
      <c r="H215" s="1"/>
      <c r="I215" s="1"/>
      <c r="J215" s="114"/>
    </row>
    <row r="216" spans="1:10" x14ac:dyDescent="0.25">
      <c r="A216" s="11" t="s">
        <v>169</v>
      </c>
      <c r="B216" s="207">
        <v>15.42963614719735</v>
      </c>
      <c r="C216" s="209"/>
      <c r="D216" s="1"/>
      <c r="E216" s="114" t="s">
        <v>9</v>
      </c>
      <c r="F216" s="207">
        <v>2730</v>
      </c>
      <c r="G216" s="208">
        <v>3.9280575539568346E-2</v>
      </c>
      <c r="H216" s="1"/>
      <c r="I216" s="1"/>
      <c r="J216" s="114"/>
    </row>
    <row r="217" spans="1:10" x14ac:dyDescent="0.25">
      <c r="A217" s="11" t="s">
        <v>169</v>
      </c>
      <c r="B217" s="207">
        <v>10.020185290616427</v>
      </c>
      <c r="C217" s="209"/>
      <c r="D217" s="1"/>
      <c r="E217" s="114" t="s">
        <v>24</v>
      </c>
      <c r="F217" s="207">
        <v>2200</v>
      </c>
      <c r="G217" s="208">
        <v>3.1654676258992806E-2</v>
      </c>
      <c r="H217" s="1"/>
      <c r="I217" s="1"/>
      <c r="J217" s="114"/>
    </row>
    <row r="218" spans="1:10" x14ac:dyDescent="0.25">
      <c r="A218" s="11" t="s">
        <v>169</v>
      </c>
      <c r="B218" s="207">
        <v>1.1336887324672633</v>
      </c>
      <c r="C218" s="209"/>
      <c r="D218" s="1"/>
      <c r="E218" s="114" t="s">
        <v>25</v>
      </c>
      <c r="F218" s="207">
        <v>740</v>
      </c>
      <c r="G218" s="208">
        <v>1.0647482014388488E-2</v>
      </c>
      <c r="H218" s="1"/>
      <c r="I218" s="1"/>
      <c r="J218" s="114"/>
    </row>
    <row r="219" spans="1:10" x14ac:dyDescent="0.25">
      <c r="A219" s="11" t="s">
        <v>169</v>
      </c>
      <c r="B219" s="207">
        <v>21.867398167796701</v>
      </c>
      <c r="C219" s="209"/>
      <c r="D219" s="1"/>
      <c r="E219" s="114" t="s">
        <v>111</v>
      </c>
      <c r="F219" s="207">
        <v>3250</v>
      </c>
      <c r="G219" s="208">
        <v>4.6762589928057555E-2</v>
      </c>
      <c r="H219" s="1"/>
      <c r="I219" s="1"/>
      <c r="J219" s="114"/>
    </row>
    <row r="220" spans="1:10" x14ac:dyDescent="0.25">
      <c r="A220" s="11" t="s">
        <v>169</v>
      </c>
      <c r="B220" s="207">
        <v>16.463744112623566</v>
      </c>
      <c r="C220" s="209"/>
      <c r="D220" s="1"/>
      <c r="E220" s="114" t="s">
        <v>36</v>
      </c>
      <c r="F220" s="207">
        <v>2820</v>
      </c>
      <c r="G220" s="208">
        <v>4.0575539568345323E-2</v>
      </c>
      <c r="H220" s="1"/>
      <c r="I220" s="1"/>
      <c r="J220" s="114"/>
    </row>
    <row r="221" spans="1:10" x14ac:dyDescent="0.25">
      <c r="A221" s="11" t="s">
        <v>169</v>
      </c>
      <c r="B221" s="207">
        <v>4.0577609854562393</v>
      </c>
      <c r="C221" s="209"/>
      <c r="D221" s="1"/>
      <c r="E221" s="114" t="s">
        <v>170</v>
      </c>
      <c r="F221" s="207">
        <v>1400</v>
      </c>
      <c r="G221" s="208">
        <v>2.0143884892086329E-2</v>
      </c>
      <c r="H221" s="1"/>
      <c r="I221" s="1"/>
      <c r="J221" s="114"/>
    </row>
    <row r="222" spans="1:10" x14ac:dyDescent="0.25">
      <c r="A222" s="11" t="s">
        <v>169</v>
      </c>
      <c r="B222" s="207">
        <v>1.4957817918327208</v>
      </c>
      <c r="C222" s="209"/>
      <c r="D222" s="1"/>
      <c r="E222" s="114" t="s">
        <v>113</v>
      </c>
      <c r="F222" s="207">
        <v>850</v>
      </c>
      <c r="G222" s="208">
        <v>1.2230215827338129E-2</v>
      </c>
      <c r="H222" s="1"/>
      <c r="I222" s="1"/>
      <c r="J222" s="114"/>
    </row>
    <row r="223" spans="1:10" x14ac:dyDescent="0.25">
      <c r="A223" s="11" t="s">
        <v>169</v>
      </c>
      <c r="B223" s="207">
        <v>4.1159360281558914</v>
      </c>
      <c r="C223" s="209"/>
      <c r="D223" s="1"/>
      <c r="E223" s="114" t="s">
        <v>56</v>
      </c>
      <c r="F223" s="207">
        <v>1410</v>
      </c>
      <c r="G223" s="208">
        <v>2.0287769784172661E-2</v>
      </c>
      <c r="H223" s="1"/>
      <c r="I223" s="1"/>
      <c r="J223" s="114"/>
    </row>
    <row r="224" spans="1:10" x14ac:dyDescent="0.25">
      <c r="A224" s="11" t="s">
        <v>169</v>
      </c>
      <c r="B224" s="207">
        <v>0.54909166192226067</v>
      </c>
      <c r="C224" s="209"/>
      <c r="D224" s="1"/>
      <c r="E224" s="114" t="s">
        <v>138</v>
      </c>
      <c r="F224" s="207">
        <v>515</v>
      </c>
      <c r="G224" s="208">
        <v>7.4100719424460429E-3</v>
      </c>
      <c r="H224" s="1"/>
      <c r="I224" s="1"/>
      <c r="J224" s="114"/>
    </row>
    <row r="225" spans="1:10" x14ac:dyDescent="0.25">
      <c r="A225" s="11" t="s">
        <v>169</v>
      </c>
      <c r="B225" s="207">
        <v>2.6646452046995495</v>
      </c>
      <c r="C225" s="209"/>
      <c r="D225" s="1"/>
      <c r="E225" s="114" t="s">
        <v>118</v>
      </c>
      <c r="F225" s="207">
        <v>1134.5</v>
      </c>
      <c r="G225" s="208">
        <v>1.6323741007194244E-2</v>
      </c>
      <c r="H225" s="1"/>
      <c r="I225" s="1"/>
      <c r="J225" s="114"/>
    </row>
    <row r="226" spans="1:10" x14ac:dyDescent="0.25">
      <c r="A226" s="11" t="s">
        <v>169</v>
      </c>
      <c r="B226" s="207">
        <v>1.4957817918327208</v>
      </c>
      <c r="C226" s="209"/>
      <c r="D226" s="1"/>
      <c r="E226" s="114" t="s">
        <v>119</v>
      </c>
      <c r="F226" s="207">
        <v>850</v>
      </c>
      <c r="G226" s="208">
        <v>1.2230215827338129E-2</v>
      </c>
      <c r="H226" s="1"/>
      <c r="I226" s="1"/>
      <c r="J226" s="114"/>
    </row>
    <row r="227" spans="1:10" x14ac:dyDescent="0.25">
      <c r="A227" s="11" t="s">
        <v>169</v>
      </c>
      <c r="B227" s="207">
        <v>98.56632679467937</v>
      </c>
      <c r="C227" s="209"/>
      <c r="D227" s="1"/>
      <c r="E227" s="114" t="s">
        <v>16</v>
      </c>
      <c r="F227" s="207">
        <v>6900</v>
      </c>
      <c r="G227" s="208">
        <v>9.9280575539568344E-2</v>
      </c>
      <c r="H227" s="1"/>
      <c r="I227" s="1"/>
      <c r="J227" s="114"/>
    </row>
    <row r="228" spans="1:10" x14ac:dyDescent="0.25">
      <c r="A228" s="11" t="s">
        <v>169</v>
      </c>
      <c r="B228" s="207">
        <v>49.707572071838925</v>
      </c>
      <c r="C228" s="209"/>
      <c r="D228" s="1"/>
      <c r="E228" s="114" t="s">
        <v>54</v>
      </c>
      <c r="F228" s="207">
        <v>4900</v>
      </c>
      <c r="G228" s="208">
        <v>7.0503597122302156E-2</v>
      </c>
      <c r="H228" s="1"/>
      <c r="I228" s="1"/>
      <c r="J228" s="114"/>
    </row>
    <row r="229" spans="1:10" x14ac:dyDescent="0.25">
      <c r="A229" s="11" t="s">
        <v>169</v>
      </c>
      <c r="B229" s="207"/>
      <c r="C229" s="209"/>
      <c r="D229" s="1"/>
      <c r="E229" s="114" t="s">
        <v>121</v>
      </c>
      <c r="F229" s="207"/>
      <c r="G229" s="208"/>
      <c r="H229" s="1"/>
      <c r="I229" s="1"/>
      <c r="J229" s="114"/>
    </row>
    <row r="230" spans="1:10" x14ac:dyDescent="0.25">
      <c r="A230" s="11" t="s">
        <v>169</v>
      </c>
      <c r="B230" s="207"/>
      <c r="C230" s="209"/>
      <c r="D230" s="1"/>
      <c r="E230" s="114" t="s">
        <v>32</v>
      </c>
      <c r="F230" s="207"/>
      <c r="G230" s="208"/>
      <c r="H230" s="1"/>
      <c r="I230" s="1"/>
      <c r="J230" s="114"/>
    </row>
    <row r="231" spans="1:10" x14ac:dyDescent="0.25">
      <c r="A231" s="11" t="s">
        <v>169</v>
      </c>
      <c r="B231" s="207">
        <v>11.924848610320376</v>
      </c>
      <c r="C231" s="209"/>
      <c r="D231" s="1"/>
      <c r="E231" s="114" t="s">
        <v>127</v>
      </c>
      <c r="F231" s="207">
        <v>2400</v>
      </c>
      <c r="G231" s="208">
        <v>3.4532374100719423E-2</v>
      </c>
      <c r="H231" s="1"/>
      <c r="I231" s="1"/>
      <c r="J231" s="114"/>
    </row>
    <row r="232" spans="1:10" x14ac:dyDescent="0.25">
      <c r="A232" s="11" t="s">
        <v>169</v>
      </c>
      <c r="B232" s="207">
        <v>188.42006107344335</v>
      </c>
      <c r="C232" s="209"/>
      <c r="D232" s="1"/>
      <c r="E232" s="114" t="s">
        <v>38</v>
      </c>
      <c r="F232" s="207">
        <v>9540</v>
      </c>
      <c r="G232" s="208">
        <v>0.1372661870503597</v>
      </c>
      <c r="H232" s="1"/>
      <c r="I232" s="1"/>
      <c r="J232" s="114"/>
    </row>
    <row r="233" spans="1:10" x14ac:dyDescent="0.25">
      <c r="A233" s="11" t="s">
        <v>169</v>
      </c>
      <c r="B233" s="207">
        <v>0.60369546089746895</v>
      </c>
      <c r="C233" s="209"/>
      <c r="D233" s="1"/>
      <c r="E233" s="114" t="s">
        <v>129</v>
      </c>
      <c r="F233" s="207">
        <v>540</v>
      </c>
      <c r="G233" s="208">
        <v>7.7697841726618701E-3</v>
      </c>
      <c r="H233" s="1"/>
      <c r="I233" s="1"/>
      <c r="J233" s="114"/>
    </row>
    <row r="234" spans="1:10" x14ac:dyDescent="0.25">
      <c r="A234" s="11" t="s">
        <v>169</v>
      </c>
      <c r="B234" s="207">
        <v>1.0144402463640598</v>
      </c>
      <c r="C234" s="209"/>
      <c r="D234" s="1"/>
      <c r="E234" s="114" t="s">
        <v>12</v>
      </c>
      <c r="F234" s="207">
        <v>700</v>
      </c>
      <c r="G234" s="208">
        <v>1.0071942446043165E-2</v>
      </c>
      <c r="H234" s="1"/>
      <c r="I234" s="1"/>
      <c r="J234" s="114"/>
    </row>
    <row r="235" spans="1:10" x14ac:dyDescent="0.25">
      <c r="A235" s="150" t="s">
        <v>169</v>
      </c>
      <c r="B235" s="214">
        <v>27.27995445370323</v>
      </c>
      <c r="C235" s="322"/>
      <c r="D235" s="131"/>
      <c r="E235" s="153" t="s">
        <v>171</v>
      </c>
      <c r="F235" s="214">
        <v>3630</v>
      </c>
      <c r="G235" s="212">
        <v>5.2230215827338132E-2</v>
      </c>
      <c r="H235" s="131"/>
      <c r="I235" s="131"/>
      <c r="J235" s="153"/>
    </row>
    <row r="236" spans="1:10" x14ac:dyDescent="0.25">
      <c r="A236" s="11" t="s">
        <v>172</v>
      </c>
      <c r="B236" s="206">
        <f>POWER((F236/$J$236)*100, 2)</f>
        <v>0.32653061224489793</v>
      </c>
      <c r="C236" s="11">
        <f>SUM(B236:B287)</f>
        <v>4399.3925734003951</v>
      </c>
      <c r="D236" s="206"/>
      <c r="E236" s="206" t="s">
        <v>5</v>
      </c>
      <c r="F236" s="206">
        <v>2000</v>
      </c>
      <c r="G236" s="21">
        <f>F236/$J$236</f>
        <v>5.7142857142857143E-3</v>
      </c>
      <c r="H236" s="206"/>
      <c r="I236" s="206"/>
      <c r="J236" s="76">
        <v>350000</v>
      </c>
    </row>
    <row r="237" spans="1:10" x14ac:dyDescent="0.25">
      <c r="A237" s="11" t="s">
        <v>172</v>
      </c>
      <c r="B237" s="206">
        <f t="shared" ref="B237:B287" si="12">POWER((F237/$J$236)*100, 2)</f>
        <v>5.4889795918367359E-2</v>
      </c>
      <c r="D237" s="206"/>
      <c r="E237" s="206" t="s">
        <v>131</v>
      </c>
      <c r="F237" s="206">
        <v>820</v>
      </c>
      <c r="G237" s="21">
        <f t="shared" ref="G237:G287" si="13">F237/$J$236</f>
        <v>2.3428571428571431E-3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2"/>
        <v>3.1949008979591839E-2</v>
      </c>
      <c r="D238" s="206"/>
      <c r="E238" s="206" t="s">
        <v>99</v>
      </c>
      <c r="F238" s="206">
        <v>625.6</v>
      </c>
      <c r="G238" s="21">
        <f t="shared" si="13"/>
        <v>1.7874285714285715E-3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2"/>
        <v>0.16000000000000003</v>
      </c>
      <c r="D239" s="206"/>
      <c r="E239" s="206" t="s">
        <v>100</v>
      </c>
      <c r="F239" s="206">
        <v>1400</v>
      </c>
      <c r="G239" s="21">
        <f t="shared" si="13"/>
        <v>4.0000000000000001E-3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2"/>
        <v>1.4574008236734694E-2</v>
      </c>
      <c r="D240" s="206"/>
      <c r="E240" s="206" t="s">
        <v>39</v>
      </c>
      <c r="F240" s="206">
        <v>422.53</v>
      </c>
      <c r="G240" s="21">
        <f t="shared" si="13"/>
        <v>1.2072285714285714E-3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2"/>
        <v>5.6236734693877555</v>
      </c>
      <c r="D241" s="206"/>
      <c r="E241" s="206" t="s">
        <v>6</v>
      </c>
      <c r="F241" s="206">
        <v>8300</v>
      </c>
      <c r="G241" s="21">
        <f t="shared" si="13"/>
        <v>2.3714285714285716E-2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2"/>
        <v>0.18367346938775514</v>
      </c>
      <c r="D242" s="206"/>
      <c r="E242" s="206" t="s">
        <v>101</v>
      </c>
      <c r="F242" s="206">
        <v>1500</v>
      </c>
      <c r="G242" s="21">
        <f t="shared" si="13"/>
        <v>4.2857142857142859E-3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2"/>
        <v>0.28000183910399995</v>
      </c>
      <c r="D243" s="206"/>
      <c r="E243" s="206" t="s">
        <v>82</v>
      </c>
      <c r="F243" s="206">
        <v>1852.0319999999999</v>
      </c>
      <c r="G243" s="21">
        <f t="shared" si="13"/>
        <v>5.2915200000000001E-3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2"/>
        <v>6.7600000000000007E-2</v>
      </c>
      <c r="D244" s="206"/>
      <c r="E244" s="206" t="s">
        <v>83</v>
      </c>
      <c r="F244" s="206">
        <v>910</v>
      </c>
      <c r="G244" s="21">
        <f t="shared" si="13"/>
        <v>2.5999999999999999E-3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2"/>
        <v>4318.367346938775</v>
      </c>
      <c r="D245" s="206"/>
      <c r="E245" s="206" t="s">
        <v>15</v>
      </c>
      <c r="F245" s="206">
        <v>230000</v>
      </c>
      <c r="G245" s="21">
        <f t="shared" si="13"/>
        <v>0.65714285714285714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2"/>
        <v>0</v>
      </c>
      <c r="D246" s="206"/>
      <c r="E246" s="206" t="s">
        <v>103</v>
      </c>
      <c r="F246" s="206"/>
      <c r="H246" s="206"/>
      <c r="I246" s="206"/>
      <c r="J246" s="76"/>
    </row>
    <row r="247" spans="1:10" x14ac:dyDescent="0.25">
      <c r="A247" s="11" t="s">
        <v>172</v>
      </c>
      <c r="B247" s="206">
        <f t="shared" si="12"/>
        <v>2.8133325264489799E-3</v>
      </c>
      <c r="D247" s="206"/>
      <c r="E247" s="206" t="s">
        <v>33</v>
      </c>
      <c r="F247" s="206">
        <v>185.643</v>
      </c>
      <c r="G247" s="21">
        <f t="shared" si="13"/>
        <v>5.3040857142857146E-4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2"/>
        <v>8.1632653061224483E-2</v>
      </c>
      <c r="D248" s="206"/>
      <c r="E248" s="206" t="s">
        <v>105</v>
      </c>
      <c r="F248" s="206">
        <v>1000</v>
      </c>
      <c r="G248" s="21">
        <f t="shared" si="13"/>
        <v>2.8571428571428571E-3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2"/>
        <v>4.2318367346938772E-2</v>
      </c>
      <c r="D249" s="206"/>
      <c r="E249" s="206" t="s">
        <v>106</v>
      </c>
      <c r="F249" s="206">
        <v>720</v>
      </c>
      <c r="G249" s="21">
        <f t="shared" si="13"/>
        <v>2.0571428571428572E-3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2"/>
        <v>1.803265306122449E-2</v>
      </c>
      <c r="D250" s="206"/>
      <c r="E250" s="206" t="s">
        <v>134</v>
      </c>
      <c r="F250" s="206">
        <v>470</v>
      </c>
      <c r="G250" s="21">
        <f t="shared" si="13"/>
        <v>1.3428571428571428E-3</v>
      </c>
      <c r="H250" s="206"/>
      <c r="I250" s="206"/>
      <c r="J250" s="76"/>
    </row>
    <row r="251" spans="1:10" x14ac:dyDescent="0.25">
      <c r="A251" s="11" t="s">
        <v>172</v>
      </c>
      <c r="B251" s="206">
        <f t="shared" si="12"/>
        <v>1.1787755102040816</v>
      </c>
      <c r="D251" s="206"/>
      <c r="E251" s="206" t="s">
        <v>19</v>
      </c>
      <c r="F251" s="206">
        <v>3800</v>
      </c>
      <c r="G251" s="21">
        <f t="shared" si="13"/>
        <v>1.0857142857142857E-2</v>
      </c>
      <c r="H251" s="206"/>
      <c r="I251" s="206"/>
      <c r="J251" s="76"/>
    </row>
    <row r="252" spans="1:10" x14ac:dyDescent="0.25">
      <c r="A252" s="11" t="s">
        <v>172</v>
      </c>
      <c r="B252" s="206">
        <f t="shared" si="12"/>
        <v>3.3436734693877557</v>
      </c>
      <c r="D252" s="206"/>
      <c r="E252" s="206" t="s">
        <v>94</v>
      </c>
      <c r="F252" s="206">
        <v>6400</v>
      </c>
      <c r="G252" s="21">
        <f t="shared" si="13"/>
        <v>1.8285714285714287E-2</v>
      </c>
      <c r="H252" s="206"/>
      <c r="I252" s="206"/>
      <c r="J252" s="76"/>
    </row>
    <row r="253" spans="1:10" x14ac:dyDescent="0.25">
      <c r="A253" s="11" t="s">
        <v>172</v>
      </c>
      <c r="B253" s="206">
        <f t="shared" si="12"/>
        <v>7.8448979591836717E-3</v>
      </c>
      <c r="D253" s="206"/>
      <c r="E253" s="206" t="s">
        <v>22</v>
      </c>
      <c r="F253" s="206">
        <v>310</v>
      </c>
      <c r="G253" s="21">
        <f t="shared" si="13"/>
        <v>8.8571428571428568E-4</v>
      </c>
      <c r="H253" s="206"/>
      <c r="I253" s="206"/>
      <c r="J253" s="76"/>
    </row>
    <row r="254" spans="1:10" x14ac:dyDescent="0.25">
      <c r="A254" s="11" t="s">
        <v>172</v>
      </c>
      <c r="B254" s="206">
        <f t="shared" si="12"/>
        <v>20.897959183673468</v>
      </c>
      <c r="D254" s="206"/>
      <c r="E254" s="206" t="s">
        <v>9</v>
      </c>
      <c r="F254" s="206">
        <v>16000</v>
      </c>
      <c r="G254" s="21">
        <f t="shared" si="13"/>
        <v>4.5714285714285714E-2</v>
      </c>
      <c r="H254" s="206"/>
      <c r="I254" s="206"/>
      <c r="J254" s="76"/>
    </row>
    <row r="255" spans="1:10" x14ac:dyDescent="0.25">
      <c r="A255" s="11" t="s">
        <v>172</v>
      </c>
      <c r="B255" s="206">
        <f t="shared" si="12"/>
        <v>0.64000000000000012</v>
      </c>
      <c r="D255" s="206"/>
      <c r="E255" s="206" t="s">
        <v>24</v>
      </c>
      <c r="F255" s="206">
        <v>2800</v>
      </c>
      <c r="G255" s="21">
        <f t="shared" si="13"/>
        <v>8.0000000000000002E-3</v>
      </c>
      <c r="H255" s="206"/>
      <c r="I255" s="206"/>
      <c r="J255" s="76"/>
    </row>
    <row r="256" spans="1:10" x14ac:dyDescent="0.25">
      <c r="A256" s="11" t="s">
        <v>172</v>
      </c>
      <c r="B256" s="206">
        <f t="shared" si="12"/>
        <v>5.518367346938776E-3</v>
      </c>
      <c r="D256" s="206"/>
      <c r="E256" s="206" t="s">
        <v>110</v>
      </c>
      <c r="F256" s="206">
        <v>260</v>
      </c>
      <c r="G256" s="21">
        <f t="shared" si="13"/>
        <v>7.4285714285714287E-4</v>
      </c>
      <c r="H256" s="206"/>
      <c r="I256" s="206"/>
      <c r="J256" s="76"/>
    </row>
    <row r="257" spans="1:10" x14ac:dyDescent="0.25">
      <c r="A257" s="11" t="s">
        <v>172</v>
      </c>
      <c r="B257" s="206">
        <f t="shared" si="12"/>
        <v>2.5054367346938774E-2</v>
      </c>
      <c r="D257" s="206"/>
      <c r="E257" s="206" t="s">
        <v>136</v>
      </c>
      <c r="F257" s="206">
        <v>554</v>
      </c>
      <c r="G257" s="21">
        <f t="shared" si="13"/>
        <v>1.5828571428571428E-3</v>
      </c>
      <c r="H257" s="206"/>
      <c r="I257" s="206"/>
      <c r="J257" s="76"/>
    </row>
    <row r="258" spans="1:10" x14ac:dyDescent="0.25">
      <c r="A258" s="11" t="s">
        <v>172</v>
      </c>
      <c r="B258" s="206">
        <f t="shared" si="12"/>
        <v>0.2996780408163266</v>
      </c>
      <c r="D258" s="206"/>
      <c r="E258" s="206" t="s">
        <v>25</v>
      </c>
      <c r="F258" s="206">
        <v>1916</v>
      </c>
      <c r="G258" s="21">
        <f t="shared" si="13"/>
        <v>5.4742857142857145E-3</v>
      </c>
      <c r="H258" s="206"/>
      <c r="I258" s="206"/>
      <c r="J258" s="76"/>
    </row>
    <row r="259" spans="1:10" x14ac:dyDescent="0.25">
      <c r="A259" s="11" t="s">
        <v>172</v>
      </c>
      <c r="B259" s="206">
        <f t="shared" si="12"/>
        <v>8.9999999999999998E-4</v>
      </c>
      <c r="D259" s="206"/>
      <c r="E259" s="206" t="s">
        <v>10</v>
      </c>
      <c r="F259" s="206">
        <v>105</v>
      </c>
      <c r="G259" s="21">
        <f t="shared" si="13"/>
        <v>2.9999999999999997E-4</v>
      </c>
      <c r="H259" s="206"/>
      <c r="I259" s="206"/>
      <c r="J259" s="76"/>
    </row>
    <row r="260" spans="1:10" x14ac:dyDescent="0.25">
      <c r="A260" s="11" t="s">
        <v>172</v>
      </c>
      <c r="B260" s="206">
        <f t="shared" si="12"/>
        <v>4.3931932434580405</v>
      </c>
      <c r="D260" s="206"/>
      <c r="E260" s="206" t="s">
        <v>111</v>
      </c>
      <c r="F260" s="206">
        <v>7335.9809999999998</v>
      </c>
      <c r="G260" s="21">
        <f t="shared" si="13"/>
        <v>2.0959945714285715E-2</v>
      </c>
      <c r="H260" s="206"/>
      <c r="I260" s="206"/>
      <c r="J260" s="76"/>
    </row>
    <row r="261" spans="1:10" x14ac:dyDescent="0.25">
      <c r="A261" s="11" t="s">
        <v>172</v>
      </c>
      <c r="B261" s="206">
        <f t="shared" si="12"/>
        <v>6.1880684711510203E-2</v>
      </c>
      <c r="D261" s="206"/>
      <c r="E261" s="206" t="s">
        <v>36</v>
      </c>
      <c r="F261" s="206">
        <v>870.654</v>
      </c>
      <c r="G261" s="21">
        <f t="shared" si="13"/>
        <v>2.487582857142857E-3</v>
      </c>
      <c r="H261" s="206"/>
      <c r="I261" s="206"/>
      <c r="J261" s="76"/>
    </row>
    <row r="262" spans="1:10" x14ac:dyDescent="0.25">
      <c r="A262" s="11" t="s">
        <v>172</v>
      </c>
      <c r="B262" s="206">
        <f t="shared" si="12"/>
        <v>2.1232653061224496</v>
      </c>
      <c r="D262" s="206"/>
      <c r="E262" s="206" t="s">
        <v>170</v>
      </c>
      <c r="F262" s="206">
        <v>5100</v>
      </c>
      <c r="G262" s="21">
        <f t="shared" si="13"/>
        <v>1.4571428571428572E-2</v>
      </c>
      <c r="H262" s="206"/>
      <c r="I262" s="206"/>
      <c r="J262" s="11"/>
    </row>
    <row r="263" spans="1:10" x14ac:dyDescent="0.25">
      <c r="A263" s="11" t="s">
        <v>172</v>
      </c>
      <c r="B263" s="206">
        <f t="shared" si="12"/>
        <v>0.18367346938775514</v>
      </c>
      <c r="D263" s="206"/>
      <c r="E263" s="206" t="s">
        <v>26</v>
      </c>
      <c r="F263" s="206">
        <v>1500</v>
      </c>
      <c r="G263" s="21">
        <f t="shared" si="13"/>
        <v>4.2857142857142859E-3</v>
      </c>
      <c r="H263" s="206"/>
      <c r="I263" s="206"/>
      <c r="J263" s="11"/>
    </row>
    <row r="264" spans="1:10" x14ac:dyDescent="0.25">
      <c r="A264" s="11" t="s">
        <v>172</v>
      </c>
      <c r="B264" s="206">
        <f t="shared" si="12"/>
        <v>0</v>
      </c>
      <c r="D264" s="206"/>
      <c r="E264" s="206" t="s">
        <v>56</v>
      </c>
      <c r="F264" s="206"/>
      <c r="H264" s="206"/>
      <c r="I264" s="206"/>
      <c r="J264" s="11"/>
    </row>
    <row r="265" spans="1:10" x14ac:dyDescent="0.25">
      <c r="A265" s="11" t="s">
        <v>172</v>
      </c>
      <c r="B265" s="206">
        <f t="shared" si="12"/>
        <v>4.7020408163265309E-3</v>
      </c>
      <c r="D265" s="206"/>
      <c r="E265" s="206" t="s">
        <v>92</v>
      </c>
      <c r="F265" s="206">
        <v>240</v>
      </c>
      <c r="G265" s="21">
        <f t="shared" si="13"/>
        <v>6.857142857142857E-4</v>
      </c>
      <c r="H265" s="206"/>
      <c r="I265" s="206"/>
      <c r="J265" s="11"/>
    </row>
    <row r="266" spans="1:10" x14ac:dyDescent="0.25">
      <c r="A266" s="11" t="s">
        <v>172</v>
      </c>
      <c r="B266" s="206">
        <f t="shared" si="12"/>
        <v>0.30782237904661225</v>
      </c>
      <c r="D266" s="206"/>
      <c r="E266" s="206" t="s">
        <v>118</v>
      </c>
      <c r="F266" s="206">
        <v>1941.8610000000001</v>
      </c>
      <c r="G266" s="21">
        <f t="shared" si="13"/>
        <v>5.5481742857142859E-3</v>
      </c>
      <c r="H266" s="206"/>
      <c r="I266" s="206"/>
      <c r="J266" s="11"/>
    </row>
    <row r="267" spans="1:10" x14ac:dyDescent="0.25">
      <c r="A267" s="11" t="s">
        <v>172</v>
      </c>
      <c r="B267" s="206">
        <f t="shared" si="12"/>
        <v>0.29674882708318367</v>
      </c>
      <c r="D267" s="206"/>
      <c r="E267" s="206" t="s">
        <v>29</v>
      </c>
      <c r="F267" s="206">
        <v>1906.6130000000001</v>
      </c>
      <c r="G267" s="21">
        <f t="shared" si="13"/>
        <v>5.4474657142857142E-3</v>
      </c>
      <c r="H267" s="206"/>
      <c r="I267" s="206"/>
      <c r="J267" s="11"/>
    </row>
    <row r="268" spans="1:10" x14ac:dyDescent="0.25">
      <c r="A268" s="11" t="s">
        <v>172</v>
      </c>
      <c r="B268" s="206">
        <f t="shared" si="12"/>
        <v>9.8775510204081662</v>
      </c>
      <c r="D268" s="206"/>
      <c r="E268" s="206" t="s">
        <v>16</v>
      </c>
      <c r="F268" s="206">
        <v>11000</v>
      </c>
      <c r="G268" s="21">
        <f t="shared" si="13"/>
        <v>3.1428571428571431E-2</v>
      </c>
      <c r="H268" s="206"/>
      <c r="I268" s="206"/>
      <c r="J268" s="11"/>
    </row>
    <row r="269" spans="1:10" x14ac:dyDescent="0.25">
      <c r="A269" s="11" t="s">
        <v>172</v>
      </c>
      <c r="B269" s="206">
        <f t="shared" si="12"/>
        <v>0</v>
      </c>
      <c r="D269" s="206"/>
      <c r="E269" s="206" t="s">
        <v>54</v>
      </c>
      <c r="F269" s="206"/>
      <c r="H269" s="206"/>
      <c r="I269" s="206"/>
      <c r="J269" s="11"/>
    </row>
    <row r="270" spans="1:10" x14ac:dyDescent="0.25">
      <c r="A270" s="11" t="s">
        <v>172</v>
      </c>
      <c r="B270" s="206">
        <f t="shared" si="12"/>
        <v>4.3183673469387755E-3</v>
      </c>
      <c r="D270" s="206"/>
      <c r="E270" s="206" t="s">
        <v>143</v>
      </c>
      <c r="F270" s="206">
        <v>230</v>
      </c>
      <c r="G270" s="21">
        <f t="shared" si="13"/>
        <v>6.5714285714285712E-4</v>
      </c>
      <c r="H270" s="206"/>
      <c r="I270" s="206"/>
      <c r="J270" s="11"/>
    </row>
    <row r="271" spans="1:10" x14ac:dyDescent="0.25">
      <c r="A271" s="11" t="s">
        <v>172</v>
      </c>
      <c r="B271" s="206">
        <f t="shared" si="12"/>
        <v>4.944892517559183E-2</v>
      </c>
      <c r="D271" s="206"/>
      <c r="E271" s="206" t="s">
        <v>120</v>
      </c>
      <c r="F271" s="206">
        <v>778.29899999999998</v>
      </c>
      <c r="G271" s="21">
        <f t="shared" si="13"/>
        <v>2.2237114285714285E-3</v>
      </c>
      <c r="H271" s="206"/>
      <c r="I271" s="206"/>
      <c r="J271" s="11"/>
    </row>
    <row r="272" spans="1:10" x14ac:dyDescent="0.25">
      <c r="A272" s="11" t="s">
        <v>172</v>
      </c>
      <c r="B272" s="206">
        <f t="shared" si="12"/>
        <v>8.1632653061224504E-4</v>
      </c>
      <c r="D272" s="206"/>
      <c r="E272" s="206" t="s">
        <v>173</v>
      </c>
      <c r="F272" s="206">
        <v>100</v>
      </c>
      <c r="G272" s="21">
        <f t="shared" si="13"/>
        <v>2.8571428571428574E-4</v>
      </c>
      <c r="H272" s="206"/>
      <c r="I272" s="206"/>
      <c r="J272" s="11"/>
    </row>
    <row r="273" spans="1:10" x14ac:dyDescent="0.25">
      <c r="A273" s="11" t="s">
        <v>172</v>
      </c>
      <c r="B273" s="206">
        <f t="shared" si="12"/>
        <v>0.10148775510204081</v>
      </c>
      <c r="D273" s="206"/>
      <c r="E273" s="206" t="s">
        <v>121</v>
      </c>
      <c r="F273" s="206">
        <v>1115</v>
      </c>
      <c r="G273" s="21">
        <f t="shared" si="13"/>
        <v>3.1857142857142856E-3</v>
      </c>
      <c r="H273" s="206"/>
      <c r="I273" s="206"/>
      <c r="J273" s="11"/>
    </row>
    <row r="274" spans="1:10" x14ac:dyDescent="0.25">
      <c r="A274" s="11" t="s">
        <v>172</v>
      </c>
      <c r="B274" s="206">
        <f t="shared" si="12"/>
        <v>0.2644897959183673</v>
      </c>
      <c r="D274" s="206"/>
      <c r="E274" s="206" t="s">
        <v>32</v>
      </c>
      <c r="F274" s="206">
        <v>1800</v>
      </c>
      <c r="G274" s="21">
        <f t="shared" si="13"/>
        <v>5.1428571428571426E-3</v>
      </c>
      <c r="H274" s="206"/>
      <c r="I274" s="206"/>
      <c r="J274" s="11"/>
    </row>
    <row r="275" spans="1:10" x14ac:dyDescent="0.25">
      <c r="A275" s="11" t="s">
        <v>172</v>
      </c>
      <c r="B275" s="206">
        <f t="shared" si="12"/>
        <v>3.3436734693877548E-2</v>
      </c>
      <c r="D275" s="206"/>
      <c r="E275" s="206" t="s">
        <v>174</v>
      </c>
      <c r="F275" s="206">
        <v>640</v>
      </c>
      <c r="G275" s="21">
        <f t="shared" si="13"/>
        <v>1.8285714285714285E-3</v>
      </c>
      <c r="H275" s="206"/>
      <c r="I275" s="206"/>
      <c r="J275" s="11"/>
    </row>
    <row r="276" spans="1:10" x14ac:dyDescent="0.25">
      <c r="A276" s="11" t="s">
        <v>172</v>
      </c>
      <c r="B276" s="206">
        <f t="shared" si="12"/>
        <v>3.6422949306122439E-3</v>
      </c>
      <c r="D276" s="206"/>
      <c r="E276" s="206" t="s">
        <v>124</v>
      </c>
      <c r="F276" s="206">
        <v>211.23</v>
      </c>
      <c r="G276" s="21">
        <f t="shared" si="13"/>
        <v>6.0351428571428565E-4</v>
      </c>
      <c r="H276" s="206"/>
      <c r="I276" s="206"/>
      <c r="J276" s="11"/>
    </row>
    <row r="277" spans="1:10" x14ac:dyDescent="0.25">
      <c r="A277" s="11" t="s">
        <v>172</v>
      </c>
      <c r="B277" s="206">
        <f t="shared" si="12"/>
        <v>4.9665306122448981E-2</v>
      </c>
      <c r="D277" s="206"/>
      <c r="E277" s="206" t="s">
        <v>161</v>
      </c>
      <c r="F277" s="206">
        <v>780</v>
      </c>
      <c r="G277" s="21">
        <f t="shared" si="13"/>
        <v>2.2285714285714287E-3</v>
      </c>
      <c r="H277" s="206"/>
      <c r="I277" s="206"/>
      <c r="J277" s="11"/>
    </row>
    <row r="278" spans="1:10" x14ac:dyDescent="0.25">
      <c r="A278" s="11" t="s">
        <v>172</v>
      </c>
      <c r="B278" s="206">
        <f t="shared" si="12"/>
        <v>5.518367346938776E-3</v>
      </c>
      <c r="D278" s="206"/>
      <c r="E278" s="206" t="s">
        <v>166</v>
      </c>
      <c r="F278" s="206">
        <v>260</v>
      </c>
      <c r="G278" s="21">
        <f t="shared" si="13"/>
        <v>7.4285714285714287E-4</v>
      </c>
      <c r="H278" s="206"/>
      <c r="I278" s="206"/>
      <c r="J278" s="11"/>
    </row>
    <row r="279" spans="1:10" x14ac:dyDescent="0.25">
      <c r="A279" s="11" t="s">
        <v>172</v>
      </c>
      <c r="B279" s="206">
        <f t="shared" si="12"/>
        <v>1.44</v>
      </c>
      <c r="D279" s="206"/>
      <c r="E279" s="206" t="s">
        <v>31</v>
      </c>
      <c r="F279" s="206">
        <v>4200</v>
      </c>
      <c r="G279" s="21">
        <f t="shared" si="13"/>
        <v>1.2E-2</v>
      </c>
      <c r="H279" s="206"/>
      <c r="I279" s="206"/>
      <c r="J279" s="11"/>
    </row>
    <row r="280" spans="1:10" x14ac:dyDescent="0.25">
      <c r="A280" s="11" t="s">
        <v>172</v>
      </c>
      <c r="B280" s="206">
        <f t="shared" si="12"/>
        <v>0.60261951020408155</v>
      </c>
      <c r="D280" s="206"/>
      <c r="E280" s="206" t="s">
        <v>126</v>
      </c>
      <c r="F280" s="206">
        <v>2717</v>
      </c>
      <c r="G280" s="21">
        <f t="shared" si="13"/>
        <v>7.7628571428571425E-3</v>
      </c>
      <c r="H280" s="206"/>
      <c r="I280" s="206"/>
      <c r="J280" s="11"/>
    </row>
    <row r="281" spans="1:10" x14ac:dyDescent="0.25">
      <c r="A281" s="11" t="s">
        <v>172</v>
      </c>
      <c r="B281" s="206">
        <f t="shared" si="12"/>
        <v>1.7273469387755102E-2</v>
      </c>
      <c r="D281" s="206"/>
      <c r="E281" s="206" t="s">
        <v>127</v>
      </c>
      <c r="F281" s="206">
        <v>460</v>
      </c>
      <c r="G281" s="21">
        <f t="shared" si="13"/>
        <v>1.3142857142857142E-3</v>
      </c>
      <c r="H281" s="206"/>
      <c r="I281" s="206"/>
      <c r="J281" s="11"/>
    </row>
    <row r="282" spans="1:10" x14ac:dyDescent="0.25">
      <c r="A282" s="11" t="s">
        <v>172</v>
      </c>
      <c r="B282" s="206">
        <f t="shared" si="12"/>
        <v>0.20897959183673473</v>
      </c>
      <c r="D282" s="206"/>
      <c r="E282" s="206" t="s">
        <v>128</v>
      </c>
      <c r="F282" s="206">
        <v>1600</v>
      </c>
      <c r="G282" s="21">
        <f t="shared" si="13"/>
        <v>4.5714285714285718E-3</v>
      </c>
      <c r="H282" s="206"/>
      <c r="I282" s="206"/>
      <c r="J282" s="11"/>
    </row>
    <row r="283" spans="1:10" x14ac:dyDescent="0.25">
      <c r="A283" s="11" t="s">
        <v>172</v>
      </c>
      <c r="B283" s="206">
        <f t="shared" si="12"/>
        <v>27.337959183673469</v>
      </c>
      <c r="D283" s="206"/>
      <c r="E283" s="206" t="s">
        <v>38</v>
      </c>
      <c r="F283" s="206">
        <v>18300</v>
      </c>
      <c r="G283" s="21">
        <f t="shared" si="13"/>
        <v>5.2285714285714283E-2</v>
      </c>
      <c r="H283" s="206"/>
      <c r="I283" s="206"/>
      <c r="J283" s="11"/>
    </row>
    <row r="284" spans="1:10" x14ac:dyDescent="0.25">
      <c r="A284" s="11" t="s">
        <v>172</v>
      </c>
      <c r="B284" s="206">
        <f t="shared" si="12"/>
        <v>1.0000000000000002E-2</v>
      </c>
      <c r="D284" s="206"/>
      <c r="E284" s="206" t="s">
        <v>12</v>
      </c>
      <c r="F284" s="206">
        <v>350</v>
      </c>
      <c r="G284" s="21">
        <f t="shared" si="13"/>
        <v>1E-3</v>
      </c>
      <c r="H284" s="206"/>
      <c r="I284" s="206"/>
      <c r="J284" s="11"/>
    </row>
    <row r="285" spans="1:10" x14ac:dyDescent="0.25">
      <c r="A285" s="11" t="s">
        <v>172</v>
      </c>
      <c r="B285" s="206">
        <f t="shared" si="12"/>
        <v>5.7599999999999998E-2</v>
      </c>
      <c r="D285" s="206"/>
      <c r="E285" s="206" t="s">
        <v>47</v>
      </c>
      <c r="F285" s="206">
        <v>840</v>
      </c>
      <c r="G285" s="21">
        <f t="shared" si="13"/>
        <v>2.3999999999999998E-3</v>
      </c>
      <c r="H285" s="206"/>
      <c r="I285" s="206"/>
      <c r="J285" s="206"/>
    </row>
    <row r="286" spans="1:10" x14ac:dyDescent="0.25">
      <c r="A286" s="11" t="s">
        <v>172</v>
      </c>
      <c r="B286" s="206">
        <f t="shared" si="12"/>
        <v>7.3469387755102046E-3</v>
      </c>
      <c r="D286" s="206"/>
      <c r="E286" s="206" t="s">
        <v>89</v>
      </c>
      <c r="F286" s="206">
        <v>300</v>
      </c>
      <c r="G286" s="21">
        <f t="shared" si="13"/>
        <v>8.571428571428571E-4</v>
      </c>
      <c r="H286" s="206"/>
      <c r="I286" s="206"/>
      <c r="J286" s="206"/>
    </row>
    <row r="287" spans="1:10" x14ac:dyDescent="0.25">
      <c r="A287" s="150" t="s">
        <v>172</v>
      </c>
      <c r="B287" s="12">
        <f t="shared" si="12"/>
        <v>0.29469387755102039</v>
      </c>
      <c r="C287" s="150"/>
      <c r="D287" s="12"/>
      <c r="E287" s="12" t="s">
        <v>171</v>
      </c>
      <c r="F287" s="12">
        <v>1900</v>
      </c>
      <c r="G287" s="27">
        <f t="shared" si="13"/>
        <v>5.4285714285714284E-3</v>
      </c>
      <c r="H287" s="12"/>
      <c r="I287" s="12"/>
      <c r="J287" s="12"/>
    </row>
    <row r="288" spans="1:10" x14ac:dyDescent="0.25">
      <c r="A288" s="11" t="s">
        <v>175</v>
      </c>
      <c r="B288" s="177"/>
      <c r="D288" s="210"/>
      <c r="E288" s="210" t="s">
        <v>5</v>
      </c>
      <c r="F288" s="215"/>
      <c r="G288" s="132"/>
      <c r="H288" s="210"/>
      <c r="I288" s="210"/>
      <c r="J288" s="11"/>
    </row>
    <row r="289" spans="1:10" x14ac:dyDescent="0.25">
      <c r="A289" s="11" t="s">
        <v>175</v>
      </c>
      <c r="B289" s="177"/>
      <c r="C289" s="319"/>
      <c r="D289" s="210"/>
      <c r="E289" s="210" t="s">
        <v>6</v>
      </c>
      <c r="F289" s="215"/>
      <c r="G289" s="132"/>
      <c r="H289" s="210"/>
      <c r="I289" s="210"/>
      <c r="J289" s="210"/>
    </row>
    <row r="290" spans="1:10" x14ac:dyDescent="0.25">
      <c r="A290" s="11" t="s">
        <v>175</v>
      </c>
      <c r="B290" s="177"/>
      <c r="C290" s="319"/>
      <c r="D290" s="210"/>
      <c r="E290" s="210" t="s">
        <v>82</v>
      </c>
      <c r="F290" s="215"/>
      <c r="G290" s="132"/>
      <c r="H290" s="210"/>
      <c r="I290" s="210"/>
      <c r="J290" s="210"/>
    </row>
    <row r="291" spans="1:10" x14ac:dyDescent="0.25">
      <c r="A291" s="11" t="s">
        <v>175</v>
      </c>
      <c r="B291" s="177"/>
      <c r="C291" s="319"/>
      <c r="D291" s="210"/>
      <c r="E291" s="210" t="s">
        <v>15</v>
      </c>
      <c r="F291" s="215"/>
      <c r="G291" s="132"/>
      <c r="H291" s="210"/>
      <c r="I291" s="210"/>
      <c r="J291" s="210"/>
    </row>
    <row r="292" spans="1:10" x14ac:dyDescent="0.25">
      <c r="A292" s="11" t="s">
        <v>175</v>
      </c>
      <c r="B292" s="177"/>
      <c r="C292" s="319"/>
      <c r="D292" s="210"/>
      <c r="E292" s="210" t="s">
        <v>106</v>
      </c>
      <c r="F292" s="215"/>
      <c r="G292" s="132"/>
      <c r="H292" s="210"/>
      <c r="I292" s="210"/>
      <c r="J292" s="210"/>
    </row>
    <row r="293" spans="1:10" x14ac:dyDescent="0.25">
      <c r="A293" s="11" t="s">
        <v>175</v>
      </c>
      <c r="B293" s="177"/>
      <c r="C293" s="319"/>
      <c r="D293" s="210"/>
      <c r="E293" s="210" t="s">
        <v>9</v>
      </c>
      <c r="F293" s="215"/>
      <c r="G293" s="132"/>
      <c r="H293" s="210"/>
      <c r="I293" s="210"/>
      <c r="J293" s="210"/>
    </row>
    <row r="294" spans="1:10" x14ac:dyDescent="0.25">
      <c r="A294" s="11" t="s">
        <v>175</v>
      </c>
      <c r="B294" s="177"/>
      <c r="C294" s="319"/>
      <c r="D294" s="210"/>
      <c r="E294" s="210" t="s">
        <v>23</v>
      </c>
      <c r="F294" s="215"/>
      <c r="G294" s="132"/>
      <c r="H294" s="210"/>
      <c r="I294" s="210"/>
      <c r="J294" s="210"/>
    </row>
    <row r="295" spans="1:10" x14ac:dyDescent="0.25">
      <c r="A295" s="11" t="s">
        <v>175</v>
      </c>
      <c r="B295" s="177"/>
      <c r="C295" s="319"/>
      <c r="D295" s="210"/>
      <c r="E295" s="210" t="s">
        <v>36</v>
      </c>
      <c r="F295" s="215"/>
      <c r="G295" s="132"/>
      <c r="H295" s="210"/>
      <c r="I295" s="210"/>
      <c r="J295" s="210"/>
    </row>
    <row r="296" spans="1:10" x14ac:dyDescent="0.25">
      <c r="A296" s="11" t="s">
        <v>175</v>
      </c>
      <c r="B296" s="177"/>
      <c r="C296" s="319"/>
      <c r="D296" s="210"/>
      <c r="E296" s="210" t="s">
        <v>176</v>
      </c>
      <c r="F296" s="215"/>
      <c r="G296" s="132"/>
      <c r="H296" s="210"/>
      <c r="I296" s="210"/>
      <c r="J296" s="210"/>
    </row>
    <row r="297" spans="1:10" x14ac:dyDescent="0.25">
      <c r="A297" s="11" t="s">
        <v>175</v>
      </c>
      <c r="B297" s="177"/>
      <c r="C297" s="319"/>
      <c r="D297" s="210"/>
      <c r="E297" s="210" t="s">
        <v>90</v>
      </c>
      <c r="F297" s="215"/>
      <c r="G297" s="132"/>
      <c r="H297" s="210"/>
      <c r="I297" s="210"/>
      <c r="J297" s="210"/>
    </row>
    <row r="298" spans="1:10" x14ac:dyDescent="0.25">
      <c r="A298" s="11" t="s">
        <v>175</v>
      </c>
      <c r="B298" s="177"/>
      <c r="C298" s="319"/>
      <c r="D298" s="210"/>
      <c r="E298" s="210" t="s">
        <v>26</v>
      </c>
      <c r="F298" s="215"/>
      <c r="G298" s="132"/>
      <c r="H298" s="210"/>
      <c r="I298" s="210"/>
      <c r="J298" s="210"/>
    </row>
    <row r="299" spans="1:10" x14ac:dyDescent="0.25">
      <c r="A299" s="11" t="s">
        <v>175</v>
      </c>
      <c r="B299" s="177"/>
      <c r="C299" s="319"/>
      <c r="D299" s="210"/>
      <c r="E299" s="210" t="s">
        <v>27</v>
      </c>
      <c r="F299" s="215"/>
      <c r="G299" s="132"/>
      <c r="H299" s="210"/>
      <c r="I299" s="210"/>
      <c r="J299" s="210"/>
    </row>
    <row r="300" spans="1:10" x14ac:dyDescent="0.25">
      <c r="A300" s="11" t="s">
        <v>175</v>
      </c>
      <c r="B300" s="177"/>
      <c r="C300" s="319"/>
      <c r="D300" s="210"/>
      <c r="E300" s="210" t="s">
        <v>117</v>
      </c>
      <c r="F300" s="215"/>
      <c r="G300" s="132"/>
      <c r="H300" s="210"/>
      <c r="I300" s="210"/>
      <c r="J300" s="210"/>
    </row>
    <row r="301" spans="1:10" x14ac:dyDescent="0.25">
      <c r="A301" s="11" t="s">
        <v>175</v>
      </c>
      <c r="B301" s="177"/>
      <c r="C301" s="319"/>
      <c r="D301" s="210"/>
      <c r="E301" s="210" t="s">
        <v>16</v>
      </c>
      <c r="F301" s="215"/>
      <c r="G301" s="132"/>
      <c r="H301" s="210"/>
      <c r="I301" s="210"/>
      <c r="J301" s="210"/>
    </row>
    <row r="302" spans="1:10" x14ac:dyDescent="0.25">
      <c r="A302" s="11" t="s">
        <v>175</v>
      </c>
      <c r="B302" s="177"/>
      <c r="C302" s="319"/>
      <c r="D302" s="210"/>
      <c r="E302" s="210" t="s">
        <v>159</v>
      </c>
      <c r="F302" s="215"/>
      <c r="G302" s="132"/>
      <c r="H302" s="210"/>
      <c r="I302" s="210"/>
      <c r="J302" s="210"/>
    </row>
    <row r="303" spans="1:10" x14ac:dyDescent="0.25">
      <c r="A303" s="11" t="s">
        <v>175</v>
      </c>
      <c r="B303" s="177"/>
      <c r="C303" s="319"/>
      <c r="D303" s="210"/>
      <c r="E303" s="210" t="s">
        <v>30</v>
      </c>
      <c r="F303" s="215"/>
      <c r="G303" s="132"/>
      <c r="H303" s="210"/>
      <c r="I303" s="210"/>
      <c r="J303" s="210"/>
    </row>
    <row r="304" spans="1:10" x14ac:dyDescent="0.25">
      <c r="A304" s="11" t="s">
        <v>175</v>
      </c>
      <c r="B304" s="177"/>
      <c r="C304" s="319"/>
      <c r="D304" s="210"/>
      <c r="E304" s="210" t="s">
        <v>121</v>
      </c>
      <c r="F304" s="215"/>
      <c r="G304" s="132"/>
      <c r="H304" s="210"/>
      <c r="I304" s="210"/>
      <c r="J304" s="210"/>
    </row>
    <row r="305" spans="1:11" x14ac:dyDescent="0.25">
      <c r="A305" s="11" t="s">
        <v>175</v>
      </c>
      <c r="B305" s="177"/>
      <c r="C305" s="319"/>
      <c r="D305" s="210"/>
      <c r="E305" s="210" t="s">
        <v>160</v>
      </c>
      <c r="F305" s="215"/>
      <c r="G305" s="132"/>
      <c r="H305" s="210"/>
      <c r="I305" s="210"/>
      <c r="J305" s="210"/>
    </row>
    <row r="306" spans="1:11" x14ac:dyDescent="0.25">
      <c r="A306" s="11" t="s">
        <v>175</v>
      </c>
      <c r="B306" s="177"/>
      <c r="C306" s="319"/>
      <c r="D306" s="210"/>
      <c r="E306" s="210" t="s">
        <v>126</v>
      </c>
      <c r="F306" s="215"/>
      <c r="G306" s="132"/>
      <c r="H306" s="210"/>
      <c r="I306" s="210"/>
      <c r="J306" s="210"/>
    </row>
    <row r="307" spans="1:11" x14ac:dyDescent="0.25">
      <c r="A307" s="11" t="s">
        <v>175</v>
      </c>
      <c r="B307" s="177"/>
      <c r="C307" s="319"/>
      <c r="D307" s="210"/>
      <c r="E307" s="210" t="s">
        <v>38</v>
      </c>
      <c r="F307" s="215"/>
      <c r="G307" s="132"/>
      <c r="H307" s="210"/>
      <c r="I307" s="210"/>
      <c r="J307" s="200"/>
    </row>
    <row r="308" spans="1:11" x14ac:dyDescent="0.25">
      <c r="A308" s="150" t="s">
        <v>175</v>
      </c>
      <c r="B308" s="180"/>
      <c r="C308" s="320"/>
      <c r="D308" s="12"/>
      <c r="E308" s="12" t="s">
        <v>47</v>
      </c>
      <c r="F308" s="221"/>
      <c r="G308" s="182"/>
      <c r="H308" s="12"/>
      <c r="I308" s="12"/>
      <c r="J308" s="150"/>
    </row>
    <row r="309" spans="1:11" x14ac:dyDescent="0.25">
      <c r="A309" s="11" t="s">
        <v>177</v>
      </c>
      <c r="B309" s="114">
        <v>0</v>
      </c>
      <c r="C309" s="151">
        <v>3716.6689999999999</v>
      </c>
      <c r="D309" s="218"/>
      <c r="E309" s="14" t="s">
        <v>5</v>
      </c>
      <c r="F309" s="114"/>
      <c r="G309" s="114"/>
      <c r="H309" s="218"/>
      <c r="I309" s="218"/>
      <c r="J309" s="11">
        <v>77800</v>
      </c>
    </row>
    <row r="310" spans="1:11" x14ac:dyDescent="0.25">
      <c r="A310" s="11" t="s">
        <v>177</v>
      </c>
      <c r="B310" s="117">
        <v>55.577219999999997</v>
      </c>
      <c r="D310" s="218"/>
      <c r="E310" s="14" t="s">
        <v>6</v>
      </c>
      <c r="F310" s="118">
        <v>5800</v>
      </c>
      <c r="G310" s="115">
        <v>7.46E-2</v>
      </c>
    </row>
    <row r="311" spans="1:11" x14ac:dyDescent="0.25">
      <c r="A311" s="11" t="s">
        <v>177</v>
      </c>
      <c r="B311" s="117">
        <v>2914.3339999999998</v>
      </c>
      <c r="C311" s="164"/>
      <c r="D311" s="218"/>
      <c r="E311" s="79" t="s">
        <v>15</v>
      </c>
      <c r="F311" s="118">
        <v>42000</v>
      </c>
      <c r="G311" s="115">
        <v>0.53979999999999995</v>
      </c>
      <c r="J311" s="114"/>
      <c r="K311" s="228"/>
    </row>
    <row r="312" spans="1:11" x14ac:dyDescent="0.25">
      <c r="A312" s="11" t="s">
        <v>177</v>
      </c>
      <c r="B312" s="117">
        <v>0</v>
      </c>
      <c r="C312" s="151"/>
      <c r="D312" s="218"/>
      <c r="E312" s="79" t="s">
        <v>22</v>
      </c>
      <c r="F312" s="118"/>
      <c r="G312" s="115"/>
      <c r="J312" s="114"/>
      <c r="K312" s="228"/>
    </row>
    <row r="313" spans="1:11" x14ac:dyDescent="0.25">
      <c r="A313" s="11" t="s">
        <v>177</v>
      </c>
      <c r="B313" s="117">
        <v>0</v>
      </c>
      <c r="D313" s="218"/>
      <c r="E313" s="218" t="s">
        <v>36</v>
      </c>
      <c r="J313" s="114"/>
      <c r="K313" s="114"/>
    </row>
    <row r="314" spans="1:11" x14ac:dyDescent="0.25">
      <c r="A314" s="11" t="s">
        <v>177</v>
      </c>
      <c r="B314" s="117">
        <v>422.94200000000001</v>
      </c>
      <c r="C314" s="164"/>
      <c r="D314" s="218"/>
      <c r="E314" s="218" t="s">
        <v>16</v>
      </c>
      <c r="F314" s="118">
        <v>16000</v>
      </c>
      <c r="G314" s="115">
        <v>0.20569999999999999</v>
      </c>
      <c r="J314" s="114"/>
      <c r="K314" s="114"/>
    </row>
    <row r="315" spans="1:11" x14ac:dyDescent="0.25">
      <c r="A315" s="11" t="s">
        <v>177</v>
      </c>
      <c r="B315" s="117">
        <v>323.81490000000002</v>
      </c>
      <c r="C315" s="164"/>
      <c r="D315" s="218"/>
      <c r="E315" s="218" t="s">
        <v>121</v>
      </c>
      <c r="F315" s="118">
        <v>14000</v>
      </c>
      <c r="G315" s="115">
        <v>0.1799</v>
      </c>
      <c r="J315" s="114"/>
      <c r="K315" s="114"/>
    </row>
    <row r="316" spans="1:11" x14ac:dyDescent="0.25">
      <c r="A316" s="11" t="s">
        <v>177</v>
      </c>
      <c r="B316" s="117">
        <v>0</v>
      </c>
      <c r="D316" s="218"/>
      <c r="E316" s="218" t="s">
        <v>111</v>
      </c>
      <c r="F316" s="118"/>
      <c r="G316" s="115"/>
      <c r="H316" s="218"/>
      <c r="I316" s="218"/>
      <c r="J316" s="11"/>
    </row>
    <row r="317" spans="1:11" x14ac:dyDescent="0.25">
      <c r="A317" s="150" t="s">
        <v>177</v>
      </c>
      <c r="B317" s="152">
        <v>0</v>
      </c>
      <c r="C317" s="150"/>
      <c r="D317" s="12"/>
      <c r="E317" s="12" t="s">
        <v>38</v>
      </c>
      <c r="F317" s="153"/>
      <c r="G317" s="119"/>
      <c r="H317" s="12"/>
      <c r="I317" s="12"/>
      <c r="J317" s="150"/>
    </row>
    <row r="318" spans="1:11" x14ac:dyDescent="0.25">
      <c r="A318" s="11" t="s">
        <v>179</v>
      </c>
      <c r="B318" s="235">
        <f>POWER((F318/$J$318)*100, 2)</f>
        <v>5.2244897959183669E-4</v>
      </c>
      <c r="C318" s="11">
        <f>SUM(B318:B344)</f>
        <v>2516.1724481441834</v>
      </c>
      <c r="D318" s="235"/>
      <c r="E318" s="235" t="s">
        <v>130</v>
      </c>
      <c r="F318" s="234">
        <v>6400</v>
      </c>
      <c r="G318" s="21">
        <f>F318/$J$318</f>
        <v>2.2857142857142857E-4</v>
      </c>
      <c r="H318" s="235"/>
      <c r="I318" s="235"/>
      <c r="J318" s="11">
        <v>28000000</v>
      </c>
    </row>
    <row r="319" spans="1:11" x14ac:dyDescent="0.25">
      <c r="A319" s="11" t="s">
        <v>179</v>
      </c>
      <c r="B319" s="235">
        <f t="shared" ref="B319:B344" si="14">POWER((F319/$J$318)*100, 2)</f>
        <v>0.85694693877551043</v>
      </c>
      <c r="D319" s="235"/>
      <c r="E319" s="235" t="s">
        <v>17</v>
      </c>
      <c r="F319" s="235">
        <v>259200</v>
      </c>
      <c r="G319" s="21">
        <f t="shared" ref="G319:G344" si="15">F319/$J$318</f>
        <v>9.2571428571428579E-3</v>
      </c>
      <c r="H319" s="235"/>
      <c r="I319" s="235"/>
      <c r="J319" s="76"/>
    </row>
    <row r="320" spans="1:11" x14ac:dyDescent="0.25">
      <c r="A320" s="11" t="s">
        <v>179</v>
      </c>
      <c r="B320" s="235">
        <f t="shared" si="14"/>
        <v>0</v>
      </c>
      <c r="D320" s="235"/>
      <c r="E320" s="235" t="s">
        <v>5</v>
      </c>
      <c r="F320" s="234"/>
      <c r="H320" s="235"/>
      <c r="I320" s="235"/>
      <c r="J320" s="76"/>
    </row>
    <row r="321" spans="1:10" x14ac:dyDescent="0.25">
      <c r="A321" s="11" t="s">
        <v>179</v>
      </c>
      <c r="B321" s="235">
        <f t="shared" si="14"/>
        <v>3.1887755102040813</v>
      </c>
      <c r="D321" s="235"/>
      <c r="E321" s="235" t="s">
        <v>6</v>
      </c>
      <c r="F321" s="235">
        <v>500000</v>
      </c>
      <c r="G321" s="21">
        <f t="shared" si="15"/>
        <v>1.7857142857142856E-2</v>
      </c>
      <c r="H321" s="235"/>
      <c r="I321" s="235"/>
      <c r="J321" s="76"/>
    </row>
    <row r="322" spans="1:10" x14ac:dyDescent="0.25">
      <c r="A322" s="11" t="s">
        <v>179</v>
      </c>
      <c r="B322" s="235">
        <f t="shared" si="14"/>
        <v>0</v>
      </c>
      <c r="D322" s="235"/>
      <c r="E322" s="235" t="s">
        <v>102</v>
      </c>
      <c r="F322" s="235"/>
      <c r="H322" s="235"/>
      <c r="I322" s="235"/>
      <c r="J322" s="76"/>
    </row>
    <row r="323" spans="1:10" x14ac:dyDescent="0.25">
      <c r="A323" s="11" t="s">
        <v>179</v>
      </c>
      <c r="B323" s="235">
        <f t="shared" si="14"/>
        <v>5.1020408163265302E-3</v>
      </c>
      <c r="D323" s="235"/>
      <c r="E323" s="235" t="s">
        <v>15</v>
      </c>
      <c r="F323" s="235">
        <v>20000</v>
      </c>
      <c r="G323" s="21">
        <f t="shared" si="15"/>
        <v>7.1428571428571429E-4</v>
      </c>
      <c r="H323" s="235"/>
      <c r="I323" s="235"/>
      <c r="J323" s="76"/>
    </row>
    <row r="324" spans="1:10" x14ac:dyDescent="0.25">
      <c r="A324" s="11" t="s">
        <v>179</v>
      </c>
      <c r="B324" s="235">
        <f t="shared" si="14"/>
        <v>0</v>
      </c>
      <c r="D324" s="235"/>
      <c r="E324" s="235" t="s">
        <v>142</v>
      </c>
      <c r="F324" s="235"/>
      <c r="H324" s="235"/>
      <c r="I324" s="235"/>
      <c r="J324" s="76"/>
    </row>
    <row r="325" spans="1:10" x14ac:dyDescent="0.25">
      <c r="A325" s="11" t="s">
        <v>179</v>
      </c>
      <c r="B325" s="235">
        <f t="shared" si="14"/>
        <v>7.174744897959183</v>
      </c>
      <c r="D325" s="235"/>
      <c r="E325" s="235" t="s">
        <v>134</v>
      </c>
      <c r="F325" s="235">
        <v>750000</v>
      </c>
      <c r="G325" s="21">
        <f t="shared" si="15"/>
        <v>2.6785714285714284E-2</v>
      </c>
      <c r="H325" s="235"/>
      <c r="I325" s="235"/>
      <c r="J325" s="76"/>
    </row>
    <row r="326" spans="1:10" x14ac:dyDescent="0.25">
      <c r="A326" s="11" t="s">
        <v>179</v>
      </c>
      <c r="B326" s="235">
        <f t="shared" si="14"/>
        <v>0</v>
      </c>
      <c r="D326" s="235"/>
      <c r="E326" s="235" t="s">
        <v>21</v>
      </c>
      <c r="F326" s="234"/>
      <c r="H326" s="235"/>
      <c r="I326" s="235"/>
      <c r="J326" s="76"/>
    </row>
    <row r="327" spans="1:10" x14ac:dyDescent="0.25">
      <c r="A327" s="11" t="s">
        <v>179</v>
      </c>
      <c r="B327" s="235">
        <f t="shared" si="14"/>
        <v>114.79591836734693</v>
      </c>
      <c r="D327" s="235"/>
      <c r="E327" s="235" t="s">
        <v>9</v>
      </c>
      <c r="F327" s="235">
        <v>3000000</v>
      </c>
      <c r="G327" s="21">
        <f t="shared" si="15"/>
        <v>0.10714285714285714</v>
      </c>
      <c r="H327" s="235"/>
      <c r="I327" s="235"/>
      <c r="J327" s="76"/>
    </row>
    <row r="328" spans="1:10" x14ac:dyDescent="0.25">
      <c r="A328" s="11" t="s">
        <v>179</v>
      </c>
      <c r="B328" s="235">
        <f t="shared" si="14"/>
        <v>0.18367346938775514</v>
      </c>
      <c r="D328" s="235"/>
      <c r="E328" s="235" t="s">
        <v>23</v>
      </c>
      <c r="F328" s="235">
        <v>120000</v>
      </c>
      <c r="G328" s="21">
        <f t="shared" si="15"/>
        <v>4.2857142857142859E-3</v>
      </c>
      <c r="H328" s="235"/>
      <c r="I328" s="235"/>
      <c r="J328" s="76"/>
    </row>
    <row r="329" spans="1:10" x14ac:dyDescent="0.25">
      <c r="A329" s="11" t="s">
        <v>179</v>
      </c>
      <c r="B329" s="235">
        <f t="shared" si="14"/>
        <v>2.0408163265306123</v>
      </c>
      <c r="D329" s="235"/>
      <c r="E329" s="235" t="s">
        <v>24</v>
      </c>
      <c r="F329" s="235">
        <v>400000</v>
      </c>
      <c r="G329" s="21">
        <f t="shared" si="15"/>
        <v>1.4285714285714285E-2</v>
      </c>
      <c r="H329" s="235"/>
      <c r="I329" s="235"/>
      <c r="J329" s="76"/>
    </row>
    <row r="330" spans="1:10" x14ac:dyDescent="0.25">
      <c r="A330" s="11" t="s">
        <v>179</v>
      </c>
      <c r="B330" s="235">
        <f t="shared" si="14"/>
        <v>383.9360326530612</v>
      </c>
      <c r="D330" s="235"/>
      <c r="E330" s="235" t="s">
        <v>36</v>
      </c>
      <c r="F330" s="235">
        <v>5486400</v>
      </c>
      <c r="G330" s="21">
        <f t="shared" si="15"/>
        <v>0.19594285714285714</v>
      </c>
      <c r="H330" s="235"/>
      <c r="I330" s="235"/>
      <c r="J330" s="76"/>
    </row>
    <row r="331" spans="1:10" x14ac:dyDescent="0.25">
      <c r="A331" s="11" t="s">
        <v>179</v>
      </c>
      <c r="B331" s="235">
        <f t="shared" si="14"/>
        <v>8.1632653061224504E-4</v>
      </c>
      <c r="D331" s="235"/>
      <c r="E331" s="235" t="s">
        <v>183</v>
      </c>
      <c r="F331" s="235">
        <v>8000</v>
      </c>
      <c r="G331" s="21">
        <f t="shared" si="15"/>
        <v>2.8571428571428574E-4</v>
      </c>
      <c r="H331" s="235"/>
      <c r="I331" s="235"/>
      <c r="J331" s="76"/>
    </row>
    <row r="332" spans="1:10" x14ac:dyDescent="0.25">
      <c r="A332" s="11" t="s">
        <v>179</v>
      </c>
      <c r="B332" s="235">
        <f t="shared" si="14"/>
        <v>0</v>
      </c>
      <c r="D332" s="235"/>
      <c r="E332" s="235" t="s">
        <v>181</v>
      </c>
      <c r="F332" s="235"/>
      <c r="H332" s="235"/>
      <c r="I332" s="235"/>
      <c r="J332" s="76"/>
    </row>
    <row r="333" spans="1:10" x14ac:dyDescent="0.25">
      <c r="A333" s="11" t="s">
        <v>179</v>
      </c>
      <c r="B333" s="235">
        <f t="shared" si="14"/>
        <v>0.49878906250000005</v>
      </c>
      <c r="D333" s="235"/>
      <c r="E333" s="235" t="s">
        <v>90</v>
      </c>
      <c r="F333" s="235">
        <v>197750</v>
      </c>
      <c r="G333" s="21">
        <f t="shared" si="15"/>
        <v>7.0625000000000002E-3</v>
      </c>
      <c r="H333" s="235"/>
      <c r="I333" s="235"/>
      <c r="J333" s="76"/>
    </row>
    <row r="334" spans="1:10" x14ac:dyDescent="0.25">
      <c r="A334" s="11" t="s">
        <v>179</v>
      </c>
      <c r="B334" s="235">
        <f t="shared" si="14"/>
        <v>6.25</v>
      </c>
      <c r="D334" s="235"/>
      <c r="E334" s="235" t="s">
        <v>147</v>
      </c>
      <c r="F334" s="235">
        <v>700000</v>
      </c>
      <c r="G334" s="21">
        <f t="shared" si="15"/>
        <v>2.5000000000000001E-2</v>
      </c>
      <c r="H334" s="235"/>
      <c r="I334" s="235"/>
      <c r="J334" s="76"/>
    </row>
    <row r="335" spans="1:10" x14ac:dyDescent="0.25">
      <c r="A335" s="11" t="s">
        <v>179</v>
      </c>
      <c r="B335" s="235">
        <f t="shared" si="14"/>
        <v>0.12755102040816327</v>
      </c>
      <c r="D335" s="235"/>
      <c r="E335" s="235" t="s">
        <v>28</v>
      </c>
      <c r="F335" s="235">
        <v>100000</v>
      </c>
      <c r="G335" s="21">
        <f t="shared" si="15"/>
        <v>3.5714285714285713E-3</v>
      </c>
      <c r="H335" s="235"/>
      <c r="I335" s="235"/>
      <c r="J335" s="76"/>
    </row>
    <row r="336" spans="1:10" x14ac:dyDescent="0.25">
      <c r="A336" s="11" t="s">
        <v>179</v>
      </c>
      <c r="B336" s="235">
        <f t="shared" si="14"/>
        <v>2.0408163265306121E-2</v>
      </c>
      <c r="D336" s="235"/>
      <c r="E336" s="235" t="s">
        <v>184</v>
      </c>
      <c r="F336" s="235">
        <v>40000</v>
      </c>
      <c r="G336" s="21">
        <f t="shared" si="15"/>
        <v>1.4285714285714286E-3</v>
      </c>
      <c r="H336" s="235"/>
      <c r="I336" s="235"/>
      <c r="J336" s="76"/>
    </row>
    <row r="337" spans="1:10" x14ac:dyDescent="0.25">
      <c r="A337" s="11" t="s">
        <v>179</v>
      </c>
      <c r="B337" s="235">
        <f t="shared" si="14"/>
        <v>3.065204132653061E-3</v>
      </c>
      <c r="D337" s="235"/>
      <c r="E337" s="235" t="s">
        <v>158</v>
      </c>
      <c r="F337" s="235">
        <v>15502</v>
      </c>
      <c r="G337" s="21">
        <f t="shared" si="15"/>
        <v>5.5364285714285715E-4</v>
      </c>
      <c r="H337" s="235"/>
      <c r="I337" s="235"/>
      <c r="J337" s="76"/>
    </row>
    <row r="338" spans="1:10" x14ac:dyDescent="0.25">
      <c r="A338" s="11" t="s">
        <v>179</v>
      </c>
      <c r="B338" s="235">
        <f t="shared" si="14"/>
        <v>2.0408163265306123</v>
      </c>
      <c r="D338" s="235"/>
      <c r="E338" s="235" t="s">
        <v>16</v>
      </c>
      <c r="F338" s="234">
        <v>400000</v>
      </c>
      <c r="G338" s="21">
        <f t="shared" si="15"/>
        <v>1.4285714285714285E-2</v>
      </c>
      <c r="H338" s="235"/>
      <c r="I338" s="235"/>
      <c r="J338" s="76"/>
    </row>
    <row r="339" spans="1:10" x14ac:dyDescent="0.25">
      <c r="A339" s="11" t="s">
        <v>179</v>
      </c>
      <c r="B339" s="235">
        <f t="shared" si="14"/>
        <v>1836.7346938775509</v>
      </c>
      <c r="D339" s="235"/>
      <c r="E339" s="235" t="s">
        <v>121</v>
      </c>
      <c r="F339" s="235">
        <v>12000000</v>
      </c>
      <c r="G339" s="21">
        <f t="shared" si="15"/>
        <v>0.42857142857142855</v>
      </c>
      <c r="H339" s="235"/>
      <c r="I339" s="235"/>
      <c r="J339" s="76"/>
    </row>
    <row r="340" spans="1:10" x14ac:dyDescent="0.25">
      <c r="A340" s="11" t="s">
        <v>179</v>
      </c>
      <c r="B340" s="235">
        <f t="shared" si="14"/>
        <v>2.0408163265306121E-2</v>
      </c>
      <c r="D340" s="235"/>
      <c r="E340" s="235" t="s">
        <v>182</v>
      </c>
      <c r="F340" s="235">
        <v>40000</v>
      </c>
      <c r="G340" s="21">
        <f t="shared" si="15"/>
        <v>1.4285714285714286E-3</v>
      </c>
      <c r="H340" s="235"/>
      <c r="I340" s="235"/>
      <c r="J340" s="76"/>
    </row>
    <row r="341" spans="1:10" x14ac:dyDescent="0.25">
      <c r="A341" s="11" t="s">
        <v>179</v>
      </c>
      <c r="B341" s="235">
        <f t="shared" si="14"/>
        <v>156.25</v>
      </c>
      <c r="D341" s="235"/>
      <c r="E341" s="235" t="s">
        <v>31</v>
      </c>
      <c r="F341" s="235">
        <v>3500000</v>
      </c>
      <c r="G341" s="21">
        <f t="shared" si="15"/>
        <v>0.125</v>
      </c>
      <c r="H341" s="235"/>
      <c r="I341" s="235"/>
      <c r="J341" s="76"/>
    </row>
    <row r="342" spans="1:10" x14ac:dyDescent="0.25">
      <c r="A342" s="11" t="s">
        <v>179</v>
      </c>
      <c r="B342" s="235">
        <f t="shared" si="14"/>
        <v>1.2755102040816326E-3</v>
      </c>
      <c r="D342" s="235"/>
      <c r="E342" s="235" t="s">
        <v>127</v>
      </c>
      <c r="F342" s="234">
        <v>10000</v>
      </c>
      <c r="G342" s="21">
        <f t="shared" si="15"/>
        <v>3.5714285714285714E-4</v>
      </c>
      <c r="H342" s="235"/>
      <c r="I342" s="235"/>
      <c r="J342" s="76"/>
    </row>
    <row r="343" spans="1:10" x14ac:dyDescent="0.25">
      <c r="A343" s="11" t="s">
        <v>179</v>
      </c>
      <c r="B343" s="232">
        <f t="shared" si="14"/>
        <v>1.2755102040816326E-3</v>
      </c>
      <c r="C343" s="105"/>
      <c r="D343" s="232"/>
      <c r="E343" s="232" t="s">
        <v>47</v>
      </c>
      <c r="F343" s="102">
        <v>10000</v>
      </c>
      <c r="G343" s="28">
        <f t="shared" si="15"/>
        <v>3.5714285714285714E-4</v>
      </c>
      <c r="H343" s="232"/>
      <c r="I343" s="232"/>
      <c r="J343" s="105"/>
    </row>
    <row r="344" spans="1:10" x14ac:dyDescent="0.25">
      <c r="A344" s="150" t="s">
        <v>179</v>
      </c>
      <c r="B344" s="12">
        <f t="shared" si="14"/>
        <v>2.0408163265306123</v>
      </c>
      <c r="C344" s="150"/>
      <c r="D344" s="12"/>
      <c r="E344" s="12" t="s">
        <v>86</v>
      </c>
      <c r="F344" s="12">
        <v>400000</v>
      </c>
      <c r="G344" s="27">
        <f t="shared" si="15"/>
        <v>1.4285714285714285E-2</v>
      </c>
      <c r="H344" s="12"/>
      <c r="I344" s="12"/>
      <c r="J344" s="150"/>
    </row>
    <row r="345" spans="1:10" x14ac:dyDescent="0.25">
      <c r="A345" s="11" t="s">
        <v>185</v>
      </c>
      <c r="B345" s="178"/>
      <c r="D345" s="235"/>
      <c r="E345" s="235" t="s">
        <v>5</v>
      </c>
      <c r="F345" s="235"/>
      <c r="H345" s="235"/>
      <c r="I345" s="235"/>
      <c r="J345" s="76"/>
    </row>
    <row r="346" spans="1:10" x14ac:dyDescent="0.25">
      <c r="A346" s="11" t="s">
        <v>185</v>
      </c>
      <c r="B346" s="178"/>
      <c r="D346" s="235"/>
      <c r="E346" s="235" t="s">
        <v>6</v>
      </c>
      <c r="F346" s="235"/>
      <c r="H346" s="235"/>
      <c r="I346" s="235"/>
      <c r="J346" s="76"/>
    </row>
    <row r="347" spans="1:10" x14ac:dyDescent="0.25">
      <c r="A347" s="11" t="s">
        <v>185</v>
      </c>
      <c r="B347" s="178"/>
      <c r="D347" s="235"/>
      <c r="E347" s="235" t="s">
        <v>102</v>
      </c>
      <c r="F347" s="235"/>
      <c r="H347" s="235"/>
      <c r="I347" s="235"/>
      <c r="J347" s="76"/>
    </row>
    <row r="348" spans="1:10" x14ac:dyDescent="0.25">
      <c r="A348" s="11" t="s">
        <v>185</v>
      </c>
      <c r="B348" s="178"/>
      <c r="D348" s="235"/>
      <c r="E348" s="235" t="s">
        <v>15</v>
      </c>
      <c r="F348" s="235"/>
      <c r="H348" s="235"/>
      <c r="I348" s="235"/>
      <c r="J348" s="76"/>
    </row>
    <row r="349" spans="1:10" x14ac:dyDescent="0.25">
      <c r="A349" s="11" t="s">
        <v>185</v>
      </c>
      <c r="B349" s="178"/>
      <c r="D349" s="235"/>
      <c r="E349" s="235" t="s">
        <v>187</v>
      </c>
      <c r="F349" s="235"/>
      <c r="H349" s="235"/>
      <c r="I349" s="235"/>
      <c r="J349" s="76"/>
    </row>
    <row r="350" spans="1:10" x14ac:dyDescent="0.25">
      <c r="A350" s="11" t="s">
        <v>185</v>
      </c>
      <c r="B350" s="178"/>
      <c r="D350" s="235"/>
      <c r="E350" s="235" t="s">
        <v>108</v>
      </c>
      <c r="F350" s="235"/>
      <c r="H350" s="235"/>
      <c r="I350" s="235"/>
      <c r="J350" s="76"/>
    </row>
    <row r="351" spans="1:10" x14ac:dyDescent="0.25">
      <c r="A351" s="11" t="s">
        <v>185</v>
      </c>
      <c r="B351" s="178"/>
      <c r="D351" s="235"/>
      <c r="E351" s="235" t="s">
        <v>20</v>
      </c>
      <c r="F351" s="235"/>
      <c r="H351" s="235"/>
      <c r="I351" s="235"/>
      <c r="J351" s="76"/>
    </row>
    <row r="352" spans="1:10" x14ac:dyDescent="0.25">
      <c r="A352" s="11" t="s">
        <v>185</v>
      </c>
      <c r="B352" s="178"/>
      <c r="D352" s="235"/>
      <c r="E352" s="235" t="s">
        <v>9</v>
      </c>
      <c r="F352" s="235"/>
      <c r="H352" s="235"/>
      <c r="I352" s="235"/>
      <c r="J352" s="76"/>
    </row>
    <row r="353" spans="1:10" x14ac:dyDescent="0.25">
      <c r="A353" s="11" t="s">
        <v>185</v>
      </c>
      <c r="B353" s="178"/>
      <c r="D353" s="235"/>
      <c r="E353" s="235" t="s">
        <v>186</v>
      </c>
      <c r="F353" s="235"/>
      <c r="H353" s="235"/>
      <c r="I353" s="235"/>
      <c r="J353" s="76"/>
    </row>
    <row r="354" spans="1:10" x14ac:dyDescent="0.25">
      <c r="A354" s="11" t="s">
        <v>185</v>
      </c>
      <c r="B354" s="178"/>
      <c r="D354" s="235"/>
      <c r="E354" s="235" t="s">
        <v>26</v>
      </c>
      <c r="F354" s="235"/>
      <c r="H354" s="235"/>
      <c r="I354" s="235"/>
      <c r="J354" s="76"/>
    </row>
    <row r="355" spans="1:10" x14ac:dyDescent="0.25">
      <c r="A355" s="11" t="s">
        <v>185</v>
      </c>
      <c r="B355" s="178"/>
      <c r="D355" s="235"/>
      <c r="E355" s="235" t="s">
        <v>56</v>
      </c>
      <c r="F355" s="235"/>
      <c r="H355" s="235"/>
      <c r="I355" s="235"/>
      <c r="J355" s="76"/>
    </row>
    <row r="356" spans="1:10" x14ac:dyDescent="0.25">
      <c r="A356" s="11" t="s">
        <v>185</v>
      </c>
      <c r="B356" s="178"/>
      <c r="D356" s="235"/>
      <c r="E356" s="235" t="s">
        <v>121</v>
      </c>
      <c r="F356" s="235"/>
      <c r="H356" s="235"/>
      <c r="I356" s="235"/>
      <c r="J356" s="11"/>
    </row>
    <row r="357" spans="1:10" x14ac:dyDescent="0.25">
      <c r="A357" s="11" t="s">
        <v>185</v>
      </c>
      <c r="B357" s="178"/>
      <c r="D357" s="235"/>
      <c r="E357" s="235" t="s">
        <v>126</v>
      </c>
      <c r="F357" s="235"/>
      <c r="H357" s="235"/>
      <c r="I357" s="235"/>
      <c r="J357" s="11"/>
    </row>
    <row r="358" spans="1:10" x14ac:dyDescent="0.25">
      <c r="A358" s="150" t="s">
        <v>185</v>
      </c>
      <c r="B358" s="131"/>
      <c r="C358" s="150"/>
      <c r="D358" s="12"/>
      <c r="E358" s="12" t="s">
        <v>171</v>
      </c>
      <c r="F358" s="12"/>
      <c r="G358" s="27"/>
      <c r="H358" s="12"/>
      <c r="I358" s="12"/>
      <c r="J358" s="131"/>
    </row>
    <row r="359" spans="1:10" x14ac:dyDescent="0.25">
      <c r="A359" s="11" t="s">
        <v>188</v>
      </c>
      <c r="B359" s="178">
        <f>POWER((F359/$J$359)*100, 2)</f>
        <v>1.1668078139785371E-3</v>
      </c>
      <c r="C359" s="11">
        <f>SUM(B359:B417)</f>
        <v>1915.7154924580916</v>
      </c>
      <c r="D359" s="236"/>
      <c r="E359" s="236" t="s">
        <v>97</v>
      </c>
      <c r="F359" s="236">
        <v>478.21996146103442</v>
      </c>
      <c r="G359" s="238">
        <f>F359/$J$359</f>
        <v>3.4158568675788173E-4</v>
      </c>
      <c r="H359" s="236"/>
      <c r="I359" s="236"/>
      <c r="J359" s="76">
        <v>1400000</v>
      </c>
    </row>
    <row r="360" spans="1:10" x14ac:dyDescent="0.25">
      <c r="A360" s="11" t="s">
        <v>188</v>
      </c>
      <c r="B360" s="178">
        <f t="shared" ref="B360:B417" si="16">POWER((F360/$J$359)*100, 2)</f>
        <v>1205.0816326530612</v>
      </c>
      <c r="D360" s="236"/>
      <c r="E360" s="236" t="s">
        <v>5</v>
      </c>
      <c r="F360" s="236">
        <v>486000</v>
      </c>
      <c r="G360" s="238">
        <f t="shared" ref="G360:G417" si="17">F360/$J$359</f>
        <v>0.34714285714285714</v>
      </c>
      <c r="H360" s="236"/>
      <c r="I360" s="236"/>
      <c r="J360" s="76"/>
    </row>
    <row r="361" spans="1:10" x14ac:dyDescent="0.25">
      <c r="A361" s="11" t="s">
        <v>188</v>
      </c>
      <c r="B361" s="178">
        <f t="shared" si="16"/>
        <v>2.8180157131481596E-3</v>
      </c>
      <c r="D361" s="236"/>
      <c r="E361" s="236" t="s">
        <v>131</v>
      </c>
      <c r="F361" s="236">
        <v>743.18980064115476</v>
      </c>
      <c r="G361" s="238">
        <f t="shared" si="17"/>
        <v>5.3084985760082479E-4</v>
      </c>
      <c r="H361" s="236"/>
      <c r="I361" s="236"/>
      <c r="J361" s="76"/>
    </row>
    <row r="362" spans="1:10" x14ac:dyDescent="0.25">
      <c r="A362" s="11" t="s">
        <v>188</v>
      </c>
      <c r="B362" s="178">
        <f t="shared" si="16"/>
        <v>2.865216518655832E-5</v>
      </c>
      <c r="D362" s="236"/>
      <c r="E362" s="236" t="s">
        <v>192</v>
      </c>
      <c r="F362" s="236">
        <v>74.938804210938883</v>
      </c>
      <c r="G362" s="238">
        <f t="shared" si="17"/>
        <v>5.3527717293527774E-5</v>
      </c>
      <c r="H362" s="236"/>
      <c r="I362" s="236"/>
      <c r="J362" s="76"/>
    </row>
    <row r="363" spans="1:10" x14ac:dyDescent="0.25">
      <c r="A363" s="11" t="s">
        <v>188</v>
      </c>
      <c r="B363" s="178">
        <f t="shared" si="16"/>
        <v>9.025E-3</v>
      </c>
      <c r="D363" s="236"/>
      <c r="E363" s="236" t="s">
        <v>39</v>
      </c>
      <c r="F363" s="236">
        <v>1330</v>
      </c>
      <c r="G363" s="238">
        <f t="shared" si="17"/>
        <v>9.5E-4</v>
      </c>
      <c r="H363" s="236"/>
      <c r="I363" s="236"/>
      <c r="J363" s="76"/>
    </row>
    <row r="364" spans="1:10" x14ac:dyDescent="0.25">
      <c r="A364" s="11" t="s">
        <v>188</v>
      </c>
      <c r="B364" s="178">
        <f t="shared" si="16"/>
        <v>336.98469387755102</v>
      </c>
      <c r="D364" s="236"/>
      <c r="E364" s="236" t="s">
        <v>6</v>
      </c>
      <c r="F364" s="236">
        <v>257000</v>
      </c>
      <c r="G364" s="238">
        <f t="shared" si="17"/>
        <v>0.18357142857142858</v>
      </c>
      <c r="H364" s="236"/>
      <c r="I364" s="236"/>
      <c r="J364" s="76"/>
    </row>
    <row r="365" spans="1:10" x14ac:dyDescent="0.25">
      <c r="A365" s="11" t="s">
        <v>188</v>
      </c>
      <c r="B365" s="178">
        <f t="shared" si="16"/>
        <v>0</v>
      </c>
      <c r="D365" s="236"/>
      <c r="E365" s="236" t="s">
        <v>101</v>
      </c>
      <c r="F365" s="236"/>
      <c r="G365" s="238"/>
      <c r="H365" s="236"/>
      <c r="I365" s="236"/>
      <c r="J365" s="76"/>
    </row>
    <row r="366" spans="1:10" x14ac:dyDescent="0.25">
      <c r="A366" s="11" t="s">
        <v>188</v>
      </c>
      <c r="B366" s="178">
        <f t="shared" si="16"/>
        <v>4.0861734693877567</v>
      </c>
      <c r="D366" s="236"/>
      <c r="E366" s="236" t="s">
        <v>82</v>
      </c>
      <c r="F366" s="236">
        <v>28300</v>
      </c>
      <c r="G366" s="238">
        <f t="shared" si="17"/>
        <v>2.0214285714285716E-2</v>
      </c>
      <c r="H366" s="236"/>
      <c r="I366" s="236"/>
      <c r="J366" s="76"/>
    </row>
    <row r="367" spans="1:10" x14ac:dyDescent="0.25">
      <c r="A367" s="11" t="s">
        <v>188</v>
      </c>
      <c r="B367" s="178">
        <f t="shared" si="16"/>
        <v>0.31600459183673474</v>
      </c>
      <c r="D367" s="236"/>
      <c r="E367" s="236" t="s">
        <v>83</v>
      </c>
      <c r="F367" s="236">
        <v>7870</v>
      </c>
      <c r="G367" s="238">
        <f t="shared" si="17"/>
        <v>5.6214285714285715E-3</v>
      </c>
      <c r="H367" s="236"/>
      <c r="I367" s="236"/>
      <c r="J367" s="76"/>
    </row>
    <row r="368" spans="1:10" x14ac:dyDescent="0.25">
      <c r="A368" s="11" t="s">
        <v>188</v>
      </c>
      <c r="B368" s="178">
        <f t="shared" si="16"/>
        <v>274.6122448979591</v>
      </c>
      <c r="D368" s="236"/>
      <c r="E368" s="236" t="s">
        <v>15</v>
      </c>
      <c r="F368" s="236">
        <v>232000</v>
      </c>
      <c r="G368" s="238">
        <f t="shared" si="17"/>
        <v>0.1657142857142857</v>
      </c>
      <c r="H368" s="236"/>
      <c r="I368" s="236"/>
      <c r="J368" s="76"/>
    </row>
    <row r="369" spans="1:10" x14ac:dyDescent="0.25">
      <c r="A369" s="11" t="s">
        <v>188</v>
      </c>
      <c r="B369" s="178">
        <f t="shared" si="16"/>
        <v>1.533031600984881E-3</v>
      </c>
      <c r="D369" s="236"/>
      <c r="E369" s="236" t="s">
        <v>103</v>
      </c>
      <c r="F369" s="236">
        <v>548.15526431207115</v>
      </c>
      <c r="G369" s="238">
        <f t="shared" si="17"/>
        <v>3.9153947450862227E-4</v>
      </c>
      <c r="H369" s="236"/>
      <c r="I369" s="236"/>
      <c r="J369" s="76"/>
    </row>
    <row r="370" spans="1:10" x14ac:dyDescent="0.25">
      <c r="A370" s="11" t="s">
        <v>188</v>
      </c>
      <c r="B370" s="178">
        <f t="shared" si="16"/>
        <v>0</v>
      </c>
      <c r="D370" s="236"/>
      <c r="E370" s="236" t="s">
        <v>142</v>
      </c>
      <c r="F370" s="236"/>
      <c r="G370" s="238"/>
      <c r="H370" s="236"/>
      <c r="I370" s="236"/>
      <c r="J370" s="76"/>
    </row>
    <row r="371" spans="1:10" x14ac:dyDescent="0.25">
      <c r="A371" s="11" t="s">
        <v>188</v>
      </c>
      <c r="B371" s="178">
        <f t="shared" si="16"/>
        <v>4.7773469387755098E-2</v>
      </c>
      <c r="D371" s="236"/>
      <c r="E371" s="236" t="s">
        <v>106</v>
      </c>
      <c r="F371" s="236">
        <v>3060</v>
      </c>
      <c r="G371" s="238">
        <f t="shared" si="17"/>
        <v>2.1857142857142856E-3</v>
      </c>
      <c r="H371" s="236"/>
      <c r="I371" s="236"/>
      <c r="J371" s="76"/>
    </row>
    <row r="372" spans="1:10" x14ac:dyDescent="0.25">
      <c r="A372" s="11" t="s">
        <v>188</v>
      </c>
      <c r="B372" s="178">
        <f t="shared" si="16"/>
        <v>0</v>
      </c>
      <c r="D372" s="236"/>
      <c r="E372" s="236" t="s">
        <v>19</v>
      </c>
      <c r="F372" s="236"/>
      <c r="G372" s="238"/>
      <c r="H372" s="236"/>
      <c r="I372" s="236"/>
      <c r="J372" s="76"/>
    </row>
    <row r="373" spans="1:10" x14ac:dyDescent="0.25">
      <c r="A373" s="11" t="s">
        <v>188</v>
      </c>
      <c r="B373" s="178">
        <f t="shared" si="16"/>
        <v>0</v>
      </c>
      <c r="D373" s="236"/>
      <c r="E373" s="236" t="s">
        <v>94</v>
      </c>
      <c r="F373" s="236"/>
      <c r="G373" s="238"/>
      <c r="H373" s="236"/>
      <c r="I373" s="236"/>
      <c r="J373" s="76"/>
    </row>
    <row r="374" spans="1:10" x14ac:dyDescent="0.25">
      <c r="A374" s="11" t="s">
        <v>188</v>
      </c>
      <c r="B374" s="178">
        <f t="shared" si="16"/>
        <v>6.4000000000000003E-3</v>
      </c>
      <c r="D374" s="236"/>
      <c r="E374" s="236" t="s">
        <v>21</v>
      </c>
      <c r="F374" s="236">
        <v>1120</v>
      </c>
      <c r="G374" s="238">
        <f t="shared" si="17"/>
        <v>8.0000000000000004E-4</v>
      </c>
      <c r="H374" s="236"/>
      <c r="I374" s="236"/>
      <c r="J374" s="76"/>
    </row>
    <row r="375" spans="1:10" x14ac:dyDescent="0.25">
      <c r="A375" s="11" t="s">
        <v>188</v>
      </c>
      <c r="B375" s="178">
        <f t="shared" si="16"/>
        <v>0</v>
      </c>
      <c r="D375" s="236"/>
      <c r="E375" s="236" t="s">
        <v>190</v>
      </c>
      <c r="F375" s="236"/>
      <c r="G375" s="238"/>
      <c r="H375" s="236"/>
      <c r="I375" s="236"/>
      <c r="J375" s="76"/>
    </row>
    <row r="376" spans="1:10" x14ac:dyDescent="0.25">
      <c r="A376" s="11" t="s">
        <v>188</v>
      </c>
      <c r="B376" s="178">
        <f t="shared" si="16"/>
        <v>47.020408163265316</v>
      </c>
      <c r="D376" s="236"/>
      <c r="E376" s="236" t="s">
        <v>9</v>
      </c>
      <c r="F376" s="236">
        <v>96000</v>
      </c>
      <c r="G376" s="238">
        <f t="shared" si="17"/>
        <v>6.8571428571428575E-2</v>
      </c>
      <c r="H376" s="236"/>
      <c r="I376" s="236"/>
      <c r="J376" s="76"/>
    </row>
    <row r="377" spans="1:10" x14ac:dyDescent="0.25">
      <c r="A377" s="11" t="s">
        <v>188</v>
      </c>
      <c r="B377" s="178">
        <f t="shared" si="16"/>
        <v>1.9202040816326531E-2</v>
      </c>
      <c r="D377" s="236"/>
      <c r="E377" s="236" t="s">
        <v>23</v>
      </c>
      <c r="F377" s="236">
        <v>1940</v>
      </c>
      <c r="G377" s="238">
        <f t="shared" si="17"/>
        <v>1.3857142857142857E-3</v>
      </c>
      <c r="H377" s="236"/>
      <c r="I377" s="236"/>
      <c r="J377" s="76"/>
    </row>
    <row r="378" spans="1:10" x14ac:dyDescent="0.25">
      <c r="A378" s="11" t="s">
        <v>188</v>
      </c>
      <c r="B378" s="178">
        <f t="shared" si="16"/>
        <v>0.84903061224489806</v>
      </c>
      <c r="D378" s="236"/>
      <c r="E378" s="236" t="s">
        <v>24</v>
      </c>
      <c r="F378" s="236">
        <v>12900</v>
      </c>
      <c r="G378" s="238">
        <f t="shared" si="17"/>
        <v>9.2142857142857148E-3</v>
      </c>
      <c r="H378" s="236"/>
      <c r="I378" s="236"/>
      <c r="J378" s="76"/>
    </row>
    <row r="379" spans="1:10" x14ac:dyDescent="0.25">
      <c r="A379" s="11" t="s">
        <v>188</v>
      </c>
      <c r="B379" s="178">
        <f t="shared" si="16"/>
        <v>0</v>
      </c>
      <c r="D379" s="236"/>
      <c r="E379" s="236" t="s">
        <v>111</v>
      </c>
      <c r="F379" s="236"/>
      <c r="G379" s="238"/>
      <c r="H379" s="236"/>
      <c r="I379" s="236"/>
      <c r="J379" s="76"/>
    </row>
    <row r="380" spans="1:10" x14ac:dyDescent="0.25">
      <c r="A380" s="11" t="s">
        <v>188</v>
      </c>
      <c r="B380" s="178">
        <f t="shared" si="16"/>
        <v>0.72250000000000014</v>
      </c>
      <c r="D380" s="236"/>
      <c r="E380" s="236" t="s">
        <v>36</v>
      </c>
      <c r="F380" s="236">
        <v>11900</v>
      </c>
      <c r="G380" s="238">
        <f t="shared" si="17"/>
        <v>8.5000000000000006E-3</v>
      </c>
      <c r="H380" s="236"/>
      <c r="I380" s="236"/>
      <c r="J380" s="76"/>
    </row>
    <row r="381" spans="1:10" x14ac:dyDescent="0.25">
      <c r="A381" s="11" t="s">
        <v>188</v>
      </c>
      <c r="B381" s="178">
        <f t="shared" si="16"/>
        <v>1.765102040816326E-2</v>
      </c>
      <c r="D381" s="236"/>
      <c r="E381" s="236" t="s">
        <v>176</v>
      </c>
      <c r="F381" s="236">
        <v>1860</v>
      </c>
      <c r="G381" s="238">
        <f t="shared" si="17"/>
        <v>1.3285714285714285E-3</v>
      </c>
      <c r="H381" s="236"/>
      <c r="I381" s="236"/>
      <c r="J381" s="76"/>
    </row>
    <row r="382" spans="1:10" x14ac:dyDescent="0.25">
      <c r="A382" s="11" t="s">
        <v>188</v>
      </c>
      <c r="B382" s="178">
        <f t="shared" si="16"/>
        <v>3.1292116321221721E-3</v>
      </c>
      <c r="D382" s="236"/>
      <c r="E382" s="236" t="s">
        <v>137</v>
      </c>
      <c r="F382" s="236">
        <v>783.15099431459953</v>
      </c>
      <c r="G382" s="238">
        <f t="shared" si="17"/>
        <v>5.5939356736757105E-4</v>
      </c>
      <c r="H382" s="236"/>
      <c r="I382" s="236"/>
      <c r="J382" s="76"/>
    </row>
    <row r="383" spans="1:10" x14ac:dyDescent="0.25">
      <c r="A383" s="11" t="s">
        <v>188</v>
      </c>
      <c r="B383" s="178">
        <f t="shared" si="16"/>
        <v>1.5335918082320743E-3</v>
      </c>
      <c r="D383" s="236"/>
      <c r="E383" s="236" t="s">
        <v>112</v>
      </c>
      <c r="F383" s="236">
        <v>548.25540983513019</v>
      </c>
      <c r="G383" s="238">
        <f t="shared" si="17"/>
        <v>3.9161100702509301E-4</v>
      </c>
      <c r="H383" s="236"/>
      <c r="I383" s="236"/>
      <c r="J383" s="76"/>
    </row>
    <row r="384" spans="1:10" x14ac:dyDescent="0.25">
      <c r="A384" s="11" t="s">
        <v>188</v>
      </c>
      <c r="B384" s="178">
        <f t="shared" si="16"/>
        <v>6.0727040816326537E-2</v>
      </c>
      <c r="D384" s="236"/>
      <c r="E384" s="236" t="s">
        <v>195</v>
      </c>
      <c r="F384" s="236">
        <v>3450</v>
      </c>
      <c r="G384" s="238">
        <f t="shared" si="17"/>
        <v>2.4642857142857144E-3</v>
      </c>
      <c r="H384" s="236"/>
      <c r="I384" s="236"/>
      <c r="J384" s="76"/>
    </row>
    <row r="385" spans="1:10" x14ac:dyDescent="0.25">
      <c r="A385" s="11" t="s">
        <v>188</v>
      </c>
      <c r="B385" s="178">
        <f t="shared" si="16"/>
        <v>0</v>
      </c>
      <c r="D385" s="236"/>
      <c r="E385" s="236" t="s">
        <v>181</v>
      </c>
      <c r="F385" s="236"/>
      <c r="G385" s="238"/>
      <c r="H385" s="236"/>
      <c r="I385" s="236"/>
      <c r="J385" s="76"/>
    </row>
    <row r="386" spans="1:10" x14ac:dyDescent="0.25">
      <c r="A386" s="11" t="s">
        <v>188</v>
      </c>
      <c r="B386" s="178">
        <f t="shared" si="16"/>
        <v>5.2045918367346943E-3</v>
      </c>
      <c r="D386" s="236"/>
      <c r="E386" s="236" t="s">
        <v>26</v>
      </c>
      <c r="F386" s="236">
        <v>1010</v>
      </c>
      <c r="G386" s="238">
        <f t="shared" si="17"/>
        <v>7.2142857142857143E-4</v>
      </c>
      <c r="H386" s="236"/>
      <c r="I386" s="236"/>
      <c r="J386" s="76"/>
    </row>
    <row r="387" spans="1:10" x14ac:dyDescent="0.25">
      <c r="A387" s="11" t="s">
        <v>188</v>
      </c>
      <c r="B387" s="178">
        <f t="shared" si="16"/>
        <v>0.25430408163265311</v>
      </c>
      <c r="D387" s="236"/>
      <c r="E387" s="236" t="s">
        <v>191</v>
      </c>
      <c r="F387" s="236">
        <v>7060</v>
      </c>
      <c r="G387" s="238">
        <f t="shared" si="17"/>
        <v>5.0428571428571432E-3</v>
      </c>
      <c r="H387" s="236"/>
      <c r="I387" s="236"/>
      <c r="J387" s="76"/>
    </row>
    <row r="388" spans="1:10" x14ac:dyDescent="0.25">
      <c r="A388" s="11" t="s">
        <v>188</v>
      </c>
      <c r="B388" s="178">
        <f t="shared" si="16"/>
        <v>0.36085765306122441</v>
      </c>
      <c r="D388" s="236"/>
      <c r="E388" s="236" t="s">
        <v>56</v>
      </c>
      <c r="F388" s="236">
        <v>8410</v>
      </c>
      <c r="G388" s="238">
        <f t="shared" si="17"/>
        <v>6.0071428571428567E-3</v>
      </c>
      <c r="H388" s="236"/>
      <c r="I388" s="236"/>
      <c r="J388" s="76"/>
    </row>
    <row r="389" spans="1:10" x14ac:dyDescent="0.25">
      <c r="A389" s="11" t="s">
        <v>188</v>
      </c>
      <c r="B389" s="178">
        <f t="shared" si="16"/>
        <v>7.5232653061224494E-2</v>
      </c>
      <c r="D389" s="236"/>
      <c r="E389" s="236" t="s">
        <v>194</v>
      </c>
      <c r="F389" s="236">
        <v>3840</v>
      </c>
      <c r="G389" s="238">
        <f t="shared" si="17"/>
        <v>2.7428571428571428E-3</v>
      </c>
      <c r="H389" s="236"/>
      <c r="I389" s="236"/>
      <c r="J389" s="76"/>
    </row>
    <row r="390" spans="1:10" x14ac:dyDescent="0.25">
      <c r="A390" s="11" t="s">
        <v>188</v>
      </c>
      <c r="B390" s="178">
        <f t="shared" si="16"/>
        <v>5.9956403022569797E-7</v>
      </c>
      <c r="D390" s="236"/>
      <c r="E390" s="236" t="s">
        <v>165</v>
      </c>
      <c r="F390" s="236">
        <v>10.840412811523223</v>
      </c>
      <c r="G390" s="238">
        <f t="shared" si="17"/>
        <v>7.7431520082308726E-6</v>
      </c>
      <c r="H390" s="236"/>
      <c r="I390" s="236"/>
      <c r="J390" s="76"/>
    </row>
    <row r="391" spans="1:10" x14ac:dyDescent="0.25">
      <c r="A391" s="11" t="s">
        <v>188</v>
      </c>
      <c r="B391" s="178">
        <f t="shared" si="16"/>
        <v>8.4903061224489793E-3</v>
      </c>
      <c r="D391" s="236"/>
      <c r="E391" s="236" t="s">
        <v>116</v>
      </c>
      <c r="F391" s="236">
        <v>1290</v>
      </c>
      <c r="G391" s="238">
        <f t="shared" si="17"/>
        <v>9.2142857142857141E-4</v>
      </c>
      <c r="H391" s="236"/>
      <c r="I391" s="236"/>
      <c r="J391" s="76"/>
    </row>
    <row r="392" spans="1:10" x14ac:dyDescent="0.25">
      <c r="A392" s="11" t="s">
        <v>188</v>
      </c>
      <c r="B392" s="178">
        <f t="shared" si="16"/>
        <v>0</v>
      </c>
      <c r="D392" s="236"/>
      <c r="E392" s="236" t="s">
        <v>139</v>
      </c>
      <c r="F392" s="236"/>
      <c r="G392" s="238"/>
      <c r="H392" s="236"/>
      <c r="I392" s="236"/>
      <c r="J392" s="76"/>
    </row>
    <row r="393" spans="1:10" x14ac:dyDescent="0.25">
      <c r="A393" s="11" t="s">
        <v>188</v>
      </c>
      <c r="B393" s="178">
        <f t="shared" si="16"/>
        <v>0.21955918367346944</v>
      </c>
      <c r="D393" s="236"/>
      <c r="E393" s="236" t="s">
        <v>117</v>
      </c>
      <c r="F393" s="236">
        <v>6560</v>
      </c>
      <c r="G393" s="238">
        <f t="shared" si="17"/>
        <v>4.6857142857142861E-3</v>
      </c>
      <c r="H393" s="236"/>
      <c r="I393" s="236"/>
      <c r="J393" s="76"/>
    </row>
    <row r="394" spans="1:10" x14ac:dyDescent="0.25">
      <c r="A394" s="11" t="s">
        <v>188</v>
      </c>
      <c r="B394" s="178">
        <f t="shared" si="16"/>
        <v>1.6036281481134621E-4</v>
      </c>
      <c r="D394" s="236"/>
      <c r="E394" s="236" t="s">
        <v>28</v>
      </c>
      <c r="F394" s="236">
        <v>177.28821648102806</v>
      </c>
      <c r="G394" s="238">
        <f t="shared" si="17"/>
        <v>1.2663444034359146E-4</v>
      </c>
      <c r="H394" s="236"/>
      <c r="I394" s="236"/>
      <c r="J394" s="76"/>
    </row>
    <row r="395" spans="1:10" x14ac:dyDescent="0.25">
      <c r="A395" s="11" t="s">
        <v>188</v>
      </c>
      <c r="B395" s="178">
        <f t="shared" si="16"/>
        <v>0.2734542908163265</v>
      </c>
      <c r="D395" s="236"/>
      <c r="E395" s="236" t="s">
        <v>92</v>
      </c>
      <c r="F395" s="236">
        <v>7321</v>
      </c>
      <c r="G395" s="238">
        <f t="shared" si="17"/>
        <v>5.2292857142857141E-3</v>
      </c>
      <c r="H395" s="236"/>
      <c r="I395" s="236"/>
      <c r="J395" s="76"/>
    </row>
    <row r="396" spans="1:10" x14ac:dyDescent="0.25">
      <c r="A396" s="11" t="s">
        <v>188</v>
      </c>
      <c r="B396" s="178">
        <f t="shared" si="16"/>
        <v>4.056529010837326E-6</v>
      </c>
      <c r="D396" s="236"/>
      <c r="E396" s="236" t="s">
        <v>158</v>
      </c>
      <c r="F396" s="236">
        <v>28.197157412124294</v>
      </c>
      <c r="G396" s="238">
        <f t="shared" si="17"/>
        <v>2.0140826722945924E-5</v>
      </c>
      <c r="H396" s="236"/>
      <c r="I396" s="236"/>
      <c r="J396" s="76"/>
    </row>
    <row r="397" spans="1:10" x14ac:dyDescent="0.25">
      <c r="A397" s="11" t="s">
        <v>188</v>
      </c>
      <c r="B397" s="178">
        <f t="shared" si="16"/>
        <v>0</v>
      </c>
      <c r="D397" s="236"/>
      <c r="E397" s="236" t="s">
        <v>85</v>
      </c>
      <c r="F397" s="236"/>
      <c r="G397" s="238"/>
      <c r="H397" s="236"/>
      <c r="I397" s="236"/>
      <c r="J397" s="76"/>
    </row>
    <row r="398" spans="1:10" x14ac:dyDescent="0.25">
      <c r="A398" s="11" t="s">
        <v>188</v>
      </c>
      <c r="B398" s="178">
        <f t="shared" si="16"/>
        <v>0</v>
      </c>
      <c r="D398" s="236"/>
      <c r="E398" s="236" t="s">
        <v>29</v>
      </c>
      <c r="F398" s="236"/>
      <c r="G398" s="238"/>
      <c r="H398" s="236"/>
      <c r="I398" s="236"/>
      <c r="J398" s="76"/>
    </row>
    <row r="399" spans="1:10" x14ac:dyDescent="0.25">
      <c r="A399" s="11" t="s">
        <v>188</v>
      </c>
      <c r="B399" s="178">
        <f t="shared" si="16"/>
        <v>19.046989795918364</v>
      </c>
      <c r="D399" s="236"/>
      <c r="E399" s="236" t="s">
        <v>16</v>
      </c>
      <c r="F399" s="236">
        <v>61100</v>
      </c>
      <c r="G399" s="238">
        <f t="shared" si="17"/>
        <v>4.3642857142857143E-2</v>
      </c>
      <c r="H399" s="236"/>
      <c r="I399" s="236"/>
      <c r="J399" s="76"/>
    </row>
    <row r="400" spans="1:10" x14ac:dyDescent="0.25">
      <c r="A400" s="11" t="s">
        <v>188</v>
      </c>
      <c r="B400" s="178">
        <f t="shared" si="16"/>
        <v>0</v>
      </c>
      <c r="D400" s="236"/>
      <c r="E400" s="236" t="s">
        <v>37</v>
      </c>
      <c r="F400" s="236"/>
      <c r="G400" s="238"/>
      <c r="H400" s="236"/>
      <c r="I400" s="236"/>
      <c r="J400" s="76"/>
    </row>
    <row r="401" spans="1:10" x14ac:dyDescent="0.25">
      <c r="A401" s="11" t="s">
        <v>188</v>
      </c>
      <c r="B401" s="178">
        <f t="shared" si="16"/>
        <v>0</v>
      </c>
      <c r="D401" s="236"/>
      <c r="E401" s="236" t="s">
        <v>120</v>
      </c>
      <c r="F401" s="236"/>
      <c r="G401" s="238"/>
      <c r="H401" s="236"/>
      <c r="I401" s="236"/>
      <c r="J401" s="76"/>
    </row>
    <row r="402" spans="1:10" x14ac:dyDescent="0.25">
      <c r="A402" s="11" t="s">
        <v>188</v>
      </c>
      <c r="B402" s="178">
        <f t="shared" si="16"/>
        <v>0.55183673469387762</v>
      </c>
      <c r="D402" s="236"/>
      <c r="E402" s="236" t="s">
        <v>30</v>
      </c>
      <c r="F402" s="236">
        <v>10400</v>
      </c>
      <c r="G402" s="238">
        <f t="shared" si="17"/>
        <v>7.4285714285714285E-3</v>
      </c>
      <c r="H402" s="236"/>
      <c r="I402" s="236"/>
      <c r="J402" s="76"/>
    </row>
    <row r="403" spans="1:10" x14ac:dyDescent="0.25">
      <c r="A403" s="11" t="s">
        <v>188</v>
      </c>
      <c r="B403" s="178">
        <f t="shared" si="16"/>
        <v>10.984489795918366</v>
      </c>
      <c r="D403" s="236"/>
      <c r="E403" s="236" t="s">
        <v>121</v>
      </c>
      <c r="F403" s="236">
        <v>46400</v>
      </c>
      <c r="G403" s="238">
        <f t="shared" si="17"/>
        <v>3.3142857142857141E-2</v>
      </c>
      <c r="H403" s="236"/>
      <c r="I403" s="236"/>
      <c r="J403" s="76"/>
    </row>
    <row r="404" spans="1:10" x14ac:dyDescent="0.25">
      <c r="A404" s="11" t="s">
        <v>188</v>
      </c>
      <c r="B404" s="178">
        <f t="shared" si="16"/>
        <v>0</v>
      </c>
      <c r="D404" s="236"/>
      <c r="E404" s="236" t="s">
        <v>196</v>
      </c>
      <c r="F404" s="234"/>
      <c r="G404" s="238"/>
      <c r="H404" s="236"/>
      <c r="I404" s="236"/>
      <c r="J404" s="76"/>
    </row>
    <row r="405" spans="1:10" x14ac:dyDescent="0.25">
      <c r="A405" s="11" t="s">
        <v>188</v>
      </c>
      <c r="B405" s="178">
        <f t="shared" si="16"/>
        <v>1.1943367346938774</v>
      </c>
      <c r="D405" s="236"/>
      <c r="E405" s="236" t="s">
        <v>174</v>
      </c>
      <c r="F405" s="236">
        <v>15300</v>
      </c>
      <c r="G405" s="238">
        <f t="shared" si="17"/>
        <v>1.0928571428571428E-2</v>
      </c>
      <c r="H405" s="236"/>
      <c r="I405" s="236"/>
      <c r="J405" s="76"/>
    </row>
    <row r="406" spans="1:10" x14ac:dyDescent="0.25">
      <c r="A406" s="11" t="s">
        <v>188</v>
      </c>
      <c r="B406" s="178">
        <f t="shared" si="16"/>
        <v>2.4414062500000005E-6</v>
      </c>
      <c r="D406" s="236"/>
      <c r="E406" s="236" t="s">
        <v>161</v>
      </c>
      <c r="F406" s="236">
        <v>21.875</v>
      </c>
      <c r="G406" s="238">
        <f t="shared" si="17"/>
        <v>1.5625E-5</v>
      </c>
      <c r="H406" s="236"/>
      <c r="I406" s="236"/>
      <c r="J406" s="76"/>
    </row>
    <row r="407" spans="1:10" x14ac:dyDescent="0.25">
      <c r="A407" s="11" t="s">
        <v>188</v>
      </c>
      <c r="B407" s="178">
        <f t="shared" si="16"/>
        <v>0</v>
      </c>
      <c r="D407" s="236"/>
      <c r="E407" s="236" t="s">
        <v>162</v>
      </c>
      <c r="F407" s="236"/>
      <c r="G407" s="238"/>
      <c r="H407" s="236"/>
      <c r="I407" s="236"/>
      <c r="J407" s="76"/>
    </row>
    <row r="408" spans="1:10" x14ac:dyDescent="0.25">
      <c r="A408" s="11" t="s">
        <v>188</v>
      </c>
      <c r="B408" s="178">
        <f t="shared" si="16"/>
        <v>1.5211413506101469E-4</v>
      </c>
      <c r="D408" s="236"/>
      <c r="E408" s="236" t="s">
        <v>166</v>
      </c>
      <c r="F408" s="236">
        <v>172.66838295402803</v>
      </c>
      <c r="G408" s="238">
        <f t="shared" si="17"/>
        <v>1.2333455925287717E-4</v>
      </c>
      <c r="H408" s="236"/>
      <c r="I408" s="236"/>
      <c r="J408" s="76"/>
    </row>
    <row r="409" spans="1:10" x14ac:dyDescent="0.25">
      <c r="A409" s="11" t="s">
        <v>188</v>
      </c>
      <c r="B409" s="178">
        <f t="shared" si="16"/>
        <v>5.6236734693877556E-2</v>
      </c>
      <c r="D409" s="236"/>
      <c r="E409" s="236" t="s">
        <v>31</v>
      </c>
      <c r="F409" s="236">
        <v>3320</v>
      </c>
      <c r="G409" s="238">
        <f t="shared" si="17"/>
        <v>2.3714285714285716E-3</v>
      </c>
      <c r="H409" s="236"/>
      <c r="I409" s="236"/>
      <c r="J409" s="76"/>
    </row>
    <row r="410" spans="1:10" x14ac:dyDescent="0.25">
      <c r="A410" s="11" t="s">
        <v>188</v>
      </c>
      <c r="B410" s="178">
        <f t="shared" si="16"/>
        <v>0</v>
      </c>
      <c r="D410" s="236"/>
      <c r="E410" s="236" t="s">
        <v>193</v>
      </c>
      <c r="F410" s="236"/>
      <c r="G410" s="238"/>
      <c r="H410" s="236"/>
      <c r="I410" s="236"/>
      <c r="J410" s="76"/>
    </row>
    <row r="411" spans="1:10" x14ac:dyDescent="0.25">
      <c r="A411" s="11" t="s">
        <v>188</v>
      </c>
      <c r="B411" s="178">
        <f t="shared" si="16"/>
        <v>8.3273469387755092</v>
      </c>
      <c r="D411" s="236"/>
      <c r="E411" s="236" t="s">
        <v>126</v>
      </c>
      <c r="F411" s="236">
        <v>40400</v>
      </c>
      <c r="G411" s="238">
        <f t="shared" si="17"/>
        <v>2.8857142857142856E-2</v>
      </c>
      <c r="H411" s="236"/>
      <c r="I411" s="236"/>
      <c r="J411" s="76"/>
    </row>
    <row r="412" spans="1:10" x14ac:dyDescent="0.25">
      <c r="A412" s="11" t="s">
        <v>188</v>
      </c>
      <c r="B412" s="178">
        <f t="shared" si="16"/>
        <v>0</v>
      </c>
      <c r="D412" s="236"/>
      <c r="E412" s="236" t="s">
        <v>128</v>
      </c>
      <c r="F412" s="236"/>
      <c r="G412" s="238"/>
      <c r="H412" s="236"/>
      <c r="I412" s="236"/>
      <c r="J412" s="76"/>
    </row>
    <row r="413" spans="1:10" x14ac:dyDescent="0.25">
      <c r="A413" s="11" t="s">
        <v>188</v>
      </c>
      <c r="B413" s="178">
        <f t="shared" si="16"/>
        <v>4.2318367346938768</v>
      </c>
      <c r="D413" s="236"/>
      <c r="E413" s="236" t="s">
        <v>38</v>
      </c>
      <c r="F413" s="236">
        <v>28800</v>
      </c>
      <c r="G413" s="238">
        <f t="shared" si="17"/>
        <v>2.057142857142857E-2</v>
      </c>
      <c r="H413" s="236"/>
      <c r="I413" s="236"/>
      <c r="J413" s="76"/>
    </row>
    <row r="414" spans="1:10" x14ac:dyDescent="0.25">
      <c r="A414" s="11" t="s">
        <v>188</v>
      </c>
      <c r="B414" s="178">
        <f t="shared" si="16"/>
        <v>0.25574693877551025</v>
      </c>
      <c r="D414" s="236"/>
      <c r="E414" s="236" t="s">
        <v>12</v>
      </c>
      <c r="F414" s="236">
        <v>7080</v>
      </c>
      <c r="G414" s="238">
        <f t="shared" si="17"/>
        <v>5.0571428571428573E-3</v>
      </c>
      <c r="H414" s="236"/>
      <c r="I414" s="236"/>
      <c r="J414" s="76"/>
    </row>
    <row r="415" spans="1:10" x14ac:dyDescent="0.25">
      <c r="A415" s="11" t="s">
        <v>188</v>
      </c>
      <c r="B415" s="178">
        <f t="shared" si="16"/>
        <v>2.5549738979591837E-2</v>
      </c>
      <c r="D415" s="236"/>
      <c r="E415" s="236" t="s">
        <v>47</v>
      </c>
      <c r="F415" s="236">
        <v>2237.8000000000002</v>
      </c>
      <c r="G415" s="238">
        <f t="shared" si="17"/>
        <v>1.5984285714285716E-3</v>
      </c>
      <c r="H415" s="236"/>
      <c r="I415" s="236"/>
      <c r="J415" s="11"/>
    </row>
    <row r="416" spans="1:10" x14ac:dyDescent="0.25">
      <c r="A416" s="11" t="s">
        <v>188</v>
      </c>
      <c r="B416" s="178">
        <f t="shared" si="16"/>
        <v>0</v>
      </c>
      <c r="D416" s="236"/>
      <c r="E416" s="236" t="s">
        <v>86</v>
      </c>
      <c r="F416" s="236"/>
      <c r="G416" s="238"/>
      <c r="H416" s="236"/>
      <c r="I416" s="236"/>
      <c r="J416" s="11"/>
    </row>
    <row r="417" spans="1:10" x14ac:dyDescent="0.25">
      <c r="A417" s="150" t="s">
        <v>188</v>
      </c>
      <c r="B417" s="131">
        <f t="shared" si="16"/>
        <v>2.3828828135946008E-5</v>
      </c>
      <c r="C417" s="150"/>
      <c r="D417" s="12"/>
      <c r="E417" s="12" t="s">
        <v>171</v>
      </c>
      <c r="F417" s="12">
        <v>68.340692962871088</v>
      </c>
      <c r="G417" s="237">
        <f t="shared" si="17"/>
        <v>4.8814780687765062E-5</v>
      </c>
      <c r="H417" s="12"/>
      <c r="I417" s="12"/>
      <c r="J417" s="131"/>
    </row>
    <row r="418" spans="1:10" x14ac:dyDescent="0.25">
      <c r="A418" s="11" t="s">
        <v>197</v>
      </c>
      <c r="B418" s="178">
        <f>POWER((F418/$J$418)*100, 2)</f>
        <v>22.675736961451246</v>
      </c>
      <c r="C418" s="11">
        <f>SUM(B418:B439)</f>
        <v>2692.7500793650793</v>
      </c>
      <c r="D418" s="236"/>
      <c r="E418" s="236" t="s">
        <v>5</v>
      </c>
      <c r="F418" s="236">
        <v>6000</v>
      </c>
      <c r="G418" s="238">
        <f>F418/$J$418</f>
        <v>4.7619047619047616E-2</v>
      </c>
      <c r="H418" s="236"/>
      <c r="I418" s="236"/>
      <c r="J418" s="76">
        <v>126000</v>
      </c>
    </row>
    <row r="419" spans="1:10" x14ac:dyDescent="0.25">
      <c r="A419" s="11" t="s">
        <v>197</v>
      </c>
      <c r="B419" s="178">
        <f t="shared" ref="B419:B439" si="18">POWER((F419/$J$418)*100, 2)</f>
        <v>6.2897455278407663E-2</v>
      </c>
      <c r="D419" s="236"/>
      <c r="E419" s="236" t="s">
        <v>202</v>
      </c>
      <c r="F419" s="234">
        <v>316</v>
      </c>
      <c r="G419" s="238">
        <f t="shared" ref="G419:G439" si="19">F419/$J$418</f>
        <v>2.5079365079365081E-3</v>
      </c>
      <c r="H419" s="236"/>
      <c r="I419" s="236"/>
      <c r="J419" s="76"/>
    </row>
    <row r="420" spans="1:10" x14ac:dyDescent="0.25">
      <c r="A420" s="11" t="s">
        <v>197</v>
      </c>
      <c r="B420" s="178">
        <f t="shared" si="18"/>
        <v>9.0954900478709995</v>
      </c>
      <c r="D420" s="236"/>
      <c r="E420" s="236" t="s">
        <v>6</v>
      </c>
      <c r="F420" s="236">
        <v>3800</v>
      </c>
      <c r="G420" s="238">
        <f t="shared" si="19"/>
        <v>3.0158730158730159E-2</v>
      </c>
      <c r="H420" s="236"/>
      <c r="I420" s="236"/>
      <c r="J420" s="76"/>
    </row>
    <row r="421" spans="1:10" x14ac:dyDescent="0.25">
      <c r="A421" s="11" t="s">
        <v>197</v>
      </c>
      <c r="B421" s="178">
        <f t="shared" si="18"/>
        <v>30.023441672965482</v>
      </c>
      <c r="D421" s="236"/>
      <c r="E421" s="236" t="s">
        <v>82</v>
      </c>
      <c r="F421" s="236">
        <v>6904</v>
      </c>
      <c r="G421" s="238">
        <f t="shared" si="19"/>
        <v>5.479365079365079E-2</v>
      </c>
      <c r="H421" s="236"/>
      <c r="I421" s="236"/>
      <c r="J421" s="76"/>
    </row>
    <row r="422" spans="1:10" x14ac:dyDescent="0.25">
      <c r="A422" s="11" t="s">
        <v>197</v>
      </c>
      <c r="B422" s="178">
        <f t="shared" si="18"/>
        <v>37.345679012345677</v>
      </c>
      <c r="D422" s="236"/>
      <c r="E422" s="236" t="s">
        <v>15</v>
      </c>
      <c r="F422" s="236">
        <v>7700</v>
      </c>
      <c r="G422" s="238">
        <f t="shared" si="19"/>
        <v>6.1111111111111109E-2</v>
      </c>
      <c r="H422" s="236"/>
      <c r="I422" s="236"/>
      <c r="J422" s="76"/>
    </row>
    <row r="423" spans="1:10" x14ac:dyDescent="0.25">
      <c r="A423" s="11" t="s">
        <v>197</v>
      </c>
      <c r="B423" s="178">
        <f t="shared" si="18"/>
        <v>2500</v>
      </c>
      <c r="D423" s="236"/>
      <c r="E423" s="236" t="s">
        <v>204</v>
      </c>
      <c r="F423" s="236">
        <v>63000</v>
      </c>
      <c r="G423" s="238">
        <f t="shared" si="19"/>
        <v>0.5</v>
      </c>
      <c r="H423" s="236"/>
      <c r="I423" s="236"/>
      <c r="J423" s="76"/>
    </row>
    <row r="424" spans="1:10" x14ac:dyDescent="0.25">
      <c r="A424" s="11" t="s">
        <v>197</v>
      </c>
      <c r="B424" s="178">
        <f t="shared" si="18"/>
        <v>11.646510456034264</v>
      </c>
      <c r="D424" s="236"/>
      <c r="E424" s="236" t="s">
        <v>142</v>
      </c>
      <c r="F424" s="236">
        <v>4300</v>
      </c>
      <c r="G424" s="238">
        <f t="shared" si="19"/>
        <v>3.4126984126984124E-2</v>
      </c>
      <c r="H424" s="236"/>
      <c r="I424" s="236"/>
      <c r="J424" s="76"/>
    </row>
    <row r="425" spans="1:10" x14ac:dyDescent="0.25">
      <c r="A425" s="11" t="s">
        <v>197</v>
      </c>
      <c r="B425" s="178">
        <f t="shared" si="18"/>
        <v>0.12194507432602669</v>
      </c>
      <c r="D425" s="236"/>
      <c r="E425" s="236" t="s">
        <v>134</v>
      </c>
      <c r="F425" s="234">
        <v>440</v>
      </c>
      <c r="G425" s="238">
        <f t="shared" si="19"/>
        <v>3.4920634920634921E-3</v>
      </c>
      <c r="H425" s="236"/>
      <c r="I425" s="236"/>
      <c r="J425" s="76"/>
    </row>
    <row r="426" spans="1:10" x14ac:dyDescent="0.25">
      <c r="A426" s="11" t="s">
        <v>197</v>
      </c>
      <c r="B426" s="178">
        <f t="shared" si="18"/>
        <v>1.0644998740236833</v>
      </c>
      <c r="D426" s="236"/>
      <c r="E426" s="236" t="s">
        <v>23</v>
      </c>
      <c r="F426" s="234">
        <v>1300</v>
      </c>
      <c r="G426" s="238">
        <f t="shared" si="19"/>
        <v>1.0317460317460317E-2</v>
      </c>
      <c r="H426" s="236"/>
      <c r="I426" s="236"/>
      <c r="J426" s="76"/>
    </row>
    <row r="427" spans="1:10" x14ac:dyDescent="0.25">
      <c r="A427" s="11" t="s">
        <v>197</v>
      </c>
      <c r="B427" s="178">
        <f t="shared" si="18"/>
        <v>0</v>
      </c>
      <c r="D427" s="236"/>
      <c r="E427" s="236" t="s">
        <v>36</v>
      </c>
      <c r="F427" s="234"/>
      <c r="G427" s="238"/>
      <c r="H427" s="236"/>
      <c r="I427" s="236"/>
      <c r="J427" s="76"/>
    </row>
    <row r="428" spans="1:10" x14ac:dyDescent="0.25">
      <c r="A428" s="11" t="s">
        <v>197</v>
      </c>
      <c r="B428" s="178">
        <f t="shared" si="18"/>
        <v>8.6230788611740987</v>
      </c>
      <c r="D428" s="236"/>
      <c r="E428" s="236" t="s">
        <v>90</v>
      </c>
      <c r="F428" s="234">
        <v>3700</v>
      </c>
      <c r="G428" s="238">
        <f t="shared" si="19"/>
        <v>2.9365079365079365E-2</v>
      </c>
      <c r="H428" s="236"/>
      <c r="I428" s="236"/>
      <c r="J428" s="76"/>
    </row>
    <row r="429" spans="1:10" x14ac:dyDescent="0.25">
      <c r="A429" s="11" t="s">
        <v>197</v>
      </c>
      <c r="B429" s="178">
        <f t="shared" si="18"/>
        <v>4.2579994960947332</v>
      </c>
      <c r="D429" s="236"/>
      <c r="E429" s="236" t="s">
        <v>165</v>
      </c>
      <c r="F429" s="234">
        <v>2600</v>
      </c>
      <c r="G429" s="238">
        <f t="shared" si="19"/>
        <v>2.0634920634920634E-2</v>
      </c>
      <c r="H429" s="236"/>
      <c r="I429" s="236"/>
      <c r="J429" s="76"/>
    </row>
    <row r="430" spans="1:10" x14ac:dyDescent="0.25">
      <c r="A430" s="11" t="s">
        <v>197</v>
      </c>
      <c r="B430" s="178">
        <f t="shared" si="18"/>
        <v>8.5301083396321502</v>
      </c>
      <c r="D430" s="236"/>
      <c r="E430" s="236" t="s">
        <v>203</v>
      </c>
      <c r="F430" s="236">
        <v>3680</v>
      </c>
      <c r="G430" s="238">
        <f t="shared" si="19"/>
        <v>2.9206349206349208E-2</v>
      </c>
      <c r="H430" s="236"/>
      <c r="I430" s="236"/>
      <c r="J430" s="76"/>
    </row>
    <row r="431" spans="1:10" x14ac:dyDescent="0.25">
      <c r="A431" s="11" t="s">
        <v>197</v>
      </c>
      <c r="B431" s="178">
        <f t="shared" si="18"/>
        <v>0</v>
      </c>
      <c r="D431" s="236"/>
      <c r="E431" s="236" t="s">
        <v>117</v>
      </c>
      <c r="F431" s="236"/>
      <c r="G431" s="238"/>
      <c r="H431" s="236"/>
      <c r="I431" s="236"/>
      <c r="J431" s="76"/>
    </row>
    <row r="432" spans="1:10" x14ac:dyDescent="0.25">
      <c r="A432" s="11" t="s">
        <v>197</v>
      </c>
      <c r="B432" s="178">
        <f t="shared" si="18"/>
        <v>3.9525226757369616</v>
      </c>
      <c r="D432" s="236"/>
      <c r="E432" s="236" t="s">
        <v>184</v>
      </c>
      <c r="F432" s="234">
        <v>2505</v>
      </c>
      <c r="G432" s="238">
        <f t="shared" si="19"/>
        <v>1.9880952380952381E-2</v>
      </c>
      <c r="H432" s="236"/>
      <c r="I432" s="236"/>
      <c r="J432" s="76"/>
    </row>
    <row r="433" spans="1:10" x14ac:dyDescent="0.25">
      <c r="A433" s="11" t="s">
        <v>197</v>
      </c>
      <c r="B433" s="178">
        <f t="shared" si="18"/>
        <v>11.646510456034264</v>
      </c>
      <c r="D433" s="236"/>
      <c r="E433" s="236" t="s">
        <v>158</v>
      </c>
      <c r="F433" s="236">
        <v>4300</v>
      </c>
      <c r="G433" s="238">
        <f t="shared" si="19"/>
        <v>3.4126984126984124E-2</v>
      </c>
      <c r="H433" s="236"/>
      <c r="I433" s="236"/>
      <c r="J433" s="76"/>
    </row>
    <row r="434" spans="1:10" x14ac:dyDescent="0.25">
      <c r="A434" s="11" t="s">
        <v>197</v>
      </c>
      <c r="B434" s="178">
        <f t="shared" si="18"/>
        <v>24.212648022171834</v>
      </c>
      <c r="D434" s="236"/>
      <c r="E434" s="236" t="s">
        <v>16</v>
      </c>
      <c r="F434" s="236">
        <v>6200</v>
      </c>
      <c r="G434" s="238">
        <f t="shared" si="19"/>
        <v>4.9206349206349205E-2</v>
      </c>
      <c r="H434" s="236"/>
      <c r="I434" s="236"/>
      <c r="J434" s="76"/>
    </row>
    <row r="435" spans="1:10" x14ac:dyDescent="0.25">
      <c r="A435" s="11" t="s">
        <v>197</v>
      </c>
      <c r="B435" s="178">
        <f t="shared" si="18"/>
        <v>5.6689342403628116</v>
      </c>
      <c r="D435" s="236"/>
      <c r="E435" s="236" t="s">
        <v>121</v>
      </c>
      <c r="F435" s="236">
        <v>3000</v>
      </c>
      <c r="G435" s="238">
        <f t="shared" si="19"/>
        <v>2.3809523809523808E-2</v>
      </c>
      <c r="H435" s="236"/>
      <c r="I435" s="236"/>
      <c r="J435" s="76"/>
    </row>
    <row r="436" spans="1:10" x14ac:dyDescent="0.25">
      <c r="A436" s="11" t="s">
        <v>197</v>
      </c>
      <c r="B436" s="178">
        <f t="shared" si="18"/>
        <v>0.36381960191484009</v>
      </c>
      <c r="D436" s="236"/>
      <c r="E436" s="236" t="s">
        <v>38</v>
      </c>
      <c r="F436" s="236">
        <v>760</v>
      </c>
      <c r="G436" s="238">
        <f t="shared" si="19"/>
        <v>6.0317460317460322E-3</v>
      </c>
      <c r="H436" s="236"/>
      <c r="I436" s="236"/>
      <c r="J436" s="76"/>
    </row>
    <row r="437" spans="1:10" x14ac:dyDescent="0.25">
      <c r="A437" s="11" t="s">
        <v>197</v>
      </c>
      <c r="B437" s="178">
        <f t="shared" si="18"/>
        <v>4.8330183925422029E-2</v>
      </c>
      <c r="D437" s="236"/>
      <c r="E437" s="236" t="s">
        <v>47</v>
      </c>
      <c r="F437" s="234">
        <v>277</v>
      </c>
      <c r="G437" s="238">
        <f t="shared" si="19"/>
        <v>2.1984126984126986E-3</v>
      </c>
      <c r="H437" s="236"/>
      <c r="I437" s="236"/>
      <c r="J437" s="76"/>
    </row>
    <row r="438" spans="1:10" x14ac:dyDescent="0.25">
      <c r="A438" s="11" t="s">
        <v>197</v>
      </c>
      <c r="B438" s="178">
        <f t="shared" si="18"/>
        <v>13.328294280675236</v>
      </c>
      <c r="D438" s="236"/>
      <c r="E438" s="236" t="s">
        <v>89</v>
      </c>
      <c r="F438" s="236">
        <v>4600</v>
      </c>
      <c r="G438" s="238">
        <f t="shared" si="19"/>
        <v>3.650793650793651E-2</v>
      </c>
      <c r="H438" s="236"/>
      <c r="I438" s="236"/>
      <c r="J438" s="76"/>
    </row>
    <row r="439" spans="1:10" x14ac:dyDescent="0.25">
      <c r="A439" s="150" t="s">
        <v>197</v>
      </c>
      <c r="B439" s="131">
        <f t="shared" si="18"/>
        <v>8.1632653061224483E-2</v>
      </c>
      <c r="C439" s="150"/>
      <c r="D439" s="12"/>
      <c r="E439" s="12" t="s">
        <v>86</v>
      </c>
      <c r="F439" s="140">
        <v>360</v>
      </c>
      <c r="G439" s="237">
        <f t="shared" si="19"/>
        <v>2.8571428571428571E-3</v>
      </c>
      <c r="H439" s="12"/>
      <c r="I439" s="12"/>
      <c r="J439" s="150"/>
    </row>
    <row r="440" spans="1:10" x14ac:dyDescent="0.25">
      <c r="A440" s="11" t="s">
        <v>206</v>
      </c>
      <c r="B440" s="178"/>
      <c r="D440" s="250"/>
      <c r="E440" s="14" t="s">
        <v>17</v>
      </c>
      <c r="F440" s="250"/>
      <c r="G440" s="238"/>
      <c r="H440" s="232"/>
      <c r="I440" s="232"/>
      <c r="J440" s="105"/>
    </row>
    <row r="441" spans="1:10" x14ac:dyDescent="0.25">
      <c r="A441" s="11" t="s">
        <v>206</v>
      </c>
      <c r="B441" s="178"/>
      <c r="D441" s="250"/>
      <c r="E441" s="250" t="s">
        <v>5</v>
      </c>
      <c r="F441" s="250"/>
      <c r="G441" s="238"/>
      <c r="H441" s="250"/>
      <c r="I441" s="250"/>
      <c r="J441" s="76"/>
    </row>
    <row r="442" spans="1:10" x14ac:dyDescent="0.25">
      <c r="A442" s="11" t="s">
        <v>206</v>
      </c>
      <c r="B442" s="178"/>
      <c r="D442" s="250"/>
      <c r="E442" s="250" t="s">
        <v>202</v>
      </c>
      <c r="F442" s="250"/>
      <c r="G442" s="238"/>
      <c r="H442" s="250"/>
      <c r="I442" s="250"/>
      <c r="J442" s="76"/>
    </row>
    <row r="443" spans="1:10" x14ac:dyDescent="0.25">
      <c r="A443" s="11" t="s">
        <v>206</v>
      </c>
      <c r="B443" s="178"/>
      <c r="D443" s="250"/>
      <c r="E443" s="250" t="s">
        <v>6</v>
      </c>
      <c r="F443" s="250"/>
      <c r="G443" s="238"/>
      <c r="H443" s="250"/>
      <c r="I443" s="250"/>
      <c r="J443" s="76"/>
    </row>
    <row r="444" spans="1:10" x14ac:dyDescent="0.25">
      <c r="A444" s="11" t="s">
        <v>206</v>
      </c>
      <c r="B444" s="178"/>
      <c r="D444" s="250"/>
      <c r="E444" s="250" t="s">
        <v>102</v>
      </c>
      <c r="F444" s="251"/>
      <c r="G444" s="238"/>
      <c r="H444" s="250"/>
      <c r="I444" s="250"/>
      <c r="J444" s="76"/>
    </row>
    <row r="445" spans="1:10" x14ac:dyDescent="0.25">
      <c r="A445" s="11" t="s">
        <v>206</v>
      </c>
      <c r="B445" s="178"/>
      <c r="D445" s="250"/>
      <c r="E445" s="250" t="s">
        <v>82</v>
      </c>
      <c r="F445" s="250"/>
      <c r="G445" s="238"/>
      <c r="H445" s="250"/>
      <c r="I445" s="250"/>
      <c r="J445" s="76"/>
    </row>
    <row r="446" spans="1:10" x14ac:dyDescent="0.25">
      <c r="A446" s="11" t="s">
        <v>206</v>
      </c>
      <c r="B446" s="178"/>
      <c r="D446" s="250"/>
      <c r="E446" s="250" t="s">
        <v>15</v>
      </c>
      <c r="F446" s="250"/>
      <c r="G446" s="238"/>
      <c r="H446" s="250"/>
      <c r="I446" s="250"/>
      <c r="J446" s="76"/>
    </row>
    <row r="447" spans="1:10" x14ac:dyDescent="0.25">
      <c r="A447" s="11" t="s">
        <v>206</v>
      </c>
      <c r="B447" s="178"/>
      <c r="D447" s="250"/>
      <c r="E447" s="250" t="s">
        <v>103</v>
      </c>
      <c r="F447" s="251"/>
      <c r="G447" s="238"/>
      <c r="H447" s="250"/>
      <c r="I447" s="250"/>
      <c r="J447" s="76"/>
    </row>
    <row r="448" spans="1:10" x14ac:dyDescent="0.25">
      <c r="A448" s="11" t="s">
        <v>206</v>
      </c>
      <c r="B448" s="178"/>
      <c r="D448" s="250"/>
      <c r="E448" s="250" t="s">
        <v>142</v>
      </c>
      <c r="F448" s="251"/>
      <c r="G448" s="238"/>
      <c r="H448" s="250"/>
      <c r="I448" s="250"/>
      <c r="J448" s="76"/>
    </row>
    <row r="449" spans="1:10" x14ac:dyDescent="0.25">
      <c r="A449" s="11" t="s">
        <v>206</v>
      </c>
      <c r="B449" s="178"/>
      <c r="D449" s="250"/>
      <c r="E449" s="250" t="s">
        <v>18</v>
      </c>
      <c r="F449" s="251"/>
      <c r="G449" s="238"/>
      <c r="H449" s="250"/>
      <c r="I449" s="244"/>
      <c r="J449" s="76"/>
    </row>
    <row r="450" spans="1:10" x14ac:dyDescent="0.25">
      <c r="A450" s="11" t="s">
        <v>206</v>
      </c>
      <c r="B450" s="178"/>
      <c r="D450" s="250"/>
      <c r="E450" s="250" t="s">
        <v>134</v>
      </c>
      <c r="F450" s="250"/>
      <c r="G450" s="238"/>
      <c r="H450" s="250"/>
      <c r="I450" s="250"/>
      <c r="J450" s="76"/>
    </row>
    <row r="451" spans="1:10" x14ac:dyDescent="0.25">
      <c r="A451" s="11" t="s">
        <v>206</v>
      </c>
      <c r="B451" s="178"/>
      <c r="D451" s="250"/>
      <c r="E451" s="250" t="s">
        <v>21</v>
      </c>
      <c r="F451" s="250"/>
      <c r="G451" s="238"/>
      <c r="H451" s="250"/>
      <c r="I451" s="250"/>
      <c r="J451" s="76"/>
    </row>
    <row r="452" spans="1:10" x14ac:dyDescent="0.25">
      <c r="A452" s="11" t="s">
        <v>206</v>
      </c>
      <c r="B452" s="178"/>
      <c r="D452" s="250"/>
      <c r="E452" s="250" t="s">
        <v>190</v>
      </c>
      <c r="F452" s="251"/>
      <c r="G452" s="238"/>
      <c r="H452" s="250"/>
      <c r="I452" s="250"/>
      <c r="J452" s="76"/>
    </row>
    <row r="453" spans="1:10" x14ac:dyDescent="0.25">
      <c r="A453" s="11" t="s">
        <v>206</v>
      </c>
      <c r="B453" s="178"/>
      <c r="D453" s="250"/>
      <c r="E453" s="250" t="s">
        <v>23</v>
      </c>
      <c r="F453" s="250"/>
      <c r="G453" s="238"/>
      <c r="H453" s="250"/>
      <c r="I453" s="250"/>
      <c r="J453" s="76"/>
    </row>
    <row r="454" spans="1:10" x14ac:dyDescent="0.25">
      <c r="A454" s="11" t="s">
        <v>206</v>
      </c>
      <c r="B454" s="178"/>
      <c r="D454" s="250"/>
      <c r="E454" s="250" t="s">
        <v>36</v>
      </c>
      <c r="F454" s="251"/>
      <c r="G454" s="238"/>
      <c r="H454" s="250"/>
      <c r="I454" s="250"/>
      <c r="J454" s="76"/>
    </row>
    <row r="455" spans="1:10" x14ac:dyDescent="0.25">
      <c r="A455" s="11" t="s">
        <v>206</v>
      </c>
      <c r="B455" s="178"/>
      <c r="D455" s="250"/>
      <c r="E455" s="250" t="s">
        <v>183</v>
      </c>
      <c r="F455" s="250"/>
      <c r="G455" s="238"/>
      <c r="H455" s="250"/>
      <c r="I455" s="250"/>
      <c r="J455" s="76"/>
    </row>
    <row r="456" spans="1:10" x14ac:dyDescent="0.25">
      <c r="A456" s="11" t="s">
        <v>206</v>
      </c>
      <c r="B456" s="178"/>
      <c r="D456" s="250"/>
      <c r="E456" s="250" t="s">
        <v>181</v>
      </c>
      <c r="F456" s="251"/>
      <c r="G456" s="238"/>
      <c r="H456" s="250"/>
      <c r="I456" s="250"/>
      <c r="J456" s="76"/>
    </row>
    <row r="457" spans="1:10" x14ac:dyDescent="0.25">
      <c r="A457" s="11" t="s">
        <v>206</v>
      </c>
      <c r="B457" s="178"/>
      <c r="D457" s="250"/>
      <c r="E457" s="250" t="s">
        <v>90</v>
      </c>
      <c r="F457" s="251"/>
      <c r="G457" s="238"/>
      <c r="H457" s="250"/>
      <c r="I457" s="250"/>
      <c r="J457" s="76"/>
    </row>
    <row r="458" spans="1:10" x14ac:dyDescent="0.25">
      <c r="A458" s="11" t="s">
        <v>206</v>
      </c>
      <c r="B458" s="178"/>
      <c r="D458" s="250"/>
      <c r="E458" s="250" t="s">
        <v>165</v>
      </c>
      <c r="F458" s="251"/>
      <c r="G458" s="238"/>
      <c r="H458" s="250"/>
      <c r="I458" s="250"/>
      <c r="J458" s="76"/>
    </row>
    <row r="459" spans="1:10" x14ac:dyDescent="0.25">
      <c r="A459" s="11" t="s">
        <v>206</v>
      </c>
      <c r="B459" s="178"/>
      <c r="D459" s="250"/>
      <c r="E459" s="250" t="s">
        <v>203</v>
      </c>
      <c r="F459" s="250"/>
      <c r="G459" s="238"/>
      <c r="H459" s="250"/>
      <c r="I459" s="250"/>
      <c r="J459" s="76"/>
    </row>
    <row r="460" spans="1:10" x14ac:dyDescent="0.25">
      <c r="A460" s="11" t="s">
        <v>206</v>
      </c>
      <c r="B460" s="178"/>
      <c r="D460" s="250"/>
      <c r="E460" s="250" t="s">
        <v>117</v>
      </c>
      <c r="F460" s="250"/>
      <c r="G460" s="238"/>
      <c r="H460" s="250"/>
      <c r="I460" s="250"/>
      <c r="J460" s="76"/>
    </row>
    <row r="461" spans="1:10" x14ac:dyDescent="0.25">
      <c r="A461" s="11" t="s">
        <v>206</v>
      </c>
      <c r="B461" s="178"/>
      <c r="D461" s="250"/>
      <c r="E461" s="250" t="s">
        <v>184</v>
      </c>
      <c r="F461" s="251"/>
      <c r="G461" s="238"/>
      <c r="H461" s="250"/>
      <c r="I461" s="250"/>
      <c r="J461" s="76"/>
    </row>
    <row r="462" spans="1:10" x14ac:dyDescent="0.25">
      <c r="A462" s="11" t="s">
        <v>206</v>
      </c>
      <c r="B462" s="178"/>
      <c r="D462" s="250"/>
      <c r="E462" s="250" t="s">
        <v>158</v>
      </c>
      <c r="F462" s="251"/>
      <c r="G462" s="238"/>
      <c r="H462" s="250"/>
      <c r="I462" s="250"/>
      <c r="J462" s="76"/>
    </row>
    <row r="463" spans="1:10" x14ac:dyDescent="0.25">
      <c r="A463" s="11" t="s">
        <v>206</v>
      </c>
      <c r="B463" s="178"/>
      <c r="D463" s="250"/>
      <c r="E463" s="250" t="s">
        <v>16</v>
      </c>
      <c r="F463" s="251"/>
      <c r="G463" s="238"/>
      <c r="H463" s="250"/>
      <c r="I463" s="250"/>
      <c r="J463" s="76"/>
    </row>
    <row r="464" spans="1:10" x14ac:dyDescent="0.25">
      <c r="A464" s="11" t="s">
        <v>206</v>
      </c>
      <c r="B464" s="178"/>
      <c r="D464" s="250"/>
      <c r="E464" s="250" t="s">
        <v>37</v>
      </c>
      <c r="F464" s="250"/>
      <c r="G464" s="238"/>
      <c r="H464" s="250"/>
      <c r="I464" s="250"/>
      <c r="J464" s="76"/>
    </row>
    <row r="465" spans="1:10" x14ac:dyDescent="0.25">
      <c r="A465" s="11" t="s">
        <v>206</v>
      </c>
      <c r="B465" s="178"/>
      <c r="D465" s="250"/>
      <c r="E465" s="250" t="s">
        <v>121</v>
      </c>
      <c r="F465" s="251"/>
      <c r="G465" s="238"/>
      <c r="H465" s="250"/>
      <c r="I465" s="250"/>
      <c r="J465" s="76"/>
    </row>
    <row r="466" spans="1:10" x14ac:dyDescent="0.25">
      <c r="A466" s="11" t="s">
        <v>206</v>
      </c>
      <c r="B466" s="178"/>
      <c r="D466" s="250"/>
      <c r="E466" s="250" t="s">
        <v>32</v>
      </c>
      <c r="F466" s="251"/>
      <c r="G466" s="238"/>
      <c r="H466" s="250"/>
      <c r="I466" s="250"/>
      <c r="J466" s="76"/>
    </row>
    <row r="467" spans="1:10" x14ac:dyDescent="0.25">
      <c r="A467" s="11" t="s">
        <v>206</v>
      </c>
      <c r="B467" s="178"/>
      <c r="D467" s="250"/>
      <c r="E467" s="250" t="s">
        <v>31</v>
      </c>
      <c r="F467" s="251"/>
      <c r="G467" s="238"/>
      <c r="H467" s="250"/>
      <c r="I467" s="250"/>
      <c r="J467" s="76"/>
    </row>
    <row r="468" spans="1:10" x14ac:dyDescent="0.25">
      <c r="A468" s="11" t="s">
        <v>206</v>
      </c>
      <c r="B468" s="178"/>
      <c r="D468" s="250"/>
      <c r="E468" s="250" t="s">
        <v>126</v>
      </c>
      <c r="F468" s="251"/>
      <c r="G468" s="238"/>
      <c r="H468" s="250"/>
      <c r="I468" s="250"/>
      <c r="J468" s="76"/>
    </row>
    <row r="469" spans="1:10" x14ac:dyDescent="0.25">
      <c r="A469" s="11" t="s">
        <v>206</v>
      </c>
      <c r="B469" s="178"/>
      <c r="D469" s="250"/>
      <c r="E469" s="250" t="s">
        <v>38</v>
      </c>
      <c r="F469" s="251"/>
      <c r="G469" s="238"/>
      <c r="H469" s="250"/>
      <c r="I469" s="250"/>
      <c r="J469" s="76"/>
    </row>
    <row r="470" spans="1:10" x14ac:dyDescent="0.25">
      <c r="A470" s="11" t="s">
        <v>206</v>
      </c>
      <c r="B470" s="178"/>
      <c r="D470" s="250"/>
      <c r="E470" s="250" t="s">
        <v>12</v>
      </c>
      <c r="F470" s="250"/>
      <c r="G470" s="238"/>
      <c r="H470" s="250"/>
      <c r="I470" s="250"/>
      <c r="J470" s="76"/>
    </row>
    <row r="471" spans="1:10" x14ac:dyDescent="0.25">
      <c r="A471" s="11" t="s">
        <v>206</v>
      </c>
      <c r="B471" s="178"/>
      <c r="D471" s="250"/>
      <c r="E471" s="250" t="s">
        <v>47</v>
      </c>
      <c r="F471" s="251"/>
      <c r="G471" s="238"/>
      <c r="H471" s="250"/>
      <c r="I471" s="250"/>
      <c r="J471" s="76"/>
    </row>
    <row r="472" spans="1:10" x14ac:dyDescent="0.25">
      <c r="A472" s="11" t="s">
        <v>206</v>
      </c>
      <c r="B472" s="178"/>
      <c r="D472" s="250"/>
      <c r="E472" s="250" t="s">
        <v>89</v>
      </c>
      <c r="F472" s="251"/>
      <c r="G472" s="238"/>
      <c r="H472" s="250"/>
      <c r="I472" s="250"/>
      <c r="J472" s="11"/>
    </row>
    <row r="473" spans="1:10" x14ac:dyDescent="0.25">
      <c r="A473" s="150" t="s">
        <v>206</v>
      </c>
      <c r="B473" s="131"/>
      <c r="C473" s="150"/>
      <c r="D473" s="12"/>
      <c r="E473" s="12" t="s">
        <v>86</v>
      </c>
      <c r="F473" s="12"/>
      <c r="G473" s="237"/>
      <c r="H473" s="12"/>
      <c r="I473" s="12"/>
      <c r="J473" s="150"/>
    </row>
    <row r="474" spans="1:10" x14ac:dyDescent="0.25">
      <c r="A474" s="11" t="s">
        <v>208</v>
      </c>
      <c r="B474" s="178">
        <f>POWER((F474/$J$474)*100, 2)</f>
        <v>3.3579123379293325E-4</v>
      </c>
      <c r="C474" s="11">
        <f>SUM(B474:B533)</f>
        <v>1259.5558483950547</v>
      </c>
      <c r="D474" s="250"/>
      <c r="E474" s="250" t="s">
        <v>17</v>
      </c>
      <c r="F474" s="250">
        <v>3500</v>
      </c>
      <c r="G474" s="238">
        <f>F474/$J$474</f>
        <v>1.8324607329842931E-4</v>
      </c>
      <c r="H474" s="250"/>
      <c r="I474" s="250"/>
      <c r="J474" s="76">
        <v>19100000</v>
      </c>
    </row>
    <row r="475" spans="1:10" x14ac:dyDescent="0.25">
      <c r="A475" s="11" t="s">
        <v>208</v>
      </c>
      <c r="B475" s="178">
        <f t="shared" ref="B475:B533" si="20">POWER((F475/$J$474)*100, 2)</f>
        <v>0.10469120912255694</v>
      </c>
      <c r="D475" s="250"/>
      <c r="E475" s="250" t="s">
        <v>209</v>
      </c>
      <c r="F475" s="250">
        <v>61800</v>
      </c>
      <c r="G475" s="238">
        <f t="shared" ref="G475:G533" si="21">F475/$J$474</f>
        <v>3.2356020942408375E-3</v>
      </c>
      <c r="H475" s="250"/>
      <c r="I475" s="250"/>
      <c r="J475" s="76"/>
    </row>
    <row r="476" spans="1:10" x14ac:dyDescent="0.25">
      <c r="A476" s="11" t="s">
        <v>208</v>
      </c>
      <c r="B476" s="178">
        <f t="shared" si="20"/>
        <v>0.17064252624653933</v>
      </c>
      <c r="D476" s="250"/>
      <c r="E476" s="250" t="s">
        <v>210</v>
      </c>
      <c r="F476" s="250">
        <v>78900</v>
      </c>
      <c r="G476" s="238">
        <f t="shared" si="21"/>
        <v>4.1308900523560213E-3</v>
      </c>
      <c r="H476" s="250"/>
      <c r="I476" s="250"/>
      <c r="J476" s="76"/>
    </row>
    <row r="477" spans="1:10" x14ac:dyDescent="0.25">
      <c r="A477" s="11" t="s">
        <v>208</v>
      </c>
      <c r="B477" s="178">
        <f t="shared" si="20"/>
        <v>25.844713686576576</v>
      </c>
      <c r="D477" s="250"/>
      <c r="E477" s="250" t="s">
        <v>5</v>
      </c>
      <c r="F477" s="250">
        <v>971000</v>
      </c>
      <c r="G477" s="238">
        <f t="shared" si="21"/>
        <v>5.0837696335078536E-2</v>
      </c>
      <c r="H477" s="250"/>
      <c r="I477" s="250"/>
      <c r="J477" s="76"/>
    </row>
    <row r="478" spans="1:10" x14ac:dyDescent="0.25">
      <c r="A478" s="11" t="s">
        <v>208</v>
      </c>
      <c r="B478" s="178">
        <f t="shared" si="20"/>
        <v>2.5791507908226203E-5</v>
      </c>
      <c r="D478" s="250"/>
      <c r="E478" s="250" t="s">
        <v>192</v>
      </c>
      <c r="F478" s="250">
        <v>970</v>
      </c>
      <c r="G478" s="238">
        <f t="shared" si="21"/>
        <v>5.0785340314136127E-5</v>
      </c>
      <c r="H478" s="250"/>
      <c r="I478" s="250"/>
      <c r="J478" s="76"/>
    </row>
    <row r="479" spans="1:10" x14ac:dyDescent="0.25">
      <c r="A479" s="11" t="s">
        <v>208</v>
      </c>
      <c r="B479" s="178">
        <f t="shared" si="20"/>
        <v>2.2203338724267429E-3</v>
      </c>
      <c r="D479" s="250"/>
      <c r="E479" s="250" t="s">
        <v>93</v>
      </c>
      <c r="F479" s="250">
        <v>9000</v>
      </c>
      <c r="G479" s="238">
        <f t="shared" si="21"/>
        <v>4.7120418848167539E-4</v>
      </c>
      <c r="H479" s="250"/>
      <c r="I479" s="250"/>
      <c r="J479" s="76"/>
    </row>
    <row r="480" spans="1:10" x14ac:dyDescent="0.25">
      <c r="A480" s="11" t="s">
        <v>208</v>
      </c>
      <c r="B480" s="178">
        <f t="shared" si="20"/>
        <v>2.269948740440229E-3</v>
      </c>
      <c r="D480" s="250"/>
      <c r="E480" s="250" t="s">
        <v>202</v>
      </c>
      <c r="F480" s="250">
        <v>9100</v>
      </c>
      <c r="G480" s="238">
        <f t="shared" si="21"/>
        <v>4.7643979057591625E-4</v>
      </c>
      <c r="H480" s="250"/>
      <c r="I480" s="250"/>
      <c r="J480" s="76"/>
    </row>
    <row r="481" spans="1:10" x14ac:dyDescent="0.25">
      <c r="A481" s="11" t="s">
        <v>208</v>
      </c>
      <c r="B481" s="178">
        <f t="shared" si="20"/>
        <v>3.3196458430415832</v>
      </c>
      <c r="D481" s="250"/>
      <c r="E481" s="250" t="s">
        <v>211</v>
      </c>
      <c r="F481" s="250">
        <v>348000</v>
      </c>
      <c r="G481" s="238">
        <f t="shared" si="21"/>
        <v>1.8219895287958116E-2</v>
      </c>
      <c r="H481" s="250"/>
      <c r="I481" s="250"/>
      <c r="J481" s="76"/>
    </row>
    <row r="482" spans="1:10" x14ac:dyDescent="0.25">
      <c r="A482" s="11" t="s">
        <v>208</v>
      </c>
      <c r="B482" s="178">
        <f t="shared" si="20"/>
        <v>0.14210136783531155</v>
      </c>
      <c r="D482" s="250"/>
      <c r="E482" s="250" t="s">
        <v>101</v>
      </c>
      <c r="F482" s="250">
        <v>72000</v>
      </c>
      <c r="G482" s="238">
        <f t="shared" si="21"/>
        <v>3.7696335078534031E-3</v>
      </c>
      <c r="H482" s="250"/>
      <c r="I482" s="250"/>
      <c r="J482" s="76"/>
    </row>
    <row r="483" spans="1:10" x14ac:dyDescent="0.25">
      <c r="A483" s="11" t="s">
        <v>208</v>
      </c>
      <c r="B483" s="178">
        <f t="shared" si="20"/>
        <v>6.0294673939859093E-2</v>
      </c>
      <c r="D483" s="250"/>
      <c r="E483" s="250" t="s">
        <v>102</v>
      </c>
      <c r="F483" s="250">
        <v>46900</v>
      </c>
      <c r="G483" s="238">
        <f t="shared" si="21"/>
        <v>2.4554973821989527E-3</v>
      </c>
      <c r="H483" s="250"/>
      <c r="I483" s="250"/>
      <c r="J483" s="76"/>
    </row>
    <row r="484" spans="1:10" x14ac:dyDescent="0.25">
      <c r="A484" s="11" t="s">
        <v>208</v>
      </c>
      <c r="B484" s="178">
        <f t="shared" si="20"/>
        <v>13.316767632466219</v>
      </c>
      <c r="D484" s="250"/>
      <c r="E484" s="250" t="s">
        <v>82</v>
      </c>
      <c r="F484" s="250">
        <v>697000</v>
      </c>
      <c r="G484" s="238">
        <f t="shared" si="21"/>
        <v>3.6492146596858642E-2</v>
      </c>
      <c r="H484" s="250"/>
      <c r="I484" s="250"/>
      <c r="J484" s="76"/>
    </row>
    <row r="485" spans="1:10" x14ac:dyDescent="0.25">
      <c r="A485" s="11" t="s">
        <v>208</v>
      </c>
      <c r="B485" s="178">
        <f t="shared" si="20"/>
        <v>910.71231600010947</v>
      </c>
      <c r="D485" s="250"/>
      <c r="E485" s="250" t="s">
        <v>83</v>
      </c>
      <c r="F485" s="250">
        <v>5764000</v>
      </c>
      <c r="G485" s="238">
        <f t="shared" si="21"/>
        <v>0.30178010471204186</v>
      </c>
      <c r="H485" s="250"/>
      <c r="I485" s="250"/>
      <c r="J485" s="76"/>
    </row>
    <row r="486" spans="1:10" x14ac:dyDescent="0.25">
      <c r="A486" s="11" t="s">
        <v>208</v>
      </c>
      <c r="B486" s="178">
        <f t="shared" si="20"/>
        <v>80.154052794605406</v>
      </c>
      <c r="D486" s="250"/>
      <c r="E486" s="250" t="s">
        <v>15</v>
      </c>
      <c r="F486" s="250">
        <v>1710000</v>
      </c>
      <c r="G486" s="238">
        <f t="shared" si="21"/>
        <v>8.9528795811518319E-2</v>
      </c>
      <c r="H486" s="250"/>
      <c r="I486" s="250"/>
      <c r="J486" s="76"/>
    </row>
    <row r="487" spans="1:10" x14ac:dyDescent="0.25">
      <c r="A487" s="11" t="s">
        <v>208</v>
      </c>
      <c r="B487" s="178">
        <f t="shared" si="20"/>
        <v>8.2919876099887607E-4</v>
      </c>
      <c r="D487" s="250"/>
      <c r="E487" s="250" t="s">
        <v>212</v>
      </c>
      <c r="F487" s="251">
        <v>5500</v>
      </c>
      <c r="G487" s="238">
        <f t="shared" si="21"/>
        <v>2.8795811518324608E-4</v>
      </c>
      <c r="H487" s="250"/>
      <c r="I487" s="250"/>
      <c r="J487" s="76"/>
    </row>
    <row r="488" spans="1:10" x14ac:dyDescent="0.25">
      <c r="A488" s="11" t="s">
        <v>208</v>
      </c>
      <c r="B488" s="178">
        <f t="shared" si="20"/>
        <v>28.518955072503502</v>
      </c>
      <c r="D488" s="250"/>
      <c r="E488" s="250" t="s">
        <v>213</v>
      </c>
      <c r="F488" s="250">
        <v>1020000</v>
      </c>
      <c r="G488" s="238">
        <f t="shared" si="21"/>
        <v>5.3403141361256547E-2</v>
      </c>
      <c r="H488" s="250"/>
      <c r="I488" s="250"/>
      <c r="J488" s="76"/>
    </row>
    <row r="489" spans="1:10" x14ac:dyDescent="0.25">
      <c r="A489" s="11" t="s">
        <v>208</v>
      </c>
      <c r="B489" s="178">
        <f t="shared" si="20"/>
        <v>0</v>
      </c>
      <c r="D489" s="250"/>
      <c r="E489" s="250" t="s">
        <v>214</v>
      </c>
      <c r="F489" s="250"/>
      <c r="G489" s="238"/>
      <c r="H489" s="250"/>
      <c r="I489" s="250"/>
      <c r="J489" s="76"/>
    </row>
    <row r="490" spans="1:10" x14ac:dyDescent="0.25">
      <c r="A490" s="11" t="s">
        <v>208</v>
      </c>
      <c r="B490" s="178">
        <f t="shared" si="20"/>
        <v>1.2319837723746607E-4</v>
      </c>
      <c r="D490" s="250"/>
      <c r="E490" s="250" t="s">
        <v>221</v>
      </c>
      <c r="F490" s="250">
        <v>2120</v>
      </c>
      <c r="G490" s="238">
        <f t="shared" si="21"/>
        <v>1.1099476439790576E-4</v>
      </c>
      <c r="H490" s="250"/>
      <c r="I490" s="250"/>
      <c r="J490" s="76"/>
    </row>
    <row r="491" spans="1:10" x14ac:dyDescent="0.25">
      <c r="A491" s="11" t="s">
        <v>208</v>
      </c>
      <c r="B491" s="178">
        <f t="shared" si="20"/>
        <v>1.343164935171733E-3</v>
      </c>
      <c r="D491" s="250"/>
      <c r="E491" s="250" t="s">
        <v>18</v>
      </c>
      <c r="F491" s="250">
        <v>7000</v>
      </c>
      <c r="G491" s="238">
        <f t="shared" si="21"/>
        <v>3.6649214659685862E-4</v>
      </c>
      <c r="H491" s="250"/>
      <c r="I491" s="250"/>
      <c r="J491" s="76"/>
    </row>
    <row r="492" spans="1:10" x14ac:dyDescent="0.25">
      <c r="A492" s="11" t="s">
        <v>208</v>
      </c>
      <c r="B492" s="178">
        <f t="shared" si="20"/>
        <v>0</v>
      </c>
      <c r="D492" s="250"/>
      <c r="E492" s="250" t="s">
        <v>222</v>
      </c>
      <c r="F492" s="250"/>
      <c r="G492" s="238"/>
      <c r="H492" s="250"/>
      <c r="I492" s="250"/>
      <c r="J492" s="76"/>
    </row>
    <row r="493" spans="1:10" x14ac:dyDescent="0.25">
      <c r="A493" s="11" t="s">
        <v>208</v>
      </c>
      <c r="B493" s="178">
        <f t="shared" si="20"/>
        <v>4.6303829390641697E-2</v>
      </c>
      <c r="D493" s="250"/>
      <c r="E493" s="250" t="s">
        <v>134</v>
      </c>
      <c r="F493" s="250">
        <v>41100</v>
      </c>
      <c r="G493" s="238">
        <f t="shared" si="21"/>
        <v>2.1518324607329841E-3</v>
      </c>
      <c r="H493" s="250"/>
      <c r="I493" s="250"/>
      <c r="J493" s="76"/>
    </row>
    <row r="494" spans="1:10" x14ac:dyDescent="0.25">
      <c r="A494" s="11" t="s">
        <v>208</v>
      </c>
      <c r="B494" s="178">
        <f t="shared" si="20"/>
        <v>9.8681505441188563E-4</v>
      </c>
      <c r="D494" s="250"/>
      <c r="E494" s="250" t="s">
        <v>108</v>
      </c>
      <c r="F494" s="250">
        <v>6000</v>
      </c>
      <c r="G494" s="238">
        <f t="shared" si="21"/>
        <v>3.1413612565445024E-4</v>
      </c>
      <c r="H494" s="250"/>
      <c r="I494" s="250"/>
      <c r="J494" s="76"/>
    </row>
    <row r="495" spans="1:10" x14ac:dyDescent="0.25">
      <c r="A495" s="11" t="s">
        <v>208</v>
      </c>
      <c r="B495" s="178">
        <f t="shared" si="20"/>
        <v>0</v>
      </c>
      <c r="D495" s="250"/>
      <c r="E495" s="250" t="s">
        <v>215</v>
      </c>
      <c r="F495" s="250"/>
      <c r="G495" s="238"/>
      <c r="H495" s="250"/>
      <c r="I495" s="250"/>
      <c r="J495" s="76"/>
    </row>
    <row r="496" spans="1:10" x14ac:dyDescent="0.25">
      <c r="A496" s="11" t="s">
        <v>208</v>
      </c>
      <c r="B496" s="178">
        <f t="shared" si="20"/>
        <v>2.467037636029714E-2</v>
      </c>
      <c r="D496" s="250"/>
      <c r="E496" s="250" t="s">
        <v>216</v>
      </c>
      <c r="F496" s="250">
        <v>30000</v>
      </c>
      <c r="G496" s="238">
        <f t="shared" si="21"/>
        <v>1.5706806282722514E-3</v>
      </c>
      <c r="H496" s="250"/>
      <c r="I496" s="250"/>
      <c r="J496" s="76"/>
    </row>
    <row r="497" spans="1:10" x14ac:dyDescent="0.25">
      <c r="A497" s="11" t="s">
        <v>208</v>
      </c>
      <c r="B497" s="178">
        <f t="shared" si="20"/>
        <v>9.0471820947890667</v>
      </c>
      <c r="D497" s="250"/>
      <c r="E497" s="250" t="s">
        <v>23</v>
      </c>
      <c r="F497" s="250">
        <v>574500</v>
      </c>
      <c r="G497" s="238">
        <f t="shared" si="21"/>
        <v>3.0078534031413612E-2</v>
      </c>
      <c r="H497" s="250"/>
      <c r="I497" s="250"/>
      <c r="J497" s="76"/>
    </row>
    <row r="498" spans="1:10" x14ac:dyDescent="0.25">
      <c r="A498" s="11" t="s">
        <v>208</v>
      </c>
      <c r="B498" s="178">
        <f t="shared" si="20"/>
        <v>1.6453770455853731</v>
      </c>
      <c r="D498" s="250"/>
      <c r="E498" s="250" t="s">
        <v>24</v>
      </c>
      <c r="F498" s="250">
        <v>245000</v>
      </c>
      <c r="G498" s="238">
        <f t="shared" si="21"/>
        <v>1.2827225130890052E-2</v>
      </c>
      <c r="H498" s="250"/>
      <c r="I498" s="250"/>
      <c r="J498" s="76"/>
    </row>
    <row r="499" spans="1:10" x14ac:dyDescent="0.25">
      <c r="A499" s="11" t="s">
        <v>208</v>
      </c>
      <c r="B499" s="178">
        <f t="shared" si="20"/>
        <v>0</v>
      </c>
      <c r="D499" s="250"/>
      <c r="E499" s="250" t="s">
        <v>111</v>
      </c>
      <c r="F499" s="250"/>
      <c r="G499" s="238"/>
      <c r="H499" s="250"/>
      <c r="I499" s="250"/>
      <c r="J499" s="76"/>
    </row>
    <row r="500" spans="1:10" x14ac:dyDescent="0.25">
      <c r="A500" s="11" t="s">
        <v>208</v>
      </c>
      <c r="B500" s="178">
        <f t="shared" si="20"/>
        <v>6.2893286916477065</v>
      </c>
      <c r="D500" s="250"/>
      <c r="E500" s="250" t="s">
        <v>41</v>
      </c>
      <c r="F500" s="250">
        <v>479000</v>
      </c>
      <c r="G500" s="238">
        <f t="shared" si="21"/>
        <v>2.5078534031413611E-2</v>
      </c>
      <c r="H500" s="250"/>
      <c r="I500" s="250"/>
      <c r="J500" s="76"/>
    </row>
    <row r="501" spans="1:10" x14ac:dyDescent="0.25">
      <c r="A501" s="11" t="s">
        <v>208</v>
      </c>
      <c r="B501" s="178">
        <f t="shared" si="20"/>
        <v>1.0964611715687621E-2</v>
      </c>
      <c r="D501" s="250"/>
      <c r="E501" s="250" t="s">
        <v>220</v>
      </c>
      <c r="F501" s="250">
        <v>20000</v>
      </c>
      <c r="G501" s="238">
        <f t="shared" si="21"/>
        <v>1.0471204188481676E-3</v>
      </c>
      <c r="H501" s="250"/>
      <c r="I501" s="250"/>
      <c r="J501" s="76"/>
    </row>
    <row r="502" spans="1:10" x14ac:dyDescent="0.25">
      <c r="A502" s="11" t="s">
        <v>208</v>
      </c>
      <c r="B502" s="178">
        <f t="shared" si="20"/>
        <v>0</v>
      </c>
      <c r="D502" s="250"/>
      <c r="E502" s="250" t="s">
        <v>170</v>
      </c>
      <c r="F502" s="250"/>
      <c r="G502" s="238"/>
      <c r="H502" s="250"/>
      <c r="I502" s="250"/>
      <c r="J502" s="76"/>
    </row>
    <row r="503" spans="1:10" x14ac:dyDescent="0.25">
      <c r="A503" s="11" t="s">
        <v>208</v>
      </c>
      <c r="B503" s="178">
        <f t="shared" si="20"/>
        <v>0.77090238754420093</v>
      </c>
      <c r="D503" s="250"/>
      <c r="E503" s="250" t="s">
        <v>154</v>
      </c>
      <c r="F503" s="250">
        <v>167700</v>
      </c>
      <c r="G503" s="238">
        <f t="shared" si="21"/>
        <v>8.7801047120418842E-3</v>
      </c>
      <c r="H503" s="250"/>
      <c r="I503" s="250"/>
      <c r="J503" s="76"/>
    </row>
    <row r="504" spans="1:10" x14ac:dyDescent="0.25">
      <c r="A504" s="11" t="s">
        <v>208</v>
      </c>
      <c r="B504" s="178">
        <f t="shared" si="20"/>
        <v>3.2567637948521149E-3</v>
      </c>
      <c r="D504" s="250"/>
      <c r="E504" s="250" t="s">
        <v>181</v>
      </c>
      <c r="F504" s="250">
        <v>10900</v>
      </c>
      <c r="G504" s="238">
        <f t="shared" si="21"/>
        <v>5.7068062827225134E-4</v>
      </c>
      <c r="H504" s="250"/>
      <c r="I504" s="250"/>
      <c r="J504" s="76"/>
    </row>
    <row r="505" spans="1:10" x14ac:dyDescent="0.25">
      <c r="A505" s="11" t="s">
        <v>208</v>
      </c>
      <c r="B505" s="178">
        <f t="shared" si="20"/>
        <v>0</v>
      </c>
      <c r="D505" s="250"/>
      <c r="E505" s="250" t="s">
        <v>26</v>
      </c>
      <c r="F505" s="250"/>
      <c r="G505" s="238"/>
      <c r="H505" s="250"/>
      <c r="I505" s="250"/>
      <c r="J505" s="76"/>
    </row>
    <row r="506" spans="1:10" x14ac:dyDescent="0.25">
      <c r="A506" s="11" t="s">
        <v>208</v>
      </c>
      <c r="B506" s="178">
        <f t="shared" si="20"/>
        <v>5.5508346810668567E-2</v>
      </c>
      <c r="D506" s="250"/>
      <c r="E506" s="250" t="s">
        <v>191</v>
      </c>
      <c r="F506" s="251">
        <v>45000</v>
      </c>
      <c r="G506" s="238">
        <f t="shared" si="21"/>
        <v>2.3560209424083769E-3</v>
      </c>
      <c r="H506" s="250"/>
      <c r="I506" s="250"/>
      <c r="J506" s="76"/>
    </row>
    <row r="507" spans="1:10" x14ac:dyDescent="0.25">
      <c r="A507" s="11" t="s">
        <v>208</v>
      </c>
      <c r="B507" s="178">
        <f t="shared" si="20"/>
        <v>9.6717743482908922</v>
      </c>
      <c r="D507" s="250"/>
      <c r="E507" s="250" t="s">
        <v>217</v>
      </c>
      <c r="F507" s="250">
        <v>594000</v>
      </c>
      <c r="G507" s="238">
        <f t="shared" si="21"/>
        <v>3.1099476439790576E-2</v>
      </c>
      <c r="H507" s="250"/>
      <c r="I507" s="250"/>
      <c r="J507" s="76"/>
    </row>
    <row r="508" spans="1:10" x14ac:dyDescent="0.25">
      <c r="A508" s="11" t="s">
        <v>208</v>
      </c>
      <c r="B508" s="178">
        <f t="shared" si="20"/>
        <v>2.7026671417998411</v>
      </c>
      <c r="D508" s="250"/>
      <c r="E508" s="250" t="s">
        <v>194</v>
      </c>
      <c r="F508" s="250">
        <v>314000</v>
      </c>
      <c r="G508" s="238">
        <f t="shared" si="21"/>
        <v>1.6439790575916231E-2</v>
      </c>
      <c r="H508" s="250"/>
      <c r="I508" s="250"/>
      <c r="J508" s="76"/>
    </row>
    <row r="509" spans="1:10" x14ac:dyDescent="0.25">
      <c r="A509" s="11" t="s">
        <v>208</v>
      </c>
      <c r="B509" s="178">
        <f t="shared" si="20"/>
        <v>1.5657739645294814E-2</v>
      </c>
      <c r="D509" s="250"/>
      <c r="E509" s="250" t="s">
        <v>165</v>
      </c>
      <c r="F509" s="250">
        <v>23900</v>
      </c>
      <c r="G509" s="238">
        <f t="shared" si="21"/>
        <v>1.2513089005235603E-3</v>
      </c>
      <c r="H509" s="250"/>
      <c r="I509" s="250"/>
      <c r="J509" s="76"/>
    </row>
    <row r="510" spans="1:10" x14ac:dyDescent="0.25">
      <c r="A510" s="11" t="s">
        <v>208</v>
      </c>
      <c r="B510" s="178">
        <f t="shared" si="20"/>
        <v>5.372659740686932E-3</v>
      </c>
      <c r="D510" s="250"/>
      <c r="E510" s="250" t="s">
        <v>84</v>
      </c>
      <c r="F510" s="250">
        <v>14000</v>
      </c>
      <c r="G510" s="238">
        <f t="shared" si="21"/>
        <v>7.3298429319371724E-4</v>
      </c>
      <c r="H510" s="250"/>
      <c r="I510" s="250"/>
      <c r="J510" s="76"/>
    </row>
    <row r="511" spans="1:10" x14ac:dyDescent="0.25">
      <c r="A511" s="11" t="s">
        <v>208</v>
      </c>
      <c r="B511" s="178">
        <f t="shared" si="20"/>
        <v>0</v>
      </c>
      <c r="D511" s="250"/>
      <c r="E511" s="250" t="s">
        <v>117</v>
      </c>
      <c r="F511" s="250"/>
      <c r="G511" s="238"/>
      <c r="H511" s="250"/>
      <c r="I511" s="250"/>
      <c r="J511" s="76"/>
    </row>
    <row r="512" spans="1:10" x14ac:dyDescent="0.25">
      <c r="A512" s="11" t="s">
        <v>208</v>
      </c>
      <c r="B512" s="178">
        <f t="shared" si="20"/>
        <v>1.7543378745100186E-3</v>
      </c>
      <c r="D512" s="250"/>
      <c r="E512" s="250" t="s">
        <v>147</v>
      </c>
      <c r="F512" s="251">
        <v>8000</v>
      </c>
      <c r="G512" s="238">
        <f t="shared" si="21"/>
        <v>4.18848167539267E-4</v>
      </c>
      <c r="H512" s="250"/>
      <c r="I512" s="250"/>
      <c r="J512" s="76"/>
    </row>
    <row r="513" spans="1:10" x14ac:dyDescent="0.25">
      <c r="A513" s="11" t="s">
        <v>208</v>
      </c>
      <c r="B513" s="178">
        <f t="shared" si="20"/>
        <v>4.7040925413228806E-3</v>
      </c>
      <c r="D513" s="250"/>
      <c r="E513" s="250" t="s">
        <v>28</v>
      </c>
      <c r="F513" s="251">
        <v>13100</v>
      </c>
      <c r="G513" s="238">
        <f t="shared" si="21"/>
        <v>6.8586387434554973E-4</v>
      </c>
      <c r="H513" s="250"/>
      <c r="I513" s="250"/>
      <c r="J513" s="76"/>
    </row>
    <row r="514" spans="1:10" x14ac:dyDescent="0.25">
      <c r="A514" s="11" t="s">
        <v>208</v>
      </c>
      <c r="B514" s="178">
        <f t="shared" si="20"/>
        <v>5.0448452619171628E-2</v>
      </c>
      <c r="D514" s="250"/>
      <c r="E514" s="250" t="s">
        <v>184</v>
      </c>
      <c r="F514" s="250">
        <v>42900</v>
      </c>
      <c r="G514" s="238">
        <f t="shared" si="21"/>
        <v>2.2460732984293194E-3</v>
      </c>
      <c r="H514" s="250"/>
      <c r="I514" s="250"/>
      <c r="J514" s="76"/>
    </row>
    <row r="515" spans="1:10" x14ac:dyDescent="0.25">
      <c r="A515" s="11" t="s">
        <v>208</v>
      </c>
      <c r="B515" s="178">
        <f t="shared" si="20"/>
        <v>79.293896548888469</v>
      </c>
      <c r="D515" s="250"/>
      <c r="E515" s="250" t="s">
        <v>92</v>
      </c>
      <c r="F515" s="250">
        <v>1700800</v>
      </c>
      <c r="G515" s="238">
        <f t="shared" si="21"/>
        <v>8.9047120418848172E-2</v>
      </c>
      <c r="H515" s="250"/>
      <c r="I515" s="250"/>
      <c r="J515" s="76"/>
    </row>
    <row r="516" spans="1:10" x14ac:dyDescent="0.25">
      <c r="A516" s="11" t="s">
        <v>208</v>
      </c>
      <c r="B516" s="178">
        <f t="shared" si="20"/>
        <v>0.1924958197417834</v>
      </c>
      <c r="D516" s="250"/>
      <c r="E516" s="250" t="s">
        <v>158</v>
      </c>
      <c r="F516" s="250">
        <v>83800</v>
      </c>
      <c r="G516" s="238">
        <f t="shared" si="21"/>
        <v>4.3874345549738221E-3</v>
      </c>
      <c r="H516" s="250"/>
      <c r="I516" s="250"/>
      <c r="J516" s="76"/>
    </row>
    <row r="517" spans="1:10" x14ac:dyDescent="0.25">
      <c r="A517" s="11" t="s">
        <v>208</v>
      </c>
      <c r="B517" s="178">
        <f t="shared" si="20"/>
        <v>4.9792067103423694</v>
      </c>
      <c r="D517" s="250"/>
      <c r="E517" s="250" t="s">
        <v>118</v>
      </c>
      <c r="F517" s="250">
        <v>426200</v>
      </c>
      <c r="G517" s="238">
        <f t="shared" si="21"/>
        <v>2.231413612565445E-2</v>
      </c>
      <c r="H517" s="250"/>
      <c r="I517" s="250"/>
      <c r="J517" s="76"/>
    </row>
    <row r="518" spans="1:10" x14ac:dyDescent="0.25">
      <c r="A518" s="11" t="s">
        <v>208</v>
      </c>
      <c r="B518" s="178">
        <f t="shared" si="20"/>
        <v>0.18929333077492397</v>
      </c>
      <c r="D518" s="250"/>
      <c r="E518" s="250" t="s">
        <v>218</v>
      </c>
      <c r="F518" s="251">
        <v>83100</v>
      </c>
      <c r="G518" s="238">
        <f t="shared" si="21"/>
        <v>4.3507853403141365E-3</v>
      </c>
      <c r="H518" s="250"/>
      <c r="I518" s="250"/>
      <c r="J518" s="76"/>
    </row>
    <row r="519" spans="1:10" x14ac:dyDescent="0.25">
      <c r="A519" s="11" t="s">
        <v>208</v>
      </c>
      <c r="B519" s="178">
        <f t="shared" si="20"/>
        <v>1.5832899317452919E-3</v>
      </c>
      <c r="D519" s="250"/>
      <c r="E519" s="250" t="s">
        <v>29</v>
      </c>
      <c r="F519" s="251">
        <v>7600</v>
      </c>
      <c r="G519" s="238">
        <f t="shared" si="21"/>
        <v>3.9790575916230365E-4</v>
      </c>
      <c r="H519" s="250"/>
      <c r="I519" s="250"/>
      <c r="J519" s="76"/>
    </row>
    <row r="520" spans="1:10" x14ac:dyDescent="0.25">
      <c r="A520" s="11" t="s">
        <v>208</v>
      </c>
      <c r="B520" s="178">
        <f t="shared" si="20"/>
        <v>14.687755269866507</v>
      </c>
      <c r="D520" s="250"/>
      <c r="E520" s="250" t="s">
        <v>16</v>
      </c>
      <c r="F520" s="250">
        <v>732000</v>
      </c>
      <c r="G520" s="238">
        <f t="shared" si="21"/>
        <v>3.8324607329842934E-2</v>
      </c>
      <c r="H520" s="250"/>
      <c r="I520" s="250"/>
      <c r="J520" s="76"/>
    </row>
    <row r="521" spans="1:10" x14ac:dyDescent="0.25">
      <c r="A521" s="11" t="s">
        <v>208</v>
      </c>
      <c r="B521" s="178">
        <f t="shared" si="20"/>
        <v>2.7411529289219053E-3</v>
      </c>
      <c r="D521" s="250"/>
      <c r="E521" s="250" t="s">
        <v>219</v>
      </c>
      <c r="F521" s="250">
        <v>10000</v>
      </c>
      <c r="G521" s="238">
        <f t="shared" si="21"/>
        <v>5.2356020942408382E-4</v>
      </c>
      <c r="H521" s="250"/>
      <c r="I521" s="250"/>
      <c r="J521" s="76"/>
    </row>
    <row r="522" spans="1:10" x14ac:dyDescent="0.25">
      <c r="A522" s="11" t="s">
        <v>208</v>
      </c>
      <c r="B522" s="178">
        <f t="shared" si="20"/>
        <v>3.6319179847043664E-2</v>
      </c>
      <c r="D522" s="250"/>
      <c r="E522" s="250" t="s">
        <v>37</v>
      </c>
      <c r="F522" s="250">
        <v>36400</v>
      </c>
      <c r="G522" s="238">
        <f t="shared" si="21"/>
        <v>1.905759162303665E-3</v>
      </c>
      <c r="H522" s="250"/>
      <c r="I522" s="250"/>
      <c r="J522" s="76"/>
    </row>
    <row r="523" spans="1:10" x14ac:dyDescent="0.25">
      <c r="A523" s="11" t="s">
        <v>208</v>
      </c>
      <c r="B523" s="178">
        <f t="shared" si="20"/>
        <v>0</v>
      </c>
      <c r="D523" s="250"/>
      <c r="E523" s="250" t="s">
        <v>120</v>
      </c>
      <c r="F523" s="250"/>
      <c r="G523" s="238"/>
      <c r="H523" s="250"/>
      <c r="I523" s="250"/>
      <c r="J523" s="76"/>
    </row>
    <row r="524" spans="1:10" x14ac:dyDescent="0.25">
      <c r="A524" s="11" t="s">
        <v>208</v>
      </c>
      <c r="B524" s="178">
        <f t="shared" si="20"/>
        <v>0.16421589320468191</v>
      </c>
      <c r="D524" s="250"/>
      <c r="E524" s="250" t="s">
        <v>121</v>
      </c>
      <c r="F524" s="250">
        <v>77400</v>
      </c>
      <c r="G524" s="238">
        <f t="shared" si="21"/>
        <v>4.0523560209424084E-3</v>
      </c>
      <c r="H524" s="250"/>
      <c r="I524" s="250"/>
      <c r="J524" s="76"/>
    </row>
    <row r="525" spans="1:10" x14ac:dyDescent="0.25">
      <c r="A525" s="11" t="s">
        <v>208</v>
      </c>
      <c r="B525" s="178">
        <f t="shared" si="20"/>
        <v>0.34201063567336426</v>
      </c>
      <c r="D525" s="250"/>
      <c r="E525" s="250" t="s">
        <v>32</v>
      </c>
      <c r="F525" s="250">
        <v>111700</v>
      </c>
      <c r="G525" s="238">
        <f t="shared" si="21"/>
        <v>5.8481675392670161E-3</v>
      </c>
      <c r="H525" s="250"/>
      <c r="I525" s="250"/>
      <c r="J525" s="76"/>
    </row>
    <row r="526" spans="1:10" x14ac:dyDescent="0.25">
      <c r="A526" s="11" t="s">
        <v>208</v>
      </c>
      <c r="B526" s="178">
        <f t="shared" si="20"/>
        <v>0.15336860283435208</v>
      </c>
      <c r="D526" s="250"/>
      <c r="E526" s="250" t="s">
        <v>174</v>
      </c>
      <c r="F526" s="250">
        <v>74800</v>
      </c>
      <c r="G526" s="238">
        <f t="shared" si="21"/>
        <v>3.9162303664921462E-3</v>
      </c>
      <c r="H526" s="250"/>
      <c r="I526" s="250"/>
      <c r="J526" s="76"/>
    </row>
    <row r="527" spans="1:10" x14ac:dyDescent="0.25">
      <c r="A527" s="11" t="s">
        <v>208</v>
      </c>
      <c r="B527" s="178">
        <f t="shared" si="20"/>
        <v>7.7366300265891835E-3</v>
      </c>
      <c r="D527" s="250"/>
      <c r="E527" s="250" t="s">
        <v>46</v>
      </c>
      <c r="F527" s="250">
        <v>16800</v>
      </c>
      <c r="G527" s="238">
        <f t="shared" si="21"/>
        <v>8.7958115183246071E-4</v>
      </c>
      <c r="H527" s="250"/>
      <c r="I527" s="250"/>
      <c r="J527" s="76"/>
    </row>
    <row r="528" spans="1:10" x14ac:dyDescent="0.25">
      <c r="A528" s="11" t="s">
        <v>208</v>
      </c>
      <c r="B528" s="178">
        <f t="shared" si="20"/>
        <v>0.42830514514404755</v>
      </c>
      <c r="D528" s="250"/>
      <c r="E528" s="250" t="s">
        <v>31</v>
      </c>
      <c r="F528" s="250">
        <v>125000</v>
      </c>
      <c r="G528" s="238">
        <f t="shared" si="21"/>
        <v>6.5445026178010471E-3</v>
      </c>
      <c r="H528" s="250"/>
      <c r="I528" s="250"/>
      <c r="J528" s="76"/>
    </row>
    <row r="529" spans="1:10" x14ac:dyDescent="0.25">
      <c r="A529" s="11" t="s">
        <v>208</v>
      </c>
      <c r="B529" s="178">
        <f t="shared" si="20"/>
        <v>52.202516378388744</v>
      </c>
      <c r="D529" s="250"/>
      <c r="E529" s="250" t="s">
        <v>38</v>
      </c>
      <c r="F529" s="250">
        <v>1380000</v>
      </c>
      <c r="G529" s="238">
        <f t="shared" si="21"/>
        <v>7.2251308900523559E-2</v>
      </c>
      <c r="H529" s="250"/>
      <c r="I529" s="250"/>
      <c r="J529" s="76"/>
    </row>
    <row r="530" spans="1:10" x14ac:dyDescent="0.25">
      <c r="A530" s="11" t="s">
        <v>208</v>
      </c>
      <c r="B530" s="178">
        <f t="shared" si="20"/>
        <v>0.27411529289219044</v>
      </c>
      <c r="D530" s="250"/>
      <c r="E530" s="250" t="s">
        <v>129</v>
      </c>
      <c r="F530" s="250">
        <v>100000</v>
      </c>
      <c r="G530" s="238">
        <f t="shared" si="21"/>
        <v>5.235602094240838E-3</v>
      </c>
      <c r="H530" s="250"/>
      <c r="I530" s="250"/>
      <c r="J530" s="76"/>
    </row>
    <row r="531" spans="1:10" x14ac:dyDescent="0.25">
      <c r="A531" s="11" t="s">
        <v>208</v>
      </c>
      <c r="B531" s="178">
        <f t="shared" si="20"/>
        <v>4.1470902661659495E-3</v>
      </c>
      <c r="D531" s="250"/>
      <c r="E531" s="250" t="s">
        <v>47</v>
      </c>
      <c r="F531" s="250">
        <v>12300</v>
      </c>
      <c r="G531" s="238">
        <f t="shared" si="21"/>
        <v>6.4397905759162302E-4</v>
      </c>
      <c r="H531" s="250"/>
      <c r="I531" s="250"/>
      <c r="J531" s="76"/>
    </row>
    <row r="532" spans="1:10" x14ac:dyDescent="0.25">
      <c r="A532" s="11" t="s">
        <v>208</v>
      </c>
      <c r="B532" s="178">
        <f t="shared" si="20"/>
        <v>13.89611030399386</v>
      </c>
      <c r="D532" s="250"/>
      <c r="E532" s="250" t="s">
        <v>89</v>
      </c>
      <c r="F532" s="250">
        <v>712000</v>
      </c>
      <c r="G532" s="238">
        <f t="shared" si="21"/>
        <v>3.7277486910994764E-2</v>
      </c>
      <c r="H532" s="250"/>
      <c r="I532" s="250"/>
      <c r="J532" s="76"/>
    </row>
    <row r="533" spans="1:10" x14ac:dyDescent="0.25">
      <c r="A533" s="150" t="s">
        <v>208</v>
      </c>
      <c r="B533" s="131">
        <f t="shared" si="20"/>
        <v>1.8431512294070885E-3</v>
      </c>
      <c r="C533" s="150"/>
      <c r="D533" s="12"/>
      <c r="E533" s="12" t="s">
        <v>86</v>
      </c>
      <c r="F533" s="12">
        <v>8200</v>
      </c>
      <c r="G533" s="237">
        <f t="shared" si="21"/>
        <v>4.2931937172774868E-4</v>
      </c>
      <c r="H533" s="12"/>
      <c r="I533" s="12"/>
      <c r="J533" s="147"/>
    </row>
    <row r="534" spans="1:10" x14ac:dyDescent="0.25">
      <c r="A534" s="11" t="s">
        <v>224</v>
      </c>
      <c r="B534" s="178">
        <f>POWER((F534/$J$534)*100, 2)</f>
        <v>0</v>
      </c>
      <c r="C534" s="11">
        <f>SUM(B534:B589)</f>
        <v>1559.8793498203124</v>
      </c>
      <c r="D534" s="252"/>
      <c r="E534" s="252" t="s">
        <v>225</v>
      </c>
      <c r="F534" s="253"/>
      <c r="G534" s="238"/>
      <c r="H534" s="252"/>
      <c r="I534" s="252"/>
      <c r="J534" s="76">
        <v>12800000</v>
      </c>
    </row>
    <row r="535" spans="1:10" x14ac:dyDescent="0.25">
      <c r="A535" s="11" t="s">
        <v>224</v>
      </c>
      <c r="B535" s="178">
        <f t="shared" ref="B535:B589" si="22">POWER((F535/$J$534)*100, 2)</f>
        <v>5.4931640625E-2</v>
      </c>
      <c r="D535" s="252"/>
      <c r="E535" s="252" t="s">
        <v>81</v>
      </c>
      <c r="F535" s="252">
        <v>30000</v>
      </c>
      <c r="G535" s="238">
        <f>F535/$J$534</f>
        <v>2.3437499999999999E-3</v>
      </c>
      <c r="H535" s="252"/>
      <c r="I535" s="252"/>
      <c r="J535" s="76"/>
    </row>
    <row r="536" spans="1:10" x14ac:dyDescent="0.25">
      <c r="A536" s="11" t="s">
        <v>224</v>
      </c>
      <c r="B536" s="178">
        <f t="shared" si="22"/>
        <v>2.1246337890624997E-3</v>
      </c>
      <c r="D536" s="252"/>
      <c r="E536" s="252" t="s">
        <v>210</v>
      </c>
      <c r="F536" s="252">
        <v>5900</v>
      </c>
      <c r="G536" s="238">
        <f t="shared" ref="G536:G589" si="23">F536/$J$534</f>
        <v>4.6093749999999998E-4</v>
      </c>
      <c r="H536" s="252"/>
      <c r="I536" s="252"/>
      <c r="J536" s="76"/>
    </row>
    <row r="537" spans="1:10" x14ac:dyDescent="0.25">
      <c r="A537" s="11" t="s">
        <v>224</v>
      </c>
      <c r="B537" s="178">
        <f t="shared" si="22"/>
        <v>156.299808656311</v>
      </c>
      <c r="D537" s="252"/>
      <c r="E537" s="252" t="s">
        <v>5</v>
      </c>
      <c r="F537" s="252">
        <v>1600255</v>
      </c>
      <c r="G537" s="238">
        <f t="shared" si="23"/>
        <v>0.125019921875</v>
      </c>
      <c r="H537" s="252"/>
      <c r="I537" s="252"/>
      <c r="J537" s="76"/>
    </row>
    <row r="538" spans="1:10" x14ac:dyDescent="0.25">
      <c r="A538" s="11" t="s">
        <v>224</v>
      </c>
      <c r="B538" s="178">
        <f t="shared" si="22"/>
        <v>11.816406250000004</v>
      </c>
      <c r="D538" s="252"/>
      <c r="E538" s="252" t="s">
        <v>93</v>
      </c>
      <c r="F538" s="252">
        <v>440000</v>
      </c>
      <c r="G538" s="238">
        <f t="shared" si="23"/>
        <v>3.4375000000000003E-2</v>
      </c>
      <c r="H538" s="252"/>
      <c r="I538" s="252"/>
      <c r="J538" s="76"/>
    </row>
    <row r="539" spans="1:10" x14ac:dyDescent="0.25">
      <c r="A539" s="11" t="s">
        <v>224</v>
      </c>
      <c r="B539" s="178">
        <f t="shared" si="22"/>
        <v>2.9907226562500009E-3</v>
      </c>
      <c r="D539" s="252"/>
      <c r="E539" s="252" t="s">
        <v>39</v>
      </c>
      <c r="F539" s="252">
        <v>7000</v>
      </c>
      <c r="G539" s="238">
        <f t="shared" si="23"/>
        <v>5.4687500000000005E-4</v>
      </c>
      <c r="H539" s="252"/>
      <c r="I539" s="252"/>
      <c r="J539" s="76"/>
    </row>
    <row r="540" spans="1:10" x14ac:dyDescent="0.25">
      <c r="A540" s="11" t="s">
        <v>224</v>
      </c>
      <c r="B540" s="178">
        <f t="shared" si="22"/>
        <v>1.5625</v>
      </c>
      <c r="D540" s="252"/>
      <c r="E540" s="252" t="s">
        <v>6</v>
      </c>
      <c r="F540" s="252">
        <v>160000</v>
      </c>
      <c r="G540" s="238">
        <f t="shared" si="23"/>
        <v>1.2500000000000001E-2</v>
      </c>
      <c r="H540" s="252"/>
      <c r="I540" s="252"/>
      <c r="J540" s="76"/>
    </row>
    <row r="541" spans="1:10" x14ac:dyDescent="0.25">
      <c r="A541" s="11" t="s">
        <v>224</v>
      </c>
      <c r="B541" s="178">
        <f t="shared" si="22"/>
        <v>7.1191406250000009E-3</v>
      </c>
      <c r="D541" s="252"/>
      <c r="E541" s="252" t="s">
        <v>101</v>
      </c>
      <c r="F541" s="252">
        <v>10800</v>
      </c>
      <c r="G541" s="238">
        <f t="shared" si="23"/>
        <v>8.4374999999999999E-4</v>
      </c>
      <c r="H541" s="252"/>
      <c r="I541" s="252"/>
      <c r="J541" s="76"/>
    </row>
    <row r="542" spans="1:10" x14ac:dyDescent="0.25">
      <c r="A542" s="11" t="s">
        <v>224</v>
      </c>
      <c r="B542" s="178">
        <f t="shared" si="22"/>
        <v>0.234619140625</v>
      </c>
      <c r="D542" s="252"/>
      <c r="E542" s="252" t="s">
        <v>168</v>
      </c>
      <c r="F542" s="252">
        <v>62000</v>
      </c>
      <c r="G542" s="238">
        <f t="shared" si="23"/>
        <v>4.84375E-3</v>
      </c>
      <c r="H542" s="252"/>
      <c r="I542" s="252"/>
      <c r="J542" s="76"/>
    </row>
    <row r="543" spans="1:10" x14ac:dyDescent="0.25">
      <c r="A543" s="11" t="s">
        <v>224</v>
      </c>
      <c r="B543" s="178">
        <f t="shared" si="22"/>
        <v>6.103515625E-3</v>
      </c>
      <c r="D543" s="252"/>
      <c r="E543" s="252" t="s">
        <v>102</v>
      </c>
      <c r="F543" s="252">
        <v>10000</v>
      </c>
      <c r="G543" s="238">
        <f t="shared" si="23"/>
        <v>7.8125000000000004E-4</v>
      </c>
      <c r="H543" s="252"/>
      <c r="I543" s="252"/>
      <c r="J543" s="76"/>
    </row>
    <row r="544" spans="1:10" x14ac:dyDescent="0.25">
      <c r="A544" s="11" t="s">
        <v>224</v>
      </c>
      <c r="B544" s="178">
        <f t="shared" si="22"/>
        <v>4.6669163428344724</v>
      </c>
      <c r="D544" s="252"/>
      <c r="E544" s="252" t="s">
        <v>82</v>
      </c>
      <c r="F544" s="252">
        <v>276519</v>
      </c>
      <c r="G544" s="238">
        <f t="shared" si="23"/>
        <v>2.1603046875E-2</v>
      </c>
      <c r="H544" s="252"/>
      <c r="I544" s="252"/>
      <c r="J544" s="76"/>
    </row>
    <row r="545" spans="1:10" x14ac:dyDescent="0.25">
      <c r="A545" s="11" t="s">
        <v>224</v>
      </c>
      <c r="B545" s="178">
        <f t="shared" si="22"/>
        <v>0.14104132330322269</v>
      </c>
      <c r="D545" s="252"/>
      <c r="E545" s="252" t="s">
        <v>151</v>
      </c>
      <c r="F545" s="252">
        <v>48071</v>
      </c>
      <c r="G545" s="238">
        <f t="shared" si="23"/>
        <v>3.7555468750000002E-3</v>
      </c>
      <c r="H545" s="252"/>
      <c r="I545" s="252"/>
      <c r="J545" s="76"/>
    </row>
    <row r="546" spans="1:10" x14ac:dyDescent="0.25">
      <c r="A546" s="11" t="s">
        <v>224</v>
      </c>
      <c r="B546" s="178">
        <f t="shared" si="22"/>
        <v>1128.5400390625</v>
      </c>
      <c r="D546" s="252"/>
      <c r="E546" s="252" t="s">
        <v>226</v>
      </c>
      <c r="F546" s="252">
        <v>4300000</v>
      </c>
      <c r="G546" s="238">
        <f t="shared" si="23"/>
        <v>0.3359375</v>
      </c>
      <c r="H546" s="252"/>
      <c r="I546" s="252"/>
      <c r="J546" s="76"/>
    </row>
    <row r="547" spans="1:10" x14ac:dyDescent="0.25">
      <c r="A547" s="11" t="s">
        <v>224</v>
      </c>
      <c r="B547" s="178">
        <f t="shared" si="22"/>
        <v>9.8056411743164072E-3</v>
      </c>
      <c r="D547" s="252"/>
      <c r="E547" s="252" t="s">
        <v>213</v>
      </c>
      <c r="F547" s="252">
        <v>12675</v>
      </c>
      <c r="G547" s="238">
        <f t="shared" si="23"/>
        <v>9.9023437500000001E-4</v>
      </c>
      <c r="H547" s="252"/>
      <c r="I547" s="252"/>
      <c r="J547" s="76"/>
    </row>
    <row r="548" spans="1:10" x14ac:dyDescent="0.25">
      <c r="A548" s="11" t="s">
        <v>224</v>
      </c>
      <c r="B548" s="178">
        <f t="shared" si="22"/>
        <v>0</v>
      </c>
      <c r="D548" s="252"/>
      <c r="E548" s="252" t="s">
        <v>222</v>
      </c>
      <c r="F548" s="252"/>
      <c r="G548" s="238"/>
      <c r="H548" s="252"/>
      <c r="I548" s="252"/>
      <c r="J548" s="76"/>
    </row>
    <row r="549" spans="1:10" x14ac:dyDescent="0.25">
      <c r="A549" s="11" t="s">
        <v>224</v>
      </c>
      <c r="B549" s="178">
        <f t="shared" si="22"/>
        <v>4.449462890625E-2</v>
      </c>
      <c r="D549" s="252"/>
      <c r="E549" s="252" t="s">
        <v>134</v>
      </c>
      <c r="F549" s="252">
        <v>27000</v>
      </c>
      <c r="G549" s="238">
        <f t="shared" si="23"/>
        <v>2.1093750000000001E-3</v>
      </c>
      <c r="H549" s="252"/>
      <c r="I549" s="252"/>
      <c r="J549" s="76"/>
    </row>
    <row r="550" spans="1:10" x14ac:dyDescent="0.25">
      <c r="A550" s="11" t="s">
        <v>224</v>
      </c>
      <c r="B550" s="178">
        <f t="shared" si="22"/>
        <v>0</v>
      </c>
      <c r="D550" s="252"/>
      <c r="E550" s="252" t="s">
        <v>108</v>
      </c>
      <c r="F550" s="252"/>
      <c r="G550" s="238"/>
      <c r="H550" s="252"/>
      <c r="I550" s="252"/>
      <c r="J550" s="76"/>
    </row>
    <row r="551" spans="1:10" x14ac:dyDescent="0.25">
      <c r="A551" s="11" t="s">
        <v>224</v>
      </c>
      <c r="B551" s="178">
        <f t="shared" si="22"/>
        <v>8.7890625E-3</v>
      </c>
      <c r="D551" s="252"/>
      <c r="E551" s="252" t="s">
        <v>21</v>
      </c>
      <c r="F551" s="252">
        <v>12000</v>
      </c>
      <c r="G551" s="238">
        <f t="shared" si="23"/>
        <v>9.3749999999999997E-4</v>
      </c>
      <c r="H551" s="252"/>
      <c r="I551" s="252"/>
      <c r="J551" s="76"/>
    </row>
    <row r="552" spans="1:10" x14ac:dyDescent="0.25">
      <c r="A552" s="11" t="s">
        <v>224</v>
      </c>
      <c r="B552" s="178">
        <f t="shared" si="22"/>
        <v>1.3387213134765626E-2</v>
      </c>
      <c r="D552" s="252"/>
      <c r="E552" s="252" t="s">
        <v>190</v>
      </c>
      <c r="F552" s="252">
        <v>14810</v>
      </c>
      <c r="G552" s="238"/>
      <c r="H552" s="252"/>
      <c r="I552" s="252"/>
      <c r="J552" s="76"/>
    </row>
    <row r="553" spans="1:10" x14ac:dyDescent="0.25">
      <c r="A553" s="11" t="s">
        <v>224</v>
      </c>
      <c r="B553" s="178">
        <f t="shared" si="22"/>
        <v>3.2265140625000001E-2</v>
      </c>
      <c r="D553" s="252"/>
      <c r="E553" s="252" t="s">
        <v>227</v>
      </c>
      <c r="F553" s="252">
        <v>22992</v>
      </c>
      <c r="G553" s="238">
        <f t="shared" si="23"/>
        <v>1.7962500000000001E-3</v>
      </c>
      <c r="H553" s="252"/>
      <c r="I553" s="252"/>
      <c r="J553" s="76"/>
    </row>
    <row r="554" spans="1:10" x14ac:dyDescent="0.25">
      <c r="A554" s="11" t="s">
        <v>224</v>
      </c>
      <c r="B554" s="178">
        <f t="shared" si="22"/>
        <v>41.140197753906264</v>
      </c>
      <c r="D554" s="252"/>
      <c r="E554" s="252" t="s">
        <v>9</v>
      </c>
      <c r="F554" s="252">
        <v>821000</v>
      </c>
      <c r="G554" s="238">
        <f t="shared" si="23"/>
        <v>6.4140625000000007E-2</v>
      </c>
      <c r="H554" s="252"/>
      <c r="I554" s="252"/>
      <c r="J554" s="76"/>
    </row>
    <row r="555" spans="1:10" x14ac:dyDescent="0.25">
      <c r="A555" s="11" t="s">
        <v>224</v>
      </c>
      <c r="B555" s="178">
        <f t="shared" si="22"/>
        <v>1.1962890625</v>
      </c>
      <c r="D555" s="252"/>
      <c r="E555" s="252" t="s">
        <v>24</v>
      </c>
      <c r="F555" s="252">
        <v>140000</v>
      </c>
      <c r="G555" s="238">
        <f t="shared" si="23"/>
        <v>1.0937499999999999E-2</v>
      </c>
      <c r="H555" s="252"/>
      <c r="I555" s="252"/>
      <c r="J555" s="76"/>
    </row>
    <row r="556" spans="1:10" x14ac:dyDescent="0.25">
      <c r="A556" s="11" t="s">
        <v>224</v>
      </c>
      <c r="B556" s="178">
        <f t="shared" si="22"/>
        <v>3.4080621337890626</v>
      </c>
      <c r="D556" s="252"/>
      <c r="E556" s="252" t="s">
        <v>110</v>
      </c>
      <c r="F556" s="252">
        <v>236300</v>
      </c>
      <c r="G556" s="238">
        <f t="shared" si="23"/>
        <v>1.84609375E-2</v>
      </c>
      <c r="H556" s="252"/>
      <c r="I556" s="252"/>
      <c r="J556" s="76"/>
    </row>
    <row r="557" spans="1:10" x14ac:dyDescent="0.25">
      <c r="A557" s="11" t="s">
        <v>224</v>
      </c>
      <c r="B557" s="178">
        <f t="shared" si="22"/>
        <v>0</v>
      </c>
      <c r="D557" s="252"/>
      <c r="E557" s="252" t="s">
        <v>25</v>
      </c>
      <c r="F557" s="252"/>
      <c r="G557" s="238"/>
      <c r="H557" s="252"/>
      <c r="I557" s="252"/>
      <c r="J557" s="76"/>
    </row>
    <row r="558" spans="1:10" x14ac:dyDescent="0.25">
      <c r="A558" s="11" t="s">
        <v>224</v>
      </c>
      <c r="B558" s="178">
        <f t="shared" si="22"/>
        <v>0</v>
      </c>
      <c r="D558" s="252"/>
      <c r="E558" s="252" t="s">
        <v>111</v>
      </c>
      <c r="F558" s="252"/>
      <c r="G558" s="238"/>
      <c r="H558" s="252"/>
      <c r="I558" s="252"/>
      <c r="J558" s="76"/>
    </row>
    <row r="559" spans="1:10" x14ac:dyDescent="0.25">
      <c r="A559" s="11" t="s">
        <v>224</v>
      </c>
      <c r="B559" s="178">
        <f t="shared" si="22"/>
        <v>7.026641235351561</v>
      </c>
      <c r="D559" s="252"/>
      <c r="E559" s="252" t="s">
        <v>228</v>
      </c>
      <c r="F559" s="252">
        <v>339300</v>
      </c>
      <c r="G559" s="238">
        <f t="shared" si="23"/>
        <v>2.6507812499999998E-2</v>
      </c>
      <c r="H559" s="252"/>
      <c r="I559" s="252"/>
      <c r="J559" s="76"/>
    </row>
    <row r="560" spans="1:10" x14ac:dyDescent="0.25">
      <c r="A560" s="11" t="s">
        <v>224</v>
      </c>
      <c r="B560" s="178">
        <f t="shared" si="22"/>
        <v>4.1259765625E-2</v>
      </c>
      <c r="D560" s="252"/>
      <c r="E560" s="252" t="s">
        <v>220</v>
      </c>
      <c r="F560" s="252">
        <v>26000</v>
      </c>
      <c r="G560" s="238">
        <f t="shared" si="23"/>
        <v>2.0312500000000001E-3</v>
      </c>
      <c r="H560" s="252"/>
      <c r="I560" s="252"/>
      <c r="J560" s="76"/>
    </row>
    <row r="561" spans="1:10" x14ac:dyDescent="0.25">
      <c r="A561" s="11" t="s">
        <v>224</v>
      </c>
      <c r="B561" s="178">
        <f t="shared" si="22"/>
        <v>2.6152954101562497E-4</v>
      </c>
      <c r="D561" s="252"/>
      <c r="E561" s="252" t="s">
        <v>170</v>
      </c>
      <c r="F561" s="252">
        <v>2070</v>
      </c>
      <c r="G561" s="238">
        <f t="shared" si="23"/>
        <v>1.6171875E-4</v>
      </c>
      <c r="H561" s="252"/>
      <c r="I561" s="252"/>
      <c r="J561" s="76"/>
    </row>
    <row r="562" spans="1:10" x14ac:dyDescent="0.25">
      <c r="A562" s="11" t="s">
        <v>224</v>
      </c>
      <c r="B562" s="178">
        <f t="shared" si="22"/>
        <v>9.6973852539062493E-4</v>
      </c>
      <c r="D562" s="252"/>
      <c r="E562" s="252" t="s">
        <v>183</v>
      </c>
      <c r="F562" s="252">
        <v>3986</v>
      </c>
      <c r="G562" s="238">
        <f t="shared" si="23"/>
        <v>3.1140625E-4</v>
      </c>
      <c r="H562" s="252"/>
      <c r="I562" s="252"/>
      <c r="J562" s="76"/>
    </row>
    <row r="563" spans="1:10" x14ac:dyDescent="0.25">
      <c r="A563" s="11" t="s">
        <v>224</v>
      </c>
      <c r="B563" s="178">
        <f t="shared" si="22"/>
        <v>0</v>
      </c>
      <c r="D563" s="252"/>
      <c r="E563" s="252" t="s">
        <v>154</v>
      </c>
      <c r="F563" s="253"/>
      <c r="G563" s="238"/>
      <c r="H563" s="252"/>
      <c r="I563" s="252"/>
      <c r="J563" s="76"/>
    </row>
    <row r="564" spans="1:10" x14ac:dyDescent="0.25">
      <c r="A564" s="11" t="s">
        <v>224</v>
      </c>
      <c r="B564" s="178">
        <f t="shared" si="22"/>
        <v>5.1330566406249986E-2</v>
      </c>
      <c r="D564" s="252"/>
      <c r="E564" s="252" t="s">
        <v>229</v>
      </c>
      <c r="F564" s="252">
        <v>29000</v>
      </c>
      <c r="G564" s="238">
        <f t="shared" si="23"/>
        <v>2.2656249999999998E-3</v>
      </c>
      <c r="H564" s="252"/>
      <c r="I564" s="252"/>
      <c r="J564" s="76"/>
    </row>
    <row r="565" spans="1:10" x14ac:dyDescent="0.25">
      <c r="A565" s="11" t="s">
        <v>224</v>
      </c>
      <c r="B565" s="178">
        <f t="shared" si="22"/>
        <v>28.22265625</v>
      </c>
      <c r="D565" s="252"/>
      <c r="E565" s="252" t="s">
        <v>56</v>
      </c>
      <c r="F565" s="252">
        <v>680000</v>
      </c>
      <c r="G565" s="238">
        <f t="shared" si="23"/>
        <v>5.3124999999999999E-2</v>
      </c>
      <c r="H565" s="252"/>
      <c r="I565" s="252"/>
      <c r="J565" s="76"/>
    </row>
    <row r="566" spans="1:10" x14ac:dyDescent="0.25">
      <c r="A566" s="11" t="s">
        <v>224</v>
      </c>
      <c r="B566" s="178">
        <f t="shared" si="22"/>
        <v>0.12250000000000003</v>
      </c>
      <c r="D566" s="252"/>
      <c r="E566" s="252" t="s">
        <v>194</v>
      </c>
      <c r="F566" s="252">
        <v>44800</v>
      </c>
      <c r="G566" s="238">
        <f t="shared" si="23"/>
        <v>3.5000000000000001E-3</v>
      </c>
      <c r="H566" s="252"/>
      <c r="I566" s="252"/>
      <c r="J566" s="76"/>
    </row>
    <row r="567" spans="1:10" x14ac:dyDescent="0.25">
      <c r="A567" s="11" t="s">
        <v>224</v>
      </c>
      <c r="B567" s="178">
        <f t="shared" si="22"/>
        <v>6.103515625E-3</v>
      </c>
      <c r="D567" s="252"/>
      <c r="E567" s="252" t="s">
        <v>45</v>
      </c>
      <c r="F567" s="252">
        <v>10000</v>
      </c>
      <c r="G567" s="238">
        <f t="shared" si="23"/>
        <v>7.8125000000000004E-4</v>
      </c>
      <c r="H567" s="252"/>
      <c r="I567" s="252"/>
      <c r="J567" s="76"/>
    </row>
    <row r="568" spans="1:10" x14ac:dyDescent="0.25">
      <c r="A568" s="11" t="s">
        <v>224</v>
      </c>
      <c r="B568" s="178">
        <f t="shared" si="22"/>
        <v>0.12359619140625</v>
      </c>
      <c r="D568" s="252"/>
      <c r="E568" s="252" t="s">
        <v>165</v>
      </c>
      <c r="F568" s="252">
        <v>45000</v>
      </c>
      <c r="G568" s="238">
        <f t="shared" si="23"/>
        <v>3.5156250000000001E-3</v>
      </c>
      <c r="H568" s="252"/>
      <c r="I568" s="252"/>
      <c r="J568" s="76"/>
    </row>
    <row r="569" spans="1:10" x14ac:dyDescent="0.25">
      <c r="A569" s="11" t="s">
        <v>224</v>
      </c>
      <c r="B569" s="178">
        <f t="shared" si="22"/>
        <v>0.93351828515624991</v>
      </c>
      <c r="D569" s="252"/>
      <c r="E569" s="252" t="s">
        <v>84</v>
      </c>
      <c r="F569" s="252">
        <v>123672</v>
      </c>
      <c r="G569" s="238">
        <f t="shared" si="23"/>
        <v>9.6618750000000003E-3</v>
      </c>
      <c r="H569" s="252"/>
      <c r="I569" s="252"/>
      <c r="J569" s="76"/>
    </row>
    <row r="570" spans="1:10" x14ac:dyDescent="0.25">
      <c r="A570" s="11" t="s">
        <v>224</v>
      </c>
      <c r="B570" s="178">
        <f t="shared" si="22"/>
        <v>4.726562499999999E-3</v>
      </c>
      <c r="D570" s="252"/>
      <c r="E570" s="252" t="s">
        <v>139</v>
      </c>
      <c r="F570" s="252">
        <v>8800</v>
      </c>
      <c r="G570" s="238">
        <f t="shared" si="23"/>
        <v>6.8749999999999996E-4</v>
      </c>
      <c r="H570" s="252"/>
      <c r="I570" s="252"/>
      <c r="J570" s="76"/>
    </row>
    <row r="571" spans="1:10" x14ac:dyDescent="0.25">
      <c r="A571" s="11" t="s">
        <v>224</v>
      </c>
      <c r="B571" s="178">
        <f t="shared" si="22"/>
        <v>0</v>
      </c>
      <c r="D571" s="252"/>
      <c r="E571" s="252" t="s">
        <v>28</v>
      </c>
      <c r="F571" s="253"/>
      <c r="G571" s="238"/>
      <c r="H571" s="252"/>
      <c r="I571" s="252"/>
      <c r="J571" s="76"/>
    </row>
    <row r="572" spans="1:10" x14ac:dyDescent="0.25">
      <c r="A572" s="11" t="s">
        <v>224</v>
      </c>
      <c r="B572" s="178">
        <f t="shared" si="22"/>
        <v>123.33542721734618</v>
      </c>
      <c r="D572" s="252"/>
      <c r="E572" s="252" t="s">
        <v>92</v>
      </c>
      <c r="F572" s="252">
        <v>1421523</v>
      </c>
      <c r="G572" s="238">
        <f t="shared" si="23"/>
        <v>0.111056484375</v>
      </c>
      <c r="H572" s="252"/>
      <c r="I572" s="252"/>
      <c r="J572" s="76"/>
    </row>
    <row r="573" spans="1:10" x14ac:dyDescent="0.25">
      <c r="A573" s="11" t="s">
        <v>224</v>
      </c>
      <c r="B573" s="178">
        <f t="shared" si="22"/>
        <v>0</v>
      </c>
      <c r="D573" s="252"/>
      <c r="E573" s="252" t="s">
        <v>158</v>
      </c>
      <c r="F573" s="253"/>
      <c r="G573" s="238"/>
      <c r="H573" s="252"/>
      <c r="I573" s="252"/>
      <c r="J573" s="76"/>
    </row>
    <row r="574" spans="1:10" x14ac:dyDescent="0.25">
      <c r="A574" s="11" t="s">
        <v>224</v>
      </c>
      <c r="B574" s="178">
        <f t="shared" si="22"/>
        <v>0.18463134765625006</v>
      </c>
      <c r="D574" s="252"/>
      <c r="E574" s="252" t="s">
        <v>118</v>
      </c>
      <c r="F574" s="252">
        <v>55000</v>
      </c>
      <c r="G574" s="238">
        <f t="shared" si="23"/>
        <v>4.2968750000000003E-3</v>
      </c>
      <c r="H574" s="252"/>
      <c r="I574" s="252"/>
      <c r="J574" s="76"/>
    </row>
    <row r="575" spans="1:10" x14ac:dyDescent="0.25">
      <c r="A575" s="11" t="s">
        <v>224</v>
      </c>
      <c r="B575" s="178">
        <f t="shared" si="22"/>
        <v>0.2340216211547852</v>
      </c>
      <c r="D575" s="252"/>
      <c r="E575" s="252" t="s">
        <v>85</v>
      </c>
      <c r="F575" s="252">
        <v>61921</v>
      </c>
      <c r="G575" s="238">
        <f t="shared" si="23"/>
        <v>4.8375781250000003E-3</v>
      </c>
      <c r="H575" s="252"/>
      <c r="I575" s="252"/>
      <c r="J575" s="76"/>
    </row>
    <row r="576" spans="1:10" x14ac:dyDescent="0.25">
      <c r="A576" s="11" t="s">
        <v>224</v>
      </c>
      <c r="B576" s="178">
        <f t="shared" si="22"/>
        <v>0</v>
      </c>
      <c r="D576" s="252"/>
      <c r="E576" s="252" t="s">
        <v>29</v>
      </c>
      <c r="F576" s="252"/>
      <c r="G576" s="238"/>
      <c r="H576" s="252"/>
      <c r="I576" s="252"/>
      <c r="J576" s="76"/>
    </row>
    <row r="577" spans="1:10" x14ac:dyDescent="0.25">
      <c r="A577" s="11" t="s">
        <v>224</v>
      </c>
      <c r="B577" s="178">
        <f t="shared" si="22"/>
        <v>2.691650390625</v>
      </c>
      <c r="D577" s="252"/>
      <c r="E577" s="252" t="s">
        <v>230</v>
      </c>
      <c r="F577" s="252">
        <v>210000</v>
      </c>
      <c r="G577" s="238">
        <f t="shared" si="23"/>
        <v>1.6406250000000001E-2</v>
      </c>
      <c r="H577" s="252"/>
      <c r="I577" s="252"/>
      <c r="J577" s="76"/>
    </row>
    <row r="578" spans="1:10" x14ac:dyDescent="0.25">
      <c r="A578" s="11" t="s">
        <v>224</v>
      </c>
      <c r="B578" s="178">
        <f t="shared" si="22"/>
        <v>2.0664062499999997E-2</v>
      </c>
      <c r="D578" s="252"/>
      <c r="E578" s="252" t="s">
        <v>231</v>
      </c>
      <c r="F578" s="252">
        <v>18400</v>
      </c>
      <c r="G578" s="238">
        <f t="shared" si="23"/>
        <v>1.4375E-3</v>
      </c>
      <c r="H578" s="252"/>
      <c r="I578" s="252"/>
      <c r="J578" s="76"/>
    </row>
    <row r="579" spans="1:10" x14ac:dyDescent="0.25">
      <c r="A579" s="11" t="s">
        <v>224</v>
      </c>
      <c r="B579" s="178">
        <f t="shared" si="22"/>
        <v>1.52587890625E-3</v>
      </c>
      <c r="D579" s="252"/>
      <c r="E579" s="252" t="s">
        <v>233</v>
      </c>
      <c r="F579" s="252">
        <v>5000</v>
      </c>
      <c r="G579" s="238">
        <f t="shared" si="23"/>
        <v>3.9062500000000002E-4</v>
      </c>
      <c r="H579" s="252"/>
      <c r="I579" s="252"/>
      <c r="J579" s="76"/>
    </row>
    <row r="580" spans="1:10" x14ac:dyDescent="0.25">
      <c r="A580" s="11" t="s">
        <v>224</v>
      </c>
      <c r="B580" s="178">
        <f t="shared" si="22"/>
        <v>5.1472265624999999E-2</v>
      </c>
      <c r="D580" s="252"/>
      <c r="E580" s="252" t="s">
        <v>121</v>
      </c>
      <c r="F580" s="252">
        <v>29040</v>
      </c>
      <c r="G580" s="238">
        <f t="shared" si="23"/>
        <v>2.2687499999999999E-3</v>
      </c>
      <c r="H580" s="252"/>
      <c r="I580" s="252"/>
      <c r="J580" s="76"/>
    </row>
    <row r="581" spans="1:10" x14ac:dyDescent="0.25">
      <c r="A581" s="11" t="s">
        <v>224</v>
      </c>
      <c r="B581" s="178">
        <f t="shared" si="22"/>
        <v>0.10646455230712891</v>
      </c>
      <c r="D581" s="252"/>
      <c r="E581" s="252" t="s">
        <v>32</v>
      </c>
      <c r="F581" s="252">
        <v>41765</v>
      </c>
      <c r="G581" s="238">
        <f t="shared" si="23"/>
        <v>3.2628906250000002E-3</v>
      </c>
      <c r="H581" s="252"/>
      <c r="I581" s="252"/>
      <c r="J581" s="76"/>
    </row>
    <row r="582" spans="1:10" x14ac:dyDescent="0.25">
      <c r="A582" s="11" t="s">
        <v>224</v>
      </c>
      <c r="B582" s="178">
        <f t="shared" si="22"/>
        <v>3.7203477979125981</v>
      </c>
      <c r="D582" s="252"/>
      <c r="E582" s="252" t="s">
        <v>174</v>
      </c>
      <c r="F582" s="252">
        <v>246889</v>
      </c>
      <c r="G582" s="238">
        <f t="shared" si="23"/>
        <v>1.9288203125E-2</v>
      </c>
      <c r="H582" s="252"/>
      <c r="I582" s="252"/>
      <c r="J582" s="76"/>
    </row>
    <row r="583" spans="1:10" x14ac:dyDescent="0.25">
      <c r="A583" s="11" t="s">
        <v>224</v>
      </c>
      <c r="B583" s="178">
        <f t="shared" si="22"/>
        <v>9.765625E-2</v>
      </c>
      <c r="D583" s="252"/>
      <c r="E583" s="252" t="s">
        <v>140</v>
      </c>
      <c r="F583" s="252">
        <v>40000</v>
      </c>
      <c r="G583" s="238">
        <f t="shared" si="23"/>
        <v>3.1250000000000002E-3</v>
      </c>
      <c r="H583" s="252"/>
      <c r="I583" s="252"/>
      <c r="J583" s="76"/>
    </row>
    <row r="584" spans="1:10" x14ac:dyDescent="0.25">
      <c r="A584" s="11" t="s">
        <v>224</v>
      </c>
      <c r="B584" s="178">
        <f t="shared" si="22"/>
        <v>7.3652871337890627E-2</v>
      </c>
      <c r="D584" s="252"/>
      <c r="E584" s="252" t="s">
        <v>232</v>
      </c>
      <c r="F584" s="252">
        <v>34738</v>
      </c>
      <c r="G584" s="238">
        <f t="shared" si="23"/>
        <v>2.7139062500000002E-3</v>
      </c>
      <c r="H584" s="252"/>
      <c r="I584" s="252"/>
      <c r="J584" s="76"/>
    </row>
    <row r="585" spans="1:10" x14ac:dyDescent="0.25">
      <c r="A585" s="11" t="s">
        <v>224</v>
      </c>
      <c r="B585" s="178">
        <f t="shared" si="22"/>
        <v>0</v>
      </c>
      <c r="D585" s="252"/>
      <c r="E585" s="252" t="s">
        <v>166</v>
      </c>
      <c r="F585" s="252"/>
      <c r="G585" s="238"/>
      <c r="H585" s="252"/>
      <c r="I585" s="252"/>
      <c r="J585" s="76"/>
    </row>
    <row r="586" spans="1:10" x14ac:dyDescent="0.25">
      <c r="A586" s="11" t="s">
        <v>224</v>
      </c>
      <c r="B586" s="178">
        <f t="shared" si="22"/>
        <v>1.86920166015625</v>
      </c>
      <c r="D586" s="252"/>
      <c r="E586" s="252" t="s">
        <v>31</v>
      </c>
      <c r="F586" s="252">
        <v>175000</v>
      </c>
      <c r="G586" s="238">
        <f t="shared" si="23"/>
        <v>1.3671875E-2</v>
      </c>
      <c r="H586" s="252"/>
      <c r="I586" s="252"/>
      <c r="J586" s="76"/>
    </row>
    <row r="587" spans="1:10" x14ac:dyDescent="0.25">
      <c r="A587" s="11" t="s">
        <v>224</v>
      </c>
      <c r="B587" s="178">
        <f t="shared" si="22"/>
        <v>41.54205322265625</v>
      </c>
      <c r="D587" s="252"/>
      <c r="E587" s="252" t="s">
        <v>38</v>
      </c>
      <c r="F587" s="252">
        <v>825000</v>
      </c>
      <c r="G587" s="238">
        <f t="shared" si="23"/>
        <v>6.4453125E-2</v>
      </c>
      <c r="H587" s="252"/>
      <c r="I587" s="252"/>
      <c r="J587" s="76"/>
    </row>
    <row r="588" spans="1:10" x14ac:dyDescent="0.25">
      <c r="A588" s="11" t="s">
        <v>224</v>
      </c>
      <c r="B588" s="178">
        <f t="shared" si="22"/>
        <v>0.18463134765625006</v>
      </c>
      <c r="D588" s="252"/>
      <c r="E588" s="252" t="s">
        <v>129</v>
      </c>
      <c r="F588" s="252">
        <v>55000</v>
      </c>
      <c r="G588" s="238">
        <f t="shared" si="23"/>
        <v>4.2968750000000003E-3</v>
      </c>
      <c r="H588" s="252"/>
      <c r="I588" s="252"/>
      <c r="J588" s="76"/>
    </row>
    <row r="589" spans="1:10" x14ac:dyDescent="0.25">
      <c r="A589" s="150" t="s">
        <v>224</v>
      </c>
      <c r="B589" s="131">
        <f t="shared" si="22"/>
        <v>4.449462890625E-2</v>
      </c>
      <c r="C589" s="150"/>
      <c r="D589" s="12"/>
      <c r="E589" s="12" t="s">
        <v>47</v>
      </c>
      <c r="F589" s="12">
        <v>27000</v>
      </c>
      <c r="G589" s="237">
        <f t="shared" si="23"/>
        <v>2.1093750000000001E-3</v>
      </c>
      <c r="H589" s="12"/>
      <c r="I589" s="12"/>
      <c r="J589" s="147"/>
    </row>
    <row r="590" spans="1:10" x14ac:dyDescent="0.25">
      <c r="A590" s="11" t="s">
        <v>235</v>
      </c>
      <c r="B590" s="178">
        <f>POWER((F590/$J$590)*100, 2)</f>
        <v>0</v>
      </c>
      <c r="C590" s="11">
        <f>SUM(B590:B599)</f>
        <v>6924.5825829492387</v>
      </c>
      <c r="D590" s="252"/>
      <c r="E590" s="252" t="s">
        <v>5</v>
      </c>
      <c r="F590" s="252"/>
      <c r="G590" s="238"/>
      <c r="H590" s="252"/>
      <c r="I590" s="252"/>
      <c r="J590" s="76">
        <v>724</v>
      </c>
    </row>
    <row r="591" spans="1:10" x14ac:dyDescent="0.25">
      <c r="A591" s="11" t="s">
        <v>235</v>
      </c>
      <c r="B591" s="178">
        <f t="shared" ref="B591:B599" si="24">POWER((F591/$J$590)*100, 2)</f>
        <v>6867.9222245963192</v>
      </c>
      <c r="D591" s="252"/>
      <c r="E591" s="252" t="s">
        <v>15</v>
      </c>
      <c r="F591" s="253">
        <v>600</v>
      </c>
      <c r="G591" s="238">
        <f>F591/$J$590</f>
        <v>0.82872928176795579</v>
      </c>
      <c r="H591" s="252"/>
      <c r="I591" s="252"/>
      <c r="J591" s="76"/>
    </row>
    <row r="592" spans="1:10" x14ac:dyDescent="0.25">
      <c r="A592" s="11" t="s">
        <v>235</v>
      </c>
      <c r="B592" s="178">
        <f t="shared" si="24"/>
        <v>30.524098775983639</v>
      </c>
      <c r="D592" s="252"/>
      <c r="E592" s="252" t="s">
        <v>94</v>
      </c>
      <c r="F592" s="252">
        <v>40</v>
      </c>
      <c r="G592" s="238">
        <f t="shared" ref="G592:G599" si="25">F592/$J$590</f>
        <v>5.5248618784530384E-2</v>
      </c>
      <c r="H592" s="252"/>
      <c r="I592" s="252"/>
      <c r="J592" s="76"/>
    </row>
    <row r="593" spans="1:10" x14ac:dyDescent="0.25">
      <c r="A593" s="11" t="s">
        <v>235</v>
      </c>
      <c r="B593" s="178">
        <f t="shared" si="24"/>
        <v>1.2209639510393453</v>
      </c>
      <c r="D593" s="252"/>
      <c r="E593" s="252" t="s">
        <v>22</v>
      </c>
      <c r="F593" s="252">
        <v>8</v>
      </c>
      <c r="G593" s="238">
        <f t="shared" si="25"/>
        <v>1.1049723756906077E-2</v>
      </c>
      <c r="H593" s="252"/>
      <c r="I593" s="252"/>
      <c r="J593" s="76"/>
    </row>
    <row r="594" spans="1:10" x14ac:dyDescent="0.25">
      <c r="A594" s="11" t="s">
        <v>235</v>
      </c>
      <c r="B594" s="178">
        <f t="shared" si="24"/>
        <v>1.9077561734989774</v>
      </c>
      <c r="D594" s="252"/>
      <c r="E594" s="252" t="s">
        <v>111</v>
      </c>
      <c r="F594" s="252">
        <v>10</v>
      </c>
      <c r="G594" s="238">
        <f t="shared" si="25"/>
        <v>1.3812154696132596E-2</v>
      </c>
      <c r="H594" s="252"/>
      <c r="I594" s="252"/>
      <c r="J594" s="76"/>
    </row>
    <row r="595" spans="1:10" x14ac:dyDescent="0.25">
      <c r="A595" s="11" t="s">
        <v>235</v>
      </c>
      <c r="B595" s="178">
        <f t="shared" si="24"/>
        <v>11.923476084368613</v>
      </c>
      <c r="D595" s="252"/>
      <c r="E595" s="252" t="s">
        <v>36</v>
      </c>
      <c r="F595" s="252">
        <v>25</v>
      </c>
      <c r="G595" s="238">
        <f t="shared" si="25"/>
        <v>3.4530386740331494E-2</v>
      </c>
      <c r="H595" s="252"/>
      <c r="I595" s="252"/>
      <c r="J595" s="76"/>
    </row>
    <row r="596" spans="1:10" s="252" customFormat="1" x14ac:dyDescent="0.25">
      <c r="A596" s="11" t="s">
        <v>235</v>
      </c>
      <c r="B596" s="178">
        <f t="shared" si="24"/>
        <v>4.8838558041573812</v>
      </c>
      <c r="C596" s="11"/>
      <c r="E596" s="252" t="s">
        <v>170</v>
      </c>
      <c r="F596" s="252">
        <v>16</v>
      </c>
      <c r="G596" s="238">
        <f t="shared" si="25"/>
        <v>2.2099447513812154E-2</v>
      </c>
      <c r="J596" s="76"/>
    </row>
    <row r="597" spans="1:10" x14ac:dyDescent="0.25">
      <c r="A597" s="11" t="s">
        <v>235</v>
      </c>
      <c r="B597" s="178">
        <f t="shared" si="24"/>
        <v>1.9077561734989774</v>
      </c>
      <c r="D597" s="252"/>
      <c r="E597" s="252" t="s">
        <v>16</v>
      </c>
      <c r="F597" s="252">
        <v>10</v>
      </c>
      <c r="G597" s="238">
        <f t="shared" si="25"/>
        <v>1.3812154696132596E-2</v>
      </c>
      <c r="H597" s="252"/>
      <c r="I597" s="252"/>
      <c r="J597" s="76"/>
    </row>
    <row r="598" spans="1:10" x14ac:dyDescent="0.25">
      <c r="A598" s="11" t="s">
        <v>235</v>
      </c>
      <c r="B598" s="178">
        <f t="shared" si="24"/>
        <v>0</v>
      </c>
      <c r="D598" s="252"/>
      <c r="E598" s="252" t="s">
        <v>120</v>
      </c>
      <c r="F598" s="252"/>
      <c r="G598" s="238"/>
      <c r="H598" s="252"/>
      <c r="I598" s="252"/>
      <c r="J598" s="76"/>
    </row>
    <row r="599" spans="1:10" x14ac:dyDescent="0.25">
      <c r="A599" s="150" t="s">
        <v>235</v>
      </c>
      <c r="B599" s="131">
        <f t="shared" si="24"/>
        <v>4.2924513903726984</v>
      </c>
      <c r="C599" s="150"/>
      <c r="D599" s="12"/>
      <c r="E599" s="12" t="s">
        <v>126</v>
      </c>
      <c r="F599" s="12">
        <v>15</v>
      </c>
      <c r="G599" s="237">
        <f t="shared" si="25"/>
        <v>2.0718232044198894E-2</v>
      </c>
      <c r="H599" s="12"/>
      <c r="I599" s="12"/>
      <c r="J599" s="147"/>
    </row>
    <row r="600" spans="1:10" x14ac:dyDescent="0.25">
      <c r="A600" s="11" t="s">
        <v>239</v>
      </c>
      <c r="B600" s="178">
        <f>POWER((F600/$J$600)*100, 2)</f>
        <v>7.5060987051979726</v>
      </c>
      <c r="C600" s="11">
        <f>SUM(B600:B617)</f>
        <v>5101.9412647776317</v>
      </c>
      <c r="D600" s="257"/>
      <c r="E600" s="257" t="s">
        <v>244</v>
      </c>
      <c r="F600" s="257">
        <v>1000</v>
      </c>
      <c r="G600" s="238">
        <f>F600/$J$600</f>
        <v>2.7397260273972601E-2</v>
      </c>
      <c r="H600" s="257"/>
      <c r="I600" s="257"/>
      <c r="J600" s="76">
        <v>36500</v>
      </c>
    </row>
    <row r="601" spans="1:10" x14ac:dyDescent="0.25">
      <c r="A601" s="11" t="s">
        <v>239</v>
      </c>
      <c r="B601" s="178">
        <f t="shared" ref="B601:B617" si="26">POWER((F601/$J$600)*100, 2)</f>
        <v>1.876524676299493E-2</v>
      </c>
      <c r="D601" s="257"/>
      <c r="E601" s="257" t="s">
        <v>93</v>
      </c>
      <c r="F601" s="257">
        <v>50</v>
      </c>
      <c r="G601" s="238">
        <f t="shared" ref="G601:G617" si="27">F601/$J$600</f>
        <v>1.3698630136986301E-3</v>
      </c>
      <c r="H601" s="257"/>
      <c r="I601" s="257"/>
      <c r="J601" s="76"/>
    </row>
    <row r="602" spans="1:10" x14ac:dyDescent="0.25">
      <c r="A602" s="11" t="s">
        <v>239</v>
      </c>
      <c r="B602" s="178">
        <f t="shared" si="26"/>
        <v>0</v>
      </c>
      <c r="D602" s="257"/>
      <c r="E602" s="257" t="s">
        <v>245</v>
      </c>
      <c r="F602" s="257"/>
      <c r="G602" s="238"/>
      <c r="H602" s="244"/>
      <c r="I602" s="257"/>
      <c r="J602" s="76"/>
    </row>
    <row r="603" spans="1:10" x14ac:dyDescent="0.25">
      <c r="A603" s="11" t="s">
        <v>239</v>
      </c>
      <c r="B603" s="178">
        <f t="shared" si="26"/>
        <v>0</v>
      </c>
      <c r="D603" s="257"/>
      <c r="E603" s="257" t="s">
        <v>246</v>
      </c>
      <c r="F603" s="257"/>
      <c r="G603" s="238"/>
      <c r="H603" s="257"/>
      <c r="I603" s="257"/>
      <c r="J603" s="76"/>
    </row>
    <row r="604" spans="1:10" x14ac:dyDescent="0.25">
      <c r="A604" s="11" t="s">
        <v>239</v>
      </c>
      <c r="B604" s="178">
        <f t="shared" si="26"/>
        <v>4691.3116907487338</v>
      </c>
      <c r="D604" s="257"/>
      <c r="E604" s="257" t="s">
        <v>247</v>
      </c>
      <c r="F604" s="257">
        <v>25000</v>
      </c>
      <c r="G604" s="238">
        <f t="shared" si="27"/>
        <v>0.68493150684931503</v>
      </c>
      <c r="H604" s="257"/>
      <c r="I604" s="257"/>
      <c r="J604" s="76"/>
    </row>
    <row r="605" spans="1:10" x14ac:dyDescent="0.25">
      <c r="A605" s="11" t="s">
        <v>239</v>
      </c>
      <c r="B605" s="178">
        <f t="shared" si="26"/>
        <v>0</v>
      </c>
      <c r="D605" s="257"/>
      <c r="E605" s="257" t="s">
        <v>19</v>
      </c>
      <c r="F605" s="257"/>
      <c r="G605" s="238"/>
      <c r="H605" s="257"/>
      <c r="I605" s="257"/>
      <c r="J605" s="76"/>
    </row>
    <row r="606" spans="1:10" x14ac:dyDescent="0.25">
      <c r="A606" s="11" t="s">
        <v>239</v>
      </c>
      <c r="B606" s="178">
        <f t="shared" si="26"/>
        <v>0</v>
      </c>
      <c r="D606" s="257"/>
      <c r="E606" s="257" t="s">
        <v>248</v>
      </c>
      <c r="F606" s="257"/>
      <c r="G606" s="238"/>
      <c r="H606" s="257"/>
      <c r="I606" s="257"/>
      <c r="J606" s="76"/>
    </row>
    <row r="607" spans="1:10" x14ac:dyDescent="0.25">
      <c r="A607" s="11" t="s">
        <v>239</v>
      </c>
      <c r="B607" s="178">
        <f t="shared" si="26"/>
        <v>0</v>
      </c>
      <c r="D607" s="257"/>
      <c r="E607" s="257" t="s">
        <v>249</v>
      </c>
      <c r="F607" s="257"/>
      <c r="G607" s="238"/>
      <c r="H607" s="257"/>
      <c r="I607" s="257"/>
      <c r="J607" s="76"/>
    </row>
    <row r="608" spans="1:10" x14ac:dyDescent="0.25">
      <c r="A608" s="11" t="s">
        <v>239</v>
      </c>
      <c r="B608" s="178">
        <f t="shared" si="26"/>
        <v>0</v>
      </c>
      <c r="D608" s="257"/>
      <c r="E608" s="257" t="s">
        <v>20</v>
      </c>
      <c r="F608" s="257"/>
      <c r="G608" s="238"/>
      <c r="H608" s="257"/>
      <c r="I608" s="257"/>
      <c r="J608" s="76"/>
    </row>
    <row r="609" spans="1:10" x14ac:dyDescent="0.25">
      <c r="A609" s="11" t="s">
        <v>239</v>
      </c>
      <c r="B609" s="178">
        <f t="shared" si="26"/>
        <v>0</v>
      </c>
      <c r="D609" s="257"/>
      <c r="E609" s="257" t="s">
        <v>250</v>
      </c>
      <c r="F609" s="257"/>
      <c r="G609" s="238"/>
      <c r="H609" s="257"/>
      <c r="I609" s="257"/>
      <c r="J609" s="76"/>
    </row>
    <row r="610" spans="1:10" x14ac:dyDescent="0.25">
      <c r="A610" s="11" t="s">
        <v>239</v>
      </c>
      <c r="B610" s="178">
        <f t="shared" si="26"/>
        <v>1.5199849878025895E-2</v>
      </c>
      <c r="D610" s="257"/>
      <c r="E610" s="257" t="s">
        <v>251</v>
      </c>
      <c r="F610" s="257">
        <v>45</v>
      </c>
      <c r="G610" s="238">
        <f t="shared" si="27"/>
        <v>1.2328767123287671E-3</v>
      </c>
      <c r="H610" s="257"/>
      <c r="I610" s="257"/>
      <c r="J610" s="76"/>
    </row>
    <row r="611" spans="1:10" x14ac:dyDescent="0.25">
      <c r="A611" s="11" t="s">
        <v>239</v>
      </c>
      <c r="B611" s="178">
        <f t="shared" si="26"/>
        <v>0</v>
      </c>
      <c r="D611" s="257"/>
      <c r="E611" s="257" t="s">
        <v>228</v>
      </c>
      <c r="F611" s="257"/>
      <c r="G611" s="238"/>
      <c r="H611" s="257"/>
      <c r="I611" s="257"/>
      <c r="J611" s="76"/>
    </row>
    <row r="612" spans="1:10" x14ac:dyDescent="0.25">
      <c r="A612" s="11" t="s">
        <v>239</v>
      </c>
      <c r="B612" s="178">
        <f t="shared" si="26"/>
        <v>0</v>
      </c>
      <c r="D612" s="257"/>
      <c r="E612" s="257" t="s">
        <v>56</v>
      </c>
      <c r="F612" s="257"/>
      <c r="G612" s="238"/>
      <c r="H612" s="257"/>
      <c r="I612" s="257"/>
      <c r="J612" s="76"/>
    </row>
    <row r="613" spans="1:10" x14ac:dyDescent="0.25">
      <c r="A613" s="11" t="s">
        <v>239</v>
      </c>
      <c r="B613" s="178">
        <f t="shared" si="26"/>
        <v>357.36535935447546</v>
      </c>
      <c r="D613" s="257"/>
      <c r="E613" s="257" t="s">
        <v>165</v>
      </c>
      <c r="F613" s="257">
        <v>6900</v>
      </c>
      <c r="G613" s="238">
        <f t="shared" si="27"/>
        <v>0.18904109589041096</v>
      </c>
      <c r="H613" s="257"/>
      <c r="I613" s="257"/>
      <c r="J613" s="76"/>
    </row>
    <row r="614" spans="1:10" x14ac:dyDescent="0.25">
      <c r="A614" s="11" t="s">
        <v>239</v>
      </c>
      <c r="B614" s="178">
        <f t="shared" si="26"/>
        <v>28.835428785888535</v>
      </c>
      <c r="D614" s="257"/>
      <c r="E614" s="257" t="s">
        <v>252</v>
      </c>
      <c r="F614" s="253">
        <v>1960</v>
      </c>
      <c r="G614" s="238">
        <f t="shared" si="27"/>
        <v>5.3698630136986301E-2</v>
      </c>
      <c r="H614" s="257"/>
      <c r="I614" s="257"/>
      <c r="J614" s="76"/>
    </row>
    <row r="615" spans="1:10" x14ac:dyDescent="0.25">
      <c r="A615" s="11" t="s">
        <v>239</v>
      </c>
      <c r="B615" s="178">
        <f t="shared" si="26"/>
        <v>0</v>
      </c>
      <c r="D615" s="257"/>
      <c r="E615" s="257" t="s">
        <v>92</v>
      </c>
      <c r="F615" s="253"/>
      <c r="G615" s="238"/>
      <c r="H615" s="257"/>
      <c r="I615" s="257"/>
      <c r="J615" s="76"/>
    </row>
    <row r="616" spans="1:10" x14ac:dyDescent="0.25">
      <c r="A616" s="11" t="s">
        <v>239</v>
      </c>
      <c r="B616" s="178">
        <f t="shared" si="26"/>
        <v>0</v>
      </c>
      <c r="D616" s="257"/>
      <c r="E616" s="257" t="s">
        <v>218</v>
      </c>
      <c r="F616" s="253"/>
      <c r="G616" s="238"/>
      <c r="H616" s="257"/>
      <c r="I616" s="257"/>
      <c r="J616" s="76"/>
    </row>
    <row r="617" spans="1:10" x14ac:dyDescent="0.25">
      <c r="A617" s="150" t="s">
        <v>239</v>
      </c>
      <c r="B617" s="131">
        <f t="shared" si="26"/>
        <v>16.888722086695438</v>
      </c>
      <c r="C617" s="150"/>
      <c r="D617" s="12"/>
      <c r="E617" s="12" t="s">
        <v>230</v>
      </c>
      <c r="F617" s="12">
        <v>1500</v>
      </c>
      <c r="G617" s="237">
        <f t="shared" si="27"/>
        <v>4.1095890410958902E-2</v>
      </c>
      <c r="H617" s="12"/>
      <c r="I617" s="12"/>
      <c r="J617" s="147"/>
    </row>
    <row r="618" spans="1:10" x14ac:dyDescent="0.25">
      <c r="A618" s="11" t="s">
        <v>253</v>
      </c>
      <c r="B618" s="178">
        <f>POWER((F618/$J$618)*100, 2)</f>
        <v>82.644628099173573</v>
      </c>
      <c r="C618" s="11">
        <f>SUM(B618:B632)</f>
        <v>2343.1929376528924</v>
      </c>
      <c r="D618" s="260"/>
      <c r="E618" s="260" t="s">
        <v>100</v>
      </c>
      <c r="F618" s="260">
        <v>200000</v>
      </c>
      <c r="G618" s="238">
        <f>F618/$J$618</f>
        <v>9.0909090909090912E-2</v>
      </c>
      <c r="H618" s="260"/>
      <c r="I618" s="260"/>
      <c r="J618" s="76">
        <v>2200000</v>
      </c>
    </row>
    <row r="619" spans="1:10" x14ac:dyDescent="0.25">
      <c r="A619" s="11" t="s">
        <v>253</v>
      </c>
      <c r="B619" s="178">
        <f t="shared" ref="B619:B632" si="28">POWER((F619/$J$618)*100, 2)</f>
        <v>49.000000000000014</v>
      </c>
      <c r="D619" s="260"/>
      <c r="E619" s="260" t="s">
        <v>82</v>
      </c>
      <c r="F619" s="260">
        <v>154000</v>
      </c>
      <c r="G619" s="238">
        <f t="shared" ref="G619:G629" si="29">F619/$J$618</f>
        <v>7.0000000000000007E-2</v>
      </c>
      <c r="H619" s="260"/>
      <c r="I619" s="260"/>
      <c r="J619" s="76"/>
    </row>
    <row r="620" spans="1:10" x14ac:dyDescent="0.25">
      <c r="A620" s="11" t="s">
        <v>253</v>
      </c>
      <c r="B620" s="178">
        <f t="shared" si="28"/>
        <v>0</v>
      </c>
      <c r="D620" s="260"/>
      <c r="E620" s="260" t="s">
        <v>83</v>
      </c>
      <c r="F620" s="253"/>
      <c r="G620" s="238"/>
      <c r="H620" s="260"/>
      <c r="I620" s="260"/>
      <c r="J620" s="76"/>
    </row>
    <row r="621" spans="1:10" x14ac:dyDescent="0.25">
      <c r="A621" s="11" t="s">
        <v>253</v>
      </c>
      <c r="B621" s="178">
        <f t="shared" si="28"/>
        <v>18.256198347107436</v>
      </c>
      <c r="D621" s="260"/>
      <c r="E621" s="260" t="s">
        <v>134</v>
      </c>
      <c r="F621" s="260">
        <v>94000</v>
      </c>
      <c r="G621" s="238">
        <f t="shared" si="29"/>
        <v>4.2727272727272725E-2</v>
      </c>
      <c r="H621" s="260"/>
      <c r="I621" s="260"/>
      <c r="J621" s="76"/>
    </row>
    <row r="622" spans="1:10" x14ac:dyDescent="0.25">
      <c r="A622" s="11" t="s">
        <v>253</v>
      </c>
      <c r="B622" s="178">
        <f t="shared" si="28"/>
        <v>900</v>
      </c>
      <c r="D622" s="260"/>
      <c r="E622" s="260" t="s">
        <v>94</v>
      </c>
      <c r="F622" s="260">
        <v>660000</v>
      </c>
      <c r="G622" s="238">
        <f t="shared" si="29"/>
        <v>0.3</v>
      </c>
      <c r="H622" s="260"/>
      <c r="I622" s="260"/>
      <c r="J622" s="76"/>
    </row>
    <row r="623" spans="1:10" x14ac:dyDescent="0.25">
      <c r="A623" s="11" t="s">
        <v>253</v>
      </c>
      <c r="B623" s="178">
        <f t="shared" si="28"/>
        <v>0.59710743801652888</v>
      </c>
      <c r="D623" s="260"/>
      <c r="E623" s="260" t="s">
        <v>9</v>
      </c>
      <c r="F623" s="253">
        <v>17000</v>
      </c>
      <c r="G623" s="238">
        <f t="shared" si="29"/>
        <v>7.7272727272727276E-3</v>
      </c>
      <c r="H623" s="260"/>
      <c r="I623" s="260"/>
      <c r="J623" s="76"/>
    </row>
    <row r="624" spans="1:10" x14ac:dyDescent="0.25">
      <c r="A624" s="11" t="s">
        <v>253</v>
      </c>
      <c r="B624" s="178">
        <f t="shared" si="28"/>
        <v>1233.8231029421488</v>
      </c>
      <c r="D624" s="260"/>
      <c r="E624" s="260" t="s">
        <v>111</v>
      </c>
      <c r="F624" s="260">
        <v>772768</v>
      </c>
      <c r="G624" s="238">
        <f t="shared" si="29"/>
        <v>0.3512581818181818</v>
      </c>
      <c r="H624" s="260"/>
      <c r="I624" s="260"/>
      <c r="J624" s="76"/>
    </row>
    <row r="625" spans="1:10" x14ac:dyDescent="0.25">
      <c r="A625" s="11" t="s">
        <v>253</v>
      </c>
      <c r="B625" s="178">
        <f t="shared" si="28"/>
        <v>3.3057851239669418</v>
      </c>
      <c r="D625" s="260"/>
      <c r="E625" s="260" t="s">
        <v>92</v>
      </c>
      <c r="F625" s="260">
        <v>40000</v>
      </c>
      <c r="G625" s="238">
        <f t="shared" si="29"/>
        <v>1.8181818181818181E-2</v>
      </c>
      <c r="H625" s="260"/>
      <c r="I625" s="260"/>
      <c r="J625" s="76"/>
    </row>
    <row r="626" spans="1:10" x14ac:dyDescent="0.25">
      <c r="A626" s="11" t="s">
        <v>253</v>
      </c>
      <c r="B626" s="178">
        <f t="shared" si="28"/>
        <v>16.735537190082646</v>
      </c>
      <c r="D626" s="260"/>
      <c r="E626" s="260" t="s">
        <v>158</v>
      </c>
      <c r="F626" s="260">
        <v>90000</v>
      </c>
      <c r="G626" s="238">
        <f t="shared" si="29"/>
        <v>4.0909090909090909E-2</v>
      </c>
      <c r="H626" s="260"/>
      <c r="I626" s="260"/>
      <c r="J626" s="76"/>
    </row>
    <row r="627" spans="1:10" x14ac:dyDescent="0.25">
      <c r="A627" s="11" t="s">
        <v>253</v>
      </c>
      <c r="B627" s="178">
        <f t="shared" si="28"/>
        <v>37.654958677685954</v>
      </c>
      <c r="D627" s="260"/>
      <c r="E627" s="260" t="s">
        <v>16</v>
      </c>
      <c r="F627" s="260">
        <v>135000</v>
      </c>
      <c r="G627" s="238">
        <f t="shared" si="29"/>
        <v>6.1363636363636363E-2</v>
      </c>
      <c r="H627" s="260"/>
      <c r="I627" s="260"/>
      <c r="J627" s="76"/>
    </row>
    <row r="628" spans="1:10" x14ac:dyDescent="0.25">
      <c r="A628" s="11" t="s">
        <v>253</v>
      </c>
      <c r="B628" s="178">
        <f t="shared" si="28"/>
        <v>0.34917355371900832</v>
      </c>
      <c r="D628" s="260"/>
      <c r="E628" s="260" t="s">
        <v>37</v>
      </c>
      <c r="F628" s="260">
        <v>13000</v>
      </c>
      <c r="G628" s="238">
        <f t="shared" si="29"/>
        <v>5.909090909090909E-3</v>
      </c>
      <c r="H628" s="260"/>
      <c r="I628" s="260"/>
      <c r="J628" s="76"/>
    </row>
    <row r="629" spans="1:10" x14ac:dyDescent="0.25">
      <c r="A629" s="11" t="s">
        <v>253</v>
      </c>
      <c r="B629" s="178">
        <f t="shared" si="28"/>
        <v>0.82644628099173545</v>
      </c>
      <c r="D629" s="260"/>
      <c r="E629" s="260" t="s">
        <v>174</v>
      </c>
      <c r="F629" s="253">
        <v>20000</v>
      </c>
      <c r="G629" s="238">
        <f t="shared" si="29"/>
        <v>9.0909090909090905E-3</v>
      </c>
      <c r="H629" s="260"/>
      <c r="I629" s="260"/>
      <c r="J629" s="76"/>
    </row>
    <row r="630" spans="1:10" x14ac:dyDescent="0.25">
      <c r="A630" s="11" t="s">
        <v>253</v>
      </c>
      <c r="B630" s="178">
        <f t="shared" si="28"/>
        <v>0</v>
      </c>
      <c r="D630" s="260"/>
      <c r="E630" s="260" t="s">
        <v>38</v>
      </c>
      <c r="F630" s="253"/>
      <c r="G630" s="238"/>
      <c r="H630" s="260"/>
      <c r="I630" s="260"/>
      <c r="J630" s="76"/>
    </row>
    <row r="631" spans="1:10" x14ac:dyDescent="0.25">
      <c r="A631" s="11" t="s">
        <v>253</v>
      </c>
      <c r="B631" s="178">
        <f t="shared" si="28"/>
        <v>0</v>
      </c>
      <c r="D631" s="260"/>
      <c r="E631" s="260" t="s">
        <v>89</v>
      </c>
      <c r="F631" s="253"/>
      <c r="G631" s="238"/>
      <c r="H631" s="260"/>
      <c r="I631" s="260"/>
      <c r="J631" s="76"/>
    </row>
    <row r="632" spans="1:10" x14ac:dyDescent="0.25">
      <c r="A632" s="150" t="s">
        <v>253</v>
      </c>
      <c r="B632" s="131">
        <f t="shared" si="28"/>
        <v>0</v>
      </c>
      <c r="C632" s="150"/>
      <c r="D632" s="12"/>
      <c r="E632" s="12" t="s">
        <v>86</v>
      </c>
      <c r="F632" s="140"/>
      <c r="G632" s="237"/>
      <c r="H632" s="12"/>
      <c r="I632" s="12"/>
      <c r="J632" s="147"/>
    </row>
    <row r="633" spans="1:10" x14ac:dyDescent="0.25">
      <c r="A633" s="11" t="s">
        <v>257</v>
      </c>
      <c r="B633" s="178">
        <f>POWER((F633/$J$633)*100, 2)</f>
        <v>0</v>
      </c>
      <c r="C633" s="11">
        <f>SUM(B633:B646)</f>
        <v>2895.8816387948432</v>
      </c>
      <c r="D633" s="260"/>
      <c r="E633" s="260" t="s">
        <v>192</v>
      </c>
      <c r="F633" s="260"/>
      <c r="G633" s="238"/>
      <c r="H633" s="260"/>
      <c r="I633" s="260"/>
      <c r="J633" s="76">
        <v>342000</v>
      </c>
    </row>
    <row r="634" spans="1:10" x14ac:dyDescent="0.25">
      <c r="A634" s="11" t="s">
        <v>257</v>
      </c>
      <c r="B634" s="178">
        <f t="shared" ref="B634:B646" si="30">POWER((F634/$J$633)*100, 2)</f>
        <v>854.96392052255396</v>
      </c>
      <c r="D634" s="260"/>
      <c r="E634" s="260" t="s">
        <v>15</v>
      </c>
      <c r="F634" s="260">
        <v>100000</v>
      </c>
      <c r="G634" s="238">
        <f>F634/$J$633</f>
        <v>0.29239766081871343</v>
      </c>
      <c r="H634" s="260"/>
      <c r="I634" s="260"/>
      <c r="J634" s="76"/>
    </row>
    <row r="635" spans="1:10" x14ac:dyDescent="0.25">
      <c r="A635" s="11" t="s">
        <v>257</v>
      </c>
      <c r="B635" s="178">
        <f t="shared" si="30"/>
        <v>0</v>
      </c>
      <c r="D635" s="260"/>
      <c r="E635" s="260" t="s">
        <v>19</v>
      </c>
      <c r="F635" s="260"/>
      <c r="G635" s="238"/>
      <c r="H635" s="260"/>
      <c r="I635" s="260"/>
      <c r="J635" s="76"/>
    </row>
    <row r="636" spans="1:10" x14ac:dyDescent="0.25">
      <c r="A636" s="11" t="s">
        <v>257</v>
      </c>
      <c r="B636" s="178">
        <f t="shared" si="30"/>
        <v>0</v>
      </c>
      <c r="D636" s="260"/>
      <c r="E636" s="260" t="s">
        <v>94</v>
      </c>
      <c r="F636" s="260"/>
      <c r="G636" s="238"/>
      <c r="H636" s="260"/>
      <c r="I636" s="260"/>
      <c r="J636" s="76"/>
    </row>
    <row r="637" spans="1:10" x14ac:dyDescent="0.25">
      <c r="A637" s="11" t="s">
        <v>257</v>
      </c>
      <c r="B637" s="178">
        <f t="shared" si="30"/>
        <v>0.24708457303101811</v>
      </c>
      <c r="D637" s="260"/>
      <c r="E637" s="260" t="s">
        <v>9</v>
      </c>
      <c r="F637" s="260">
        <v>1700</v>
      </c>
      <c r="G637" s="238">
        <f t="shared" ref="G637:G644" si="31">F637/$J$633</f>
        <v>4.9707602339181291E-3</v>
      </c>
      <c r="H637" s="260"/>
      <c r="I637" s="260"/>
      <c r="J637" s="76"/>
    </row>
    <row r="638" spans="1:10" x14ac:dyDescent="0.25">
      <c r="A638" s="11" t="s">
        <v>257</v>
      </c>
      <c r="B638" s="178">
        <f t="shared" si="30"/>
        <v>1150.4394514551484</v>
      </c>
      <c r="D638" s="260"/>
      <c r="E638" s="260" t="s">
        <v>136</v>
      </c>
      <c r="F638" s="260">
        <v>116000</v>
      </c>
      <c r="G638" s="238">
        <f t="shared" si="31"/>
        <v>0.33918128654970758</v>
      </c>
      <c r="H638" s="260"/>
      <c r="I638" s="260"/>
      <c r="J638" s="76"/>
    </row>
    <row r="639" spans="1:10" x14ac:dyDescent="0.25">
      <c r="A639" s="11" t="s">
        <v>257</v>
      </c>
      <c r="B639" s="178">
        <f t="shared" si="30"/>
        <v>0</v>
      </c>
      <c r="D639" s="260"/>
      <c r="E639" s="260" t="s">
        <v>25</v>
      </c>
      <c r="F639" s="260"/>
      <c r="G639" s="238"/>
      <c r="H639" s="260"/>
      <c r="I639" s="260"/>
      <c r="J639" s="76"/>
    </row>
    <row r="640" spans="1:10" x14ac:dyDescent="0.25">
      <c r="A640" s="11" t="s">
        <v>257</v>
      </c>
      <c r="B640" s="178">
        <f t="shared" si="30"/>
        <v>34.198556820902148</v>
      </c>
      <c r="D640" s="260"/>
      <c r="E640" s="260" t="s">
        <v>111</v>
      </c>
      <c r="F640" s="260">
        <v>20000</v>
      </c>
      <c r="G640" s="238">
        <f t="shared" si="31"/>
        <v>5.8479532163742687E-2</v>
      </c>
      <c r="H640" s="260"/>
      <c r="I640" s="260"/>
      <c r="J640" s="76"/>
    </row>
    <row r="641" spans="1:10" x14ac:dyDescent="0.25">
      <c r="A641" s="11" t="s">
        <v>257</v>
      </c>
      <c r="B641" s="178">
        <f t="shared" si="30"/>
        <v>854.96392052255396</v>
      </c>
      <c r="D641" s="260"/>
      <c r="E641" s="260" t="s">
        <v>153</v>
      </c>
      <c r="F641" s="260">
        <v>100000</v>
      </c>
      <c r="G641" s="238">
        <f t="shared" si="31"/>
        <v>0.29239766081871343</v>
      </c>
      <c r="H641" s="260"/>
      <c r="I641" s="260"/>
      <c r="J641" s="76"/>
    </row>
    <row r="642" spans="1:10" x14ac:dyDescent="0.25">
      <c r="A642" s="11" t="s">
        <v>257</v>
      </c>
      <c r="B642" s="178">
        <f t="shared" si="30"/>
        <v>0</v>
      </c>
      <c r="D642" s="260"/>
      <c r="E642" s="260" t="s">
        <v>32</v>
      </c>
      <c r="F642" s="260"/>
      <c r="G642" s="238"/>
      <c r="H642" s="260"/>
      <c r="I642" s="260"/>
      <c r="J642" s="76"/>
    </row>
    <row r="643" spans="1:10" x14ac:dyDescent="0.25">
      <c r="A643" s="11" t="s">
        <v>257</v>
      </c>
      <c r="B643" s="178">
        <f t="shared" si="30"/>
        <v>2.1374098013063846E-2</v>
      </c>
      <c r="D643" s="260"/>
      <c r="E643" s="260" t="s">
        <v>141</v>
      </c>
      <c r="F643" s="260">
        <v>500</v>
      </c>
      <c r="G643" s="238">
        <f t="shared" si="31"/>
        <v>1.4619883040935672E-3</v>
      </c>
      <c r="H643" s="260"/>
      <c r="I643" s="260"/>
      <c r="J643" s="76"/>
    </row>
    <row r="644" spans="1:10" x14ac:dyDescent="0.25">
      <c r="A644" s="11" t="s">
        <v>257</v>
      </c>
      <c r="B644" s="178">
        <f t="shared" si="30"/>
        <v>1.0473308026401287</v>
      </c>
      <c r="D644" s="260"/>
      <c r="E644" s="260" t="s">
        <v>126</v>
      </c>
      <c r="F644" s="260">
        <v>3500</v>
      </c>
      <c r="G644" s="238">
        <f t="shared" si="31"/>
        <v>1.023391812865497E-2</v>
      </c>
      <c r="H644" s="260"/>
      <c r="I644" s="260"/>
      <c r="J644" s="76"/>
    </row>
    <row r="645" spans="1:10" x14ac:dyDescent="0.25">
      <c r="A645" s="11" t="s">
        <v>257</v>
      </c>
      <c r="B645" s="178">
        <f t="shared" si="30"/>
        <v>0</v>
      </c>
      <c r="D645" s="260"/>
      <c r="E645" s="260" t="s">
        <v>128</v>
      </c>
      <c r="F645" s="260"/>
      <c r="G645" s="238"/>
      <c r="H645" s="260"/>
      <c r="I645" s="260"/>
      <c r="J645" s="76"/>
    </row>
    <row r="646" spans="1:10" x14ac:dyDescent="0.25">
      <c r="A646" s="150" t="s">
        <v>257</v>
      </c>
      <c r="B646" s="131">
        <f t="shared" si="30"/>
        <v>0</v>
      </c>
      <c r="C646" s="150"/>
      <c r="D646" s="12"/>
      <c r="E646" s="12" t="s">
        <v>38</v>
      </c>
      <c r="F646" s="12"/>
      <c r="G646" s="237"/>
      <c r="H646" s="12"/>
      <c r="I646" s="12"/>
      <c r="J646" s="147"/>
    </row>
    <row r="647" spans="1:10" x14ac:dyDescent="0.25">
      <c r="A647" s="11" t="s">
        <v>260</v>
      </c>
      <c r="B647" s="178">
        <f>POWER((F647/$J$647)*100, 2)</f>
        <v>1.9949567493376745</v>
      </c>
      <c r="C647" s="11">
        <f>SUM(B647:B654)</f>
        <v>3731.8458935810268</v>
      </c>
      <c r="D647" s="261"/>
      <c r="E647" s="261" t="s">
        <v>81</v>
      </c>
      <c r="F647" s="261">
        <v>5000</v>
      </c>
      <c r="G647" s="238">
        <f>F647/$J$647</f>
        <v>1.4124293785310734E-2</v>
      </c>
      <c r="H647" s="261"/>
      <c r="I647" s="261"/>
      <c r="J647" s="76">
        <v>354000</v>
      </c>
    </row>
    <row r="648" spans="1:10" x14ac:dyDescent="0.25">
      <c r="A648" s="11" t="s">
        <v>260</v>
      </c>
      <c r="B648" s="178">
        <f t="shared" ref="B648:B654" si="32">POWER((F648/$J$647)*100, 2)</f>
        <v>2585.4639471416258</v>
      </c>
      <c r="D648" s="261"/>
      <c r="E648" s="261" t="s">
        <v>15</v>
      </c>
      <c r="F648" s="261">
        <v>180000</v>
      </c>
      <c r="G648" s="238">
        <f t="shared" ref="G648:G653" si="33">F648/$J$647</f>
        <v>0.50847457627118642</v>
      </c>
      <c r="H648" s="261"/>
      <c r="I648" s="261"/>
      <c r="J648" s="76"/>
    </row>
    <row r="649" spans="1:10" x14ac:dyDescent="0.25">
      <c r="A649" s="11" t="s">
        <v>260</v>
      </c>
      <c r="B649" s="178">
        <f t="shared" si="32"/>
        <v>0</v>
      </c>
      <c r="D649" s="261"/>
      <c r="E649" s="261" t="s">
        <v>24</v>
      </c>
      <c r="F649" s="261"/>
      <c r="G649" s="238"/>
      <c r="H649" s="261"/>
      <c r="I649" s="261"/>
      <c r="J649" s="76"/>
    </row>
    <row r="650" spans="1:10" x14ac:dyDescent="0.25">
      <c r="A650" s="11" t="s">
        <v>260</v>
      </c>
      <c r="B650" s="178">
        <f t="shared" si="32"/>
        <v>498.02100290465711</v>
      </c>
      <c r="D650" s="261"/>
      <c r="E650" s="261" t="s">
        <v>56</v>
      </c>
      <c r="F650" s="261">
        <v>79000</v>
      </c>
      <c r="G650" s="238">
        <f t="shared" si="33"/>
        <v>0.2231638418079096</v>
      </c>
      <c r="H650" s="261"/>
      <c r="I650" s="261"/>
      <c r="J650" s="76"/>
    </row>
    <row r="651" spans="1:10" x14ac:dyDescent="0.25">
      <c r="A651" s="11" t="s">
        <v>260</v>
      </c>
      <c r="B651" s="178">
        <f t="shared" si="32"/>
        <v>0</v>
      </c>
      <c r="D651" s="261"/>
      <c r="E651" s="261" t="s">
        <v>165</v>
      </c>
      <c r="F651" s="261"/>
      <c r="G651" s="238"/>
      <c r="H651" s="261"/>
      <c r="I651" s="261"/>
      <c r="J651" s="76"/>
    </row>
    <row r="652" spans="1:10" x14ac:dyDescent="0.25">
      <c r="A652" s="11" t="s">
        <v>260</v>
      </c>
      <c r="B652" s="178">
        <f t="shared" si="32"/>
        <v>0</v>
      </c>
      <c r="D652" s="261"/>
      <c r="E652" s="261" t="s">
        <v>262</v>
      </c>
      <c r="F652" s="261"/>
      <c r="G652" s="238"/>
      <c r="H652" s="261"/>
      <c r="I652" s="261"/>
      <c r="J652" s="76"/>
    </row>
    <row r="653" spans="1:10" x14ac:dyDescent="0.25">
      <c r="A653" s="11" t="s">
        <v>260</v>
      </c>
      <c r="B653" s="178">
        <f t="shared" si="32"/>
        <v>646.36598678540645</v>
      </c>
      <c r="D653" s="261"/>
      <c r="E653" s="261" t="s">
        <v>32</v>
      </c>
      <c r="F653" s="261">
        <v>90000</v>
      </c>
      <c r="G653" s="238">
        <f t="shared" si="33"/>
        <v>0.25423728813559321</v>
      </c>
      <c r="H653" s="261"/>
      <c r="I653" s="261"/>
      <c r="J653" s="76"/>
    </row>
    <row r="654" spans="1:10" x14ac:dyDescent="0.25">
      <c r="A654" s="150" t="s">
        <v>260</v>
      </c>
      <c r="B654" s="131">
        <f t="shared" si="32"/>
        <v>0</v>
      </c>
      <c r="C654" s="150"/>
      <c r="D654" s="12"/>
      <c r="E654" s="12" t="s">
        <v>31</v>
      </c>
      <c r="F654" s="12"/>
      <c r="G654" s="237"/>
      <c r="H654" s="12"/>
      <c r="I654" s="12"/>
      <c r="J654" s="147"/>
    </row>
    <row r="655" spans="1:10" x14ac:dyDescent="0.25">
      <c r="A655" s="11" t="s">
        <v>263</v>
      </c>
      <c r="B655" s="178">
        <f>POWER((F655/$J$655)*100, 2)</f>
        <v>85.207100591715999</v>
      </c>
      <c r="C655" s="105">
        <f>SUM(B655:B667)</f>
        <v>6636.7163313609481</v>
      </c>
      <c r="D655" s="232"/>
      <c r="E655" s="14" t="s">
        <v>5</v>
      </c>
      <c r="F655" s="263">
        <v>12000</v>
      </c>
      <c r="G655" s="238">
        <f>F655/$J$655</f>
        <v>9.2307692307692313E-2</v>
      </c>
      <c r="H655" s="232"/>
      <c r="I655" s="232"/>
      <c r="J655" s="167">
        <v>130000</v>
      </c>
    </row>
    <row r="656" spans="1:10" x14ac:dyDescent="0.25">
      <c r="A656" s="11" t="s">
        <v>263</v>
      </c>
      <c r="B656" s="178">
        <f t="shared" ref="B656:B667" si="34">POWER((F656/$J$655)*100, 2)</f>
        <v>0.45822485207100599</v>
      </c>
      <c r="C656" s="105"/>
      <c r="D656" s="232"/>
      <c r="E656" s="14" t="s">
        <v>6</v>
      </c>
      <c r="F656" s="253">
        <v>880</v>
      </c>
      <c r="G656" s="238">
        <f>F656/$J$655</f>
        <v>6.7692307692307696E-3</v>
      </c>
      <c r="H656" s="232"/>
      <c r="I656" s="232"/>
      <c r="J656" s="167"/>
    </row>
    <row r="657" spans="1:10" x14ac:dyDescent="0.25">
      <c r="A657" s="11" t="s">
        <v>263</v>
      </c>
      <c r="B657" s="178">
        <f t="shared" si="34"/>
        <v>6523.668639053255</v>
      </c>
      <c r="D657" s="263"/>
      <c r="E657" s="263" t="s">
        <v>15</v>
      </c>
      <c r="F657" s="263">
        <v>105000</v>
      </c>
      <c r="G657" s="238">
        <f t="shared" ref="G657:G667" si="35">F657/$J$655</f>
        <v>0.80769230769230771</v>
      </c>
      <c r="H657" s="263"/>
      <c r="I657" s="263"/>
      <c r="J657" s="76"/>
    </row>
    <row r="658" spans="1:10" x14ac:dyDescent="0.25">
      <c r="A658" s="11" t="s">
        <v>263</v>
      </c>
      <c r="B658" s="178">
        <f t="shared" si="34"/>
        <v>0</v>
      </c>
      <c r="D658" s="263"/>
      <c r="E658" s="263" t="s">
        <v>265</v>
      </c>
      <c r="F658" s="263"/>
      <c r="G658" s="238"/>
      <c r="H658" s="263"/>
      <c r="I658" s="263"/>
      <c r="J658" s="76"/>
    </row>
    <row r="659" spans="1:10" x14ac:dyDescent="0.25">
      <c r="A659" s="11" t="s">
        <v>263</v>
      </c>
      <c r="B659" s="178">
        <f t="shared" si="34"/>
        <v>1.7100591715976332</v>
      </c>
      <c r="D659" s="263"/>
      <c r="E659" s="263" t="s">
        <v>9</v>
      </c>
      <c r="F659" s="263">
        <v>1700</v>
      </c>
      <c r="G659" s="238">
        <f t="shared" si="35"/>
        <v>1.3076923076923076E-2</v>
      </c>
      <c r="H659" s="263"/>
      <c r="I659" s="263"/>
      <c r="J659" s="76"/>
    </row>
    <row r="660" spans="1:10" x14ac:dyDescent="0.25">
      <c r="A660" s="11" t="s">
        <v>263</v>
      </c>
      <c r="B660" s="178">
        <f t="shared" si="34"/>
        <v>0</v>
      </c>
      <c r="D660" s="263"/>
      <c r="E660" s="263" t="s">
        <v>36</v>
      </c>
      <c r="F660" s="263"/>
      <c r="G660" s="238"/>
      <c r="H660" s="263"/>
      <c r="I660" s="263"/>
      <c r="J660" s="76"/>
    </row>
    <row r="661" spans="1:10" x14ac:dyDescent="0.25">
      <c r="A661" s="11" t="s">
        <v>263</v>
      </c>
      <c r="B661" s="178">
        <f t="shared" si="34"/>
        <v>0</v>
      </c>
      <c r="D661" s="263"/>
      <c r="E661" s="263" t="s">
        <v>266</v>
      </c>
      <c r="F661" s="263"/>
      <c r="G661" s="238"/>
      <c r="H661" s="263"/>
      <c r="I661" s="263"/>
      <c r="J661" s="76"/>
    </row>
    <row r="662" spans="1:10" x14ac:dyDescent="0.25">
      <c r="A662" s="11" t="s">
        <v>263</v>
      </c>
      <c r="B662" s="178">
        <f t="shared" si="34"/>
        <v>5.6863905325443796E-2</v>
      </c>
      <c r="D662" s="263"/>
      <c r="E662" s="263" t="s">
        <v>26</v>
      </c>
      <c r="F662" s="263">
        <v>310</v>
      </c>
      <c r="G662" s="238">
        <f t="shared" si="35"/>
        <v>2.3846153846153848E-3</v>
      </c>
      <c r="H662" s="263"/>
      <c r="I662" s="263"/>
      <c r="J662" s="76"/>
    </row>
    <row r="663" spans="1:10" x14ac:dyDescent="0.25">
      <c r="A663" s="11" t="s">
        <v>263</v>
      </c>
      <c r="B663" s="178">
        <f t="shared" si="34"/>
        <v>4.6390532544378695</v>
      </c>
      <c r="D663" s="263"/>
      <c r="E663" s="263" t="s">
        <v>16</v>
      </c>
      <c r="F663" s="263">
        <v>2800</v>
      </c>
      <c r="G663" s="238">
        <f t="shared" si="35"/>
        <v>2.1538461538461538E-2</v>
      </c>
      <c r="H663" s="263"/>
      <c r="I663" s="263"/>
      <c r="J663" s="76"/>
    </row>
    <row r="664" spans="1:10" x14ac:dyDescent="0.25">
      <c r="A664" s="11" t="s">
        <v>263</v>
      </c>
      <c r="B664" s="178">
        <f t="shared" si="34"/>
        <v>0</v>
      </c>
      <c r="D664" s="263"/>
      <c r="E664" s="263" t="s">
        <v>160</v>
      </c>
      <c r="F664" s="263"/>
      <c r="G664" s="238"/>
      <c r="H664" s="263"/>
      <c r="I664" s="263"/>
      <c r="J664" s="76"/>
    </row>
    <row r="665" spans="1:10" x14ac:dyDescent="0.25">
      <c r="A665" s="11" t="s">
        <v>263</v>
      </c>
      <c r="B665" s="178">
        <f t="shared" si="34"/>
        <v>0.34177514792899411</v>
      </c>
      <c r="D665" s="263"/>
      <c r="E665" s="263" t="s">
        <v>161</v>
      </c>
      <c r="F665" s="263">
        <v>760</v>
      </c>
      <c r="G665" s="238">
        <f t="shared" si="35"/>
        <v>5.8461538461538464E-3</v>
      </c>
      <c r="H665" s="263"/>
      <c r="I665" s="263"/>
      <c r="J665" s="76"/>
    </row>
    <row r="666" spans="1:10" x14ac:dyDescent="0.25">
      <c r="A666" s="11" t="s">
        <v>263</v>
      </c>
      <c r="B666" s="178">
        <f t="shared" si="34"/>
        <v>20.597633136094672</v>
      </c>
      <c r="D666" s="263"/>
      <c r="E666" s="263" t="s">
        <v>38</v>
      </c>
      <c r="F666" s="263">
        <v>5900</v>
      </c>
      <c r="G666" s="238">
        <f t="shared" si="35"/>
        <v>4.5384615384615384E-2</v>
      </c>
      <c r="H666" s="263"/>
      <c r="I666" s="263"/>
      <c r="J666" s="76"/>
    </row>
    <row r="667" spans="1:10" x14ac:dyDescent="0.25">
      <c r="A667" s="150" t="s">
        <v>263</v>
      </c>
      <c r="B667" s="131">
        <f t="shared" si="34"/>
        <v>3.6982248520710061E-2</v>
      </c>
      <c r="C667" s="150"/>
      <c r="D667" s="12"/>
      <c r="E667" s="12" t="s">
        <v>47</v>
      </c>
      <c r="F667" s="140">
        <v>250</v>
      </c>
      <c r="G667" s="237">
        <f t="shared" si="35"/>
        <v>1.9230769230769232E-3</v>
      </c>
      <c r="H667" s="12"/>
      <c r="I667" s="12"/>
      <c r="J667" s="12"/>
    </row>
    <row r="668" spans="1:10" x14ac:dyDescent="0.25">
      <c r="A668" s="11" t="s">
        <v>267</v>
      </c>
      <c r="B668" s="178">
        <f>POWER((F668/$J$668)*100, 2)</f>
        <v>1391.4863227146816</v>
      </c>
      <c r="C668" s="11">
        <f>SUM(B668:B685)</f>
        <v>2219.2613837430749</v>
      </c>
      <c r="D668" s="264"/>
      <c r="E668" s="264" t="s">
        <v>5</v>
      </c>
      <c r="F668" s="264">
        <v>567000</v>
      </c>
      <c r="G668" s="238">
        <f>F668/$J$668</f>
        <v>0.37302631578947371</v>
      </c>
      <c r="H668" s="264"/>
      <c r="I668" s="264"/>
      <c r="J668" s="76">
        <v>1520000</v>
      </c>
    </row>
    <row r="669" spans="1:10" x14ac:dyDescent="0.25">
      <c r="A669" s="11" t="s">
        <v>267</v>
      </c>
      <c r="B669" s="178">
        <f t="shared" ref="B669:B684" si="36">POWER((F669/$J$668)*100, 2)</f>
        <v>1.9087603878116342</v>
      </c>
      <c r="D669" s="264"/>
      <c r="E669" s="264" t="s">
        <v>6</v>
      </c>
      <c r="F669" s="264">
        <v>21000</v>
      </c>
      <c r="G669" s="238">
        <f t="shared" ref="G669:G685" si="37">F669/$J$668</f>
        <v>1.381578947368421E-2</v>
      </c>
      <c r="H669" s="264"/>
      <c r="I669" s="264"/>
      <c r="J669" s="76"/>
    </row>
    <row r="670" spans="1:10" x14ac:dyDescent="0.25">
      <c r="A670" s="11" t="s">
        <v>267</v>
      </c>
      <c r="B670" s="178">
        <f t="shared" si="36"/>
        <v>84.833795013850391</v>
      </c>
      <c r="D670" s="264"/>
      <c r="E670" s="264" t="s">
        <v>15</v>
      </c>
      <c r="F670" s="253">
        <v>140000</v>
      </c>
      <c r="G670" s="238">
        <f t="shared" si="37"/>
        <v>9.2105263157894732E-2</v>
      </c>
      <c r="H670" s="264"/>
      <c r="I670" s="264"/>
      <c r="J670" s="76"/>
    </row>
    <row r="671" spans="1:10" x14ac:dyDescent="0.25">
      <c r="A671" s="11" t="s">
        <v>267</v>
      </c>
      <c r="B671" s="178">
        <f t="shared" si="36"/>
        <v>6.9252077562326857</v>
      </c>
      <c r="D671" s="264"/>
      <c r="E671" s="264" t="s">
        <v>9</v>
      </c>
      <c r="F671" s="264">
        <v>40000</v>
      </c>
      <c r="G671" s="238">
        <f t="shared" si="37"/>
        <v>2.6315789473684209E-2</v>
      </c>
      <c r="H671" s="264"/>
      <c r="I671" s="264"/>
      <c r="J671" s="76"/>
    </row>
    <row r="672" spans="1:10" x14ac:dyDescent="0.25">
      <c r="A672" s="11" t="s">
        <v>267</v>
      </c>
      <c r="B672" s="178">
        <f t="shared" si="36"/>
        <v>52.371883656509702</v>
      </c>
      <c r="D672" s="264"/>
      <c r="E672" s="264" t="s">
        <v>268</v>
      </c>
      <c r="F672" s="264">
        <v>110000</v>
      </c>
      <c r="G672" s="238">
        <f t="shared" si="37"/>
        <v>7.2368421052631582E-2</v>
      </c>
      <c r="H672" s="264"/>
      <c r="I672" s="264"/>
      <c r="J672" s="76"/>
    </row>
    <row r="673" spans="1:10" x14ac:dyDescent="0.25">
      <c r="A673" s="11" t="s">
        <v>267</v>
      </c>
      <c r="B673" s="178">
        <f t="shared" si="36"/>
        <v>2.914657635041551</v>
      </c>
      <c r="D673" s="264"/>
      <c r="E673" s="264" t="s">
        <v>176</v>
      </c>
      <c r="F673" s="264">
        <v>25950</v>
      </c>
      <c r="G673" s="238">
        <f t="shared" si="37"/>
        <v>1.7072368421052631E-2</v>
      </c>
      <c r="H673" s="264"/>
      <c r="I673" s="264"/>
      <c r="J673" s="76"/>
    </row>
    <row r="674" spans="1:10" x14ac:dyDescent="0.25">
      <c r="A674" s="11" t="s">
        <v>267</v>
      </c>
      <c r="B674" s="178">
        <f t="shared" si="36"/>
        <v>1.4023545706371194</v>
      </c>
      <c r="D674" s="264"/>
      <c r="E674" s="264" t="s">
        <v>90</v>
      </c>
      <c r="F674" s="264">
        <v>18000</v>
      </c>
      <c r="G674" s="238">
        <f t="shared" si="37"/>
        <v>1.1842105263157895E-2</v>
      </c>
      <c r="H674" s="264"/>
      <c r="I674" s="264"/>
      <c r="J674" s="76"/>
    </row>
    <row r="675" spans="1:10" x14ac:dyDescent="0.25">
      <c r="A675" s="11" t="s">
        <v>267</v>
      </c>
      <c r="B675" s="178">
        <f t="shared" si="36"/>
        <v>6.9252077562326859E-4</v>
      </c>
      <c r="D675" s="264"/>
      <c r="E675" s="264" t="s">
        <v>26</v>
      </c>
      <c r="F675" s="264">
        <v>400</v>
      </c>
      <c r="G675" s="238">
        <f t="shared" si="37"/>
        <v>2.631578947368421E-4</v>
      </c>
      <c r="H675" s="264"/>
      <c r="I675" s="264"/>
      <c r="J675" s="76"/>
    </row>
    <row r="676" spans="1:10" x14ac:dyDescent="0.25">
      <c r="A676" s="11" t="s">
        <v>267</v>
      </c>
      <c r="B676" s="178">
        <f t="shared" si="36"/>
        <v>11.613746537396125</v>
      </c>
      <c r="D676" s="264"/>
      <c r="E676" s="264" t="s">
        <v>27</v>
      </c>
      <c r="F676" s="264">
        <v>51800</v>
      </c>
      <c r="G676" s="238">
        <f t="shared" si="37"/>
        <v>3.4078947368421056E-2</v>
      </c>
      <c r="H676" s="264"/>
      <c r="I676" s="264"/>
      <c r="J676" s="76"/>
    </row>
    <row r="677" spans="1:10" x14ac:dyDescent="0.25">
      <c r="A677" s="11" t="s">
        <v>267</v>
      </c>
      <c r="B677" s="178">
        <f t="shared" si="36"/>
        <v>0.27700831024930744</v>
      </c>
      <c r="D677" s="264"/>
      <c r="E677" s="264" t="s">
        <v>16</v>
      </c>
      <c r="F677" s="264">
        <v>8000</v>
      </c>
      <c r="G677" s="238">
        <f t="shared" si="37"/>
        <v>5.263157894736842E-3</v>
      </c>
      <c r="H677" s="264"/>
      <c r="I677" s="264"/>
      <c r="J677" s="76"/>
    </row>
    <row r="678" spans="1:10" x14ac:dyDescent="0.25">
      <c r="A678" s="11" t="s">
        <v>267</v>
      </c>
      <c r="B678" s="178">
        <f t="shared" si="36"/>
        <v>8.8615889196675894</v>
      </c>
      <c r="D678" s="264"/>
      <c r="E678" s="264" t="s">
        <v>159</v>
      </c>
      <c r="F678" s="264">
        <v>45248</v>
      </c>
      <c r="G678" s="238">
        <f t="shared" si="37"/>
        <v>2.9768421052631579E-2</v>
      </c>
      <c r="H678" s="264"/>
      <c r="I678" s="264"/>
      <c r="J678" s="76"/>
    </row>
    <row r="679" spans="1:10" x14ac:dyDescent="0.25">
      <c r="A679" s="11" t="s">
        <v>267</v>
      </c>
      <c r="B679" s="178">
        <f t="shared" si="36"/>
        <v>8.4833795013850403E-3</v>
      </c>
      <c r="D679" s="264"/>
      <c r="E679" s="264" t="s">
        <v>30</v>
      </c>
      <c r="F679" s="264">
        <v>1400</v>
      </c>
      <c r="G679" s="238">
        <f t="shared" si="37"/>
        <v>9.2105263157894735E-4</v>
      </c>
      <c r="H679" s="264"/>
      <c r="I679" s="264"/>
      <c r="J679" s="76"/>
    </row>
    <row r="680" spans="1:10" x14ac:dyDescent="0.25">
      <c r="A680" s="11" t="s">
        <v>267</v>
      </c>
      <c r="B680" s="178">
        <f t="shared" si="36"/>
        <v>625</v>
      </c>
      <c r="D680" s="264"/>
      <c r="E680" s="264" t="s">
        <v>121</v>
      </c>
      <c r="F680" s="264">
        <v>380000</v>
      </c>
      <c r="G680" s="238">
        <f t="shared" si="37"/>
        <v>0.25</v>
      </c>
      <c r="H680" s="264"/>
      <c r="I680" s="264"/>
      <c r="J680" s="76"/>
    </row>
    <row r="681" spans="1:10" x14ac:dyDescent="0.25">
      <c r="A681" s="11" t="s">
        <v>267</v>
      </c>
      <c r="B681" s="178">
        <f t="shared" si="36"/>
        <v>1.0587326869806095E-2</v>
      </c>
      <c r="D681" s="264"/>
      <c r="E681" s="264" t="s">
        <v>160</v>
      </c>
      <c r="F681" s="264">
        <v>1564</v>
      </c>
      <c r="G681" s="238">
        <f t="shared" si="37"/>
        <v>1.0289473684210527E-3</v>
      </c>
      <c r="H681" s="264"/>
      <c r="I681" s="264"/>
      <c r="J681" s="76"/>
    </row>
    <row r="682" spans="1:10" x14ac:dyDescent="0.25">
      <c r="A682" s="11" t="s">
        <v>267</v>
      </c>
      <c r="B682" s="178">
        <f t="shared" si="36"/>
        <v>0</v>
      </c>
      <c r="D682" s="264"/>
      <c r="E682" s="264" t="s">
        <v>161</v>
      </c>
      <c r="F682" s="264"/>
      <c r="G682" s="238"/>
      <c r="H682" s="264"/>
      <c r="I682" s="264"/>
      <c r="J682" s="76"/>
    </row>
    <row r="683" spans="1:10" x14ac:dyDescent="0.25">
      <c r="A683" s="11" t="s">
        <v>267</v>
      </c>
      <c r="B683" s="178">
        <f t="shared" si="36"/>
        <v>3.8954293628808863</v>
      </c>
      <c r="D683" s="264"/>
      <c r="E683" s="264" t="s">
        <v>126</v>
      </c>
      <c r="F683" s="264">
        <v>30000</v>
      </c>
      <c r="G683" s="238">
        <f t="shared" si="37"/>
        <v>1.9736842105263157E-2</v>
      </c>
      <c r="H683" s="264"/>
      <c r="I683" s="264"/>
      <c r="J683" s="76"/>
    </row>
    <row r="684" spans="1:10" x14ac:dyDescent="0.25">
      <c r="A684" s="11" t="s">
        <v>267</v>
      </c>
      <c r="B684" s="178">
        <f t="shared" si="36"/>
        <v>27.700831024930743</v>
      </c>
      <c r="D684" s="264"/>
      <c r="E684" s="264" t="s">
        <v>38</v>
      </c>
      <c r="F684" s="253">
        <v>80000</v>
      </c>
      <c r="G684" s="238">
        <f t="shared" si="37"/>
        <v>5.2631578947368418E-2</v>
      </c>
      <c r="H684" s="264"/>
      <c r="I684" s="264"/>
      <c r="J684" s="76"/>
    </row>
    <row r="685" spans="1:10" x14ac:dyDescent="0.25">
      <c r="A685" s="150" t="s">
        <v>267</v>
      </c>
      <c r="B685" s="131">
        <f>POWER((F685/$J$668)*100, 2)</f>
        <v>5.0034626038781151E-2</v>
      </c>
      <c r="C685" s="150"/>
      <c r="D685" s="12"/>
      <c r="E685" s="12" t="s">
        <v>47</v>
      </c>
      <c r="F685" s="12">
        <v>3400</v>
      </c>
      <c r="G685" s="237">
        <f t="shared" si="37"/>
        <v>2.2368421052631577E-3</v>
      </c>
      <c r="H685" s="12"/>
      <c r="I685" s="12"/>
      <c r="J685" s="12"/>
    </row>
    <row r="686" spans="1:10" x14ac:dyDescent="0.25">
      <c r="A686" s="11" t="s">
        <v>269</v>
      </c>
      <c r="B686" s="178">
        <f>POWER((F686/$J$686)*100, 2)</f>
        <v>0</v>
      </c>
      <c r="C686" s="11">
        <f>SUM(B686:B702)</f>
        <v>8057.4839505593372</v>
      </c>
      <c r="D686" s="269"/>
      <c r="E686" s="269" t="s">
        <v>5</v>
      </c>
      <c r="F686" s="268"/>
      <c r="G686" s="238"/>
      <c r="H686" s="269"/>
      <c r="I686" s="269"/>
      <c r="J686" s="76">
        <v>60500</v>
      </c>
    </row>
    <row r="687" spans="1:10" x14ac:dyDescent="0.25">
      <c r="A687" s="11" t="s">
        <v>269</v>
      </c>
      <c r="B687" s="178">
        <f t="shared" ref="B687:B702" si="38">POWER((F687/$J$686)*100, 2)</f>
        <v>0</v>
      </c>
      <c r="D687" s="269"/>
      <c r="E687" s="269" t="s">
        <v>93</v>
      </c>
      <c r="F687" s="269"/>
      <c r="G687" s="238"/>
      <c r="H687" s="269"/>
      <c r="I687" s="269"/>
      <c r="J687" s="76"/>
    </row>
    <row r="688" spans="1:10" x14ac:dyDescent="0.25">
      <c r="A688" s="11" t="s">
        <v>269</v>
      </c>
      <c r="B688" s="178">
        <f t="shared" si="38"/>
        <v>7966.6689433781858</v>
      </c>
      <c r="D688" s="269"/>
      <c r="E688" s="269" t="s">
        <v>6</v>
      </c>
      <c r="F688" s="269">
        <v>54000</v>
      </c>
      <c r="G688" s="238">
        <f>F688/$J$686</f>
        <v>0.8925619834710744</v>
      </c>
      <c r="H688" s="269"/>
      <c r="I688" s="269"/>
      <c r="J688" s="76"/>
    </row>
    <row r="689" spans="1:10" x14ac:dyDescent="0.25">
      <c r="A689" s="11" t="s">
        <v>269</v>
      </c>
      <c r="B689" s="178">
        <f t="shared" si="38"/>
        <v>3.9341575029028063E-4</v>
      </c>
      <c r="D689" s="269"/>
      <c r="E689" s="269" t="s">
        <v>271</v>
      </c>
      <c r="F689" s="269">
        <v>12</v>
      </c>
      <c r="G689" s="238">
        <f t="shared" ref="G689:G701" si="39">F689/$J$686</f>
        <v>1.9834710743801652E-4</v>
      </c>
      <c r="H689" s="269"/>
      <c r="I689" s="269"/>
      <c r="J689" s="76"/>
    </row>
    <row r="690" spans="1:10" x14ac:dyDescent="0.25">
      <c r="A690" s="11" t="s">
        <v>269</v>
      </c>
      <c r="B690" s="178">
        <f t="shared" si="38"/>
        <v>90.422809917355352</v>
      </c>
      <c r="D690" s="269"/>
      <c r="E690" s="269" t="s">
        <v>82</v>
      </c>
      <c r="F690" s="269">
        <v>5753</v>
      </c>
      <c r="G690" s="238">
        <f t="shared" si="39"/>
        <v>9.5090909090909087E-2</v>
      </c>
      <c r="H690" s="269"/>
      <c r="I690" s="269"/>
      <c r="J690" s="76"/>
    </row>
    <row r="691" spans="1:10" x14ac:dyDescent="0.25">
      <c r="A691" s="11" t="s">
        <v>269</v>
      </c>
      <c r="B691" s="178">
        <f t="shared" si="38"/>
        <v>2.4685294201215761E-3</v>
      </c>
      <c r="D691" s="269"/>
      <c r="E691" s="269" t="s">
        <v>15</v>
      </c>
      <c r="F691" s="269">
        <v>30.059000000000001</v>
      </c>
      <c r="G691" s="238">
        <f t="shared" si="39"/>
        <v>4.9684297520661159E-4</v>
      </c>
      <c r="H691" s="269"/>
      <c r="I691" s="269"/>
      <c r="J691" s="76"/>
    </row>
    <row r="692" spans="1:10" x14ac:dyDescent="0.25">
      <c r="A692" s="11" t="s">
        <v>269</v>
      </c>
      <c r="B692" s="178">
        <f t="shared" si="38"/>
        <v>0.18468683833071511</v>
      </c>
      <c r="D692" s="269"/>
      <c r="E692" s="269" t="s">
        <v>213</v>
      </c>
      <c r="F692" s="269">
        <v>260</v>
      </c>
      <c r="G692" s="238">
        <f t="shared" si="39"/>
        <v>4.2975206611570249E-3</v>
      </c>
      <c r="H692" s="269"/>
      <c r="I692" s="269"/>
      <c r="J692" s="76"/>
    </row>
    <row r="693" spans="1:10" x14ac:dyDescent="0.25">
      <c r="A693" s="11" t="s">
        <v>269</v>
      </c>
      <c r="B693" s="178">
        <f t="shared" si="38"/>
        <v>7.8956355440202176E-4</v>
      </c>
      <c r="D693" s="269"/>
      <c r="E693" s="269" t="s">
        <v>273</v>
      </c>
      <c r="F693" s="269">
        <v>17</v>
      </c>
      <c r="G693" s="238">
        <f t="shared" si="39"/>
        <v>2.809917355371901E-4</v>
      </c>
      <c r="H693" s="269"/>
      <c r="I693" s="269"/>
      <c r="J693" s="76"/>
    </row>
    <row r="694" spans="1:10" x14ac:dyDescent="0.25">
      <c r="A694" s="11" t="s">
        <v>269</v>
      </c>
      <c r="B694" s="178">
        <f t="shared" si="38"/>
        <v>0</v>
      </c>
      <c r="D694" s="269"/>
      <c r="E694" s="269" t="s">
        <v>275</v>
      </c>
      <c r="F694" s="269"/>
      <c r="G694" s="238"/>
      <c r="H694" s="269"/>
      <c r="I694" s="269"/>
      <c r="J694" s="76"/>
    </row>
    <row r="695" spans="1:10" x14ac:dyDescent="0.25">
      <c r="A695" s="11" t="s">
        <v>269</v>
      </c>
      <c r="B695" s="178">
        <f t="shared" si="38"/>
        <v>2.5652919882521687E-2</v>
      </c>
      <c r="D695" s="269"/>
      <c r="E695" s="269" t="s">
        <v>36</v>
      </c>
      <c r="F695" s="269">
        <v>96.9</v>
      </c>
      <c r="G695" s="238">
        <f t="shared" si="39"/>
        <v>1.6016528925619836E-3</v>
      </c>
      <c r="H695" s="269"/>
      <c r="I695" s="269"/>
      <c r="J695" s="76"/>
    </row>
    <row r="696" spans="1:10" x14ac:dyDescent="0.25">
      <c r="A696" s="11" t="s">
        <v>269</v>
      </c>
      <c r="B696" s="178">
        <f t="shared" si="38"/>
        <v>6.2946520046444916E-5</v>
      </c>
      <c r="D696" s="269"/>
      <c r="E696" s="269" t="s">
        <v>27</v>
      </c>
      <c r="F696" s="269">
        <v>4.8</v>
      </c>
      <c r="G696" s="238">
        <f t="shared" si="39"/>
        <v>7.9338842975206611E-5</v>
      </c>
      <c r="H696" s="269"/>
      <c r="I696" s="269"/>
      <c r="J696" s="76"/>
    </row>
    <row r="697" spans="1:10" x14ac:dyDescent="0.25">
      <c r="A697" s="11" t="s">
        <v>269</v>
      </c>
      <c r="B697" s="178">
        <f t="shared" si="38"/>
        <v>0</v>
      </c>
      <c r="D697" s="269"/>
      <c r="E697" s="269" t="s">
        <v>84</v>
      </c>
      <c r="F697" s="269"/>
      <c r="G697" s="238"/>
      <c r="H697" s="269"/>
      <c r="I697" s="269"/>
      <c r="J697" s="76"/>
    </row>
    <row r="698" spans="1:10" x14ac:dyDescent="0.25">
      <c r="A698" s="11" t="s">
        <v>269</v>
      </c>
      <c r="B698" s="178">
        <f t="shared" si="38"/>
        <v>7.3874735332286048E-3</v>
      </c>
      <c r="D698" s="269"/>
      <c r="E698" s="269" t="s">
        <v>139</v>
      </c>
      <c r="F698" s="269">
        <v>52</v>
      </c>
      <c r="G698" s="238">
        <f t="shared" si="39"/>
        <v>8.5950413223140495E-4</v>
      </c>
      <c r="H698" s="269"/>
      <c r="I698" s="269"/>
      <c r="J698" s="76"/>
    </row>
    <row r="699" spans="1:10" x14ac:dyDescent="0.25">
      <c r="A699" s="11" t="s">
        <v>269</v>
      </c>
      <c r="B699" s="178">
        <f t="shared" si="38"/>
        <v>0.17075336384126769</v>
      </c>
      <c r="D699" s="269"/>
      <c r="E699" s="269" t="s">
        <v>272</v>
      </c>
      <c r="F699" s="269">
        <v>250</v>
      </c>
      <c r="G699" s="238">
        <f t="shared" si="39"/>
        <v>4.1322314049586778E-3</v>
      </c>
      <c r="H699" s="269"/>
      <c r="I699" s="269"/>
      <c r="J699" s="76"/>
    </row>
    <row r="700" spans="1:10" x14ac:dyDescent="0.25">
      <c r="A700" s="11" t="s">
        <v>269</v>
      </c>
      <c r="B700" s="178">
        <f t="shared" si="38"/>
        <v>0</v>
      </c>
      <c r="D700" s="269"/>
      <c r="E700" s="269" t="s">
        <v>274</v>
      </c>
      <c r="F700" s="269"/>
      <c r="G700" s="238"/>
      <c r="H700" s="269"/>
      <c r="I700" s="269"/>
      <c r="J700" s="76"/>
    </row>
    <row r="701" spans="1:10" x14ac:dyDescent="0.25">
      <c r="A701" s="11" t="s">
        <v>269</v>
      </c>
      <c r="B701" s="178">
        <f t="shared" si="38"/>
        <v>2.2129635953828292E-6</v>
      </c>
      <c r="D701" s="269"/>
      <c r="E701" s="269" t="s">
        <v>193</v>
      </c>
      <c r="F701" s="269">
        <v>0.9</v>
      </c>
      <c r="G701" s="238">
        <f t="shared" si="39"/>
        <v>1.487603305785124E-5</v>
      </c>
      <c r="H701" s="269"/>
      <c r="I701" s="269"/>
      <c r="J701" s="76"/>
    </row>
    <row r="702" spans="1:10" x14ac:dyDescent="0.25">
      <c r="A702" s="150" t="s">
        <v>269</v>
      </c>
      <c r="B702" s="131">
        <f t="shared" si="38"/>
        <v>0</v>
      </c>
      <c r="C702" s="150"/>
      <c r="D702" s="12"/>
      <c r="E702" s="12" t="s">
        <v>86</v>
      </c>
      <c r="F702" s="140"/>
      <c r="G702" s="27"/>
      <c r="H702" s="12"/>
      <c r="I702" s="12"/>
      <c r="J702" s="147"/>
    </row>
    <row r="703" spans="1:10" x14ac:dyDescent="0.25">
      <c r="A703" s="11" t="s">
        <v>276</v>
      </c>
      <c r="B703" s="178">
        <f>POWER((F703/$J$703)*100, 2)</f>
        <v>9.3870529651425976</v>
      </c>
      <c r="C703" s="11">
        <f>SUM(B703:B716)</f>
        <v>2268.7801626075152</v>
      </c>
      <c r="D703" s="271"/>
      <c r="E703" s="271" t="s">
        <v>210</v>
      </c>
      <c r="F703" s="271">
        <v>7200</v>
      </c>
      <c r="G703" s="238">
        <f>F703/$J$703</f>
        <v>3.0638297872340424E-2</v>
      </c>
      <c r="H703" s="271"/>
      <c r="I703" s="271"/>
      <c r="J703" s="76">
        <v>235000</v>
      </c>
    </row>
    <row r="704" spans="1:10" x14ac:dyDescent="0.25">
      <c r="A704" s="11" t="s">
        <v>276</v>
      </c>
      <c r="B704" s="178">
        <f t="shared" ref="B704:B716" si="40">POWER((F704/$J$703)*100, 2)</f>
        <v>0.94710167496604813</v>
      </c>
      <c r="D704" s="271"/>
      <c r="E704" s="271" t="s">
        <v>82</v>
      </c>
      <c r="F704" s="271">
        <v>2287</v>
      </c>
      <c r="G704" s="238">
        <f t="shared" ref="G704:G716" si="41">F704/$J$703</f>
        <v>9.7319148936170219E-3</v>
      </c>
      <c r="H704" s="271"/>
      <c r="I704" s="271"/>
      <c r="J704" s="76"/>
    </row>
    <row r="705" spans="1:10" x14ac:dyDescent="0.25">
      <c r="A705" s="11" t="s">
        <v>276</v>
      </c>
      <c r="B705" s="178">
        <f t="shared" si="40"/>
        <v>500.59778017202359</v>
      </c>
      <c r="D705" s="271"/>
      <c r="E705" s="271" t="s">
        <v>83</v>
      </c>
      <c r="F705" s="271">
        <v>52579</v>
      </c>
      <c r="G705" s="238">
        <f t="shared" si="41"/>
        <v>0.22374042553191489</v>
      </c>
      <c r="H705" s="271"/>
      <c r="I705" s="271"/>
      <c r="J705" s="76"/>
    </row>
    <row r="706" spans="1:10" x14ac:dyDescent="0.25">
      <c r="A706" s="11" t="s">
        <v>276</v>
      </c>
      <c r="B706" s="178">
        <f t="shared" si="40"/>
        <v>1247.4422815753737</v>
      </c>
      <c r="D706" s="271"/>
      <c r="E706" s="271" t="s">
        <v>15</v>
      </c>
      <c r="F706" s="271">
        <v>83000</v>
      </c>
      <c r="G706" s="238">
        <f t="shared" si="41"/>
        <v>0.35319148936170214</v>
      </c>
      <c r="H706" s="271"/>
      <c r="I706" s="271"/>
      <c r="J706" s="76"/>
    </row>
    <row r="707" spans="1:10" x14ac:dyDescent="0.25">
      <c r="A707" s="11" t="s">
        <v>276</v>
      </c>
      <c r="B707" s="178">
        <f t="shared" si="40"/>
        <v>2.2181982797645996</v>
      </c>
      <c r="D707" s="271"/>
      <c r="E707" s="271" t="s">
        <v>24</v>
      </c>
      <c r="F707" s="271">
        <v>3500</v>
      </c>
      <c r="G707" s="238">
        <f t="shared" si="41"/>
        <v>1.4893617021276596E-2</v>
      </c>
      <c r="H707" s="271"/>
      <c r="I707" s="271"/>
      <c r="J707" s="76"/>
    </row>
    <row r="708" spans="1:10" x14ac:dyDescent="0.25">
      <c r="A708" s="11" t="s">
        <v>276</v>
      </c>
      <c r="B708" s="178">
        <f t="shared" si="40"/>
        <v>0</v>
      </c>
      <c r="D708" s="271"/>
      <c r="E708" s="271" t="s">
        <v>228</v>
      </c>
      <c r="F708" s="271"/>
      <c r="G708" s="238"/>
      <c r="H708" s="271"/>
      <c r="I708" s="271"/>
      <c r="J708" s="76"/>
    </row>
    <row r="709" spans="1:10" x14ac:dyDescent="0.25">
      <c r="A709" s="11" t="s">
        <v>276</v>
      </c>
      <c r="B709" s="178">
        <f t="shared" si="40"/>
        <v>0</v>
      </c>
      <c r="D709" s="271"/>
      <c r="E709" s="271" t="s">
        <v>266</v>
      </c>
      <c r="F709" s="271"/>
      <c r="G709" s="238"/>
      <c r="H709" s="271"/>
      <c r="I709" s="271"/>
      <c r="J709" s="76"/>
    </row>
    <row r="710" spans="1:10" x14ac:dyDescent="0.25">
      <c r="A710" s="11" t="s">
        <v>276</v>
      </c>
      <c r="B710" s="178">
        <f t="shared" si="40"/>
        <v>23.232400000000002</v>
      </c>
      <c r="D710" s="271"/>
      <c r="E710" s="271" t="s">
        <v>56</v>
      </c>
      <c r="F710" s="271">
        <v>11327</v>
      </c>
      <c r="G710" s="238">
        <f t="shared" si="41"/>
        <v>4.82E-2</v>
      </c>
      <c r="H710" s="271"/>
      <c r="I710" s="271"/>
      <c r="J710" s="76"/>
    </row>
    <row r="711" spans="1:10" x14ac:dyDescent="0.25">
      <c r="A711" s="11" t="s">
        <v>276</v>
      </c>
      <c r="B711" s="178">
        <f t="shared" si="40"/>
        <v>0.72430964237211404</v>
      </c>
      <c r="D711" s="271"/>
      <c r="E711" s="271" t="s">
        <v>278</v>
      </c>
      <c r="F711" s="271">
        <v>2000</v>
      </c>
      <c r="G711" s="238">
        <f t="shared" si="41"/>
        <v>8.5106382978723406E-3</v>
      </c>
      <c r="H711" s="271"/>
      <c r="I711" s="271"/>
      <c r="J711" s="76"/>
    </row>
    <row r="712" spans="1:10" x14ac:dyDescent="0.25">
      <c r="A712" s="11" t="s">
        <v>276</v>
      </c>
      <c r="B712" s="178">
        <f t="shared" si="40"/>
        <v>73.543396831145301</v>
      </c>
      <c r="D712" s="271"/>
      <c r="E712" s="271" t="s">
        <v>92</v>
      </c>
      <c r="F712" s="271">
        <v>20153</v>
      </c>
      <c r="G712" s="238">
        <f t="shared" si="41"/>
        <v>8.5757446808510635E-2</v>
      </c>
      <c r="H712" s="271"/>
      <c r="I712" s="271"/>
      <c r="J712" s="76"/>
    </row>
    <row r="713" spans="1:10" x14ac:dyDescent="0.25">
      <c r="A713" s="11" t="s">
        <v>276</v>
      </c>
      <c r="B713" s="178">
        <f t="shared" si="40"/>
        <v>3.6668175645088272</v>
      </c>
      <c r="D713" s="271"/>
      <c r="E713" s="271" t="s">
        <v>16</v>
      </c>
      <c r="F713" s="271">
        <v>4500</v>
      </c>
      <c r="G713" s="238">
        <f t="shared" si="41"/>
        <v>1.9148936170212766E-2</v>
      </c>
      <c r="H713" s="271"/>
      <c r="I713" s="271"/>
      <c r="J713" s="76"/>
    </row>
    <row r="714" spans="1:10" x14ac:dyDescent="0.25">
      <c r="A714" s="11" t="s">
        <v>276</v>
      </c>
      <c r="B714" s="178">
        <f t="shared" si="40"/>
        <v>0.14667270258035309</v>
      </c>
      <c r="D714" s="271"/>
      <c r="E714" s="271" t="s">
        <v>31</v>
      </c>
      <c r="F714" s="271">
        <v>900</v>
      </c>
      <c r="G714" s="238">
        <f t="shared" si="41"/>
        <v>3.829787234042553E-3</v>
      </c>
      <c r="H714" s="271"/>
      <c r="I714" s="271"/>
      <c r="J714" s="76"/>
    </row>
    <row r="715" spans="1:10" x14ac:dyDescent="0.25">
      <c r="A715" s="11" t="s">
        <v>276</v>
      </c>
      <c r="B715" s="178">
        <f t="shared" si="40"/>
        <v>406.83748302399266</v>
      </c>
      <c r="D715" s="271"/>
      <c r="E715" s="271" t="s">
        <v>38</v>
      </c>
      <c r="F715" s="271">
        <v>47400</v>
      </c>
      <c r="G715" s="238">
        <f t="shared" si="41"/>
        <v>0.20170212765957446</v>
      </c>
      <c r="H715" s="271"/>
      <c r="I715" s="271"/>
      <c r="J715" s="76"/>
    </row>
    <row r="716" spans="1:10" x14ac:dyDescent="0.25">
      <c r="A716" s="150" t="s">
        <v>276</v>
      </c>
      <c r="B716" s="131">
        <f t="shared" si="40"/>
        <v>3.6668175645088272E-2</v>
      </c>
      <c r="C716" s="150"/>
      <c r="D716" s="12"/>
      <c r="E716" s="12" t="s">
        <v>129</v>
      </c>
      <c r="F716" s="12">
        <v>450</v>
      </c>
      <c r="G716" s="237">
        <f t="shared" si="41"/>
        <v>1.9148936170212765E-3</v>
      </c>
      <c r="H716" s="12"/>
      <c r="I716" s="12"/>
      <c r="J716" s="147"/>
    </row>
    <row r="717" spans="1:10" x14ac:dyDescent="0.25">
      <c r="A717" s="81" t="s">
        <v>279</v>
      </c>
      <c r="B717" s="178">
        <f>POWER((F717/$J$717)*100, 2)</f>
        <v>1.6866250632484399</v>
      </c>
      <c r="C717" s="11">
        <f>SUM(B717:B720)</f>
        <v>6321.0597023627324</v>
      </c>
      <c r="D717" s="272"/>
      <c r="E717" s="272" t="s">
        <v>82</v>
      </c>
      <c r="F717" s="272">
        <v>900</v>
      </c>
      <c r="G717" s="238">
        <f>F717/$J$717</f>
        <v>1.2987012987012988E-2</v>
      </c>
      <c r="H717" s="272"/>
      <c r="I717" s="272"/>
      <c r="J717" s="76">
        <v>69300</v>
      </c>
    </row>
    <row r="718" spans="1:10" x14ac:dyDescent="0.25">
      <c r="A718" s="81" t="s">
        <v>279</v>
      </c>
      <c r="B718" s="178">
        <f t="shared" ref="B718:B720" si="42">POWER((F718/$J$717)*100, 2)</f>
        <v>299.8444556886115</v>
      </c>
      <c r="D718" s="272"/>
      <c r="E718" s="272" t="s">
        <v>16</v>
      </c>
      <c r="F718" s="270">
        <v>12000</v>
      </c>
      <c r="G718" s="238">
        <f t="shared" ref="G718:G720" si="43">F718/$J$717</f>
        <v>0.17316017316017315</v>
      </c>
      <c r="H718" s="272"/>
      <c r="I718" s="272"/>
      <c r="J718" s="76"/>
    </row>
    <row r="719" spans="1:10" x14ac:dyDescent="0.25">
      <c r="A719" s="81" t="s">
        <v>279</v>
      </c>
      <c r="B719" s="178">
        <f t="shared" si="42"/>
        <v>6004.3489960416364</v>
      </c>
      <c r="D719" s="272"/>
      <c r="E719" s="272" t="s">
        <v>314</v>
      </c>
      <c r="F719" s="272">
        <v>53699</v>
      </c>
      <c r="G719" s="238">
        <f t="shared" si="43"/>
        <v>0.77487734487734483</v>
      </c>
      <c r="H719" s="272"/>
      <c r="I719" s="272"/>
      <c r="J719" s="76"/>
    </row>
    <row r="720" spans="1:10" x14ac:dyDescent="0.25">
      <c r="A720" s="156" t="s">
        <v>279</v>
      </c>
      <c r="B720" s="131">
        <f t="shared" si="42"/>
        <v>15.179625569235959</v>
      </c>
      <c r="C720" s="150"/>
      <c r="D720" s="12"/>
      <c r="E720" s="12" t="s">
        <v>86</v>
      </c>
      <c r="F720" s="12">
        <v>2700</v>
      </c>
      <c r="G720" s="237">
        <f t="shared" si="43"/>
        <v>3.896103896103896E-2</v>
      </c>
      <c r="H720" s="12"/>
      <c r="I720" s="12"/>
      <c r="J720" s="147"/>
    </row>
    <row r="721" spans="1:10" x14ac:dyDescent="0.25">
      <c r="A721" s="11" t="s">
        <v>280</v>
      </c>
      <c r="B721" s="178">
        <f>POWER((F721/$J$721)*100, 2)</f>
        <v>2.0789616008653328E-2</v>
      </c>
      <c r="C721" s="11">
        <f>SUM(B721:B731)</f>
        <v>3056.7957557598706</v>
      </c>
      <c r="D721" s="274"/>
      <c r="E721" s="274" t="s">
        <v>5</v>
      </c>
      <c r="F721" s="274">
        <v>310</v>
      </c>
      <c r="G721" s="238">
        <f>F721/$J$721</f>
        <v>1.4418604651162791E-3</v>
      </c>
      <c r="H721" s="274"/>
      <c r="I721" s="274"/>
      <c r="J721" s="76">
        <v>215000</v>
      </c>
    </row>
    <row r="722" spans="1:10" x14ac:dyDescent="0.25">
      <c r="A722" s="11" t="s">
        <v>280</v>
      </c>
      <c r="B722" s="178">
        <f t="shared" ref="B722:B731" si="44">POWER((F722/$J$721)*100, 2)</f>
        <v>8.6533261222282304E-3</v>
      </c>
      <c r="D722" s="274"/>
      <c r="E722" s="274" t="s">
        <v>202</v>
      </c>
      <c r="F722" s="274">
        <v>200</v>
      </c>
      <c r="G722" s="238">
        <f t="shared" ref="G722:G731" si="45">F722/$J$721</f>
        <v>9.3023255813953494E-4</v>
      </c>
      <c r="H722" s="274"/>
      <c r="I722" s="274"/>
      <c r="J722" s="76"/>
    </row>
    <row r="723" spans="1:10" x14ac:dyDescent="0.25">
      <c r="A723" s="11" t="s">
        <v>280</v>
      </c>
      <c r="B723" s="178">
        <f t="shared" si="44"/>
        <v>95.402920497566242</v>
      </c>
      <c r="D723" s="274"/>
      <c r="E723" s="274" t="s">
        <v>315</v>
      </c>
      <c r="F723" s="274">
        <v>21000</v>
      </c>
      <c r="G723" s="238">
        <f t="shared" si="45"/>
        <v>9.7674418604651161E-2</v>
      </c>
      <c r="H723" s="274"/>
      <c r="I723" s="274"/>
      <c r="J723" s="76"/>
    </row>
    <row r="724" spans="1:10" x14ac:dyDescent="0.25">
      <c r="A724" s="11" t="s">
        <v>280</v>
      </c>
      <c r="B724" s="178">
        <f t="shared" si="44"/>
        <v>1.2460789616008654</v>
      </c>
      <c r="D724" s="274"/>
      <c r="E724" s="274" t="s">
        <v>134</v>
      </c>
      <c r="F724" s="274">
        <v>2400</v>
      </c>
      <c r="G724" s="238">
        <f t="shared" si="45"/>
        <v>1.1162790697674419E-2</v>
      </c>
      <c r="H724" s="274"/>
      <c r="I724" s="274"/>
      <c r="J724" s="76"/>
    </row>
    <row r="725" spans="1:10" x14ac:dyDescent="0.25">
      <c r="A725" s="11" t="s">
        <v>280</v>
      </c>
      <c r="B725" s="178">
        <f t="shared" si="44"/>
        <v>6.0767982693347751</v>
      </c>
      <c r="D725" s="274"/>
      <c r="E725" s="274" t="s">
        <v>111</v>
      </c>
      <c r="F725" s="274">
        <v>5300</v>
      </c>
      <c r="G725" s="238">
        <f t="shared" si="45"/>
        <v>2.4651162790697675E-2</v>
      </c>
      <c r="H725" s="274"/>
      <c r="I725" s="274"/>
      <c r="J725" s="76"/>
    </row>
    <row r="726" spans="1:10" x14ac:dyDescent="0.25">
      <c r="A726" s="11" t="s">
        <v>280</v>
      </c>
      <c r="B726" s="178">
        <f t="shared" si="44"/>
        <v>8.653326122228231E-5</v>
      </c>
      <c r="D726" s="274"/>
      <c r="E726" s="274" t="s">
        <v>118</v>
      </c>
      <c r="F726" s="274">
        <v>20</v>
      </c>
      <c r="G726" s="238">
        <f t="shared" si="45"/>
        <v>9.3023255813953483E-5</v>
      </c>
      <c r="H726" s="274"/>
      <c r="I726" s="274"/>
      <c r="J726" s="76"/>
    </row>
    <row r="727" spans="1:10" x14ac:dyDescent="0.25">
      <c r="A727" s="11" t="s">
        <v>280</v>
      </c>
      <c r="B727" s="178">
        <f t="shared" si="44"/>
        <v>1419.3618171984854</v>
      </c>
      <c r="D727" s="274"/>
      <c r="E727" s="274" t="s">
        <v>16</v>
      </c>
      <c r="F727" s="270">
        <v>81000</v>
      </c>
      <c r="G727" s="238">
        <f t="shared" si="45"/>
        <v>0.37674418604651161</v>
      </c>
      <c r="H727" s="274"/>
      <c r="I727" s="274"/>
      <c r="J727" s="76"/>
    </row>
    <row r="728" spans="1:10" x14ac:dyDescent="0.25">
      <c r="A728" s="11" t="s">
        <v>280</v>
      </c>
      <c r="B728" s="178">
        <f t="shared" si="44"/>
        <v>8.653326122228231E-5</v>
      </c>
      <c r="D728" s="274"/>
      <c r="E728" s="274" t="s">
        <v>37</v>
      </c>
      <c r="F728" s="270">
        <v>20</v>
      </c>
      <c r="G728" s="238">
        <f t="shared" si="45"/>
        <v>9.3023255813953483E-5</v>
      </c>
      <c r="H728" s="274"/>
      <c r="I728" s="274"/>
      <c r="J728" s="76"/>
    </row>
    <row r="729" spans="1:10" x14ac:dyDescent="0.25">
      <c r="A729" s="11" t="s">
        <v>280</v>
      </c>
      <c r="B729" s="178">
        <f t="shared" si="44"/>
        <v>1479.2431543537048</v>
      </c>
      <c r="D729" s="274"/>
      <c r="E729" s="274" t="s">
        <v>316</v>
      </c>
      <c r="F729" s="274">
        <v>82691</v>
      </c>
      <c r="G729" s="238">
        <f t="shared" si="45"/>
        <v>0.38460930232558138</v>
      </c>
      <c r="H729" s="274"/>
      <c r="I729" s="274"/>
      <c r="J729" s="76"/>
    </row>
    <row r="730" spans="1:10" x14ac:dyDescent="0.25">
      <c r="A730" s="11" t="s">
        <v>280</v>
      </c>
      <c r="B730" s="178">
        <f t="shared" si="44"/>
        <v>33.802055164954027</v>
      </c>
      <c r="D730" s="274"/>
      <c r="E730" s="274" t="s">
        <v>38</v>
      </c>
      <c r="F730" s="274">
        <v>12500</v>
      </c>
      <c r="G730" s="238">
        <f t="shared" si="45"/>
        <v>5.8139534883720929E-2</v>
      </c>
      <c r="H730" s="274"/>
      <c r="I730" s="274"/>
      <c r="J730" s="76"/>
    </row>
    <row r="731" spans="1:10" x14ac:dyDescent="0.25">
      <c r="A731" s="150" t="s">
        <v>280</v>
      </c>
      <c r="B731" s="131">
        <f t="shared" si="44"/>
        <v>21.63331530557058</v>
      </c>
      <c r="C731" s="150"/>
      <c r="D731" s="12"/>
      <c r="E731" s="12" t="s">
        <v>317</v>
      </c>
      <c r="F731" s="12">
        <v>10000</v>
      </c>
      <c r="G731" s="237">
        <f t="shared" si="45"/>
        <v>4.6511627906976744E-2</v>
      </c>
      <c r="H731" s="12"/>
      <c r="I731" s="12"/>
      <c r="J731" s="147"/>
    </row>
    <row r="732" spans="1:10" x14ac:dyDescent="0.25">
      <c r="A732" s="11" t="s">
        <v>285</v>
      </c>
      <c r="E732" s="277" t="s">
        <v>97</v>
      </c>
    </row>
    <row r="733" spans="1:10" x14ac:dyDescent="0.25">
      <c r="A733" s="11" t="s">
        <v>285</v>
      </c>
      <c r="E733" s="277" t="s">
        <v>81</v>
      </c>
    </row>
    <row r="734" spans="1:10" x14ac:dyDescent="0.25">
      <c r="A734" s="11" t="s">
        <v>285</v>
      </c>
      <c r="E734" s="277" t="s">
        <v>210</v>
      </c>
    </row>
    <row r="735" spans="1:10" x14ac:dyDescent="0.25">
      <c r="A735" s="11" t="s">
        <v>285</v>
      </c>
      <c r="E735" s="277" t="s">
        <v>5</v>
      </c>
    </row>
    <row r="736" spans="1:10" x14ac:dyDescent="0.25">
      <c r="A736" s="11" t="s">
        <v>285</v>
      </c>
      <c r="E736" s="277" t="s">
        <v>192</v>
      </c>
    </row>
    <row r="737" spans="1:5" x14ac:dyDescent="0.25">
      <c r="A737" s="11" t="s">
        <v>285</v>
      </c>
      <c r="E737" s="277" t="s">
        <v>93</v>
      </c>
    </row>
    <row r="738" spans="1:5" x14ac:dyDescent="0.25">
      <c r="A738" s="11" t="s">
        <v>285</v>
      </c>
      <c r="E738" s="277" t="s">
        <v>202</v>
      </c>
    </row>
    <row r="739" spans="1:5" x14ac:dyDescent="0.25">
      <c r="A739" s="11" t="s">
        <v>285</v>
      </c>
      <c r="E739" s="277" t="s">
        <v>6</v>
      </c>
    </row>
    <row r="740" spans="1:5" x14ac:dyDescent="0.25">
      <c r="A740" s="11" t="s">
        <v>285</v>
      </c>
      <c r="E740" s="277" t="s">
        <v>101</v>
      </c>
    </row>
    <row r="741" spans="1:5" x14ac:dyDescent="0.25">
      <c r="A741" s="11" t="s">
        <v>285</v>
      </c>
      <c r="E741" s="277" t="s">
        <v>102</v>
      </c>
    </row>
    <row r="742" spans="1:5" x14ac:dyDescent="0.25">
      <c r="A742" s="11" t="s">
        <v>285</v>
      </c>
      <c r="E742" s="277" t="s">
        <v>168</v>
      </c>
    </row>
    <row r="743" spans="1:5" x14ac:dyDescent="0.25">
      <c r="A743" s="11" t="s">
        <v>285</v>
      </c>
      <c r="E743" s="277" t="s">
        <v>245</v>
      </c>
    </row>
    <row r="744" spans="1:5" x14ac:dyDescent="0.25">
      <c r="A744" s="11" t="s">
        <v>285</v>
      </c>
      <c r="E744" s="277" t="s">
        <v>83</v>
      </c>
    </row>
    <row r="745" spans="1:5" x14ac:dyDescent="0.25">
      <c r="A745" s="11" t="s">
        <v>285</v>
      </c>
      <c r="E745" s="277" t="s">
        <v>15</v>
      </c>
    </row>
    <row r="746" spans="1:5" x14ac:dyDescent="0.25">
      <c r="A746" s="11" t="s">
        <v>285</v>
      </c>
      <c r="E746" s="277" t="s">
        <v>319</v>
      </c>
    </row>
    <row r="747" spans="1:5" x14ac:dyDescent="0.25">
      <c r="A747" s="11" t="s">
        <v>285</v>
      </c>
      <c r="E747" s="277" t="s">
        <v>213</v>
      </c>
    </row>
    <row r="748" spans="1:5" x14ac:dyDescent="0.25">
      <c r="A748" s="11" t="s">
        <v>285</v>
      </c>
      <c r="E748" s="277" t="s">
        <v>332</v>
      </c>
    </row>
    <row r="749" spans="1:5" x14ac:dyDescent="0.25">
      <c r="A749" s="11" t="s">
        <v>285</v>
      </c>
      <c r="E749" s="277" t="s">
        <v>340</v>
      </c>
    </row>
    <row r="750" spans="1:5" x14ac:dyDescent="0.25">
      <c r="A750" s="11" t="s">
        <v>285</v>
      </c>
      <c r="E750" s="277" t="s">
        <v>18</v>
      </c>
    </row>
    <row r="751" spans="1:5" x14ac:dyDescent="0.25">
      <c r="A751" s="11" t="s">
        <v>285</v>
      </c>
      <c r="E751" s="277" t="s">
        <v>222</v>
      </c>
    </row>
    <row r="752" spans="1:5" x14ac:dyDescent="0.25">
      <c r="A752" s="11" t="s">
        <v>285</v>
      </c>
      <c r="E752" s="277" t="s">
        <v>320</v>
      </c>
    </row>
    <row r="753" spans="1:5" x14ac:dyDescent="0.25">
      <c r="A753" s="11" t="s">
        <v>285</v>
      </c>
      <c r="E753" s="277" t="s">
        <v>342</v>
      </c>
    </row>
    <row r="754" spans="1:5" x14ac:dyDescent="0.25">
      <c r="A754" s="11" t="s">
        <v>285</v>
      </c>
      <c r="E754" s="277" t="s">
        <v>273</v>
      </c>
    </row>
    <row r="755" spans="1:5" x14ac:dyDescent="0.25">
      <c r="A755" s="11" t="s">
        <v>285</v>
      </c>
      <c r="E755" s="277" t="s">
        <v>52</v>
      </c>
    </row>
    <row r="756" spans="1:5" ht="17.25" x14ac:dyDescent="0.25">
      <c r="A756" s="11" t="s">
        <v>285</v>
      </c>
      <c r="E756" s="277" t="s">
        <v>331</v>
      </c>
    </row>
    <row r="757" spans="1:5" x14ac:dyDescent="0.25">
      <c r="A757" s="11" t="s">
        <v>285</v>
      </c>
      <c r="E757" s="277" t="s">
        <v>19</v>
      </c>
    </row>
    <row r="758" spans="1:5" x14ac:dyDescent="0.25">
      <c r="A758" s="11" t="s">
        <v>285</v>
      </c>
      <c r="E758" s="277" t="s">
        <v>321</v>
      </c>
    </row>
    <row r="759" spans="1:5" x14ac:dyDescent="0.25">
      <c r="A759" s="11" t="s">
        <v>285</v>
      </c>
      <c r="E759" s="277" t="s">
        <v>21</v>
      </c>
    </row>
    <row r="760" spans="1:5" x14ac:dyDescent="0.25">
      <c r="A760" s="11" t="s">
        <v>285</v>
      </c>
      <c r="E760" s="277" t="s">
        <v>190</v>
      </c>
    </row>
    <row r="761" spans="1:5" x14ac:dyDescent="0.25">
      <c r="A761" s="11" t="s">
        <v>285</v>
      </c>
      <c r="E761" s="277" t="s">
        <v>227</v>
      </c>
    </row>
    <row r="762" spans="1:5" x14ac:dyDescent="0.25">
      <c r="A762" s="11" t="s">
        <v>285</v>
      </c>
      <c r="E762" s="277" t="s">
        <v>9</v>
      </c>
    </row>
    <row r="763" spans="1:5" x14ac:dyDescent="0.25">
      <c r="A763" s="11" t="s">
        <v>285</v>
      </c>
      <c r="E763" s="277" t="s">
        <v>23</v>
      </c>
    </row>
    <row r="764" spans="1:5" x14ac:dyDescent="0.25">
      <c r="A764" s="11" t="s">
        <v>285</v>
      </c>
      <c r="E764" s="277" t="s">
        <v>24</v>
      </c>
    </row>
    <row r="765" spans="1:5" x14ac:dyDescent="0.25">
      <c r="A765" s="11" t="s">
        <v>285</v>
      </c>
      <c r="E765" s="277" t="s">
        <v>322</v>
      </c>
    </row>
    <row r="766" spans="1:5" x14ac:dyDescent="0.25">
      <c r="A766" s="11" t="s">
        <v>285</v>
      </c>
      <c r="E766" s="277" t="s">
        <v>25</v>
      </c>
    </row>
    <row r="767" spans="1:5" x14ac:dyDescent="0.25">
      <c r="A767" s="11" t="s">
        <v>285</v>
      </c>
      <c r="E767" s="277" t="s">
        <v>10</v>
      </c>
    </row>
    <row r="768" spans="1:5" x14ac:dyDescent="0.25">
      <c r="A768" s="11" t="s">
        <v>285</v>
      </c>
      <c r="E768" s="277" t="s">
        <v>111</v>
      </c>
    </row>
    <row r="769" spans="1:5" x14ac:dyDescent="0.25">
      <c r="A769" s="11" t="s">
        <v>285</v>
      </c>
      <c r="E769" s="277" t="s">
        <v>228</v>
      </c>
    </row>
    <row r="770" spans="1:5" x14ac:dyDescent="0.25">
      <c r="A770" s="11" t="s">
        <v>285</v>
      </c>
      <c r="E770" s="277" t="s">
        <v>220</v>
      </c>
    </row>
    <row r="771" spans="1:5" x14ac:dyDescent="0.25">
      <c r="A771" s="11" t="s">
        <v>285</v>
      </c>
      <c r="E771" s="277" t="s">
        <v>170</v>
      </c>
    </row>
    <row r="772" spans="1:5" x14ac:dyDescent="0.25">
      <c r="A772" s="11" t="s">
        <v>285</v>
      </c>
      <c r="E772" s="277" t="s">
        <v>154</v>
      </c>
    </row>
    <row r="773" spans="1:5" x14ac:dyDescent="0.25">
      <c r="A773" s="11" t="s">
        <v>285</v>
      </c>
      <c r="E773" s="277" t="s">
        <v>181</v>
      </c>
    </row>
    <row r="774" spans="1:5" x14ac:dyDescent="0.25">
      <c r="A774" s="11" t="s">
        <v>285</v>
      </c>
      <c r="E774" s="277" t="s">
        <v>323</v>
      </c>
    </row>
    <row r="775" spans="1:5" x14ac:dyDescent="0.25">
      <c r="A775" s="11" t="s">
        <v>285</v>
      </c>
      <c r="E775" s="277" t="s">
        <v>333</v>
      </c>
    </row>
    <row r="776" spans="1:5" x14ac:dyDescent="0.25">
      <c r="A776" s="11" t="s">
        <v>285</v>
      </c>
      <c r="E776" s="277" t="s">
        <v>56</v>
      </c>
    </row>
    <row r="777" spans="1:5" x14ac:dyDescent="0.25">
      <c r="A777" s="11" t="s">
        <v>285</v>
      </c>
      <c r="E777" s="277" t="s">
        <v>194</v>
      </c>
    </row>
    <row r="778" spans="1:5" x14ac:dyDescent="0.25">
      <c r="A778" s="11" t="s">
        <v>285</v>
      </c>
      <c r="E778" s="277" t="s">
        <v>165</v>
      </c>
    </row>
    <row r="779" spans="1:5" x14ac:dyDescent="0.25">
      <c r="A779" s="11" t="s">
        <v>285</v>
      </c>
      <c r="E779" s="277" t="s">
        <v>84</v>
      </c>
    </row>
    <row r="780" spans="1:5" x14ac:dyDescent="0.25">
      <c r="A780" s="11" t="s">
        <v>285</v>
      </c>
      <c r="E780" s="277" t="s">
        <v>116</v>
      </c>
    </row>
    <row r="781" spans="1:5" x14ac:dyDescent="0.25">
      <c r="A781" s="11" t="s">
        <v>285</v>
      </c>
      <c r="E781" s="277" t="s">
        <v>324</v>
      </c>
    </row>
    <row r="782" spans="1:5" x14ac:dyDescent="0.25">
      <c r="A782" s="11" t="s">
        <v>285</v>
      </c>
      <c r="E782" s="277" t="s">
        <v>343</v>
      </c>
    </row>
    <row r="783" spans="1:5" x14ac:dyDescent="0.25">
      <c r="A783" s="11" t="s">
        <v>285</v>
      </c>
      <c r="E783" s="277" t="s">
        <v>325</v>
      </c>
    </row>
    <row r="784" spans="1:5" x14ac:dyDescent="0.25">
      <c r="A784" s="11" t="s">
        <v>285</v>
      </c>
      <c r="E784" s="277" t="s">
        <v>28</v>
      </c>
    </row>
    <row r="785" spans="1:5" x14ac:dyDescent="0.25">
      <c r="A785" s="11" t="s">
        <v>285</v>
      </c>
      <c r="E785" s="277" t="s">
        <v>334</v>
      </c>
    </row>
    <row r="786" spans="1:5" x14ac:dyDescent="0.25">
      <c r="A786" s="11" t="s">
        <v>285</v>
      </c>
      <c r="E786" s="277" t="s">
        <v>184</v>
      </c>
    </row>
    <row r="787" spans="1:5" x14ac:dyDescent="0.25">
      <c r="A787" s="11" t="s">
        <v>285</v>
      </c>
      <c r="E787" s="277" t="s">
        <v>326</v>
      </c>
    </row>
    <row r="788" spans="1:5" x14ac:dyDescent="0.25">
      <c r="A788" s="11" t="s">
        <v>285</v>
      </c>
      <c r="E788" s="277" t="s">
        <v>158</v>
      </c>
    </row>
    <row r="789" spans="1:5" x14ac:dyDescent="0.25">
      <c r="A789" s="11" t="s">
        <v>285</v>
      </c>
      <c r="E789" s="277" t="s">
        <v>118</v>
      </c>
    </row>
    <row r="790" spans="1:5" x14ac:dyDescent="0.25">
      <c r="A790" s="11" t="s">
        <v>285</v>
      </c>
      <c r="E790" s="277" t="s">
        <v>85</v>
      </c>
    </row>
    <row r="791" spans="1:5" x14ac:dyDescent="0.25">
      <c r="A791" s="11" t="s">
        <v>285</v>
      </c>
      <c r="E791" s="277" t="s">
        <v>29</v>
      </c>
    </row>
    <row r="792" spans="1:5" ht="17.25" x14ac:dyDescent="0.25">
      <c r="A792" s="11" t="s">
        <v>285</v>
      </c>
      <c r="E792" s="277" t="s">
        <v>335</v>
      </c>
    </row>
    <row r="793" spans="1:5" x14ac:dyDescent="0.25">
      <c r="A793" s="11" t="s">
        <v>285</v>
      </c>
      <c r="E793" s="277" t="s">
        <v>54</v>
      </c>
    </row>
    <row r="794" spans="1:5" x14ac:dyDescent="0.25">
      <c r="A794" s="11" t="s">
        <v>285</v>
      </c>
      <c r="E794" s="277" t="s">
        <v>327</v>
      </c>
    </row>
    <row r="795" spans="1:5" x14ac:dyDescent="0.25">
      <c r="A795" s="11" t="s">
        <v>285</v>
      </c>
      <c r="E795" s="277" t="s">
        <v>120</v>
      </c>
    </row>
    <row r="796" spans="1:5" x14ac:dyDescent="0.25">
      <c r="A796" s="11" t="s">
        <v>285</v>
      </c>
      <c r="E796" s="277" t="s">
        <v>328</v>
      </c>
    </row>
    <row r="797" spans="1:5" x14ac:dyDescent="0.25">
      <c r="A797" s="11" t="s">
        <v>285</v>
      </c>
      <c r="E797" s="277" t="s">
        <v>121</v>
      </c>
    </row>
    <row r="798" spans="1:5" x14ac:dyDescent="0.25">
      <c r="A798" s="11" t="s">
        <v>285</v>
      </c>
      <c r="E798" s="277" t="s">
        <v>32</v>
      </c>
    </row>
    <row r="799" spans="1:5" x14ac:dyDescent="0.25">
      <c r="A799" s="11" t="s">
        <v>285</v>
      </c>
      <c r="E799" s="277" t="s">
        <v>182</v>
      </c>
    </row>
    <row r="800" spans="1:5" x14ac:dyDescent="0.25">
      <c r="A800" s="11" t="s">
        <v>285</v>
      </c>
      <c r="E800" s="277" t="s">
        <v>174</v>
      </c>
    </row>
    <row r="801" spans="1:10" x14ac:dyDescent="0.25">
      <c r="A801" s="11" t="s">
        <v>285</v>
      </c>
      <c r="E801" s="277" t="s">
        <v>122</v>
      </c>
    </row>
    <row r="802" spans="1:10" x14ac:dyDescent="0.25">
      <c r="A802" s="11" t="s">
        <v>285</v>
      </c>
      <c r="E802" s="277" t="s">
        <v>140</v>
      </c>
    </row>
    <row r="803" spans="1:10" x14ac:dyDescent="0.25">
      <c r="A803" s="11" t="s">
        <v>285</v>
      </c>
      <c r="E803" s="277" t="s">
        <v>46</v>
      </c>
    </row>
    <row r="804" spans="1:10" x14ac:dyDescent="0.25">
      <c r="A804" s="11" t="s">
        <v>285</v>
      </c>
      <c r="E804" s="277" t="s">
        <v>161</v>
      </c>
    </row>
    <row r="805" spans="1:10" x14ac:dyDescent="0.25">
      <c r="A805" s="11" t="s">
        <v>285</v>
      </c>
      <c r="E805" s="277" t="s">
        <v>329</v>
      </c>
    </row>
    <row r="806" spans="1:10" x14ac:dyDescent="0.25">
      <c r="A806" s="11" t="s">
        <v>285</v>
      </c>
      <c r="E806" s="277" t="s">
        <v>31</v>
      </c>
    </row>
    <row r="807" spans="1:10" x14ac:dyDescent="0.25">
      <c r="A807" s="11" t="s">
        <v>285</v>
      </c>
      <c r="E807" s="277" t="s">
        <v>128</v>
      </c>
    </row>
    <row r="808" spans="1:10" x14ac:dyDescent="0.25">
      <c r="A808" s="11" t="s">
        <v>285</v>
      </c>
      <c r="E808" s="277" t="s">
        <v>38</v>
      </c>
    </row>
    <row r="809" spans="1:10" x14ac:dyDescent="0.25">
      <c r="A809" s="11" t="s">
        <v>285</v>
      </c>
      <c r="E809" s="277" t="s">
        <v>341</v>
      </c>
    </row>
    <row r="810" spans="1:10" x14ac:dyDescent="0.25">
      <c r="A810" s="11" t="s">
        <v>285</v>
      </c>
      <c r="E810" s="277" t="s">
        <v>330</v>
      </c>
    </row>
    <row r="811" spans="1:10" x14ac:dyDescent="0.25">
      <c r="A811" s="11" t="s">
        <v>285</v>
      </c>
      <c r="E811" s="277" t="s">
        <v>89</v>
      </c>
    </row>
    <row r="812" spans="1:10" x14ac:dyDescent="0.25">
      <c r="A812" s="150" t="s">
        <v>285</v>
      </c>
      <c r="B812" s="12"/>
      <c r="C812" s="150"/>
      <c r="D812" s="12"/>
      <c r="E812" s="12" t="s">
        <v>86</v>
      </c>
      <c r="F812" s="12"/>
      <c r="G812" s="27"/>
      <c r="H812" s="12"/>
      <c r="I812" s="12"/>
      <c r="J812" s="12"/>
    </row>
    <row r="813" spans="1:10" x14ac:dyDescent="0.25">
      <c r="A813" s="11" t="s">
        <v>286</v>
      </c>
      <c r="B813" s="178">
        <f>POWER((F813/$J$813)*100, 2)</f>
        <v>0</v>
      </c>
      <c r="C813" s="11">
        <f>SUM(B813:B844)</f>
        <v>1640.4227110582638</v>
      </c>
      <c r="D813" s="277"/>
      <c r="E813" s="277" t="s">
        <v>97</v>
      </c>
      <c r="F813" s="276"/>
      <c r="G813" s="238"/>
      <c r="H813" s="277"/>
      <c r="I813" s="277"/>
      <c r="J813" s="76">
        <v>23200</v>
      </c>
    </row>
    <row r="814" spans="1:10" x14ac:dyDescent="0.25">
      <c r="A814" s="11" t="s">
        <v>286</v>
      </c>
      <c r="B814" s="178">
        <f t="shared" ref="B814:B844" si="46">POWER((F814/$J$813)*100, 2)</f>
        <v>1.6721165279429254E-2</v>
      </c>
      <c r="D814" s="277"/>
      <c r="E814" s="277" t="s">
        <v>81</v>
      </c>
      <c r="F814" s="276">
        <v>30</v>
      </c>
      <c r="G814" s="238">
        <f>F814/$J$813</f>
        <v>1.2931034482758621E-3</v>
      </c>
      <c r="H814" s="277"/>
      <c r="I814" s="277"/>
      <c r="J814" s="76"/>
    </row>
    <row r="815" spans="1:10" x14ac:dyDescent="0.25">
      <c r="A815" s="11" t="s">
        <v>286</v>
      </c>
      <c r="B815" s="178">
        <f t="shared" si="46"/>
        <v>2.68281807372176</v>
      </c>
      <c r="D815" s="277"/>
      <c r="E815" s="277" t="s">
        <v>5</v>
      </c>
      <c r="F815" s="277">
        <v>380</v>
      </c>
      <c r="G815" s="238">
        <f t="shared" ref="G815:G844" si="47">F815/$J$813</f>
        <v>1.6379310344827588E-2</v>
      </c>
      <c r="H815" s="277"/>
      <c r="I815" s="277"/>
      <c r="J815" s="76"/>
    </row>
    <row r="816" spans="1:10" x14ac:dyDescent="0.25">
      <c r="A816" s="11" t="s">
        <v>286</v>
      </c>
      <c r="B816" s="178">
        <f t="shared" si="46"/>
        <v>0</v>
      </c>
      <c r="D816" s="277"/>
      <c r="E816" s="277" t="s">
        <v>100</v>
      </c>
      <c r="F816" s="277"/>
      <c r="G816" s="238"/>
      <c r="H816" s="277"/>
      <c r="I816" s="277"/>
      <c r="J816" s="76"/>
    </row>
    <row r="817" spans="1:10" x14ac:dyDescent="0.25">
      <c r="A817" s="11" t="s">
        <v>286</v>
      </c>
      <c r="B817" s="178">
        <f t="shared" si="46"/>
        <v>0.74316290130796658</v>
      </c>
      <c r="D817" s="277"/>
      <c r="E817" s="277" t="s">
        <v>6</v>
      </c>
      <c r="F817" s="276">
        <v>200</v>
      </c>
      <c r="G817" s="238">
        <f t="shared" si="47"/>
        <v>8.6206896551724137E-3</v>
      </c>
      <c r="H817" s="277"/>
      <c r="I817" s="277"/>
      <c r="J817" s="76"/>
    </row>
    <row r="818" spans="1:10" x14ac:dyDescent="0.25">
      <c r="A818" s="11" t="s">
        <v>286</v>
      </c>
      <c r="B818" s="178">
        <f t="shared" si="46"/>
        <v>2.4078478002378123</v>
      </c>
      <c r="D818" s="277"/>
      <c r="E818" s="277" t="s">
        <v>101</v>
      </c>
      <c r="F818" s="277">
        <v>360</v>
      </c>
      <c r="G818" s="238">
        <f t="shared" si="47"/>
        <v>1.5517241379310345E-2</v>
      </c>
      <c r="H818" s="277"/>
      <c r="I818" s="277"/>
      <c r="J818" s="76"/>
    </row>
    <row r="819" spans="1:10" x14ac:dyDescent="0.25">
      <c r="A819" s="11" t="s">
        <v>286</v>
      </c>
      <c r="B819" s="178">
        <f t="shared" si="46"/>
        <v>24.95691513079667</v>
      </c>
      <c r="D819" s="277"/>
      <c r="E819" s="277" t="s">
        <v>82</v>
      </c>
      <c r="F819" s="277">
        <v>1159</v>
      </c>
      <c r="G819" s="238">
        <f t="shared" si="47"/>
        <v>4.9956896551724139E-2</v>
      </c>
      <c r="H819" s="277"/>
      <c r="I819" s="277"/>
      <c r="J819" s="76"/>
    </row>
    <row r="820" spans="1:10" x14ac:dyDescent="0.25">
      <c r="A820" s="11" t="s">
        <v>286</v>
      </c>
      <c r="B820" s="178">
        <f t="shared" si="46"/>
        <v>1073.127229488704</v>
      </c>
      <c r="D820" s="277"/>
      <c r="E820" s="277" t="s">
        <v>15</v>
      </c>
      <c r="F820" s="277">
        <v>7600</v>
      </c>
      <c r="G820" s="238">
        <f t="shared" si="47"/>
        <v>0.32758620689655171</v>
      </c>
      <c r="H820" s="277"/>
      <c r="I820" s="277"/>
      <c r="J820" s="76"/>
    </row>
    <row r="821" spans="1:10" x14ac:dyDescent="0.25">
      <c r="A821" s="11" t="s">
        <v>286</v>
      </c>
      <c r="B821" s="178">
        <f t="shared" si="46"/>
        <v>0</v>
      </c>
      <c r="D821" s="277"/>
      <c r="E821" s="277" t="s">
        <v>134</v>
      </c>
      <c r="F821" s="277"/>
      <c r="G821" s="238"/>
      <c r="H821" s="277"/>
      <c r="I821" s="277"/>
      <c r="J821" s="76"/>
    </row>
    <row r="822" spans="1:10" x14ac:dyDescent="0.25">
      <c r="A822" s="11" t="s">
        <v>286</v>
      </c>
      <c r="B822" s="178">
        <f t="shared" si="46"/>
        <v>0</v>
      </c>
      <c r="D822" s="277"/>
      <c r="E822" s="277" t="s">
        <v>19</v>
      </c>
      <c r="F822" s="277"/>
      <c r="G822" s="238"/>
      <c r="H822" s="277"/>
      <c r="I822" s="277"/>
      <c r="J822" s="76"/>
    </row>
    <row r="823" spans="1:10" x14ac:dyDescent="0.25">
      <c r="A823" s="11" t="s">
        <v>286</v>
      </c>
      <c r="B823" s="178">
        <f t="shared" si="46"/>
        <v>2.9726516052318663</v>
      </c>
      <c r="D823" s="277"/>
      <c r="E823" s="277" t="s">
        <v>94</v>
      </c>
      <c r="F823" s="277">
        <v>400</v>
      </c>
      <c r="G823" s="238">
        <f t="shared" si="47"/>
        <v>1.7241379310344827E-2</v>
      </c>
      <c r="H823" s="277"/>
      <c r="I823" s="277"/>
      <c r="J823" s="76"/>
    </row>
    <row r="824" spans="1:10" x14ac:dyDescent="0.25">
      <c r="A824" s="11" t="s">
        <v>286</v>
      </c>
      <c r="B824" s="178">
        <f t="shared" si="46"/>
        <v>0.74316290130796658</v>
      </c>
      <c r="D824" s="277"/>
      <c r="E824" s="277" t="s">
        <v>9</v>
      </c>
      <c r="F824" s="277">
        <v>200</v>
      </c>
      <c r="G824" s="238">
        <f t="shared" si="47"/>
        <v>8.6206896551724137E-3</v>
      </c>
      <c r="H824" s="277"/>
      <c r="I824" s="277"/>
      <c r="J824" s="76"/>
    </row>
    <row r="825" spans="1:10" x14ac:dyDescent="0.25">
      <c r="A825" s="11" t="s">
        <v>286</v>
      </c>
      <c r="B825" s="178">
        <f t="shared" si="46"/>
        <v>0</v>
      </c>
      <c r="D825" s="277"/>
      <c r="E825" s="277" t="s">
        <v>25</v>
      </c>
      <c r="F825" s="277"/>
      <c r="G825" s="238"/>
      <c r="H825" s="277"/>
      <c r="I825" s="277"/>
      <c r="J825" s="76"/>
    </row>
    <row r="826" spans="1:10" x14ac:dyDescent="0.25">
      <c r="A826" s="11" t="s">
        <v>286</v>
      </c>
      <c r="B826" s="178">
        <f t="shared" si="46"/>
        <v>71.300553656361473</v>
      </c>
      <c r="D826" s="277"/>
      <c r="E826" s="277" t="s">
        <v>111</v>
      </c>
      <c r="F826" s="277">
        <v>1959</v>
      </c>
      <c r="G826" s="238">
        <f t="shared" si="47"/>
        <v>8.4439655172413794E-2</v>
      </c>
      <c r="H826" s="277"/>
      <c r="I826" s="277"/>
      <c r="J826" s="76"/>
    </row>
    <row r="827" spans="1:10" x14ac:dyDescent="0.25">
      <c r="A827" s="11" t="s">
        <v>286</v>
      </c>
      <c r="B827" s="178">
        <f t="shared" si="46"/>
        <v>41.80291319857313</v>
      </c>
      <c r="D827" s="277"/>
      <c r="E827" s="277" t="s">
        <v>36</v>
      </c>
      <c r="F827" s="277">
        <v>1500</v>
      </c>
      <c r="G827" s="238">
        <f t="shared" si="47"/>
        <v>6.4655172413793108E-2</v>
      </c>
      <c r="H827" s="277"/>
      <c r="I827" s="277"/>
      <c r="J827" s="76"/>
    </row>
    <row r="828" spans="1:10" x14ac:dyDescent="0.25">
      <c r="A828" s="11" t="s">
        <v>286</v>
      </c>
      <c r="B828" s="178">
        <f t="shared" si="46"/>
        <v>0</v>
      </c>
      <c r="D828" s="277"/>
      <c r="E828" s="277" t="s">
        <v>220</v>
      </c>
      <c r="F828" s="277"/>
      <c r="G828" s="238"/>
      <c r="H828" s="277"/>
      <c r="I828" s="277"/>
      <c r="J828" s="76"/>
    </row>
    <row r="829" spans="1:10" x14ac:dyDescent="0.25">
      <c r="A829" s="11" t="s">
        <v>286</v>
      </c>
      <c r="B829" s="178">
        <f t="shared" si="46"/>
        <v>327.73483947681325</v>
      </c>
      <c r="D829" s="277"/>
      <c r="E829" s="277" t="s">
        <v>170</v>
      </c>
      <c r="F829" s="277">
        <v>4200</v>
      </c>
      <c r="G829" s="238">
        <f t="shared" si="47"/>
        <v>0.18103448275862069</v>
      </c>
      <c r="H829" s="277"/>
      <c r="I829" s="277"/>
      <c r="J829" s="76"/>
    </row>
    <row r="830" spans="1:10" x14ac:dyDescent="0.25">
      <c r="A830" s="11" t="s">
        <v>286</v>
      </c>
      <c r="B830" s="178">
        <f t="shared" si="46"/>
        <v>0</v>
      </c>
      <c r="D830" s="277"/>
      <c r="E830" s="277" t="s">
        <v>181</v>
      </c>
      <c r="F830" s="277"/>
      <c r="G830" s="238"/>
      <c r="H830" s="277"/>
      <c r="I830" s="277"/>
      <c r="J830" s="76"/>
    </row>
    <row r="831" spans="1:10" x14ac:dyDescent="0.25">
      <c r="A831" s="11" t="s">
        <v>286</v>
      </c>
      <c r="B831" s="178">
        <f t="shared" si="46"/>
        <v>31.446956747919149</v>
      </c>
      <c r="D831" s="277"/>
      <c r="E831" s="277" t="s">
        <v>56</v>
      </c>
      <c r="F831" s="277">
        <v>1301</v>
      </c>
      <c r="G831" s="238">
        <f t="shared" si="47"/>
        <v>5.6077586206896554E-2</v>
      </c>
      <c r="H831" s="277"/>
      <c r="I831" s="277"/>
      <c r="J831" s="76"/>
    </row>
    <row r="832" spans="1:10" x14ac:dyDescent="0.25">
      <c r="A832" s="11" t="s">
        <v>286</v>
      </c>
      <c r="B832" s="178">
        <f t="shared" si="46"/>
        <v>7.6099881093935799</v>
      </c>
      <c r="D832" s="277"/>
      <c r="E832" s="277" t="s">
        <v>138</v>
      </c>
      <c r="F832" s="277">
        <v>640</v>
      </c>
      <c r="G832" s="238">
        <f t="shared" si="47"/>
        <v>2.7586206896551724E-2</v>
      </c>
      <c r="H832" s="277"/>
      <c r="I832" s="277"/>
      <c r="J832" s="76"/>
    </row>
    <row r="833" spans="1:10" x14ac:dyDescent="0.25">
      <c r="A833" s="11" t="s">
        <v>286</v>
      </c>
      <c r="B833" s="178">
        <f t="shared" si="46"/>
        <v>1.7854488703923901</v>
      </c>
      <c r="D833" s="277"/>
      <c r="E833" s="277" t="s">
        <v>117</v>
      </c>
      <c r="F833" s="276">
        <v>310</v>
      </c>
      <c r="G833" s="238">
        <f t="shared" si="47"/>
        <v>1.3362068965517242E-2</v>
      </c>
      <c r="H833" s="277"/>
      <c r="I833" s="277"/>
      <c r="J833" s="76"/>
    </row>
    <row r="834" spans="1:10" x14ac:dyDescent="0.25">
      <c r="A834" s="11" t="s">
        <v>286</v>
      </c>
      <c r="B834" s="178">
        <f t="shared" si="46"/>
        <v>10.646718935790725</v>
      </c>
      <c r="D834" s="277"/>
      <c r="E834" s="277" t="s">
        <v>92</v>
      </c>
      <c r="F834" s="277">
        <v>757</v>
      </c>
      <c r="G834" s="238">
        <f t="shared" si="47"/>
        <v>3.2629310344827585E-2</v>
      </c>
      <c r="H834" s="277"/>
      <c r="I834" s="277"/>
      <c r="J834" s="76"/>
    </row>
    <row r="835" spans="1:10" x14ac:dyDescent="0.25">
      <c r="A835" s="11" t="s">
        <v>286</v>
      </c>
      <c r="B835" s="178">
        <f t="shared" si="46"/>
        <v>7.3740338882282979</v>
      </c>
      <c r="D835" s="277"/>
      <c r="E835" s="277" t="s">
        <v>118</v>
      </c>
      <c r="F835" s="277">
        <v>630</v>
      </c>
      <c r="G835" s="238">
        <f t="shared" si="47"/>
        <v>2.7155172413793102E-2</v>
      </c>
      <c r="H835" s="277"/>
      <c r="I835" s="277"/>
      <c r="J835" s="76"/>
    </row>
    <row r="836" spans="1:10" x14ac:dyDescent="0.25">
      <c r="A836" s="11" t="s">
        <v>286</v>
      </c>
      <c r="B836" s="178">
        <f t="shared" si="46"/>
        <v>31.398632580261598</v>
      </c>
      <c r="D836" s="277"/>
      <c r="E836" s="277" t="s">
        <v>344</v>
      </c>
      <c r="F836" s="277">
        <v>1300</v>
      </c>
      <c r="G836" s="238">
        <f t="shared" si="47"/>
        <v>5.6034482758620691E-2</v>
      </c>
      <c r="H836" s="277"/>
      <c r="I836" s="277"/>
      <c r="J836" s="76"/>
    </row>
    <row r="837" spans="1:10" x14ac:dyDescent="0.25">
      <c r="A837" s="11" t="s">
        <v>286</v>
      </c>
      <c r="B837" s="178">
        <f t="shared" si="46"/>
        <v>0</v>
      </c>
      <c r="D837" s="277"/>
      <c r="E837" s="277" t="s">
        <v>37</v>
      </c>
      <c r="F837" s="277"/>
      <c r="G837" s="238"/>
      <c r="H837" s="277"/>
      <c r="I837" s="277"/>
      <c r="J837" s="76"/>
    </row>
    <row r="838" spans="1:10" x14ac:dyDescent="0.25">
      <c r="A838" s="11" t="s">
        <v>286</v>
      </c>
      <c r="B838" s="178">
        <f t="shared" si="46"/>
        <v>0</v>
      </c>
      <c r="D838" s="277"/>
      <c r="E838" s="277" t="s">
        <v>32</v>
      </c>
      <c r="F838" s="277"/>
      <c r="G838" s="238"/>
      <c r="H838" s="277"/>
      <c r="I838" s="277"/>
      <c r="J838" s="76"/>
    </row>
    <row r="839" spans="1:10" x14ac:dyDescent="0.25">
      <c r="A839" s="11" t="s">
        <v>286</v>
      </c>
      <c r="B839" s="178">
        <f t="shared" si="46"/>
        <v>0</v>
      </c>
      <c r="D839" s="277"/>
      <c r="E839" s="277" t="s">
        <v>161</v>
      </c>
      <c r="F839" s="277"/>
      <c r="G839" s="238"/>
      <c r="H839" s="277"/>
      <c r="I839" s="277"/>
      <c r="J839" s="76"/>
    </row>
    <row r="840" spans="1:10" x14ac:dyDescent="0.25">
      <c r="A840" s="11" t="s">
        <v>286</v>
      </c>
      <c r="B840" s="178">
        <f t="shared" si="46"/>
        <v>0</v>
      </c>
      <c r="D840" s="277"/>
      <c r="E840" s="277" t="s">
        <v>31</v>
      </c>
      <c r="F840" s="277"/>
      <c r="G840" s="238"/>
      <c r="H840" s="277"/>
      <c r="I840" s="277"/>
      <c r="J840" s="76"/>
    </row>
    <row r="841" spans="1:10" x14ac:dyDescent="0.25">
      <c r="A841" s="11" t="s">
        <v>286</v>
      </c>
      <c r="B841" s="178">
        <f t="shared" si="46"/>
        <v>0</v>
      </c>
      <c r="D841" s="277"/>
      <c r="E841" s="277" t="s">
        <v>126</v>
      </c>
      <c r="F841" s="277"/>
      <c r="G841" s="238"/>
      <c r="H841" s="277"/>
      <c r="I841" s="277"/>
      <c r="J841" s="76"/>
    </row>
    <row r="842" spans="1:10" x14ac:dyDescent="0.25">
      <c r="A842" s="11" t="s">
        <v>286</v>
      </c>
      <c r="B842" s="178">
        <f t="shared" si="46"/>
        <v>0</v>
      </c>
      <c r="D842" s="277"/>
      <c r="E842" s="277" t="s">
        <v>128</v>
      </c>
      <c r="F842" s="277"/>
      <c r="G842" s="238"/>
      <c r="H842" s="277"/>
      <c r="I842" s="277"/>
      <c r="J842" s="76"/>
    </row>
    <row r="843" spans="1:10" x14ac:dyDescent="0.25">
      <c r="A843" s="11" t="s">
        <v>286</v>
      </c>
      <c r="B843" s="178">
        <f t="shared" si="46"/>
        <v>0</v>
      </c>
      <c r="D843" s="277"/>
      <c r="E843" s="277" t="s">
        <v>38</v>
      </c>
      <c r="F843" s="277"/>
      <c r="G843" s="238"/>
      <c r="H843" s="277"/>
      <c r="I843" s="277"/>
      <c r="J843" s="76"/>
    </row>
    <row r="844" spans="1:10" x14ac:dyDescent="0.25">
      <c r="A844" s="150" t="s">
        <v>286</v>
      </c>
      <c r="B844" s="131">
        <f t="shared" si="46"/>
        <v>1.6721165279429251</v>
      </c>
      <c r="C844" s="150"/>
      <c r="D844" s="12"/>
      <c r="E844" s="12" t="s">
        <v>129</v>
      </c>
      <c r="F844" s="12">
        <v>300</v>
      </c>
      <c r="G844" s="237">
        <f t="shared" si="47"/>
        <v>1.2931034482758621E-2</v>
      </c>
      <c r="H844" s="12"/>
      <c r="I844" s="12"/>
      <c r="J844" s="131"/>
    </row>
    <row r="845" spans="1:10" x14ac:dyDescent="0.25">
      <c r="A845" s="11" t="s">
        <v>288</v>
      </c>
      <c r="B845" s="178">
        <f>POWER((F845/$J$845)*100, 2)</f>
        <v>5.8667879934387752</v>
      </c>
      <c r="C845" s="11">
        <f>SUM(B845:B870)</f>
        <v>2102.8441826606486</v>
      </c>
      <c r="D845" s="280"/>
      <c r="E845" s="280" t="s">
        <v>5</v>
      </c>
      <c r="F845" s="280">
        <v>7000</v>
      </c>
      <c r="G845" s="238">
        <f>F845/$J$845</f>
        <v>2.4221453287197232E-2</v>
      </c>
      <c r="H845" s="280"/>
      <c r="I845" s="280"/>
      <c r="J845" s="76">
        <v>289000</v>
      </c>
    </row>
    <row r="846" spans="1:10" x14ac:dyDescent="0.25">
      <c r="A846" s="11" t="s">
        <v>288</v>
      </c>
      <c r="B846" s="178">
        <f t="shared" ref="B846:B870" si="48">POWER((F846/$J$845)*100, 2)</f>
        <v>47.892146885214501</v>
      </c>
      <c r="D846" s="280"/>
      <c r="E846" s="280" t="s">
        <v>93</v>
      </c>
      <c r="F846" s="280">
        <v>20000</v>
      </c>
      <c r="G846" s="238">
        <f t="shared" ref="G846:G869" si="49">F846/$J$845</f>
        <v>6.9204152249134954E-2</v>
      </c>
      <c r="H846" s="280"/>
      <c r="I846" s="280"/>
      <c r="J846" s="76"/>
    </row>
    <row r="847" spans="1:10" x14ac:dyDescent="0.25">
      <c r="A847" s="11" t="s">
        <v>288</v>
      </c>
      <c r="B847" s="178">
        <f t="shared" si="48"/>
        <v>74.831479508147652</v>
      </c>
      <c r="D847" s="280"/>
      <c r="E847" s="280" t="s">
        <v>6</v>
      </c>
      <c r="F847" s="280">
        <v>25000</v>
      </c>
      <c r="G847" s="238">
        <f t="shared" si="49"/>
        <v>8.6505190311418678E-2</v>
      </c>
      <c r="H847" s="280"/>
      <c r="I847" s="280"/>
      <c r="J847" s="76"/>
    </row>
    <row r="848" spans="1:10" x14ac:dyDescent="0.25">
      <c r="A848" s="11" t="s">
        <v>288</v>
      </c>
      <c r="B848" s="178">
        <f t="shared" si="48"/>
        <v>140.62348882317025</v>
      </c>
      <c r="D848" s="280"/>
      <c r="E848" s="280" t="s">
        <v>102</v>
      </c>
      <c r="F848" s="280">
        <v>34271</v>
      </c>
      <c r="G848" s="238">
        <f t="shared" si="49"/>
        <v>0.1185847750865052</v>
      </c>
      <c r="H848" s="280"/>
      <c r="I848" s="280"/>
      <c r="J848" s="76"/>
    </row>
    <row r="849" spans="1:10" x14ac:dyDescent="0.25">
      <c r="A849" s="11" t="s">
        <v>288</v>
      </c>
      <c r="B849" s="178">
        <f t="shared" si="48"/>
        <v>0</v>
      </c>
      <c r="D849" s="280"/>
      <c r="E849" s="280" t="s">
        <v>271</v>
      </c>
      <c r="F849" s="276"/>
      <c r="G849" s="238"/>
      <c r="H849" s="280"/>
      <c r="I849" s="280"/>
      <c r="J849" s="76"/>
    </row>
    <row r="850" spans="1:10" x14ac:dyDescent="0.25">
      <c r="A850" s="11" t="s">
        <v>288</v>
      </c>
      <c r="B850" s="178">
        <f t="shared" si="48"/>
        <v>1452.8495032387063</v>
      </c>
      <c r="D850" s="280"/>
      <c r="E850" s="280" t="s">
        <v>15</v>
      </c>
      <c r="F850" s="280">
        <v>110156</v>
      </c>
      <c r="G850" s="238">
        <f t="shared" si="49"/>
        <v>0.38116262975778548</v>
      </c>
      <c r="H850" s="280"/>
      <c r="I850" s="280"/>
      <c r="J850" s="76"/>
    </row>
    <row r="851" spans="1:10" x14ac:dyDescent="0.25">
      <c r="A851" s="11" t="s">
        <v>288</v>
      </c>
      <c r="B851" s="178">
        <f t="shared" si="48"/>
        <v>4.9041558410459629</v>
      </c>
      <c r="D851" s="280"/>
      <c r="E851" s="280" t="s">
        <v>213</v>
      </c>
      <c r="F851" s="280">
        <v>6400</v>
      </c>
      <c r="G851" s="238">
        <f t="shared" si="49"/>
        <v>2.2145328719723183E-2</v>
      </c>
      <c r="H851" s="280"/>
      <c r="I851" s="280"/>
      <c r="J851" s="76"/>
    </row>
    <row r="852" spans="1:10" x14ac:dyDescent="0.25">
      <c r="A852" s="11" t="s">
        <v>288</v>
      </c>
      <c r="B852" s="178">
        <f t="shared" si="48"/>
        <v>323.75091294405007</v>
      </c>
      <c r="D852" s="280"/>
      <c r="E852" s="280" t="s">
        <v>268</v>
      </c>
      <c r="F852" s="280">
        <v>52000</v>
      </c>
      <c r="G852" s="238">
        <f t="shared" si="49"/>
        <v>0.17993079584775087</v>
      </c>
      <c r="H852" s="280"/>
      <c r="I852" s="280"/>
      <c r="J852" s="76"/>
    </row>
    <row r="853" spans="1:10" x14ac:dyDescent="0.25">
      <c r="A853" s="11" t="s">
        <v>288</v>
      </c>
      <c r="B853" s="178">
        <f t="shared" si="48"/>
        <v>0</v>
      </c>
      <c r="D853" s="280"/>
      <c r="E853" s="280" t="s">
        <v>266</v>
      </c>
      <c r="F853" s="280"/>
      <c r="G853" s="238"/>
      <c r="H853" s="280"/>
      <c r="I853" s="280"/>
      <c r="J853" s="76"/>
    </row>
    <row r="854" spans="1:10" x14ac:dyDescent="0.25">
      <c r="A854" s="11" t="s">
        <v>288</v>
      </c>
      <c r="B854" s="178">
        <f t="shared" si="48"/>
        <v>9.6981597442559353E-2</v>
      </c>
      <c r="D854" s="280"/>
      <c r="E854" s="280" t="s">
        <v>345</v>
      </c>
      <c r="F854" s="280">
        <v>900</v>
      </c>
      <c r="G854" s="238">
        <f t="shared" si="49"/>
        <v>3.1141868512110727E-3</v>
      </c>
      <c r="H854" s="280"/>
      <c r="I854" s="280"/>
      <c r="J854" s="76"/>
    </row>
    <row r="855" spans="1:10" x14ac:dyDescent="0.25">
      <c r="A855" s="11" t="s">
        <v>288</v>
      </c>
      <c r="B855" s="178">
        <f t="shared" si="48"/>
        <v>1.7289065025562431</v>
      </c>
      <c r="D855" s="280"/>
      <c r="E855" s="280" t="s">
        <v>26</v>
      </c>
      <c r="F855" s="280">
        <v>3800</v>
      </c>
      <c r="G855" s="238">
        <f t="shared" si="49"/>
        <v>1.314878892733564E-2</v>
      </c>
      <c r="H855" s="280"/>
      <c r="I855" s="280"/>
      <c r="J855" s="76"/>
    </row>
    <row r="856" spans="1:10" x14ac:dyDescent="0.25">
      <c r="A856" s="11" t="s">
        <v>288</v>
      </c>
      <c r="B856" s="178">
        <f t="shared" si="48"/>
        <v>0</v>
      </c>
      <c r="D856" s="280"/>
      <c r="E856" s="280" t="s">
        <v>346</v>
      </c>
      <c r="F856" s="280"/>
      <c r="G856" s="238"/>
      <c r="H856" s="280"/>
      <c r="I856" s="280"/>
      <c r="J856" s="76"/>
    </row>
    <row r="857" spans="1:10" x14ac:dyDescent="0.25">
      <c r="A857" s="11" t="s">
        <v>288</v>
      </c>
      <c r="B857" s="178">
        <f t="shared" si="48"/>
        <v>0</v>
      </c>
      <c r="D857" s="280"/>
      <c r="E857" s="280" t="s">
        <v>278</v>
      </c>
      <c r="F857" s="280"/>
      <c r="G857" s="238"/>
      <c r="H857" s="280"/>
      <c r="I857" s="280"/>
      <c r="J857" s="76"/>
    </row>
    <row r="858" spans="1:10" x14ac:dyDescent="0.25">
      <c r="A858" s="11" t="s">
        <v>288</v>
      </c>
      <c r="B858" s="178">
        <f t="shared" si="48"/>
        <v>0</v>
      </c>
      <c r="D858" s="280"/>
      <c r="E858" s="280" t="s">
        <v>84</v>
      </c>
      <c r="F858" s="280"/>
      <c r="G858" s="238"/>
      <c r="H858" s="280"/>
      <c r="I858" s="280"/>
      <c r="J858" s="76"/>
    </row>
    <row r="859" spans="1:10" x14ac:dyDescent="0.25">
      <c r="A859" s="11" t="s">
        <v>288</v>
      </c>
      <c r="B859" s="178">
        <f t="shared" si="48"/>
        <v>0</v>
      </c>
      <c r="D859" s="280"/>
      <c r="E859" s="280" t="s">
        <v>343</v>
      </c>
      <c r="F859" s="280"/>
      <c r="G859" s="238"/>
      <c r="H859" s="280"/>
      <c r="I859" s="280"/>
      <c r="J859" s="76"/>
    </row>
    <row r="860" spans="1:10" x14ac:dyDescent="0.25">
      <c r="A860" s="11" t="s">
        <v>288</v>
      </c>
      <c r="B860" s="178">
        <f t="shared" si="48"/>
        <v>0.74831479508147658</v>
      </c>
      <c r="D860" s="280"/>
      <c r="E860" s="280" t="s">
        <v>139</v>
      </c>
      <c r="F860" s="280">
        <v>2500</v>
      </c>
      <c r="G860" s="238">
        <f t="shared" si="49"/>
        <v>8.6505190311418692E-3</v>
      </c>
      <c r="H860" s="280"/>
      <c r="I860" s="280"/>
      <c r="J860" s="76"/>
    </row>
    <row r="861" spans="1:10" x14ac:dyDescent="0.25">
      <c r="A861" s="11" t="s">
        <v>288</v>
      </c>
      <c r="B861" s="178">
        <f t="shared" si="48"/>
        <v>45.578850947665849</v>
      </c>
      <c r="D861" s="280"/>
      <c r="E861" s="280" t="s">
        <v>92</v>
      </c>
      <c r="F861" s="280">
        <v>19511</v>
      </c>
      <c r="G861" s="238">
        <f t="shared" si="49"/>
        <v>6.7512110726643593E-2</v>
      </c>
      <c r="H861" s="280"/>
      <c r="I861" s="280"/>
      <c r="J861" s="76"/>
    </row>
    <row r="862" spans="1:10" x14ac:dyDescent="0.25">
      <c r="A862" s="11" t="s">
        <v>288</v>
      </c>
      <c r="B862" s="178">
        <f t="shared" si="48"/>
        <v>1.197303672130362E-3</v>
      </c>
      <c r="D862" s="280"/>
      <c r="E862" s="280" t="s">
        <v>218</v>
      </c>
      <c r="F862" s="276">
        <v>100</v>
      </c>
      <c r="G862" s="238">
        <f t="shared" si="49"/>
        <v>3.4602076124567473E-4</v>
      </c>
      <c r="H862" s="280"/>
      <c r="I862" s="280"/>
      <c r="J862" s="76"/>
    </row>
    <row r="863" spans="1:10" x14ac:dyDescent="0.25">
      <c r="A863" s="11" t="s">
        <v>288</v>
      </c>
      <c r="B863" s="178">
        <f t="shared" si="48"/>
        <v>0</v>
      </c>
      <c r="D863" s="280"/>
      <c r="E863" s="280" t="s">
        <v>16</v>
      </c>
      <c r="F863" s="276"/>
      <c r="G863" s="238"/>
      <c r="H863" s="280"/>
      <c r="I863" s="280"/>
      <c r="J863" s="76"/>
    </row>
    <row r="864" spans="1:10" x14ac:dyDescent="0.25">
      <c r="A864" s="11" t="s">
        <v>288</v>
      </c>
      <c r="B864" s="178">
        <f t="shared" si="48"/>
        <v>0.47892146885214504</v>
      </c>
      <c r="D864" s="280"/>
      <c r="E864" s="280" t="s">
        <v>272</v>
      </c>
      <c r="F864" s="280">
        <v>2000</v>
      </c>
      <c r="G864" s="238">
        <f t="shared" si="49"/>
        <v>6.920415224913495E-3</v>
      </c>
      <c r="H864" s="280"/>
      <c r="I864" s="280"/>
      <c r="J864" s="76"/>
    </row>
    <row r="865" spans="1:10" x14ac:dyDescent="0.25">
      <c r="A865" s="11" t="s">
        <v>288</v>
      </c>
      <c r="B865" s="178">
        <f t="shared" si="48"/>
        <v>0</v>
      </c>
      <c r="D865" s="280"/>
      <c r="E865" s="280" t="s">
        <v>32</v>
      </c>
      <c r="F865" s="280"/>
      <c r="G865" s="238"/>
      <c r="H865" s="280"/>
      <c r="I865" s="280"/>
      <c r="J865" s="76"/>
    </row>
    <row r="866" spans="1:10" x14ac:dyDescent="0.25">
      <c r="A866" s="11" t="s">
        <v>288</v>
      </c>
      <c r="B866" s="178">
        <f t="shared" si="48"/>
        <v>1.197303672130362E-3</v>
      </c>
      <c r="D866" s="280"/>
      <c r="E866" s="280" t="s">
        <v>161</v>
      </c>
      <c r="F866" s="280">
        <v>100</v>
      </c>
      <c r="G866" s="238">
        <f t="shared" si="49"/>
        <v>3.4602076124567473E-4</v>
      </c>
      <c r="H866" s="280"/>
      <c r="I866" s="280"/>
      <c r="J866" s="76"/>
    </row>
    <row r="867" spans="1:10" x14ac:dyDescent="0.25">
      <c r="A867" s="11" t="s">
        <v>288</v>
      </c>
      <c r="B867" s="178">
        <f t="shared" si="48"/>
        <v>0</v>
      </c>
      <c r="D867" s="280"/>
      <c r="E867" s="280" t="s">
        <v>193</v>
      </c>
      <c r="F867" s="276"/>
      <c r="G867" s="238"/>
      <c r="H867" s="280"/>
      <c r="I867" s="280"/>
      <c r="J867" s="76"/>
    </row>
    <row r="868" spans="1:10" x14ac:dyDescent="0.25">
      <c r="A868" s="11" t="s">
        <v>288</v>
      </c>
      <c r="B868" s="178">
        <f t="shared" si="48"/>
        <v>0</v>
      </c>
      <c r="D868" s="280"/>
      <c r="E868" s="280" t="s">
        <v>128</v>
      </c>
      <c r="F868" s="276"/>
      <c r="G868" s="238"/>
      <c r="H868" s="280"/>
      <c r="I868" s="280"/>
      <c r="J868" s="76"/>
    </row>
    <row r="869" spans="1:10" x14ac:dyDescent="0.25">
      <c r="A869" s="11" t="s">
        <v>288</v>
      </c>
      <c r="B869" s="178">
        <f t="shared" si="48"/>
        <v>3.491337507932136</v>
      </c>
      <c r="D869" s="280"/>
      <c r="E869" s="280" t="s">
        <v>47</v>
      </c>
      <c r="F869" s="280">
        <v>5400</v>
      </c>
      <c r="G869" s="238">
        <f t="shared" si="49"/>
        <v>1.8685121107266434E-2</v>
      </c>
      <c r="H869" s="280"/>
      <c r="I869" s="280"/>
      <c r="J869" s="76"/>
    </row>
    <row r="870" spans="1:10" x14ac:dyDescent="0.25">
      <c r="A870" s="150" t="s">
        <v>288</v>
      </c>
      <c r="B870" s="131">
        <f t="shared" si="48"/>
        <v>0</v>
      </c>
      <c r="C870" s="150"/>
      <c r="D870" s="12"/>
      <c r="E870" s="12" t="s">
        <v>86</v>
      </c>
      <c r="F870" s="12"/>
      <c r="G870" s="237"/>
      <c r="H870" s="12"/>
      <c r="I870" s="12"/>
      <c r="J870" s="147"/>
    </row>
    <row r="871" spans="1:10" x14ac:dyDescent="0.25">
      <c r="A871" s="11" t="s">
        <v>289</v>
      </c>
      <c r="B871" s="178">
        <f>POWER((F871/$J$871)*100, 2)</f>
        <v>6.8859715306071125</v>
      </c>
      <c r="C871" s="11">
        <f>SUM(B871:B887)</f>
        <v>6183.0793224686886</v>
      </c>
      <c r="D871" s="281"/>
      <c r="E871" s="281" t="s">
        <v>5</v>
      </c>
      <c r="F871" s="281">
        <v>3700</v>
      </c>
      <c r="G871" s="238">
        <f>F871/$J$871</f>
        <v>2.6241134751773049E-2</v>
      </c>
      <c r="H871" s="281"/>
      <c r="I871" s="281"/>
      <c r="J871" s="76">
        <v>141000</v>
      </c>
    </row>
    <row r="872" spans="1:10" x14ac:dyDescent="0.25">
      <c r="A872" s="11" t="s">
        <v>289</v>
      </c>
      <c r="B872" s="178">
        <f t="shared" ref="B872:B887" si="50">POWER((F872/$J$871)*100, 2)</f>
        <v>8.8727931190583984</v>
      </c>
      <c r="D872" s="281"/>
      <c r="E872" s="281" t="s">
        <v>93</v>
      </c>
      <c r="F872" s="281">
        <v>4200</v>
      </c>
      <c r="G872" s="238">
        <f t="shared" ref="G872:G887" si="51">F872/$J$871</f>
        <v>2.9787234042553193E-2</v>
      </c>
      <c r="H872" s="281"/>
      <c r="I872" s="281"/>
      <c r="J872" s="76"/>
    </row>
    <row r="873" spans="1:10" x14ac:dyDescent="0.25">
      <c r="A873" s="11" t="s">
        <v>289</v>
      </c>
      <c r="B873" s="178">
        <f t="shared" si="50"/>
        <v>4.5269352648257124</v>
      </c>
      <c r="D873" s="281"/>
      <c r="E873" s="281" t="s">
        <v>102</v>
      </c>
      <c r="F873" s="281">
        <v>3000</v>
      </c>
      <c r="G873" s="238">
        <f t="shared" si="51"/>
        <v>2.1276595744680851E-2</v>
      </c>
      <c r="H873" s="281"/>
      <c r="I873" s="281"/>
      <c r="J873" s="76"/>
    </row>
    <row r="874" spans="1:10" x14ac:dyDescent="0.25">
      <c r="A874" s="11" t="s">
        <v>289</v>
      </c>
      <c r="B874" s="178">
        <f t="shared" si="50"/>
        <v>5.0299280720285703E-7</v>
      </c>
      <c r="D874" s="281"/>
      <c r="E874" s="281" t="s">
        <v>82</v>
      </c>
      <c r="F874" s="276">
        <v>1</v>
      </c>
      <c r="G874" s="238"/>
      <c r="H874" s="281"/>
      <c r="I874" s="281"/>
      <c r="J874" s="76"/>
    </row>
    <row r="875" spans="1:10" x14ac:dyDescent="0.25">
      <c r="A875" s="11" t="s">
        <v>289</v>
      </c>
      <c r="B875" s="178">
        <f t="shared" si="50"/>
        <v>6086.2129671545699</v>
      </c>
      <c r="D875" s="281"/>
      <c r="E875" s="281" t="s">
        <v>15</v>
      </c>
      <c r="F875" s="281">
        <v>110000</v>
      </c>
      <c r="G875" s="238">
        <f t="shared" si="51"/>
        <v>0.78014184397163122</v>
      </c>
      <c r="H875" s="281"/>
      <c r="I875" s="281"/>
      <c r="J875" s="76"/>
    </row>
    <row r="876" spans="1:10" x14ac:dyDescent="0.25">
      <c r="A876" s="11" t="s">
        <v>289</v>
      </c>
      <c r="B876" s="178">
        <f t="shared" si="50"/>
        <v>0</v>
      </c>
      <c r="D876" s="281"/>
      <c r="E876" s="281" t="s">
        <v>348</v>
      </c>
      <c r="F876" s="281"/>
      <c r="G876" s="238"/>
      <c r="H876" s="281"/>
      <c r="I876" s="281"/>
      <c r="J876" s="76"/>
    </row>
    <row r="877" spans="1:10" x14ac:dyDescent="0.25">
      <c r="A877" s="11" t="s">
        <v>289</v>
      </c>
      <c r="B877" s="178">
        <f>POWER((G877/$J$871)*100, 2)</f>
        <v>0</v>
      </c>
      <c r="D877" s="281"/>
      <c r="E877" s="281" t="s">
        <v>266</v>
      </c>
      <c r="G877" s="276"/>
      <c r="H877" s="238"/>
      <c r="I877" s="281"/>
      <c r="J877" s="76"/>
    </row>
    <row r="878" spans="1:10" x14ac:dyDescent="0.25">
      <c r="A878" s="11" t="s">
        <v>289</v>
      </c>
      <c r="B878" s="178">
        <f>POWER((G878/$J$871)*100, 2)</f>
        <v>0</v>
      </c>
      <c r="D878" s="281"/>
      <c r="E878" s="281" t="s">
        <v>56</v>
      </c>
      <c r="G878" s="276"/>
      <c r="H878" s="238"/>
      <c r="I878" s="281"/>
      <c r="J878" s="76"/>
    </row>
    <row r="879" spans="1:10" x14ac:dyDescent="0.25">
      <c r="A879" s="11" t="s">
        <v>289</v>
      </c>
      <c r="B879" s="178">
        <f t="shared" si="50"/>
        <v>0</v>
      </c>
      <c r="D879" s="281"/>
      <c r="E879" s="281" t="s">
        <v>165</v>
      </c>
      <c r="F879" s="276"/>
      <c r="G879" s="238"/>
      <c r="H879" s="281"/>
      <c r="I879" s="281"/>
      <c r="J879" s="76"/>
    </row>
    <row r="880" spans="1:10" x14ac:dyDescent="0.25">
      <c r="A880" s="11" t="s">
        <v>289</v>
      </c>
      <c r="B880" s="178">
        <f t="shared" si="50"/>
        <v>0</v>
      </c>
      <c r="D880" s="281"/>
      <c r="E880" s="281" t="s">
        <v>92</v>
      </c>
      <c r="F880" s="276"/>
      <c r="G880" s="238"/>
      <c r="H880" s="281"/>
      <c r="I880" s="281"/>
      <c r="J880" s="76"/>
    </row>
    <row r="881" spans="1:10" x14ac:dyDescent="0.25">
      <c r="A881" s="11" t="s">
        <v>289</v>
      </c>
      <c r="B881" s="178">
        <f t="shared" si="50"/>
        <v>40.742417383431416</v>
      </c>
      <c r="D881" s="281"/>
      <c r="E881" s="281" t="s">
        <v>16</v>
      </c>
      <c r="F881" s="281">
        <v>9000</v>
      </c>
      <c r="G881" s="238">
        <f t="shared" si="51"/>
        <v>6.3829787234042548E-2</v>
      </c>
      <c r="H881" s="281"/>
      <c r="I881" s="281"/>
      <c r="J881" s="76"/>
    </row>
    <row r="882" spans="1:10" x14ac:dyDescent="0.25">
      <c r="A882" s="11" t="s">
        <v>289</v>
      </c>
      <c r="B882" s="178">
        <f t="shared" si="50"/>
        <v>0</v>
      </c>
      <c r="D882" s="281"/>
      <c r="E882" s="281" t="s">
        <v>121</v>
      </c>
      <c r="F882" s="276"/>
      <c r="G882" s="238"/>
      <c r="H882" s="281"/>
      <c r="I882" s="281"/>
      <c r="J882" s="76"/>
    </row>
    <row r="883" spans="1:10" x14ac:dyDescent="0.25">
      <c r="A883" s="11" t="s">
        <v>289</v>
      </c>
      <c r="B883" s="178">
        <f t="shared" si="50"/>
        <v>32.191539660982848</v>
      </c>
      <c r="D883" s="281"/>
      <c r="E883" s="281" t="s">
        <v>140</v>
      </c>
      <c r="F883" s="281">
        <v>8000</v>
      </c>
      <c r="G883" s="238">
        <f t="shared" si="51"/>
        <v>5.6737588652482268E-2</v>
      </c>
      <c r="H883" s="281"/>
      <c r="I883" s="281"/>
      <c r="J883" s="76"/>
    </row>
    <row r="884" spans="1:10" x14ac:dyDescent="0.25">
      <c r="A884" s="11" t="s">
        <v>289</v>
      </c>
      <c r="B884" s="178">
        <f t="shared" si="50"/>
        <v>0</v>
      </c>
      <c r="D884" s="281"/>
      <c r="E884" s="281" t="s">
        <v>161</v>
      </c>
      <c r="F884" s="276"/>
      <c r="G884" s="238"/>
      <c r="H884" s="281"/>
      <c r="I884" s="281"/>
      <c r="J884" s="76"/>
    </row>
    <row r="885" spans="1:10" x14ac:dyDescent="0.25">
      <c r="A885" s="11" t="s">
        <v>289</v>
      </c>
      <c r="B885" s="178">
        <f t="shared" si="50"/>
        <v>3.1437050450178567</v>
      </c>
      <c r="D885" s="281"/>
      <c r="E885" s="281" t="s">
        <v>31</v>
      </c>
      <c r="F885" s="281">
        <v>2500</v>
      </c>
      <c r="G885" s="238">
        <f t="shared" si="51"/>
        <v>1.7730496453900711E-2</v>
      </c>
      <c r="H885" s="281"/>
      <c r="I885" s="281"/>
      <c r="J885" s="76"/>
    </row>
    <row r="886" spans="1:10" x14ac:dyDescent="0.25">
      <c r="A886" s="11" t="s">
        <v>289</v>
      </c>
      <c r="B886" s="178">
        <f t="shared" si="50"/>
        <v>0</v>
      </c>
      <c r="D886" s="281"/>
      <c r="E886" s="281" t="s">
        <v>38</v>
      </c>
      <c r="F886" s="281"/>
      <c r="G886" s="238"/>
      <c r="H886" s="281"/>
      <c r="I886" s="281"/>
      <c r="J886" s="76"/>
    </row>
    <row r="887" spans="1:10" x14ac:dyDescent="0.25">
      <c r="A887" s="150" t="s">
        <v>289</v>
      </c>
      <c r="B887" s="131">
        <f t="shared" si="50"/>
        <v>0.502992807202857</v>
      </c>
      <c r="C887" s="150"/>
      <c r="D887" s="12"/>
      <c r="E887" s="12" t="s">
        <v>47</v>
      </c>
      <c r="F887" s="12">
        <v>1000</v>
      </c>
      <c r="G887" s="237">
        <f t="shared" si="51"/>
        <v>7.0921985815602835E-3</v>
      </c>
      <c r="H887" s="12"/>
      <c r="I887" s="12"/>
      <c r="J887" s="131"/>
    </row>
    <row r="888" spans="1:10" x14ac:dyDescent="0.25">
      <c r="A888" s="11" t="s">
        <v>290</v>
      </c>
      <c r="B888" s="178">
        <f>POWER((F888/$J$888)*100, 2)</f>
        <v>62.32686980609418</v>
      </c>
      <c r="C888" s="11">
        <f>SUM(B888:B893)</f>
        <v>2916.6441489689141</v>
      </c>
      <c r="D888" s="282"/>
      <c r="E888" s="282" t="s">
        <v>82</v>
      </c>
      <c r="F888" s="276">
        <v>9000</v>
      </c>
      <c r="G888" s="238">
        <f>F888/$J$888</f>
        <v>7.8947368421052627E-2</v>
      </c>
      <c r="H888" s="282"/>
      <c r="I888" s="282"/>
      <c r="J888" s="76">
        <v>114000</v>
      </c>
    </row>
    <row r="889" spans="1:10" x14ac:dyDescent="0.25">
      <c r="A889" s="11" t="s">
        <v>290</v>
      </c>
      <c r="B889" s="178">
        <f t="shared" ref="B889:B893" si="52">POWER((F889/$J$888)*100, 2)</f>
        <v>1073.7694182825487</v>
      </c>
      <c r="D889" s="282"/>
      <c r="E889" s="282" t="s">
        <v>111</v>
      </c>
      <c r="F889" s="276">
        <v>37356</v>
      </c>
      <c r="G889" s="238">
        <f t="shared" ref="G889:G892" si="53">F889/$J$888</f>
        <v>0.3276842105263158</v>
      </c>
      <c r="H889" s="282"/>
      <c r="I889" s="282"/>
      <c r="J889" s="76"/>
    </row>
    <row r="890" spans="1:10" x14ac:dyDescent="0.25">
      <c r="A890" s="11" t="s">
        <v>290</v>
      </c>
      <c r="B890" s="178">
        <f t="shared" si="52"/>
        <v>0</v>
      </c>
      <c r="D890" s="282"/>
      <c r="E890" s="282" t="s">
        <v>92</v>
      </c>
      <c r="F890" s="276"/>
      <c r="G890" s="238"/>
      <c r="H890" s="282"/>
      <c r="I890" s="282"/>
      <c r="J890" s="76"/>
    </row>
    <row r="891" spans="1:10" x14ac:dyDescent="0.25">
      <c r="A891" s="11" t="s">
        <v>290</v>
      </c>
      <c r="B891" s="178">
        <f t="shared" si="52"/>
        <v>942.59772237611583</v>
      </c>
      <c r="D891" s="282"/>
      <c r="E891" s="282" t="s">
        <v>16</v>
      </c>
      <c r="F891" s="276">
        <v>35000</v>
      </c>
      <c r="G891" s="238">
        <f t="shared" si="53"/>
        <v>0.30701754385964913</v>
      </c>
      <c r="H891" s="282"/>
      <c r="I891" s="282"/>
      <c r="J891" s="76"/>
    </row>
    <row r="892" spans="1:10" x14ac:dyDescent="0.25">
      <c r="A892" s="11" t="s">
        <v>290</v>
      </c>
      <c r="B892" s="178">
        <f t="shared" si="52"/>
        <v>837.95013850415523</v>
      </c>
      <c r="D892" s="282"/>
      <c r="E892" s="282" t="s">
        <v>174</v>
      </c>
      <c r="F892" s="276">
        <v>33000</v>
      </c>
      <c r="G892" s="238">
        <f t="shared" si="53"/>
        <v>0.28947368421052633</v>
      </c>
      <c r="H892" s="282"/>
      <c r="I892" s="282"/>
      <c r="J892" s="76"/>
    </row>
    <row r="893" spans="1:10" x14ac:dyDescent="0.25">
      <c r="A893" s="150" t="s">
        <v>290</v>
      </c>
      <c r="B893" s="131">
        <f t="shared" si="52"/>
        <v>0</v>
      </c>
      <c r="C893" s="150"/>
      <c r="D893" s="12"/>
      <c r="E893" s="12" t="s">
        <v>38</v>
      </c>
      <c r="F893" s="12"/>
      <c r="G893" s="237"/>
      <c r="H893" s="12"/>
      <c r="I893" s="12"/>
      <c r="J893" s="147"/>
    </row>
    <row r="894" spans="1:10" x14ac:dyDescent="0.25">
      <c r="A894" s="11" t="s">
        <v>291</v>
      </c>
      <c r="B894" s="178">
        <f>POWER((F894/$J$894)*100, 2)</f>
        <v>0.65155495749498038</v>
      </c>
      <c r="C894" s="11">
        <f>SUM(B894:B902)</f>
        <v>5300.9860950916309</v>
      </c>
      <c r="D894" s="283"/>
      <c r="E894" s="283" t="s">
        <v>192</v>
      </c>
      <c r="F894" s="283">
        <v>247</v>
      </c>
      <c r="G894" s="238">
        <f>F894/$J$894</f>
        <v>8.0718954248366007E-3</v>
      </c>
      <c r="H894" s="283"/>
      <c r="I894" s="283"/>
      <c r="J894" s="76">
        <v>30600</v>
      </c>
    </row>
    <row r="895" spans="1:10" x14ac:dyDescent="0.25">
      <c r="A895" s="11" t="s">
        <v>291</v>
      </c>
      <c r="B895" s="178">
        <f t="shared" ref="B895:B902" si="54">POWER((F895/$J$894)*100, 2)</f>
        <v>4271.8612499466008</v>
      </c>
      <c r="D895" s="283"/>
      <c r="E895" s="283" t="s">
        <v>83</v>
      </c>
      <c r="F895" s="283">
        <v>20000</v>
      </c>
      <c r="G895" s="238">
        <f t="shared" ref="G895:G900" si="55">F895/$J$894</f>
        <v>0.65359477124183007</v>
      </c>
      <c r="H895" s="283"/>
      <c r="I895" s="283"/>
      <c r="J895" s="76"/>
    </row>
    <row r="896" spans="1:10" x14ac:dyDescent="0.25">
      <c r="A896" s="11" t="s">
        <v>291</v>
      </c>
      <c r="B896" s="178">
        <f t="shared" si="54"/>
        <v>0</v>
      </c>
      <c r="D896" s="283"/>
      <c r="E896" s="283" t="s">
        <v>15</v>
      </c>
      <c r="F896" s="283"/>
      <c r="G896" s="238"/>
      <c r="H896" s="283"/>
      <c r="I896" s="283"/>
      <c r="J896" s="76"/>
    </row>
    <row r="897" spans="1:10" x14ac:dyDescent="0.25">
      <c r="A897" s="11" t="s">
        <v>291</v>
      </c>
      <c r="B897" s="178">
        <f t="shared" si="54"/>
        <v>2.1626297577854673E-2</v>
      </c>
      <c r="D897" s="283"/>
      <c r="E897" s="283" t="s">
        <v>349</v>
      </c>
      <c r="F897" s="283">
        <v>45</v>
      </c>
      <c r="G897" s="238">
        <f t="shared" si="55"/>
        <v>1.4705882352941176E-3</v>
      </c>
      <c r="H897" s="283"/>
      <c r="I897" s="283"/>
      <c r="J897" s="76"/>
    </row>
    <row r="898" spans="1:10" x14ac:dyDescent="0.25">
      <c r="A898" s="11" t="s">
        <v>291</v>
      </c>
      <c r="B898" s="178">
        <f t="shared" si="54"/>
        <v>1025.6738861121792</v>
      </c>
      <c r="D898" s="283"/>
      <c r="E898" s="283" t="s">
        <v>111</v>
      </c>
      <c r="F898" s="283">
        <v>9800</v>
      </c>
      <c r="G898" s="238">
        <f t="shared" si="55"/>
        <v>0.3202614379084967</v>
      </c>
      <c r="H898" s="283"/>
      <c r="I898" s="283"/>
      <c r="J898" s="76"/>
    </row>
    <row r="899" spans="1:10" x14ac:dyDescent="0.25">
      <c r="A899" s="11" t="s">
        <v>291</v>
      </c>
      <c r="B899" s="178">
        <f t="shared" si="54"/>
        <v>0</v>
      </c>
      <c r="D899" s="283"/>
      <c r="E899" s="283" t="s">
        <v>16</v>
      </c>
      <c r="F899" s="283"/>
      <c r="G899" s="238"/>
      <c r="H899" s="283"/>
      <c r="I899" s="283"/>
      <c r="J899" s="76"/>
    </row>
    <row r="900" spans="1:10" x14ac:dyDescent="0.25">
      <c r="A900" s="11" t="s">
        <v>291</v>
      </c>
      <c r="B900" s="178">
        <f t="shared" si="54"/>
        <v>2.7777777777777781</v>
      </c>
      <c r="D900" s="283"/>
      <c r="E900" s="283" t="s">
        <v>141</v>
      </c>
      <c r="F900" s="283">
        <v>510</v>
      </c>
      <c r="G900" s="238">
        <f t="shared" si="55"/>
        <v>1.6666666666666666E-2</v>
      </c>
      <c r="H900" s="283"/>
      <c r="I900" s="283"/>
      <c r="J900" s="76"/>
    </row>
    <row r="901" spans="1:10" x14ac:dyDescent="0.25">
      <c r="A901" s="11" t="s">
        <v>291</v>
      </c>
      <c r="B901" s="178">
        <f t="shared" si="54"/>
        <v>0</v>
      </c>
      <c r="D901" s="283"/>
      <c r="E901" s="283" t="s">
        <v>38</v>
      </c>
      <c r="F901" s="283"/>
      <c r="G901" s="238"/>
      <c r="H901" s="283"/>
      <c r="I901" s="283"/>
      <c r="J901" s="76"/>
    </row>
    <row r="902" spans="1:10" x14ac:dyDescent="0.25">
      <c r="A902" s="150" t="s">
        <v>291</v>
      </c>
      <c r="B902" s="131">
        <f t="shared" si="54"/>
        <v>0</v>
      </c>
      <c r="C902" s="150"/>
      <c r="D902" s="12"/>
      <c r="E902" s="12" t="s">
        <v>129</v>
      </c>
      <c r="F902" s="12"/>
      <c r="G902" s="237"/>
      <c r="H902" s="150"/>
      <c r="I902" s="12"/>
      <c r="J902" s="147"/>
    </row>
    <row r="903" spans="1:10" x14ac:dyDescent="0.25">
      <c r="A903" s="11" t="s">
        <v>293</v>
      </c>
      <c r="B903" s="178">
        <f>POWER((F903/$J$903)*100, 2)</f>
        <v>0</v>
      </c>
      <c r="C903" s="11">
        <f>SUM(B903:B953)</f>
        <v>2028.2423676040517</v>
      </c>
      <c r="D903" s="285"/>
      <c r="E903" s="285" t="s">
        <v>130</v>
      </c>
      <c r="F903" s="284"/>
      <c r="G903" s="238"/>
      <c r="H903" s="285"/>
      <c r="I903" s="285"/>
      <c r="J903" s="76">
        <v>7410000</v>
      </c>
    </row>
    <row r="904" spans="1:10" x14ac:dyDescent="0.25">
      <c r="A904" s="11" t="s">
        <v>293</v>
      </c>
      <c r="B904" s="178">
        <f t="shared" ref="B904:B953" si="56">POWER((F904/$J$903)*100, 2)</f>
        <v>0.45530622986408203</v>
      </c>
      <c r="D904" s="285"/>
      <c r="E904" s="285" t="s">
        <v>97</v>
      </c>
      <c r="F904" s="285">
        <v>50000</v>
      </c>
      <c r="G904" s="238">
        <f>F904/$J$903</f>
        <v>6.7476383265856954E-3</v>
      </c>
      <c r="H904" s="285"/>
      <c r="I904" s="285"/>
      <c r="J904" s="76"/>
    </row>
    <row r="905" spans="1:10" x14ac:dyDescent="0.25">
      <c r="A905" s="11" t="s">
        <v>293</v>
      </c>
      <c r="B905" s="178">
        <f t="shared" si="56"/>
        <v>5.2633400172287861E-2</v>
      </c>
      <c r="D905" s="285"/>
      <c r="E905" s="285" t="s">
        <v>81</v>
      </c>
      <c r="F905" s="285">
        <v>17000</v>
      </c>
      <c r="G905" s="238">
        <f t="shared" ref="G905:G952" si="57">F905/$J$903</f>
        <v>2.2941970310391361E-3</v>
      </c>
      <c r="H905" s="285"/>
      <c r="I905" s="285"/>
      <c r="J905" s="76"/>
    </row>
    <row r="906" spans="1:10" x14ac:dyDescent="0.25">
      <c r="A906" s="11" t="s">
        <v>293</v>
      </c>
      <c r="B906" s="178">
        <f t="shared" si="56"/>
        <v>0</v>
      </c>
      <c r="D906" s="285"/>
      <c r="E906" s="285" t="s">
        <v>210</v>
      </c>
      <c r="F906" s="285"/>
      <c r="G906" s="238"/>
      <c r="H906" s="285"/>
      <c r="I906" s="285"/>
      <c r="J906" s="76"/>
    </row>
    <row r="907" spans="1:10" x14ac:dyDescent="0.25">
      <c r="A907" s="11" t="s">
        <v>293</v>
      </c>
      <c r="B907" s="178">
        <f t="shared" si="56"/>
        <v>6.5936153317998625E-3</v>
      </c>
      <c r="D907" s="285"/>
      <c r="E907" s="285" t="s">
        <v>5</v>
      </c>
      <c r="F907" s="284">
        <v>6017</v>
      </c>
      <c r="G907" s="238">
        <f t="shared" si="57"/>
        <v>8.1201079622132254E-4</v>
      </c>
      <c r="H907" s="285"/>
      <c r="I907" s="285"/>
      <c r="J907" s="76"/>
    </row>
    <row r="908" spans="1:10" x14ac:dyDescent="0.25">
      <c r="A908" s="11" t="s">
        <v>293</v>
      </c>
      <c r="B908" s="178">
        <f t="shared" si="56"/>
        <v>0</v>
      </c>
      <c r="D908" s="285"/>
      <c r="E908" s="285" t="s">
        <v>100</v>
      </c>
      <c r="F908" s="284"/>
      <c r="G908" s="238"/>
      <c r="H908" s="285"/>
      <c r="I908" s="285"/>
      <c r="J908" s="76"/>
    </row>
    <row r="909" spans="1:10" x14ac:dyDescent="0.25">
      <c r="A909" s="11" t="s">
        <v>293</v>
      </c>
      <c r="B909" s="178">
        <f t="shared" si="56"/>
        <v>0.40230858470790282</v>
      </c>
      <c r="D909" s="285"/>
      <c r="E909" s="285" t="s">
        <v>93</v>
      </c>
      <c r="F909" s="285">
        <v>47000</v>
      </c>
      <c r="G909" s="238">
        <f t="shared" si="57"/>
        <v>6.3427800269905531E-3</v>
      </c>
      <c r="H909" s="285"/>
      <c r="I909" s="285"/>
      <c r="J909" s="76"/>
    </row>
    <row r="910" spans="1:10" x14ac:dyDescent="0.25">
      <c r="A910" s="11" t="s">
        <v>293</v>
      </c>
      <c r="B910" s="178">
        <f t="shared" si="56"/>
        <v>0</v>
      </c>
      <c r="D910" s="285"/>
      <c r="E910" s="285" t="s">
        <v>39</v>
      </c>
      <c r="F910" s="285"/>
      <c r="G910" s="238"/>
      <c r="H910" s="285"/>
      <c r="I910" s="285"/>
      <c r="J910" s="76"/>
    </row>
    <row r="911" spans="1:10" x14ac:dyDescent="0.25">
      <c r="A911" s="11" t="s">
        <v>293</v>
      </c>
      <c r="B911" s="178">
        <f t="shared" si="56"/>
        <v>0</v>
      </c>
      <c r="D911" s="285"/>
      <c r="E911" s="285" t="s">
        <v>6</v>
      </c>
      <c r="F911" s="284"/>
      <c r="G911" s="238"/>
      <c r="H911" s="285"/>
      <c r="I911" s="285"/>
      <c r="J911" s="76"/>
    </row>
    <row r="912" spans="1:10" x14ac:dyDescent="0.25">
      <c r="A912" s="11" t="s">
        <v>293</v>
      </c>
      <c r="B912" s="178">
        <f t="shared" si="56"/>
        <v>0.65564097100427798</v>
      </c>
      <c r="D912" s="285"/>
      <c r="E912" s="285" t="s">
        <v>101</v>
      </c>
      <c r="F912" s="284">
        <v>60000</v>
      </c>
      <c r="G912" s="238">
        <f t="shared" si="57"/>
        <v>8.0971659919028341E-3</v>
      </c>
      <c r="H912" s="285"/>
      <c r="I912" s="285"/>
      <c r="J912" s="76"/>
    </row>
    <row r="913" spans="1:10" x14ac:dyDescent="0.25">
      <c r="A913" s="11" t="s">
        <v>293</v>
      </c>
      <c r="B913" s="178">
        <f t="shared" si="56"/>
        <v>9.6342798239239746E-2</v>
      </c>
      <c r="D913" s="285"/>
      <c r="E913" s="285" t="s">
        <v>102</v>
      </c>
      <c r="F913" s="285">
        <v>23000</v>
      </c>
      <c r="G913" s="238">
        <f t="shared" si="57"/>
        <v>3.1039136302294197E-3</v>
      </c>
      <c r="H913" s="285"/>
      <c r="I913" s="285"/>
      <c r="J913" s="76"/>
    </row>
    <row r="914" spans="1:10" x14ac:dyDescent="0.25">
      <c r="A914" s="11" t="s">
        <v>293</v>
      </c>
      <c r="B914" s="178">
        <f t="shared" si="56"/>
        <v>0.18649343175232796</v>
      </c>
      <c r="D914" s="285"/>
      <c r="E914" s="285" t="s">
        <v>82</v>
      </c>
      <c r="F914" s="285">
        <v>32000</v>
      </c>
      <c r="G914" s="238">
        <f t="shared" si="57"/>
        <v>4.3184885290148446E-3</v>
      </c>
      <c r="H914" s="285"/>
      <c r="I914" s="285"/>
      <c r="J914" s="76"/>
    </row>
    <row r="915" spans="1:10" x14ac:dyDescent="0.25">
      <c r="A915" s="11" t="s">
        <v>293</v>
      </c>
      <c r="B915" s="178">
        <f t="shared" si="56"/>
        <v>0</v>
      </c>
      <c r="D915" s="285"/>
      <c r="E915" s="285" t="s">
        <v>83</v>
      </c>
      <c r="F915" s="285"/>
      <c r="G915" s="238"/>
      <c r="H915" s="285"/>
      <c r="I915" s="285"/>
      <c r="J915" s="76"/>
    </row>
    <row r="916" spans="1:10" x14ac:dyDescent="0.25">
      <c r="A916" s="11" t="s">
        <v>293</v>
      </c>
      <c r="B916" s="178">
        <f t="shared" si="56"/>
        <v>1639.1024275106952</v>
      </c>
      <c r="D916" s="285"/>
      <c r="E916" s="285" t="s">
        <v>15</v>
      </c>
      <c r="F916" s="285">
        <v>3000000</v>
      </c>
      <c r="G916" s="238">
        <f t="shared" si="57"/>
        <v>0.40485829959514169</v>
      </c>
      <c r="H916" s="285"/>
      <c r="I916" s="285"/>
      <c r="J916" s="76"/>
    </row>
    <row r="917" spans="1:10" x14ac:dyDescent="0.25">
      <c r="A917" s="11" t="s">
        <v>293</v>
      </c>
      <c r="B917" s="178">
        <f t="shared" si="56"/>
        <v>0</v>
      </c>
      <c r="D917" s="285"/>
      <c r="E917" s="285" t="s">
        <v>103</v>
      </c>
      <c r="F917" s="285"/>
      <c r="G917" s="238"/>
      <c r="H917" s="285"/>
      <c r="I917" s="285"/>
      <c r="J917" s="76"/>
    </row>
    <row r="918" spans="1:10" x14ac:dyDescent="0.25">
      <c r="A918" s="11" t="s">
        <v>293</v>
      </c>
      <c r="B918" s="178">
        <f t="shared" si="56"/>
        <v>0</v>
      </c>
      <c r="D918" s="285"/>
      <c r="E918" s="285" t="s">
        <v>222</v>
      </c>
      <c r="F918" s="285"/>
      <c r="G918" s="238"/>
      <c r="H918" s="285"/>
      <c r="I918" s="285"/>
      <c r="J918" s="76"/>
    </row>
    <row r="919" spans="1:10" x14ac:dyDescent="0.25">
      <c r="A919" s="11" t="s">
        <v>293</v>
      </c>
      <c r="B919" s="178">
        <f t="shared" si="56"/>
        <v>0</v>
      </c>
      <c r="D919" s="285"/>
      <c r="E919" s="285" t="s">
        <v>106</v>
      </c>
      <c r="F919" s="285"/>
      <c r="G919" s="238"/>
      <c r="H919" s="285"/>
      <c r="I919" s="285"/>
      <c r="J919" s="76"/>
    </row>
    <row r="920" spans="1:10" x14ac:dyDescent="0.25">
      <c r="A920" s="11" t="s">
        <v>293</v>
      </c>
      <c r="B920" s="178">
        <f t="shared" si="56"/>
        <v>0</v>
      </c>
      <c r="D920" s="285"/>
      <c r="E920" s="285" t="s">
        <v>152</v>
      </c>
      <c r="F920" s="285"/>
      <c r="G920" s="238"/>
      <c r="H920" s="285"/>
      <c r="I920" s="285"/>
      <c r="J920" s="76"/>
    </row>
    <row r="921" spans="1:10" x14ac:dyDescent="0.25">
      <c r="A921" s="11" t="s">
        <v>293</v>
      </c>
      <c r="B921" s="178">
        <f t="shared" si="56"/>
        <v>0</v>
      </c>
      <c r="D921" s="285"/>
      <c r="E921" s="285" t="s">
        <v>108</v>
      </c>
      <c r="F921" s="285"/>
      <c r="G921" s="238"/>
      <c r="H921" s="285"/>
      <c r="I921" s="285"/>
      <c r="J921" s="76"/>
    </row>
    <row r="922" spans="1:10" x14ac:dyDescent="0.25">
      <c r="A922" s="11" t="s">
        <v>293</v>
      </c>
      <c r="B922" s="178">
        <f t="shared" si="56"/>
        <v>0.89240021053360075</v>
      </c>
      <c r="D922" s="285"/>
      <c r="E922" s="285" t="s">
        <v>94</v>
      </c>
      <c r="F922" s="285">
        <v>70000</v>
      </c>
      <c r="G922" s="238">
        <f t="shared" si="57"/>
        <v>9.4466936572199737E-3</v>
      </c>
      <c r="H922" s="285"/>
      <c r="I922" s="285"/>
      <c r="J922" s="76"/>
    </row>
    <row r="923" spans="1:10" x14ac:dyDescent="0.25">
      <c r="A923" s="11" t="s">
        <v>293</v>
      </c>
      <c r="B923" s="178">
        <f t="shared" si="56"/>
        <v>0</v>
      </c>
      <c r="D923" s="285"/>
      <c r="E923" s="285" t="s">
        <v>21</v>
      </c>
      <c r="F923" s="285"/>
      <c r="G923" s="238"/>
      <c r="H923" s="285"/>
      <c r="I923" s="285"/>
      <c r="J923" s="76"/>
    </row>
    <row r="924" spans="1:10" x14ac:dyDescent="0.25">
      <c r="A924" s="11" t="s">
        <v>293</v>
      </c>
      <c r="B924" s="178">
        <f t="shared" si="56"/>
        <v>0</v>
      </c>
      <c r="D924" s="285"/>
      <c r="E924" s="285" t="s">
        <v>190</v>
      </c>
      <c r="F924" s="285"/>
      <c r="G924" s="238"/>
      <c r="H924" s="285"/>
      <c r="I924" s="285"/>
      <c r="J924" s="76"/>
    </row>
    <row r="925" spans="1:10" x14ac:dyDescent="0.25">
      <c r="A925" s="11" t="s">
        <v>293</v>
      </c>
      <c r="B925" s="178">
        <f t="shared" si="56"/>
        <v>89.240021053360095</v>
      </c>
      <c r="D925" s="285"/>
      <c r="E925" s="285" t="s">
        <v>9</v>
      </c>
      <c r="F925" s="285">
        <v>700000</v>
      </c>
      <c r="G925" s="238">
        <f t="shared" si="57"/>
        <v>9.4466936572199733E-2</v>
      </c>
      <c r="H925" s="285"/>
      <c r="I925" s="285"/>
      <c r="J925" s="76"/>
    </row>
    <row r="926" spans="1:10" x14ac:dyDescent="0.25">
      <c r="A926" s="11" t="s">
        <v>293</v>
      </c>
      <c r="B926" s="178">
        <f t="shared" si="56"/>
        <v>16.39102427510695</v>
      </c>
      <c r="D926" s="285"/>
      <c r="E926" s="285" t="s">
        <v>24</v>
      </c>
      <c r="F926" s="285">
        <v>300000</v>
      </c>
      <c r="G926" s="238">
        <f t="shared" si="57"/>
        <v>4.048582995951417E-2</v>
      </c>
      <c r="H926" s="285"/>
      <c r="I926" s="285"/>
      <c r="J926" s="76"/>
    </row>
    <row r="927" spans="1:10" x14ac:dyDescent="0.25">
      <c r="A927" s="11" t="s">
        <v>293</v>
      </c>
      <c r="B927" s="178">
        <f t="shared" si="56"/>
        <v>0</v>
      </c>
      <c r="D927" s="285"/>
      <c r="E927" s="285" t="s">
        <v>25</v>
      </c>
      <c r="F927" s="285"/>
      <c r="G927" s="238"/>
      <c r="H927" s="285"/>
      <c r="I927" s="285"/>
      <c r="J927" s="76"/>
    </row>
    <row r="928" spans="1:10" x14ac:dyDescent="0.25">
      <c r="A928" s="11" t="s">
        <v>293</v>
      </c>
      <c r="B928" s="178">
        <f t="shared" si="56"/>
        <v>16.39102427510695</v>
      </c>
      <c r="D928" s="285"/>
      <c r="E928" s="285" t="s">
        <v>36</v>
      </c>
      <c r="F928" s="285">
        <v>300000</v>
      </c>
      <c r="G928" s="238">
        <f t="shared" si="57"/>
        <v>4.048582995951417E-2</v>
      </c>
      <c r="H928" s="285"/>
      <c r="I928" s="285"/>
      <c r="J928" s="76"/>
    </row>
    <row r="929" spans="1:10" x14ac:dyDescent="0.25">
      <c r="A929" s="11" t="s">
        <v>293</v>
      </c>
      <c r="B929" s="178">
        <f t="shared" si="56"/>
        <v>0</v>
      </c>
      <c r="D929" s="285"/>
      <c r="E929" s="285" t="s">
        <v>176</v>
      </c>
      <c r="F929" s="285"/>
      <c r="G929" s="238"/>
      <c r="H929" s="285"/>
      <c r="I929" s="285"/>
      <c r="J929" s="76"/>
    </row>
    <row r="930" spans="1:10" x14ac:dyDescent="0.25">
      <c r="A930" s="11" t="s">
        <v>293</v>
      </c>
      <c r="B930" s="178">
        <f t="shared" si="56"/>
        <v>0</v>
      </c>
      <c r="D930" s="285"/>
      <c r="E930" s="285" t="s">
        <v>220</v>
      </c>
      <c r="F930" s="285"/>
      <c r="G930" s="238"/>
      <c r="H930" s="285"/>
      <c r="I930" s="285"/>
      <c r="J930" s="76"/>
    </row>
    <row r="931" spans="1:10" x14ac:dyDescent="0.25">
      <c r="A931" s="11" t="s">
        <v>293</v>
      </c>
      <c r="B931" s="178">
        <f t="shared" si="56"/>
        <v>0</v>
      </c>
      <c r="D931" s="285"/>
      <c r="E931" s="285" t="s">
        <v>170</v>
      </c>
      <c r="F931" s="285"/>
      <c r="G931" s="238"/>
      <c r="H931" s="285"/>
      <c r="I931" s="285"/>
      <c r="J931" s="76"/>
    </row>
    <row r="932" spans="1:10" x14ac:dyDescent="0.25">
      <c r="A932" s="11" t="s">
        <v>293</v>
      </c>
      <c r="B932" s="178">
        <f t="shared" si="56"/>
        <v>1.6436554898093356</v>
      </c>
      <c r="D932" s="285"/>
      <c r="E932" s="285" t="s">
        <v>154</v>
      </c>
      <c r="F932" s="285">
        <v>95000</v>
      </c>
      <c r="G932" s="238">
        <f t="shared" si="57"/>
        <v>1.282051282051282E-2</v>
      </c>
      <c r="H932" s="285"/>
      <c r="I932" s="285"/>
      <c r="J932" s="76"/>
    </row>
    <row r="933" spans="1:10" x14ac:dyDescent="0.25">
      <c r="A933" s="11" t="s">
        <v>293</v>
      </c>
      <c r="B933" s="178">
        <f t="shared" si="56"/>
        <v>0.11382655746602051</v>
      </c>
      <c r="D933" s="285"/>
      <c r="E933" s="285" t="s">
        <v>195</v>
      </c>
      <c r="F933" s="285">
        <v>25000</v>
      </c>
      <c r="G933" s="238">
        <f t="shared" si="57"/>
        <v>3.3738191632928477E-3</v>
      </c>
      <c r="H933" s="285"/>
      <c r="I933" s="285"/>
      <c r="J933" s="76"/>
    </row>
    <row r="934" spans="1:10" x14ac:dyDescent="0.25">
      <c r="A934" s="11" t="s">
        <v>293</v>
      </c>
      <c r="B934" s="178">
        <f t="shared" si="56"/>
        <v>5.0330893984676217E-2</v>
      </c>
      <c r="D934" s="285"/>
      <c r="E934" s="285" t="s">
        <v>26</v>
      </c>
      <c r="F934" s="285">
        <v>16624</v>
      </c>
      <c r="G934" s="238">
        <f t="shared" si="57"/>
        <v>2.2434547908232118E-3</v>
      </c>
      <c r="H934" s="285"/>
      <c r="I934" s="285"/>
      <c r="J934" s="76"/>
    </row>
    <row r="935" spans="1:10" x14ac:dyDescent="0.25">
      <c r="A935" s="11" t="s">
        <v>293</v>
      </c>
      <c r="B935" s="178">
        <f t="shared" si="56"/>
        <v>12.84733902721092</v>
      </c>
      <c r="D935" s="285"/>
      <c r="E935" s="285" t="s">
        <v>56</v>
      </c>
      <c r="F935" s="285">
        <v>265598</v>
      </c>
      <c r="G935" s="238">
        <f t="shared" si="57"/>
        <v>3.5843184885290147E-2</v>
      </c>
      <c r="H935" s="285"/>
      <c r="I935" s="285"/>
      <c r="J935" s="76"/>
    </row>
    <row r="936" spans="1:10" x14ac:dyDescent="0.25">
      <c r="A936" s="11" t="s">
        <v>293</v>
      </c>
      <c r="B936" s="178">
        <f t="shared" si="56"/>
        <v>182.12249194563279</v>
      </c>
      <c r="D936" s="285"/>
      <c r="E936" s="285" t="s">
        <v>165</v>
      </c>
      <c r="F936" s="285">
        <v>1000000</v>
      </c>
      <c r="G936" s="238">
        <f t="shared" si="57"/>
        <v>0.1349527665317139</v>
      </c>
      <c r="H936" s="285"/>
      <c r="I936" s="285"/>
      <c r="J936" s="76"/>
    </row>
    <row r="937" spans="1:10" x14ac:dyDescent="0.25">
      <c r="A937" s="11" t="s">
        <v>293</v>
      </c>
      <c r="B937" s="178">
        <f t="shared" si="56"/>
        <v>0</v>
      </c>
      <c r="D937" s="285"/>
      <c r="E937" s="285" t="s">
        <v>139</v>
      </c>
      <c r="F937" s="285"/>
      <c r="G937" s="238"/>
      <c r="H937" s="285"/>
      <c r="I937" s="285"/>
      <c r="J937" s="76"/>
    </row>
    <row r="938" spans="1:10" x14ac:dyDescent="0.25">
      <c r="A938" s="11" t="s">
        <v>293</v>
      </c>
      <c r="B938" s="178">
        <f t="shared" si="56"/>
        <v>2.6918579635791438</v>
      </c>
      <c r="D938" s="285"/>
      <c r="E938" s="285" t="s">
        <v>28</v>
      </c>
      <c r="F938" s="285">
        <v>121575</v>
      </c>
      <c r="G938" s="238">
        <f t="shared" si="57"/>
        <v>1.6406882591093117E-2</v>
      </c>
      <c r="H938" s="285"/>
      <c r="I938" s="285"/>
      <c r="J938" s="76"/>
    </row>
    <row r="939" spans="1:10" x14ac:dyDescent="0.25">
      <c r="A939" s="11" t="s">
        <v>293</v>
      </c>
      <c r="B939" s="178">
        <f t="shared" si="56"/>
        <v>0.14696513793046925</v>
      </c>
      <c r="D939" s="285"/>
      <c r="E939" s="285" t="s">
        <v>92</v>
      </c>
      <c r="F939" s="285">
        <v>28407</v>
      </c>
      <c r="G939" s="238">
        <f t="shared" si="57"/>
        <v>3.8336032388663968E-3</v>
      </c>
      <c r="H939" s="285"/>
      <c r="I939" s="285"/>
      <c r="J939" s="76"/>
    </row>
    <row r="940" spans="1:10" x14ac:dyDescent="0.25">
      <c r="A940" s="11" t="s">
        <v>293</v>
      </c>
      <c r="B940" s="178">
        <f t="shared" si="56"/>
        <v>0</v>
      </c>
      <c r="D940" s="285"/>
      <c r="E940" s="285" t="s">
        <v>118</v>
      </c>
      <c r="F940" s="285"/>
      <c r="G940" s="238"/>
      <c r="H940" s="285"/>
      <c r="I940" s="285"/>
      <c r="J940" s="76"/>
    </row>
    <row r="941" spans="1:10" x14ac:dyDescent="0.25">
      <c r="A941" s="11" t="s">
        <v>293</v>
      </c>
      <c r="B941" s="178">
        <f t="shared" si="56"/>
        <v>0</v>
      </c>
      <c r="D941" s="285"/>
      <c r="E941" s="285" t="s">
        <v>29</v>
      </c>
      <c r="F941" s="285"/>
      <c r="G941" s="238"/>
      <c r="H941" s="285"/>
      <c r="I941" s="285"/>
      <c r="J941" s="76"/>
    </row>
    <row r="942" spans="1:10" x14ac:dyDescent="0.25">
      <c r="A942" s="11" t="s">
        <v>293</v>
      </c>
      <c r="B942" s="178">
        <f t="shared" si="56"/>
        <v>8.0316018948024066</v>
      </c>
      <c r="D942" s="285"/>
      <c r="E942" s="285" t="s">
        <v>16</v>
      </c>
      <c r="F942" s="285">
        <v>210000</v>
      </c>
      <c r="G942" s="238">
        <f t="shared" si="57"/>
        <v>2.8340080971659919E-2</v>
      </c>
      <c r="H942" s="285"/>
      <c r="I942" s="285"/>
      <c r="J942" s="76"/>
    </row>
    <row r="943" spans="1:10" x14ac:dyDescent="0.25">
      <c r="A943" s="11" t="s">
        <v>293</v>
      </c>
      <c r="B943" s="178">
        <f t="shared" si="56"/>
        <v>0</v>
      </c>
      <c r="D943" s="285"/>
      <c r="E943" s="285" t="s">
        <v>54</v>
      </c>
      <c r="F943" s="285"/>
      <c r="G943" s="238"/>
      <c r="H943" s="285"/>
      <c r="I943" s="285"/>
      <c r="J943" s="76"/>
    </row>
    <row r="944" spans="1:10" x14ac:dyDescent="0.25">
      <c r="A944" s="11" t="s">
        <v>293</v>
      </c>
      <c r="B944" s="178">
        <f t="shared" si="56"/>
        <v>1.8212249194563278E-2</v>
      </c>
      <c r="D944" s="285"/>
      <c r="E944" s="285" t="s">
        <v>120</v>
      </c>
      <c r="F944" s="285">
        <v>10000</v>
      </c>
      <c r="G944" s="238">
        <f t="shared" si="57"/>
        <v>1.3495276653171389E-3</v>
      </c>
      <c r="H944" s="285"/>
      <c r="I944" s="285"/>
      <c r="J944" s="76"/>
    </row>
    <row r="945" spans="1:10" x14ac:dyDescent="0.25">
      <c r="A945" s="11" t="s">
        <v>293</v>
      </c>
      <c r="B945" s="178">
        <f t="shared" si="56"/>
        <v>0</v>
      </c>
      <c r="D945" s="285"/>
      <c r="E945" s="285" t="s">
        <v>121</v>
      </c>
      <c r="F945" s="285"/>
      <c r="G945" s="238"/>
      <c r="H945" s="285"/>
      <c r="I945" s="285"/>
      <c r="J945" s="76"/>
    </row>
    <row r="946" spans="1:10" x14ac:dyDescent="0.25">
      <c r="A946" s="11" t="s">
        <v>293</v>
      </c>
      <c r="B946" s="178">
        <f t="shared" si="56"/>
        <v>0</v>
      </c>
      <c r="D946" s="285"/>
      <c r="E946" s="285" t="s">
        <v>32</v>
      </c>
      <c r="F946" s="285"/>
      <c r="G946" s="238"/>
      <c r="H946" s="285"/>
      <c r="I946" s="285"/>
      <c r="J946" s="76"/>
    </row>
    <row r="947" spans="1:10" x14ac:dyDescent="0.25">
      <c r="A947" s="11" t="s">
        <v>293</v>
      </c>
      <c r="B947" s="178">
        <f t="shared" si="56"/>
        <v>5.3043497992099535</v>
      </c>
      <c r="D947" s="285"/>
      <c r="E947" s="285" t="s">
        <v>161</v>
      </c>
      <c r="F947" s="285">
        <v>170661</v>
      </c>
      <c r="G947" s="238">
        <f t="shared" si="57"/>
        <v>2.3031174089068827E-2</v>
      </c>
      <c r="H947" s="285"/>
      <c r="I947" s="285"/>
      <c r="J947" s="76"/>
    </row>
    <row r="948" spans="1:10" x14ac:dyDescent="0.25">
      <c r="A948" s="11" t="s">
        <v>293</v>
      </c>
      <c r="B948" s="178">
        <f t="shared" si="56"/>
        <v>0</v>
      </c>
      <c r="D948" s="285"/>
      <c r="E948" s="285" t="s">
        <v>166</v>
      </c>
      <c r="F948" s="285"/>
      <c r="G948" s="238"/>
      <c r="H948" s="285"/>
      <c r="I948" s="285"/>
      <c r="J948" s="76"/>
    </row>
    <row r="949" spans="1:10" x14ac:dyDescent="0.25">
      <c r="A949" s="11" t="s">
        <v>293</v>
      </c>
      <c r="B949" s="178">
        <f t="shared" si="56"/>
        <v>16.39102427510695</v>
      </c>
      <c r="D949" s="285"/>
      <c r="E949" s="285" t="s">
        <v>31</v>
      </c>
      <c r="F949" s="285">
        <v>300000</v>
      </c>
      <c r="G949" s="238">
        <f t="shared" si="57"/>
        <v>4.048582995951417E-2</v>
      </c>
      <c r="H949" s="285"/>
      <c r="I949" s="285"/>
      <c r="J949" s="76"/>
    </row>
    <row r="950" spans="1:10" x14ac:dyDescent="0.25">
      <c r="A950" s="11" t="s">
        <v>293</v>
      </c>
      <c r="B950" s="178">
        <f t="shared" si="56"/>
        <v>0.29139598711301246</v>
      </c>
      <c r="D950" s="285"/>
      <c r="E950" s="285" t="s">
        <v>128</v>
      </c>
      <c r="F950" s="285">
        <v>40000</v>
      </c>
      <c r="G950" s="238">
        <f t="shared" si="57"/>
        <v>5.3981106612685558E-3</v>
      </c>
      <c r="H950" s="285"/>
      <c r="I950" s="285"/>
      <c r="J950" s="76"/>
    </row>
    <row r="951" spans="1:10" x14ac:dyDescent="0.25">
      <c r="A951" s="11" t="s">
        <v>293</v>
      </c>
      <c r="B951" s="178">
        <f t="shared" si="56"/>
        <v>32.89587510767992</v>
      </c>
      <c r="D951" s="285"/>
      <c r="E951" s="285" t="s">
        <v>38</v>
      </c>
      <c r="F951" s="285">
        <v>425000</v>
      </c>
      <c r="G951" s="238">
        <f t="shared" si="57"/>
        <v>5.7354925775978408E-2</v>
      </c>
      <c r="H951" s="285"/>
      <c r="I951" s="285"/>
      <c r="J951" s="76"/>
    </row>
    <row r="952" spans="1:10" x14ac:dyDescent="0.25">
      <c r="A952" s="11" t="s">
        <v>293</v>
      </c>
      <c r="B952" s="178">
        <f t="shared" si="56"/>
        <v>1.8212249194563281</v>
      </c>
      <c r="D952" s="285"/>
      <c r="E952" s="285" t="s">
        <v>47</v>
      </c>
      <c r="F952" s="285">
        <v>100000</v>
      </c>
      <c r="G952" s="238">
        <f t="shared" si="57"/>
        <v>1.3495276653171391E-2</v>
      </c>
      <c r="H952" s="285"/>
      <c r="I952" s="285"/>
      <c r="J952" s="11"/>
    </row>
    <row r="953" spans="1:10" x14ac:dyDescent="0.25">
      <c r="A953" s="150" t="s">
        <v>293</v>
      </c>
      <c r="B953" s="131">
        <f t="shared" si="56"/>
        <v>0</v>
      </c>
      <c r="C953" s="150"/>
      <c r="D953" s="12"/>
      <c r="E953" s="12" t="s">
        <v>171</v>
      </c>
      <c r="F953" s="140"/>
      <c r="G953" s="237"/>
      <c r="H953" s="12"/>
      <c r="I953" s="12"/>
      <c r="J953" s="150"/>
    </row>
    <row r="954" spans="1:10" x14ac:dyDescent="0.25">
      <c r="A954" s="11" t="s">
        <v>296</v>
      </c>
      <c r="B954" s="178">
        <f>POWER((F954/$J$954)*100, 2)</f>
        <v>0</v>
      </c>
      <c r="C954" s="11">
        <f>SUM(B954:B970)</f>
        <v>2297.4978432142616</v>
      </c>
      <c r="D954" s="286"/>
      <c r="E954" s="286" t="s">
        <v>5</v>
      </c>
      <c r="F954" s="287"/>
      <c r="G954" s="238"/>
      <c r="H954" s="286"/>
      <c r="I954" s="286"/>
      <c r="J954" s="76">
        <v>1210</v>
      </c>
    </row>
    <row r="955" spans="1:10" x14ac:dyDescent="0.25">
      <c r="A955" s="11" t="s">
        <v>296</v>
      </c>
      <c r="B955" s="178">
        <f t="shared" ref="B955:B970" si="58">POWER((F955/$J$954)*100, 2)</f>
        <v>0.76237432552421269</v>
      </c>
      <c r="D955" s="286"/>
      <c r="E955" s="286" t="s">
        <v>93</v>
      </c>
      <c r="F955" s="286">
        <v>10.565</v>
      </c>
      <c r="G955" s="238">
        <f>F955/$J$954</f>
        <v>8.7314049586776857E-3</v>
      </c>
      <c r="H955" s="286"/>
      <c r="I955" s="286"/>
      <c r="J955" s="76"/>
    </row>
    <row r="956" spans="1:10" x14ac:dyDescent="0.25">
      <c r="A956" s="11" t="s">
        <v>296</v>
      </c>
      <c r="B956" s="178">
        <f t="shared" si="58"/>
        <v>65.596612253261398</v>
      </c>
      <c r="D956" s="286"/>
      <c r="E956" s="286" t="s">
        <v>6</v>
      </c>
      <c r="F956" s="286">
        <v>98</v>
      </c>
      <c r="G956" s="238">
        <f t="shared" ref="G956:G969" si="59">F956/$J$954</f>
        <v>8.0991735537190079E-2</v>
      </c>
      <c r="H956" s="286"/>
      <c r="I956" s="286"/>
      <c r="J956" s="76"/>
    </row>
    <row r="957" spans="1:10" x14ac:dyDescent="0.25">
      <c r="A957" s="11" t="s">
        <v>296</v>
      </c>
      <c r="B957" s="178">
        <f t="shared" si="58"/>
        <v>0.98353937572570183</v>
      </c>
      <c r="D957" s="286"/>
      <c r="E957" s="286" t="s">
        <v>271</v>
      </c>
      <c r="F957" s="286">
        <v>12</v>
      </c>
      <c r="G957" s="238">
        <f t="shared" si="59"/>
        <v>9.9173553719008271E-3</v>
      </c>
      <c r="H957" s="286"/>
      <c r="I957" s="286"/>
      <c r="J957" s="76"/>
    </row>
    <row r="958" spans="1:10" x14ac:dyDescent="0.25">
      <c r="A958" s="11" t="s">
        <v>296</v>
      </c>
      <c r="B958" s="178">
        <f t="shared" si="58"/>
        <v>0</v>
      </c>
      <c r="D958" s="286"/>
      <c r="E958" s="286" t="s">
        <v>82</v>
      </c>
      <c r="F958" s="287"/>
      <c r="G958" s="238"/>
      <c r="H958" s="286"/>
      <c r="I958" s="286"/>
      <c r="J958" s="76"/>
    </row>
    <row r="959" spans="1:10" x14ac:dyDescent="0.25">
      <c r="A959" s="11" t="s">
        <v>296</v>
      </c>
      <c r="B959" s="178">
        <f t="shared" si="58"/>
        <v>61.641964346697634</v>
      </c>
      <c r="D959" s="286"/>
      <c r="E959" s="286" t="s">
        <v>15</v>
      </c>
      <c r="F959" s="287">
        <v>95</v>
      </c>
      <c r="G959" s="238">
        <f t="shared" si="59"/>
        <v>7.8512396694214878E-2</v>
      </c>
      <c r="H959" s="286"/>
      <c r="I959" s="286"/>
      <c r="J959" s="76"/>
    </row>
    <row r="960" spans="1:10" x14ac:dyDescent="0.25">
      <c r="A960" s="11" t="s">
        <v>296</v>
      </c>
      <c r="B960" s="178">
        <f t="shared" si="58"/>
        <v>836.69148282221147</v>
      </c>
      <c r="D960" s="286"/>
      <c r="E960" s="286" t="s">
        <v>213</v>
      </c>
      <c r="F960" s="286">
        <v>350</v>
      </c>
      <c r="G960" s="238">
        <f t="shared" si="59"/>
        <v>0.28925619834710742</v>
      </c>
      <c r="H960" s="286"/>
      <c r="I960" s="286"/>
      <c r="J960" s="76"/>
    </row>
    <row r="961" spans="1:10" x14ac:dyDescent="0.25">
      <c r="A961" s="11" t="s">
        <v>296</v>
      </c>
      <c r="B961" s="178">
        <f t="shared" si="58"/>
        <v>27.108804043439655</v>
      </c>
      <c r="D961" s="286"/>
      <c r="E961" s="286" t="s">
        <v>273</v>
      </c>
      <c r="F961" s="286">
        <v>63</v>
      </c>
      <c r="G961" s="238">
        <f t="shared" si="59"/>
        <v>5.2066115702479342E-2</v>
      </c>
      <c r="H961" s="286"/>
      <c r="I961" s="286"/>
      <c r="J961" s="76"/>
    </row>
    <row r="962" spans="1:10" x14ac:dyDescent="0.25">
      <c r="A962" s="11" t="s">
        <v>296</v>
      </c>
      <c r="B962" s="178">
        <f t="shared" si="58"/>
        <v>0</v>
      </c>
      <c r="D962" s="286"/>
      <c r="E962" s="286" t="s">
        <v>275</v>
      </c>
      <c r="F962" s="286"/>
      <c r="G962" s="238"/>
      <c r="H962" s="286"/>
      <c r="I962" s="286"/>
      <c r="J962" s="76"/>
    </row>
    <row r="963" spans="1:10" x14ac:dyDescent="0.25">
      <c r="A963" s="11" t="s">
        <v>296</v>
      </c>
      <c r="B963" s="178">
        <f t="shared" si="58"/>
        <v>0</v>
      </c>
      <c r="D963" s="286"/>
      <c r="E963" s="286" t="s">
        <v>36</v>
      </c>
      <c r="F963" s="286"/>
      <c r="G963" s="238"/>
      <c r="H963" s="286"/>
      <c r="I963" s="286"/>
      <c r="J963" s="76"/>
    </row>
    <row r="964" spans="1:10" x14ac:dyDescent="0.25">
      <c r="A964" s="11" t="s">
        <v>296</v>
      </c>
      <c r="B964" s="178">
        <f t="shared" si="58"/>
        <v>2.732053821460283</v>
      </c>
      <c r="D964" s="286"/>
      <c r="E964" s="286" t="s">
        <v>27</v>
      </c>
      <c r="F964" s="286">
        <v>20</v>
      </c>
      <c r="G964" s="238">
        <f t="shared" si="59"/>
        <v>1.6528925619834711E-2</v>
      </c>
      <c r="H964" s="286"/>
      <c r="I964" s="286"/>
      <c r="J964" s="76"/>
    </row>
    <row r="965" spans="1:10" x14ac:dyDescent="0.25">
      <c r="A965" s="11" t="s">
        <v>296</v>
      </c>
      <c r="B965" s="178">
        <f t="shared" si="58"/>
        <v>0</v>
      </c>
      <c r="D965" s="286"/>
      <c r="E965" s="286" t="s">
        <v>84</v>
      </c>
      <c r="F965" s="286"/>
      <c r="G965" s="238"/>
      <c r="H965" s="286"/>
      <c r="I965" s="286"/>
      <c r="J965" s="76"/>
    </row>
    <row r="966" spans="1:10" x14ac:dyDescent="0.25">
      <c r="A966" s="11" t="s">
        <v>296</v>
      </c>
      <c r="B966" s="178">
        <f t="shared" si="58"/>
        <v>153.67802745714093</v>
      </c>
      <c r="D966" s="286"/>
      <c r="E966" s="286" t="s">
        <v>139</v>
      </c>
      <c r="F966" s="286">
        <v>150</v>
      </c>
      <c r="G966" s="238">
        <f t="shared" si="59"/>
        <v>0.12396694214876033</v>
      </c>
      <c r="H966" s="286"/>
      <c r="I966" s="286"/>
      <c r="J966" s="76"/>
    </row>
    <row r="967" spans="1:10" x14ac:dyDescent="0.25">
      <c r="A967" s="11" t="s">
        <v>296</v>
      </c>
      <c r="B967" s="178">
        <f t="shared" si="58"/>
        <v>1148.1456184686838</v>
      </c>
      <c r="D967" s="286"/>
      <c r="E967" s="286" t="s">
        <v>272</v>
      </c>
      <c r="F967" s="286">
        <v>410</v>
      </c>
      <c r="G967" s="238">
        <f t="shared" si="59"/>
        <v>0.33884297520661155</v>
      </c>
      <c r="H967" s="286"/>
      <c r="I967" s="286"/>
      <c r="J967" s="76"/>
    </row>
    <row r="968" spans="1:10" x14ac:dyDescent="0.25">
      <c r="A968" s="11" t="s">
        <v>296</v>
      </c>
      <c r="B968" s="178">
        <f t="shared" si="58"/>
        <v>0</v>
      </c>
      <c r="D968" s="286"/>
      <c r="E968" s="286" t="s">
        <v>274</v>
      </c>
      <c r="F968" s="286"/>
      <c r="G968" s="238"/>
      <c r="H968" s="286"/>
      <c r="I968" s="286"/>
      <c r="J968" s="76"/>
    </row>
    <row r="969" spans="1:10" x14ac:dyDescent="0.25">
      <c r="A969" s="11" t="s">
        <v>296</v>
      </c>
      <c r="B969" s="178">
        <f t="shared" si="58"/>
        <v>0.1573663001161123</v>
      </c>
      <c r="D969" s="286"/>
      <c r="E969" s="286" t="s">
        <v>193</v>
      </c>
      <c r="F969" s="287">
        <v>4.8</v>
      </c>
      <c r="G969" s="238">
        <f t="shared" si="59"/>
        <v>3.9669421487603307E-3</v>
      </c>
      <c r="H969" s="286"/>
      <c r="I969" s="286"/>
      <c r="J969" s="76"/>
    </row>
    <row r="970" spans="1:10" x14ac:dyDescent="0.25">
      <c r="A970" s="150" t="s">
        <v>296</v>
      </c>
      <c r="B970" s="131">
        <f t="shared" si="58"/>
        <v>0</v>
      </c>
      <c r="C970" s="150"/>
      <c r="D970" s="12"/>
      <c r="E970" s="12" t="s">
        <v>86</v>
      </c>
      <c r="F970" s="12"/>
      <c r="G970" s="237"/>
      <c r="H970" s="12"/>
      <c r="I970" s="12"/>
      <c r="J970" s="147"/>
    </row>
    <row r="971" spans="1:10" x14ac:dyDescent="0.25">
      <c r="A971" s="11" t="s">
        <v>352</v>
      </c>
      <c r="B971" s="178">
        <f>POWER((F971/$J$971)*100, 2)</f>
        <v>0.15152470609432006</v>
      </c>
      <c r="C971" s="11">
        <f>SUM(B971:B992)</f>
        <v>6686.2707485648798</v>
      </c>
      <c r="D971" s="232"/>
      <c r="E971" s="14" t="s">
        <v>5</v>
      </c>
      <c r="F971" s="289">
        <v>348</v>
      </c>
      <c r="G971" s="238">
        <f>F971/$J$971</f>
        <v>3.8926174496644295E-3</v>
      </c>
      <c r="H971" s="232"/>
      <c r="I971" s="232"/>
      <c r="J971" s="167">
        <v>89400</v>
      </c>
    </row>
    <row r="972" spans="1:10" x14ac:dyDescent="0.25">
      <c r="A972" s="11" t="s">
        <v>352</v>
      </c>
      <c r="B972" s="178">
        <f t="shared" ref="B972:B994" si="60">POWER((F972/$J$971)*100, 2)</f>
        <v>0.92753704788072633</v>
      </c>
      <c r="D972" s="289"/>
      <c r="E972" s="289" t="s">
        <v>131</v>
      </c>
      <c r="F972" s="289">
        <v>861</v>
      </c>
      <c r="G972" s="238">
        <f t="shared" ref="G972:G993" si="61">F972/$J$971</f>
        <v>9.6308724832214771E-3</v>
      </c>
      <c r="H972" s="289"/>
      <c r="I972" s="289"/>
      <c r="J972" s="76"/>
    </row>
    <row r="973" spans="1:10" x14ac:dyDescent="0.25">
      <c r="A973" s="11" t="s">
        <v>352</v>
      </c>
      <c r="B973" s="178">
        <f t="shared" si="60"/>
        <v>2.670701770190532</v>
      </c>
      <c r="D973" s="289"/>
      <c r="E973" s="289" t="s">
        <v>93</v>
      </c>
      <c r="F973" s="289">
        <v>1461</v>
      </c>
      <c r="G973" s="238">
        <f t="shared" si="61"/>
        <v>1.634228187919463E-2</v>
      </c>
      <c r="H973" s="289"/>
      <c r="I973" s="289"/>
      <c r="J973" s="76"/>
    </row>
    <row r="974" spans="1:10" x14ac:dyDescent="0.25">
      <c r="A974" s="11" t="s">
        <v>352</v>
      </c>
      <c r="B974" s="178">
        <f t="shared" si="60"/>
        <v>0.32543579118057742</v>
      </c>
      <c r="D974" s="289"/>
      <c r="E974" s="289" t="s">
        <v>6</v>
      </c>
      <c r="F974" s="289">
        <v>510</v>
      </c>
      <c r="G974" s="238">
        <f t="shared" si="61"/>
        <v>5.704697986577181E-3</v>
      </c>
      <c r="H974" s="289"/>
      <c r="I974" s="289"/>
      <c r="J974" s="76"/>
    </row>
    <row r="975" spans="1:10" x14ac:dyDescent="0.25">
      <c r="A975" s="11" t="s">
        <v>352</v>
      </c>
      <c r="B975" s="178">
        <f t="shared" si="60"/>
        <v>2.4523419865972004E-2</v>
      </c>
      <c r="D975" s="289"/>
      <c r="E975" s="289" t="s">
        <v>102</v>
      </c>
      <c r="F975" s="289">
        <v>140</v>
      </c>
      <c r="G975" s="238">
        <f t="shared" si="61"/>
        <v>1.5659955257270694E-3</v>
      </c>
      <c r="H975" s="289"/>
      <c r="I975" s="289"/>
      <c r="J975" s="76"/>
    </row>
    <row r="976" spans="1:10" x14ac:dyDescent="0.25">
      <c r="A976" s="11" t="s">
        <v>352</v>
      </c>
      <c r="B976" s="178">
        <f t="shared" si="60"/>
        <v>5.0047795644840825E-4</v>
      </c>
      <c r="D976" s="289"/>
      <c r="E976" s="289" t="s">
        <v>271</v>
      </c>
      <c r="F976" s="289">
        <v>20</v>
      </c>
      <c r="G976" s="238">
        <f t="shared" si="61"/>
        <v>2.2371364653243848E-4</v>
      </c>
      <c r="H976" s="289"/>
      <c r="I976" s="289"/>
      <c r="J976" s="76"/>
    </row>
    <row r="977" spans="1:10" x14ac:dyDescent="0.25">
      <c r="A977" s="11" t="s">
        <v>352</v>
      </c>
      <c r="B977" s="178">
        <f t="shared" si="60"/>
        <v>3.5313724606999681</v>
      </c>
      <c r="D977" s="289"/>
      <c r="E977" s="289" t="s">
        <v>82</v>
      </c>
      <c r="F977" s="289">
        <v>1680</v>
      </c>
      <c r="G977" s="238">
        <f t="shared" si="61"/>
        <v>1.8791946308724831E-2</v>
      </c>
      <c r="H977" s="289"/>
      <c r="I977" s="289"/>
      <c r="J977" s="76"/>
    </row>
    <row r="978" spans="1:10" x14ac:dyDescent="0.25">
      <c r="A978" s="11" t="s">
        <v>352</v>
      </c>
      <c r="B978" s="178">
        <f t="shared" si="60"/>
        <v>6667.6175747839188</v>
      </c>
      <c r="D978" s="289"/>
      <c r="E978" s="289" t="s">
        <v>15</v>
      </c>
      <c r="F978" s="289">
        <v>73000</v>
      </c>
      <c r="G978" s="238">
        <f t="shared" si="61"/>
        <v>0.81655480984340045</v>
      </c>
      <c r="H978" s="289"/>
      <c r="I978" s="289"/>
      <c r="J978" s="76"/>
    </row>
    <row r="979" spans="1:10" x14ac:dyDescent="0.25">
      <c r="A979" s="11" t="s">
        <v>352</v>
      </c>
      <c r="B979" s="178">
        <f t="shared" si="60"/>
        <v>5.5177694698437007E-4</v>
      </c>
      <c r="D979" s="289"/>
      <c r="E979" s="289" t="s">
        <v>213</v>
      </c>
      <c r="F979" s="289">
        <v>21</v>
      </c>
      <c r="G979" s="238">
        <f t="shared" si="61"/>
        <v>2.348993288590604E-4</v>
      </c>
      <c r="H979" s="289"/>
      <c r="I979" s="289"/>
      <c r="J979" s="76"/>
    </row>
    <row r="980" spans="1:10" x14ac:dyDescent="0.25">
      <c r="A980" s="11" t="s">
        <v>352</v>
      </c>
      <c r="B980" s="178">
        <f t="shared" si="60"/>
        <v>6.1308549664930009E-3</v>
      </c>
      <c r="D980" s="289"/>
      <c r="E980" s="289" t="s">
        <v>220</v>
      </c>
      <c r="F980" s="289">
        <v>70</v>
      </c>
      <c r="G980" s="238">
        <f t="shared" si="61"/>
        <v>7.8299776286353472E-4</v>
      </c>
      <c r="H980" s="289"/>
      <c r="I980" s="289"/>
      <c r="J980" s="76"/>
    </row>
    <row r="981" spans="1:10" x14ac:dyDescent="0.25">
      <c r="A981" s="11" t="s">
        <v>352</v>
      </c>
      <c r="B981" s="178">
        <f t="shared" si="60"/>
        <v>0</v>
      </c>
      <c r="D981" s="289"/>
      <c r="E981" s="289" t="s">
        <v>56</v>
      </c>
      <c r="F981" s="289"/>
      <c r="G981" s="238"/>
      <c r="H981" s="289"/>
      <c r="I981" s="289"/>
      <c r="J981" s="76"/>
    </row>
    <row r="982" spans="1:10" x14ac:dyDescent="0.25">
      <c r="A982" s="11" t="s">
        <v>352</v>
      </c>
      <c r="B982" s="178">
        <f t="shared" si="60"/>
        <v>0.45043016080356746</v>
      </c>
      <c r="D982" s="289"/>
      <c r="E982" s="289" t="s">
        <v>194</v>
      </c>
      <c r="F982" s="289">
        <v>600</v>
      </c>
      <c r="G982" s="238">
        <f t="shared" si="61"/>
        <v>6.7114093959731542E-3</v>
      </c>
      <c r="H982" s="289"/>
      <c r="I982" s="289"/>
      <c r="J982" s="76"/>
    </row>
    <row r="983" spans="1:10" x14ac:dyDescent="0.25">
      <c r="A983" s="11" t="s">
        <v>352</v>
      </c>
      <c r="B983" s="178">
        <f t="shared" si="60"/>
        <v>1.5139458182564352E-2</v>
      </c>
      <c r="D983" s="289"/>
      <c r="E983" s="289" t="s">
        <v>92</v>
      </c>
      <c r="F983" s="289">
        <v>110</v>
      </c>
      <c r="G983" s="238">
        <f t="shared" si="61"/>
        <v>1.2304250559284117E-3</v>
      </c>
      <c r="H983" s="289"/>
      <c r="I983" s="289"/>
      <c r="J983" s="76"/>
    </row>
    <row r="984" spans="1:10" x14ac:dyDescent="0.25">
      <c r="A984" s="11" t="s">
        <v>352</v>
      </c>
      <c r="B984" s="178">
        <f t="shared" si="60"/>
        <v>0.28111346335750642</v>
      </c>
      <c r="D984" s="289"/>
      <c r="E984" s="289" t="s">
        <v>85</v>
      </c>
      <c r="F984" s="289">
        <v>474</v>
      </c>
      <c r="G984" s="238">
        <f t="shared" si="61"/>
        <v>5.3020134228187916E-3</v>
      </c>
      <c r="H984" s="289"/>
      <c r="I984" s="289"/>
      <c r="J984" s="76"/>
    </row>
    <row r="985" spans="1:10" x14ac:dyDescent="0.25">
      <c r="A985" s="11" t="s">
        <v>352</v>
      </c>
      <c r="B985" s="178">
        <f t="shared" si="60"/>
        <v>8.458077463978098</v>
      </c>
      <c r="D985" s="289"/>
      <c r="E985" s="289" t="s">
        <v>16</v>
      </c>
      <c r="F985" s="289">
        <v>2600</v>
      </c>
      <c r="G985" s="238">
        <f t="shared" si="61"/>
        <v>2.9082774049217001E-2</v>
      </c>
      <c r="H985" s="289"/>
      <c r="I985" s="289"/>
      <c r="J985" s="76"/>
    </row>
    <row r="986" spans="1:10" x14ac:dyDescent="0.25">
      <c r="A986" s="11" t="s">
        <v>352</v>
      </c>
      <c r="B986" s="178">
        <f t="shared" si="60"/>
        <v>0.90398830883493719</v>
      </c>
      <c r="D986" s="289"/>
      <c r="E986" s="289" t="s">
        <v>272</v>
      </c>
      <c r="F986" s="289">
        <v>850</v>
      </c>
      <c r="G986" s="238">
        <f t="shared" si="61"/>
        <v>9.5078299776286349E-3</v>
      </c>
      <c r="H986" s="289"/>
      <c r="I986" s="289"/>
      <c r="J986" s="76"/>
    </row>
    <row r="987" spans="1:10" x14ac:dyDescent="0.25">
      <c r="A987" s="11" t="s">
        <v>352</v>
      </c>
      <c r="B987" s="178">
        <f t="shared" si="60"/>
        <v>0.87236435796185374</v>
      </c>
      <c r="D987" s="289"/>
      <c r="E987" s="289" t="s">
        <v>32</v>
      </c>
      <c r="F987" s="289">
        <v>835</v>
      </c>
      <c r="G987" s="238">
        <f t="shared" si="61"/>
        <v>9.3400447427293073E-3</v>
      </c>
      <c r="H987" s="289"/>
      <c r="I987" s="289"/>
      <c r="J987" s="76"/>
    </row>
    <row r="988" spans="1:10" x14ac:dyDescent="0.25">
      <c r="A988" s="11" t="s">
        <v>352</v>
      </c>
      <c r="B988" s="178">
        <f t="shared" si="60"/>
        <v>1.1260754020089186E-3</v>
      </c>
      <c r="D988" s="289"/>
      <c r="E988" s="289" t="s">
        <v>161</v>
      </c>
      <c r="F988" s="289">
        <v>30</v>
      </c>
      <c r="G988" s="238">
        <f t="shared" si="61"/>
        <v>3.355704697986577E-4</v>
      </c>
      <c r="H988" s="289"/>
      <c r="I988" s="289"/>
      <c r="J988" s="76"/>
    </row>
    <row r="989" spans="1:10" x14ac:dyDescent="0.25">
      <c r="A989" s="11" t="s">
        <v>352</v>
      </c>
      <c r="B989" s="178">
        <f t="shared" si="60"/>
        <v>4.5043016080356744E-3</v>
      </c>
      <c r="D989" s="289"/>
      <c r="E989" s="289" t="s">
        <v>193</v>
      </c>
      <c r="F989" s="289">
        <v>60</v>
      </c>
      <c r="G989" s="238">
        <f t="shared" si="61"/>
        <v>6.711409395973154E-4</v>
      </c>
      <c r="H989" s="289"/>
      <c r="I989" s="289"/>
      <c r="J989" s="76"/>
    </row>
    <row r="990" spans="1:10" x14ac:dyDescent="0.25">
      <c r="A990" s="11" t="s">
        <v>352</v>
      </c>
      <c r="B990" s="178">
        <f t="shared" si="60"/>
        <v>2.8151885050222966E-2</v>
      </c>
      <c r="D990" s="289"/>
      <c r="E990" s="289" t="s">
        <v>128</v>
      </c>
      <c r="F990" s="289">
        <v>150</v>
      </c>
      <c r="G990" s="238"/>
      <c r="H990" s="289"/>
      <c r="I990" s="289"/>
      <c r="J990" s="76"/>
    </row>
    <row r="991" spans="1:10" x14ac:dyDescent="0.25">
      <c r="A991" s="11" t="s">
        <v>352</v>
      </c>
      <c r="B991" s="178">
        <f t="shared" si="60"/>
        <v>0</v>
      </c>
      <c r="D991" s="289"/>
      <c r="E991" s="289" t="s">
        <v>38</v>
      </c>
      <c r="F991" s="289"/>
      <c r="G991" s="238"/>
      <c r="H991" s="289"/>
      <c r="I991" s="289"/>
      <c r="J991" s="76"/>
    </row>
    <row r="992" spans="1:10" x14ac:dyDescent="0.25">
      <c r="A992" s="11" t="s">
        <v>352</v>
      </c>
      <c r="B992" s="178">
        <f t="shared" si="60"/>
        <v>0</v>
      </c>
      <c r="D992" s="289"/>
      <c r="E992" s="289" t="s">
        <v>129</v>
      </c>
      <c r="F992" s="289"/>
      <c r="G992" s="238"/>
      <c r="H992" s="289"/>
      <c r="I992" s="289"/>
      <c r="J992" s="76"/>
    </row>
    <row r="993" spans="1:10" x14ac:dyDescent="0.25">
      <c r="A993" s="11" t="s">
        <v>352</v>
      </c>
      <c r="B993" s="178">
        <f t="shared" si="60"/>
        <v>39.237471785555208</v>
      </c>
      <c r="D993" s="289"/>
      <c r="E993" s="289" t="s">
        <v>47</v>
      </c>
      <c r="F993" s="289">
        <v>5600</v>
      </c>
      <c r="G993" s="238">
        <f t="shared" si="61"/>
        <v>6.2639821029082776E-2</v>
      </c>
      <c r="H993" s="289"/>
      <c r="I993" s="289"/>
      <c r="J993" s="289"/>
    </row>
    <row r="994" spans="1:10" x14ac:dyDescent="0.25">
      <c r="A994" s="150" t="s">
        <v>352</v>
      </c>
      <c r="B994" s="131">
        <f t="shared" si="60"/>
        <v>0</v>
      </c>
      <c r="C994" s="150"/>
      <c r="D994" s="12"/>
      <c r="E994" s="12" t="s">
        <v>86</v>
      </c>
      <c r="F994" s="12"/>
      <c r="G994" s="27"/>
      <c r="H994" s="12"/>
      <c r="I994" s="12"/>
      <c r="J994" s="150"/>
    </row>
    <row r="995" spans="1:10" x14ac:dyDescent="0.25">
      <c r="A995" s="11" t="s">
        <v>297</v>
      </c>
      <c r="B995" s="178">
        <f>POWER((F995/$J$995)*100, 2)</f>
        <v>0.50197511842515041</v>
      </c>
      <c r="C995" s="11">
        <f>SUM(B995:B1006)</f>
        <v>3395.9846088282052</v>
      </c>
      <c r="D995" s="289"/>
      <c r="E995" s="289" t="s">
        <v>210</v>
      </c>
      <c r="F995" s="289">
        <v>350</v>
      </c>
      <c r="G995" s="238">
        <f>F995/$J$995</f>
        <v>7.0850202429149798E-3</v>
      </c>
      <c r="H995" s="289"/>
      <c r="I995" s="289"/>
      <c r="J995" s="76">
        <v>49400</v>
      </c>
    </row>
    <row r="996" spans="1:10" x14ac:dyDescent="0.25">
      <c r="A996" s="11" t="s">
        <v>297</v>
      </c>
      <c r="B996" s="178">
        <f t="shared" ref="B996:B1005" si="62">POWER((F996/$J$995)*100, 2)</f>
        <v>0</v>
      </c>
      <c r="D996" s="289"/>
      <c r="E996" s="289" t="s">
        <v>82</v>
      </c>
      <c r="F996" s="289"/>
      <c r="G996" s="238"/>
      <c r="H996" s="289"/>
      <c r="I996" s="289"/>
      <c r="J996" s="76"/>
    </row>
    <row r="997" spans="1:10" x14ac:dyDescent="0.25">
      <c r="A997" s="11" t="s">
        <v>297</v>
      </c>
      <c r="B997" s="178">
        <f t="shared" si="62"/>
        <v>2770.0831024930744</v>
      </c>
      <c r="D997" s="289"/>
      <c r="E997" s="289" t="s">
        <v>83</v>
      </c>
      <c r="F997" s="289">
        <v>26000</v>
      </c>
      <c r="G997" s="238">
        <f t="shared" ref="G997:G1006" si="63">F997/$J$995</f>
        <v>0.52631578947368418</v>
      </c>
      <c r="H997" s="289"/>
      <c r="I997" s="289"/>
      <c r="J997" s="76"/>
    </row>
    <row r="998" spans="1:10" x14ac:dyDescent="0.25">
      <c r="A998" s="11" t="s">
        <v>297</v>
      </c>
      <c r="B998" s="178">
        <f t="shared" si="62"/>
        <v>23.603074956154007</v>
      </c>
      <c r="D998" s="289"/>
      <c r="E998" s="289" t="s">
        <v>15</v>
      </c>
      <c r="F998" s="289">
        <v>2400</v>
      </c>
      <c r="G998" s="238">
        <f t="shared" si="63"/>
        <v>4.8582995951417005E-2</v>
      </c>
      <c r="H998" s="289"/>
      <c r="I998" s="289"/>
      <c r="J998" s="76"/>
    </row>
    <row r="999" spans="1:10" x14ac:dyDescent="0.25">
      <c r="A999" s="11" t="s">
        <v>297</v>
      </c>
      <c r="B999" s="178">
        <f t="shared" si="62"/>
        <v>4.0977560687767376</v>
      </c>
      <c r="D999" s="289"/>
      <c r="E999" s="289" t="s">
        <v>36</v>
      </c>
      <c r="F999" s="289">
        <v>1000</v>
      </c>
      <c r="G999" s="238">
        <f t="shared" si="63"/>
        <v>2.0242914979757085E-2</v>
      </c>
      <c r="H999" s="289"/>
      <c r="I999" s="289"/>
      <c r="J999" s="76"/>
    </row>
    <row r="1000" spans="1:10" x14ac:dyDescent="0.25">
      <c r="A1000" s="11" t="s">
        <v>297</v>
      </c>
      <c r="B1000" s="178">
        <f t="shared" si="62"/>
        <v>0</v>
      </c>
      <c r="D1000" s="289"/>
      <c r="E1000" s="289" t="s">
        <v>170</v>
      </c>
      <c r="F1000" s="289"/>
      <c r="G1000" s="238"/>
      <c r="H1000" s="289"/>
      <c r="I1000" s="289"/>
      <c r="J1000" s="76"/>
    </row>
    <row r="1001" spans="1:10" x14ac:dyDescent="0.25">
      <c r="A1001" s="11" t="s">
        <v>297</v>
      </c>
      <c r="B1001" s="178">
        <f t="shared" si="62"/>
        <v>0</v>
      </c>
      <c r="D1001" s="289"/>
      <c r="E1001" s="289" t="s">
        <v>92</v>
      </c>
      <c r="F1001" s="289"/>
      <c r="G1001" s="238"/>
      <c r="H1001" s="289"/>
      <c r="I1001" s="289"/>
      <c r="J1001" s="76"/>
    </row>
    <row r="1002" spans="1:10" x14ac:dyDescent="0.25">
      <c r="A1002" s="11" t="s">
        <v>297</v>
      </c>
      <c r="B1002" s="178">
        <f t="shared" si="62"/>
        <v>324.5832582078055</v>
      </c>
      <c r="D1002" s="289"/>
      <c r="E1002" s="289" t="s">
        <v>118</v>
      </c>
      <c r="F1002" s="289">
        <v>8900</v>
      </c>
      <c r="G1002" s="238">
        <f t="shared" si="63"/>
        <v>0.18016194331983806</v>
      </c>
      <c r="H1002" s="289"/>
      <c r="I1002" s="289"/>
      <c r="J1002" s="76"/>
    </row>
    <row r="1003" spans="1:10" x14ac:dyDescent="0.25">
      <c r="A1003" s="11" t="s">
        <v>297</v>
      </c>
      <c r="B1003" s="178">
        <f t="shared" si="62"/>
        <v>0</v>
      </c>
      <c r="D1003" s="289"/>
      <c r="E1003" s="289" t="s">
        <v>16</v>
      </c>
      <c r="F1003" s="289"/>
      <c r="G1003" s="238"/>
      <c r="H1003" s="289"/>
      <c r="I1003" s="289"/>
      <c r="J1003" s="76"/>
    </row>
    <row r="1004" spans="1:10" x14ac:dyDescent="0.25">
      <c r="A1004" s="11" t="s">
        <v>297</v>
      </c>
      <c r="B1004" s="178">
        <f t="shared" si="62"/>
        <v>255.74095625235623</v>
      </c>
      <c r="D1004" s="289"/>
      <c r="E1004" s="289" t="s">
        <v>38</v>
      </c>
      <c r="F1004" s="289">
        <v>7900</v>
      </c>
      <c r="G1004" s="238">
        <f t="shared" si="63"/>
        <v>0.15991902834008098</v>
      </c>
      <c r="H1004" s="289"/>
      <c r="I1004" s="289"/>
      <c r="J1004" s="76"/>
    </row>
    <row r="1005" spans="1:10" x14ac:dyDescent="0.25">
      <c r="A1005" s="11" t="s">
        <v>297</v>
      </c>
      <c r="B1005" s="178">
        <f t="shared" si="62"/>
        <v>4.0977560687767376</v>
      </c>
      <c r="D1005" s="289"/>
      <c r="E1005" s="289" t="s">
        <v>129</v>
      </c>
      <c r="F1005" s="289">
        <v>1000</v>
      </c>
      <c r="G1005" s="238">
        <f t="shared" si="63"/>
        <v>2.0242914979757085E-2</v>
      </c>
      <c r="H1005" s="289"/>
      <c r="I1005" s="289"/>
      <c r="J1005" s="76"/>
    </row>
    <row r="1006" spans="1:10" x14ac:dyDescent="0.25">
      <c r="A1006" s="150" t="s">
        <v>297</v>
      </c>
      <c r="B1006" s="131">
        <f>POWER((F1006/$J$995)*100, 2)</f>
        <v>13.27672966283663</v>
      </c>
      <c r="C1006" s="150"/>
      <c r="D1006" s="12"/>
      <c r="E1006" s="12" t="s">
        <v>171</v>
      </c>
      <c r="F1006" s="12">
        <v>1800</v>
      </c>
      <c r="G1006" s="237">
        <f t="shared" si="63"/>
        <v>3.643724696356275E-2</v>
      </c>
      <c r="H1006" s="12"/>
      <c r="I1006" s="12"/>
      <c r="J1006" s="147"/>
    </row>
    <row r="1007" spans="1:10" x14ac:dyDescent="0.25">
      <c r="A1007" s="11" t="s">
        <v>299</v>
      </c>
      <c r="B1007" s="178">
        <f>POWER((F1007/$J$1007)*100, 2)</f>
        <v>2.2675736961451243E-3</v>
      </c>
      <c r="C1007" s="11">
        <f>SUM(B1007:B1019)</f>
        <v>5620.0591344027325</v>
      </c>
      <c r="D1007" s="291"/>
      <c r="E1007" s="291" t="s">
        <v>5</v>
      </c>
      <c r="F1007" s="291">
        <v>90</v>
      </c>
      <c r="G1007" s="238">
        <f>F1007/$J$1007</f>
        <v>4.7619047619047619E-4</v>
      </c>
      <c r="H1007" s="291"/>
      <c r="I1007" s="291"/>
      <c r="J1007" s="76">
        <v>189000</v>
      </c>
    </row>
    <row r="1008" spans="1:10" x14ac:dyDescent="0.25">
      <c r="A1008" s="11" t="s">
        <v>299</v>
      </c>
      <c r="B1008" s="178">
        <f t="shared" ref="B1008:B1019" si="64">POWER((F1008/$J$1007)*100, 2)</f>
        <v>2.2675736961451243E-3</v>
      </c>
      <c r="D1008" s="291"/>
      <c r="E1008" s="291" t="s">
        <v>202</v>
      </c>
      <c r="F1008" s="291">
        <v>90</v>
      </c>
      <c r="G1008" s="238">
        <f t="shared" ref="G1008:G1019" si="65">F1008/$J$1007</f>
        <v>4.7619047619047619E-4</v>
      </c>
      <c r="H1008" s="291"/>
      <c r="I1008" s="291"/>
      <c r="J1008" s="76"/>
    </row>
    <row r="1009" spans="1:10" x14ac:dyDescent="0.25">
      <c r="A1009" s="11" t="s">
        <v>299</v>
      </c>
      <c r="B1009" s="178">
        <f t="shared" si="64"/>
        <v>16.169760085104002</v>
      </c>
      <c r="D1009" s="291"/>
      <c r="E1009" s="291" t="s">
        <v>315</v>
      </c>
      <c r="F1009" s="291">
        <v>7600</v>
      </c>
      <c r="G1009" s="238">
        <f t="shared" si="65"/>
        <v>4.0211640211640212E-2</v>
      </c>
      <c r="H1009" s="291"/>
      <c r="I1009" s="291"/>
      <c r="J1009" s="76"/>
    </row>
    <row r="1010" spans="1:10" x14ac:dyDescent="0.25">
      <c r="A1010" s="11" t="s">
        <v>299</v>
      </c>
      <c r="B1010" s="178">
        <f t="shared" si="64"/>
        <v>0.47311105512163709</v>
      </c>
      <c r="D1010" s="291"/>
      <c r="E1010" s="291" t="s">
        <v>103</v>
      </c>
      <c r="F1010" s="291">
        <v>1300</v>
      </c>
      <c r="G1010" s="238">
        <f t="shared" si="65"/>
        <v>6.8783068783068784E-3</v>
      </c>
      <c r="H1010" s="291"/>
      <c r="I1010" s="291"/>
      <c r="J1010" s="76"/>
    </row>
    <row r="1011" spans="1:10" x14ac:dyDescent="0.25">
      <c r="A1011" s="11" t="s">
        <v>299</v>
      </c>
      <c r="B1011" s="178">
        <f t="shared" si="64"/>
        <v>0</v>
      </c>
      <c r="D1011" s="291"/>
      <c r="E1011" s="291" t="s">
        <v>273</v>
      </c>
      <c r="F1011" s="291"/>
      <c r="G1011" s="238"/>
      <c r="H1011" s="291"/>
      <c r="I1011" s="291"/>
      <c r="J1011" s="76"/>
    </row>
    <row r="1012" spans="1:10" x14ac:dyDescent="0.25">
      <c r="A1012" s="11" t="s">
        <v>299</v>
      </c>
      <c r="B1012" s="178">
        <f t="shared" si="64"/>
        <v>0.29699616472103246</v>
      </c>
      <c r="D1012" s="291"/>
      <c r="E1012" s="291" t="s">
        <v>134</v>
      </c>
      <c r="F1012" s="291">
        <v>1030</v>
      </c>
      <c r="G1012" s="238">
        <f t="shared" si="65"/>
        <v>5.4497354497354501E-3</v>
      </c>
      <c r="H1012" s="291"/>
      <c r="I1012" s="291"/>
      <c r="J1012" s="76"/>
    </row>
    <row r="1013" spans="1:10" x14ac:dyDescent="0.25">
      <c r="A1013" s="11" t="s">
        <v>299</v>
      </c>
      <c r="B1013" s="178">
        <f t="shared" si="64"/>
        <v>0.80904789899498886</v>
      </c>
      <c r="D1013" s="291"/>
      <c r="E1013" s="291" t="s">
        <v>111</v>
      </c>
      <c r="F1013" s="291">
        <v>1700</v>
      </c>
      <c r="G1013" s="238">
        <f t="shared" si="65"/>
        <v>8.9947089947089946E-3</v>
      </c>
      <c r="H1013" s="291"/>
      <c r="I1013" s="291"/>
      <c r="J1013" s="76"/>
    </row>
    <row r="1014" spans="1:10" x14ac:dyDescent="0.25">
      <c r="A1014" s="11" t="s">
        <v>299</v>
      </c>
      <c r="B1014" s="178">
        <f t="shared" si="64"/>
        <v>4.4791579183113583E-4</v>
      </c>
      <c r="D1014" s="291"/>
      <c r="E1014" s="291" t="s">
        <v>118</v>
      </c>
      <c r="F1014" s="291">
        <v>40</v>
      </c>
      <c r="G1014" s="238">
        <f t="shared" si="65"/>
        <v>2.1164021164021165E-4</v>
      </c>
      <c r="H1014" s="291"/>
      <c r="I1014" s="291"/>
      <c r="J1014" s="76"/>
    </row>
    <row r="1015" spans="1:10" x14ac:dyDescent="0.25">
      <c r="A1015" s="11" t="s">
        <v>299</v>
      </c>
      <c r="B1015" s="178">
        <f t="shared" si="64"/>
        <v>135.49452702891853</v>
      </c>
      <c r="D1015" s="291"/>
      <c r="E1015" s="291" t="s">
        <v>16</v>
      </c>
      <c r="F1015" s="290">
        <v>22000</v>
      </c>
      <c r="G1015" s="238">
        <f t="shared" si="65"/>
        <v>0.1164021164021164</v>
      </c>
      <c r="H1015" s="291"/>
      <c r="I1015" s="291"/>
      <c r="J1015" s="76"/>
    </row>
    <row r="1016" spans="1:10" x14ac:dyDescent="0.25">
      <c r="A1016" s="11" t="s">
        <v>299</v>
      </c>
      <c r="B1016" s="178">
        <f t="shared" si="64"/>
        <v>2.5195263290501387E-6</v>
      </c>
      <c r="D1016" s="291"/>
      <c r="E1016" s="291" t="s">
        <v>37</v>
      </c>
      <c r="F1016" s="290">
        <v>3</v>
      </c>
      <c r="G1016" s="238">
        <f t="shared" si="65"/>
        <v>1.5873015873015872E-5</v>
      </c>
      <c r="H1016" s="291"/>
      <c r="I1016" s="291"/>
      <c r="J1016" s="76"/>
    </row>
    <row r="1017" spans="1:10" x14ac:dyDescent="0.25">
      <c r="A1017" s="11" t="s">
        <v>299</v>
      </c>
      <c r="B1017" s="178">
        <f t="shared" si="64"/>
        <v>5418.5956790123464</v>
      </c>
      <c r="D1017" s="291"/>
      <c r="E1017" s="291" t="s">
        <v>316</v>
      </c>
      <c r="F1017" s="291">
        <v>139125</v>
      </c>
      <c r="G1017" s="238">
        <f t="shared" si="65"/>
        <v>0.73611111111111116</v>
      </c>
      <c r="H1017" s="291"/>
      <c r="I1017" s="291"/>
      <c r="J1017" s="76"/>
    </row>
    <row r="1018" spans="1:10" x14ac:dyDescent="0.25">
      <c r="A1018" s="11" t="s">
        <v>299</v>
      </c>
      <c r="B1018" s="178">
        <f t="shared" si="64"/>
        <v>3.7705831303714903</v>
      </c>
      <c r="D1018" s="291"/>
      <c r="E1018" s="291" t="s">
        <v>38</v>
      </c>
      <c r="F1018" s="291">
        <v>3670</v>
      </c>
      <c r="G1018" s="238">
        <f t="shared" si="65"/>
        <v>1.9417989417989417E-2</v>
      </c>
      <c r="H1018" s="291"/>
      <c r="I1018" s="291"/>
      <c r="J1018" s="76"/>
    </row>
    <row r="1019" spans="1:10" x14ac:dyDescent="0.25">
      <c r="A1019" s="150" t="s">
        <v>299</v>
      </c>
      <c r="B1019" s="131">
        <f t="shared" si="64"/>
        <v>44.44444444444445</v>
      </c>
      <c r="C1019" s="150"/>
      <c r="D1019" s="12"/>
      <c r="E1019" s="12" t="s">
        <v>353</v>
      </c>
      <c r="F1019" s="12">
        <v>12600</v>
      </c>
      <c r="G1019" s="237">
        <f t="shared" si="65"/>
        <v>6.6666666666666666E-2</v>
      </c>
      <c r="H1019" s="12"/>
      <c r="I1019" s="12"/>
      <c r="J1019" s="147"/>
    </row>
    <row r="1020" spans="1:10" x14ac:dyDescent="0.25">
      <c r="A1020" s="11" t="s">
        <v>298</v>
      </c>
      <c r="B1020" s="178">
        <f>POWER((F1020/$J$1020)*100, 2)</f>
        <v>1.6649323621227887E-6</v>
      </c>
      <c r="C1020" s="11">
        <f>SUM(B1020:B1126)</f>
        <v>565.36516681373564</v>
      </c>
      <c r="D1020" s="298"/>
      <c r="E1020" s="14" t="s">
        <v>130</v>
      </c>
      <c r="F1020" s="298">
        <v>40</v>
      </c>
      <c r="G1020" s="238">
        <f>F1020/$J$1020</f>
        <v>1.2903225806451613E-5</v>
      </c>
      <c r="H1020" s="232"/>
      <c r="I1020" s="232"/>
      <c r="J1020" s="167">
        <v>3100000</v>
      </c>
    </row>
    <row r="1021" spans="1:10" x14ac:dyDescent="0.25">
      <c r="A1021" s="11" t="s">
        <v>298</v>
      </c>
      <c r="B1021" s="178">
        <f t="shared" ref="B1021:B1084" si="66">POWER((F1021/$J$1020)*100, 2)</f>
        <v>4.1623309053069721E-5</v>
      </c>
      <c r="D1021" s="298"/>
      <c r="E1021" s="298" t="s">
        <v>97</v>
      </c>
      <c r="F1021" s="298">
        <v>200</v>
      </c>
      <c r="G1021" s="238">
        <f>F1021/$J$1020</f>
        <v>6.4516129032258067E-5</v>
      </c>
      <c r="H1021" s="298"/>
      <c r="I1021" s="298"/>
      <c r="J1021" s="76"/>
    </row>
    <row r="1022" spans="1:10" x14ac:dyDescent="0.25">
      <c r="A1022" s="11" t="s">
        <v>298</v>
      </c>
      <c r="B1022" s="178">
        <f t="shared" si="66"/>
        <v>4.2622268470343387</v>
      </c>
      <c r="D1022" s="298"/>
      <c r="E1022" s="298" t="s">
        <v>81</v>
      </c>
      <c r="F1022" s="298">
        <v>64000</v>
      </c>
      <c r="G1022" s="238">
        <f t="shared" ref="G1022:G1085" si="67">F1022/$J$1020</f>
        <v>2.0645161290322581E-2</v>
      </c>
      <c r="H1022" s="298"/>
      <c r="I1022" s="298"/>
      <c r="J1022" s="76"/>
    </row>
    <row r="1023" spans="1:10" x14ac:dyDescent="0.25">
      <c r="A1023" s="11" t="s">
        <v>298</v>
      </c>
      <c r="B1023" s="178">
        <f t="shared" si="66"/>
        <v>3.1477627471383982E-2</v>
      </c>
      <c r="D1023" s="298"/>
      <c r="E1023" s="298" t="s">
        <v>210</v>
      </c>
      <c r="F1023" s="298">
        <v>5500</v>
      </c>
      <c r="G1023" s="238">
        <f t="shared" si="67"/>
        <v>1.7741935483870969E-3</v>
      </c>
      <c r="H1023" s="298"/>
      <c r="I1023" s="298"/>
      <c r="J1023" s="76"/>
    </row>
    <row r="1024" spans="1:10" x14ac:dyDescent="0.25">
      <c r="A1024" s="11" t="s">
        <v>298</v>
      </c>
      <c r="B1024" s="178">
        <f t="shared" si="66"/>
        <v>80.304724245577518</v>
      </c>
      <c r="D1024" s="298"/>
      <c r="E1024" s="298" t="s">
        <v>5</v>
      </c>
      <c r="F1024" s="298">
        <v>277800</v>
      </c>
      <c r="G1024" s="238">
        <f t="shared" si="67"/>
        <v>8.9612903225806451E-2</v>
      </c>
      <c r="H1024" s="298"/>
      <c r="I1024" s="298"/>
      <c r="J1024" s="76"/>
    </row>
    <row r="1025" spans="1:10" x14ac:dyDescent="0.25">
      <c r="A1025" s="11" t="s">
        <v>298</v>
      </c>
      <c r="B1025" s="178">
        <f t="shared" si="66"/>
        <v>5.1700738813735695E-3</v>
      </c>
      <c r="D1025" s="298"/>
      <c r="E1025" s="298" t="s">
        <v>192</v>
      </c>
      <c r="F1025" s="298">
        <v>2229</v>
      </c>
      <c r="G1025" s="238">
        <f t="shared" si="67"/>
        <v>7.1903225806451614E-4</v>
      </c>
      <c r="H1025" s="298"/>
      <c r="I1025" s="298"/>
      <c r="J1025" s="76"/>
    </row>
    <row r="1026" spans="1:10" x14ac:dyDescent="0.25">
      <c r="A1026" s="11" t="s">
        <v>298</v>
      </c>
      <c r="B1026" s="178">
        <f t="shared" si="66"/>
        <v>0</v>
      </c>
      <c r="D1026" s="298"/>
      <c r="E1026" s="298" t="s">
        <v>365</v>
      </c>
      <c r="F1026" s="298"/>
      <c r="G1026" s="238"/>
      <c r="H1026" s="298"/>
      <c r="I1026" s="298"/>
      <c r="J1026" s="76"/>
    </row>
    <row r="1027" spans="1:10" x14ac:dyDescent="0.25">
      <c r="A1027" s="11" t="s">
        <v>298</v>
      </c>
      <c r="B1027" s="178">
        <f t="shared" si="66"/>
        <v>0</v>
      </c>
      <c r="D1027" s="298"/>
      <c r="E1027" s="298" t="s">
        <v>366</v>
      </c>
      <c r="F1027" s="298"/>
      <c r="G1027" s="238"/>
      <c r="H1027" s="298"/>
      <c r="I1027" s="298"/>
      <c r="J1027" s="76"/>
    </row>
    <row r="1028" spans="1:10" x14ac:dyDescent="0.25">
      <c r="A1028" s="11" t="s">
        <v>298</v>
      </c>
      <c r="B1028" s="178">
        <f t="shared" si="66"/>
        <v>0.15411956295525489</v>
      </c>
      <c r="D1028" s="298"/>
      <c r="E1028" s="298" t="s">
        <v>93</v>
      </c>
      <c r="F1028" s="298">
        <v>12170</v>
      </c>
      <c r="G1028" s="238">
        <f t="shared" si="67"/>
        <v>3.9258064516129029E-3</v>
      </c>
      <c r="H1028" s="298"/>
      <c r="I1028" s="298"/>
      <c r="J1028" s="76"/>
    </row>
    <row r="1029" spans="1:10" x14ac:dyDescent="0.25">
      <c r="A1029" s="11" t="s">
        <v>298</v>
      </c>
      <c r="B1029" s="178">
        <f t="shared" si="66"/>
        <v>5.9473048907388124E-4</v>
      </c>
      <c r="D1029" s="298"/>
      <c r="E1029" s="298" t="s">
        <v>202</v>
      </c>
      <c r="F1029" s="298">
        <v>756</v>
      </c>
      <c r="G1029" s="238">
        <f t="shared" si="67"/>
        <v>2.4387096774193548E-4</v>
      </c>
      <c r="H1029" s="298"/>
      <c r="I1029" s="298"/>
      <c r="J1029" s="76"/>
    </row>
    <row r="1030" spans="1:10" x14ac:dyDescent="0.25">
      <c r="A1030" s="11" t="s">
        <v>298</v>
      </c>
      <c r="B1030" s="178">
        <f t="shared" si="66"/>
        <v>6.7935900104058273</v>
      </c>
      <c r="D1030" s="298"/>
      <c r="E1030" s="298" t="s">
        <v>6</v>
      </c>
      <c r="F1030" s="298">
        <v>80800</v>
      </c>
      <c r="G1030" s="238">
        <f t="shared" si="67"/>
        <v>2.6064516129032256E-2</v>
      </c>
      <c r="H1030" s="298"/>
      <c r="I1030" s="298"/>
      <c r="J1030" s="76"/>
    </row>
    <row r="1031" spans="1:10" x14ac:dyDescent="0.25">
      <c r="A1031" s="11" t="s">
        <v>298</v>
      </c>
      <c r="B1031" s="178">
        <f t="shared" si="66"/>
        <v>5.5452653485952144E-2</v>
      </c>
      <c r="D1031" s="298"/>
      <c r="E1031" s="298" t="s">
        <v>101</v>
      </c>
      <c r="F1031" s="298">
        <v>7300</v>
      </c>
      <c r="G1031" s="238">
        <f t="shared" si="67"/>
        <v>2.3548387096774194E-3</v>
      </c>
      <c r="H1031" s="298"/>
      <c r="I1031" s="298"/>
      <c r="J1031" s="76"/>
    </row>
    <row r="1032" spans="1:10" x14ac:dyDescent="0.25">
      <c r="A1032" s="11" t="s">
        <v>298</v>
      </c>
      <c r="B1032" s="178">
        <f t="shared" si="66"/>
        <v>1.3643747138397506</v>
      </c>
      <c r="D1032" s="298"/>
      <c r="E1032" s="298" t="s">
        <v>168</v>
      </c>
      <c r="F1032" s="298">
        <v>36210</v>
      </c>
      <c r="G1032" s="238">
        <f t="shared" si="67"/>
        <v>1.1680645161290323E-2</v>
      </c>
      <c r="H1032" s="298"/>
      <c r="I1032" s="298"/>
      <c r="J1032" s="76"/>
    </row>
    <row r="1033" spans="1:10" x14ac:dyDescent="0.25">
      <c r="A1033" s="11" t="s">
        <v>298</v>
      </c>
      <c r="B1033" s="178">
        <f t="shared" si="66"/>
        <v>2.9790468262226848E-3</v>
      </c>
      <c r="D1033" s="298"/>
      <c r="E1033" s="298" t="s">
        <v>102</v>
      </c>
      <c r="F1033" s="299">
        <v>1692</v>
      </c>
      <c r="G1033" s="238">
        <f t="shared" si="67"/>
        <v>5.4580645161290324E-4</v>
      </c>
      <c r="H1033" s="298"/>
      <c r="I1033" s="298"/>
      <c r="J1033" s="76"/>
    </row>
    <row r="1034" spans="1:10" x14ac:dyDescent="0.25">
      <c r="A1034" s="11" t="s">
        <v>298</v>
      </c>
      <c r="B1034" s="178">
        <f t="shared" si="66"/>
        <v>2.6014568158168571E-4</v>
      </c>
      <c r="D1034" s="298"/>
      <c r="E1034" s="298" t="s">
        <v>271</v>
      </c>
      <c r="F1034" s="298">
        <v>500</v>
      </c>
      <c r="G1034" s="238">
        <f t="shared" si="67"/>
        <v>1.6129032258064516E-4</v>
      </c>
      <c r="H1034" s="298"/>
      <c r="I1034" s="298"/>
      <c r="J1034" s="76"/>
    </row>
    <row r="1035" spans="1:10" x14ac:dyDescent="0.25">
      <c r="A1035" s="11" t="s">
        <v>298</v>
      </c>
      <c r="B1035" s="178">
        <f t="shared" si="66"/>
        <v>2.3413111342351716E-3</v>
      </c>
      <c r="D1035" s="298"/>
      <c r="E1035" s="298" t="s">
        <v>367</v>
      </c>
      <c r="F1035" s="298">
        <v>1500</v>
      </c>
      <c r="G1035" s="238">
        <f t="shared" si="67"/>
        <v>4.8387096774193548E-4</v>
      </c>
      <c r="H1035" s="298"/>
      <c r="I1035" s="298"/>
      <c r="J1035" s="76"/>
    </row>
    <row r="1036" spans="1:10" x14ac:dyDescent="0.25">
      <c r="A1036" s="11" t="s">
        <v>298</v>
      </c>
      <c r="B1036" s="178">
        <f t="shared" si="66"/>
        <v>24.278507813735693</v>
      </c>
      <c r="D1036" s="298"/>
      <c r="E1036" s="298" t="s">
        <v>82</v>
      </c>
      <c r="F1036" s="298">
        <v>152747</v>
      </c>
      <c r="G1036" s="238">
        <f t="shared" si="67"/>
        <v>4.9273225806451611E-2</v>
      </c>
      <c r="H1036" s="298"/>
      <c r="I1036" s="298"/>
      <c r="J1036" s="76"/>
    </row>
    <row r="1037" spans="1:10" x14ac:dyDescent="0.25">
      <c r="A1037" s="11" t="s">
        <v>298</v>
      </c>
      <c r="B1037" s="178">
        <f t="shared" si="66"/>
        <v>3.7460978147762755E-6</v>
      </c>
      <c r="D1037" s="298"/>
      <c r="E1037" s="298" t="s">
        <v>368</v>
      </c>
      <c r="F1037" s="298">
        <v>60</v>
      </c>
      <c r="G1037" s="238">
        <f t="shared" si="67"/>
        <v>1.9354838709677421E-5</v>
      </c>
      <c r="H1037" s="298"/>
      <c r="I1037" s="298"/>
      <c r="J1037" s="76"/>
    </row>
    <row r="1038" spans="1:10" x14ac:dyDescent="0.25">
      <c r="A1038" s="11" t="s">
        <v>298</v>
      </c>
      <c r="B1038" s="178">
        <f t="shared" si="66"/>
        <v>0</v>
      </c>
      <c r="D1038" s="298"/>
      <c r="E1038" s="298" t="s">
        <v>370</v>
      </c>
      <c r="F1038" s="298"/>
      <c r="G1038" s="238"/>
      <c r="H1038" s="298"/>
      <c r="I1038" s="298"/>
      <c r="J1038" s="76"/>
    </row>
    <row r="1039" spans="1:10" x14ac:dyDescent="0.25">
      <c r="A1039" s="11" t="s">
        <v>298</v>
      </c>
      <c r="B1039" s="178">
        <f t="shared" si="66"/>
        <v>1.8796409999999999</v>
      </c>
      <c r="D1039" s="298"/>
      <c r="E1039" s="298" t="s">
        <v>83</v>
      </c>
      <c r="F1039" s="298">
        <v>42501</v>
      </c>
      <c r="G1039" s="238">
        <f t="shared" si="67"/>
        <v>1.371E-2</v>
      </c>
      <c r="H1039" s="298"/>
      <c r="I1039" s="298"/>
      <c r="J1039" s="76"/>
    </row>
    <row r="1040" spans="1:10" x14ac:dyDescent="0.25">
      <c r="A1040" s="11" t="s">
        <v>298</v>
      </c>
      <c r="B1040" s="178">
        <f t="shared" si="66"/>
        <v>210.71800208116548</v>
      </c>
      <c r="D1040" s="298"/>
      <c r="E1040" s="298" t="s">
        <v>15</v>
      </c>
      <c r="F1040" s="298">
        <v>450000</v>
      </c>
      <c r="G1040" s="238">
        <f t="shared" si="67"/>
        <v>0.14516129032258066</v>
      </c>
      <c r="H1040" s="298"/>
      <c r="I1040" s="298"/>
      <c r="J1040" s="76"/>
    </row>
    <row r="1041" spans="1:10" x14ac:dyDescent="0.25">
      <c r="A1041" s="11" t="s">
        <v>298</v>
      </c>
      <c r="B1041" s="178">
        <f t="shared" si="66"/>
        <v>3.6471142601456825</v>
      </c>
      <c r="D1041" s="298"/>
      <c r="E1041" s="298" t="s">
        <v>103</v>
      </c>
      <c r="F1041" s="298">
        <v>59202</v>
      </c>
      <c r="G1041" s="238">
        <f t="shared" si="67"/>
        <v>1.9097419354838711E-2</v>
      </c>
      <c r="H1041" s="298"/>
      <c r="I1041" s="298"/>
      <c r="J1041" s="76"/>
    </row>
    <row r="1042" spans="1:10" x14ac:dyDescent="0.25">
      <c r="A1042" s="11" t="s">
        <v>298</v>
      </c>
      <c r="B1042" s="178">
        <f t="shared" si="66"/>
        <v>1.4361316337148806</v>
      </c>
      <c r="D1042" s="298"/>
      <c r="E1042" s="298" t="s">
        <v>213</v>
      </c>
      <c r="F1042" s="298">
        <f>150+37000</f>
        <v>37150</v>
      </c>
      <c r="G1042" s="238">
        <f t="shared" si="67"/>
        <v>1.1983870967741936E-2</v>
      </c>
      <c r="H1042" s="298"/>
      <c r="I1042" s="298"/>
      <c r="J1042" s="76"/>
    </row>
    <row r="1043" spans="1:10" x14ac:dyDescent="0.25">
      <c r="A1043" s="11" t="s">
        <v>298</v>
      </c>
      <c r="B1043" s="178">
        <f t="shared" si="66"/>
        <v>1.6649323621227888E-4</v>
      </c>
      <c r="D1043" s="298"/>
      <c r="E1043" s="298" t="s">
        <v>332</v>
      </c>
      <c r="F1043" s="298">
        <v>400</v>
      </c>
      <c r="G1043" s="238">
        <f t="shared" si="67"/>
        <v>1.2903225806451613E-4</v>
      </c>
      <c r="H1043" s="298"/>
      <c r="I1043" s="298"/>
      <c r="J1043" s="76"/>
    </row>
    <row r="1044" spans="1:10" x14ac:dyDescent="0.25">
      <c r="A1044" s="11" t="s">
        <v>298</v>
      </c>
      <c r="B1044" s="178">
        <f t="shared" si="66"/>
        <v>0.70343392299687812</v>
      </c>
      <c r="D1044" s="298"/>
      <c r="E1044" s="298" t="s">
        <v>340</v>
      </c>
      <c r="F1044" s="298">
        <v>26000</v>
      </c>
      <c r="G1044" s="238">
        <f t="shared" si="67"/>
        <v>8.3870967741935479E-3</v>
      </c>
      <c r="H1044" s="298"/>
      <c r="I1044" s="298"/>
      <c r="J1044" s="76"/>
    </row>
    <row r="1045" spans="1:10" x14ac:dyDescent="0.25">
      <c r="A1045" s="11" t="s">
        <v>298</v>
      </c>
      <c r="B1045" s="178">
        <f t="shared" si="66"/>
        <v>0</v>
      </c>
      <c r="D1045" s="298"/>
      <c r="E1045" s="298" t="s">
        <v>142</v>
      </c>
      <c r="F1045" s="298"/>
      <c r="G1045" s="238"/>
      <c r="H1045" s="298"/>
      <c r="I1045" s="298"/>
      <c r="J1045" s="76"/>
    </row>
    <row r="1046" spans="1:10" x14ac:dyDescent="0.25">
      <c r="A1046" s="11" t="s">
        <v>298</v>
      </c>
      <c r="B1046" s="178">
        <f t="shared" si="66"/>
        <v>0</v>
      </c>
      <c r="D1046" s="298"/>
      <c r="E1046" s="298" t="s">
        <v>133</v>
      </c>
      <c r="F1046" s="299"/>
      <c r="G1046" s="238"/>
      <c r="H1046" s="298"/>
      <c r="I1046" s="298"/>
      <c r="J1046" s="76"/>
    </row>
    <row r="1047" spans="1:10" x14ac:dyDescent="0.25">
      <c r="A1047" s="11" t="s">
        <v>298</v>
      </c>
      <c r="B1047" s="178">
        <f t="shared" si="66"/>
        <v>0.98816426222684695</v>
      </c>
      <c r="D1047" s="298"/>
      <c r="E1047" s="298" t="s">
        <v>18</v>
      </c>
      <c r="F1047" s="298">
        <v>30816</v>
      </c>
      <c r="G1047" s="238">
        <f t="shared" si="67"/>
        <v>9.9406451612903228E-3</v>
      </c>
      <c r="H1047" s="298"/>
      <c r="I1047" s="298"/>
      <c r="J1047" s="76"/>
    </row>
    <row r="1048" spans="1:10" x14ac:dyDescent="0.25">
      <c r="A1048" s="11" t="s">
        <v>298</v>
      </c>
      <c r="B1048" s="178">
        <f t="shared" si="66"/>
        <v>5.2633240374609792E-2</v>
      </c>
      <c r="D1048" s="298"/>
      <c r="E1048" s="298" t="s">
        <v>222</v>
      </c>
      <c r="F1048" s="298">
        <v>7112</v>
      </c>
      <c r="G1048" s="238">
        <f t="shared" si="67"/>
        <v>2.2941935483870969E-3</v>
      </c>
      <c r="H1048" s="298"/>
      <c r="I1048" s="298"/>
      <c r="J1048" s="76"/>
    </row>
    <row r="1049" spans="1:10" x14ac:dyDescent="0.25">
      <c r="A1049" s="11" t="s">
        <v>298</v>
      </c>
      <c r="B1049" s="178">
        <f t="shared" si="66"/>
        <v>0.19530697190426641</v>
      </c>
      <c r="D1049" s="298"/>
      <c r="E1049" s="298" t="s">
        <v>106</v>
      </c>
      <c r="F1049" s="298">
        <v>13700</v>
      </c>
      <c r="G1049" s="238">
        <f t="shared" si="67"/>
        <v>4.4193548387096776E-3</v>
      </c>
      <c r="H1049" s="298"/>
      <c r="I1049" s="298"/>
      <c r="J1049" s="76"/>
    </row>
    <row r="1050" spans="1:10" x14ac:dyDescent="0.25">
      <c r="A1050" s="11" t="s">
        <v>298</v>
      </c>
      <c r="B1050" s="178">
        <f t="shared" si="66"/>
        <v>0</v>
      </c>
      <c r="D1050" s="298"/>
      <c r="E1050" s="298" t="s">
        <v>320</v>
      </c>
      <c r="F1050" s="298"/>
      <c r="G1050" s="238"/>
      <c r="H1050" s="298"/>
      <c r="I1050" s="298"/>
      <c r="J1050" s="76"/>
    </row>
    <row r="1051" spans="1:10" x14ac:dyDescent="0.25">
      <c r="A1051" s="11" t="s">
        <v>298</v>
      </c>
      <c r="B1051" s="178">
        <f t="shared" si="66"/>
        <v>0</v>
      </c>
      <c r="D1051" s="298"/>
      <c r="E1051" s="298" t="s">
        <v>369</v>
      </c>
      <c r="F1051" s="298"/>
      <c r="G1051" s="238"/>
      <c r="H1051" s="298"/>
      <c r="I1051" s="298"/>
      <c r="J1051" s="76"/>
    </row>
    <row r="1052" spans="1:10" x14ac:dyDescent="0.25">
      <c r="A1052" s="11" t="s">
        <v>298</v>
      </c>
      <c r="B1052" s="178">
        <f t="shared" si="66"/>
        <v>2.0105098855359E-3</v>
      </c>
      <c r="D1052" s="298"/>
      <c r="E1052" s="298" t="s">
        <v>342</v>
      </c>
      <c r="F1052" s="298">
        <v>1390</v>
      </c>
      <c r="G1052" s="238">
        <f t="shared" si="67"/>
        <v>4.4838709677419355E-4</v>
      </c>
      <c r="H1052" s="298"/>
      <c r="I1052" s="298"/>
      <c r="J1052" s="76"/>
    </row>
    <row r="1053" spans="1:10" x14ac:dyDescent="0.25">
      <c r="A1053" s="11" t="s">
        <v>298</v>
      </c>
      <c r="B1053" s="178">
        <f t="shared" si="66"/>
        <v>8.8074921956295515E-2</v>
      </c>
      <c r="D1053" s="298"/>
      <c r="E1053" s="298" t="s">
        <v>273</v>
      </c>
      <c r="F1053" s="298">
        <v>9200</v>
      </c>
      <c r="G1053" s="238">
        <f t="shared" si="67"/>
        <v>2.9677419354838708E-3</v>
      </c>
      <c r="H1053" s="298"/>
      <c r="I1053" s="298"/>
      <c r="J1053" s="76"/>
    </row>
    <row r="1054" spans="1:10" x14ac:dyDescent="0.25">
      <c r="A1054" s="11" t="s">
        <v>298</v>
      </c>
      <c r="B1054" s="178">
        <f t="shared" si="66"/>
        <v>1.9246618106139436E-3</v>
      </c>
      <c r="D1054" s="298"/>
      <c r="E1054" s="298" t="s">
        <v>52</v>
      </c>
      <c r="F1054" s="298">
        <v>1360</v>
      </c>
      <c r="G1054" s="238">
        <f t="shared" si="67"/>
        <v>4.3870967741935484E-4</v>
      </c>
      <c r="H1054" s="298"/>
      <c r="I1054" s="298"/>
      <c r="J1054" s="76"/>
    </row>
    <row r="1055" spans="1:10" x14ac:dyDescent="0.25">
      <c r="A1055" s="11" t="s">
        <v>298</v>
      </c>
      <c r="B1055" s="178">
        <f t="shared" si="66"/>
        <v>0.09</v>
      </c>
      <c r="D1055" s="298"/>
      <c r="E1055" s="298" t="s">
        <v>134</v>
      </c>
      <c r="F1055" s="298">
        <v>9300</v>
      </c>
      <c r="G1055" s="238">
        <f t="shared" si="67"/>
        <v>3.0000000000000001E-3</v>
      </c>
      <c r="H1055" s="298"/>
      <c r="I1055" s="298"/>
      <c r="J1055" s="76"/>
    </row>
    <row r="1056" spans="1:10" x14ac:dyDescent="0.25">
      <c r="A1056" s="11" t="s">
        <v>298</v>
      </c>
      <c r="B1056" s="178">
        <f t="shared" si="66"/>
        <v>0</v>
      </c>
      <c r="D1056" s="298"/>
      <c r="E1056" s="298" t="s">
        <v>19</v>
      </c>
      <c r="F1056" s="298"/>
      <c r="G1056" s="238"/>
      <c r="H1056" s="298"/>
      <c r="I1056" s="298"/>
      <c r="J1056" s="76"/>
    </row>
    <row r="1057" spans="1:10" x14ac:dyDescent="0.25">
      <c r="A1057" s="11" t="s">
        <v>298</v>
      </c>
      <c r="B1057" s="178">
        <f t="shared" si="66"/>
        <v>1.4984391259105099E-3</v>
      </c>
      <c r="D1057" s="298"/>
      <c r="E1057" s="298" t="s">
        <v>275</v>
      </c>
      <c r="F1057" s="298">
        <v>1200</v>
      </c>
      <c r="G1057" s="238">
        <f t="shared" si="67"/>
        <v>3.8709677419354838E-4</v>
      </c>
      <c r="H1057" s="298"/>
      <c r="I1057" s="298"/>
      <c r="J1057" s="76"/>
    </row>
    <row r="1058" spans="1:10" x14ac:dyDescent="0.25">
      <c r="A1058" s="11" t="s">
        <v>298</v>
      </c>
      <c r="B1058" s="178">
        <f t="shared" si="66"/>
        <v>1.6103392299687824E-3</v>
      </c>
      <c r="D1058" s="298"/>
      <c r="E1058" s="298" t="s">
        <v>187</v>
      </c>
      <c r="F1058" s="298">
        <v>1244</v>
      </c>
      <c r="G1058" s="238">
        <f t="shared" si="67"/>
        <v>4.0129032258064514E-4</v>
      </c>
      <c r="H1058" s="298"/>
      <c r="I1058" s="298"/>
      <c r="J1058" s="76"/>
    </row>
    <row r="1059" spans="1:10" x14ac:dyDescent="0.25">
      <c r="A1059" s="11" t="s">
        <v>298</v>
      </c>
      <c r="B1059" s="178">
        <f t="shared" si="66"/>
        <v>1.3485952133194586E-2</v>
      </c>
      <c r="D1059" s="298"/>
      <c r="E1059" s="298" t="s">
        <v>108</v>
      </c>
      <c r="F1059" s="298">
        <v>3600</v>
      </c>
      <c r="G1059" s="238">
        <f t="shared" si="67"/>
        <v>1.1612903225806451E-3</v>
      </c>
      <c r="H1059" s="298"/>
      <c r="I1059" s="298"/>
      <c r="J1059" s="76"/>
    </row>
    <row r="1060" spans="1:10" x14ac:dyDescent="0.25">
      <c r="A1060" s="11" t="s">
        <v>298</v>
      </c>
      <c r="B1060" s="178">
        <f t="shared" si="66"/>
        <v>8.0582726326742993</v>
      </c>
      <c r="D1060" s="298"/>
      <c r="E1060" s="298" t="s">
        <v>20</v>
      </c>
      <c r="F1060" s="298">
        <v>88000</v>
      </c>
      <c r="G1060" s="238">
        <f t="shared" si="67"/>
        <v>2.838709677419355E-2</v>
      </c>
      <c r="H1060" s="298"/>
      <c r="I1060" s="298"/>
      <c r="J1060" s="76"/>
    </row>
    <row r="1061" spans="1:10" x14ac:dyDescent="0.25">
      <c r="A1061" s="11" t="s">
        <v>298</v>
      </c>
      <c r="B1061" s="178">
        <f t="shared" si="66"/>
        <v>2.6014568158168571E-4</v>
      </c>
      <c r="D1061" s="298"/>
      <c r="E1061" s="298" t="s">
        <v>21</v>
      </c>
      <c r="F1061" s="298">
        <v>500</v>
      </c>
      <c r="G1061" s="238">
        <f t="shared" si="67"/>
        <v>1.6129032258064516E-4</v>
      </c>
      <c r="H1061" s="298"/>
      <c r="I1061" s="298"/>
      <c r="J1061" s="76"/>
    </row>
    <row r="1062" spans="1:10" x14ac:dyDescent="0.25">
      <c r="A1062" s="11" t="s">
        <v>298</v>
      </c>
      <c r="B1062" s="178">
        <f t="shared" si="66"/>
        <v>3.2632674297606655E-2</v>
      </c>
      <c r="D1062" s="298"/>
      <c r="E1062" s="298" t="s">
        <v>190</v>
      </c>
      <c r="F1062" s="298">
        <v>5600</v>
      </c>
      <c r="G1062" s="238">
        <f t="shared" si="67"/>
        <v>1.8064516129032257E-3</v>
      </c>
      <c r="H1062" s="298"/>
      <c r="I1062" s="298"/>
      <c r="J1062" s="76"/>
    </row>
    <row r="1063" spans="1:10" x14ac:dyDescent="0.25">
      <c r="A1063" s="11" t="s">
        <v>298</v>
      </c>
      <c r="B1063" s="178">
        <f t="shared" si="66"/>
        <v>0.3007284079084287</v>
      </c>
      <c r="D1063" s="298"/>
      <c r="E1063" s="298" t="s">
        <v>356</v>
      </c>
      <c r="F1063" s="298">
        <v>17000</v>
      </c>
      <c r="G1063" s="238">
        <f t="shared" si="67"/>
        <v>5.4838709677419353E-3</v>
      </c>
      <c r="H1063" s="298"/>
      <c r="I1063" s="298"/>
      <c r="J1063" s="76"/>
    </row>
    <row r="1064" spans="1:10" x14ac:dyDescent="0.25">
      <c r="A1064" s="11" t="s">
        <v>298</v>
      </c>
      <c r="B1064" s="178">
        <f t="shared" si="66"/>
        <v>0.20480004266389179</v>
      </c>
      <c r="D1064" s="298"/>
      <c r="E1064" s="298" t="s">
        <v>357</v>
      </c>
      <c r="F1064" s="298">
        <v>14029</v>
      </c>
      <c r="G1064" s="238">
        <f t="shared" si="67"/>
        <v>4.5254838709677418E-3</v>
      </c>
      <c r="H1064" s="298"/>
      <c r="I1064" s="298"/>
      <c r="J1064" s="76"/>
    </row>
    <row r="1065" spans="1:10" x14ac:dyDescent="0.25">
      <c r="A1065" s="11" t="s">
        <v>298</v>
      </c>
      <c r="B1065" s="178">
        <f t="shared" si="66"/>
        <v>7.0235213319458888E-3</v>
      </c>
      <c r="D1065" s="298"/>
      <c r="E1065" s="298" t="s">
        <v>227</v>
      </c>
      <c r="F1065" s="298">
        <v>2598</v>
      </c>
      <c r="G1065" s="238">
        <f t="shared" si="67"/>
        <v>8.3806451612903222E-4</v>
      </c>
      <c r="H1065" s="298"/>
      <c r="I1065" s="298"/>
      <c r="J1065" s="76"/>
    </row>
    <row r="1066" spans="1:10" x14ac:dyDescent="0.25">
      <c r="A1066" s="11" t="s">
        <v>298</v>
      </c>
      <c r="B1066" s="178">
        <f t="shared" si="66"/>
        <v>2.0395421436004159E-3</v>
      </c>
      <c r="D1066" s="298"/>
      <c r="E1066" s="298" t="s">
        <v>9</v>
      </c>
      <c r="F1066" s="298">
        <v>1400</v>
      </c>
      <c r="G1066" s="238">
        <f t="shared" si="67"/>
        <v>4.5161290322580643E-4</v>
      </c>
      <c r="H1066" s="298"/>
      <c r="I1066" s="298"/>
      <c r="J1066" s="76"/>
    </row>
    <row r="1067" spans="1:10" x14ac:dyDescent="0.25">
      <c r="A1067" s="11" t="s">
        <v>298</v>
      </c>
      <c r="B1067" s="178">
        <f t="shared" si="66"/>
        <v>9.7303746097814763</v>
      </c>
      <c r="D1067" s="298"/>
      <c r="E1067" s="298" t="s">
        <v>23</v>
      </c>
      <c r="F1067" s="298">
        <v>96700</v>
      </c>
      <c r="G1067" s="238">
        <f t="shared" si="67"/>
        <v>3.1193548387096773E-2</v>
      </c>
      <c r="H1067" s="298"/>
      <c r="I1067" s="298"/>
      <c r="J1067" s="76"/>
    </row>
    <row r="1068" spans="1:10" x14ac:dyDescent="0.25">
      <c r="A1068" s="11" t="s">
        <v>298</v>
      </c>
      <c r="B1068" s="178">
        <f t="shared" si="66"/>
        <v>9.3652445369406864E-3</v>
      </c>
      <c r="D1068" s="298"/>
      <c r="E1068" s="298" t="s">
        <v>250</v>
      </c>
      <c r="F1068" s="298">
        <v>3000</v>
      </c>
      <c r="G1068" s="238">
        <f t="shared" si="67"/>
        <v>9.6774193548387097E-4</v>
      </c>
      <c r="H1068" s="298"/>
      <c r="I1068" s="298"/>
      <c r="J1068" s="76"/>
    </row>
    <row r="1069" spans="1:10" x14ac:dyDescent="0.25">
      <c r="A1069" s="11" t="s">
        <v>298</v>
      </c>
      <c r="B1069" s="178">
        <f t="shared" si="66"/>
        <v>0</v>
      </c>
      <c r="D1069" s="298"/>
      <c r="E1069" s="298" t="s">
        <v>25</v>
      </c>
      <c r="F1069" s="299"/>
      <c r="G1069" s="238"/>
      <c r="H1069" s="298"/>
      <c r="I1069" s="298"/>
      <c r="J1069" s="76"/>
    </row>
    <row r="1070" spans="1:10" x14ac:dyDescent="0.25">
      <c r="A1070" s="11" t="s">
        <v>298</v>
      </c>
      <c r="B1070" s="178">
        <f t="shared" si="66"/>
        <v>0</v>
      </c>
      <c r="D1070" s="298"/>
      <c r="E1070" s="298" t="s">
        <v>10</v>
      </c>
      <c r="F1070" s="299"/>
      <c r="G1070" s="238"/>
      <c r="H1070" s="298"/>
      <c r="I1070" s="298"/>
      <c r="J1070" s="76"/>
    </row>
    <row r="1071" spans="1:10" x14ac:dyDescent="0.25">
      <c r="A1071" s="11" t="s">
        <v>298</v>
      </c>
      <c r="B1071" s="178">
        <f t="shared" si="66"/>
        <v>6.1696149843912605E-2</v>
      </c>
      <c r="D1071" s="298"/>
      <c r="E1071" s="298" t="s">
        <v>111</v>
      </c>
      <c r="F1071" s="298">
        <v>7700</v>
      </c>
      <c r="G1071" s="238">
        <f t="shared" si="67"/>
        <v>2.4838709677419356E-3</v>
      </c>
      <c r="H1071" s="298"/>
      <c r="I1071" s="298"/>
      <c r="J1071" s="76"/>
    </row>
    <row r="1072" spans="1:10" x14ac:dyDescent="0.25">
      <c r="A1072" s="11" t="s">
        <v>298</v>
      </c>
      <c r="B1072" s="178">
        <f t="shared" si="66"/>
        <v>4.2109687783558787</v>
      </c>
      <c r="D1072" s="298"/>
      <c r="E1072" s="298" t="s">
        <v>41</v>
      </c>
      <c r="F1072" s="298">
        <v>63614</v>
      </c>
      <c r="G1072" s="238">
        <f t="shared" si="67"/>
        <v>2.0520645161290322E-2</v>
      </c>
      <c r="H1072" s="298"/>
      <c r="I1072" s="298"/>
      <c r="J1072" s="76"/>
    </row>
    <row r="1073" spans="1:10" x14ac:dyDescent="0.25">
      <c r="A1073" s="11" t="s">
        <v>298</v>
      </c>
      <c r="B1073" s="178">
        <f t="shared" si="66"/>
        <v>9.3652445369406872E-5</v>
      </c>
      <c r="D1073" s="298"/>
      <c r="E1073" s="298" t="s">
        <v>176</v>
      </c>
      <c r="F1073" s="298">
        <v>300</v>
      </c>
      <c r="G1073" s="238">
        <f t="shared" si="67"/>
        <v>9.6774193548387094E-5</v>
      </c>
      <c r="H1073" s="298"/>
      <c r="I1073" s="298"/>
      <c r="J1073" s="76"/>
    </row>
    <row r="1074" spans="1:10" x14ac:dyDescent="0.25">
      <c r="A1074" s="11" t="s">
        <v>298</v>
      </c>
      <c r="B1074" s="178">
        <f t="shared" si="66"/>
        <v>0</v>
      </c>
      <c r="D1074" s="298"/>
      <c r="E1074" s="298" t="s">
        <v>220</v>
      </c>
      <c r="F1074" s="298"/>
      <c r="G1074" s="238"/>
      <c r="H1074" s="298"/>
      <c r="I1074" s="298"/>
      <c r="J1074" s="76"/>
    </row>
    <row r="1075" spans="1:10" x14ac:dyDescent="0.25">
      <c r="A1075" s="11" t="s">
        <v>298</v>
      </c>
      <c r="B1075" s="178">
        <f t="shared" si="66"/>
        <v>9.3652445369406872E-5</v>
      </c>
      <c r="D1075" s="298"/>
      <c r="E1075" s="298" t="s">
        <v>170</v>
      </c>
      <c r="F1075" s="298">
        <v>300</v>
      </c>
      <c r="G1075" s="238">
        <f t="shared" si="67"/>
        <v>9.6774193548387094E-5</v>
      </c>
      <c r="H1075" s="298"/>
      <c r="I1075" s="298"/>
      <c r="J1075" s="76"/>
    </row>
    <row r="1076" spans="1:10" x14ac:dyDescent="0.25">
      <c r="A1076" s="11" t="s">
        <v>298</v>
      </c>
      <c r="B1076" s="178">
        <f t="shared" si="66"/>
        <v>0.3007284079084287</v>
      </c>
      <c r="D1076" s="298"/>
      <c r="E1076" s="298" t="s">
        <v>266</v>
      </c>
      <c r="F1076" s="298">
        <v>17000</v>
      </c>
      <c r="G1076" s="238">
        <f t="shared" si="67"/>
        <v>5.4838709677419353E-3</v>
      </c>
      <c r="H1076" s="298"/>
      <c r="I1076" s="298"/>
      <c r="J1076" s="76"/>
    </row>
    <row r="1077" spans="1:10" x14ac:dyDescent="0.25">
      <c r="A1077" s="11" t="s">
        <v>298</v>
      </c>
      <c r="B1077" s="178">
        <f t="shared" si="66"/>
        <v>4.9441674297606653E-2</v>
      </c>
      <c r="D1077" s="298"/>
      <c r="E1077" s="298" t="s">
        <v>154</v>
      </c>
      <c r="F1077" s="298">
        <v>6893</v>
      </c>
      <c r="G1077" s="238">
        <f t="shared" si="67"/>
        <v>2.223548387096774E-3</v>
      </c>
      <c r="H1077" s="298"/>
      <c r="I1077" s="298"/>
      <c r="J1077" s="76"/>
    </row>
    <row r="1078" spans="1:10" x14ac:dyDescent="0.25">
      <c r="A1078" s="11" t="s">
        <v>298</v>
      </c>
      <c r="B1078" s="178">
        <f t="shared" si="66"/>
        <v>8.1133090530697194E-4</v>
      </c>
      <c r="D1078" s="298"/>
      <c r="E1078" s="298" t="s">
        <v>195</v>
      </c>
      <c r="F1078" s="298">
        <v>883</v>
      </c>
      <c r="G1078" s="238">
        <f t="shared" si="67"/>
        <v>2.8483870967741936E-4</v>
      </c>
      <c r="H1078" s="298"/>
      <c r="I1078" s="298"/>
      <c r="J1078" s="76"/>
    </row>
    <row r="1079" spans="1:10" x14ac:dyDescent="0.25">
      <c r="A1079" s="11" t="s">
        <v>298</v>
      </c>
      <c r="B1079" s="178">
        <f t="shared" si="66"/>
        <v>0</v>
      </c>
      <c r="D1079" s="298"/>
      <c r="E1079" s="298" t="s">
        <v>358</v>
      </c>
      <c r="F1079" s="299"/>
      <c r="G1079" s="238"/>
      <c r="H1079" s="298"/>
      <c r="I1079" s="298"/>
      <c r="J1079" s="76"/>
    </row>
    <row r="1080" spans="1:10" x14ac:dyDescent="0.25">
      <c r="A1080" s="11" t="s">
        <v>298</v>
      </c>
      <c r="B1080" s="178">
        <f t="shared" si="66"/>
        <v>2.3300545265348593E-2</v>
      </c>
      <c r="D1080" s="298"/>
      <c r="E1080" s="298" t="s">
        <v>26</v>
      </c>
      <c r="F1080" s="298">
        <v>4732</v>
      </c>
      <c r="G1080" s="238">
        <f t="shared" si="67"/>
        <v>1.5264516129032259E-3</v>
      </c>
      <c r="H1080" s="298"/>
      <c r="I1080" s="298"/>
      <c r="J1080" s="76"/>
    </row>
    <row r="1081" spans="1:10" x14ac:dyDescent="0.25">
      <c r="A1081" s="11" t="s">
        <v>298</v>
      </c>
      <c r="B1081" s="178">
        <f t="shared" si="66"/>
        <v>1.7651265306971908</v>
      </c>
      <c r="D1081" s="298"/>
      <c r="E1081" s="298" t="s">
        <v>333</v>
      </c>
      <c r="F1081" s="298">
        <v>41186</v>
      </c>
      <c r="G1081" s="238">
        <f t="shared" si="67"/>
        <v>1.3285806451612904E-2</v>
      </c>
      <c r="H1081" s="298"/>
      <c r="I1081" s="298"/>
      <c r="J1081" s="76"/>
    </row>
    <row r="1082" spans="1:10" x14ac:dyDescent="0.25">
      <c r="A1082" s="11" t="s">
        <v>298</v>
      </c>
      <c r="B1082" s="178">
        <f t="shared" si="66"/>
        <v>8.0582726326742973E-2</v>
      </c>
      <c r="D1082" s="298"/>
      <c r="E1082" s="298" t="s">
        <v>191</v>
      </c>
      <c r="F1082" s="298">
        <v>8800</v>
      </c>
      <c r="G1082" s="238">
        <f t="shared" si="67"/>
        <v>2.838709677419355E-3</v>
      </c>
      <c r="H1082" s="298"/>
      <c r="I1082" s="298"/>
      <c r="J1082" s="76"/>
    </row>
    <row r="1083" spans="1:10" x14ac:dyDescent="0.25">
      <c r="A1083" s="11" t="s">
        <v>298</v>
      </c>
      <c r="B1083" s="178">
        <f t="shared" si="66"/>
        <v>18.89696990738814</v>
      </c>
      <c r="D1083" s="298"/>
      <c r="E1083" s="298" t="s">
        <v>56</v>
      </c>
      <c r="F1083" s="298">
        <v>134759</v>
      </c>
      <c r="G1083" s="238">
        <f t="shared" si="67"/>
        <v>4.3470645161290324E-2</v>
      </c>
      <c r="H1083" s="298"/>
      <c r="I1083" s="298"/>
      <c r="J1083" s="76"/>
    </row>
    <row r="1084" spans="1:10" x14ac:dyDescent="0.25">
      <c r="A1084" s="11" t="s">
        <v>298</v>
      </c>
      <c r="B1084" s="178">
        <f t="shared" si="66"/>
        <v>0.22047568782518207</v>
      </c>
      <c r="D1084" s="298"/>
      <c r="E1084" s="298" t="s">
        <v>194</v>
      </c>
      <c r="F1084" s="298">
        <v>14556</v>
      </c>
      <c r="G1084" s="238">
        <f t="shared" si="67"/>
        <v>4.6954838709677418E-3</v>
      </c>
      <c r="H1084" s="298"/>
      <c r="I1084" s="298"/>
      <c r="J1084" s="76"/>
    </row>
    <row r="1085" spans="1:10" x14ac:dyDescent="0.25">
      <c r="A1085" s="11" t="s">
        <v>298</v>
      </c>
      <c r="B1085" s="178">
        <f t="shared" ref="B1085:B1126" si="68">POWER((F1085/$J$1020)*100, 2)</f>
        <v>2.6014568158168571E-4</v>
      </c>
      <c r="D1085" s="298"/>
      <c r="E1085" s="298" t="s">
        <v>165</v>
      </c>
      <c r="F1085" s="298">
        <v>500</v>
      </c>
      <c r="G1085" s="238">
        <f t="shared" si="67"/>
        <v>1.6129032258064516E-4</v>
      </c>
      <c r="H1085" s="298"/>
      <c r="I1085" s="298"/>
      <c r="J1085" s="76"/>
    </row>
    <row r="1086" spans="1:10" x14ac:dyDescent="0.25">
      <c r="A1086" s="11" t="s">
        <v>298</v>
      </c>
      <c r="B1086" s="178">
        <f t="shared" si="68"/>
        <v>6.5036420395421429E-5</v>
      </c>
      <c r="D1086" s="298"/>
      <c r="E1086" s="298" t="s">
        <v>27</v>
      </c>
      <c r="F1086" s="298">
        <v>250</v>
      </c>
      <c r="G1086" s="238">
        <f t="shared" ref="G1086:G1126" si="69">F1086/$J$1020</f>
        <v>8.0645161290322581E-5</v>
      </c>
      <c r="H1086" s="298"/>
      <c r="I1086" s="298"/>
      <c r="J1086" s="76"/>
    </row>
    <row r="1087" spans="1:10" x14ac:dyDescent="0.25">
      <c r="A1087" s="11" t="s">
        <v>298</v>
      </c>
      <c r="B1087" s="178">
        <f t="shared" si="68"/>
        <v>3.878358480749218E-2</v>
      </c>
      <c r="D1087" s="298"/>
      <c r="E1087" s="298" t="s">
        <v>84</v>
      </c>
      <c r="F1087" s="298">
        <v>6105</v>
      </c>
      <c r="G1087" s="238">
        <f t="shared" si="69"/>
        <v>1.9693548387096772E-3</v>
      </c>
      <c r="H1087" s="298"/>
      <c r="I1087" s="298"/>
      <c r="J1087" s="76"/>
    </row>
    <row r="1088" spans="1:10" x14ac:dyDescent="0.25">
      <c r="A1088" s="11" t="s">
        <v>298</v>
      </c>
      <c r="B1088" s="178">
        <f t="shared" si="68"/>
        <v>0.14002081165452654</v>
      </c>
      <c r="D1088" s="298"/>
      <c r="E1088" s="298" t="s">
        <v>116</v>
      </c>
      <c r="F1088" s="298">
        <v>11600</v>
      </c>
      <c r="G1088" s="238">
        <f t="shared" si="69"/>
        <v>3.7419354838709677E-3</v>
      </c>
      <c r="H1088" s="298"/>
      <c r="I1088" s="298"/>
      <c r="J1088" s="76"/>
    </row>
    <row r="1089" spans="1:10" x14ac:dyDescent="0.25">
      <c r="A1089" s="11" t="s">
        <v>298</v>
      </c>
      <c r="B1089" s="178">
        <f t="shared" si="68"/>
        <v>6.9968782518210204E-2</v>
      </c>
      <c r="D1089" s="298"/>
      <c r="E1089" s="298" t="s">
        <v>324</v>
      </c>
      <c r="F1089" s="298">
        <v>8200</v>
      </c>
      <c r="G1089" s="238">
        <f t="shared" si="69"/>
        <v>2.6451612903225807E-3</v>
      </c>
      <c r="H1089" s="298"/>
      <c r="I1089" s="298"/>
      <c r="J1089" s="76"/>
    </row>
    <row r="1090" spans="1:10" x14ac:dyDescent="0.25">
      <c r="A1090" s="11" t="s">
        <v>298</v>
      </c>
      <c r="B1090" s="178">
        <f t="shared" si="68"/>
        <v>1.521E-3</v>
      </c>
      <c r="D1090" s="298"/>
      <c r="E1090" s="298" t="s">
        <v>343</v>
      </c>
      <c r="F1090" s="298">
        <v>1209</v>
      </c>
      <c r="G1090" s="238">
        <f t="shared" si="69"/>
        <v>3.8999999999999999E-4</v>
      </c>
      <c r="H1090" s="298"/>
      <c r="I1090" s="298"/>
      <c r="J1090" s="76"/>
    </row>
    <row r="1091" spans="1:10" x14ac:dyDescent="0.25">
      <c r="A1091" s="11" t="s">
        <v>298</v>
      </c>
      <c r="B1091" s="178">
        <f t="shared" si="68"/>
        <v>6.1696149843912605E-2</v>
      </c>
      <c r="D1091" s="298"/>
      <c r="E1091" s="298" t="s">
        <v>139</v>
      </c>
      <c r="F1091" s="298">
        <v>7700</v>
      </c>
      <c r="G1091" s="238">
        <f t="shared" si="69"/>
        <v>2.4838709677419356E-3</v>
      </c>
      <c r="H1091" s="298"/>
      <c r="I1091" s="298"/>
      <c r="J1091" s="76"/>
    </row>
    <row r="1092" spans="1:10" x14ac:dyDescent="0.25">
      <c r="A1092" s="11" t="s">
        <v>298</v>
      </c>
      <c r="B1092" s="178">
        <f t="shared" si="68"/>
        <v>0</v>
      </c>
      <c r="D1092" s="298"/>
      <c r="E1092" s="298" t="s">
        <v>147</v>
      </c>
      <c r="F1092" s="298"/>
      <c r="G1092" s="238"/>
      <c r="H1092" s="298"/>
      <c r="I1092" s="298"/>
      <c r="J1092" s="76"/>
    </row>
    <row r="1093" spans="1:10" x14ac:dyDescent="0.25">
      <c r="A1093" s="11" t="s">
        <v>298</v>
      </c>
      <c r="B1093" s="178">
        <f t="shared" si="68"/>
        <v>0</v>
      </c>
      <c r="D1093" s="298"/>
      <c r="E1093" s="298" t="s">
        <v>334</v>
      </c>
      <c r="F1093" s="299"/>
      <c r="G1093" s="238"/>
      <c r="H1093" s="298"/>
      <c r="I1093" s="298"/>
      <c r="J1093" s="76"/>
    </row>
    <row r="1094" spans="1:10" x14ac:dyDescent="0.25">
      <c r="A1094" s="11" t="s">
        <v>298</v>
      </c>
      <c r="B1094" s="178">
        <f t="shared" si="68"/>
        <v>3.7518440332986471</v>
      </c>
      <c r="D1094" s="298"/>
      <c r="E1094" s="298" t="s">
        <v>184</v>
      </c>
      <c r="F1094" s="298">
        <v>60046</v>
      </c>
      <c r="G1094" s="238">
        <f t="shared" si="69"/>
        <v>1.9369677419354837E-2</v>
      </c>
      <c r="H1094" s="298"/>
      <c r="I1094" s="298"/>
      <c r="J1094" s="76"/>
    </row>
    <row r="1095" spans="1:10" x14ac:dyDescent="0.25">
      <c r="A1095" s="11" t="s">
        <v>298</v>
      </c>
      <c r="B1095" s="178">
        <f t="shared" si="68"/>
        <v>21.887607659729447</v>
      </c>
      <c r="D1095" s="298"/>
      <c r="E1095" s="298" t="s">
        <v>92</v>
      </c>
      <c r="F1095" s="298">
        <v>145031</v>
      </c>
      <c r="G1095" s="238">
        <f t="shared" si="69"/>
        <v>4.6784193548387094E-2</v>
      </c>
      <c r="H1095" s="298"/>
      <c r="I1095" s="298"/>
      <c r="J1095" s="76"/>
    </row>
    <row r="1096" spans="1:10" x14ac:dyDescent="0.25">
      <c r="A1096" s="11" t="s">
        <v>298</v>
      </c>
      <c r="B1096" s="178">
        <f t="shared" si="68"/>
        <v>0.44342710613943814</v>
      </c>
      <c r="D1096" s="298"/>
      <c r="E1096" s="298" t="s">
        <v>158</v>
      </c>
      <c r="F1096" s="298">
        <v>20643</v>
      </c>
      <c r="G1096" s="238">
        <f t="shared" si="69"/>
        <v>6.6590322580645164E-3</v>
      </c>
      <c r="H1096" s="298"/>
      <c r="I1096" s="298"/>
      <c r="J1096" s="76"/>
    </row>
    <row r="1097" spans="1:10" x14ac:dyDescent="0.25">
      <c r="A1097" s="11" t="s">
        <v>298</v>
      </c>
      <c r="B1097" s="178">
        <f t="shared" si="68"/>
        <v>7.6027148803329853E-3</v>
      </c>
      <c r="D1097" s="298"/>
      <c r="E1097" s="298" t="s">
        <v>118</v>
      </c>
      <c r="F1097" s="299">
        <v>2703</v>
      </c>
      <c r="G1097" s="238">
        <f t="shared" si="69"/>
        <v>8.7193548387096771E-4</v>
      </c>
      <c r="H1097" s="298"/>
      <c r="I1097" s="298"/>
      <c r="J1097" s="76"/>
    </row>
    <row r="1098" spans="1:10" x14ac:dyDescent="0.25">
      <c r="A1098" s="11" t="s">
        <v>298</v>
      </c>
      <c r="B1098" s="178">
        <f t="shared" si="68"/>
        <v>0</v>
      </c>
      <c r="D1098" s="298"/>
      <c r="E1098" s="298" t="s">
        <v>29</v>
      </c>
      <c r="F1098" s="299"/>
      <c r="G1098" s="238"/>
      <c r="H1098" s="298"/>
      <c r="I1098" s="298"/>
      <c r="J1098" s="76"/>
    </row>
    <row r="1099" spans="1:10" x14ac:dyDescent="0.25">
      <c r="A1099" s="11" t="s">
        <v>298</v>
      </c>
      <c r="B1099" s="178">
        <f t="shared" si="68"/>
        <v>66.08116545265348</v>
      </c>
      <c r="D1099" s="298"/>
      <c r="E1099" s="298" t="s">
        <v>16</v>
      </c>
      <c r="F1099" s="298">
        <v>252000</v>
      </c>
      <c r="G1099" s="238">
        <f t="shared" si="69"/>
        <v>8.1290322580645155E-2</v>
      </c>
      <c r="H1099" s="298"/>
      <c r="I1099" s="298"/>
      <c r="J1099" s="76"/>
    </row>
    <row r="1100" spans="1:10" x14ac:dyDescent="0.25">
      <c r="A1100" s="11" t="s">
        <v>298</v>
      </c>
      <c r="B1100" s="178">
        <f t="shared" si="68"/>
        <v>1.058907388137357E-4</v>
      </c>
      <c r="D1100" s="298"/>
      <c r="E1100" s="298" t="s">
        <v>272</v>
      </c>
      <c r="F1100" s="299">
        <v>319</v>
      </c>
      <c r="G1100" s="238">
        <f t="shared" si="69"/>
        <v>1.0290322580645161E-4</v>
      </c>
      <c r="H1100" s="298"/>
      <c r="I1100" s="298"/>
      <c r="J1100" s="76"/>
    </row>
    <row r="1101" spans="1:10" x14ac:dyDescent="0.25">
      <c r="A1101" s="11" t="s">
        <v>298</v>
      </c>
      <c r="B1101" s="178">
        <f t="shared" si="68"/>
        <v>2.7065556711758587E-2</v>
      </c>
      <c r="D1101" s="298"/>
      <c r="E1101" s="298" t="s">
        <v>54</v>
      </c>
      <c r="F1101" s="298">
        <v>5100</v>
      </c>
      <c r="G1101" s="238">
        <f t="shared" si="69"/>
        <v>1.6451612903225807E-3</v>
      </c>
      <c r="H1101" s="298"/>
      <c r="I1101" s="298"/>
      <c r="J1101" s="76"/>
    </row>
    <row r="1102" spans="1:10" x14ac:dyDescent="0.25">
      <c r="A1102" s="11" t="s">
        <v>298</v>
      </c>
      <c r="B1102" s="178">
        <f t="shared" si="68"/>
        <v>3.345359001040582E-2</v>
      </c>
      <c r="D1102" s="298"/>
      <c r="E1102" s="298" t="s">
        <v>159</v>
      </c>
      <c r="F1102" s="298">
        <v>5670</v>
      </c>
      <c r="G1102" s="238">
        <f t="shared" si="69"/>
        <v>1.8290322580645161E-3</v>
      </c>
      <c r="H1102" s="298"/>
      <c r="I1102" s="298"/>
      <c r="J1102" s="76"/>
    </row>
    <row r="1103" spans="1:10" x14ac:dyDescent="0.25">
      <c r="A1103" s="11" t="s">
        <v>298</v>
      </c>
      <c r="B1103" s="178">
        <f t="shared" si="68"/>
        <v>4.103891779396463E-4</v>
      </c>
      <c r="D1103" s="298"/>
      <c r="E1103" s="298" t="s">
        <v>359</v>
      </c>
      <c r="F1103" s="298">
        <v>628</v>
      </c>
      <c r="G1103" s="238">
        <f t="shared" si="69"/>
        <v>2.0258064516129033E-4</v>
      </c>
      <c r="H1103" s="298"/>
      <c r="I1103" s="298"/>
      <c r="J1103" s="76"/>
    </row>
    <row r="1104" spans="1:10" x14ac:dyDescent="0.25">
      <c r="A1104" s="11" t="s">
        <v>298</v>
      </c>
      <c r="B1104" s="178">
        <f t="shared" si="68"/>
        <v>1.6649323621227887E-6</v>
      </c>
      <c r="D1104" s="298"/>
      <c r="E1104" s="298" t="s">
        <v>30</v>
      </c>
      <c r="F1104" s="298">
        <v>40</v>
      </c>
      <c r="G1104" s="238">
        <f t="shared" si="69"/>
        <v>1.2903225806451613E-5</v>
      </c>
      <c r="H1104" s="298"/>
      <c r="I1104" s="298"/>
      <c r="J1104" s="76"/>
    </row>
    <row r="1105" spans="1:10" x14ac:dyDescent="0.25">
      <c r="A1105" s="11" t="s">
        <v>298</v>
      </c>
      <c r="B1105" s="178">
        <f t="shared" si="68"/>
        <v>3.7460978147762749E-4</v>
      </c>
      <c r="D1105" s="298"/>
      <c r="E1105" s="298" t="s">
        <v>120</v>
      </c>
      <c r="F1105" s="298">
        <v>600</v>
      </c>
      <c r="G1105" s="238">
        <f t="shared" si="69"/>
        <v>1.9354838709677419E-4</v>
      </c>
      <c r="H1105" s="298"/>
      <c r="I1105" s="298"/>
      <c r="J1105" s="76"/>
    </row>
    <row r="1106" spans="1:10" x14ac:dyDescent="0.25">
      <c r="A1106" s="11" t="s">
        <v>298</v>
      </c>
      <c r="B1106" s="178">
        <f t="shared" si="68"/>
        <v>0</v>
      </c>
      <c r="D1106" s="298"/>
      <c r="E1106" s="298" t="s">
        <v>328</v>
      </c>
      <c r="F1106" s="299"/>
      <c r="G1106" s="238"/>
      <c r="H1106" s="298"/>
      <c r="I1106" s="298"/>
      <c r="J1106" s="76"/>
    </row>
    <row r="1107" spans="1:10" x14ac:dyDescent="0.25">
      <c r="A1107" s="11" t="s">
        <v>298</v>
      </c>
      <c r="B1107" s="178">
        <f t="shared" si="68"/>
        <v>21.73213863163371</v>
      </c>
      <c r="D1107" s="298"/>
      <c r="E1107" s="298" t="s">
        <v>121</v>
      </c>
      <c r="F1107" s="298">
        <v>144515</v>
      </c>
      <c r="G1107" s="238">
        <f t="shared" si="69"/>
        <v>4.6617741935483868E-2</v>
      </c>
      <c r="H1107" s="298"/>
      <c r="I1107" s="298"/>
      <c r="J1107" s="76"/>
    </row>
    <row r="1108" spans="1:10" x14ac:dyDescent="0.25">
      <c r="A1108" s="11" t="s">
        <v>298</v>
      </c>
      <c r="B1108" s="178">
        <f t="shared" si="68"/>
        <v>3.3714880332986466E-3</v>
      </c>
      <c r="D1108" s="298"/>
      <c r="E1108" s="298" t="s">
        <v>32</v>
      </c>
      <c r="F1108" s="298">
        <v>1800</v>
      </c>
      <c r="G1108" s="238">
        <f t="shared" si="69"/>
        <v>5.8064516129032254E-4</v>
      </c>
      <c r="H1108" s="298"/>
      <c r="I1108" s="298"/>
      <c r="J1108" s="76"/>
    </row>
    <row r="1109" spans="1:10" x14ac:dyDescent="0.25">
      <c r="A1109" s="11" t="s">
        <v>298</v>
      </c>
      <c r="B1109" s="178">
        <f t="shared" si="68"/>
        <v>7.0653069719042643</v>
      </c>
      <c r="D1109" s="298"/>
      <c r="E1109" s="298" t="s">
        <v>360</v>
      </c>
      <c r="F1109" s="298">
        <v>82400</v>
      </c>
      <c r="G1109" s="238">
        <f t="shared" si="69"/>
        <v>2.6580645161290321E-2</v>
      </c>
      <c r="H1109" s="298"/>
      <c r="I1109" s="298"/>
      <c r="J1109" s="76"/>
    </row>
    <row r="1110" spans="1:10" x14ac:dyDescent="0.25">
      <c r="A1110" s="11" t="s">
        <v>298</v>
      </c>
      <c r="B1110" s="178">
        <f t="shared" si="68"/>
        <v>0.93652445369406878</v>
      </c>
      <c r="D1110" s="298"/>
      <c r="E1110" s="298" t="s">
        <v>11</v>
      </c>
      <c r="F1110" s="298">
        <v>30000</v>
      </c>
      <c r="G1110" s="238">
        <f t="shared" si="69"/>
        <v>9.6774193548387101E-3</v>
      </c>
      <c r="H1110" s="298"/>
      <c r="I1110" s="298"/>
      <c r="J1110" s="76"/>
    </row>
    <row r="1111" spans="1:10" x14ac:dyDescent="0.25">
      <c r="A1111" s="11" t="s">
        <v>298</v>
      </c>
      <c r="B1111" s="178">
        <f t="shared" si="68"/>
        <v>2.1071800208116546E-2</v>
      </c>
      <c r="D1111" s="298"/>
      <c r="E1111" s="298" t="s">
        <v>361</v>
      </c>
      <c r="F1111" s="298">
        <v>4500</v>
      </c>
      <c r="G1111" s="238">
        <f t="shared" si="69"/>
        <v>1.4516129032258066E-3</v>
      </c>
      <c r="H1111" s="298"/>
      <c r="I1111" s="298"/>
      <c r="J1111" s="76"/>
    </row>
    <row r="1112" spans="1:10" x14ac:dyDescent="0.25">
      <c r="A1112" s="11" t="s">
        <v>298</v>
      </c>
      <c r="B1112" s="178">
        <f t="shared" si="68"/>
        <v>0</v>
      </c>
      <c r="D1112" s="298"/>
      <c r="E1112" s="298" t="s">
        <v>362</v>
      </c>
      <c r="F1112" s="298"/>
      <c r="G1112" s="238"/>
      <c r="H1112" s="298"/>
      <c r="I1112" s="298"/>
      <c r="J1112" s="76"/>
    </row>
    <row r="1113" spans="1:10" x14ac:dyDescent="0.25">
      <c r="A1113" s="11" t="s">
        <v>298</v>
      </c>
      <c r="B1113" s="178">
        <f t="shared" si="68"/>
        <v>1.2747138397502604E-2</v>
      </c>
      <c r="D1113" s="298"/>
      <c r="E1113" s="298" t="s">
        <v>140</v>
      </c>
      <c r="F1113" s="298">
        <v>3500</v>
      </c>
      <c r="G1113" s="238">
        <f t="shared" si="69"/>
        <v>1.1290322580645162E-3</v>
      </c>
      <c r="H1113" s="298"/>
      <c r="I1113" s="298"/>
      <c r="J1113" s="76"/>
    </row>
    <row r="1114" spans="1:10" x14ac:dyDescent="0.25">
      <c r="A1114" s="11" t="s">
        <v>298</v>
      </c>
      <c r="B1114" s="178">
        <f t="shared" si="68"/>
        <v>2.1805762008324661</v>
      </c>
      <c r="D1114" s="298"/>
      <c r="E1114" s="298" t="s">
        <v>363</v>
      </c>
      <c r="F1114" s="298">
        <v>45777</v>
      </c>
      <c r="G1114" s="238">
        <f t="shared" si="69"/>
        <v>1.4766774193548387E-2</v>
      </c>
      <c r="H1114" s="298"/>
      <c r="I1114" s="298"/>
      <c r="J1114" s="76"/>
    </row>
    <row r="1115" spans="1:10" x14ac:dyDescent="0.25">
      <c r="A1115" s="11" t="s">
        <v>298</v>
      </c>
      <c r="B1115" s="178">
        <f t="shared" si="68"/>
        <v>1.1366311134235172E-2</v>
      </c>
      <c r="D1115" s="298"/>
      <c r="E1115" s="298" t="s">
        <v>161</v>
      </c>
      <c r="F1115" s="298">
        <v>3305</v>
      </c>
      <c r="G1115" s="238">
        <f t="shared" si="69"/>
        <v>1.0661290322580646E-3</v>
      </c>
      <c r="H1115" s="298"/>
      <c r="I1115" s="298"/>
      <c r="J1115" s="76"/>
    </row>
    <row r="1116" spans="1:10" x14ac:dyDescent="0.25">
      <c r="A1116" s="11" t="s">
        <v>298</v>
      </c>
      <c r="B1116" s="178">
        <f t="shared" si="68"/>
        <v>0.25219836004162327</v>
      </c>
      <c r="D1116" s="298"/>
      <c r="E1116" s="298" t="s">
        <v>162</v>
      </c>
      <c r="F1116" s="298">
        <v>15568</v>
      </c>
      <c r="G1116" s="238">
        <f t="shared" si="69"/>
        <v>5.0219354838709675E-3</v>
      </c>
      <c r="H1116" s="298"/>
      <c r="I1116" s="298"/>
      <c r="J1116" s="76"/>
    </row>
    <row r="1117" spans="1:10" x14ac:dyDescent="0.25">
      <c r="A1117" s="11" t="s">
        <v>298</v>
      </c>
      <c r="B1117" s="178">
        <f t="shared" si="68"/>
        <v>0.65036420395421424</v>
      </c>
      <c r="D1117" s="298"/>
      <c r="E1117" s="298" t="s">
        <v>31</v>
      </c>
      <c r="F1117" s="298">
        <v>25000</v>
      </c>
      <c r="G1117" s="238">
        <f t="shared" si="69"/>
        <v>8.0645161290322578E-3</v>
      </c>
      <c r="H1117" s="298"/>
      <c r="I1117" s="298"/>
      <c r="J1117" s="76"/>
    </row>
    <row r="1118" spans="1:10" x14ac:dyDescent="0.25">
      <c r="A1118" s="11" t="s">
        <v>298</v>
      </c>
      <c r="B1118" s="178">
        <f t="shared" si="68"/>
        <v>1.6649323621227883E-8</v>
      </c>
      <c r="D1118" s="298"/>
      <c r="E1118" s="298" t="s">
        <v>193</v>
      </c>
      <c r="F1118" s="299">
        <v>4</v>
      </c>
      <c r="G1118" s="238">
        <f t="shared" si="69"/>
        <v>1.2903225806451612E-6</v>
      </c>
      <c r="H1118" s="298"/>
      <c r="I1118" s="298"/>
      <c r="J1118" s="76"/>
    </row>
    <row r="1119" spans="1:10" x14ac:dyDescent="0.25">
      <c r="A1119" s="11" t="s">
        <v>298</v>
      </c>
      <c r="B1119" s="178">
        <f t="shared" si="68"/>
        <v>0</v>
      </c>
      <c r="D1119" s="298"/>
      <c r="E1119" s="298" t="s">
        <v>128</v>
      </c>
      <c r="F1119" s="299"/>
      <c r="G1119" s="238"/>
      <c r="H1119" s="298"/>
      <c r="I1119" s="298"/>
      <c r="J1119" s="76"/>
    </row>
    <row r="1120" spans="1:10" x14ac:dyDescent="0.25">
      <c r="A1120" s="11" t="s">
        <v>298</v>
      </c>
      <c r="B1120" s="178">
        <f t="shared" si="68"/>
        <v>47.654526534859521</v>
      </c>
      <c r="D1120" s="298"/>
      <c r="E1120" s="298" t="s">
        <v>38</v>
      </c>
      <c r="F1120" s="298">
        <v>214000</v>
      </c>
      <c r="G1120" s="238">
        <f t="shared" si="69"/>
        <v>6.9032258064516128E-2</v>
      </c>
      <c r="H1120" s="298"/>
      <c r="I1120" s="298"/>
      <c r="J1120" s="76"/>
    </row>
    <row r="1121" spans="1:10" x14ac:dyDescent="0.25">
      <c r="A1121" s="11" t="s">
        <v>298</v>
      </c>
      <c r="B1121" s="178">
        <f t="shared" si="68"/>
        <v>2.8812653485952135E-3</v>
      </c>
      <c r="D1121" s="298"/>
      <c r="E1121" s="298" t="s">
        <v>341</v>
      </c>
      <c r="F1121" s="298">
        <v>1664</v>
      </c>
      <c r="G1121" s="238">
        <f t="shared" si="69"/>
        <v>5.3677419354838712E-4</v>
      </c>
      <c r="H1121" s="298"/>
      <c r="I1121" s="298"/>
      <c r="J1121" s="76"/>
    </row>
    <row r="1122" spans="1:10" x14ac:dyDescent="0.25">
      <c r="A1122" s="11" t="s">
        <v>298</v>
      </c>
      <c r="B1122" s="178">
        <f t="shared" si="68"/>
        <v>10.826222684703435</v>
      </c>
      <c r="D1122" s="298"/>
      <c r="E1122" s="298" t="s">
        <v>364</v>
      </c>
      <c r="F1122" s="298">
        <v>102000</v>
      </c>
      <c r="G1122" s="238">
        <f t="shared" si="69"/>
        <v>3.2903225806451615E-2</v>
      </c>
      <c r="H1122" s="298"/>
      <c r="I1122" s="298"/>
      <c r="J1122" s="76"/>
    </row>
    <row r="1123" spans="1:10" x14ac:dyDescent="0.25">
      <c r="A1123" s="11" t="s">
        <v>298</v>
      </c>
      <c r="B1123" s="178">
        <f t="shared" si="68"/>
        <v>2.3413111342351716E-3</v>
      </c>
      <c r="D1123" s="298"/>
      <c r="E1123" s="298" t="s">
        <v>12</v>
      </c>
      <c r="F1123" s="298">
        <v>1500</v>
      </c>
      <c r="G1123" s="238">
        <f t="shared" si="69"/>
        <v>4.8387096774193548E-4</v>
      </c>
      <c r="H1123" s="298"/>
      <c r="I1123" s="298"/>
      <c r="J1123" s="76"/>
    </row>
    <row r="1124" spans="1:10" x14ac:dyDescent="0.25">
      <c r="A1124" s="11" t="s">
        <v>298</v>
      </c>
      <c r="B1124" s="178">
        <f t="shared" si="68"/>
        <v>0</v>
      </c>
      <c r="D1124" s="298"/>
      <c r="E1124" s="298" t="s">
        <v>47</v>
      </c>
      <c r="F1124" s="299"/>
      <c r="G1124" s="238"/>
      <c r="H1124" s="298"/>
      <c r="I1124" s="298"/>
      <c r="J1124" s="76"/>
    </row>
    <row r="1125" spans="1:10" x14ac:dyDescent="0.25">
      <c r="A1125" s="11" t="s">
        <v>298</v>
      </c>
      <c r="B1125" s="178">
        <f t="shared" si="68"/>
        <v>2.1071800208116546E-2</v>
      </c>
      <c r="D1125" s="298"/>
      <c r="E1125" s="298" t="s">
        <v>89</v>
      </c>
      <c r="F1125" s="298">
        <v>4500</v>
      </c>
      <c r="G1125" s="238">
        <f t="shared" si="69"/>
        <v>1.4516129032258066E-3</v>
      </c>
      <c r="H1125" s="298"/>
      <c r="I1125" s="298"/>
      <c r="J1125" s="76"/>
    </row>
    <row r="1126" spans="1:10" x14ac:dyDescent="0.25">
      <c r="A1126" s="150" t="s">
        <v>298</v>
      </c>
      <c r="B1126" s="131">
        <f t="shared" si="68"/>
        <v>0.41623309053069718</v>
      </c>
      <c r="C1126" s="150"/>
      <c r="D1126" s="12"/>
      <c r="E1126" s="12" t="s">
        <v>86</v>
      </c>
      <c r="F1126" s="12">
        <v>20000</v>
      </c>
      <c r="G1126" s="237">
        <f t="shared" si="69"/>
        <v>6.4516129032258064E-3</v>
      </c>
      <c r="H1126" s="12"/>
      <c r="I1126" s="12"/>
      <c r="J1126" s="147"/>
    </row>
    <row r="1127" spans="1:10" x14ac:dyDescent="0.25">
      <c r="A1127" s="11" t="s">
        <v>300</v>
      </c>
      <c r="B1127" s="178">
        <f>POWER((F1127/$J$1127)*100, 2)</f>
        <v>0</v>
      </c>
      <c r="C1127" s="11">
        <f>SUM(B1127:B1143)</f>
        <v>7420.6950406344404</v>
      </c>
      <c r="D1127" s="298"/>
      <c r="E1127" s="298" t="s">
        <v>97</v>
      </c>
      <c r="F1127" s="298"/>
      <c r="G1127" s="238"/>
      <c r="H1127" s="298"/>
      <c r="I1127" s="298"/>
      <c r="J1127" s="76">
        <v>3270</v>
      </c>
    </row>
    <row r="1128" spans="1:10" x14ac:dyDescent="0.25">
      <c r="A1128" s="11" t="s">
        <v>300</v>
      </c>
      <c r="B1128" s="178">
        <f t="shared" ref="B1128:B1143" si="70">POWER((F1128/$J$1127)*100, 2)</f>
        <v>0.5844999953240001</v>
      </c>
      <c r="D1128" s="298"/>
      <c r="E1128" s="298" t="s">
        <v>81</v>
      </c>
      <c r="F1128" s="298">
        <v>25</v>
      </c>
      <c r="G1128" s="238">
        <f>F1128/$J$1127</f>
        <v>7.6452599388379203E-3</v>
      </c>
      <c r="H1128" s="298"/>
      <c r="I1128" s="298"/>
      <c r="J1128" s="76"/>
    </row>
    <row r="1129" spans="1:10" x14ac:dyDescent="0.25">
      <c r="A1129" s="11" t="s">
        <v>300</v>
      </c>
      <c r="B1129" s="178">
        <f t="shared" si="70"/>
        <v>9.351999925184E-2</v>
      </c>
      <c r="D1129" s="298"/>
      <c r="E1129" s="298" t="s">
        <v>83</v>
      </c>
      <c r="F1129" s="298">
        <v>10</v>
      </c>
      <c r="G1129" s="238">
        <f t="shared" ref="G1129:G1141" si="71">F1129/$J$1127</f>
        <v>3.0581039755351682E-3</v>
      </c>
      <c r="H1129" s="298"/>
      <c r="I1129" s="298"/>
      <c r="J1129" s="76"/>
    </row>
    <row r="1130" spans="1:10" x14ac:dyDescent="0.25">
      <c r="A1130" s="11" t="s">
        <v>300</v>
      </c>
      <c r="B1130" s="178">
        <f t="shared" si="70"/>
        <v>7331.9679413442564</v>
      </c>
      <c r="D1130" s="298"/>
      <c r="E1130" s="298" t="s">
        <v>15</v>
      </c>
      <c r="F1130" s="298">
        <v>2800</v>
      </c>
      <c r="G1130" s="238">
        <f t="shared" si="71"/>
        <v>0.85626911314984711</v>
      </c>
      <c r="H1130" s="298"/>
      <c r="I1130" s="298"/>
      <c r="J1130" s="76"/>
    </row>
    <row r="1131" spans="1:10" x14ac:dyDescent="0.25">
      <c r="A1131" s="11" t="s">
        <v>300</v>
      </c>
      <c r="B1131" s="178">
        <f t="shared" si="70"/>
        <v>0</v>
      </c>
      <c r="D1131" s="298"/>
      <c r="E1131" s="298" t="s">
        <v>134</v>
      </c>
      <c r="F1131" s="298"/>
      <c r="G1131" s="238"/>
      <c r="H1131" s="298"/>
      <c r="I1131" s="298"/>
      <c r="J1131" s="76"/>
    </row>
    <row r="1132" spans="1:10" x14ac:dyDescent="0.25">
      <c r="A1132" s="11" t="s">
        <v>300</v>
      </c>
      <c r="B1132" s="178">
        <f t="shared" si="70"/>
        <v>1.49631998802944</v>
      </c>
      <c r="D1132" s="298"/>
      <c r="E1132" s="298" t="s">
        <v>266</v>
      </c>
      <c r="F1132" s="298">
        <v>40</v>
      </c>
      <c r="G1132" s="238">
        <f t="shared" si="71"/>
        <v>1.2232415902140673E-2</v>
      </c>
      <c r="H1132" s="298"/>
      <c r="I1132" s="298"/>
      <c r="J1132" s="76"/>
    </row>
    <row r="1133" spans="1:10" x14ac:dyDescent="0.25">
      <c r="A1133" s="11" t="s">
        <v>300</v>
      </c>
      <c r="B1133" s="178">
        <f t="shared" si="70"/>
        <v>84.167999326656002</v>
      </c>
      <c r="D1133" s="298"/>
      <c r="E1133" s="298" t="s">
        <v>56</v>
      </c>
      <c r="F1133" s="298">
        <v>300</v>
      </c>
      <c r="G1133" s="238">
        <f t="shared" si="71"/>
        <v>9.1743119266055051E-2</v>
      </c>
      <c r="H1133" s="298"/>
      <c r="I1133" s="298"/>
      <c r="J1133" s="76"/>
    </row>
    <row r="1134" spans="1:10" x14ac:dyDescent="0.25">
      <c r="A1134" s="11" t="s">
        <v>300</v>
      </c>
      <c r="B1134" s="178">
        <f t="shared" si="70"/>
        <v>2.337999981296E-2</v>
      </c>
      <c r="D1134" s="298"/>
      <c r="E1134" s="298" t="s">
        <v>165</v>
      </c>
      <c r="F1134" s="298">
        <v>5</v>
      </c>
      <c r="G1134" s="238">
        <f t="shared" si="71"/>
        <v>1.5290519877675841E-3</v>
      </c>
      <c r="H1134" s="298"/>
      <c r="I1134" s="298"/>
      <c r="J1134" s="76"/>
    </row>
    <row r="1135" spans="1:10" x14ac:dyDescent="0.25">
      <c r="A1135" s="11" t="s">
        <v>300</v>
      </c>
      <c r="B1135" s="178">
        <f t="shared" si="70"/>
        <v>0.37407999700736</v>
      </c>
      <c r="D1135" s="298"/>
      <c r="E1135" s="298" t="s">
        <v>117</v>
      </c>
      <c r="F1135" s="298">
        <v>20</v>
      </c>
      <c r="G1135" s="238">
        <f t="shared" si="71"/>
        <v>6.1162079510703364E-3</v>
      </c>
      <c r="H1135" s="298"/>
      <c r="I1135" s="298"/>
      <c r="J1135" s="76"/>
    </row>
    <row r="1136" spans="1:10" x14ac:dyDescent="0.25">
      <c r="A1136" s="11" t="s">
        <v>300</v>
      </c>
      <c r="B1136" s="178">
        <f t="shared" si="70"/>
        <v>1.1456199908350397</v>
      </c>
      <c r="D1136" s="298"/>
      <c r="E1136" s="298" t="s">
        <v>92</v>
      </c>
      <c r="F1136" s="298">
        <v>35</v>
      </c>
      <c r="G1136" s="238">
        <f t="shared" si="71"/>
        <v>1.0703363914373088E-2</v>
      </c>
      <c r="H1136" s="298"/>
      <c r="I1136" s="298"/>
      <c r="J1136" s="76"/>
    </row>
    <row r="1137" spans="1:10" x14ac:dyDescent="0.25">
      <c r="A1137" s="11" t="s">
        <v>300</v>
      </c>
      <c r="B1137" s="178">
        <f t="shared" si="70"/>
        <v>0</v>
      </c>
      <c r="D1137" s="298"/>
      <c r="E1137" s="298" t="s">
        <v>16</v>
      </c>
      <c r="F1137" s="298"/>
      <c r="G1137" s="238"/>
      <c r="H1137" s="298"/>
      <c r="I1137" s="298"/>
      <c r="J1137" s="76"/>
    </row>
    <row r="1138" spans="1:10" x14ac:dyDescent="0.25">
      <c r="A1138" s="11" t="s">
        <v>300</v>
      </c>
      <c r="B1138" s="178">
        <f t="shared" si="70"/>
        <v>0</v>
      </c>
      <c r="D1138" s="298"/>
      <c r="E1138" s="298" t="s">
        <v>120</v>
      </c>
      <c r="F1138" s="298"/>
      <c r="G1138" s="238"/>
      <c r="H1138" s="298"/>
      <c r="I1138" s="298"/>
      <c r="J1138" s="76"/>
    </row>
    <row r="1139" spans="1:10" x14ac:dyDescent="0.25">
      <c r="A1139" s="11" t="s">
        <v>300</v>
      </c>
      <c r="B1139" s="178">
        <f t="shared" si="70"/>
        <v>0</v>
      </c>
      <c r="D1139" s="298"/>
      <c r="E1139" s="298" t="s">
        <v>173</v>
      </c>
      <c r="F1139" s="298"/>
      <c r="G1139" s="238"/>
      <c r="H1139" s="298"/>
      <c r="I1139" s="298"/>
      <c r="J1139" s="76"/>
    </row>
    <row r="1140" spans="1:10" x14ac:dyDescent="0.25">
      <c r="A1140" s="11" t="s">
        <v>300</v>
      </c>
      <c r="B1140" s="178">
        <f t="shared" si="70"/>
        <v>0</v>
      </c>
      <c r="D1140" s="298"/>
      <c r="E1140" s="298" t="s">
        <v>32</v>
      </c>
      <c r="F1140" s="298"/>
      <c r="G1140" s="238"/>
      <c r="H1140" s="298"/>
      <c r="I1140" s="298"/>
      <c r="J1140" s="76"/>
    </row>
    <row r="1141" spans="1:10" x14ac:dyDescent="0.25">
      <c r="A1141" s="11" t="s">
        <v>300</v>
      </c>
      <c r="B1141" s="178">
        <f t="shared" si="70"/>
        <v>0.84167999326656018</v>
      </c>
      <c r="D1141" s="298"/>
      <c r="E1141" s="298" t="s">
        <v>140</v>
      </c>
      <c r="F1141" s="298">
        <v>30</v>
      </c>
      <c r="G1141" s="238">
        <f t="shared" si="71"/>
        <v>9.1743119266055051E-3</v>
      </c>
      <c r="H1141" s="298"/>
      <c r="I1141" s="298"/>
      <c r="J1141" s="76"/>
    </row>
    <row r="1142" spans="1:10" x14ac:dyDescent="0.25">
      <c r="A1142" s="11" t="s">
        <v>300</v>
      </c>
      <c r="B1142" s="178">
        <f t="shared" si="70"/>
        <v>0</v>
      </c>
      <c r="D1142" s="298"/>
      <c r="E1142" s="298" t="s">
        <v>126</v>
      </c>
      <c r="F1142" s="298"/>
      <c r="G1142" s="238"/>
      <c r="H1142" s="298"/>
      <c r="I1142" s="298"/>
      <c r="J1142" s="76"/>
    </row>
    <row r="1143" spans="1:10" x14ac:dyDescent="0.25">
      <c r="A1143" s="150" t="s">
        <v>300</v>
      </c>
      <c r="B1143" s="131">
        <f t="shared" si="70"/>
        <v>0</v>
      </c>
      <c r="C1143" s="150"/>
      <c r="D1143" s="12"/>
      <c r="E1143" s="12" t="s">
        <v>38</v>
      </c>
      <c r="F1143" s="12"/>
      <c r="G1143" s="237"/>
      <c r="H1143" s="12"/>
      <c r="I1143" s="12"/>
      <c r="J1143" s="147"/>
    </row>
    <row r="1144" spans="1:10" x14ac:dyDescent="0.25">
      <c r="A1144" s="11" t="s">
        <v>302</v>
      </c>
      <c r="B1144" s="178">
        <f>POWER((F1144/$J$1144)*100, 2)</f>
        <v>0</v>
      </c>
      <c r="C1144" s="11">
        <f>SUM(B1144:B1189)</f>
        <v>2561.5954494439347</v>
      </c>
      <c r="D1144" s="300"/>
      <c r="E1144" s="300" t="s">
        <v>97</v>
      </c>
      <c r="F1144" s="299"/>
      <c r="G1144" s="238"/>
      <c r="H1144" s="300"/>
      <c r="I1144" s="300"/>
      <c r="J1144" s="76">
        <v>4950000</v>
      </c>
    </row>
    <row r="1145" spans="1:10" x14ac:dyDescent="0.25">
      <c r="A1145" s="11" t="s">
        <v>302</v>
      </c>
      <c r="B1145" s="178">
        <f t="shared" ref="B1145:B1189" si="72">POWER((F1145/$J$1144)*100, 2)</f>
        <v>0.27589021528415475</v>
      </c>
      <c r="D1145" s="300"/>
      <c r="E1145" s="300" t="s">
        <v>81</v>
      </c>
      <c r="F1145" s="300">
        <v>26000</v>
      </c>
      <c r="G1145" s="238">
        <f>F1145/$J$1144</f>
        <v>5.2525252525252525E-3</v>
      </c>
      <c r="H1145" s="300"/>
      <c r="I1145" s="300"/>
      <c r="J1145" s="76"/>
    </row>
    <row r="1146" spans="1:10" x14ac:dyDescent="0.25">
      <c r="A1146" s="11" t="s">
        <v>302</v>
      </c>
      <c r="B1146" s="178">
        <f t="shared" si="72"/>
        <v>173.494133251709</v>
      </c>
      <c r="D1146" s="300"/>
      <c r="E1146" s="300" t="s">
        <v>5</v>
      </c>
      <c r="F1146" s="300">
        <v>652000</v>
      </c>
      <c r="G1146" s="238">
        <f t="shared" ref="G1146:G1189" si="73">F1146/$J$1144</f>
        <v>0.1317171717171717</v>
      </c>
      <c r="H1146" s="300"/>
      <c r="I1146" s="300"/>
      <c r="J1146" s="76"/>
    </row>
    <row r="1147" spans="1:10" x14ac:dyDescent="0.25">
      <c r="A1147" s="11" t="s">
        <v>302</v>
      </c>
      <c r="B1147" s="178">
        <f t="shared" si="72"/>
        <v>2.7442097745128047</v>
      </c>
      <c r="D1147" s="300"/>
      <c r="E1147" s="300" t="s">
        <v>93</v>
      </c>
      <c r="F1147" s="300">
        <v>82000</v>
      </c>
      <c r="G1147" s="238">
        <f t="shared" si="73"/>
        <v>1.6565656565656565E-2</v>
      </c>
      <c r="H1147" s="300"/>
      <c r="I1147" s="300"/>
      <c r="J1147" s="76"/>
    </row>
    <row r="1148" spans="1:10" x14ac:dyDescent="0.25">
      <c r="A1148" s="11" t="s">
        <v>302</v>
      </c>
      <c r="B1148" s="178">
        <f t="shared" si="72"/>
        <v>1.0203040506070809E-2</v>
      </c>
      <c r="D1148" s="300"/>
      <c r="E1148" s="300" t="s">
        <v>372</v>
      </c>
      <c r="F1148" s="300">
        <v>5000</v>
      </c>
      <c r="G1148" s="238">
        <f t="shared" si="73"/>
        <v>1.0101010101010101E-3</v>
      </c>
      <c r="H1148" s="300"/>
      <c r="I1148" s="300"/>
      <c r="J1148" s="76"/>
    </row>
    <row r="1149" spans="1:10" x14ac:dyDescent="0.25">
      <c r="A1149" s="11" t="s">
        <v>302</v>
      </c>
      <c r="B1149" s="178">
        <f t="shared" si="72"/>
        <v>3.3057851239669422E-2</v>
      </c>
      <c r="D1149" s="300"/>
      <c r="E1149" s="300" t="s">
        <v>6</v>
      </c>
      <c r="F1149" s="300">
        <v>9000</v>
      </c>
      <c r="G1149" s="238">
        <f t="shared" si="73"/>
        <v>1.8181818181818182E-3</v>
      </c>
      <c r="H1149" s="300"/>
      <c r="I1149" s="300"/>
      <c r="J1149" s="76"/>
    </row>
    <row r="1150" spans="1:10" x14ac:dyDescent="0.25">
      <c r="A1150" s="11" t="s">
        <v>302</v>
      </c>
      <c r="B1150" s="178">
        <f t="shared" si="72"/>
        <v>0.11794714825017855</v>
      </c>
      <c r="D1150" s="300"/>
      <c r="E1150" s="300" t="s">
        <v>101</v>
      </c>
      <c r="F1150" s="300">
        <v>17000</v>
      </c>
      <c r="G1150" s="238">
        <f t="shared" si="73"/>
        <v>3.4343434343434343E-3</v>
      </c>
      <c r="H1150" s="300"/>
      <c r="I1150" s="300"/>
      <c r="J1150" s="76"/>
    </row>
    <row r="1151" spans="1:10" x14ac:dyDescent="0.25">
      <c r="A1151" s="11" t="s">
        <v>302</v>
      </c>
      <c r="B1151" s="178">
        <f t="shared" si="72"/>
        <v>5.8769513314967867E-2</v>
      </c>
      <c r="D1151" s="300"/>
      <c r="E1151" s="300" t="s">
        <v>102</v>
      </c>
      <c r="F1151" s="300">
        <v>12000</v>
      </c>
      <c r="G1151" s="238">
        <f t="shared" si="73"/>
        <v>2.4242424242424242E-3</v>
      </c>
      <c r="H1151" s="300"/>
      <c r="I1151" s="300"/>
      <c r="J1151" s="76"/>
    </row>
    <row r="1152" spans="1:10" x14ac:dyDescent="0.25">
      <c r="A1152" s="11" t="s">
        <v>302</v>
      </c>
      <c r="B1152" s="178">
        <f t="shared" si="72"/>
        <v>6.5299459238853169E-3</v>
      </c>
      <c r="D1152" s="300"/>
      <c r="E1152" s="300" t="s">
        <v>82</v>
      </c>
      <c r="F1152" s="300">
        <v>4000</v>
      </c>
      <c r="G1152" s="238">
        <f t="shared" si="73"/>
        <v>8.0808080808080808E-4</v>
      </c>
      <c r="H1152" s="300"/>
      <c r="I1152" s="300"/>
      <c r="J1152" s="76"/>
    </row>
    <row r="1153" spans="1:10" x14ac:dyDescent="0.25">
      <c r="A1153" s="11" t="s">
        <v>302</v>
      </c>
      <c r="B1153" s="178">
        <f t="shared" si="72"/>
        <v>1.6324864809713292E-3</v>
      </c>
      <c r="D1153" s="300"/>
      <c r="E1153" s="300" t="s">
        <v>83</v>
      </c>
      <c r="F1153" s="300">
        <v>2000</v>
      </c>
      <c r="G1153" s="238">
        <f t="shared" si="73"/>
        <v>4.0404040404040404E-4</v>
      </c>
      <c r="H1153" s="300"/>
      <c r="I1153" s="300"/>
      <c r="J1153" s="76"/>
    </row>
    <row r="1154" spans="1:10" x14ac:dyDescent="0.25">
      <c r="A1154" s="11" t="s">
        <v>302</v>
      </c>
      <c r="B1154" s="178">
        <f t="shared" si="72"/>
        <v>2225.1709009284764</v>
      </c>
      <c r="D1154" s="300"/>
      <c r="E1154" s="300" t="s">
        <v>15</v>
      </c>
      <c r="F1154" s="300">
        <v>2335000</v>
      </c>
      <c r="G1154" s="238">
        <f t="shared" si="73"/>
        <v>0.4717171717171717</v>
      </c>
      <c r="H1154" s="300"/>
      <c r="I1154" s="300"/>
      <c r="J1154" s="76"/>
    </row>
    <row r="1155" spans="1:10" x14ac:dyDescent="0.25">
      <c r="A1155" s="11" t="s">
        <v>302</v>
      </c>
      <c r="B1155" s="178">
        <f t="shared" si="72"/>
        <v>0</v>
      </c>
      <c r="D1155" s="300"/>
      <c r="E1155" s="300" t="s">
        <v>103</v>
      </c>
      <c r="F1155" s="300"/>
      <c r="G1155" s="238"/>
      <c r="H1155" s="300"/>
      <c r="I1155" s="300"/>
      <c r="J1155" s="76"/>
    </row>
    <row r="1156" spans="1:10" x14ac:dyDescent="0.25">
      <c r="A1156" s="11" t="s">
        <v>302</v>
      </c>
      <c r="B1156" s="178">
        <f t="shared" si="72"/>
        <v>0</v>
      </c>
      <c r="D1156" s="300"/>
      <c r="E1156" s="300" t="s">
        <v>222</v>
      </c>
      <c r="F1156" s="300"/>
      <c r="G1156" s="238"/>
      <c r="H1156" s="300"/>
      <c r="I1156" s="300"/>
      <c r="J1156" s="76"/>
    </row>
    <row r="1157" spans="1:10" x14ac:dyDescent="0.25">
      <c r="A1157" s="11" t="s">
        <v>302</v>
      </c>
      <c r="B1157" s="178">
        <f t="shared" si="72"/>
        <v>0</v>
      </c>
      <c r="D1157" s="300"/>
      <c r="E1157" s="300" t="s">
        <v>108</v>
      </c>
      <c r="F1157" s="300"/>
      <c r="G1157" s="238"/>
      <c r="H1157" s="300"/>
      <c r="I1157" s="300"/>
      <c r="J1157" s="76"/>
    </row>
    <row r="1158" spans="1:10" x14ac:dyDescent="0.25">
      <c r="A1158" s="11" t="s">
        <v>302</v>
      </c>
      <c r="B1158" s="178">
        <f t="shared" si="72"/>
        <v>4.0812162024283234E-2</v>
      </c>
      <c r="D1158" s="300"/>
      <c r="E1158" s="300" t="s">
        <v>21</v>
      </c>
      <c r="F1158" s="299">
        <v>10000</v>
      </c>
      <c r="G1158" s="238">
        <f t="shared" si="73"/>
        <v>2.0202020202020202E-3</v>
      </c>
      <c r="H1158" s="300"/>
      <c r="I1158" s="300"/>
      <c r="J1158" s="76"/>
    </row>
    <row r="1159" spans="1:10" x14ac:dyDescent="0.25">
      <c r="A1159" s="11" t="s">
        <v>302</v>
      </c>
      <c r="B1159" s="178">
        <f t="shared" si="72"/>
        <v>0</v>
      </c>
      <c r="D1159" s="300"/>
      <c r="E1159" s="300" t="s">
        <v>190</v>
      </c>
      <c r="F1159" s="299"/>
      <c r="G1159" s="238"/>
      <c r="H1159" s="300"/>
      <c r="I1159" s="300"/>
      <c r="J1159" s="76"/>
    </row>
    <row r="1160" spans="1:10" x14ac:dyDescent="0.25">
      <c r="A1160" s="11" t="s">
        <v>302</v>
      </c>
      <c r="B1160" s="178">
        <f t="shared" si="72"/>
        <v>4.0812162024283234E-2</v>
      </c>
      <c r="D1160" s="300"/>
      <c r="E1160" s="300" t="s">
        <v>227</v>
      </c>
      <c r="F1160" s="300">
        <v>10000</v>
      </c>
      <c r="G1160" s="238">
        <f t="shared" si="73"/>
        <v>2.0202020202020202E-3</v>
      </c>
      <c r="H1160" s="300"/>
      <c r="I1160" s="300"/>
      <c r="J1160" s="76"/>
    </row>
    <row r="1161" spans="1:10" x14ac:dyDescent="0.25">
      <c r="A1161" s="11" t="s">
        <v>302</v>
      </c>
      <c r="B1161" s="178">
        <f t="shared" si="72"/>
        <v>7.548617488011427</v>
      </c>
      <c r="D1161" s="300"/>
      <c r="E1161" s="300" t="s">
        <v>9</v>
      </c>
      <c r="F1161" s="300">
        <v>136000</v>
      </c>
      <c r="G1161" s="238">
        <f t="shared" si="73"/>
        <v>2.7474747474747475E-2</v>
      </c>
      <c r="H1161" s="300"/>
      <c r="I1161" s="300"/>
      <c r="J1161" s="76"/>
    </row>
    <row r="1162" spans="1:10" x14ac:dyDescent="0.25">
      <c r="A1162" s="11" t="s">
        <v>302</v>
      </c>
      <c r="B1162" s="178">
        <f t="shared" si="72"/>
        <v>0.68605244362820117</v>
      </c>
      <c r="D1162" s="300"/>
      <c r="E1162" s="300" t="s">
        <v>24</v>
      </c>
      <c r="F1162" s="300">
        <v>41000</v>
      </c>
      <c r="G1162" s="238">
        <f t="shared" si="73"/>
        <v>8.2828282828282824E-3</v>
      </c>
      <c r="H1162" s="300"/>
      <c r="I1162" s="300"/>
      <c r="J1162" s="76"/>
    </row>
    <row r="1163" spans="1:10" x14ac:dyDescent="0.25">
      <c r="A1163" s="11" t="s">
        <v>302</v>
      </c>
      <c r="B1163" s="178">
        <f t="shared" si="72"/>
        <v>0.44444444444444453</v>
      </c>
      <c r="D1163" s="300"/>
      <c r="E1163" s="300" t="s">
        <v>110</v>
      </c>
      <c r="F1163" s="300">
        <v>33000</v>
      </c>
      <c r="G1163" s="238">
        <f t="shared" si="73"/>
        <v>6.6666666666666671E-3</v>
      </c>
      <c r="H1163" s="300"/>
      <c r="I1163" s="300"/>
      <c r="J1163" s="76"/>
    </row>
    <row r="1164" spans="1:10" x14ac:dyDescent="0.25">
      <c r="A1164" s="11" t="s">
        <v>302</v>
      </c>
      <c r="B1164" s="178">
        <f t="shared" si="72"/>
        <v>0</v>
      </c>
      <c r="D1164" s="300"/>
      <c r="E1164" s="300" t="s">
        <v>25</v>
      </c>
      <c r="F1164" s="299"/>
      <c r="G1164" s="238"/>
      <c r="H1164" s="300"/>
      <c r="I1164" s="300"/>
      <c r="J1164" s="76"/>
    </row>
    <row r="1165" spans="1:10" x14ac:dyDescent="0.25">
      <c r="A1165" s="11" t="s">
        <v>302</v>
      </c>
      <c r="B1165" s="178">
        <f t="shared" si="72"/>
        <v>0</v>
      </c>
      <c r="D1165" s="300"/>
      <c r="E1165" s="300" t="s">
        <v>111</v>
      </c>
      <c r="F1165" s="299"/>
      <c r="G1165" s="238"/>
      <c r="H1165" s="300"/>
      <c r="I1165" s="300"/>
      <c r="J1165" s="76"/>
    </row>
    <row r="1166" spans="1:10" x14ac:dyDescent="0.25">
      <c r="A1166" s="11" t="s">
        <v>302</v>
      </c>
      <c r="B1166" s="178">
        <f t="shared" si="72"/>
        <v>0.68605244362820117</v>
      </c>
      <c r="D1166" s="300"/>
      <c r="E1166" s="300" t="s">
        <v>36</v>
      </c>
      <c r="F1166" s="300">
        <v>41000</v>
      </c>
      <c r="G1166" s="238">
        <f t="shared" si="73"/>
        <v>8.2828282828282824E-3</v>
      </c>
      <c r="H1166" s="300"/>
      <c r="I1166" s="300"/>
      <c r="J1166" s="76"/>
    </row>
    <row r="1167" spans="1:10" x14ac:dyDescent="0.25">
      <c r="A1167" s="11" t="s">
        <v>302</v>
      </c>
      <c r="B1167" s="178">
        <f t="shared" si="72"/>
        <v>0.49994898479746963</v>
      </c>
      <c r="D1167" s="300"/>
      <c r="E1167" s="300" t="s">
        <v>220</v>
      </c>
      <c r="F1167" s="300">
        <v>35000</v>
      </c>
      <c r="G1167" s="238">
        <f t="shared" si="73"/>
        <v>7.0707070707070711E-3</v>
      </c>
      <c r="H1167" s="300"/>
      <c r="I1167" s="300"/>
      <c r="J1167" s="76"/>
    </row>
    <row r="1168" spans="1:10" x14ac:dyDescent="0.25">
      <c r="A1168" s="11" t="s">
        <v>302</v>
      </c>
      <c r="B1168" s="178">
        <f t="shared" si="72"/>
        <v>9.1827364554637292E-4</v>
      </c>
      <c r="D1168" s="300"/>
      <c r="E1168" s="300" t="s">
        <v>170</v>
      </c>
      <c r="F1168" s="299">
        <v>1500</v>
      </c>
      <c r="G1168" s="238">
        <f t="shared" si="73"/>
        <v>3.0303030303030303E-4</v>
      </c>
      <c r="H1168" s="300"/>
      <c r="I1168" s="300"/>
      <c r="J1168" s="76"/>
    </row>
    <row r="1169" spans="1:10" x14ac:dyDescent="0.25">
      <c r="A1169" s="11" t="s">
        <v>302</v>
      </c>
      <c r="B1169" s="178">
        <f t="shared" si="72"/>
        <v>0.44444444444444453</v>
      </c>
      <c r="D1169" s="300"/>
      <c r="E1169" s="300" t="s">
        <v>181</v>
      </c>
      <c r="F1169" s="299">
        <v>33000</v>
      </c>
      <c r="G1169" s="238">
        <f t="shared" si="73"/>
        <v>6.6666666666666671E-3</v>
      </c>
      <c r="H1169" s="300"/>
      <c r="I1169" s="300"/>
      <c r="J1169" s="76"/>
    </row>
    <row r="1170" spans="1:10" x14ac:dyDescent="0.25">
      <c r="A1170" s="11" t="s">
        <v>302</v>
      </c>
      <c r="B1170" s="178">
        <f t="shared" si="72"/>
        <v>26.330374451586575</v>
      </c>
      <c r="D1170" s="300"/>
      <c r="E1170" s="300" t="s">
        <v>56</v>
      </c>
      <c r="F1170" s="300">
        <v>254000</v>
      </c>
      <c r="G1170" s="238">
        <f t="shared" si="73"/>
        <v>5.131313131313131E-2</v>
      </c>
      <c r="H1170" s="300"/>
      <c r="I1170" s="300"/>
      <c r="J1170" s="76"/>
    </row>
    <row r="1171" spans="1:10" x14ac:dyDescent="0.25">
      <c r="A1171" s="11" t="s">
        <v>302</v>
      </c>
      <c r="B1171" s="178">
        <f t="shared" si="72"/>
        <v>0.34323028262422201</v>
      </c>
      <c r="D1171" s="300"/>
      <c r="E1171" s="300" t="s">
        <v>165</v>
      </c>
      <c r="F1171" s="299">
        <v>29000</v>
      </c>
      <c r="G1171" s="238">
        <f t="shared" si="73"/>
        <v>5.858585858585859E-3</v>
      </c>
      <c r="H1171" s="300"/>
      <c r="I1171" s="300"/>
      <c r="J1171" s="76"/>
    </row>
    <row r="1172" spans="1:10" x14ac:dyDescent="0.25">
      <c r="A1172" s="11" t="s">
        <v>302</v>
      </c>
      <c r="B1172" s="178">
        <f t="shared" si="72"/>
        <v>3.3057851239669422E-2</v>
      </c>
      <c r="D1172" s="300"/>
      <c r="E1172" s="300" t="s">
        <v>84</v>
      </c>
      <c r="F1172" s="300">
        <v>9000</v>
      </c>
      <c r="G1172" s="238">
        <f t="shared" si="73"/>
        <v>1.8181818181818182E-3</v>
      </c>
      <c r="H1172" s="300"/>
      <c r="I1172" s="300"/>
      <c r="J1172" s="76"/>
    </row>
    <row r="1173" spans="1:10" x14ac:dyDescent="0.25">
      <c r="A1173" s="11" t="s">
        <v>302</v>
      </c>
      <c r="B1173" s="178">
        <f t="shared" si="72"/>
        <v>40.753392510968261</v>
      </c>
      <c r="D1173" s="300"/>
      <c r="E1173" s="300" t="s">
        <v>92</v>
      </c>
      <c r="F1173" s="300">
        <v>316000</v>
      </c>
      <c r="G1173" s="238">
        <f t="shared" si="73"/>
        <v>6.3838383838383833E-2</v>
      </c>
      <c r="H1173" s="300"/>
      <c r="I1173" s="300"/>
      <c r="J1173" s="76"/>
    </row>
    <row r="1174" spans="1:10" x14ac:dyDescent="0.25">
      <c r="A1174" s="11" t="s">
        <v>302</v>
      </c>
      <c r="B1174" s="178">
        <f t="shared" si="72"/>
        <v>0.55871849811243757</v>
      </c>
      <c r="D1174" s="300"/>
      <c r="E1174" s="300" t="s">
        <v>118</v>
      </c>
      <c r="F1174" s="300">
        <v>37000</v>
      </c>
      <c r="G1174" s="238">
        <f t="shared" si="73"/>
        <v>7.4747474747474752E-3</v>
      </c>
      <c r="H1174" s="300"/>
      <c r="I1174" s="300"/>
      <c r="J1174" s="76"/>
    </row>
    <row r="1175" spans="1:10" x14ac:dyDescent="0.25">
      <c r="A1175" s="11" t="s">
        <v>302</v>
      </c>
      <c r="B1175" s="178">
        <f t="shared" si="72"/>
        <v>0</v>
      </c>
      <c r="D1175" s="300"/>
      <c r="E1175" s="300" t="s">
        <v>29</v>
      </c>
      <c r="F1175" s="300"/>
      <c r="G1175" s="238"/>
      <c r="H1175" s="300"/>
      <c r="I1175" s="300"/>
      <c r="J1175" s="76"/>
    </row>
    <row r="1176" spans="1:10" x14ac:dyDescent="0.25">
      <c r="A1176" s="11" t="s">
        <v>302</v>
      </c>
      <c r="B1176" s="178">
        <f t="shared" si="72"/>
        <v>20.661157024793393</v>
      </c>
      <c r="D1176" s="300"/>
      <c r="E1176" s="300" t="s">
        <v>16</v>
      </c>
      <c r="F1176" s="300">
        <v>225000</v>
      </c>
      <c r="G1176" s="238">
        <f t="shared" si="73"/>
        <v>4.5454545454545456E-2</v>
      </c>
      <c r="H1176" s="300"/>
      <c r="I1176" s="300"/>
      <c r="J1176" s="76"/>
    </row>
    <row r="1177" spans="1:10" x14ac:dyDescent="0.25">
      <c r="A1177" s="11" t="s">
        <v>302</v>
      </c>
      <c r="B1177" s="178">
        <f t="shared" si="72"/>
        <v>0</v>
      </c>
      <c r="D1177" s="300"/>
      <c r="E1177" s="300" t="s">
        <v>54</v>
      </c>
      <c r="F1177" s="300"/>
      <c r="G1177" s="238"/>
      <c r="H1177" s="300"/>
      <c r="I1177" s="300"/>
      <c r="J1177" s="76"/>
    </row>
    <row r="1178" spans="1:10" x14ac:dyDescent="0.25">
      <c r="A1178" s="11" t="s">
        <v>302</v>
      </c>
      <c r="B1178" s="178">
        <f t="shared" si="72"/>
        <v>0</v>
      </c>
      <c r="D1178" s="300"/>
      <c r="E1178" s="300" t="s">
        <v>37</v>
      </c>
      <c r="F1178" s="300"/>
      <c r="G1178" s="238"/>
      <c r="H1178" s="300"/>
      <c r="I1178" s="300"/>
      <c r="J1178" s="76"/>
    </row>
    <row r="1179" spans="1:10" x14ac:dyDescent="0.25">
      <c r="A1179" s="11" t="s">
        <v>302</v>
      </c>
      <c r="B1179" s="178">
        <f t="shared" si="72"/>
        <v>0.68605244362820117</v>
      </c>
      <c r="D1179" s="300"/>
      <c r="E1179" s="300" t="s">
        <v>121</v>
      </c>
      <c r="F1179" s="300">
        <v>41000</v>
      </c>
      <c r="G1179" s="238">
        <f t="shared" si="73"/>
        <v>8.2828282828282824E-3</v>
      </c>
      <c r="H1179" s="300"/>
      <c r="I1179" s="300"/>
      <c r="J1179" s="76"/>
    </row>
    <row r="1180" spans="1:10" x14ac:dyDescent="0.25">
      <c r="A1180" s="11" t="s">
        <v>302</v>
      </c>
      <c r="B1180" s="178">
        <f t="shared" si="72"/>
        <v>4.0812162024283234E-2</v>
      </c>
      <c r="D1180" s="300"/>
      <c r="E1180" s="300" t="s">
        <v>32</v>
      </c>
      <c r="F1180" s="300">
        <v>10000</v>
      </c>
      <c r="G1180" s="238">
        <f t="shared" si="73"/>
        <v>2.0202020202020202E-3</v>
      </c>
      <c r="H1180" s="300"/>
      <c r="I1180" s="300"/>
      <c r="J1180" s="76"/>
    </row>
    <row r="1181" spans="1:10" x14ac:dyDescent="0.25">
      <c r="A1181" s="11" t="s">
        <v>302</v>
      </c>
      <c r="B1181" s="178">
        <f t="shared" si="72"/>
        <v>2.3573104785225993</v>
      </c>
      <c r="D1181" s="300"/>
      <c r="E1181" s="300" t="s">
        <v>174</v>
      </c>
      <c r="F1181" s="300">
        <v>76000</v>
      </c>
      <c r="G1181" s="238">
        <f t="shared" si="73"/>
        <v>1.5353535353535354E-2</v>
      </c>
      <c r="H1181" s="300"/>
      <c r="I1181" s="300"/>
      <c r="J1181" s="76"/>
    </row>
    <row r="1182" spans="1:10" x14ac:dyDescent="0.25">
      <c r="A1182" s="11" t="s">
        <v>302</v>
      </c>
      <c r="B1182" s="178">
        <f t="shared" si="72"/>
        <v>0.31996735027038054</v>
      </c>
      <c r="D1182" s="300"/>
      <c r="E1182" s="300" t="s">
        <v>140</v>
      </c>
      <c r="F1182" s="300">
        <v>28000</v>
      </c>
      <c r="G1182" s="238">
        <f t="shared" si="73"/>
        <v>5.6565656565656566E-3</v>
      </c>
      <c r="H1182" s="300"/>
      <c r="I1182" s="300"/>
      <c r="J1182" s="76"/>
    </row>
    <row r="1183" spans="1:10" x14ac:dyDescent="0.25">
      <c r="A1183" s="11" t="s">
        <v>302</v>
      </c>
      <c r="B1183" s="178">
        <f t="shared" si="72"/>
        <v>0</v>
      </c>
      <c r="D1183" s="300"/>
      <c r="E1183" s="300" t="s">
        <v>161</v>
      </c>
      <c r="F1183" s="300"/>
      <c r="G1183" s="238"/>
      <c r="H1183" s="300"/>
      <c r="I1183" s="300"/>
      <c r="J1183" s="76"/>
    </row>
    <row r="1184" spans="1:10" x14ac:dyDescent="0.25">
      <c r="A1184" s="11" t="s">
        <v>302</v>
      </c>
      <c r="B1184" s="178">
        <f t="shared" si="72"/>
        <v>0</v>
      </c>
      <c r="D1184" s="300"/>
      <c r="E1184" s="300" t="s">
        <v>166</v>
      </c>
      <c r="F1184" s="300"/>
      <c r="G1184" s="238"/>
      <c r="H1184" s="300"/>
      <c r="I1184" s="300"/>
      <c r="J1184" s="76"/>
    </row>
    <row r="1185" spans="1:10" x14ac:dyDescent="0.25">
      <c r="A1185" s="11" t="s">
        <v>302</v>
      </c>
      <c r="B1185" s="178">
        <f t="shared" si="72"/>
        <v>2.2348739924497503</v>
      </c>
      <c r="D1185" s="300"/>
      <c r="E1185" s="300" t="s">
        <v>31</v>
      </c>
      <c r="F1185" s="300">
        <v>74000</v>
      </c>
      <c r="G1185" s="238">
        <f t="shared" si="73"/>
        <v>1.494949494949495E-2</v>
      </c>
      <c r="H1185" s="300"/>
      <c r="I1185" s="300"/>
      <c r="J1185" s="76"/>
    </row>
    <row r="1186" spans="1:10" x14ac:dyDescent="0.25">
      <c r="A1186" s="11" t="s">
        <v>302</v>
      </c>
      <c r="B1186" s="178">
        <f t="shared" si="72"/>
        <v>0</v>
      </c>
      <c r="D1186" s="300"/>
      <c r="E1186" s="300" t="s">
        <v>128</v>
      </c>
      <c r="F1186" s="299"/>
      <c r="G1186" s="238"/>
      <c r="H1186" s="300"/>
      <c r="I1186" s="300"/>
      <c r="J1186" s="76"/>
    </row>
    <row r="1187" spans="1:10" x14ac:dyDescent="0.25">
      <c r="A1187" s="11" t="s">
        <v>302</v>
      </c>
      <c r="B1187" s="178">
        <f t="shared" si="72"/>
        <v>54.969492908886849</v>
      </c>
      <c r="D1187" s="300"/>
      <c r="E1187" s="300" t="s">
        <v>38</v>
      </c>
      <c r="F1187" s="300">
        <v>367000</v>
      </c>
      <c r="G1187" s="238">
        <f t="shared" si="73"/>
        <v>7.4141414141414147E-2</v>
      </c>
      <c r="H1187" s="300"/>
      <c r="I1187" s="300"/>
      <c r="J1187" s="76"/>
    </row>
    <row r="1188" spans="1:10" x14ac:dyDescent="0.25">
      <c r="A1188" s="11" t="s">
        <v>302</v>
      </c>
      <c r="B1188" s="178">
        <f t="shared" si="72"/>
        <v>0</v>
      </c>
      <c r="D1188" s="300"/>
      <c r="E1188" s="300" t="s">
        <v>129</v>
      </c>
      <c r="F1188" s="300"/>
      <c r="G1188" s="238"/>
      <c r="H1188" s="300"/>
      <c r="I1188" s="300"/>
      <c r="J1188" s="76"/>
    </row>
    <row r="1189" spans="1:10" x14ac:dyDescent="0.25">
      <c r="A1189" s="150" t="s">
        <v>302</v>
      </c>
      <c r="B1189" s="131">
        <f t="shared" si="72"/>
        <v>1.6324864809713292E-3</v>
      </c>
      <c r="C1189" s="150"/>
      <c r="D1189" s="12"/>
      <c r="E1189" s="12" t="s">
        <v>47</v>
      </c>
      <c r="F1189" s="12">
        <v>2000</v>
      </c>
      <c r="G1189" s="237">
        <f t="shared" si="73"/>
        <v>4.0404040404040404E-4</v>
      </c>
      <c r="H1189" s="12"/>
      <c r="I1189" s="12"/>
      <c r="J1189" s="150"/>
    </row>
    <row r="1190" spans="1:10" x14ac:dyDescent="0.25">
      <c r="A1190" s="11" t="s">
        <v>305</v>
      </c>
      <c r="B1190" s="178">
        <f>POWER((F1190/$J$1190)*100, 2)</f>
        <v>9.4259590913375428E-3</v>
      </c>
      <c r="C1190" s="11">
        <f>SUM(B1190:B1203)</f>
        <v>5725.4886417192956</v>
      </c>
      <c r="D1190" s="306"/>
      <c r="E1190" s="306" t="s">
        <v>93</v>
      </c>
      <c r="F1190" s="307">
        <v>10</v>
      </c>
      <c r="G1190" s="238">
        <f>F1190/$J$1190</f>
        <v>9.7087378640776695E-4</v>
      </c>
      <c r="H1190" s="306"/>
      <c r="I1190" s="306"/>
      <c r="J1190" s="76">
        <v>10300</v>
      </c>
    </row>
    <row r="1191" spans="1:10" x14ac:dyDescent="0.25">
      <c r="A1191" s="11" t="s">
        <v>305</v>
      </c>
      <c r="B1191" s="178">
        <f t="shared" ref="B1191:B1203" si="74">POWER((F1191/$J$1190)*100, 2)</f>
        <v>0</v>
      </c>
      <c r="D1191" s="306"/>
      <c r="E1191" s="306" t="s">
        <v>101</v>
      </c>
      <c r="F1191" s="307"/>
      <c r="G1191" s="238"/>
      <c r="H1191" s="306"/>
      <c r="I1191" s="306"/>
      <c r="J1191" s="76"/>
    </row>
    <row r="1192" spans="1:10" x14ac:dyDescent="0.25">
      <c r="A1192" s="11" t="s">
        <v>305</v>
      </c>
      <c r="B1192" s="178">
        <f t="shared" si="74"/>
        <v>8.4833631822037897E-4</v>
      </c>
      <c r="D1192" s="306"/>
      <c r="E1192" s="306" t="s">
        <v>82</v>
      </c>
      <c r="F1192" s="307">
        <v>3</v>
      </c>
      <c r="G1192" s="238">
        <f t="shared" ref="G1192:G1196" si="75">F1192/$J$1190</f>
        <v>2.9126213592233012E-4</v>
      </c>
      <c r="H1192" s="306"/>
      <c r="I1192" s="306"/>
      <c r="J1192" s="76"/>
    </row>
    <row r="1193" spans="1:10" x14ac:dyDescent="0.25">
      <c r="A1193" s="11" t="s">
        <v>305</v>
      </c>
      <c r="B1193" s="178">
        <f t="shared" si="74"/>
        <v>5302.101988877369</v>
      </c>
      <c r="D1193" s="306"/>
      <c r="E1193" s="306" t="s">
        <v>15</v>
      </c>
      <c r="F1193" s="307">
        <v>7500</v>
      </c>
      <c r="G1193" s="238">
        <f t="shared" si="75"/>
        <v>0.72815533980582525</v>
      </c>
      <c r="H1193" s="306"/>
      <c r="I1193" s="306"/>
      <c r="J1193" s="76"/>
    </row>
    <row r="1194" spans="1:10" x14ac:dyDescent="0.25">
      <c r="A1194" s="11" t="s">
        <v>305</v>
      </c>
      <c r="B1194" s="178">
        <f t="shared" si="74"/>
        <v>0</v>
      </c>
      <c r="D1194" s="306"/>
      <c r="E1194" s="306" t="s">
        <v>111</v>
      </c>
      <c r="F1194" s="307"/>
      <c r="G1194" s="238"/>
      <c r="H1194" s="306"/>
      <c r="I1194" s="306"/>
      <c r="J1194" s="76"/>
    </row>
    <row r="1195" spans="1:10" x14ac:dyDescent="0.25">
      <c r="A1195" s="11" t="s">
        <v>305</v>
      </c>
      <c r="B1195" s="178">
        <f t="shared" si="74"/>
        <v>0</v>
      </c>
      <c r="D1195" s="306"/>
      <c r="E1195" s="306" t="s">
        <v>36</v>
      </c>
      <c r="F1195" s="307"/>
      <c r="G1195" s="238"/>
      <c r="H1195" s="306"/>
      <c r="I1195" s="306"/>
      <c r="J1195" s="76"/>
    </row>
    <row r="1196" spans="1:10" x14ac:dyDescent="0.25">
      <c r="A1196" s="11" t="s">
        <v>305</v>
      </c>
      <c r="B1196" s="178">
        <f t="shared" si="74"/>
        <v>46.187199547553959</v>
      </c>
      <c r="D1196" s="306"/>
      <c r="E1196" s="306" t="s">
        <v>56</v>
      </c>
      <c r="F1196" s="307">
        <v>700</v>
      </c>
      <c r="G1196" s="238">
        <f t="shared" si="75"/>
        <v>6.7961165048543687E-2</v>
      </c>
      <c r="H1196" s="306"/>
      <c r="I1196" s="306"/>
      <c r="J1196" s="76"/>
    </row>
    <row r="1197" spans="1:10" x14ac:dyDescent="0.25">
      <c r="A1197" s="11" t="s">
        <v>305</v>
      </c>
      <c r="B1197" s="178">
        <f t="shared" si="74"/>
        <v>0</v>
      </c>
      <c r="D1197" s="306"/>
      <c r="E1197" s="306" t="s">
        <v>92</v>
      </c>
      <c r="F1197" s="307"/>
      <c r="G1197" s="238"/>
      <c r="H1197" s="306"/>
      <c r="I1197" s="306"/>
      <c r="J1197" s="76"/>
    </row>
    <row r="1198" spans="1:10" x14ac:dyDescent="0.25">
      <c r="A1198" s="11" t="s">
        <v>305</v>
      </c>
      <c r="B1198" s="178">
        <f t="shared" si="74"/>
        <v>0</v>
      </c>
      <c r="D1198" s="306"/>
      <c r="E1198" s="306" t="s">
        <v>29</v>
      </c>
      <c r="F1198" s="307"/>
      <c r="G1198" s="238"/>
      <c r="H1198" s="306"/>
      <c r="I1198" s="306"/>
      <c r="J1198" s="76"/>
    </row>
    <row r="1199" spans="1:10" x14ac:dyDescent="0.25">
      <c r="A1199" s="11" t="s">
        <v>305</v>
      </c>
      <c r="B1199" s="178">
        <f t="shared" si="74"/>
        <v>0.15081534546140068</v>
      </c>
      <c r="D1199" s="306"/>
      <c r="E1199" s="306" t="s">
        <v>16</v>
      </c>
      <c r="F1199" s="307">
        <v>40</v>
      </c>
      <c r="G1199" s="238">
        <f>F1199/$J$1190</f>
        <v>3.8834951456310678E-3</v>
      </c>
      <c r="H1199" s="306"/>
      <c r="I1199" s="306"/>
      <c r="J1199" s="76"/>
    </row>
    <row r="1200" spans="1:10" x14ac:dyDescent="0.25">
      <c r="A1200" s="11" t="s">
        <v>305</v>
      </c>
      <c r="B1200" s="178">
        <f t="shared" si="74"/>
        <v>0</v>
      </c>
      <c r="D1200" s="306"/>
      <c r="E1200" s="306" t="s">
        <v>37</v>
      </c>
      <c r="F1200" s="307"/>
      <c r="G1200" s="238"/>
      <c r="H1200" s="306"/>
      <c r="I1200" s="306"/>
      <c r="J1200" s="76"/>
    </row>
    <row r="1201" spans="1:10" x14ac:dyDescent="0.25">
      <c r="A1201" s="11" t="s">
        <v>305</v>
      </c>
      <c r="B1201" s="178">
        <f t="shared" si="74"/>
        <v>0</v>
      </c>
      <c r="D1201" s="306"/>
      <c r="E1201" s="306" t="s">
        <v>140</v>
      </c>
      <c r="F1201" s="307"/>
      <c r="G1201" s="238"/>
      <c r="H1201" s="306"/>
      <c r="I1201" s="306"/>
      <c r="J1201" s="76"/>
    </row>
    <row r="1202" spans="1:10" x14ac:dyDescent="0.25">
      <c r="A1202" s="11" t="s">
        <v>305</v>
      </c>
      <c r="B1202" s="178">
        <f t="shared" si="74"/>
        <v>0</v>
      </c>
      <c r="D1202" s="306"/>
      <c r="E1202" s="306" t="s">
        <v>38</v>
      </c>
      <c r="F1202" s="307"/>
      <c r="G1202" s="238"/>
      <c r="H1202" s="306"/>
      <c r="I1202" s="306"/>
      <c r="J1202" s="76"/>
    </row>
    <row r="1203" spans="1:10" x14ac:dyDescent="0.25">
      <c r="A1203" s="150" t="s">
        <v>305</v>
      </c>
      <c r="B1203" s="131">
        <f t="shared" si="74"/>
        <v>377.03836365350168</v>
      </c>
      <c r="C1203" s="150"/>
      <c r="D1203" s="12"/>
      <c r="E1203" s="12" t="s">
        <v>47</v>
      </c>
      <c r="F1203" s="140">
        <v>2000</v>
      </c>
      <c r="G1203" s="237">
        <f>F1203/$J$1190</f>
        <v>0.1941747572815534</v>
      </c>
      <c r="H1203" s="12"/>
      <c r="I1203" s="12"/>
      <c r="J1203" s="150"/>
    </row>
    <row r="1204" spans="1:10" x14ac:dyDescent="0.25">
      <c r="A1204" s="11" t="s">
        <v>338</v>
      </c>
      <c r="B1204" s="178">
        <f>POWER((F1204/$J$1204)*100, 2)</f>
        <v>543.99102414810147</v>
      </c>
      <c r="C1204" s="11">
        <f>SUM(B1204:B1209)</f>
        <v>2913.4546404984317</v>
      </c>
      <c r="D1204" s="306"/>
      <c r="E1204" s="306" t="s">
        <v>6</v>
      </c>
      <c r="F1204" s="307">
        <v>1600</v>
      </c>
      <c r="G1204" s="238">
        <f t="shared" ref="G1204:G1209" si="76">F1204/$J$1204</f>
        <v>0.23323615160349853</v>
      </c>
      <c r="H1204" s="306"/>
      <c r="I1204" s="306"/>
      <c r="J1204" s="76">
        <v>6860</v>
      </c>
    </row>
    <row r="1205" spans="1:10" x14ac:dyDescent="0.25">
      <c r="A1205" s="11" t="s">
        <v>338</v>
      </c>
      <c r="B1205" s="178">
        <f t="shared" ref="B1205:B1209" si="77">POWER((F1205/$J$1204)*100, 2)</f>
        <v>1912.4684442706694</v>
      </c>
      <c r="D1205" s="306"/>
      <c r="E1205" s="306" t="s">
        <v>9</v>
      </c>
      <c r="F1205" s="306">
        <v>3000</v>
      </c>
      <c r="G1205" s="238">
        <f t="shared" si="76"/>
        <v>0.43731778425655976</v>
      </c>
      <c r="H1205" s="306"/>
      <c r="I1205" s="306"/>
      <c r="J1205" s="76"/>
    </row>
    <row r="1206" spans="1:10" x14ac:dyDescent="0.25">
      <c r="A1206" s="11" t="s">
        <v>338</v>
      </c>
      <c r="B1206" s="178">
        <f t="shared" si="77"/>
        <v>52.911839454648991</v>
      </c>
      <c r="D1206" s="306"/>
      <c r="E1206" s="306" t="s">
        <v>26</v>
      </c>
      <c r="F1206" s="306">
        <v>499</v>
      </c>
      <c r="G1206" s="238">
        <f t="shared" si="76"/>
        <v>7.2740524781341104E-2</v>
      </c>
      <c r="H1206" s="306"/>
      <c r="I1206" s="306"/>
      <c r="J1206" s="76"/>
    </row>
    <row r="1207" spans="1:10" x14ac:dyDescent="0.25">
      <c r="A1207" s="11" t="s">
        <v>338</v>
      </c>
      <c r="B1207" s="178">
        <f t="shared" si="77"/>
        <v>0</v>
      </c>
      <c r="C1207" s="105"/>
      <c r="D1207" s="232"/>
      <c r="E1207" s="232" t="s">
        <v>160</v>
      </c>
      <c r="F1207" s="306"/>
      <c r="G1207" s="238"/>
      <c r="H1207" s="232"/>
      <c r="I1207" s="232"/>
      <c r="J1207" s="167"/>
    </row>
    <row r="1208" spans="1:10" x14ac:dyDescent="0.25">
      <c r="A1208" s="11" t="s">
        <v>338</v>
      </c>
      <c r="B1208" s="178">
        <f t="shared" si="77"/>
        <v>359.11907453527016</v>
      </c>
      <c r="C1208" s="105"/>
      <c r="D1208" s="232"/>
      <c r="E1208" s="14" t="s">
        <v>161</v>
      </c>
      <c r="F1208" s="306">
        <v>1300</v>
      </c>
      <c r="G1208" s="238">
        <f t="shared" si="76"/>
        <v>0.18950437317784258</v>
      </c>
      <c r="H1208" s="232"/>
      <c r="I1208" s="232"/>
      <c r="J1208" s="167"/>
    </row>
    <row r="1209" spans="1:10" x14ac:dyDescent="0.25">
      <c r="A1209" s="150" t="s">
        <v>338</v>
      </c>
      <c r="B1209" s="131">
        <f t="shared" si="77"/>
        <v>44.96425808974152</v>
      </c>
      <c r="C1209" s="150"/>
      <c r="D1209" s="12"/>
      <c r="E1209" s="16" t="s">
        <v>47</v>
      </c>
      <c r="F1209" s="12">
        <v>460</v>
      </c>
      <c r="G1209" s="237">
        <f t="shared" si="76"/>
        <v>6.7055393586005832E-2</v>
      </c>
      <c r="H1209" s="12"/>
      <c r="I1209" s="12"/>
      <c r="J1209" s="1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9"/>
  <sheetViews>
    <sheetView tabSelected="1" workbookViewId="0">
      <pane ySplit="1" topLeftCell="A2" activePane="bottomLeft" state="frozen"/>
      <selection activeCell="L36" sqref="L36"/>
      <selection pane="bottomLeft" activeCell="J16" sqref="J16"/>
    </sheetView>
  </sheetViews>
  <sheetFormatPr defaultRowHeight="15" x14ac:dyDescent="0.25"/>
  <cols>
    <col min="1" max="1" width="11.28515625" style="11" customWidth="1"/>
    <col min="2" max="2" width="20.42578125" style="9" bestFit="1" customWidth="1"/>
    <col min="3" max="20" width="12" style="5" bestFit="1" customWidth="1"/>
    <col min="21" max="21" width="17.28515625" style="9" customWidth="1"/>
    <col min="22" max="23" width="17.5703125" style="9" customWidth="1"/>
    <col min="24" max="16384" width="9.140625" style="9"/>
  </cols>
  <sheetData>
    <row r="1" spans="1:23" ht="28.5" customHeight="1" x14ac:dyDescent="0.3">
      <c r="A1" s="189" t="s">
        <v>0</v>
      </c>
      <c r="B1" s="8"/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6" t="s">
        <v>74</v>
      </c>
      <c r="T1" s="2" t="s">
        <v>75</v>
      </c>
      <c r="U1" s="66"/>
      <c r="V1" s="66"/>
    </row>
    <row r="2" spans="1:23" x14ac:dyDescent="0.25">
      <c r="A2" s="190" t="s">
        <v>3</v>
      </c>
      <c r="B2" s="68"/>
      <c r="C2" s="3">
        <v>1790.4255410139465</v>
      </c>
      <c r="D2" s="3">
        <v>2206.9237918394333</v>
      </c>
      <c r="E2" s="3">
        <v>1985.5870901816618</v>
      </c>
      <c r="F2" s="3">
        <v>1963.0847455502847</v>
      </c>
      <c r="G2" s="3">
        <v>2048.1885954922213</v>
      </c>
      <c r="H2" s="3">
        <v>1789.3955374237719</v>
      </c>
      <c r="I2" s="3">
        <v>1960.099780734251</v>
      </c>
      <c r="J2" s="3">
        <v>1678.9913313991178</v>
      </c>
      <c r="K2" s="3">
        <v>1608.1753522678869</v>
      </c>
      <c r="L2" s="3">
        <v>1409.8664138197419</v>
      </c>
      <c r="M2" s="3">
        <v>1444.4631585852703</v>
      </c>
      <c r="N2" s="3">
        <v>1681.9586744530261</v>
      </c>
      <c r="O2" s="3">
        <v>1617.2764352915831</v>
      </c>
      <c r="P2" s="3">
        <v>1599.324755172265</v>
      </c>
      <c r="Q2" s="3">
        <v>1651.1795374010237</v>
      </c>
      <c r="R2" s="3">
        <v>1643.2855033835774</v>
      </c>
      <c r="S2" s="3">
        <v>1791.5893586994737</v>
      </c>
      <c r="T2" s="3">
        <v>1626.6258753257787</v>
      </c>
      <c r="U2" s="10"/>
      <c r="V2" s="10"/>
      <c r="W2" s="10"/>
    </row>
    <row r="3" spans="1:23" x14ac:dyDescent="0.25">
      <c r="A3" s="191" t="s">
        <v>77</v>
      </c>
      <c r="B3" s="68"/>
      <c r="C3" s="7">
        <v>7017.5230410189479</v>
      </c>
      <c r="D3" s="7">
        <v>7303.9485766758471</v>
      </c>
      <c r="E3" s="7">
        <v>7222.2222222222235</v>
      </c>
      <c r="F3" s="7">
        <v>7308.9954519092826</v>
      </c>
      <c r="G3" s="7">
        <v>7308.9954519092826</v>
      </c>
      <c r="H3" s="7">
        <v>7308.9954519092826</v>
      </c>
      <c r="I3" s="7">
        <v>7308.9954519092826</v>
      </c>
      <c r="J3" s="7">
        <v>7308.9954519092826</v>
      </c>
      <c r="K3" s="7">
        <v>5912.627565077476</v>
      </c>
      <c r="L3" s="7">
        <v>5912.627565077476</v>
      </c>
      <c r="M3" s="7">
        <v>6157.6302935872964</v>
      </c>
      <c r="N3" s="7">
        <v>5938.3041846284978</v>
      </c>
      <c r="O3" s="7">
        <v>5938.3041846284978</v>
      </c>
      <c r="P3" s="7">
        <v>6430.5029745808542</v>
      </c>
      <c r="Q3" s="7">
        <v>6430.5029745808542</v>
      </c>
      <c r="R3" s="7">
        <v>5911.760409057707</v>
      </c>
      <c r="S3" s="7">
        <v>5116.7979252874666</v>
      </c>
      <c r="T3" s="7">
        <v>5055.8529975543661</v>
      </c>
    </row>
    <row r="4" spans="1:23" x14ac:dyDescent="0.25">
      <c r="A4" s="191" t="s">
        <v>80</v>
      </c>
      <c r="B4" s="68"/>
      <c r="C4" s="7">
        <v>1942.1103677047911</v>
      </c>
      <c r="D4" s="7">
        <v>2047.6216789800937</v>
      </c>
      <c r="E4" s="7">
        <v>1904.5464762569798</v>
      </c>
      <c r="F4" s="7">
        <v>2172.9020231205686</v>
      </c>
      <c r="G4" s="7">
        <v>2026.4357591590365</v>
      </c>
      <c r="H4" s="7">
        <v>2867.0949119609531</v>
      </c>
      <c r="I4" s="7">
        <v>2608.5646777244674</v>
      </c>
      <c r="J4" s="7">
        <v>2984.3548676369837</v>
      </c>
      <c r="K4" s="7">
        <v>3518.3537957813778</v>
      </c>
      <c r="L4" s="7">
        <v>3017.9085370650087</v>
      </c>
      <c r="M4" s="7">
        <v>3198.0053950122619</v>
      </c>
      <c r="N4" s="7">
        <v>3196.2479081256129</v>
      </c>
      <c r="O4" s="7">
        <v>4071.0756984625045</v>
      </c>
      <c r="P4" s="7">
        <v>5008.4424235713486</v>
      </c>
      <c r="Q4" s="7">
        <v>5408.8194181912504</v>
      </c>
      <c r="R4" s="7">
        <v>5258.9119689250238</v>
      </c>
      <c r="S4" s="7">
        <v>5575.8884779279024</v>
      </c>
      <c r="T4" s="7">
        <v>5008.4424235713486</v>
      </c>
    </row>
    <row r="5" spans="1:23" x14ac:dyDescent="0.25">
      <c r="A5" s="191" t="s">
        <v>88</v>
      </c>
      <c r="B5" s="112"/>
      <c r="C5" s="7">
        <v>7265.217541020299</v>
      </c>
      <c r="D5" s="7">
        <v>6927.5533462468975</v>
      </c>
      <c r="E5" s="7">
        <v>8042.1108750331978</v>
      </c>
      <c r="F5" s="7">
        <v>7159.2890459838245</v>
      </c>
      <c r="G5" s="7">
        <v>6458.2199378212445</v>
      </c>
      <c r="H5" s="7">
        <v>6496.5888839385179</v>
      </c>
      <c r="I5" s="7">
        <v>6645.9991718855135</v>
      </c>
      <c r="J5" s="7">
        <v>6721.1804242806147</v>
      </c>
      <c r="K5" s="7">
        <v>7848.3108534635121</v>
      </c>
      <c r="L5" s="7">
        <v>7768.3012793535909</v>
      </c>
      <c r="M5" s="7">
        <v>8071.8963595535088</v>
      </c>
      <c r="N5" s="7">
        <v>7319.2278148059077</v>
      </c>
      <c r="O5" s="7">
        <v>7826.5441905883818</v>
      </c>
      <c r="P5" s="7">
        <v>8265.3929242768554</v>
      </c>
      <c r="Q5" s="7">
        <v>7222.8572213283414</v>
      </c>
      <c r="R5" s="7">
        <v>8079.8746556473834</v>
      </c>
      <c r="S5" s="7">
        <v>8443.997361593907</v>
      </c>
      <c r="T5" s="7">
        <v>7975.7630297806227</v>
      </c>
    </row>
    <row r="6" spans="1:23" x14ac:dyDescent="0.25">
      <c r="A6" s="192" t="s">
        <v>91</v>
      </c>
      <c r="B6" s="112"/>
      <c r="C6" s="7">
        <v>2522.323784169424</v>
      </c>
      <c r="D6" s="7">
        <v>2467.1327904398704</v>
      </c>
      <c r="E6" s="7">
        <v>2179.1492476816811</v>
      </c>
      <c r="F6" s="7">
        <v>2174.0679548556514</v>
      </c>
      <c r="G6" s="7">
        <v>2121.32102615034</v>
      </c>
      <c r="H6" s="7">
        <v>2097.4612618588362</v>
      </c>
      <c r="I6" s="7">
        <v>2148.9752628751785</v>
      </c>
      <c r="J6" s="7">
        <v>2426.4047228903173</v>
      </c>
      <c r="K6" s="7">
        <v>3070.9634189028106</v>
      </c>
      <c r="L6" s="7">
        <v>3115.3441684580498</v>
      </c>
      <c r="M6" s="7">
        <v>2909.6794797522725</v>
      </c>
      <c r="N6" s="7">
        <v>2937.8694616288585</v>
      </c>
      <c r="O6" s="7">
        <v>5898.7956820144382</v>
      </c>
      <c r="P6" s="7">
        <v>6186.7254318943124</v>
      </c>
      <c r="Q6" s="7">
        <v>5263.2130004208602</v>
      </c>
      <c r="R6" s="7">
        <v>4750.637244684538</v>
      </c>
      <c r="S6" s="7">
        <v>6140.2811226799467</v>
      </c>
      <c r="T6" s="7">
        <v>6149.3402239487896</v>
      </c>
    </row>
    <row r="7" spans="1:23" ht="15.75" x14ac:dyDescent="0.25">
      <c r="A7" s="191" t="s">
        <v>96</v>
      </c>
      <c r="B7" s="112"/>
      <c r="C7" s="141">
        <v>1004.699</v>
      </c>
      <c r="D7" s="68">
        <v>1067.8340662402829</v>
      </c>
      <c r="E7" s="141">
        <v>1010.247</v>
      </c>
      <c r="F7" s="141">
        <v>1038.9549999999999</v>
      </c>
      <c r="G7" s="7">
        <v>1081.692874337177</v>
      </c>
      <c r="H7" s="68">
        <v>1116.5478884297518</v>
      </c>
      <c r="I7" s="7">
        <v>1176.1448397546999</v>
      </c>
      <c r="J7" s="68">
        <v>1240.5605539999999</v>
      </c>
      <c r="K7" s="68">
        <v>1321.471</v>
      </c>
      <c r="L7" s="142">
        <v>1321.3067679999999</v>
      </c>
      <c r="M7" s="143">
        <v>1398.5207439999999</v>
      </c>
      <c r="N7" s="141">
        <v>1366.981</v>
      </c>
      <c r="O7" s="141">
        <v>1218.6928</v>
      </c>
      <c r="P7" s="141">
        <v>1244.788</v>
      </c>
      <c r="Q7" s="141">
        <v>1337.1669999999999</v>
      </c>
      <c r="R7" s="68">
        <v>1368.4061877893514</v>
      </c>
      <c r="S7" s="141">
        <v>1316.42</v>
      </c>
      <c r="T7" s="141">
        <v>1416.0419999999999</v>
      </c>
    </row>
    <row r="8" spans="1:23" x14ac:dyDescent="0.25">
      <c r="A8" s="192" t="s">
        <v>149</v>
      </c>
      <c r="B8" s="112"/>
      <c r="C8" s="68">
        <v>1894.843032544379</v>
      </c>
      <c r="D8" s="71">
        <v>1735.6505252988773</v>
      </c>
      <c r="E8" s="71">
        <v>1806.1604389574763</v>
      </c>
      <c r="F8" s="68">
        <v>1715.4640438475665</v>
      </c>
      <c r="G8" s="68">
        <v>1718.5379420214865</v>
      </c>
      <c r="H8" s="141">
        <v>1702.0830000000001</v>
      </c>
      <c r="I8" s="141">
        <v>1798.393</v>
      </c>
      <c r="J8" s="71">
        <v>1763.1159270000001</v>
      </c>
      <c r="K8" s="141">
        <v>1633.2428</v>
      </c>
      <c r="L8" s="71">
        <v>1780.8005539999999</v>
      </c>
      <c r="M8" s="71">
        <v>1729.7410208771764</v>
      </c>
      <c r="N8" s="193">
        <v>1333.6703259999999</v>
      </c>
      <c r="O8" s="141">
        <v>1647.8920000000001</v>
      </c>
      <c r="P8" s="141">
        <v>1686.3019999999999</v>
      </c>
      <c r="Q8" s="141">
        <v>1545.777544</v>
      </c>
      <c r="R8" s="71">
        <v>1612.0711952404999</v>
      </c>
      <c r="S8" s="141">
        <v>1605.184</v>
      </c>
      <c r="T8" s="194">
        <v>1664.6941059999999</v>
      </c>
    </row>
    <row r="9" spans="1:23" x14ac:dyDescent="0.25">
      <c r="A9" s="192" t="s">
        <v>155</v>
      </c>
      <c r="B9" s="112"/>
      <c r="C9" s="71">
        <v>1735.6505252988773</v>
      </c>
      <c r="D9" s="7">
        <v>1458.0104485495106</v>
      </c>
      <c r="E9" s="7">
        <v>1408.9481180079806</v>
      </c>
      <c r="F9" s="7">
        <v>1314.9089878599075</v>
      </c>
      <c r="G9" s="7">
        <v>1373.6290309776273</v>
      </c>
      <c r="H9" s="7">
        <v>1361.0109747514939</v>
      </c>
      <c r="I9" s="7">
        <v>1375.4101743866891</v>
      </c>
      <c r="J9" s="7">
        <v>1402.6470852976943</v>
      </c>
      <c r="K9" s="7">
        <v>1461.1884867781498</v>
      </c>
      <c r="L9" s="7">
        <v>1594.6739155521159</v>
      </c>
      <c r="M9" s="7">
        <v>1535.6160105844856</v>
      </c>
      <c r="N9" s="7">
        <v>1849.3484285138102</v>
      </c>
      <c r="O9" s="7">
        <v>1857.9427434252714</v>
      </c>
      <c r="P9" s="7">
        <v>2025.0885705332539</v>
      </c>
      <c r="Q9" s="7">
        <v>2293.9563195408937</v>
      </c>
      <c r="R9" s="7">
        <v>2584.737579687403</v>
      </c>
      <c r="S9" s="7">
        <v>2769.6802633586053</v>
      </c>
      <c r="T9" s="7">
        <v>2711.8876018318301</v>
      </c>
    </row>
    <row r="10" spans="1:23" x14ac:dyDescent="0.25">
      <c r="A10" s="191" t="s">
        <v>169</v>
      </c>
      <c r="B10" s="112"/>
      <c r="C10" s="7">
        <v>1054.5730000000001</v>
      </c>
      <c r="D10" s="7">
        <v>1002.508</v>
      </c>
      <c r="E10" s="7">
        <v>938.65570000000002</v>
      </c>
      <c r="F10" s="7">
        <v>843.649</v>
      </c>
      <c r="G10" s="7">
        <v>816.18460000000005</v>
      </c>
      <c r="H10" s="7">
        <v>809.72329999999999</v>
      </c>
      <c r="I10" s="7">
        <v>813.01620000000003</v>
      </c>
      <c r="J10" s="7">
        <v>778.58989999999994</v>
      </c>
      <c r="K10" s="7">
        <v>777.64196362155963</v>
      </c>
      <c r="L10" s="7">
        <v>775.92348821620919</v>
      </c>
      <c r="M10" s="7">
        <v>740.5053036351394</v>
      </c>
      <c r="N10" s="7">
        <v>754.25457006901536</v>
      </c>
      <c r="O10" s="7">
        <v>753.75011300000006</v>
      </c>
      <c r="P10" s="7">
        <v>752.57</v>
      </c>
      <c r="Q10" s="7">
        <v>751.5081035296098</v>
      </c>
      <c r="R10" s="7">
        <v>722.95359271531356</v>
      </c>
      <c r="S10" s="7">
        <v>730.54957657409625</v>
      </c>
      <c r="T10" s="7">
        <v>726.2311790280005</v>
      </c>
    </row>
    <row r="11" spans="1:23" x14ac:dyDescent="0.25">
      <c r="A11" s="191" t="s">
        <v>172</v>
      </c>
      <c r="B11" s="112"/>
      <c r="C11" s="7">
        <v>903.83514792899427</v>
      </c>
      <c r="D11" s="7">
        <v>911.09496459216416</v>
      </c>
      <c r="E11" s="7">
        <v>825.11083161812417</v>
      </c>
      <c r="F11" s="7">
        <v>814.20175025783749</v>
      </c>
      <c r="G11" s="7">
        <v>3086.8470490434988</v>
      </c>
      <c r="H11" s="7">
        <v>3171.6013335424464</v>
      </c>
      <c r="I11" s="7">
        <v>3240.2482046051027</v>
      </c>
      <c r="J11" s="7">
        <v>3213.5412738440823</v>
      </c>
      <c r="K11" s="7">
        <v>3276.2079869737609</v>
      </c>
      <c r="L11" s="7">
        <v>3281.2401758996371</v>
      </c>
      <c r="M11" s="7">
        <v>3566.9196978868617</v>
      </c>
      <c r="N11" s="7">
        <v>4126.0703220220848</v>
      </c>
      <c r="O11" s="7">
        <v>3855.6382289376725</v>
      </c>
      <c r="P11" s="7">
        <v>3768.3279426009908</v>
      </c>
      <c r="Q11" s="7">
        <v>4276.2202846547752</v>
      </c>
      <c r="R11" s="7">
        <v>4404.4199643382262</v>
      </c>
      <c r="S11" s="7">
        <v>4404.9232734568723</v>
      </c>
      <c r="T11" s="7">
        <v>4399.3925734003951</v>
      </c>
    </row>
    <row r="12" spans="1:23" x14ac:dyDescent="0.25">
      <c r="A12" s="191" t="s">
        <v>175</v>
      </c>
      <c r="B12" s="112"/>
      <c r="C12" s="7">
        <v>2113.3248359999998</v>
      </c>
      <c r="D12" s="7">
        <v>1882.8409999999999</v>
      </c>
      <c r="E12" s="141">
        <v>1711.2329999999999</v>
      </c>
      <c r="F12" s="68">
        <v>1550.9434739999999</v>
      </c>
      <c r="G12" s="7">
        <v>1463.1403740000001</v>
      </c>
      <c r="H12" s="7">
        <v>1386.812572</v>
      </c>
      <c r="I12" s="7">
        <v>1397.425</v>
      </c>
      <c r="J12" s="71">
        <v>1420.2829999999999</v>
      </c>
      <c r="K12" s="7">
        <v>1468.59</v>
      </c>
      <c r="L12" s="7">
        <v>1427.049</v>
      </c>
      <c r="M12" s="7">
        <v>1317.672</v>
      </c>
      <c r="N12" s="7">
        <v>1255.779</v>
      </c>
      <c r="O12" s="7">
        <v>1071.527</v>
      </c>
      <c r="P12" s="7">
        <v>1109.5060000000001</v>
      </c>
      <c r="Q12" s="7">
        <v>1119.0846710000001</v>
      </c>
      <c r="R12" s="7">
        <v>984.79180010000005</v>
      </c>
      <c r="S12" s="7">
        <v>957.91400199999998</v>
      </c>
      <c r="T12" s="4" t="s">
        <v>79</v>
      </c>
    </row>
    <row r="13" spans="1:23" x14ac:dyDescent="0.25">
      <c r="A13" s="191" t="s">
        <v>177</v>
      </c>
      <c r="B13" s="112"/>
      <c r="C13" s="7">
        <v>3542.6513829999999</v>
      </c>
      <c r="D13" s="7">
        <v>3563.1617299999998</v>
      </c>
      <c r="E13" s="7">
        <v>3255.6334179999999</v>
      </c>
      <c r="F13" s="7">
        <v>3079.855892</v>
      </c>
      <c r="G13" s="7">
        <v>3405.3838989999999</v>
      </c>
      <c r="H13" s="7">
        <v>4129.7619999999997</v>
      </c>
      <c r="I13" s="7">
        <v>3412.2579999999998</v>
      </c>
      <c r="J13" s="7">
        <v>3235.7350000000001</v>
      </c>
      <c r="K13" s="7">
        <v>3284.3890000000001</v>
      </c>
      <c r="L13" s="7">
        <v>3284.8440000000001</v>
      </c>
      <c r="M13" s="7">
        <v>3378.5666999999999</v>
      </c>
      <c r="N13" s="7">
        <v>3637.4459000000002</v>
      </c>
      <c r="O13" s="7">
        <v>3486.5924690000002</v>
      </c>
      <c r="P13" s="7">
        <v>3832.944</v>
      </c>
      <c r="Q13" s="7">
        <v>3955.4189999999999</v>
      </c>
      <c r="R13" s="7">
        <v>4024.6950000000002</v>
      </c>
      <c r="S13" s="7">
        <v>3987.279</v>
      </c>
      <c r="T13" s="7">
        <v>3716.6689999999999</v>
      </c>
    </row>
    <row r="14" spans="1:23" x14ac:dyDescent="0.25">
      <c r="A14" s="191" t="s">
        <v>179</v>
      </c>
      <c r="B14" s="112"/>
      <c r="C14" s="7">
        <v>2627.7467661969736</v>
      </c>
      <c r="D14" s="7">
        <v>2785.557105500744</v>
      </c>
      <c r="E14" s="7">
        <v>2592.3509568186405</v>
      </c>
      <c r="F14" s="7">
        <v>2594.823429009406</v>
      </c>
      <c r="G14" s="7">
        <v>2613.5309654213738</v>
      </c>
      <c r="H14" s="7">
        <v>2887.350000896608</v>
      </c>
      <c r="I14" s="7">
        <v>2499.6811006181456</v>
      </c>
      <c r="J14" s="7">
        <v>2255.2648891614581</v>
      </c>
      <c r="K14" s="7">
        <v>2133.2805761078616</v>
      </c>
      <c r="L14" s="7">
        <v>2420.9340518589634</v>
      </c>
      <c r="M14" s="7">
        <v>2259.1063730085625</v>
      </c>
      <c r="N14" s="7">
        <v>2313.5558134264988</v>
      </c>
      <c r="O14" s="7">
        <v>2528.0728515792553</v>
      </c>
      <c r="P14" s="7">
        <v>2334.3981990219449</v>
      </c>
      <c r="Q14" s="7">
        <v>2473.9510448402975</v>
      </c>
      <c r="R14" s="7">
        <v>2638.8267485210654</v>
      </c>
      <c r="S14" s="7">
        <v>2709.9904555357343</v>
      </c>
      <c r="T14" s="7">
        <v>2516.1724481441834</v>
      </c>
    </row>
    <row r="15" spans="1:23" x14ac:dyDescent="0.25">
      <c r="A15" s="191" t="s">
        <v>185</v>
      </c>
      <c r="B15" s="112"/>
      <c r="C15" s="7">
        <v>1283.0263485987987</v>
      </c>
      <c r="D15" s="7">
        <v>1259.7238313491102</v>
      </c>
      <c r="E15" s="7">
        <v>1275.4187013238623</v>
      </c>
      <c r="F15" s="7">
        <v>1219.0697137825912</v>
      </c>
      <c r="G15" s="7">
        <v>1211.688242003283</v>
      </c>
      <c r="H15" s="7">
        <v>1182.952758456903</v>
      </c>
      <c r="I15" s="7">
        <v>1226.9176130079902</v>
      </c>
      <c r="J15" s="7">
        <v>1220.0295960664466</v>
      </c>
      <c r="K15" s="7">
        <v>1328.2813470986546</v>
      </c>
      <c r="L15" s="7">
        <v>1478.3514167469443</v>
      </c>
      <c r="M15" s="7">
        <v>1354.1723021422256</v>
      </c>
      <c r="N15" s="7">
        <v>1361.6654493842846</v>
      </c>
      <c r="O15" s="7">
        <v>1306.6907385609318</v>
      </c>
      <c r="P15" s="7">
        <v>1434.6222172064856</v>
      </c>
      <c r="Q15" s="7">
        <v>1456.2508305625381</v>
      </c>
      <c r="R15" s="7">
        <v>1461.6275315774333</v>
      </c>
      <c r="S15" s="7">
        <v>1638.4987674219165</v>
      </c>
      <c r="T15" s="4" t="s">
        <v>79</v>
      </c>
    </row>
    <row r="16" spans="1:23" x14ac:dyDescent="0.25">
      <c r="A16" s="191" t="s">
        <v>188</v>
      </c>
      <c r="B16" s="112"/>
      <c r="C16" s="7">
        <v>1210.845433957106</v>
      </c>
      <c r="D16" s="7">
        <v>1245.5530512770422</v>
      </c>
      <c r="E16" s="7">
        <v>1235.3085226981609</v>
      </c>
      <c r="F16" s="7">
        <v>1282.1702293497794</v>
      </c>
      <c r="G16" s="7">
        <v>1278.8309441429894</v>
      </c>
      <c r="H16" s="7">
        <v>1294.3884010941229</v>
      </c>
      <c r="I16" s="7">
        <v>1335.3686526492452</v>
      </c>
      <c r="J16" s="7">
        <v>1373.0955318067311</v>
      </c>
      <c r="K16" s="7">
        <v>1442.5199072671192</v>
      </c>
      <c r="L16" s="7">
        <v>1502.6083641782129</v>
      </c>
      <c r="M16" s="7">
        <v>1551.8257945925036</v>
      </c>
      <c r="N16" s="7">
        <v>1649.9683274230886</v>
      </c>
      <c r="O16" s="7">
        <v>1556.0676980276135</v>
      </c>
      <c r="P16" s="7">
        <v>1578.5160388948436</v>
      </c>
      <c r="Q16" s="7">
        <v>1618.4814990341872</v>
      </c>
      <c r="R16" s="7">
        <v>1693.3731165986133</v>
      </c>
      <c r="S16" s="7">
        <v>1830.7472234356794</v>
      </c>
      <c r="T16" s="7">
        <v>1915.7154924580916</v>
      </c>
    </row>
    <row r="17" spans="1:20" x14ac:dyDescent="0.25">
      <c r="A17" s="191" t="s">
        <v>197</v>
      </c>
      <c r="B17" s="112"/>
      <c r="C17" s="7">
        <v>1874.4072177772068</v>
      </c>
      <c r="D17" s="7">
        <v>1407.7964724256285</v>
      </c>
      <c r="E17" s="7">
        <v>1597.4088317402411</v>
      </c>
      <c r="F17" s="7">
        <v>1564.5239955357142</v>
      </c>
      <c r="G17" s="7">
        <v>1583.2461355529131</v>
      </c>
      <c r="H17" s="7">
        <v>1646.0097912743313</v>
      </c>
      <c r="I17" s="7">
        <v>1734.0731967580559</v>
      </c>
      <c r="J17" s="7">
        <v>1926.5808602130298</v>
      </c>
      <c r="K17" s="7">
        <v>1967.909548979592</v>
      </c>
      <c r="L17" s="7">
        <v>1687.4587430431411</v>
      </c>
      <c r="M17" s="7">
        <v>2054.5292284943157</v>
      </c>
      <c r="N17" s="7">
        <v>2754.3836481116409</v>
      </c>
      <c r="O17" s="7">
        <v>3182.8823760330574</v>
      </c>
      <c r="P17" s="7">
        <v>3042.2798555312079</v>
      </c>
      <c r="Q17" s="7">
        <v>2693.4967229024946</v>
      </c>
      <c r="R17" s="7">
        <v>2635.750649430594</v>
      </c>
      <c r="S17" s="7">
        <v>2701.3627936038702</v>
      </c>
      <c r="T17" s="7">
        <v>2692.7500793650793</v>
      </c>
    </row>
    <row r="18" spans="1:20" x14ac:dyDescent="0.25">
      <c r="A18" s="191" t="s">
        <v>206</v>
      </c>
      <c r="B18" s="112"/>
      <c r="C18" s="7">
        <v>1310.9910433137034</v>
      </c>
      <c r="D18" s="7">
        <v>1271.3995115859448</v>
      </c>
      <c r="E18" s="7">
        <v>1242.5020853734752</v>
      </c>
      <c r="F18" s="7">
        <v>1230.2166693717422</v>
      </c>
      <c r="G18" s="7">
        <v>1187.8612529876543</v>
      </c>
      <c r="H18" s="7">
        <v>1052.0557915258069</v>
      </c>
      <c r="I18" s="7">
        <v>1061.2350673717301</v>
      </c>
      <c r="J18" s="7">
        <v>1010.891220807603</v>
      </c>
      <c r="K18" s="7">
        <v>970.61762180950768</v>
      </c>
      <c r="L18" s="7">
        <v>987.72507674648205</v>
      </c>
      <c r="M18" s="7">
        <v>1016.7869122207723</v>
      </c>
      <c r="N18" s="7">
        <v>1039.2437994819174</v>
      </c>
      <c r="O18" s="7">
        <v>1034.7523594727077</v>
      </c>
      <c r="P18" s="7">
        <v>1247.879508273714</v>
      </c>
      <c r="Q18" s="7">
        <v>1310.8685405522158</v>
      </c>
      <c r="R18" s="7">
        <v>1494.1161842049826</v>
      </c>
      <c r="S18" s="7">
        <v>1192.8203370467538</v>
      </c>
      <c r="T18" s="4" t="s">
        <v>79</v>
      </c>
    </row>
    <row r="19" spans="1:20" x14ac:dyDescent="0.25">
      <c r="A19" s="191" t="s">
        <v>208</v>
      </c>
      <c r="B19" s="112"/>
      <c r="C19" s="7">
        <v>1364.5275979357971</v>
      </c>
      <c r="D19" s="7">
        <v>1524.1309334732055</v>
      </c>
      <c r="E19" s="7">
        <v>1533.1917198194926</v>
      </c>
      <c r="F19" s="7">
        <v>1528.4570797382924</v>
      </c>
      <c r="G19" s="7">
        <v>1470.901302735457</v>
      </c>
      <c r="H19" s="7">
        <v>1567.16563016903</v>
      </c>
      <c r="I19" s="7">
        <v>1641.8755186516264</v>
      </c>
      <c r="J19" s="7">
        <v>1557.9834695928037</v>
      </c>
      <c r="K19" s="7">
        <v>1550.9963807439055</v>
      </c>
      <c r="L19" s="7">
        <v>1576.9690162980717</v>
      </c>
      <c r="M19" s="7">
        <v>1481.5151237481102</v>
      </c>
      <c r="N19" s="7">
        <v>1444.1457590535554</v>
      </c>
      <c r="O19" s="7">
        <v>1435.3539808556773</v>
      </c>
      <c r="P19" s="7">
        <v>1377.7975046039128</v>
      </c>
      <c r="Q19" s="7">
        <v>1356.4316653098981</v>
      </c>
      <c r="R19" s="7">
        <v>1325.0243477201466</v>
      </c>
      <c r="S19" s="7">
        <v>1317.8238429406897</v>
      </c>
      <c r="T19" s="7">
        <v>1259.5558483950547</v>
      </c>
    </row>
    <row r="20" spans="1:20" x14ac:dyDescent="0.25">
      <c r="A20" s="191" t="s">
        <v>224</v>
      </c>
      <c r="B20" s="112"/>
      <c r="C20" s="7">
        <v>978.5706756708413</v>
      </c>
      <c r="D20" s="7">
        <v>1018.8084617981555</v>
      </c>
      <c r="E20" s="7">
        <v>1076.846124595874</v>
      </c>
      <c r="F20" s="7">
        <v>1077.7751142329744</v>
      </c>
      <c r="G20" s="7">
        <v>1034.6259566386912</v>
      </c>
      <c r="H20" s="7">
        <v>1119.5394362829477</v>
      </c>
      <c r="I20" s="7">
        <v>1183.3920329037455</v>
      </c>
      <c r="J20" s="7">
        <v>1181.2292048252</v>
      </c>
      <c r="K20" s="7">
        <v>1258.1944551543975</v>
      </c>
      <c r="L20" s="7">
        <v>1278.5414946920705</v>
      </c>
      <c r="M20" s="7">
        <v>1302.8466426794016</v>
      </c>
      <c r="N20" s="7">
        <v>1301.0655774056927</v>
      </c>
      <c r="O20" s="7">
        <v>1360.7338560470621</v>
      </c>
      <c r="P20" s="7">
        <v>1468.4599547440009</v>
      </c>
      <c r="Q20" s="7">
        <v>1549.5576667479115</v>
      </c>
      <c r="R20" s="7">
        <v>1687.6404627484412</v>
      </c>
      <c r="S20" s="7">
        <v>1744.8987686332184</v>
      </c>
      <c r="T20" s="7">
        <v>1559.8793498203124</v>
      </c>
    </row>
    <row r="21" spans="1:20" x14ac:dyDescent="0.25">
      <c r="A21" s="191" t="s">
        <v>235</v>
      </c>
      <c r="B21" s="112"/>
      <c r="C21" s="7">
        <v>1743.3465761032078</v>
      </c>
      <c r="D21" s="7">
        <v>1743.3465761032078</v>
      </c>
      <c r="E21" s="7">
        <v>1522.2909014900415</v>
      </c>
      <c r="F21" s="7">
        <v>1522.2909014900415</v>
      </c>
      <c r="G21" s="7">
        <v>1607.1731903225025</v>
      </c>
      <c r="H21" s="7">
        <v>1607.1731903225025</v>
      </c>
      <c r="I21" s="7">
        <v>1639.9092970521547</v>
      </c>
      <c r="J21" s="7">
        <v>1902.2502418775944</v>
      </c>
      <c r="K21" s="7">
        <v>1866.7296786389406</v>
      </c>
      <c r="L21" s="7">
        <v>1866.7296786389406</v>
      </c>
      <c r="M21" s="7">
        <v>1866.7296786389406</v>
      </c>
      <c r="N21" s="7">
        <v>1866.7296786389406</v>
      </c>
      <c r="O21" s="7">
        <v>3324.8520710059161</v>
      </c>
      <c r="P21" s="7">
        <v>4985.4180962650726</v>
      </c>
      <c r="Q21" s="7">
        <v>5584.4861044348308</v>
      </c>
      <c r="R21" s="7">
        <v>6324.0997229916902</v>
      </c>
      <c r="S21" s="7">
        <v>6728.581618655694</v>
      </c>
      <c r="T21" s="7">
        <v>6924.5825829492387</v>
      </c>
    </row>
    <row r="22" spans="1:20" x14ac:dyDescent="0.25">
      <c r="A22" s="191" t="s">
        <v>236</v>
      </c>
      <c r="B22" s="112" t="s">
        <v>238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191" t="s">
        <v>239</v>
      </c>
      <c r="B23" s="112"/>
      <c r="C23" s="7">
        <v>2180.0018164018006</v>
      </c>
      <c r="D23" s="7">
        <v>2206.8201907007619</v>
      </c>
      <c r="E23" s="7">
        <v>4294.5536152582245</v>
      </c>
      <c r="F23" s="7">
        <v>4317.1868909045079</v>
      </c>
      <c r="G23" s="7">
        <v>4492.7283268614401</v>
      </c>
      <c r="H23" s="7">
        <v>3729.9019799962534</v>
      </c>
      <c r="I23" s="7">
        <v>3285.2846469750116</v>
      </c>
      <c r="J23" s="7">
        <v>3152.9884499999998</v>
      </c>
      <c r="K23" s="7">
        <v>3083.2570312310413</v>
      </c>
      <c r="L23" s="7">
        <v>2958.6686194801755</v>
      </c>
      <c r="M23" s="7">
        <v>3197.7609450053915</v>
      </c>
      <c r="N23" s="7">
        <v>3637.9169726714217</v>
      </c>
      <c r="O23" s="7">
        <v>4765.6667075077594</v>
      </c>
      <c r="P23" s="7">
        <v>4935.8608745473057</v>
      </c>
      <c r="Q23" s="7">
        <v>4968.4628305675669</v>
      </c>
      <c r="R23" s="7">
        <v>4872.4120021380986</v>
      </c>
      <c r="S23" s="7">
        <v>5126.4546024030915</v>
      </c>
      <c r="T23" s="7">
        <v>5101.9412647776317</v>
      </c>
    </row>
    <row r="24" spans="1:20" x14ac:dyDescent="0.25">
      <c r="A24" s="191" t="s">
        <v>253</v>
      </c>
      <c r="B24" s="112"/>
      <c r="C24" s="7">
        <v>2397.183363954834</v>
      </c>
      <c r="D24" s="7">
        <v>2432.4369907348723</v>
      </c>
      <c r="E24" s="7">
        <v>2596.6919978232308</v>
      </c>
      <c r="F24" s="7">
        <v>3217.3965561892478</v>
      </c>
      <c r="G24" s="7">
        <v>3273.1039081032141</v>
      </c>
      <c r="H24" s="7">
        <v>2768.743195728021</v>
      </c>
      <c r="I24" s="7">
        <v>2390.7981127748853</v>
      </c>
      <c r="J24" s="7">
        <v>2285.4504855528876</v>
      </c>
      <c r="K24" s="7">
        <v>2370.6698564593303</v>
      </c>
      <c r="L24" s="7">
        <v>2399.9071468431121</v>
      </c>
      <c r="M24" s="7">
        <v>2165.1541248903591</v>
      </c>
      <c r="N24" s="7">
        <v>2087.2654690179183</v>
      </c>
      <c r="O24" s="7">
        <v>2331.1194591671174</v>
      </c>
      <c r="P24" s="7">
        <v>2394.1961416926192</v>
      </c>
      <c r="Q24" s="7">
        <v>2216.6952190589236</v>
      </c>
      <c r="R24" s="7">
        <v>2408.6011501624589</v>
      </c>
      <c r="S24" s="7">
        <v>2378.1139370370374</v>
      </c>
      <c r="T24" s="7">
        <v>2343.1929376528924</v>
      </c>
    </row>
    <row r="25" spans="1:20" x14ac:dyDescent="0.25">
      <c r="A25" s="191" t="s">
        <v>257</v>
      </c>
      <c r="B25" s="262"/>
      <c r="C25" s="7">
        <v>3334.3299280506626</v>
      </c>
      <c r="D25" s="7">
        <v>3178.0603190412048</v>
      </c>
      <c r="E25" s="7">
        <v>3379.9792520526689</v>
      </c>
      <c r="F25" s="7">
        <v>3386.6641127678213</v>
      </c>
      <c r="G25" s="7">
        <v>3410.6610068811779</v>
      </c>
      <c r="H25" s="7">
        <v>3428.6926127292691</v>
      </c>
      <c r="I25" s="7">
        <v>2975.1282383030616</v>
      </c>
      <c r="J25" s="7">
        <v>2649.8039584443886</v>
      </c>
      <c r="K25" s="7">
        <v>2576.5307426467161</v>
      </c>
      <c r="L25" s="7">
        <v>3012.8450033386553</v>
      </c>
      <c r="M25" s="7">
        <v>3065.5609650166925</v>
      </c>
      <c r="N25" s="7">
        <v>3077.8269541175041</v>
      </c>
      <c r="O25" s="7">
        <v>3434.4185555902673</v>
      </c>
      <c r="P25" s="7">
        <v>3729.4107734764543</v>
      </c>
      <c r="Q25" s="7">
        <v>3468.2589898704587</v>
      </c>
      <c r="R25" s="7">
        <v>3213.1277404325906</v>
      </c>
      <c r="S25" s="7">
        <v>3151.6095441801517</v>
      </c>
      <c r="T25" s="7">
        <v>2895.8816387948432</v>
      </c>
    </row>
    <row r="26" spans="1:20" x14ac:dyDescent="0.25">
      <c r="A26" s="191" t="s">
        <v>259</v>
      </c>
      <c r="B26" s="262" t="s">
        <v>238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191" t="s">
        <v>260</v>
      </c>
      <c r="B27" s="112"/>
      <c r="C27" s="7">
        <v>3904.0300103305781</v>
      </c>
      <c r="D27" s="7">
        <v>3690.1284221778346</v>
      </c>
      <c r="E27" s="7">
        <v>3185.8221345398429</v>
      </c>
      <c r="F27" s="7">
        <v>2806.1742815057696</v>
      </c>
      <c r="G27" s="7">
        <v>2693.8398071889455</v>
      </c>
      <c r="H27" s="7">
        <v>2562.8172109029015</v>
      </c>
      <c r="I27" s="7">
        <v>2664.4923237732428</v>
      </c>
      <c r="J27" s="7">
        <v>3103.8730276245651</v>
      </c>
      <c r="K27" s="7">
        <v>3052.4168477944177</v>
      </c>
      <c r="L27" s="7">
        <v>3246.9759615986645</v>
      </c>
      <c r="M27" s="7">
        <v>3965.8921657462188</v>
      </c>
      <c r="N27" s="7">
        <v>4048.4558358120162</v>
      </c>
      <c r="O27" s="7">
        <v>4540.7145476923079</v>
      </c>
      <c r="P27" s="7">
        <v>3667.746750649188</v>
      </c>
      <c r="Q27" s="7">
        <v>3430.5562972498874</v>
      </c>
      <c r="R27" s="7">
        <v>3827.8531118171986</v>
      </c>
      <c r="S27" s="7">
        <v>3954.3701845714281</v>
      </c>
      <c r="T27" s="7">
        <v>3731.8458935810268</v>
      </c>
    </row>
    <row r="28" spans="1:20" x14ac:dyDescent="0.25">
      <c r="A28" s="191" t="s">
        <v>263</v>
      </c>
      <c r="B28" s="112"/>
      <c r="C28" s="7">
        <v>6200.8341281977528</v>
      </c>
      <c r="D28" s="7">
        <v>7432.6705023308332</v>
      </c>
      <c r="E28" s="7">
        <v>6528.2659051422688</v>
      </c>
      <c r="F28" s="7">
        <v>8161.3098230392307</v>
      </c>
      <c r="G28" s="7">
        <v>8967.2304312637298</v>
      </c>
      <c r="H28" s="7">
        <v>8989.2353005437817</v>
      </c>
      <c r="I28" s="7">
        <v>9238.8423721645504</v>
      </c>
      <c r="J28" s="7">
        <v>9519.3430724267655</v>
      </c>
      <c r="K28" s="7">
        <v>9428.7136389791667</v>
      </c>
      <c r="L28" s="7">
        <v>9370.350172346516</v>
      </c>
      <c r="M28" s="7">
        <v>8978.4641873278251</v>
      </c>
      <c r="N28" s="7">
        <v>8753.9797673808043</v>
      </c>
      <c r="O28" s="7">
        <v>8076.9403802934266</v>
      </c>
      <c r="P28" s="7">
        <v>8156.624485946747</v>
      </c>
      <c r="Q28" s="7">
        <v>7857.1022463510135</v>
      </c>
      <c r="R28" s="7">
        <v>7727.3108568433918</v>
      </c>
      <c r="S28" s="7">
        <v>7124.1456639999997</v>
      </c>
      <c r="T28" s="7">
        <v>6636.7163313609481</v>
      </c>
    </row>
    <row r="29" spans="1:20" x14ac:dyDescent="0.25">
      <c r="A29" s="191" t="s">
        <v>267</v>
      </c>
      <c r="B29" s="112"/>
      <c r="C29" s="7">
        <v>3884.2788766273998</v>
      </c>
      <c r="D29" s="7">
        <v>3948.5234168931556</v>
      </c>
      <c r="E29" s="7">
        <v>3860.9650533815152</v>
      </c>
      <c r="F29" s="7">
        <v>3904.9033130579705</v>
      </c>
      <c r="G29" s="7">
        <v>3772.4013772579065</v>
      </c>
      <c r="H29" s="7">
        <v>3534.8034175295852</v>
      </c>
      <c r="I29" s="7">
        <v>3043.4418391562581</v>
      </c>
      <c r="J29" s="7">
        <v>3042.306993280527</v>
      </c>
      <c r="K29" s="7">
        <v>2969.7146884755471</v>
      </c>
      <c r="L29" s="7">
        <v>2784.5502751190238</v>
      </c>
      <c r="M29" s="7">
        <v>2684.3176805633652</v>
      </c>
      <c r="N29" s="7">
        <v>2578.533610929529</v>
      </c>
      <c r="O29" s="7">
        <v>2893.7096699035646</v>
      </c>
      <c r="P29" s="7">
        <v>2947.5810991979961</v>
      </c>
      <c r="Q29" s="7">
        <v>2681.7831247669105</v>
      </c>
      <c r="R29" s="7">
        <v>2128.185424438816</v>
      </c>
      <c r="S29" s="7">
        <v>3075.9350167695475</v>
      </c>
      <c r="T29" s="7">
        <v>2219.2613837430749</v>
      </c>
    </row>
    <row r="30" spans="1:20" x14ac:dyDescent="0.25">
      <c r="A30" s="191" t="s">
        <v>269</v>
      </c>
      <c r="B30" s="112"/>
      <c r="C30" s="7">
        <v>8191.9217702931055</v>
      </c>
      <c r="D30" s="7">
        <v>8018.7762905677855</v>
      </c>
      <c r="E30" s="7">
        <v>7814.0841733870975</v>
      </c>
      <c r="F30" s="7">
        <v>7812.3971009398174</v>
      </c>
      <c r="G30" s="7">
        <v>7623.9435265652692</v>
      </c>
      <c r="H30" s="7">
        <v>8220.6542748104639</v>
      </c>
      <c r="I30" s="7">
        <v>7593.0523465606475</v>
      </c>
      <c r="J30" s="7">
        <v>8310.2593051364693</v>
      </c>
      <c r="K30" s="7">
        <v>8372.0785320534924</v>
      </c>
      <c r="L30" s="7">
        <v>8525.7260442148036</v>
      </c>
      <c r="M30" s="7">
        <v>9100.1030439068527</v>
      </c>
      <c r="N30" s="7">
        <v>8649.2195762530646</v>
      </c>
      <c r="O30" s="7">
        <v>8239.832314743855</v>
      </c>
      <c r="P30" s="7">
        <v>8188.9084566716947</v>
      </c>
      <c r="Q30" s="7">
        <v>8458.1087238546788</v>
      </c>
      <c r="R30" s="7">
        <v>8208.408484708254</v>
      </c>
      <c r="S30" s="7">
        <v>8230.2209289202983</v>
      </c>
      <c r="T30" s="7">
        <v>8057.4839505593372</v>
      </c>
    </row>
    <row r="31" spans="1:20" x14ac:dyDescent="0.25">
      <c r="A31" s="191" t="s">
        <v>276</v>
      </c>
      <c r="B31" s="112"/>
      <c r="C31" s="7">
        <v>2447.5342674091689</v>
      </c>
      <c r="D31" s="7">
        <v>2150.1935142118864</v>
      </c>
      <c r="E31" s="7">
        <v>2092.5370452674902</v>
      </c>
      <c r="F31" s="7">
        <v>2002.9466041042458</v>
      </c>
      <c r="G31" s="7">
        <v>1979.0116326256382</v>
      </c>
      <c r="H31" s="7">
        <v>1985.9181020919523</v>
      </c>
      <c r="I31" s="7">
        <v>2091.7599173292197</v>
      </c>
      <c r="J31" s="7">
        <v>2218.4335345126606</v>
      </c>
      <c r="K31" s="7">
        <v>2246.4248716614643</v>
      </c>
      <c r="L31" s="7">
        <v>2253.0220194019225</v>
      </c>
      <c r="M31" s="7">
        <v>2316.7257330930979</v>
      </c>
      <c r="N31" s="7">
        <v>2585.6165721422576</v>
      </c>
      <c r="O31" s="7">
        <v>2444.5235144424614</v>
      </c>
      <c r="P31" s="7">
        <v>2436.169753644399</v>
      </c>
      <c r="Q31" s="7">
        <v>2514.4957815551757</v>
      </c>
      <c r="R31" s="7">
        <v>2412.3325395108468</v>
      </c>
      <c r="S31" s="7">
        <v>2251.0083026564939</v>
      </c>
      <c r="T31" s="7">
        <v>2268.7801626075152</v>
      </c>
    </row>
    <row r="32" spans="1:20" x14ac:dyDescent="0.25">
      <c r="A32" s="191" t="s">
        <v>282</v>
      </c>
      <c r="B32" s="112" t="s">
        <v>238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191" t="s">
        <v>279</v>
      </c>
      <c r="B33" s="112"/>
      <c r="C33" s="7">
        <v>5302.2468150719069</v>
      </c>
      <c r="D33" s="7">
        <v>5912.3540725708008</v>
      </c>
      <c r="E33" s="7">
        <v>5795.2014754197644</v>
      </c>
      <c r="F33" s="7">
        <v>5776.8653013026042</v>
      </c>
      <c r="G33" s="7">
        <v>5423.3288768378588</v>
      </c>
      <c r="H33" s="7">
        <v>5845.1685819412824</v>
      </c>
      <c r="I33" s="7">
        <v>5474.0744393041705</v>
      </c>
      <c r="J33" s="7">
        <v>5692.4489713099747</v>
      </c>
      <c r="K33" s="7">
        <v>5557.3488273472822</v>
      </c>
      <c r="L33" s="7">
        <v>6404.5736699559993</v>
      </c>
      <c r="M33" s="7">
        <v>6441.7953426419072</v>
      </c>
      <c r="N33" s="7">
        <v>6666.8019605610452</v>
      </c>
      <c r="O33" s="7">
        <v>6709.0726470732061</v>
      </c>
      <c r="P33" s="7">
        <v>6669.1529149772286</v>
      </c>
      <c r="Q33" s="7">
        <v>6316.3971533516979</v>
      </c>
      <c r="R33" s="7">
        <v>6187.3718576909059</v>
      </c>
      <c r="S33" s="7">
        <v>5450.385527462292</v>
      </c>
      <c r="T33" s="7">
        <v>6321.0597023627324</v>
      </c>
    </row>
    <row r="34" spans="1:20" x14ac:dyDescent="0.25">
      <c r="A34" s="191" t="s">
        <v>280</v>
      </c>
      <c r="B34" s="112"/>
      <c r="C34" s="7">
        <v>3553.1042158998675</v>
      </c>
      <c r="D34" s="7">
        <v>3542.5937555370369</v>
      </c>
      <c r="E34" s="7">
        <v>3581.8355068563374</v>
      </c>
      <c r="F34" s="7">
        <v>3828.1088975950133</v>
      </c>
      <c r="G34" s="7">
        <v>3562.8099505414407</v>
      </c>
      <c r="H34" s="7">
        <v>3465.6673306261523</v>
      </c>
      <c r="I34" s="7">
        <v>3509.7574102109115</v>
      </c>
      <c r="J34" s="7">
        <v>3579.9831421467761</v>
      </c>
      <c r="K34" s="7">
        <v>3549.1381752698649</v>
      </c>
      <c r="L34" s="7">
        <v>3351.042196269133</v>
      </c>
      <c r="M34" s="7">
        <v>3261.958575501933</v>
      </c>
      <c r="N34" s="7">
        <v>3383.243467981591</v>
      </c>
      <c r="O34" s="7">
        <v>3303.0072519877954</v>
      </c>
      <c r="P34" s="7">
        <v>3108.7403127143343</v>
      </c>
      <c r="Q34" s="7">
        <v>3038.4937319728533</v>
      </c>
      <c r="R34" s="7">
        <v>3061.902262110727</v>
      </c>
      <c r="S34" s="7">
        <v>2954.7895151547691</v>
      </c>
      <c r="T34" s="7">
        <v>3056.7957557598706</v>
      </c>
    </row>
    <row r="35" spans="1:20" x14ac:dyDescent="0.25">
      <c r="A35" s="191" t="s">
        <v>285</v>
      </c>
      <c r="B35" s="112"/>
      <c r="C35" s="7">
        <v>851.30737334572723</v>
      </c>
      <c r="D35" s="7">
        <v>872.96806716405069</v>
      </c>
      <c r="E35" s="7">
        <v>897.23306219962762</v>
      </c>
      <c r="F35" s="7">
        <v>897.55950270239373</v>
      </c>
      <c r="G35" s="7">
        <v>946.63928813942982</v>
      </c>
      <c r="H35" s="7">
        <v>921.42813794830795</v>
      </c>
      <c r="I35" s="7">
        <v>918.37343207514971</v>
      </c>
      <c r="J35" s="7">
        <v>927.75117162673359</v>
      </c>
      <c r="K35" s="7">
        <v>971.66615300908393</v>
      </c>
      <c r="L35" s="7">
        <v>979.83560948049183</v>
      </c>
      <c r="M35" s="7">
        <v>978.04535268123595</v>
      </c>
      <c r="N35" s="7">
        <v>970.99065119831255</v>
      </c>
      <c r="O35" s="7">
        <v>950.71385115574037</v>
      </c>
      <c r="P35" s="7">
        <v>1013.4096650141014</v>
      </c>
      <c r="Q35" s="7">
        <v>1012.1720686181641</v>
      </c>
      <c r="R35" s="7">
        <v>1016.1810269948617</v>
      </c>
      <c r="S35" s="7">
        <v>986.58144403654785</v>
      </c>
      <c r="T35" s="4" t="s">
        <v>79</v>
      </c>
    </row>
    <row r="36" spans="1:20" x14ac:dyDescent="0.25">
      <c r="A36" s="191" t="s">
        <v>286</v>
      </c>
      <c r="B36" s="278"/>
      <c r="C36" s="7">
        <v>662.57967356141569</v>
      </c>
      <c r="D36" s="7">
        <v>711.952</v>
      </c>
      <c r="E36" s="7">
        <v>738.39831104855739</v>
      </c>
      <c r="F36" s="7">
        <v>709.64367500000026</v>
      </c>
      <c r="G36" s="7">
        <v>818.77307158187102</v>
      </c>
      <c r="H36" s="7">
        <v>890.36658199432918</v>
      </c>
      <c r="I36" s="7">
        <v>932.97355185570598</v>
      </c>
      <c r="J36" s="7">
        <v>1049.5686245389966</v>
      </c>
      <c r="K36" s="7">
        <v>1097.6512209287644</v>
      </c>
      <c r="L36" s="7">
        <v>1103.9309960250503</v>
      </c>
      <c r="M36" s="7">
        <v>1523.3981695816187</v>
      </c>
      <c r="N36" s="7">
        <v>1571.656180658284</v>
      </c>
      <c r="O36" s="7">
        <v>1518.6314159055707</v>
      </c>
      <c r="P36" s="7">
        <v>1485.307832258934</v>
      </c>
      <c r="Q36" s="7">
        <v>1610.9371996219509</v>
      </c>
      <c r="R36" s="7">
        <v>1642.5856507985793</v>
      </c>
      <c r="S36" s="7">
        <v>1673.9852316171477</v>
      </c>
      <c r="T36" s="7">
        <v>1640.4227110582638</v>
      </c>
    </row>
    <row r="37" spans="1:20" x14ac:dyDescent="0.25">
      <c r="A37" s="191" t="s">
        <v>287</v>
      </c>
      <c r="B37" s="71" t="s">
        <v>238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s="191" t="s">
        <v>288</v>
      </c>
      <c r="B38" s="278"/>
      <c r="C38" s="7">
        <v>2024.8049624257417</v>
      </c>
      <c r="D38" s="7">
        <v>2103.2839192940705</v>
      </c>
      <c r="E38" s="7">
        <v>2340.6621019874747</v>
      </c>
      <c r="F38" s="7">
        <v>2440.6410066759186</v>
      </c>
      <c r="G38" s="7">
        <v>2457.5512566772286</v>
      </c>
      <c r="H38" s="7">
        <v>2588.3729959924249</v>
      </c>
      <c r="I38" s="7">
        <v>2560.2412650760925</v>
      </c>
      <c r="J38" s="7">
        <v>2777.5959805286707</v>
      </c>
      <c r="K38" s="7">
        <v>2842.3180660229013</v>
      </c>
      <c r="L38" s="7">
        <v>3058.6663908786877</v>
      </c>
      <c r="M38" s="7">
        <v>2537.2639054733722</v>
      </c>
      <c r="N38" s="7">
        <v>2274.9814718421571</v>
      </c>
      <c r="O38" s="7">
        <v>2433.6355981118204</v>
      </c>
      <c r="P38" s="7">
        <v>2439.0485337364566</v>
      </c>
      <c r="Q38" s="7">
        <v>2505.7270303704786</v>
      </c>
      <c r="R38" s="7">
        <v>2154.5504733727812</v>
      </c>
      <c r="S38" s="7">
        <v>1986.7142649430596</v>
      </c>
      <c r="T38" s="7">
        <v>2102.8441826606486</v>
      </c>
    </row>
    <row r="39" spans="1:20" x14ac:dyDescent="0.25">
      <c r="A39" s="191" t="s">
        <v>289</v>
      </c>
      <c r="B39" s="278"/>
      <c r="C39" s="7">
        <v>7096.9016944114155</v>
      </c>
      <c r="D39" s="7">
        <v>7062.9571630710134</v>
      </c>
      <c r="E39" s="7">
        <v>7651.5326738473168</v>
      </c>
      <c r="F39" s="7">
        <v>7975.2077199886426</v>
      </c>
      <c r="G39" s="7">
        <v>7229.4469965527132</v>
      </c>
      <c r="H39" s="7">
        <v>7466.7825468192596</v>
      </c>
      <c r="I39" s="7">
        <v>7774.9753808768119</v>
      </c>
      <c r="J39" s="7">
        <v>7835.9865494862088</v>
      </c>
      <c r="K39" s="7">
        <v>7845.3661221557695</v>
      </c>
      <c r="L39" s="7">
        <v>8214.6317981481498</v>
      </c>
      <c r="M39" s="7">
        <v>8068.281285317752</v>
      </c>
      <c r="N39" s="7">
        <v>7871.1366872296085</v>
      </c>
      <c r="O39" s="7">
        <v>6908.8533445255043</v>
      </c>
      <c r="P39" s="7">
        <v>6484.7826941004896</v>
      </c>
      <c r="Q39" s="7">
        <v>5845.9850937860865</v>
      </c>
      <c r="R39" s="7">
        <v>5877.762271666471</v>
      </c>
      <c r="S39" s="7">
        <v>6083.924961914674</v>
      </c>
      <c r="T39" s="7">
        <v>6183.0793224686886</v>
      </c>
    </row>
    <row r="40" spans="1:20" x14ac:dyDescent="0.25">
      <c r="A40" s="191" t="s">
        <v>290</v>
      </c>
      <c r="B40" s="278"/>
      <c r="C40" s="7">
        <v>3855.7179278207414</v>
      </c>
      <c r="D40" s="7">
        <v>4186.1371016646845</v>
      </c>
      <c r="E40" s="7">
        <v>3707.0386892297711</v>
      </c>
      <c r="F40" s="7">
        <v>3777.1442546923663</v>
      </c>
      <c r="G40" s="7">
        <v>3545.9239186971345</v>
      </c>
      <c r="H40" s="7">
        <v>3527.0778016620488</v>
      </c>
      <c r="I40" s="7">
        <v>3800</v>
      </c>
      <c r="J40" s="7">
        <v>2801.4145408163263</v>
      </c>
      <c r="K40" s="7">
        <v>2861.1771700356717</v>
      </c>
      <c r="L40" s="7">
        <v>2769.2507804370448</v>
      </c>
      <c r="M40" s="7">
        <v>2705.5164954029206</v>
      </c>
      <c r="N40" s="7">
        <v>3454.6457814168743</v>
      </c>
      <c r="O40" s="7">
        <v>4372.6338561384528</v>
      </c>
      <c r="P40" s="7">
        <v>4565.2489475976199</v>
      </c>
      <c r="Q40" s="7">
        <v>3521.455960632773</v>
      </c>
      <c r="R40" s="7">
        <v>2773.9950531028744</v>
      </c>
      <c r="S40" s="7">
        <v>2908.9499621244004</v>
      </c>
      <c r="T40" s="7">
        <v>2916.6441489689141</v>
      </c>
    </row>
    <row r="41" spans="1:20" x14ac:dyDescent="0.25">
      <c r="A41" s="191" t="s">
        <v>291</v>
      </c>
      <c r="B41" s="278"/>
      <c r="C41" s="7">
        <v>3899.071395537057</v>
      </c>
      <c r="D41" s="7">
        <v>3772.9198074196602</v>
      </c>
      <c r="E41" s="7">
        <v>3951.3439579224196</v>
      </c>
      <c r="F41" s="7">
        <v>4088.8982940091955</v>
      </c>
      <c r="G41" s="7">
        <v>4105.3114965986388</v>
      </c>
      <c r="H41" s="7">
        <v>4742.4566395663951</v>
      </c>
      <c r="I41" s="7">
        <v>4512.3416292940292</v>
      </c>
      <c r="J41" s="7">
        <v>4329.8921053346266</v>
      </c>
      <c r="K41" s="7">
        <v>4891.8113734236695</v>
      </c>
      <c r="L41" s="7">
        <v>4715.3013922421896</v>
      </c>
      <c r="M41" s="7">
        <v>4894.2535207100591</v>
      </c>
      <c r="N41" s="7">
        <v>5279.0608757564978</v>
      </c>
      <c r="O41" s="7">
        <v>4950.8900887573973</v>
      </c>
      <c r="P41" s="7">
        <v>4987.8263213099472</v>
      </c>
      <c r="Q41" s="7">
        <v>5086.9416308679683</v>
      </c>
      <c r="R41" s="7">
        <v>5419.4187679203906</v>
      </c>
      <c r="S41" s="7">
        <v>5218.442088203069</v>
      </c>
      <c r="T41" s="7">
        <v>5300.9860950916309</v>
      </c>
    </row>
    <row r="42" spans="1:20" x14ac:dyDescent="0.25">
      <c r="A42" s="191" t="s">
        <v>292</v>
      </c>
      <c r="B42" s="71" t="s">
        <v>238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5">
      <c r="A43" s="191" t="s">
        <v>293</v>
      </c>
      <c r="B43" s="278"/>
      <c r="C43" s="7">
        <v>2867.5353412660916</v>
      </c>
      <c r="D43" s="7">
        <v>3382.1847909177873</v>
      </c>
      <c r="E43" s="7">
        <v>3104.4107361141073</v>
      </c>
      <c r="F43" s="7">
        <v>3088.0285131140081</v>
      </c>
      <c r="G43" s="7">
        <v>2796.5824856460304</v>
      </c>
      <c r="H43" s="7">
        <v>3094.5844939228868</v>
      </c>
      <c r="I43" s="7">
        <v>2906.0327073293902</v>
      </c>
      <c r="J43" s="7">
        <v>3173.011641819498</v>
      </c>
      <c r="K43" s="7">
        <v>3366.3592651178478</v>
      </c>
      <c r="L43" s="7">
        <v>3345.7397554217378</v>
      </c>
      <c r="M43" s="7">
        <v>3114.4184777058695</v>
      </c>
      <c r="N43" s="7">
        <v>2523.9072768157794</v>
      </c>
      <c r="O43" s="7">
        <v>2762.4966854990739</v>
      </c>
      <c r="P43" s="7">
        <v>2847.9366711575872</v>
      </c>
      <c r="Q43" s="7">
        <v>2612.1404345545857</v>
      </c>
      <c r="R43" s="7">
        <v>2077.6877465039997</v>
      </c>
      <c r="S43" s="7">
        <v>1860.9470003159449</v>
      </c>
      <c r="T43" s="7">
        <v>2028.2423676040517</v>
      </c>
    </row>
    <row r="44" spans="1:20" x14ac:dyDescent="0.25">
      <c r="A44" s="191" t="s">
        <v>294</v>
      </c>
      <c r="B44" s="71" t="s">
        <v>238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5">
      <c r="A45" s="191" t="s">
        <v>295</v>
      </c>
      <c r="B45" s="71" t="s">
        <v>238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5">
      <c r="A46" s="191" t="s">
        <v>296</v>
      </c>
      <c r="B46" s="278"/>
      <c r="C46" s="7">
        <v>3478.7860411541083</v>
      </c>
      <c r="D46" s="7">
        <v>3599.4199881023201</v>
      </c>
      <c r="E46" s="7">
        <v>2699.5021399248849</v>
      </c>
      <c r="F46" s="7">
        <v>3615.3773102491045</v>
      </c>
      <c r="G46" s="7">
        <v>3987.44856146135</v>
      </c>
      <c r="H46" s="7">
        <v>5085.749398897573</v>
      </c>
      <c r="I46" s="7">
        <v>3651.569179148124</v>
      </c>
      <c r="J46" s="7">
        <v>4173.1013408107538</v>
      </c>
      <c r="K46" s="7">
        <v>3634.0036594518624</v>
      </c>
      <c r="L46" s="7">
        <v>2360.5334603061588</v>
      </c>
      <c r="M46" s="7">
        <v>2034.1870136137868</v>
      </c>
      <c r="N46" s="7">
        <v>1678.948137888581</v>
      </c>
      <c r="O46" s="7">
        <v>1913.8442451922399</v>
      </c>
      <c r="P46" s="7">
        <v>2135.1329497196848</v>
      </c>
      <c r="Q46" s="7">
        <v>1896.5217059601998</v>
      </c>
      <c r="R46" s="7">
        <v>2845.8768896640827</v>
      </c>
      <c r="S46" s="7">
        <v>2787.2026767168209</v>
      </c>
      <c r="T46" s="7">
        <v>2297.4978432142616</v>
      </c>
    </row>
    <row r="47" spans="1:20" x14ac:dyDescent="0.25">
      <c r="A47" s="191" t="s">
        <v>352</v>
      </c>
      <c r="B47" s="278"/>
      <c r="C47" s="7">
        <v>6664.1430971512045</v>
      </c>
      <c r="D47" s="7">
        <v>6913.5305321222258</v>
      </c>
      <c r="E47" s="7">
        <v>7152.828336776859</v>
      </c>
      <c r="F47" s="7">
        <v>6980.8928211606426</v>
      </c>
      <c r="G47" s="7">
        <v>7010.4918013709275</v>
      </c>
      <c r="H47" s="7">
        <v>6013.3201441755245</v>
      </c>
      <c r="I47" s="7">
        <v>8186.5690096435401</v>
      </c>
      <c r="J47" s="7">
        <v>7437.5146952898822</v>
      </c>
      <c r="K47" s="7">
        <v>6374.4171577869611</v>
      </c>
      <c r="L47" s="7">
        <v>5928.0071006905773</v>
      </c>
      <c r="M47" s="7">
        <v>6576.9214064061816</v>
      </c>
      <c r="N47" s="7">
        <v>6981.9900171942436</v>
      </c>
      <c r="O47" s="7">
        <v>7465.2408818097865</v>
      </c>
      <c r="P47" s="7">
        <v>7027.0000878926103</v>
      </c>
      <c r="Q47" s="7">
        <v>7049.367337379369</v>
      </c>
      <c r="R47" s="7">
        <v>7311.3864278004112</v>
      </c>
      <c r="S47" s="7">
        <v>6683.3847337825346</v>
      </c>
      <c r="T47" s="7">
        <v>6686.2707485648798</v>
      </c>
    </row>
    <row r="48" spans="1:20" x14ac:dyDescent="0.25">
      <c r="A48" s="191" t="s">
        <v>297</v>
      </c>
      <c r="B48" s="278"/>
      <c r="C48" s="7">
        <v>2647.3102835060363</v>
      </c>
      <c r="D48" s="7">
        <v>2574.0516335096177</v>
      </c>
      <c r="E48" s="7">
        <v>2507.2530864197529</v>
      </c>
      <c r="F48" s="7">
        <v>2969.1720674466228</v>
      </c>
      <c r="G48" s="7">
        <v>2967.2728729370297</v>
      </c>
      <c r="H48" s="7">
        <v>3073.100232464602</v>
      </c>
      <c r="I48" s="7">
        <v>3003.6241924353812</v>
      </c>
      <c r="J48" s="7">
        <v>2770.0923885593734</v>
      </c>
      <c r="K48" s="7">
        <v>2537.9088353837187</v>
      </c>
      <c r="L48" s="7">
        <v>3179.8279257015301</v>
      </c>
      <c r="M48" s="7">
        <v>3176.2835995048963</v>
      </c>
      <c r="N48" s="7">
        <v>3819.7570545552262</v>
      </c>
      <c r="O48" s="7">
        <v>4025.3549429086543</v>
      </c>
      <c r="P48" s="7">
        <v>3224.8147132592649</v>
      </c>
      <c r="Q48" s="7">
        <v>3371.839594566949</v>
      </c>
      <c r="R48" s="7">
        <v>3433.8991508408699</v>
      </c>
      <c r="S48" s="7">
        <v>3466.3911317338157</v>
      </c>
      <c r="T48" s="7">
        <v>3395.9846088282052</v>
      </c>
    </row>
    <row r="49" spans="1:20" x14ac:dyDescent="0.25">
      <c r="A49" s="191" t="s">
        <v>299</v>
      </c>
      <c r="B49" s="278"/>
      <c r="C49" s="7">
        <v>5671.3966402343767</v>
      </c>
      <c r="D49" s="7">
        <v>5867.2249646787632</v>
      </c>
      <c r="E49" s="7">
        <v>5588.849860546874</v>
      </c>
      <c r="F49" s="7">
        <v>6011.163384599784</v>
      </c>
      <c r="G49" s="7">
        <v>5839.3148601817966</v>
      </c>
      <c r="H49" s="7">
        <v>6016.411054569362</v>
      </c>
      <c r="I49" s="7">
        <v>6458.1836993835686</v>
      </c>
      <c r="J49" s="7">
        <v>6226.3700626670561</v>
      </c>
      <c r="K49" s="7">
        <v>6149.7852398787991</v>
      </c>
      <c r="L49" s="7">
        <v>6122.0642501316361</v>
      </c>
      <c r="M49" s="7">
        <v>5933.9382463958755</v>
      </c>
      <c r="N49" s="7">
        <v>6013.6626062819569</v>
      </c>
      <c r="O49" s="7">
        <v>6069.3116279631649</v>
      </c>
      <c r="P49" s="7">
        <v>5600.4382933045772</v>
      </c>
      <c r="Q49" s="7">
        <v>5318.2539605018155</v>
      </c>
      <c r="R49" s="7">
        <v>5386.530602231298</v>
      </c>
      <c r="S49" s="7">
        <v>4509.2314763557879</v>
      </c>
      <c r="T49" s="7">
        <v>5620.0591344027325</v>
      </c>
    </row>
    <row r="50" spans="1:20" x14ac:dyDescent="0.25">
      <c r="A50" s="191" t="s">
        <v>298</v>
      </c>
      <c r="B50" s="278"/>
      <c r="C50" s="7">
        <v>910.24614594080003</v>
      </c>
      <c r="D50" s="7">
        <v>826.28644393102081</v>
      </c>
      <c r="E50" s="7">
        <v>817.51654576148019</v>
      </c>
      <c r="F50" s="7">
        <v>771.09318748321516</v>
      </c>
      <c r="G50" s="7">
        <v>753.94966398631482</v>
      </c>
      <c r="H50" s="7">
        <v>726.30508070556141</v>
      </c>
      <c r="I50" s="7">
        <v>696.49454935967481</v>
      </c>
      <c r="J50" s="7">
        <v>665.01007222049179</v>
      </c>
      <c r="K50" s="7">
        <v>669.70261705211078</v>
      </c>
      <c r="L50" s="7">
        <v>663.27428086373936</v>
      </c>
      <c r="M50" s="7">
        <v>635.36857257088843</v>
      </c>
      <c r="N50" s="7">
        <v>610.88118402445104</v>
      </c>
      <c r="O50" s="7">
        <v>600.50474457544385</v>
      </c>
      <c r="P50" s="7">
        <v>586.06953350969013</v>
      </c>
      <c r="Q50" s="7">
        <v>600.3273542201656</v>
      </c>
      <c r="R50" s="7">
        <v>583.68915809954979</v>
      </c>
      <c r="S50" s="7">
        <v>576.48038453466961</v>
      </c>
      <c r="T50" s="7">
        <v>565.36516681373564</v>
      </c>
    </row>
    <row r="51" spans="1:20" x14ac:dyDescent="0.25">
      <c r="A51" s="191" t="s">
        <v>300</v>
      </c>
      <c r="B51" s="278"/>
      <c r="C51" s="7">
        <v>2519.1956417240831</v>
      </c>
      <c r="D51" s="7">
        <v>2185.1411845730026</v>
      </c>
      <c r="E51" s="7">
        <v>2232.4070069204154</v>
      </c>
      <c r="F51" s="7">
        <v>2171.5866666666661</v>
      </c>
      <c r="G51" s="7">
        <v>2457.9864299561268</v>
      </c>
      <c r="H51" s="7">
        <v>2497.8950182097633</v>
      </c>
      <c r="I51" s="7">
        <v>4049.5124653739613</v>
      </c>
      <c r="J51" s="7">
        <v>5472.3857340720224</v>
      </c>
      <c r="K51" s="7">
        <v>4873.7088846880897</v>
      </c>
      <c r="L51" s="7">
        <v>4914.0277777777765</v>
      </c>
      <c r="M51" s="7">
        <v>5359.6697258785171</v>
      </c>
      <c r="N51" s="7">
        <v>5905.8452686764367</v>
      </c>
      <c r="O51" s="7">
        <v>5535.1699251430846</v>
      </c>
      <c r="P51" s="7">
        <v>5678.337555129212</v>
      </c>
      <c r="Q51" s="7">
        <v>5678.337555129212</v>
      </c>
      <c r="R51" s="7">
        <v>6317.5609393579089</v>
      </c>
      <c r="S51" s="7">
        <v>6875.9907438016535</v>
      </c>
      <c r="T51" s="7">
        <v>7420.6950406344404</v>
      </c>
    </row>
    <row r="52" spans="1:20" x14ac:dyDescent="0.25">
      <c r="A52" s="191" t="s">
        <v>301</v>
      </c>
      <c r="B52" s="71" t="s">
        <v>238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5">
      <c r="A53" s="191" t="s">
        <v>302</v>
      </c>
      <c r="B53" s="278"/>
      <c r="C53" s="7">
        <v>1210.8805222863004</v>
      </c>
      <c r="D53" s="7">
        <v>1274.907696736298</v>
      </c>
      <c r="E53" s="7">
        <v>1345.7521545333313</v>
      </c>
      <c r="F53" s="7">
        <v>1423.1458186648749</v>
      </c>
      <c r="G53" s="7">
        <v>1501.4040139846306</v>
      </c>
      <c r="H53" s="7">
        <v>1704.1678291650392</v>
      </c>
      <c r="I53" s="7">
        <v>1796.1920603718822</v>
      </c>
      <c r="J53" s="7">
        <v>1852.8728479283104</v>
      </c>
      <c r="K53" s="7">
        <v>1956.7443237476189</v>
      </c>
      <c r="L53" s="7">
        <v>2002.7452475374348</v>
      </c>
      <c r="M53" s="7">
        <v>2002.5318155542566</v>
      </c>
      <c r="N53" s="7">
        <v>2140.1907812277577</v>
      </c>
      <c r="O53" s="7">
        <v>2359.5264785587365</v>
      </c>
      <c r="P53" s="7">
        <v>2845.4547389278678</v>
      </c>
      <c r="Q53" s="7">
        <v>2909.3873956510793</v>
      </c>
      <c r="R53" s="7">
        <v>3036.8215037392019</v>
      </c>
      <c r="S53" s="7">
        <v>2955.5502710045412</v>
      </c>
      <c r="T53" s="7">
        <v>2561.5954494439347</v>
      </c>
    </row>
    <row r="54" spans="1:20" x14ac:dyDescent="0.25">
      <c r="A54" s="303" t="s">
        <v>305</v>
      </c>
      <c r="B54" s="278"/>
      <c r="C54" s="7">
        <v>2347.1255883819258</v>
      </c>
      <c r="D54" s="7">
        <v>3642.590899083812</v>
      </c>
      <c r="E54" s="7">
        <v>2474.608033240997</v>
      </c>
      <c r="F54" s="7">
        <v>2717.7028066128414</v>
      </c>
      <c r="G54" s="7">
        <v>2994.1502835538754</v>
      </c>
      <c r="H54" s="7">
        <v>3243.5620915032678</v>
      </c>
      <c r="I54" s="7">
        <v>3571.1227678571422</v>
      </c>
      <c r="J54" s="7">
        <v>3741.1502057613175</v>
      </c>
      <c r="K54" s="7">
        <v>3386.1893579072535</v>
      </c>
      <c r="L54" s="7">
        <v>3758.3885109599396</v>
      </c>
      <c r="M54" s="7">
        <v>4878.2943999999989</v>
      </c>
      <c r="N54" s="7">
        <v>6564.0501333333323</v>
      </c>
      <c r="O54" s="7">
        <v>7281.9468713105061</v>
      </c>
      <c r="P54" s="7">
        <v>7420.7195121951208</v>
      </c>
      <c r="Q54" s="7">
        <v>7480.367346938775</v>
      </c>
      <c r="R54" s="7">
        <v>7881.146712802768</v>
      </c>
      <c r="S54" s="7">
        <v>5576.7544499821997</v>
      </c>
      <c r="T54" s="7">
        <v>5576.7544499821997</v>
      </c>
    </row>
    <row r="55" spans="1:20" x14ac:dyDescent="0.25">
      <c r="A55" s="165" t="s">
        <v>306</v>
      </c>
      <c r="B55" s="131" t="s">
        <v>238</v>
      </c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</row>
    <row r="56" spans="1:20" x14ac:dyDescent="0.25">
      <c r="A56" s="303" t="s">
        <v>307</v>
      </c>
      <c r="B56" s="71" t="s">
        <v>238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165" t="s">
        <v>309</v>
      </c>
      <c r="B57" s="131" t="s">
        <v>238</v>
      </c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</row>
    <row r="58" spans="1:20" x14ac:dyDescent="0.25">
      <c r="A58" s="165" t="s">
        <v>310</v>
      </c>
      <c r="B58" s="131" t="s">
        <v>238</v>
      </c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</row>
    <row r="59" spans="1:20" x14ac:dyDescent="0.25">
      <c r="A59" s="165" t="s">
        <v>336</v>
      </c>
      <c r="B59" s="131" t="s">
        <v>238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</row>
    <row r="60" spans="1:20" x14ac:dyDescent="0.25">
      <c r="A60" s="303" t="s">
        <v>338</v>
      </c>
      <c r="B60" s="278"/>
      <c r="C60" s="7">
        <v>7232.4943503469694</v>
      </c>
      <c r="D60" s="7">
        <v>6152.4640755200744</v>
      </c>
      <c r="E60" s="7">
        <v>7094.0508382909684</v>
      </c>
      <c r="F60" s="7">
        <v>7989.2387832603972</v>
      </c>
      <c r="G60" s="7">
        <v>8513.4897410250851</v>
      </c>
      <c r="H60" s="7">
        <v>7619.5080261593321</v>
      </c>
      <c r="I60" s="7">
        <v>5166.2414106479737</v>
      </c>
      <c r="J60" s="7">
        <v>6597.6723193638691</v>
      </c>
      <c r="K60" s="7">
        <v>5693.8568916830945</v>
      </c>
      <c r="L60" s="7">
        <v>4221.3199643546013</v>
      </c>
      <c r="M60" s="7">
        <v>5128.1178907912654</v>
      </c>
      <c r="N60" s="7">
        <v>4836.6707638888893</v>
      </c>
      <c r="O60" s="7">
        <v>4648.2290898894407</v>
      </c>
      <c r="P60" s="7">
        <v>4092.6500994676635</v>
      </c>
      <c r="Q60" s="7">
        <v>4048.6210335983337</v>
      </c>
      <c r="R60" s="7">
        <v>5262.0739100346036</v>
      </c>
      <c r="S60" s="7">
        <v>4489.3846620749728</v>
      </c>
      <c r="T60" s="7">
        <v>2913.4546404984317</v>
      </c>
    </row>
    <row r="61" spans="1:20" x14ac:dyDescent="0.25">
      <c r="A61" s="165" t="s">
        <v>339</v>
      </c>
      <c r="B61" s="131" t="s">
        <v>238</v>
      </c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</row>
    <row r="62" spans="1:20" x14ac:dyDescent="0.25">
      <c r="A62" s="165" t="s">
        <v>337</v>
      </c>
      <c r="B62" s="131" t="s">
        <v>238</v>
      </c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</row>
    <row r="63" spans="1:20" x14ac:dyDescent="0.25">
      <c r="A63" s="303" t="s">
        <v>312</v>
      </c>
      <c r="B63" s="71" t="s">
        <v>238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159" spans="10:10" x14ac:dyDescent="0.25">
      <c r="J159" s="5">
        <f>-'2005 Data'!C140+'2005 Data'!C140+'2005 Data'!C140+'Summary- HHI'!J8</f>
        <v>3526.2318540000001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5"/>
  <sheetViews>
    <sheetView workbookViewId="0">
      <pane ySplit="1" topLeftCell="A122" activePane="bottomLeft" state="frozen"/>
      <selection pane="bottomLeft" activeCell="B993" sqref="B993"/>
    </sheetView>
  </sheetViews>
  <sheetFormatPr defaultRowHeight="15" x14ac:dyDescent="0.25"/>
  <cols>
    <col min="1" max="1" width="23.5703125" style="11" bestFit="1" customWidth="1"/>
    <col min="2" max="2" width="28" bestFit="1" customWidth="1"/>
    <col min="3" max="3" width="14.140625" style="11" bestFit="1" customWidth="1"/>
    <col min="5" max="5" width="23.5703125" bestFit="1" customWidth="1"/>
    <col min="6" max="6" width="10.7109375" bestFit="1" customWidth="1"/>
    <col min="7" max="7" width="12.7109375" style="21" bestFit="1" customWidth="1"/>
    <col min="8" max="8" width="5.42578125" customWidth="1"/>
    <col min="10" max="10" width="21.85546875" style="76" bestFit="1" customWidth="1"/>
    <col min="11" max="11" width="32.140625" bestFit="1" customWidth="1"/>
  </cols>
  <sheetData>
    <row r="1" spans="1:10" ht="18.75" x14ac:dyDescent="0.3">
      <c r="A1" s="154" t="s">
        <v>0</v>
      </c>
      <c r="B1" t="s">
        <v>76</v>
      </c>
      <c r="C1" s="11" t="s">
        <v>43</v>
      </c>
      <c r="E1" t="s">
        <v>1</v>
      </c>
      <c r="F1" t="s">
        <v>2</v>
      </c>
      <c r="G1" s="21" t="s">
        <v>35</v>
      </c>
      <c r="J1" s="76" t="s">
        <v>4</v>
      </c>
    </row>
    <row r="2" spans="1:10" x14ac:dyDescent="0.25">
      <c r="A2" s="11" t="s">
        <v>3</v>
      </c>
      <c r="B2">
        <f t="shared" ref="B2:B25" si="0">POWER((F2/$J$2)*100, 2)</f>
        <v>1312.0297501487207</v>
      </c>
      <c r="C2" s="11">
        <f>SUM(B2:B25)</f>
        <v>1790.4255410139465</v>
      </c>
      <c r="E2" s="22" t="s">
        <v>5</v>
      </c>
      <c r="F2" s="18">
        <v>44553</v>
      </c>
      <c r="G2" s="21">
        <f t="shared" ref="G2:G25" si="1">(F2/$J$2)</f>
        <v>0.36221951219512194</v>
      </c>
      <c r="J2" s="76">
        <v>123000</v>
      </c>
    </row>
    <row r="3" spans="1:10" x14ac:dyDescent="0.25">
      <c r="A3" s="11" t="s">
        <v>3</v>
      </c>
      <c r="B3">
        <f t="shared" si="0"/>
        <v>3.7180249851278997E-3</v>
      </c>
      <c r="E3" s="22" t="s">
        <v>39</v>
      </c>
      <c r="F3" s="18">
        <v>75</v>
      </c>
      <c r="G3" s="21">
        <f t="shared" si="1"/>
        <v>6.0975609756097561E-4</v>
      </c>
    </row>
    <row r="4" spans="1:10" x14ac:dyDescent="0.25">
      <c r="A4" s="11" t="s">
        <v>3</v>
      </c>
      <c r="B4">
        <f t="shared" si="0"/>
        <v>94.563765615704938</v>
      </c>
      <c r="E4" s="22" t="s">
        <v>6</v>
      </c>
      <c r="F4" s="18">
        <v>11961</v>
      </c>
      <c r="G4" s="21">
        <f t="shared" si="1"/>
        <v>9.7243902439024393E-2</v>
      </c>
    </row>
    <row r="5" spans="1:10" x14ac:dyDescent="0.25">
      <c r="A5" s="11" t="s">
        <v>3</v>
      </c>
      <c r="B5">
        <f t="shared" si="0"/>
        <v>44.44444444444445</v>
      </c>
      <c r="E5" s="22" t="s">
        <v>15</v>
      </c>
      <c r="F5" s="18">
        <v>8200</v>
      </c>
      <c r="G5" s="21">
        <f t="shared" si="1"/>
        <v>6.6666666666666666E-2</v>
      </c>
    </row>
    <row r="6" spans="1:10" x14ac:dyDescent="0.25">
      <c r="A6" s="11" t="s">
        <v>3</v>
      </c>
      <c r="B6">
        <f t="shared" si="0"/>
        <v>7.6859673474783521E-2</v>
      </c>
      <c r="E6" s="22" t="s">
        <v>20</v>
      </c>
      <c r="F6" s="18">
        <v>341</v>
      </c>
      <c r="G6" s="21">
        <f t="shared" si="1"/>
        <v>2.7723577235772359E-3</v>
      </c>
    </row>
    <row r="7" spans="1:10" x14ac:dyDescent="0.25">
      <c r="A7" s="11" t="s">
        <v>3</v>
      </c>
      <c r="B7">
        <f t="shared" si="0"/>
        <v>2.1966613788089102</v>
      </c>
      <c r="E7" s="22" t="s">
        <v>21</v>
      </c>
      <c r="F7" s="18">
        <v>1823</v>
      </c>
      <c r="G7" s="21">
        <f t="shared" si="1"/>
        <v>1.4821138211382114E-2</v>
      </c>
    </row>
    <row r="8" spans="1:10" x14ac:dyDescent="0.25">
      <c r="A8" s="11" t="s">
        <v>3</v>
      </c>
      <c r="B8">
        <f t="shared" si="0"/>
        <v>160.2385484830458</v>
      </c>
      <c r="E8" s="22" t="s">
        <v>7</v>
      </c>
      <c r="F8" s="18">
        <v>15570</v>
      </c>
      <c r="G8" s="21">
        <f t="shared" si="1"/>
        <v>0.12658536585365854</v>
      </c>
    </row>
    <row r="9" spans="1:10" x14ac:dyDescent="0.25">
      <c r="A9" s="11" t="s">
        <v>3</v>
      </c>
      <c r="B9">
        <f t="shared" si="0"/>
        <v>3.3969786502743076</v>
      </c>
      <c r="E9" s="22" t="s">
        <v>8</v>
      </c>
      <c r="F9" s="18">
        <v>2267</v>
      </c>
      <c r="G9" s="21">
        <f t="shared" si="1"/>
        <v>1.843089430894309E-2</v>
      </c>
    </row>
    <row r="10" spans="1:10" x14ac:dyDescent="0.25">
      <c r="A10" s="11" t="s">
        <v>3</v>
      </c>
      <c r="B10">
        <f t="shared" si="0"/>
        <v>0.85600105757155132</v>
      </c>
      <c r="E10" s="22" t="s">
        <v>22</v>
      </c>
      <c r="F10" s="18">
        <v>1138</v>
      </c>
      <c r="G10" s="21">
        <f t="shared" si="1"/>
        <v>9.2520325203252034E-3</v>
      </c>
    </row>
    <row r="11" spans="1:10" x14ac:dyDescent="0.25">
      <c r="A11" s="11" t="s">
        <v>3</v>
      </c>
      <c r="B11">
        <f t="shared" si="0"/>
        <v>24.611279000594884</v>
      </c>
      <c r="E11" s="22" t="s">
        <v>9</v>
      </c>
      <c r="F11" s="18">
        <v>6102</v>
      </c>
      <c r="G11" s="21">
        <f t="shared" si="1"/>
        <v>4.9609756097560978E-2</v>
      </c>
    </row>
    <row r="12" spans="1:10" x14ac:dyDescent="0.25">
      <c r="A12" s="11" t="s">
        <v>3</v>
      </c>
      <c r="B12">
        <f t="shared" si="0"/>
        <v>0.73708506841165988</v>
      </c>
      <c r="E12" s="22" t="s">
        <v>23</v>
      </c>
      <c r="F12" s="18">
        <v>1056</v>
      </c>
      <c r="G12" s="21">
        <f t="shared" si="1"/>
        <v>8.5853658536585373E-3</v>
      </c>
    </row>
    <row r="13" spans="1:10" x14ac:dyDescent="0.25">
      <c r="A13" s="11" t="s">
        <v>3</v>
      </c>
      <c r="B13">
        <f t="shared" si="0"/>
        <v>7.4622248661510987E-2</v>
      </c>
      <c r="C13" s="105"/>
      <c r="E13" s="22" t="s">
        <v>40</v>
      </c>
      <c r="F13" s="18">
        <v>336</v>
      </c>
      <c r="G13" s="21">
        <f t="shared" si="1"/>
        <v>2.7317073170731706E-3</v>
      </c>
    </row>
    <row r="14" spans="1:10" x14ac:dyDescent="0.25">
      <c r="A14" s="11" t="s">
        <v>3</v>
      </c>
      <c r="B14">
        <f t="shared" si="0"/>
        <v>105.70514640756164</v>
      </c>
      <c r="E14" s="22" t="s">
        <v>10</v>
      </c>
      <c r="F14" s="18">
        <v>12646</v>
      </c>
      <c r="G14" s="21">
        <f t="shared" si="1"/>
        <v>0.1028130081300813</v>
      </c>
    </row>
    <row r="15" spans="1:10" x14ac:dyDescent="0.25">
      <c r="A15" s="11" t="s">
        <v>3</v>
      </c>
      <c r="B15">
        <f t="shared" si="0"/>
        <v>7.8081624694295728</v>
      </c>
      <c r="E15" s="22" t="s">
        <v>41</v>
      </c>
      <c r="F15" s="18">
        <v>3437</v>
      </c>
      <c r="G15" s="21">
        <f t="shared" si="1"/>
        <v>2.7943089430894311E-2</v>
      </c>
    </row>
    <row r="16" spans="1:10" x14ac:dyDescent="0.25">
      <c r="A16" s="11" t="s">
        <v>3</v>
      </c>
      <c r="B16">
        <f t="shared" si="0"/>
        <v>1.6921144821204305E-2</v>
      </c>
      <c r="E16" s="22" t="s">
        <v>26</v>
      </c>
      <c r="F16" s="18">
        <v>160</v>
      </c>
      <c r="G16" s="21">
        <f t="shared" si="1"/>
        <v>1.3008130081300813E-3</v>
      </c>
    </row>
    <row r="17" spans="1:11" x14ac:dyDescent="0.25">
      <c r="A17" s="11" t="s">
        <v>3</v>
      </c>
      <c r="B17">
        <f t="shared" si="0"/>
        <v>2.3795359904818562E-5</v>
      </c>
      <c r="E17" s="22" t="s">
        <v>27</v>
      </c>
      <c r="F17" s="18">
        <v>6</v>
      </c>
      <c r="G17" s="21">
        <f t="shared" si="1"/>
        <v>4.8780487804878051E-5</v>
      </c>
    </row>
    <row r="18" spans="1:11" x14ac:dyDescent="0.25">
      <c r="A18" s="11" t="s">
        <v>3</v>
      </c>
      <c r="B18">
        <f t="shared" si="0"/>
        <v>1.6524555489457329E-5</v>
      </c>
      <c r="E18" s="22" t="s">
        <v>28</v>
      </c>
      <c r="F18" s="18">
        <v>5</v>
      </c>
      <c r="G18" s="21">
        <f t="shared" si="1"/>
        <v>4.0650406504065041E-5</v>
      </c>
    </row>
    <row r="19" spans="1:11" x14ac:dyDescent="0.25">
      <c r="A19" s="11" t="s">
        <v>3</v>
      </c>
      <c r="B19">
        <f t="shared" si="0"/>
        <v>1.7346817370612732E-2</v>
      </c>
      <c r="E19" s="22" t="s">
        <v>29</v>
      </c>
      <c r="F19" s="18">
        <v>162</v>
      </c>
      <c r="G19" s="21">
        <f t="shared" si="1"/>
        <v>1.3170731707317074E-3</v>
      </c>
    </row>
    <row r="20" spans="1:11" x14ac:dyDescent="0.25">
      <c r="A20" s="11" t="s">
        <v>3</v>
      </c>
      <c r="B20">
        <f t="shared" si="0"/>
        <v>7.8673408685306381</v>
      </c>
      <c r="E20" s="22" t="s">
        <v>16</v>
      </c>
      <c r="F20" s="18">
        <v>3450</v>
      </c>
      <c r="G20" s="21">
        <f t="shared" si="1"/>
        <v>2.8048780487804879E-2</v>
      </c>
    </row>
    <row r="21" spans="1:11" x14ac:dyDescent="0.25">
      <c r="A21" s="11" t="s">
        <v>3</v>
      </c>
      <c r="B21">
        <f t="shared" si="0"/>
        <v>3.3760327847180915E-2</v>
      </c>
      <c r="E21" s="22" t="s">
        <v>37</v>
      </c>
      <c r="F21" s="18">
        <v>226</v>
      </c>
      <c r="G21" s="21">
        <f t="shared" si="1"/>
        <v>1.8373983739837399E-3</v>
      </c>
    </row>
    <row r="22" spans="1:11" x14ac:dyDescent="0.25">
      <c r="A22" s="11" t="s">
        <v>3</v>
      </c>
      <c r="B22">
        <f t="shared" si="0"/>
        <v>10.21400026439289</v>
      </c>
      <c r="E22" s="22" t="s">
        <v>42</v>
      </c>
      <c r="F22" s="18">
        <v>3931</v>
      </c>
      <c r="G22" s="21">
        <f t="shared" si="1"/>
        <v>3.1959349593495938E-2</v>
      </c>
    </row>
    <row r="23" spans="1:11" x14ac:dyDescent="0.25">
      <c r="A23" s="11" t="s">
        <v>3</v>
      </c>
      <c r="B23">
        <f t="shared" si="0"/>
        <v>0.13865027430762114</v>
      </c>
      <c r="E23" s="22" t="s">
        <v>31</v>
      </c>
      <c r="F23" s="19">
        <v>458</v>
      </c>
      <c r="G23" s="21">
        <f t="shared" si="1"/>
        <v>3.7235772357723579E-3</v>
      </c>
    </row>
    <row r="24" spans="1:11" x14ac:dyDescent="0.25">
      <c r="A24" s="11" t="s">
        <v>3</v>
      </c>
      <c r="B24">
        <f t="shared" si="0"/>
        <v>0</v>
      </c>
      <c r="E24" s="22" t="s">
        <v>38</v>
      </c>
      <c r="F24" s="20"/>
      <c r="G24" s="21">
        <f t="shared" si="1"/>
        <v>0</v>
      </c>
    </row>
    <row r="25" spans="1:11" x14ac:dyDescent="0.25">
      <c r="A25" s="150" t="s">
        <v>3</v>
      </c>
      <c r="B25" s="12">
        <f t="shared" si="0"/>
        <v>15.394458325071055</v>
      </c>
      <c r="C25" s="150"/>
      <c r="D25" s="12"/>
      <c r="E25" s="23" t="s">
        <v>12</v>
      </c>
      <c r="F25" s="24">
        <v>4826</v>
      </c>
      <c r="G25" s="27">
        <f t="shared" si="1"/>
        <v>3.9235772357723575E-2</v>
      </c>
      <c r="H25" s="12"/>
      <c r="I25" s="12"/>
      <c r="J25" s="147"/>
      <c r="K25" s="12"/>
    </row>
    <row r="26" spans="1:11" x14ac:dyDescent="0.25">
      <c r="A26" s="11" t="s">
        <v>77</v>
      </c>
      <c r="B26" s="13">
        <f>POWER((F26/$J$26)*100, 2)</f>
        <v>6684.8621494402923</v>
      </c>
      <c r="C26" s="105">
        <f>SUM(B26:B27)</f>
        <v>7017.5230410189479</v>
      </c>
      <c r="D26" s="13"/>
      <c r="E26" s="72" t="s">
        <v>38</v>
      </c>
      <c r="F26" s="13">
        <v>130</v>
      </c>
      <c r="G26" s="28">
        <f>(F26/$J$26)</f>
        <v>0.8176100628930818</v>
      </c>
      <c r="J26" s="76">
        <v>159</v>
      </c>
    </row>
    <row r="27" spans="1:11" x14ac:dyDescent="0.25">
      <c r="A27" s="150" t="s">
        <v>77</v>
      </c>
      <c r="B27" s="12">
        <f>POWER((F27/$J$26)*100, 2)</f>
        <v>332.66089157865588</v>
      </c>
      <c r="C27" s="150"/>
      <c r="D27" s="12"/>
      <c r="E27" s="42" t="s">
        <v>78</v>
      </c>
      <c r="F27" s="12">
        <v>29</v>
      </c>
      <c r="G27" s="27">
        <f>(F27/$J$26)</f>
        <v>0.18238993710691823</v>
      </c>
      <c r="H27" s="12"/>
      <c r="I27" s="12"/>
      <c r="J27" s="147"/>
      <c r="K27" s="12"/>
    </row>
    <row r="28" spans="1:11" x14ac:dyDescent="0.25">
      <c r="A28" s="11" t="s">
        <v>80</v>
      </c>
      <c r="B28" s="13">
        <f t="shared" ref="B28:B38" si="2">POWER((F28/$J$28)*100, 2)</f>
        <v>21.667210779211764</v>
      </c>
      <c r="C28" s="11">
        <f>SUM(B28:B38)</f>
        <v>1942.1103677047911</v>
      </c>
      <c r="E28" s="74" t="s">
        <v>81</v>
      </c>
      <c r="F28" s="75">
        <v>8500</v>
      </c>
      <c r="G28" s="21">
        <f t="shared" ref="G28:G38" si="3">(F28/$J$28)</f>
        <v>4.6548051279523786E-2</v>
      </c>
      <c r="J28" s="76">
        <f>SUM(F28:F38)</f>
        <v>182607</v>
      </c>
    </row>
    <row r="29" spans="1:11" x14ac:dyDescent="0.25">
      <c r="A29" s="11" t="s">
        <v>80</v>
      </c>
      <c r="B29" s="13">
        <f t="shared" si="2"/>
        <v>1197.4623501045667</v>
      </c>
      <c r="E29" s="74" t="s">
        <v>5</v>
      </c>
      <c r="F29" s="75">
        <v>63190</v>
      </c>
      <c r="G29" s="21">
        <f t="shared" si="3"/>
        <v>0.34604368945330682</v>
      </c>
    </row>
    <row r="30" spans="1:11" x14ac:dyDescent="0.25">
      <c r="A30" s="11" t="s">
        <v>80</v>
      </c>
      <c r="B30" s="13">
        <f t="shared" si="2"/>
        <v>26.979868413483892</v>
      </c>
      <c r="E30" s="74" t="s">
        <v>6</v>
      </c>
      <c r="F30" s="75">
        <v>9485</v>
      </c>
      <c r="G30" s="21">
        <f t="shared" si="3"/>
        <v>5.1942148986621542E-2</v>
      </c>
    </row>
    <row r="31" spans="1:11" x14ac:dyDescent="0.25">
      <c r="A31" s="11" t="s">
        <v>80</v>
      </c>
      <c r="B31" s="13">
        <f t="shared" si="2"/>
        <v>151.8204215498402</v>
      </c>
      <c r="E31" s="74" t="s">
        <v>82</v>
      </c>
      <c r="F31" s="75">
        <v>22500</v>
      </c>
      <c r="G31" s="21">
        <f t="shared" si="3"/>
        <v>0.12321542985756297</v>
      </c>
    </row>
    <row r="32" spans="1:11" x14ac:dyDescent="0.25">
      <c r="A32" s="11" t="s">
        <v>80</v>
      </c>
      <c r="B32" s="13">
        <f t="shared" si="2"/>
        <v>241.48942482870004</v>
      </c>
      <c r="E32" s="74" t="s">
        <v>83</v>
      </c>
      <c r="F32" s="75">
        <v>28377</v>
      </c>
      <c r="G32" s="21">
        <f t="shared" si="3"/>
        <v>0.15539930013635841</v>
      </c>
    </row>
    <row r="33" spans="1:11" x14ac:dyDescent="0.25">
      <c r="A33" s="11" t="s">
        <v>80</v>
      </c>
      <c r="B33" s="13">
        <f t="shared" si="2"/>
        <v>50.681780230958985</v>
      </c>
      <c r="E33" s="74" t="s">
        <v>15</v>
      </c>
      <c r="F33" s="75">
        <v>13000</v>
      </c>
      <c r="G33" s="21">
        <f t="shared" si="3"/>
        <v>7.1191137251036374E-2</v>
      </c>
    </row>
    <row r="34" spans="1:11" x14ac:dyDescent="0.25">
      <c r="A34" s="11" t="s">
        <v>80</v>
      </c>
      <c r="B34" s="13">
        <f t="shared" si="2"/>
        <v>7.4973047678933438E-2</v>
      </c>
      <c r="E34" s="74" t="s">
        <v>84</v>
      </c>
      <c r="F34" s="75">
        <v>500</v>
      </c>
      <c r="G34" s="21">
        <f t="shared" si="3"/>
        <v>2.7381206635013994E-3</v>
      </c>
    </row>
    <row r="35" spans="1:11" x14ac:dyDescent="0.25">
      <c r="A35" s="11" t="s">
        <v>80</v>
      </c>
      <c r="B35" s="13">
        <f t="shared" si="2"/>
        <v>14.694717345070952</v>
      </c>
      <c r="E35" s="74" t="s">
        <v>85</v>
      </c>
      <c r="F35" s="75">
        <v>7000</v>
      </c>
      <c r="G35" s="21">
        <f t="shared" si="3"/>
        <v>3.833368928901959E-2</v>
      </c>
    </row>
    <row r="36" spans="1:11" x14ac:dyDescent="0.25">
      <c r="A36" s="11" t="s">
        <v>80</v>
      </c>
      <c r="B36" s="13">
        <f t="shared" si="2"/>
        <v>1.199568762862935</v>
      </c>
      <c r="E36" s="74" t="s">
        <v>16</v>
      </c>
      <c r="F36" s="75">
        <v>2000</v>
      </c>
      <c r="G36" s="21">
        <f t="shared" si="3"/>
        <v>1.0952482654005597E-2</v>
      </c>
    </row>
    <row r="37" spans="1:11" x14ac:dyDescent="0.25">
      <c r="A37" s="11" t="s">
        <v>80</v>
      </c>
      <c r="B37" s="13">
        <f t="shared" si="2"/>
        <v>0</v>
      </c>
      <c r="E37" s="74" t="s">
        <v>38</v>
      </c>
      <c r="F37" s="82"/>
      <c r="G37" s="21">
        <f t="shared" si="3"/>
        <v>0</v>
      </c>
    </row>
    <row r="38" spans="1:11" x14ac:dyDescent="0.25">
      <c r="A38" s="150" t="s">
        <v>80</v>
      </c>
      <c r="B38" s="12">
        <f t="shared" si="2"/>
        <v>236.04005264241658</v>
      </c>
      <c r="C38" s="150"/>
      <c r="D38" s="12"/>
      <c r="E38" s="103" t="s">
        <v>86</v>
      </c>
      <c r="F38" s="104">
        <v>28055</v>
      </c>
      <c r="G38" s="27">
        <f t="shared" si="3"/>
        <v>0.1536359504290635</v>
      </c>
      <c r="H38" s="12"/>
      <c r="I38" s="12"/>
      <c r="J38" s="147"/>
      <c r="K38" s="12"/>
    </row>
    <row r="39" spans="1:11" x14ac:dyDescent="0.25">
      <c r="A39" s="70" t="s">
        <v>88</v>
      </c>
      <c r="B39" s="69">
        <f t="shared" ref="B39:B46" si="4">POWER((F39/$J$39)*100, 2)</f>
        <v>4.7825928923017477E-3</v>
      </c>
      <c r="C39" s="11">
        <f>SUM(B39:B46)</f>
        <v>7265.217541020299</v>
      </c>
      <c r="D39" s="69"/>
      <c r="E39" t="s">
        <v>6</v>
      </c>
      <c r="F39">
        <v>5</v>
      </c>
      <c r="G39" s="28">
        <f t="shared" ref="G39:G46" si="5">(F39/$J$39)</f>
        <v>6.9156293222683268E-4</v>
      </c>
      <c r="J39" s="76">
        <v>7230</v>
      </c>
    </row>
    <row r="40" spans="1:11" x14ac:dyDescent="0.25">
      <c r="A40" s="11" t="s">
        <v>88</v>
      </c>
      <c r="B40" s="13">
        <f t="shared" si="4"/>
        <v>1.9130371569206988</v>
      </c>
      <c r="C40" s="105"/>
      <c r="D40" s="13"/>
      <c r="E40" t="s">
        <v>36</v>
      </c>
      <c r="F40">
        <v>100</v>
      </c>
      <c r="G40" s="28">
        <f t="shared" si="5"/>
        <v>1.3831258644536652E-2</v>
      </c>
    </row>
    <row r="41" spans="1:11" x14ac:dyDescent="0.25">
      <c r="A41" s="11" t="s">
        <v>88</v>
      </c>
      <c r="B41" s="13">
        <f t="shared" si="4"/>
        <v>0.17217334412286292</v>
      </c>
      <c r="E41" t="s">
        <v>90</v>
      </c>
      <c r="F41">
        <v>30</v>
      </c>
      <c r="G41" s="28">
        <f t="shared" si="5"/>
        <v>4.1493775933609959E-3</v>
      </c>
    </row>
    <row r="42" spans="1:11" x14ac:dyDescent="0.25">
      <c r="A42" s="11" t="s">
        <v>88</v>
      </c>
      <c r="B42" s="13">
        <f t="shared" si="4"/>
        <v>0</v>
      </c>
      <c r="E42" t="s">
        <v>27</v>
      </c>
      <c r="G42" s="28">
        <f t="shared" si="5"/>
        <v>0</v>
      </c>
    </row>
    <row r="43" spans="1:11" x14ac:dyDescent="0.25">
      <c r="A43" s="11" t="s">
        <v>88</v>
      </c>
      <c r="B43" s="13">
        <f t="shared" si="4"/>
        <v>4.7825928923017477E-3</v>
      </c>
      <c r="E43" t="s">
        <v>85</v>
      </c>
      <c r="F43">
        <v>5</v>
      </c>
      <c r="G43" s="28">
        <f t="shared" si="5"/>
        <v>6.9156293222683268E-4</v>
      </c>
    </row>
    <row r="44" spans="1:11" x14ac:dyDescent="0.25">
      <c r="A44" s="11" t="s">
        <v>88</v>
      </c>
      <c r="B44" s="13">
        <f t="shared" si="4"/>
        <v>191.30371569206991</v>
      </c>
      <c r="E44" t="s">
        <v>16</v>
      </c>
      <c r="F44">
        <v>1000</v>
      </c>
      <c r="G44" s="28">
        <f t="shared" si="5"/>
        <v>0.13831258644536654</v>
      </c>
    </row>
    <row r="45" spans="1:11" x14ac:dyDescent="0.25">
      <c r="A45" s="11" t="s">
        <v>88</v>
      </c>
      <c r="B45" s="13">
        <f t="shared" si="4"/>
        <v>7071.8096757593321</v>
      </c>
      <c r="E45" t="s">
        <v>38</v>
      </c>
      <c r="F45">
        <v>6080</v>
      </c>
      <c r="G45" s="28">
        <f t="shared" si="5"/>
        <v>0.8409405255878285</v>
      </c>
    </row>
    <row r="46" spans="1:11" x14ac:dyDescent="0.25">
      <c r="A46" s="150" t="s">
        <v>88</v>
      </c>
      <c r="B46" s="13">
        <f t="shared" si="4"/>
        <v>9.3738820689114252E-3</v>
      </c>
      <c r="E46" t="s">
        <v>89</v>
      </c>
      <c r="F46">
        <v>7</v>
      </c>
      <c r="G46" s="28">
        <f t="shared" si="5"/>
        <v>9.6818810511756573E-4</v>
      </c>
    </row>
    <row r="47" spans="1:11" x14ac:dyDescent="0.25">
      <c r="A47" s="70" t="s">
        <v>91</v>
      </c>
      <c r="B47" s="69">
        <f t="shared" ref="B47:B57" si="6">POWER((F47/$J$47)*100, 2)</f>
        <v>37.271425766941668</v>
      </c>
      <c r="C47" s="70">
        <f>SUM(B47:B57)</f>
        <v>2522.323784169424</v>
      </c>
      <c r="D47" s="69"/>
      <c r="E47" s="69" t="s">
        <v>81</v>
      </c>
      <c r="F47" s="69">
        <v>279</v>
      </c>
      <c r="G47" s="80">
        <f t="shared" ref="G47:G57" si="7">(F47/$J$47)</f>
        <v>6.1050328227571116E-2</v>
      </c>
      <c r="H47" s="69"/>
      <c r="I47" s="69"/>
      <c r="J47" s="148">
        <v>4570</v>
      </c>
      <c r="K47" s="69"/>
    </row>
    <row r="48" spans="1:11" x14ac:dyDescent="0.25">
      <c r="A48" s="11" t="s">
        <v>91</v>
      </c>
      <c r="B48" s="13">
        <f t="shared" si="6"/>
        <v>2.3461927038195055E-2</v>
      </c>
      <c r="E48" t="s">
        <v>93</v>
      </c>
      <c r="F48" s="13">
        <v>7</v>
      </c>
      <c r="G48" s="28">
        <f t="shared" si="7"/>
        <v>1.5317286652078775E-3</v>
      </c>
    </row>
    <row r="49" spans="1:11" x14ac:dyDescent="0.25">
      <c r="A49" s="11" t="s">
        <v>91</v>
      </c>
      <c r="B49" s="13">
        <f t="shared" si="6"/>
        <v>37.539083261112097</v>
      </c>
      <c r="E49" t="s">
        <v>83</v>
      </c>
      <c r="F49" s="13">
        <v>280</v>
      </c>
      <c r="G49" s="28">
        <f t="shared" si="7"/>
        <v>6.1269146608315096E-2</v>
      </c>
    </row>
    <row r="50" spans="1:11" x14ac:dyDescent="0.25">
      <c r="A50" s="11" t="s">
        <v>91</v>
      </c>
      <c r="B50" s="13">
        <f t="shared" si="6"/>
        <v>8.9868756853037368</v>
      </c>
      <c r="E50" t="s">
        <v>15</v>
      </c>
      <c r="F50" s="13">
        <v>137</v>
      </c>
      <c r="G50" s="28">
        <f t="shared" si="7"/>
        <v>2.9978118161925603E-2</v>
      </c>
    </row>
    <row r="51" spans="1:11" x14ac:dyDescent="0.25">
      <c r="A51" s="11" t="s">
        <v>91</v>
      </c>
      <c r="B51" s="13">
        <f t="shared" si="6"/>
        <v>4.7881483751418483E-4</v>
      </c>
      <c r="E51" t="s">
        <v>94</v>
      </c>
      <c r="F51" s="13">
        <v>1</v>
      </c>
      <c r="G51" s="28">
        <f t="shared" si="7"/>
        <v>2.188183807439825E-4</v>
      </c>
    </row>
    <row r="52" spans="1:11" x14ac:dyDescent="0.25">
      <c r="A52" s="11" t="s">
        <v>91</v>
      </c>
      <c r="B52" s="13">
        <f t="shared" si="6"/>
        <v>1.9152593500567393E-3</v>
      </c>
      <c r="E52" t="s">
        <v>24</v>
      </c>
      <c r="F52" s="13">
        <v>2</v>
      </c>
      <c r="G52" s="28">
        <f t="shared" si="7"/>
        <v>4.3763676148796501E-4</v>
      </c>
    </row>
    <row r="53" spans="1:11" x14ac:dyDescent="0.25">
      <c r="A53" s="11" t="s">
        <v>91</v>
      </c>
      <c r="B53" s="13">
        <f t="shared" si="6"/>
        <v>0.43093335376276637</v>
      </c>
      <c r="E53" t="s">
        <v>36</v>
      </c>
      <c r="F53" s="13">
        <v>30</v>
      </c>
      <c r="G53" s="28">
        <f t="shared" si="7"/>
        <v>6.5645514223194746E-3</v>
      </c>
    </row>
    <row r="54" spans="1:11" x14ac:dyDescent="0.25">
      <c r="A54" s="11" t="s">
        <v>91</v>
      </c>
      <c r="B54" s="13">
        <f t="shared" si="6"/>
        <v>0.23174638135686554</v>
      </c>
      <c r="E54" t="s">
        <v>92</v>
      </c>
      <c r="F54" s="13">
        <v>22</v>
      </c>
      <c r="G54" s="28">
        <f t="shared" si="7"/>
        <v>4.8140043763676152E-3</v>
      </c>
    </row>
    <row r="55" spans="1:11" x14ac:dyDescent="0.25">
      <c r="A55" s="11" t="s">
        <v>91</v>
      </c>
      <c r="B55" s="13">
        <f t="shared" si="6"/>
        <v>478.81483751418489</v>
      </c>
      <c r="E55" t="s">
        <v>16</v>
      </c>
      <c r="F55" s="13">
        <v>1000</v>
      </c>
      <c r="G55" s="28">
        <f t="shared" si="7"/>
        <v>0.21881838074398249</v>
      </c>
    </row>
    <row r="56" spans="1:11" x14ac:dyDescent="0.25">
      <c r="A56" s="11" t="s">
        <v>91</v>
      </c>
      <c r="B56" s="13">
        <f t="shared" si="6"/>
        <v>1303.5733951323682</v>
      </c>
      <c r="E56" t="s">
        <v>31</v>
      </c>
      <c r="F56" s="13">
        <v>1650</v>
      </c>
      <c r="G56" s="28">
        <f t="shared" si="7"/>
        <v>0.3610503282275711</v>
      </c>
    </row>
    <row r="57" spans="1:11" x14ac:dyDescent="0.25">
      <c r="A57" s="150" t="s">
        <v>91</v>
      </c>
      <c r="B57" s="12">
        <f t="shared" si="6"/>
        <v>655.44963107316778</v>
      </c>
      <c r="C57" s="150"/>
      <c r="D57" s="12"/>
      <c r="E57" s="12" t="s">
        <v>38</v>
      </c>
      <c r="F57" s="12">
        <v>1170</v>
      </c>
      <c r="G57" s="27">
        <f t="shared" si="7"/>
        <v>0.25601750547045954</v>
      </c>
      <c r="H57" s="12"/>
      <c r="I57" s="12"/>
      <c r="J57" s="147"/>
      <c r="K57" s="12"/>
    </row>
    <row r="58" spans="1:11" x14ac:dyDescent="0.25">
      <c r="A58" s="11" t="s">
        <v>96</v>
      </c>
      <c r="B58" s="116">
        <v>2.3099999999999999E-5</v>
      </c>
      <c r="C58" s="151">
        <v>1004.699</v>
      </c>
      <c r="E58" s="111" t="s">
        <v>130</v>
      </c>
      <c r="F58" s="114">
        <v>5</v>
      </c>
      <c r="G58" s="115">
        <v>5.0000000000000002E-5</v>
      </c>
      <c r="H58" s="114"/>
      <c r="J58" s="149">
        <v>104000</v>
      </c>
    </row>
    <row r="59" spans="1:11" x14ac:dyDescent="0.25">
      <c r="A59" s="11" t="s">
        <v>96</v>
      </c>
      <c r="B59" s="116">
        <v>9.2499999999999999E-5</v>
      </c>
      <c r="E59" s="111" t="s">
        <v>17</v>
      </c>
      <c r="F59" s="114">
        <v>10</v>
      </c>
      <c r="G59" s="115">
        <v>1E-4</v>
      </c>
      <c r="H59" s="114"/>
    </row>
    <row r="60" spans="1:11" x14ac:dyDescent="0.25">
      <c r="A60" s="11" t="s">
        <v>96</v>
      </c>
      <c r="B60" s="117">
        <v>0.113388</v>
      </c>
      <c r="E60" s="111" t="s">
        <v>97</v>
      </c>
      <c r="F60" s="114">
        <v>350</v>
      </c>
      <c r="G60" s="115">
        <v>3.3700000000000002E-3</v>
      </c>
      <c r="H60" s="114"/>
      <c r="I60" s="114"/>
    </row>
    <row r="61" spans="1:11" x14ac:dyDescent="0.25">
      <c r="A61" s="11" t="s">
        <v>96</v>
      </c>
      <c r="B61" s="117">
        <v>6.8859999999999998E-3</v>
      </c>
      <c r="E61" s="111" t="s">
        <v>81</v>
      </c>
      <c r="F61" s="114">
        <v>86</v>
      </c>
      <c r="G61" s="115">
        <v>8.3000000000000001E-4</v>
      </c>
      <c r="H61" s="114"/>
      <c r="I61" s="114"/>
    </row>
    <row r="62" spans="1:11" x14ac:dyDescent="0.25">
      <c r="A62" s="11" t="s">
        <v>96</v>
      </c>
      <c r="B62" s="117">
        <v>0.17454700000000001</v>
      </c>
      <c r="E62" s="111" t="s">
        <v>5</v>
      </c>
      <c r="F62" s="114">
        <v>435</v>
      </c>
      <c r="G62" s="115">
        <v>4.1799999999999997E-3</v>
      </c>
      <c r="H62" s="114"/>
      <c r="I62" s="114"/>
    </row>
    <row r="63" spans="1:11" x14ac:dyDescent="0.25">
      <c r="A63" s="11" t="s">
        <v>96</v>
      </c>
      <c r="B63" s="117">
        <v>0.187223</v>
      </c>
      <c r="E63" s="111" t="s">
        <v>131</v>
      </c>
      <c r="F63" s="114">
        <v>450</v>
      </c>
      <c r="G63" s="115">
        <v>4.3299999999999996E-3</v>
      </c>
      <c r="H63" s="114"/>
      <c r="I63" s="114"/>
    </row>
    <row r="64" spans="1:11" x14ac:dyDescent="0.25">
      <c r="A64" s="11" t="s">
        <v>96</v>
      </c>
      <c r="B64" s="117">
        <v>0.10431699999999999</v>
      </c>
      <c r="E64" s="111" t="s">
        <v>98</v>
      </c>
      <c r="F64" s="114">
        <v>336</v>
      </c>
      <c r="G64" s="115">
        <v>3.2299999999999998E-3</v>
      </c>
      <c r="H64" s="114"/>
      <c r="I64" s="114"/>
    </row>
    <row r="65" spans="1:9" x14ac:dyDescent="0.25">
      <c r="A65" s="11" t="s">
        <v>96</v>
      </c>
      <c r="B65" s="117">
        <v>1.178895</v>
      </c>
      <c r="E65" s="111" t="s">
        <v>132</v>
      </c>
      <c r="F65" s="118">
        <v>1129</v>
      </c>
      <c r="G65" s="115">
        <v>1.086E-2</v>
      </c>
      <c r="H65" s="114"/>
      <c r="I65" s="114"/>
    </row>
    <row r="66" spans="1:9" x14ac:dyDescent="0.25">
      <c r="A66" s="11" t="s">
        <v>96</v>
      </c>
      <c r="B66" s="117">
        <v>0.43382500000000002</v>
      </c>
      <c r="E66" s="111" t="s">
        <v>99</v>
      </c>
      <c r="F66" s="114">
        <v>685</v>
      </c>
      <c r="G66" s="115">
        <v>6.5900000000000004E-3</v>
      </c>
      <c r="H66" s="114"/>
      <c r="I66" s="114"/>
    </row>
    <row r="67" spans="1:9" x14ac:dyDescent="0.25">
      <c r="A67" s="11" t="s">
        <v>96</v>
      </c>
      <c r="B67" s="117">
        <v>0.52841700000000003</v>
      </c>
      <c r="E67" s="111" t="s">
        <v>100</v>
      </c>
      <c r="F67" s="114">
        <v>756</v>
      </c>
      <c r="G67" s="115">
        <v>7.2700000000000004E-3</v>
      </c>
      <c r="H67" s="114"/>
      <c r="I67" s="114"/>
    </row>
    <row r="68" spans="1:9" x14ac:dyDescent="0.25">
      <c r="A68" s="11" t="s">
        <v>96</v>
      </c>
      <c r="B68" s="116">
        <v>9.2500000000000004E-7</v>
      </c>
      <c r="E68" s="111" t="s">
        <v>39</v>
      </c>
      <c r="F68" s="114">
        <v>1</v>
      </c>
      <c r="G68" s="115">
        <v>1.0000000000000001E-5</v>
      </c>
      <c r="H68" s="114"/>
      <c r="I68" s="114"/>
    </row>
    <row r="69" spans="1:9" x14ac:dyDescent="0.25">
      <c r="A69" s="11" t="s">
        <v>96</v>
      </c>
      <c r="B69" s="117">
        <v>0.83195399999999997</v>
      </c>
      <c r="E69" s="111" t="s">
        <v>6</v>
      </c>
      <c r="F69" s="114">
        <v>949</v>
      </c>
      <c r="G69" s="115">
        <v>9.1199999999999996E-3</v>
      </c>
      <c r="H69" s="114"/>
      <c r="I69" s="114"/>
    </row>
    <row r="70" spans="1:9" x14ac:dyDescent="0.25">
      <c r="A70" s="11" t="s">
        <v>96</v>
      </c>
      <c r="B70" s="117">
        <v>0.185562</v>
      </c>
      <c r="E70" s="111" t="s">
        <v>101</v>
      </c>
      <c r="F70" s="114">
        <v>448</v>
      </c>
      <c r="G70" s="115">
        <v>4.3099999999999996E-3</v>
      </c>
      <c r="H70" s="114"/>
      <c r="I70" s="114"/>
    </row>
    <row r="71" spans="1:9" x14ac:dyDescent="0.25">
      <c r="A71" s="11" t="s">
        <v>96</v>
      </c>
      <c r="B71" s="117">
        <v>2.5000000000000001E-3</v>
      </c>
      <c r="E71" s="111" t="s">
        <v>102</v>
      </c>
      <c r="F71" s="114">
        <v>52</v>
      </c>
      <c r="G71" s="115">
        <v>5.0000000000000001E-4</v>
      </c>
      <c r="H71" s="114"/>
      <c r="I71" s="114"/>
    </row>
    <row r="72" spans="1:9" x14ac:dyDescent="0.25">
      <c r="A72" s="11" t="s">
        <v>96</v>
      </c>
      <c r="B72" s="117">
        <v>14.061780000000001</v>
      </c>
      <c r="E72" s="111" t="s">
        <v>82</v>
      </c>
      <c r="F72" s="118">
        <v>3900</v>
      </c>
      <c r="G72" s="115">
        <v>3.7499999999999999E-2</v>
      </c>
      <c r="H72" s="114"/>
      <c r="I72" s="114"/>
    </row>
    <row r="73" spans="1:9" x14ac:dyDescent="0.25">
      <c r="A73" s="11" t="s">
        <v>96</v>
      </c>
      <c r="B73" s="117">
        <v>615.42160000000001</v>
      </c>
      <c r="E73" s="111" t="s">
        <v>15</v>
      </c>
      <c r="F73" s="118">
        <v>25800</v>
      </c>
      <c r="G73" s="115">
        <v>0.24807999999999999</v>
      </c>
      <c r="H73" s="114"/>
      <c r="I73" s="114"/>
    </row>
    <row r="74" spans="1:9" x14ac:dyDescent="0.25">
      <c r="A74" s="11" t="s">
        <v>96</v>
      </c>
      <c r="B74" s="117">
        <v>9.3010000000000002E-3</v>
      </c>
      <c r="E74" s="111" t="s">
        <v>103</v>
      </c>
      <c r="F74" s="114">
        <v>100</v>
      </c>
      <c r="G74" s="115">
        <v>9.6000000000000002E-4</v>
      </c>
      <c r="H74" s="114"/>
      <c r="I74" s="114"/>
    </row>
    <row r="75" spans="1:9" x14ac:dyDescent="0.25">
      <c r="A75" s="11" t="s">
        <v>96</v>
      </c>
      <c r="B75" s="117">
        <v>5.6863999999999998E-2</v>
      </c>
      <c r="E75" s="111" t="s">
        <v>33</v>
      </c>
      <c r="F75" s="114">
        <v>248</v>
      </c>
      <c r="G75" s="115">
        <v>2.3800000000000002E-3</v>
      </c>
      <c r="H75" s="114"/>
      <c r="I75" s="114"/>
    </row>
    <row r="76" spans="1:9" x14ac:dyDescent="0.25">
      <c r="A76" s="11" t="s">
        <v>96</v>
      </c>
      <c r="B76" s="117">
        <v>1.685E-2</v>
      </c>
      <c r="E76" s="111" t="s">
        <v>104</v>
      </c>
      <c r="F76" s="114">
        <v>135</v>
      </c>
      <c r="G76" s="115">
        <v>1.2999999999999999E-3</v>
      </c>
      <c r="H76" s="114"/>
      <c r="I76" s="114"/>
    </row>
    <row r="77" spans="1:9" x14ac:dyDescent="0.25">
      <c r="A77" s="11" t="s">
        <v>96</v>
      </c>
      <c r="B77" s="117">
        <v>6.1589999999999999E-2</v>
      </c>
      <c r="E77" s="111" t="s">
        <v>105</v>
      </c>
      <c r="F77" s="114">
        <v>258</v>
      </c>
      <c r="G77" s="115">
        <v>2.48E-3</v>
      </c>
      <c r="H77" s="114"/>
      <c r="I77" s="114"/>
    </row>
    <row r="78" spans="1:9" x14ac:dyDescent="0.25">
      <c r="A78" s="11" t="s">
        <v>96</v>
      </c>
      <c r="B78" s="116">
        <v>2.3700000000000002E-6</v>
      </c>
      <c r="E78" s="111" t="s">
        <v>133</v>
      </c>
      <c r="F78" s="114">
        <v>2</v>
      </c>
      <c r="G78" s="115">
        <v>2.0000000000000002E-5</v>
      </c>
      <c r="H78" s="114"/>
      <c r="I78" s="114"/>
    </row>
    <row r="79" spans="1:9" x14ac:dyDescent="0.25">
      <c r="A79" s="11" t="s">
        <v>96</v>
      </c>
      <c r="B79" s="117">
        <v>1.2045060000000001</v>
      </c>
      <c r="E79" s="111" t="s">
        <v>106</v>
      </c>
      <c r="F79" s="118">
        <v>1141</v>
      </c>
      <c r="G79" s="115">
        <v>1.098E-2</v>
      </c>
      <c r="H79" s="114"/>
      <c r="I79" s="114"/>
    </row>
    <row r="80" spans="1:9" x14ac:dyDescent="0.25">
      <c r="A80" s="11" t="s">
        <v>96</v>
      </c>
      <c r="B80" s="117">
        <v>2.8315E-2</v>
      </c>
      <c r="E80" s="111" t="s">
        <v>107</v>
      </c>
      <c r="F80" s="114">
        <v>175</v>
      </c>
      <c r="G80" s="115">
        <v>1.6800000000000001E-3</v>
      </c>
      <c r="H80" s="114"/>
      <c r="I80" s="114"/>
    </row>
    <row r="81" spans="1:9" x14ac:dyDescent="0.25">
      <c r="A81" s="11" t="s">
        <v>96</v>
      </c>
      <c r="B81" s="116">
        <v>3.3300000000000003E-5</v>
      </c>
      <c r="E81" s="111" t="s">
        <v>134</v>
      </c>
      <c r="F81" s="114">
        <v>6</v>
      </c>
      <c r="G81" s="115">
        <v>6.0000000000000002E-5</v>
      </c>
      <c r="H81" s="114"/>
      <c r="I81" s="114"/>
    </row>
    <row r="82" spans="1:9" x14ac:dyDescent="0.25">
      <c r="A82" s="11" t="s">
        <v>96</v>
      </c>
      <c r="B82" s="117">
        <v>2.2789389999999998</v>
      </c>
      <c r="E82" s="111" t="s">
        <v>19</v>
      </c>
      <c r="F82" s="118">
        <v>1570</v>
      </c>
      <c r="G82" s="115">
        <v>1.5100000000000001E-2</v>
      </c>
      <c r="H82" s="114"/>
      <c r="I82" s="114"/>
    </row>
    <row r="83" spans="1:9" x14ac:dyDescent="0.25">
      <c r="A83" s="11" t="s">
        <v>96</v>
      </c>
      <c r="B83" s="117">
        <v>5.8350119999999999</v>
      </c>
      <c r="E83" s="111" t="s">
        <v>94</v>
      </c>
      <c r="F83" s="118">
        <v>2512</v>
      </c>
      <c r="G83" s="115">
        <v>2.4160000000000001E-2</v>
      </c>
      <c r="H83" s="114"/>
      <c r="I83" s="114"/>
    </row>
    <row r="84" spans="1:9" x14ac:dyDescent="0.25">
      <c r="A84" s="11" t="s">
        <v>96</v>
      </c>
      <c r="B84" s="117">
        <v>3.787E-3</v>
      </c>
      <c r="E84" s="111" t="s">
        <v>108</v>
      </c>
      <c r="F84" s="114">
        <v>64</v>
      </c>
      <c r="G84" s="115">
        <v>6.2E-4</v>
      </c>
      <c r="H84" s="114"/>
      <c r="I84" s="114"/>
    </row>
    <row r="85" spans="1:9" x14ac:dyDescent="0.25">
      <c r="A85" s="11" t="s">
        <v>96</v>
      </c>
      <c r="B85" s="117">
        <v>2.9162E-2</v>
      </c>
      <c r="E85" s="111" t="s">
        <v>21</v>
      </c>
      <c r="F85" s="114">
        <v>178</v>
      </c>
      <c r="G85" s="115">
        <v>1.7099999999999999E-3</v>
      </c>
      <c r="H85" s="114"/>
      <c r="I85" s="114"/>
    </row>
    <row r="86" spans="1:9" x14ac:dyDescent="0.25">
      <c r="A86" s="11" t="s">
        <v>96</v>
      </c>
      <c r="B86" s="117">
        <v>7.6793E-2</v>
      </c>
      <c r="E86" s="111" t="s">
        <v>22</v>
      </c>
      <c r="F86" s="114">
        <v>288</v>
      </c>
      <c r="G86" s="115">
        <v>2.7699999999999999E-3</v>
      </c>
      <c r="H86" s="114"/>
      <c r="I86" s="114"/>
    </row>
    <row r="87" spans="1:9" x14ac:dyDescent="0.25">
      <c r="A87" s="11" t="s">
        <v>96</v>
      </c>
      <c r="B87" s="116">
        <v>3.2199999999999997E-5</v>
      </c>
      <c r="E87" s="111" t="s">
        <v>109</v>
      </c>
      <c r="F87" s="114">
        <v>6</v>
      </c>
      <c r="G87" s="115">
        <v>6.0000000000000002E-5</v>
      </c>
      <c r="H87" s="114"/>
      <c r="I87" s="114"/>
    </row>
    <row r="88" spans="1:9" x14ac:dyDescent="0.25">
      <c r="A88" s="11" t="s">
        <v>96</v>
      </c>
      <c r="B88" s="117">
        <v>96.941069999999996</v>
      </c>
      <c r="E88" s="111" t="s">
        <v>9</v>
      </c>
      <c r="F88" s="118">
        <v>10240</v>
      </c>
      <c r="G88" s="115">
        <v>9.8460000000000006E-2</v>
      </c>
      <c r="H88" s="114"/>
      <c r="I88" s="114"/>
    </row>
    <row r="89" spans="1:9" x14ac:dyDescent="0.25">
      <c r="A89" s="11" t="s">
        <v>96</v>
      </c>
      <c r="B89" s="117">
        <v>11.982250000000001</v>
      </c>
      <c r="E89" s="111" t="s">
        <v>23</v>
      </c>
      <c r="F89" s="118">
        <v>3600</v>
      </c>
      <c r="G89" s="115">
        <v>3.4619999999999998E-2</v>
      </c>
      <c r="H89" s="114"/>
      <c r="I89" s="114"/>
    </row>
    <row r="90" spans="1:9" x14ac:dyDescent="0.25">
      <c r="A90" s="11" t="s">
        <v>96</v>
      </c>
      <c r="B90" s="117">
        <v>0.98849500000000001</v>
      </c>
      <c r="E90" s="111" t="s">
        <v>24</v>
      </c>
      <c r="F90" s="118">
        <v>1034</v>
      </c>
      <c r="G90" s="115">
        <v>9.9399999999999992E-3</v>
      </c>
      <c r="H90" s="114"/>
      <c r="I90" s="114"/>
    </row>
    <row r="91" spans="1:9" x14ac:dyDescent="0.25">
      <c r="A91" s="11" t="s">
        <v>96</v>
      </c>
      <c r="B91" s="117">
        <v>4.4748999999999997E-2</v>
      </c>
      <c r="E91" s="111" t="s">
        <v>135</v>
      </c>
      <c r="F91" s="114">
        <v>220</v>
      </c>
      <c r="G91" s="115">
        <v>2.1199999999999999E-3</v>
      </c>
      <c r="H91" s="114"/>
      <c r="I91" s="114"/>
    </row>
    <row r="92" spans="1:9" x14ac:dyDescent="0.25">
      <c r="A92" s="11" t="s">
        <v>96</v>
      </c>
      <c r="B92" s="117">
        <v>0.194193</v>
      </c>
      <c r="E92" s="111" t="s">
        <v>110</v>
      </c>
      <c r="F92" s="114">
        <v>458</v>
      </c>
      <c r="G92" s="115">
        <v>4.4099999999999999E-3</v>
      </c>
      <c r="H92" s="114"/>
      <c r="I92" s="114"/>
    </row>
    <row r="93" spans="1:9" x14ac:dyDescent="0.25">
      <c r="A93" s="11" t="s">
        <v>96</v>
      </c>
      <c r="B93" s="116">
        <v>2.3099999999999999E-7</v>
      </c>
      <c r="E93" s="111" t="s">
        <v>136</v>
      </c>
      <c r="F93" s="114">
        <v>1</v>
      </c>
      <c r="G93" s="115">
        <v>0</v>
      </c>
      <c r="H93" s="114"/>
      <c r="I93" s="114"/>
    </row>
    <row r="94" spans="1:9" x14ac:dyDescent="0.25">
      <c r="A94" s="11" t="s">
        <v>96</v>
      </c>
      <c r="B94" s="117">
        <v>0.15496299999999999</v>
      </c>
      <c r="E94" s="111" t="s">
        <v>25</v>
      </c>
      <c r="F94" s="114">
        <v>409</v>
      </c>
      <c r="G94" s="115">
        <v>3.9399999999999999E-3</v>
      </c>
      <c r="H94" s="114"/>
      <c r="I94" s="114"/>
    </row>
    <row r="95" spans="1:9" x14ac:dyDescent="0.25">
      <c r="A95" s="11" t="s">
        <v>96</v>
      </c>
      <c r="B95" s="117">
        <v>1.7830490000000001</v>
      </c>
      <c r="E95" s="111" t="s">
        <v>111</v>
      </c>
      <c r="F95" s="118">
        <v>1389</v>
      </c>
      <c r="G95" s="115">
        <v>1.3350000000000001E-2</v>
      </c>
      <c r="H95" s="114"/>
      <c r="I95" s="114"/>
    </row>
    <row r="96" spans="1:9" x14ac:dyDescent="0.25">
      <c r="A96" s="11" t="s">
        <v>96</v>
      </c>
      <c r="B96" s="117">
        <v>9.2460000000000007E-3</v>
      </c>
      <c r="E96" s="111" t="s">
        <v>137</v>
      </c>
      <c r="F96" s="114">
        <v>100</v>
      </c>
      <c r="G96" s="115">
        <v>9.6000000000000002E-4</v>
      </c>
      <c r="H96" s="114"/>
      <c r="I96" s="114"/>
    </row>
    <row r="97" spans="1:9" x14ac:dyDescent="0.25">
      <c r="A97" s="11" t="s">
        <v>96</v>
      </c>
      <c r="B97" s="117">
        <v>0.22745599999999999</v>
      </c>
      <c r="E97" s="111" t="s">
        <v>112</v>
      </c>
      <c r="F97" s="114">
        <v>496</v>
      </c>
      <c r="G97" s="115">
        <v>4.7699999999999999E-3</v>
      </c>
      <c r="H97" s="114"/>
      <c r="I97" s="114"/>
    </row>
    <row r="98" spans="1:9" x14ac:dyDescent="0.25">
      <c r="A98" s="11" t="s">
        <v>96</v>
      </c>
      <c r="B98" s="117">
        <v>0.189141</v>
      </c>
      <c r="E98" s="111" t="s">
        <v>113</v>
      </c>
      <c r="F98" s="114">
        <v>452</v>
      </c>
      <c r="G98" s="115">
        <v>4.3499999999999997E-3</v>
      </c>
      <c r="H98" s="114"/>
      <c r="I98" s="114"/>
    </row>
    <row r="99" spans="1:9" x14ac:dyDescent="0.25">
      <c r="A99" s="11" t="s">
        <v>96</v>
      </c>
      <c r="B99" s="117">
        <v>0.27491900000000002</v>
      </c>
      <c r="E99" s="111" t="s">
        <v>114</v>
      </c>
      <c r="F99" s="114">
        <v>545</v>
      </c>
      <c r="G99" s="115">
        <v>5.2399999999999999E-3</v>
      </c>
      <c r="H99" s="114"/>
      <c r="I99" s="114"/>
    </row>
    <row r="100" spans="1:9" x14ac:dyDescent="0.25">
      <c r="A100" s="11" t="s">
        <v>96</v>
      </c>
      <c r="B100" s="117">
        <v>0.15337799999999999</v>
      </c>
      <c r="E100" s="111" t="s">
        <v>115</v>
      </c>
      <c r="F100" s="114">
        <v>407</v>
      </c>
      <c r="G100" s="115">
        <v>3.9199999999999999E-3</v>
      </c>
      <c r="H100" s="114"/>
      <c r="I100" s="114"/>
    </row>
    <row r="101" spans="1:9" x14ac:dyDescent="0.25">
      <c r="A101" s="11" t="s">
        <v>96</v>
      </c>
      <c r="B101" s="117">
        <v>0.114166</v>
      </c>
      <c r="E101" s="111" t="s">
        <v>26</v>
      </c>
      <c r="F101" s="114">
        <v>351</v>
      </c>
      <c r="G101" s="115">
        <v>3.3800000000000002E-3</v>
      </c>
      <c r="H101" s="114"/>
      <c r="I101" s="114"/>
    </row>
    <row r="102" spans="1:9" x14ac:dyDescent="0.25">
      <c r="A102" s="11" t="s">
        <v>96</v>
      </c>
      <c r="B102" s="117">
        <v>1.9420029999999999</v>
      </c>
      <c r="E102" s="111" t="s">
        <v>56</v>
      </c>
      <c r="F102" s="118">
        <v>1449</v>
      </c>
      <c r="G102" s="115">
        <v>1.3939999999999999E-2</v>
      </c>
      <c r="H102" s="114"/>
      <c r="I102" s="114"/>
    </row>
    <row r="103" spans="1:9" x14ac:dyDescent="0.25">
      <c r="A103" s="11" t="s">
        <v>96</v>
      </c>
      <c r="B103" s="117">
        <v>5.1058620000000001</v>
      </c>
      <c r="E103" s="111" t="s">
        <v>138</v>
      </c>
      <c r="F103" s="118">
        <v>2350</v>
      </c>
      <c r="G103" s="115">
        <v>2.2599999999999999E-2</v>
      </c>
      <c r="H103" s="114"/>
      <c r="I103" s="114"/>
    </row>
    <row r="104" spans="1:9" x14ac:dyDescent="0.25">
      <c r="A104" s="11" t="s">
        <v>96</v>
      </c>
      <c r="B104" s="117">
        <v>8.1169999999999992E-3</v>
      </c>
      <c r="E104" s="111" t="s">
        <v>116</v>
      </c>
      <c r="F104" s="114">
        <v>94</v>
      </c>
      <c r="G104" s="115">
        <v>8.9999999999999998E-4</v>
      </c>
      <c r="H104" s="114"/>
      <c r="I104" s="114"/>
    </row>
    <row r="105" spans="1:9" x14ac:dyDescent="0.25">
      <c r="A105" s="11" t="s">
        <v>96</v>
      </c>
      <c r="B105" s="117">
        <v>2.5940000000000001E-2</v>
      </c>
      <c r="E105" s="111" t="s">
        <v>139</v>
      </c>
      <c r="F105" s="114">
        <v>168</v>
      </c>
      <c r="G105" s="115">
        <v>1.6100000000000001E-3</v>
      </c>
      <c r="H105" s="114"/>
      <c r="I105" s="114"/>
    </row>
    <row r="106" spans="1:9" x14ac:dyDescent="0.25">
      <c r="A106" s="11" t="s">
        <v>96</v>
      </c>
      <c r="B106" s="117">
        <v>5.5586999999999998E-2</v>
      </c>
      <c r="E106" s="111" t="s">
        <v>117</v>
      </c>
      <c r="F106" s="114">
        <v>245</v>
      </c>
      <c r="G106" s="115">
        <v>2.3600000000000001E-3</v>
      </c>
      <c r="H106" s="114"/>
      <c r="I106" s="114"/>
    </row>
    <row r="107" spans="1:9" x14ac:dyDescent="0.25">
      <c r="A107" s="11" t="s">
        <v>96</v>
      </c>
      <c r="B107" s="117">
        <v>2.9862500000000001</v>
      </c>
      <c r="E107" s="111" t="s">
        <v>28</v>
      </c>
      <c r="F107" s="118">
        <v>1797</v>
      </c>
      <c r="G107" s="115">
        <v>1.728E-2</v>
      </c>
      <c r="H107" s="114"/>
      <c r="I107" s="114"/>
    </row>
    <row r="108" spans="1:9" x14ac:dyDescent="0.25">
      <c r="A108" s="11" t="s">
        <v>96</v>
      </c>
      <c r="B108" s="117">
        <v>2.0799999999999999E-4</v>
      </c>
      <c r="E108" s="111" t="s">
        <v>92</v>
      </c>
      <c r="F108" s="114">
        <v>15</v>
      </c>
      <c r="G108" s="115">
        <v>1.3999999999999999E-4</v>
      </c>
      <c r="H108" s="114"/>
      <c r="I108" s="114"/>
    </row>
    <row r="109" spans="1:9" x14ac:dyDescent="0.25">
      <c r="A109" s="11" t="s">
        <v>96</v>
      </c>
      <c r="B109" s="117">
        <v>2.6200399999999999</v>
      </c>
      <c r="E109" s="111" t="s">
        <v>118</v>
      </c>
      <c r="F109" s="118">
        <v>1683</v>
      </c>
      <c r="G109" s="115">
        <v>1.619E-2</v>
      </c>
      <c r="H109" s="114"/>
      <c r="I109" s="114"/>
    </row>
    <row r="110" spans="1:9" x14ac:dyDescent="0.25">
      <c r="A110" s="11" t="s">
        <v>96</v>
      </c>
      <c r="B110" s="117">
        <v>3.8627000000000002E-2</v>
      </c>
      <c r="E110" s="111" t="s">
        <v>85</v>
      </c>
      <c r="F110" s="114">
        <v>204</v>
      </c>
      <c r="G110" s="115">
        <v>1.97E-3</v>
      </c>
      <c r="H110" s="114"/>
      <c r="I110" s="114"/>
    </row>
    <row r="111" spans="1:9" x14ac:dyDescent="0.25">
      <c r="A111" s="11" t="s">
        <v>96</v>
      </c>
      <c r="B111" s="117">
        <v>1.1749309999999999</v>
      </c>
      <c r="E111" s="111" t="s">
        <v>119</v>
      </c>
      <c r="F111" s="118">
        <v>1127</v>
      </c>
      <c r="G111" s="115">
        <v>1.0840000000000001E-2</v>
      </c>
      <c r="H111" s="114"/>
      <c r="I111" s="114"/>
    </row>
    <row r="112" spans="1:9" x14ac:dyDescent="0.25">
      <c r="A112" s="11" t="s">
        <v>96</v>
      </c>
      <c r="B112" s="117">
        <v>0.13189500000000001</v>
      </c>
      <c r="E112" s="111" t="s">
        <v>29</v>
      </c>
      <c r="F112" s="114">
        <v>378</v>
      </c>
      <c r="G112" s="115">
        <v>3.63E-3</v>
      </c>
      <c r="H112" s="114"/>
      <c r="I112" s="114"/>
    </row>
    <row r="113" spans="1:9" x14ac:dyDescent="0.25">
      <c r="A113" s="11" t="s">
        <v>96</v>
      </c>
      <c r="B113" s="117">
        <v>39.0625</v>
      </c>
      <c r="E113" s="111" t="s">
        <v>16</v>
      </c>
      <c r="F113" s="118">
        <v>6500</v>
      </c>
      <c r="G113" s="115">
        <v>6.25E-2</v>
      </c>
      <c r="H113" s="114"/>
      <c r="I113" s="114"/>
    </row>
    <row r="114" spans="1:9" x14ac:dyDescent="0.25">
      <c r="A114" s="11" t="s">
        <v>96</v>
      </c>
      <c r="B114" s="117">
        <v>1.8600760000000001</v>
      </c>
      <c r="E114" s="111" t="s">
        <v>54</v>
      </c>
      <c r="F114" s="118">
        <v>1418</v>
      </c>
      <c r="G114" s="115">
        <v>1.3639999999999999E-2</v>
      </c>
      <c r="H114" s="114"/>
      <c r="I114" s="114"/>
    </row>
    <row r="115" spans="1:9" x14ac:dyDescent="0.25">
      <c r="A115" s="11" t="s">
        <v>96</v>
      </c>
      <c r="B115" s="117">
        <v>2.7352000000000001E-2</v>
      </c>
      <c r="E115" s="111" t="s">
        <v>37</v>
      </c>
      <c r="F115" s="114">
        <v>172</v>
      </c>
      <c r="G115" s="115">
        <v>1.65E-3</v>
      </c>
      <c r="H115" s="114"/>
      <c r="I115" s="114"/>
    </row>
    <row r="116" spans="1:9" x14ac:dyDescent="0.25">
      <c r="A116" s="11" t="s">
        <v>96</v>
      </c>
      <c r="B116" s="117">
        <v>5.0755000000000002E-2</v>
      </c>
      <c r="E116" s="111" t="s">
        <v>120</v>
      </c>
      <c r="F116" s="114">
        <v>234</v>
      </c>
      <c r="G116" s="115">
        <v>2.2499999999999998E-3</v>
      </c>
      <c r="H116" s="114"/>
      <c r="I116" s="114"/>
    </row>
    <row r="117" spans="1:9" x14ac:dyDescent="0.25">
      <c r="A117" s="11" t="s">
        <v>96</v>
      </c>
      <c r="B117" s="117">
        <v>0.48302499999999998</v>
      </c>
      <c r="E117" s="111" t="s">
        <v>121</v>
      </c>
      <c r="F117" s="114">
        <v>723</v>
      </c>
      <c r="G117" s="115">
        <v>6.9499999999999996E-3</v>
      </c>
      <c r="H117" s="114"/>
      <c r="I117" s="114"/>
    </row>
    <row r="118" spans="1:9" x14ac:dyDescent="0.25">
      <c r="A118" s="11" t="s">
        <v>96</v>
      </c>
      <c r="B118" s="117">
        <v>0.195211</v>
      </c>
      <c r="E118" s="111" t="s">
        <v>32</v>
      </c>
      <c r="F118" s="114">
        <v>460</v>
      </c>
      <c r="G118" s="115">
        <v>4.4200000000000003E-3</v>
      </c>
      <c r="H118" s="114"/>
      <c r="I118" s="114"/>
    </row>
    <row r="119" spans="1:9" x14ac:dyDescent="0.25">
      <c r="A119" s="11" t="s">
        <v>96</v>
      </c>
      <c r="B119" s="117">
        <v>8.83E-4</v>
      </c>
      <c r="E119" s="111" t="s">
        <v>122</v>
      </c>
      <c r="F119" s="114">
        <v>31</v>
      </c>
      <c r="G119" s="115">
        <v>2.9999999999999997E-4</v>
      </c>
      <c r="H119" s="114"/>
      <c r="I119" s="114"/>
    </row>
    <row r="120" spans="1:9" x14ac:dyDescent="0.25">
      <c r="A120" s="11" t="s">
        <v>96</v>
      </c>
      <c r="B120" s="117">
        <v>1.5433000000000001E-2</v>
      </c>
      <c r="E120" s="111" t="s">
        <v>123</v>
      </c>
      <c r="F120" s="114">
        <v>129</v>
      </c>
      <c r="G120" s="115">
        <v>1.24E-3</v>
      </c>
      <c r="H120" s="114"/>
      <c r="I120" s="114"/>
    </row>
    <row r="121" spans="1:9" x14ac:dyDescent="0.25">
      <c r="A121" s="11" t="s">
        <v>96</v>
      </c>
      <c r="B121" s="117">
        <v>4.9514000000000002E-2</v>
      </c>
      <c r="E121" s="111" t="s">
        <v>124</v>
      </c>
      <c r="F121" s="114">
        <v>231</v>
      </c>
      <c r="G121" s="115">
        <v>2.2300000000000002E-3</v>
      </c>
      <c r="H121" s="114"/>
      <c r="I121" s="114"/>
    </row>
    <row r="122" spans="1:9" x14ac:dyDescent="0.25">
      <c r="A122" s="11" t="s">
        <v>96</v>
      </c>
      <c r="B122" s="116">
        <v>9.2499999999999999E-5</v>
      </c>
      <c r="E122" s="111" t="s">
        <v>140</v>
      </c>
      <c r="F122" s="114">
        <v>10</v>
      </c>
      <c r="G122" s="115">
        <v>1E-4</v>
      </c>
      <c r="H122" s="114"/>
      <c r="I122" s="114"/>
    </row>
    <row r="123" spans="1:9" x14ac:dyDescent="0.25">
      <c r="A123" s="11" t="s">
        <v>96</v>
      </c>
      <c r="B123" s="117">
        <v>4.7696040000000002</v>
      </c>
      <c r="E123" s="111" t="s">
        <v>125</v>
      </c>
      <c r="F123" s="118">
        <v>2271</v>
      </c>
      <c r="G123" s="115">
        <v>2.1839999999999998E-2</v>
      </c>
      <c r="H123" s="114"/>
      <c r="I123" s="114"/>
    </row>
    <row r="124" spans="1:9" x14ac:dyDescent="0.25">
      <c r="A124" s="11" t="s">
        <v>96</v>
      </c>
      <c r="B124" s="117">
        <v>0.289941</v>
      </c>
      <c r="E124" s="111" t="s">
        <v>31</v>
      </c>
      <c r="F124" s="114">
        <v>560</v>
      </c>
      <c r="G124" s="115">
        <v>5.3800000000000002E-3</v>
      </c>
      <c r="H124" s="114"/>
      <c r="I124" s="114"/>
    </row>
    <row r="125" spans="1:9" x14ac:dyDescent="0.25">
      <c r="A125" s="11" t="s">
        <v>96</v>
      </c>
      <c r="B125" s="117">
        <v>5.2009999999999999E-3</v>
      </c>
      <c r="E125" s="111" t="s">
        <v>141</v>
      </c>
      <c r="F125" s="114">
        <v>75</v>
      </c>
      <c r="G125" s="115">
        <v>7.2000000000000005E-4</v>
      </c>
      <c r="H125" s="114"/>
      <c r="I125" s="114"/>
    </row>
    <row r="126" spans="1:9" x14ac:dyDescent="0.25">
      <c r="A126" s="11" t="s">
        <v>96</v>
      </c>
      <c r="B126" s="117">
        <v>10.06842</v>
      </c>
      <c r="E126" s="111" t="s">
        <v>126</v>
      </c>
      <c r="F126" s="118">
        <v>3300</v>
      </c>
      <c r="G126" s="115">
        <v>3.1730000000000001E-2</v>
      </c>
      <c r="H126" s="114"/>
      <c r="I126" s="114"/>
    </row>
    <row r="127" spans="1:9" x14ac:dyDescent="0.25">
      <c r="A127" s="11" t="s">
        <v>96</v>
      </c>
      <c r="B127" s="117">
        <v>0.101479</v>
      </c>
      <c r="E127" s="111" t="s">
        <v>127</v>
      </c>
      <c r="F127" s="114">
        <v>331</v>
      </c>
      <c r="G127" s="115">
        <v>3.1900000000000001E-3</v>
      </c>
      <c r="H127" s="114"/>
      <c r="I127" s="114"/>
    </row>
    <row r="128" spans="1:9" x14ac:dyDescent="0.25">
      <c r="A128" s="11" t="s">
        <v>96</v>
      </c>
      <c r="B128" s="117">
        <v>0.700762</v>
      </c>
      <c r="E128" s="111" t="s">
        <v>128</v>
      </c>
      <c r="F128" s="114">
        <v>871</v>
      </c>
      <c r="G128" s="115">
        <v>8.3700000000000007E-3</v>
      </c>
      <c r="H128" s="114"/>
      <c r="I128" s="114"/>
    </row>
    <row r="129" spans="1:11" x14ac:dyDescent="0.25">
      <c r="A129" s="11" t="s">
        <v>96</v>
      </c>
      <c r="B129" s="117">
        <v>176.07249999999999</v>
      </c>
      <c r="E129" s="111" t="s">
        <v>38</v>
      </c>
      <c r="F129" s="118">
        <v>13800</v>
      </c>
      <c r="G129" s="115">
        <v>0.13269</v>
      </c>
      <c r="H129" s="114"/>
      <c r="I129" s="114"/>
    </row>
    <row r="130" spans="1:11" x14ac:dyDescent="0.25">
      <c r="A130" s="11" t="s">
        <v>96</v>
      </c>
      <c r="B130" s="117">
        <v>0.70786300000000002</v>
      </c>
      <c r="E130" s="111" t="s">
        <v>129</v>
      </c>
      <c r="F130" s="114">
        <v>875</v>
      </c>
      <c r="G130" s="115">
        <v>8.4100000000000008E-3</v>
      </c>
      <c r="H130" s="114"/>
      <c r="I130" s="114"/>
    </row>
    <row r="131" spans="1:11" x14ac:dyDescent="0.25">
      <c r="A131" s="11" t="s">
        <v>96</v>
      </c>
      <c r="B131" s="117">
        <v>0.255803</v>
      </c>
      <c r="E131" s="111" t="s">
        <v>12</v>
      </c>
      <c r="F131" s="114">
        <v>526</v>
      </c>
      <c r="G131" s="115">
        <v>5.0600000000000003E-3</v>
      </c>
      <c r="H131" s="114"/>
      <c r="I131" s="114"/>
    </row>
    <row r="132" spans="1:11" x14ac:dyDescent="0.25">
      <c r="A132" s="11" t="s">
        <v>96</v>
      </c>
      <c r="B132" s="117">
        <v>1.0009999999999999E-3</v>
      </c>
      <c r="E132" s="111" t="s">
        <v>47</v>
      </c>
      <c r="F132" s="114">
        <v>33</v>
      </c>
      <c r="G132" s="115">
        <v>3.2000000000000003E-4</v>
      </c>
      <c r="H132" s="114"/>
      <c r="I132" s="114"/>
    </row>
    <row r="133" spans="1:11" x14ac:dyDescent="0.25">
      <c r="A133" s="150" t="s">
        <v>96</v>
      </c>
      <c r="B133" s="152">
        <v>2.9510000000000001E-3</v>
      </c>
      <c r="C133" s="155"/>
      <c r="D133" s="131"/>
      <c r="E133" s="131" t="s">
        <v>86</v>
      </c>
      <c r="F133" s="153">
        <v>57</v>
      </c>
      <c r="G133" s="119">
        <v>5.4000000000000001E-4</v>
      </c>
      <c r="H133" s="153"/>
      <c r="I133" s="153"/>
      <c r="J133" s="147"/>
      <c r="K133" s="131"/>
    </row>
    <row r="134" spans="1:11" x14ac:dyDescent="0.25">
      <c r="A134" s="11" t="s">
        <v>149</v>
      </c>
      <c r="B134" s="127">
        <v>176.17457100591716</v>
      </c>
      <c r="C134" s="127">
        <v>1894.843032544379</v>
      </c>
      <c r="E134" s="127" t="s">
        <v>99</v>
      </c>
      <c r="F134" s="127">
        <v>3451</v>
      </c>
      <c r="G134" s="21">
        <v>0.13273076923076924</v>
      </c>
      <c r="J134" s="76">
        <v>26000</v>
      </c>
    </row>
    <row r="135" spans="1:11" x14ac:dyDescent="0.25">
      <c r="A135" s="11" t="s">
        <v>149</v>
      </c>
      <c r="B135" s="127">
        <v>1.5721301775147929</v>
      </c>
      <c r="E135" s="127" t="s">
        <v>6</v>
      </c>
      <c r="F135" s="127">
        <v>326</v>
      </c>
      <c r="G135" s="21">
        <v>1.2538461538461538E-2</v>
      </c>
      <c r="I135" s="127"/>
    </row>
    <row r="136" spans="1:11" x14ac:dyDescent="0.25">
      <c r="A136" s="11" t="s">
        <v>149</v>
      </c>
      <c r="B136" s="127">
        <v>1252.3432100591717</v>
      </c>
      <c r="E136" s="127" t="s">
        <v>82</v>
      </c>
      <c r="F136" s="127">
        <v>9201</v>
      </c>
      <c r="G136" s="21">
        <v>0.35388461538461541</v>
      </c>
      <c r="I136" s="127"/>
    </row>
    <row r="137" spans="1:11" x14ac:dyDescent="0.25">
      <c r="A137" s="11" t="s">
        <v>149</v>
      </c>
      <c r="B137" s="127">
        <v>1.1597633136094674</v>
      </c>
      <c r="E137" s="127" t="s">
        <v>151</v>
      </c>
      <c r="F137" s="127">
        <v>280</v>
      </c>
      <c r="G137" s="21">
        <v>1.0769230769230769E-2</v>
      </c>
      <c r="I137" s="127"/>
    </row>
    <row r="138" spans="1:11" x14ac:dyDescent="0.25">
      <c r="A138" s="11" t="s">
        <v>149</v>
      </c>
      <c r="B138" s="127">
        <v>0.21301775147928997</v>
      </c>
      <c r="E138" s="127" t="s">
        <v>15</v>
      </c>
      <c r="F138" s="127">
        <v>120</v>
      </c>
      <c r="G138" s="21">
        <v>4.6153846153846158E-3</v>
      </c>
      <c r="I138" s="127"/>
    </row>
    <row r="139" spans="1:11" x14ac:dyDescent="0.25">
      <c r="A139" s="11" t="s">
        <v>149</v>
      </c>
      <c r="B139" s="127">
        <v>3.0356360946745564</v>
      </c>
      <c r="E139" s="127" t="s">
        <v>152</v>
      </c>
      <c r="F139" s="127">
        <v>453</v>
      </c>
      <c r="G139" s="21">
        <v>1.7423076923076923E-2</v>
      </c>
      <c r="I139" s="127"/>
    </row>
    <row r="140" spans="1:11" x14ac:dyDescent="0.25">
      <c r="A140" s="11" t="s">
        <v>149</v>
      </c>
      <c r="B140" s="127">
        <v>189.80360946745563</v>
      </c>
      <c r="E140" s="127" t="s">
        <v>94</v>
      </c>
      <c r="F140" s="127">
        <v>3582</v>
      </c>
      <c r="G140" s="21">
        <v>0.13776923076923078</v>
      </c>
      <c r="I140" s="127"/>
    </row>
    <row r="141" spans="1:11" x14ac:dyDescent="0.25">
      <c r="A141" s="11" t="s">
        <v>149</v>
      </c>
      <c r="B141" s="127">
        <v>41.157159763313615</v>
      </c>
      <c r="E141" s="127" t="s">
        <v>136</v>
      </c>
      <c r="F141" s="127">
        <v>1668</v>
      </c>
      <c r="G141" s="21">
        <v>6.4153846153846159E-2</v>
      </c>
      <c r="I141" s="127"/>
    </row>
    <row r="142" spans="1:11" x14ac:dyDescent="0.25">
      <c r="A142" s="11" t="s">
        <v>149</v>
      </c>
      <c r="B142" s="127">
        <v>12.412071005917159</v>
      </c>
      <c r="E142" s="127" t="s">
        <v>153</v>
      </c>
      <c r="F142" s="127">
        <v>916</v>
      </c>
      <c r="G142" s="21">
        <v>3.5230769230769232E-2</v>
      </c>
      <c r="I142" s="127"/>
    </row>
    <row r="143" spans="1:11" x14ac:dyDescent="0.25">
      <c r="A143" s="11" t="s">
        <v>149</v>
      </c>
      <c r="B143" s="127">
        <v>181.2130177514793</v>
      </c>
      <c r="E143" s="127" t="s">
        <v>16</v>
      </c>
      <c r="F143" s="127">
        <v>3500</v>
      </c>
      <c r="G143" s="21">
        <v>0.13461538461538461</v>
      </c>
      <c r="I143" s="127"/>
    </row>
    <row r="144" spans="1:11" x14ac:dyDescent="0.25">
      <c r="A144" s="11" t="s">
        <v>149</v>
      </c>
      <c r="B144" s="127">
        <v>5.2723224852071002</v>
      </c>
      <c r="E144" s="127" t="s">
        <v>32</v>
      </c>
      <c r="F144" s="127">
        <v>597</v>
      </c>
      <c r="G144" s="21">
        <v>2.296153846153846E-2</v>
      </c>
      <c r="I144" s="127"/>
    </row>
    <row r="145" spans="1:11" x14ac:dyDescent="0.25">
      <c r="A145" s="11" t="s">
        <v>149</v>
      </c>
      <c r="B145" s="127">
        <v>1.8121301775147928E-2</v>
      </c>
      <c r="E145" s="127" t="s">
        <v>126</v>
      </c>
      <c r="F145" s="127">
        <v>35</v>
      </c>
      <c r="G145" s="21">
        <v>1.3461538461538461E-3</v>
      </c>
      <c r="I145" s="127"/>
    </row>
    <row r="146" spans="1:11" x14ac:dyDescent="0.25">
      <c r="A146" s="11" t="s">
        <v>149</v>
      </c>
      <c r="B146" s="127">
        <v>5.4684023668639057</v>
      </c>
      <c r="E146" s="127" t="s">
        <v>128</v>
      </c>
      <c r="F146" s="127">
        <v>608</v>
      </c>
      <c r="G146" s="21">
        <v>2.3384615384615386E-2</v>
      </c>
      <c r="I146" s="127"/>
    </row>
    <row r="147" spans="1:11" x14ac:dyDescent="0.25">
      <c r="A147" s="150" t="s">
        <v>149</v>
      </c>
      <c r="B147" s="12">
        <v>25</v>
      </c>
      <c r="C147" s="150"/>
      <c r="D147" s="12"/>
      <c r="E147" s="12" t="s">
        <v>38</v>
      </c>
      <c r="F147" s="12">
        <v>1300</v>
      </c>
      <c r="G147" s="27">
        <v>0.05</v>
      </c>
      <c r="H147" s="12"/>
      <c r="I147" s="12"/>
      <c r="J147" s="147"/>
      <c r="K147" s="12"/>
    </row>
    <row r="148" spans="1:11" x14ac:dyDescent="0.25">
      <c r="A148" s="11" t="s">
        <v>155</v>
      </c>
      <c r="B148">
        <f>POWER((F148/$J$148)*100, 2)</f>
        <v>0</v>
      </c>
      <c r="C148" s="11">
        <f>SUM(B148:B190)</f>
        <v>1512.9021105275567</v>
      </c>
      <c r="E148" s="146" t="s">
        <v>17</v>
      </c>
      <c r="F148" s="146"/>
      <c r="J148" s="146">
        <f>46100+2+104</f>
        <v>46206</v>
      </c>
    </row>
    <row r="149" spans="1:11" x14ac:dyDescent="0.25">
      <c r="A149" s="11" t="s">
        <v>155</v>
      </c>
      <c r="B149" s="146">
        <f>POWER((F149/$J$148)*100, 2)</f>
        <v>0.60030133024665178</v>
      </c>
      <c r="E149" s="146" t="s">
        <v>97</v>
      </c>
      <c r="F149" s="146">
        <v>358</v>
      </c>
      <c r="G149" s="21">
        <f>F149/$J$148</f>
        <v>7.7479115266415616E-3</v>
      </c>
    </row>
    <row r="150" spans="1:11" x14ac:dyDescent="0.25">
      <c r="A150" s="11" t="s">
        <v>155</v>
      </c>
      <c r="B150" s="146">
        <f>POWER((F150/$J$148)*100, 2)</f>
        <v>0</v>
      </c>
      <c r="E150" s="146" t="s">
        <v>5</v>
      </c>
      <c r="F150" s="146"/>
    </row>
    <row r="151" spans="1:11" x14ac:dyDescent="0.25">
      <c r="A151" s="11" t="s">
        <v>155</v>
      </c>
      <c r="B151" s="146">
        <f>POWER((F151/$J$148)*100, 2)</f>
        <v>11.413242858680688</v>
      </c>
      <c r="E151" s="146" t="s">
        <v>6</v>
      </c>
      <c r="F151" s="146">
        <v>1561</v>
      </c>
      <c r="G151" s="21">
        <f>F151/$J$148</f>
        <v>3.3783491321473402E-2</v>
      </c>
    </row>
    <row r="152" spans="1:11" s="146" customFormat="1" x14ac:dyDescent="0.25">
      <c r="A152" s="11" t="s">
        <v>155</v>
      </c>
      <c r="C152" s="11"/>
      <c r="E152" s="146" t="s">
        <v>168</v>
      </c>
      <c r="G152" s="21"/>
      <c r="J152" s="76"/>
    </row>
    <row r="153" spans="1:11" x14ac:dyDescent="0.25">
      <c r="A153" s="11" t="s">
        <v>155</v>
      </c>
      <c r="B153" s="146">
        <f t="shared" ref="B153:B190" si="8">POWER((F153/$J$148)*100, 2)</f>
        <v>0</v>
      </c>
      <c r="E153" s="146" t="s">
        <v>82</v>
      </c>
      <c r="F153" s="146"/>
    </row>
    <row r="154" spans="1:11" x14ac:dyDescent="0.25">
      <c r="A154" s="11" t="s">
        <v>155</v>
      </c>
      <c r="B154" s="146">
        <f t="shared" si="8"/>
        <v>7.1863835995495756E-5</v>
      </c>
      <c r="E154" s="146" t="s">
        <v>83</v>
      </c>
      <c r="F154" s="146">
        <v>3.9169999999999998</v>
      </c>
      <c r="G154" s="21">
        <f t="shared" ref="G154:G160" si="9">F154/$J$148</f>
        <v>8.4772540362723447E-5</v>
      </c>
    </row>
    <row r="155" spans="1:11" x14ac:dyDescent="0.25">
      <c r="A155" s="11" t="s">
        <v>155</v>
      </c>
      <c r="B155" s="146">
        <f t="shared" si="8"/>
        <v>263.46672877230867</v>
      </c>
      <c r="E155" s="146" t="s">
        <v>15</v>
      </c>
      <c r="F155" s="146">
        <v>7500</v>
      </c>
      <c r="G155" s="21">
        <f t="shared" si="9"/>
        <v>0.1623165822620439</v>
      </c>
    </row>
    <row r="156" spans="1:11" x14ac:dyDescent="0.25">
      <c r="A156" s="11" t="s">
        <v>155</v>
      </c>
      <c r="B156" s="146">
        <f t="shared" si="8"/>
        <v>0.18362577128514823</v>
      </c>
      <c r="E156" s="146" t="s">
        <v>156</v>
      </c>
      <c r="F156" s="146">
        <v>198</v>
      </c>
      <c r="G156" s="21">
        <f t="shared" si="9"/>
        <v>4.285157771717959E-3</v>
      </c>
    </row>
    <row r="157" spans="1:11" x14ac:dyDescent="0.25">
      <c r="A157" s="11" t="s">
        <v>155</v>
      </c>
      <c r="B157" s="146">
        <f t="shared" si="8"/>
        <v>3.226706301355439E-4</v>
      </c>
      <c r="E157" s="146" t="s">
        <v>103</v>
      </c>
      <c r="F157" s="146">
        <v>8.3000000000000007</v>
      </c>
      <c r="G157" s="21">
        <f t="shared" si="9"/>
        <v>1.7963035103666191E-4</v>
      </c>
    </row>
    <row r="158" spans="1:11" x14ac:dyDescent="0.25">
      <c r="A158" s="11" t="s">
        <v>155</v>
      </c>
      <c r="B158" s="146">
        <f t="shared" si="8"/>
        <v>0.45887239024167653</v>
      </c>
      <c r="E158" s="146" t="s">
        <v>106</v>
      </c>
      <c r="F158" s="146">
        <v>313</v>
      </c>
      <c r="G158" s="21">
        <f t="shared" si="9"/>
        <v>6.7740120330692984E-3</v>
      </c>
    </row>
    <row r="159" spans="1:11" x14ac:dyDescent="0.25">
      <c r="A159" s="11" t="s">
        <v>155</v>
      </c>
      <c r="B159" s="146">
        <f t="shared" si="8"/>
        <v>0.31662845982236548</v>
      </c>
      <c r="E159" s="146" t="s">
        <v>164</v>
      </c>
      <c r="F159" s="146">
        <v>260</v>
      </c>
      <c r="G159" s="21">
        <f t="shared" si="9"/>
        <v>5.6269748517508546E-3</v>
      </c>
    </row>
    <row r="160" spans="1:11" x14ac:dyDescent="0.25">
      <c r="A160" s="11" t="s">
        <v>155</v>
      </c>
      <c r="B160" s="146">
        <f t="shared" si="8"/>
        <v>1.0223719383969394</v>
      </c>
      <c r="E160" s="146" t="s">
        <v>9</v>
      </c>
      <c r="F160" s="146">
        <v>467.2</v>
      </c>
      <c r="G160" s="21">
        <f t="shared" si="9"/>
        <v>1.0111240964376921E-2</v>
      </c>
    </row>
    <row r="161" spans="1:7" x14ac:dyDescent="0.25">
      <c r="A161" s="11" t="s">
        <v>155</v>
      </c>
      <c r="B161" s="146">
        <f t="shared" si="8"/>
        <v>0</v>
      </c>
      <c r="E161" s="146" t="s">
        <v>23</v>
      </c>
      <c r="F161" s="146"/>
    </row>
    <row r="162" spans="1:7" x14ac:dyDescent="0.25">
      <c r="A162" s="11" t="s">
        <v>155</v>
      </c>
      <c r="B162" s="146">
        <f t="shared" si="8"/>
        <v>0.42154676603569385</v>
      </c>
      <c r="E162" s="146" t="s">
        <v>135</v>
      </c>
      <c r="F162" s="146">
        <v>300</v>
      </c>
      <c r="G162" s="21">
        <f t="shared" ref="G162:G186" si="10">F162/$J$148</f>
        <v>6.4926632904817559E-3</v>
      </c>
    </row>
    <row r="163" spans="1:7" x14ac:dyDescent="0.25">
      <c r="A163" s="11" t="s">
        <v>155</v>
      </c>
      <c r="B163" s="146">
        <f t="shared" si="8"/>
        <v>7.770249758159089</v>
      </c>
      <c r="E163" s="146" t="s">
        <v>136</v>
      </c>
      <c r="F163" s="146">
        <v>1288</v>
      </c>
      <c r="G163" s="21">
        <f t="shared" si="10"/>
        <v>2.7875167727135004E-2</v>
      </c>
    </row>
    <row r="164" spans="1:7" x14ac:dyDescent="0.25">
      <c r="A164" s="11" t="s">
        <v>155</v>
      </c>
      <c r="B164" s="146">
        <f t="shared" si="8"/>
        <v>17.901803093973029</v>
      </c>
      <c r="E164" s="146" t="s">
        <v>153</v>
      </c>
      <c r="F164" s="146">
        <v>1955</v>
      </c>
      <c r="G164" s="21">
        <f t="shared" si="10"/>
        <v>4.2310522442972773E-2</v>
      </c>
    </row>
    <row r="165" spans="1:7" x14ac:dyDescent="0.25">
      <c r="A165" s="11" t="s">
        <v>155</v>
      </c>
      <c r="B165" s="146">
        <f t="shared" si="8"/>
        <v>3.9391203359557606E-3</v>
      </c>
      <c r="E165" s="146" t="s">
        <v>36</v>
      </c>
      <c r="F165" s="146">
        <v>29</v>
      </c>
      <c r="G165" s="21">
        <f t="shared" si="10"/>
        <v>6.2762411807990308E-4</v>
      </c>
    </row>
    <row r="166" spans="1:7" x14ac:dyDescent="0.25">
      <c r="A166" s="11" t="s">
        <v>155</v>
      </c>
      <c r="B166" s="146">
        <f t="shared" si="8"/>
        <v>9.444521100381921E-2</v>
      </c>
      <c r="E166" s="146" t="s">
        <v>137</v>
      </c>
      <c r="F166" s="146">
        <v>142</v>
      </c>
      <c r="G166" s="21">
        <f t="shared" si="10"/>
        <v>3.0731939574946978E-3</v>
      </c>
    </row>
    <row r="167" spans="1:7" x14ac:dyDescent="0.25">
      <c r="A167" s="11" t="s">
        <v>155</v>
      </c>
      <c r="B167" s="146">
        <f t="shared" si="8"/>
        <v>0.24114165888158781</v>
      </c>
      <c r="E167" s="146" t="s">
        <v>56</v>
      </c>
      <c r="F167" s="146">
        <v>226.9</v>
      </c>
      <c r="G167" s="21">
        <f t="shared" si="10"/>
        <v>4.9106176687010346E-3</v>
      </c>
    </row>
    <row r="168" spans="1:7" x14ac:dyDescent="0.25">
      <c r="A168" s="11" t="s">
        <v>155</v>
      </c>
      <c r="B168" s="146">
        <f t="shared" si="8"/>
        <v>288.6307287781616</v>
      </c>
      <c r="E168" s="146" t="s">
        <v>165</v>
      </c>
      <c r="F168" s="146">
        <v>7850</v>
      </c>
      <c r="G168" s="21">
        <f t="shared" si="10"/>
        <v>0.16989135610093928</v>
      </c>
    </row>
    <row r="169" spans="1:7" x14ac:dyDescent="0.25">
      <c r="A169" s="11" t="s">
        <v>155</v>
      </c>
      <c r="B169" s="146">
        <f t="shared" si="8"/>
        <v>0.16030486741746242</v>
      </c>
      <c r="E169" s="146" t="s">
        <v>157</v>
      </c>
      <c r="F169" s="146">
        <v>185</v>
      </c>
      <c r="G169" s="21">
        <f t="shared" si="10"/>
        <v>4.0038090291304156E-3</v>
      </c>
    </row>
    <row r="170" spans="1:7" x14ac:dyDescent="0.25">
      <c r="A170" s="11" t="s">
        <v>155</v>
      </c>
      <c r="B170" s="146">
        <f t="shared" si="8"/>
        <v>1.6378965401669086E-5</v>
      </c>
      <c r="E170" s="146" t="s">
        <v>28</v>
      </c>
      <c r="F170" s="146">
        <v>1.87</v>
      </c>
      <c r="G170" s="21">
        <f t="shared" si="10"/>
        <v>4.047093451066961E-5</v>
      </c>
    </row>
    <row r="171" spans="1:7" x14ac:dyDescent="0.25">
      <c r="A171" s="11" t="s">
        <v>155</v>
      </c>
      <c r="B171" s="146">
        <f t="shared" si="8"/>
        <v>1.0267970745194015E-2</v>
      </c>
      <c r="E171" s="146" t="s">
        <v>92</v>
      </c>
      <c r="F171" s="146">
        <v>46.820999999999998</v>
      </c>
      <c r="G171" s="21">
        <f t="shared" si="10"/>
        <v>1.0133099597454875E-3</v>
      </c>
    </row>
    <row r="172" spans="1:7" x14ac:dyDescent="0.25">
      <c r="A172" s="11" t="s">
        <v>155</v>
      </c>
      <c r="B172" s="146">
        <f t="shared" si="8"/>
        <v>8.2623166142996006E-5</v>
      </c>
      <c r="E172" s="146" t="s">
        <v>158</v>
      </c>
      <c r="F172" s="146">
        <f>2.7+1.5</f>
        <v>4.2</v>
      </c>
      <c r="G172" s="21">
        <f t="shared" si="10"/>
        <v>9.0897286066744587E-5</v>
      </c>
    </row>
    <row r="173" spans="1:7" x14ac:dyDescent="0.25">
      <c r="A173" s="11" t="s">
        <v>155</v>
      </c>
      <c r="B173" s="146">
        <f t="shared" si="8"/>
        <v>101.7126772502746</v>
      </c>
      <c r="E173" s="146" t="s">
        <v>16</v>
      </c>
      <c r="F173" s="146">
        <v>4660</v>
      </c>
      <c r="G173" s="21">
        <f t="shared" si="10"/>
        <v>0.10085270311214994</v>
      </c>
    </row>
    <row r="174" spans="1:7" x14ac:dyDescent="0.25">
      <c r="A174" s="11" t="s">
        <v>155</v>
      </c>
      <c r="B174" s="146">
        <f t="shared" si="8"/>
        <v>1.3658115219556479</v>
      </c>
      <c r="E174" s="146" t="s">
        <v>159</v>
      </c>
      <c r="F174" s="146">
        <v>540</v>
      </c>
      <c r="G174" s="21">
        <f t="shared" si="10"/>
        <v>1.168679392286716E-2</v>
      </c>
    </row>
    <row r="175" spans="1:7" x14ac:dyDescent="0.25">
      <c r="A175" s="11" t="s">
        <v>155</v>
      </c>
      <c r="B175" s="146">
        <f t="shared" si="8"/>
        <v>5.3425150940299675</v>
      </c>
      <c r="E175" s="146" t="s">
        <v>121</v>
      </c>
      <c r="F175" s="146">
        <v>1068</v>
      </c>
      <c r="G175" s="21">
        <f t="shared" si="10"/>
        <v>2.3113881314115049E-2</v>
      </c>
    </row>
    <row r="176" spans="1:7" x14ac:dyDescent="0.25">
      <c r="A176" s="11" t="s">
        <v>155</v>
      </c>
      <c r="B176" s="146">
        <f t="shared" si="8"/>
        <v>7.5545864326552264E-4</v>
      </c>
      <c r="E176" s="146" t="s">
        <v>160</v>
      </c>
      <c r="F176" s="146">
        <v>12.7</v>
      </c>
      <c r="G176" s="21">
        <f t="shared" si="10"/>
        <v>2.7485607929706097E-4</v>
      </c>
    </row>
    <row r="177" spans="1:11" x14ac:dyDescent="0.25">
      <c r="A177" s="11" t="s">
        <v>155</v>
      </c>
      <c r="B177" s="146">
        <f t="shared" si="8"/>
        <v>2.741107846147099</v>
      </c>
      <c r="E177" s="146" t="s">
        <v>123</v>
      </c>
      <c r="F177" s="146">
        <v>765</v>
      </c>
      <c r="G177" s="21">
        <f t="shared" si="10"/>
        <v>1.6556291390728478E-2</v>
      </c>
    </row>
    <row r="178" spans="1:11" x14ac:dyDescent="0.25">
      <c r="A178" s="11" t="s">
        <v>155</v>
      </c>
      <c r="B178" s="146">
        <f t="shared" si="8"/>
        <v>9.6720111545995607E-6</v>
      </c>
      <c r="E178" s="146" t="s">
        <v>46</v>
      </c>
      <c r="F178" s="146">
        <v>1.4370000000000001</v>
      </c>
      <c r="G178" s="21">
        <f t="shared" si="10"/>
        <v>3.1099857161407609E-5</v>
      </c>
    </row>
    <row r="179" spans="1:11" x14ac:dyDescent="0.25">
      <c r="A179" s="11" t="s">
        <v>155</v>
      </c>
      <c r="B179" s="146">
        <f t="shared" si="8"/>
        <v>3.8786986328239783E-6</v>
      </c>
      <c r="E179" s="146" t="s">
        <v>161</v>
      </c>
      <c r="F179" s="146">
        <v>0.91</v>
      </c>
      <c r="G179" s="21">
        <f t="shared" si="10"/>
        <v>1.9694411981127993E-5</v>
      </c>
    </row>
    <row r="180" spans="1:11" x14ac:dyDescent="0.25">
      <c r="A180" s="11" t="s">
        <v>155</v>
      </c>
      <c r="B180" s="146">
        <f t="shared" si="8"/>
        <v>3.0730759244002077</v>
      </c>
      <c r="E180" s="146" t="s">
        <v>162</v>
      </c>
      <c r="F180" s="146">
        <v>810</v>
      </c>
      <c r="G180" s="21">
        <f t="shared" si="10"/>
        <v>1.7530190884300741E-2</v>
      </c>
    </row>
    <row r="181" spans="1:11" x14ac:dyDescent="0.25">
      <c r="A181" s="11" t="s">
        <v>155</v>
      </c>
      <c r="B181" s="146">
        <f t="shared" si="8"/>
        <v>26.308733668287648</v>
      </c>
      <c r="E181" s="146" t="s">
        <v>166</v>
      </c>
      <c r="F181" s="146">
        <v>2370</v>
      </c>
      <c r="G181" s="21">
        <f t="shared" si="10"/>
        <v>5.1292039994805867E-2</v>
      </c>
    </row>
    <row r="182" spans="1:11" x14ac:dyDescent="0.25">
      <c r="A182" s="11" t="s">
        <v>155</v>
      </c>
      <c r="B182" s="146">
        <f t="shared" si="8"/>
        <v>779.43997039999772</v>
      </c>
      <c r="E182" s="146" t="s">
        <v>38</v>
      </c>
      <c r="F182" s="146">
        <v>12900</v>
      </c>
      <c r="G182" s="21">
        <f t="shared" si="10"/>
        <v>0.27918452149071549</v>
      </c>
    </row>
    <row r="183" spans="1:11" x14ac:dyDescent="0.25">
      <c r="A183" s="11" t="s">
        <v>155</v>
      </c>
      <c r="B183" s="146">
        <f t="shared" si="8"/>
        <v>1.3536335042701722E-3</v>
      </c>
      <c r="E183" s="146" t="s">
        <v>129</v>
      </c>
      <c r="F183" s="146">
        <v>17</v>
      </c>
      <c r="G183" s="21">
        <f t="shared" si="10"/>
        <v>3.6791758646063282E-4</v>
      </c>
    </row>
    <row r="184" spans="1:11" x14ac:dyDescent="0.25">
      <c r="A184" s="11" t="s">
        <v>155</v>
      </c>
      <c r="B184" s="146">
        <f t="shared" si="8"/>
        <v>3.5370630820697836E-2</v>
      </c>
      <c r="E184" s="146" t="s">
        <v>12</v>
      </c>
      <c r="F184" s="146">
        <v>86.9</v>
      </c>
      <c r="G184" s="21">
        <f t="shared" si="10"/>
        <v>1.880708133142882E-3</v>
      </c>
    </row>
    <row r="185" spans="1:11" x14ac:dyDescent="0.25">
      <c r="A185" s="11" t="s">
        <v>155</v>
      </c>
      <c r="B185" s="146">
        <f t="shared" si="8"/>
        <v>0.15175683577284976</v>
      </c>
      <c r="E185" s="146" t="s">
        <v>47</v>
      </c>
      <c r="F185" s="146">
        <v>180</v>
      </c>
      <c r="G185" s="21">
        <f t="shared" si="10"/>
        <v>3.8955979742890533E-3</v>
      </c>
    </row>
    <row r="186" spans="1:11" x14ac:dyDescent="0.25">
      <c r="A186" s="11" t="s">
        <v>155</v>
      </c>
      <c r="B186" s="146">
        <f t="shared" si="8"/>
        <v>3.9391203359557606E-3</v>
      </c>
      <c r="E186" s="146" t="s">
        <v>86</v>
      </c>
      <c r="F186" s="146">
        <v>29</v>
      </c>
      <c r="G186" s="21">
        <f t="shared" si="10"/>
        <v>6.2762411807990308E-4</v>
      </c>
    </row>
    <row r="187" spans="1:11" x14ac:dyDescent="0.25">
      <c r="A187" s="11" t="s">
        <v>155</v>
      </c>
      <c r="B187" s="146">
        <f t="shared" si="8"/>
        <v>0</v>
      </c>
      <c r="E187" s="146" t="s">
        <v>81</v>
      </c>
      <c r="F187" s="146"/>
    </row>
    <row r="188" spans="1:11" x14ac:dyDescent="0.25">
      <c r="A188" s="11" t="s">
        <v>155</v>
      </c>
      <c r="B188" s="146">
        <f t="shared" si="8"/>
        <v>2.9976658918093785E-4</v>
      </c>
      <c r="E188" s="146" t="s">
        <v>19</v>
      </c>
      <c r="F188" s="146">
        <v>8</v>
      </c>
      <c r="G188" s="21">
        <f>F188/$J$148</f>
        <v>1.7313768774618015E-4</v>
      </c>
    </row>
    <row r="189" spans="1:11" x14ac:dyDescent="0.25">
      <c r="A189" s="11" t="s">
        <v>155</v>
      </c>
      <c r="B189" s="146">
        <f t="shared" si="8"/>
        <v>1.6908709170987272E-3</v>
      </c>
      <c r="E189" s="146" t="s">
        <v>94</v>
      </c>
      <c r="F189" s="146">
        <v>19</v>
      </c>
      <c r="G189" s="21">
        <f>F189/$J$148</f>
        <v>4.1120200839717786E-4</v>
      </c>
    </row>
    <row r="190" spans="1:11" x14ac:dyDescent="0.25">
      <c r="A190" s="11" t="s">
        <v>155</v>
      </c>
      <c r="B190" s="12">
        <f t="shared" si="8"/>
        <v>2.6346672877230866E-2</v>
      </c>
      <c r="C190" s="150"/>
      <c r="D190" s="12"/>
      <c r="E190" s="12" t="s">
        <v>163</v>
      </c>
      <c r="F190" s="12">
        <v>75</v>
      </c>
      <c r="G190" s="27">
        <f>F190/$J$148</f>
        <v>1.623165822620439E-3</v>
      </c>
      <c r="H190" s="12"/>
      <c r="I190" s="12"/>
      <c r="J190" s="147"/>
    </row>
    <row r="191" spans="1:11" x14ac:dyDescent="0.25">
      <c r="A191" s="11" t="s">
        <v>155</v>
      </c>
      <c r="B191" s="188">
        <v>0.84935169799999999</v>
      </c>
      <c r="C191" s="11">
        <v>1054.5730000000001</v>
      </c>
      <c r="D191" s="188"/>
      <c r="E191" s="188" t="s">
        <v>5</v>
      </c>
      <c r="F191" s="188">
        <v>529</v>
      </c>
      <c r="G191" s="21">
        <v>9.2200000000000008E-3</v>
      </c>
      <c r="H191" s="188"/>
      <c r="I191" s="188"/>
      <c r="J191" s="11">
        <v>57400</v>
      </c>
      <c r="K191" s="188"/>
    </row>
    <row r="192" spans="1:11" x14ac:dyDescent="0.25">
      <c r="A192" s="11" t="s">
        <v>155</v>
      </c>
      <c r="B192" s="188">
        <v>285.22149109999998</v>
      </c>
      <c r="C192" s="188"/>
      <c r="D192" s="188"/>
      <c r="E192" s="188" t="s">
        <v>82</v>
      </c>
      <c r="F192" s="188">
        <v>9694</v>
      </c>
      <c r="G192" s="21">
        <v>0.16889000000000001</v>
      </c>
      <c r="H192" s="188"/>
      <c r="I192" s="188"/>
      <c r="J192" s="188"/>
      <c r="K192" s="188"/>
    </row>
    <row r="193" spans="1:11" x14ac:dyDescent="0.25">
      <c r="A193" s="11" t="s">
        <v>155</v>
      </c>
      <c r="B193" s="188">
        <v>2.4529889890000001</v>
      </c>
      <c r="C193" s="188"/>
      <c r="D193" s="188"/>
      <c r="E193" s="188" t="s">
        <v>83</v>
      </c>
      <c r="F193" s="188">
        <v>899</v>
      </c>
      <c r="G193" s="21">
        <v>1.566E-2</v>
      </c>
      <c r="H193" s="188"/>
      <c r="I193" s="188"/>
      <c r="J193" s="188"/>
      <c r="K193" s="188"/>
    </row>
    <row r="194" spans="1:11" x14ac:dyDescent="0.25">
      <c r="A194" s="11" t="s">
        <v>155</v>
      </c>
      <c r="B194" s="188">
        <v>115.5437725</v>
      </c>
      <c r="C194" s="188"/>
      <c r="D194" s="188"/>
      <c r="E194" s="188" t="s">
        <v>15</v>
      </c>
      <c r="F194" s="188">
        <v>6170</v>
      </c>
      <c r="G194" s="21">
        <v>0.10749</v>
      </c>
      <c r="H194" s="188"/>
      <c r="I194" s="188"/>
      <c r="J194" s="188"/>
      <c r="K194" s="188"/>
    </row>
    <row r="195" spans="1:11" x14ac:dyDescent="0.25">
      <c r="A195" s="11" t="s">
        <v>155</v>
      </c>
      <c r="B195" s="188">
        <v>1.7808763009999999</v>
      </c>
      <c r="C195" s="188"/>
      <c r="D195" s="188"/>
      <c r="E195" s="188" t="s">
        <v>134</v>
      </c>
      <c r="F195" s="188">
        <v>766</v>
      </c>
      <c r="G195" s="21">
        <v>1.3339999999999999E-2</v>
      </c>
      <c r="H195" s="188"/>
      <c r="I195" s="188"/>
      <c r="J195" s="188"/>
      <c r="K195" s="188"/>
    </row>
    <row r="196" spans="1:11" x14ac:dyDescent="0.25">
      <c r="A196" s="11" t="s">
        <v>155</v>
      </c>
      <c r="B196" s="188">
        <v>3.7395743540000002</v>
      </c>
      <c r="C196" s="188"/>
      <c r="D196" s="188"/>
      <c r="E196" s="188" t="s">
        <v>19</v>
      </c>
      <c r="F196" s="188">
        <v>1110</v>
      </c>
      <c r="G196" s="21">
        <v>1.934E-2</v>
      </c>
      <c r="H196" s="188"/>
      <c r="I196" s="188"/>
      <c r="J196" s="188"/>
      <c r="K196" s="188"/>
    </row>
    <row r="197" spans="1:11" x14ac:dyDescent="0.25">
      <c r="A197" s="11" t="s">
        <v>155</v>
      </c>
      <c r="B197" s="188">
        <v>4.2261044810000001</v>
      </c>
      <c r="C197" s="188"/>
      <c r="D197" s="188"/>
      <c r="E197" s="188" t="s">
        <v>94</v>
      </c>
      <c r="F197" s="188">
        <v>1180</v>
      </c>
      <c r="G197" s="21">
        <v>2.0559999999999998E-2</v>
      </c>
      <c r="H197" s="188"/>
      <c r="I197" s="188"/>
      <c r="J197" s="188"/>
      <c r="K197" s="188"/>
    </row>
    <row r="198" spans="1:11" x14ac:dyDescent="0.25">
      <c r="A198" s="11" t="s">
        <v>155</v>
      </c>
      <c r="B198" s="188">
        <v>0.26592528700000001</v>
      </c>
      <c r="C198" s="188"/>
      <c r="D198" s="188"/>
      <c r="E198" s="188" t="s">
        <v>9</v>
      </c>
      <c r="F198" s="188">
        <v>296</v>
      </c>
      <c r="G198" s="21">
        <v>5.1599999999999997E-3</v>
      </c>
      <c r="H198" s="188"/>
      <c r="I198" s="188"/>
      <c r="J198" s="188"/>
      <c r="K198" s="188"/>
    </row>
    <row r="199" spans="1:11" x14ac:dyDescent="0.25">
      <c r="A199" s="11" t="s">
        <v>155</v>
      </c>
      <c r="B199" s="188">
        <v>2.67613119</v>
      </c>
      <c r="C199" s="188"/>
      <c r="D199" s="188"/>
      <c r="E199" s="188" t="s">
        <v>24</v>
      </c>
      <c r="F199" s="188">
        <v>939</v>
      </c>
      <c r="G199" s="21">
        <v>1.636E-2</v>
      </c>
      <c r="H199" s="188"/>
      <c r="I199" s="188"/>
      <c r="J199" s="188"/>
      <c r="K199" s="188"/>
    </row>
    <row r="200" spans="1:11" x14ac:dyDescent="0.25">
      <c r="A200" s="11" t="s">
        <v>155</v>
      </c>
      <c r="B200" s="188">
        <v>1.1818038340000001</v>
      </c>
      <c r="C200" s="188"/>
      <c r="D200" s="188"/>
      <c r="E200" s="188" t="s">
        <v>25</v>
      </c>
      <c r="F200" s="188">
        <v>624</v>
      </c>
      <c r="G200" s="21">
        <v>1.0869999999999999E-2</v>
      </c>
      <c r="H200" s="188"/>
      <c r="I200" s="188"/>
      <c r="J200" s="188"/>
      <c r="K200" s="188"/>
    </row>
    <row r="201" spans="1:11" x14ac:dyDescent="0.25">
      <c r="A201" s="11" t="s">
        <v>155</v>
      </c>
      <c r="B201" s="188">
        <v>35.666282219999999</v>
      </c>
      <c r="C201" s="188"/>
      <c r="D201" s="188"/>
      <c r="E201" s="188" t="s">
        <v>111</v>
      </c>
      <c r="F201" s="188">
        <v>3428</v>
      </c>
      <c r="G201" s="21">
        <v>5.9720000000000002E-2</v>
      </c>
      <c r="H201" s="188"/>
      <c r="I201" s="188"/>
      <c r="J201" s="188"/>
      <c r="K201" s="188"/>
    </row>
    <row r="202" spans="1:11" x14ac:dyDescent="0.25">
      <c r="A202" s="11" t="s">
        <v>155</v>
      </c>
      <c r="B202" s="188">
        <v>4.0139494229999997</v>
      </c>
      <c r="C202" s="188"/>
      <c r="D202" s="188"/>
      <c r="E202" s="188" t="s">
        <v>36</v>
      </c>
      <c r="F202" s="188">
        <v>1150</v>
      </c>
      <c r="G202" s="21">
        <v>2.0029999999999999E-2</v>
      </c>
      <c r="H202" s="188"/>
      <c r="I202" s="188"/>
      <c r="J202" s="188"/>
      <c r="K202" s="188"/>
    </row>
    <row r="203" spans="1:11" x14ac:dyDescent="0.25">
      <c r="A203" s="11" t="s">
        <v>155</v>
      </c>
      <c r="B203" s="188">
        <v>3.5401668100000001</v>
      </c>
      <c r="C203" s="188"/>
      <c r="D203" s="188"/>
      <c r="E203" s="188" t="s">
        <v>170</v>
      </c>
      <c r="F203" s="188">
        <v>1080</v>
      </c>
      <c r="G203" s="21">
        <v>1.882E-2</v>
      </c>
      <c r="H203" s="188"/>
      <c r="I203" s="188"/>
      <c r="J203" s="188"/>
      <c r="K203" s="188"/>
    </row>
    <row r="204" spans="1:11" x14ac:dyDescent="0.25">
      <c r="A204" s="11" t="s">
        <v>155</v>
      </c>
      <c r="B204" s="188">
        <v>1.2823392300000001</v>
      </c>
      <c r="C204" s="188"/>
      <c r="D204" s="188"/>
      <c r="E204" s="188" t="s">
        <v>113</v>
      </c>
      <c r="F204" s="188">
        <v>650</v>
      </c>
      <c r="G204" s="21">
        <v>1.132E-2</v>
      </c>
      <c r="H204" s="188"/>
      <c r="I204" s="188"/>
      <c r="J204" s="188"/>
      <c r="K204" s="188"/>
    </row>
    <row r="205" spans="1:11" x14ac:dyDescent="0.25">
      <c r="A205" s="11" t="s">
        <v>155</v>
      </c>
      <c r="B205" s="188">
        <v>5.838874455</v>
      </c>
      <c r="C205" s="188"/>
      <c r="D205" s="188"/>
      <c r="E205" s="188" t="s">
        <v>56</v>
      </c>
      <c r="F205" s="188">
        <v>1387</v>
      </c>
      <c r="G205" s="21">
        <v>2.4160000000000001E-2</v>
      </c>
      <c r="H205" s="188"/>
      <c r="I205" s="188"/>
      <c r="J205" s="188"/>
      <c r="K205" s="188"/>
    </row>
    <row r="206" spans="1:11" x14ac:dyDescent="0.25">
      <c r="A206" s="11" t="s">
        <v>155</v>
      </c>
      <c r="B206" s="188">
        <v>0.96203972400000004</v>
      </c>
      <c r="C206" s="188"/>
      <c r="D206" s="188"/>
      <c r="E206" s="188" t="s">
        <v>138</v>
      </c>
      <c r="F206" s="188">
        <v>563</v>
      </c>
      <c r="G206" s="21">
        <v>9.8099999999999993E-3</v>
      </c>
      <c r="H206" s="188"/>
      <c r="I206" s="188"/>
      <c r="J206" s="188"/>
      <c r="K206" s="188"/>
    </row>
    <row r="207" spans="1:11" x14ac:dyDescent="0.25">
      <c r="A207" s="11" t="s">
        <v>155</v>
      </c>
      <c r="B207" s="188">
        <v>8.5154153869999991</v>
      </c>
      <c r="C207" s="188"/>
      <c r="D207" s="188"/>
      <c r="E207" s="188" t="s">
        <v>118</v>
      </c>
      <c r="F207" s="188">
        <v>1675</v>
      </c>
      <c r="G207" s="21">
        <v>2.9180000000000001E-2</v>
      </c>
      <c r="H207" s="188"/>
      <c r="I207" s="188"/>
      <c r="J207" s="188"/>
      <c r="K207" s="188"/>
    </row>
    <row r="208" spans="1:11" x14ac:dyDescent="0.25">
      <c r="A208" s="11" t="s">
        <v>155</v>
      </c>
      <c r="B208" s="188">
        <v>65.655164560000003</v>
      </c>
      <c r="C208" s="188"/>
      <c r="D208" s="188"/>
      <c r="E208" s="188" t="s">
        <v>16</v>
      </c>
      <c r="F208" s="188">
        <v>4651</v>
      </c>
      <c r="G208" s="21">
        <v>8.1030000000000005E-2</v>
      </c>
      <c r="H208" s="188"/>
      <c r="I208" s="188"/>
      <c r="J208" s="188"/>
      <c r="K208" s="188"/>
    </row>
    <row r="209" spans="1:11" x14ac:dyDescent="0.25">
      <c r="A209" s="11" t="s">
        <v>155</v>
      </c>
      <c r="B209" s="188">
        <v>12.755102040000001</v>
      </c>
      <c r="C209" s="188"/>
      <c r="D209" s="188"/>
      <c r="E209" s="188" t="s">
        <v>54</v>
      </c>
      <c r="F209" s="188">
        <v>2050</v>
      </c>
      <c r="G209" s="21">
        <v>3.5709999999999999E-2</v>
      </c>
      <c r="H209" s="188"/>
      <c r="I209" s="188"/>
      <c r="J209" s="188"/>
      <c r="K209" s="188"/>
    </row>
    <row r="210" spans="1:11" x14ac:dyDescent="0.25">
      <c r="A210" s="11" t="s">
        <v>155</v>
      </c>
      <c r="B210" s="188">
        <v>2.992779444</v>
      </c>
      <c r="C210" s="188"/>
      <c r="D210" s="188"/>
      <c r="E210" s="188" t="s">
        <v>32</v>
      </c>
      <c r="F210" s="188">
        <v>993</v>
      </c>
      <c r="G210" s="21">
        <v>1.7299999999999999E-2</v>
      </c>
      <c r="H210" s="188"/>
      <c r="I210" s="188"/>
      <c r="J210" s="188"/>
      <c r="K210" s="188"/>
    </row>
    <row r="211" spans="1:11" x14ac:dyDescent="0.25">
      <c r="A211" s="11" t="s">
        <v>155</v>
      </c>
      <c r="B211" s="188">
        <v>2.838109604</v>
      </c>
      <c r="C211" s="188"/>
      <c r="D211" s="188"/>
      <c r="E211" s="188" t="s">
        <v>127</v>
      </c>
      <c r="F211" s="188">
        <v>967</v>
      </c>
      <c r="G211" s="21">
        <v>1.685E-2</v>
      </c>
      <c r="H211" s="188"/>
      <c r="I211" s="188"/>
      <c r="J211" s="188"/>
      <c r="K211" s="188"/>
    </row>
    <row r="212" spans="1:11" x14ac:dyDescent="0.25">
      <c r="A212" s="11" t="s">
        <v>155</v>
      </c>
      <c r="B212" s="188">
        <v>415.47791039999998</v>
      </c>
      <c r="C212" s="188"/>
      <c r="D212" s="188"/>
      <c r="E212" s="188" t="s">
        <v>38</v>
      </c>
      <c r="F212" s="188">
        <v>11700</v>
      </c>
      <c r="G212" s="21">
        <v>0.20383000000000001</v>
      </c>
      <c r="H212" s="188"/>
      <c r="I212" s="188"/>
      <c r="J212" s="188"/>
      <c r="K212" s="188"/>
    </row>
    <row r="213" spans="1:11" x14ac:dyDescent="0.25">
      <c r="A213" s="150" t="s">
        <v>155</v>
      </c>
      <c r="B213" s="152">
        <v>77.096966089999995</v>
      </c>
      <c r="C213" s="153"/>
      <c r="D213" s="12"/>
      <c r="E213" s="153" t="s">
        <v>171</v>
      </c>
      <c r="F213" s="152">
        <v>5040</v>
      </c>
      <c r="G213" s="211">
        <v>8.7800000000000003E-2</v>
      </c>
      <c r="H213" s="12"/>
      <c r="I213" s="12"/>
      <c r="J213" s="153"/>
    </row>
    <row r="214" spans="1:11" x14ac:dyDescent="0.25">
      <c r="A214" s="11" t="s">
        <v>172</v>
      </c>
      <c r="B214">
        <f t="shared" ref="B214:B239" si="11">POWER((F214/$J$214)*100, 2)</f>
        <v>1.6436554898093356</v>
      </c>
      <c r="C214" s="11">
        <f>SUM(B214:B239)</f>
        <v>903.83514792899427</v>
      </c>
      <c r="E214" s="206" t="s">
        <v>5</v>
      </c>
      <c r="F214" s="206">
        <v>1500</v>
      </c>
      <c r="G214" s="21">
        <f t="shared" ref="G214:G239" si="12">F214/$J$214</f>
        <v>1.282051282051282E-2</v>
      </c>
      <c r="J214" s="76">
        <v>117000</v>
      </c>
    </row>
    <row r="215" spans="1:11" x14ac:dyDescent="0.25">
      <c r="A215" s="11" t="s">
        <v>172</v>
      </c>
      <c r="B215" s="206">
        <f t="shared" si="11"/>
        <v>2.9220542041054864</v>
      </c>
      <c r="E215" s="206" t="s">
        <v>131</v>
      </c>
      <c r="F215" s="206">
        <v>2000</v>
      </c>
      <c r="G215" s="21">
        <f t="shared" si="12"/>
        <v>1.7094017094017096E-2</v>
      </c>
    </row>
    <row r="216" spans="1:11" x14ac:dyDescent="0.25">
      <c r="A216" s="11" t="s">
        <v>172</v>
      </c>
      <c r="B216" s="206">
        <f t="shared" si="11"/>
        <v>2.2371977500182627</v>
      </c>
      <c r="E216" s="206" t="s">
        <v>100</v>
      </c>
      <c r="F216" s="206">
        <v>1750</v>
      </c>
      <c r="G216" s="21">
        <f t="shared" si="12"/>
        <v>1.4957264957264958E-2</v>
      </c>
    </row>
    <row r="217" spans="1:11" x14ac:dyDescent="0.25">
      <c r="A217" s="11" t="s">
        <v>172</v>
      </c>
      <c r="B217" s="206">
        <f t="shared" si="11"/>
        <v>28.344247936299226</v>
      </c>
      <c r="E217" s="206" t="s">
        <v>6</v>
      </c>
      <c r="F217" s="206">
        <v>6229</v>
      </c>
      <c r="G217" s="21">
        <f t="shared" si="12"/>
        <v>5.3239316239316242E-2</v>
      </c>
    </row>
    <row r="218" spans="1:11" x14ac:dyDescent="0.25">
      <c r="A218" s="11" t="s">
        <v>172</v>
      </c>
      <c r="B218" s="206">
        <f t="shared" si="11"/>
        <v>0.73051355102637161</v>
      </c>
      <c r="E218" s="206" t="s">
        <v>101</v>
      </c>
      <c r="F218" s="206">
        <v>1000</v>
      </c>
      <c r="G218" s="21">
        <f t="shared" si="12"/>
        <v>8.5470085470085479E-3</v>
      </c>
    </row>
    <row r="219" spans="1:11" x14ac:dyDescent="0.25">
      <c r="A219" s="11" t="s">
        <v>172</v>
      </c>
      <c r="B219" s="206">
        <f t="shared" si="11"/>
        <v>4.6169888231426688</v>
      </c>
      <c r="E219" s="206" t="s">
        <v>82</v>
      </c>
      <c r="F219" s="206">
        <v>2514</v>
      </c>
      <c r="G219" s="21">
        <f t="shared" si="12"/>
        <v>2.1487179487179486E-2</v>
      </c>
    </row>
    <row r="220" spans="1:11" x14ac:dyDescent="0.25">
      <c r="A220" s="11" t="s">
        <v>172</v>
      </c>
      <c r="B220" s="206">
        <f t="shared" si="11"/>
        <v>0.73051355102637161</v>
      </c>
      <c r="E220" s="206" t="s">
        <v>83</v>
      </c>
      <c r="F220" s="206">
        <v>1000</v>
      </c>
      <c r="G220" s="21">
        <f t="shared" si="12"/>
        <v>8.5470085470085479E-3</v>
      </c>
    </row>
    <row r="221" spans="1:11" x14ac:dyDescent="0.25">
      <c r="A221" s="11" t="s">
        <v>172</v>
      </c>
      <c r="B221" s="206">
        <f t="shared" si="11"/>
        <v>322.15647600262986</v>
      </c>
      <c r="E221" s="206" t="s">
        <v>15</v>
      </c>
      <c r="F221" s="206">
        <v>21000</v>
      </c>
      <c r="G221" s="21">
        <f t="shared" si="12"/>
        <v>0.17948717948717949</v>
      </c>
    </row>
    <row r="222" spans="1:11" x14ac:dyDescent="0.25">
      <c r="A222" s="11" t="s">
        <v>172</v>
      </c>
      <c r="B222" s="206">
        <f t="shared" si="11"/>
        <v>1.2345679012345681</v>
      </c>
      <c r="E222" s="206" t="s">
        <v>103</v>
      </c>
      <c r="F222" s="206">
        <v>1300</v>
      </c>
      <c r="G222" s="21">
        <f t="shared" si="12"/>
        <v>1.1111111111111112E-2</v>
      </c>
    </row>
    <row r="223" spans="1:11" x14ac:dyDescent="0.25">
      <c r="A223" s="11" t="s">
        <v>172</v>
      </c>
      <c r="B223" s="206">
        <f t="shared" si="11"/>
        <v>0.96778508291328791</v>
      </c>
      <c r="E223" s="206" t="s">
        <v>105</v>
      </c>
      <c r="F223" s="206">
        <v>1151</v>
      </c>
      <c r="G223" s="21">
        <f t="shared" si="12"/>
        <v>9.8376068376068368E-3</v>
      </c>
    </row>
    <row r="224" spans="1:11" x14ac:dyDescent="0.25">
      <c r="A224" s="11" t="s">
        <v>172</v>
      </c>
      <c r="B224" s="206">
        <f t="shared" si="11"/>
        <v>4.2077580539118991</v>
      </c>
      <c r="E224" s="206" t="s">
        <v>19</v>
      </c>
      <c r="F224" s="206">
        <v>2400</v>
      </c>
      <c r="G224" s="21">
        <f t="shared" si="12"/>
        <v>2.0512820512820513E-2</v>
      </c>
    </row>
    <row r="225" spans="1:10" x14ac:dyDescent="0.25">
      <c r="A225" s="11" t="s">
        <v>172</v>
      </c>
      <c r="B225" s="206">
        <f t="shared" si="11"/>
        <v>35.795164000292203</v>
      </c>
      <c r="E225" s="206" t="s">
        <v>94</v>
      </c>
      <c r="F225" s="206">
        <v>7000</v>
      </c>
      <c r="G225" s="21">
        <f t="shared" si="12"/>
        <v>5.9829059829059832E-2</v>
      </c>
    </row>
    <row r="226" spans="1:10" x14ac:dyDescent="0.25">
      <c r="A226" s="11" t="s">
        <v>172</v>
      </c>
      <c r="B226" s="206">
        <f t="shared" si="11"/>
        <v>5.472400467528673</v>
      </c>
      <c r="E226" s="206" t="s">
        <v>24</v>
      </c>
      <c r="F226" s="206">
        <v>2737</v>
      </c>
      <c r="G226" s="21">
        <f t="shared" si="12"/>
        <v>2.3393162393162394E-2</v>
      </c>
    </row>
    <row r="227" spans="1:10" x14ac:dyDescent="0.25">
      <c r="A227" s="11" t="s">
        <v>172</v>
      </c>
      <c r="B227" s="206">
        <f t="shared" si="11"/>
        <v>8.9487910000730508</v>
      </c>
      <c r="E227" s="206" t="s">
        <v>25</v>
      </c>
      <c r="F227" s="206">
        <v>3500</v>
      </c>
      <c r="G227" s="21">
        <f t="shared" si="12"/>
        <v>2.9914529914529916E-2</v>
      </c>
    </row>
    <row r="228" spans="1:10" x14ac:dyDescent="0.25">
      <c r="A228" s="11" t="s">
        <v>172</v>
      </c>
      <c r="B228" s="206">
        <f t="shared" si="11"/>
        <v>42.706783548834842</v>
      </c>
      <c r="E228" s="206" t="s">
        <v>111</v>
      </c>
      <c r="F228" s="206">
        <v>7646</v>
      </c>
      <c r="G228" s="21">
        <f t="shared" si="12"/>
        <v>6.5350427350427356E-2</v>
      </c>
    </row>
    <row r="229" spans="1:10" x14ac:dyDescent="0.25">
      <c r="A229" s="11" t="s">
        <v>172</v>
      </c>
      <c r="B229" s="206">
        <f t="shared" si="11"/>
        <v>30.864197530864196</v>
      </c>
      <c r="E229" s="206" t="s">
        <v>56</v>
      </c>
      <c r="F229" s="206">
        <v>6500</v>
      </c>
      <c r="G229" s="21">
        <f t="shared" si="12"/>
        <v>5.5555555555555552E-2</v>
      </c>
    </row>
    <row r="230" spans="1:10" x14ac:dyDescent="0.25">
      <c r="A230" s="11" t="s">
        <v>172</v>
      </c>
      <c r="B230" s="206">
        <f t="shared" si="11"/>
        <v>4.2288231426692953</v>
      </c>
      <c r="E230" s="206" t="s">
        <v>118</v>
      </c>
      <c r="F230" s="206">
        <v>2406</v>
      </c>
      <c r="G230" s="21">
        <f t="shared" si="12"/>
        <v>2.0564102564102564E-2</v>
      </c>
    </row>
    <row r="231" spans="1:10" x14ac:dyDescent="0.25">
      <c r="A231" s="11" t="s">
        <v>172</v>
      </c>
      <c r="B231" s="206">
        <f t="shared" si="11"/>
        <v>2.4011753963036018</v>
      </c>
      <c r="E231" s="206" t="s">
        <v>29</v>
      </c>
      <c r="F231" s="206">
        <v>1813</v>
      </c>
      <c r="G231" s="21">
        <f t="shared" si="12"/>
        <v>1.5495726495726496E-2</v>
      </c>
    </row>
    <row r="232" spans="1:10" x14ac:dyDescent="0.25">
      <c r="A232" s="11" t="s">
        <v>172</v>
      </c>
      <c r="B232" s="206">
        <f t="shared" si="11"/>
        <v>35.795164000292203</v>
      </c>
      <c r="E232" s="206" t="s">
        <v>16</v>
      </c>
      <c r="F232" s="206">
        <v>7000</v>
      </c>
      <c r="G232" s="21">
        <f t="shared" si="12"/>
        <v>5.9829059829059832E-2</v>
      </c>
    </row>
    <row r="233" spans="1:10" x14ac:dyDescent="0.25">
      <c r="A233" s="11" t="s">
        <v>172</v>
      </c>
      <c r="B233" s="206">
        <f t="shared" si="11"/>
        <v>1.6944473664986486</v>
      </c>
      <c r="E233" s="206" t="s">
        <v>121</v>
      </c>
      <c r="F233" s="206">
        <v>1523</v>
      </c>
      <c r="G233" s="21">
        <f t="shared" si="12"/>
        <v>1.3017094017094017E-2</v>
      </c>
    </row>
    <row r="234" spans="1:10" x14ac:dyDescent="0.25">
      <c r="A234" s="11" t="s">
        <v>172</v>
      </c>
      <c r="B234" s="206">
        <f t="shared" si="11"/>
        <v>1.6436554898093356</v>
      </c>
      <c r="E234" s="206" t="s">
        <v>32</v>
      </c>
      <c r="F234" s="206">
        <v>1500</v>
      </c>
      <c r="G234" s="21">
        <f t="shared" si="12"/>
        <v>1.282051282051282E-2</v>
      </c>
    </row>
    <row r="235" spans="1:10" x14ac:dyDescent="0.25">
      <c r="A235" s="11" t="s">
        <v>172</v>
      </c>
      <c r="B235" s="206">
        <f t="shared" si="11"/>
        <v>0.83012345679012367</v>
      </c>
      <c r="E235" s="206" t="s">
        <v>31</v>
      </c>
      <c r="F235" s="206">
        <v>1066</v>
      </c>
      <c r="G235" s="21">
        <f t="shared" si="12"/>
        <v>9.1111111111111115E-3</v>
      </c>
    </row>
    <row r="236" spans="1:10" x14ac:dyDescent="0.25">
      <c r="A236" s="11" t="s">
        <v>172</v>
      </c>
      <c r="B236" s="206">
        <f t="shared" si="11"/>
        <v>4.5657096939148216</v>
      </c>
      <c r="E236" s="206" t="s">
        <v>128</v>
      </c>
      <c r="F236" s="206">
        <v>2500</v>
      </c>
      <c r="G236" s="21">
        <f t="shared" si="12"/>
        <v>2.1367521367521368E-2</v>
      </c>
    </row>
    <row r="237" spans="1:10" x14ac:dyDescent="0.25">
      <c r="A237" s="11" t="s">
        <v>172</v>
      </c>
      <c r="B237" s="206">
        <f t="shared" si="11"/>
        <v>295.13477975016434</v>
      </c>
      <c r="E237" s="206" t="s">
        <v>38</v>
      </c>
      <c r="F237" s="206">
        <v>20100</v>
      </c>
      <c r="G237" s="21">
        <f t="shared" si="12"/>
        <v>0.1717948717948718</v>
      </c>
    </row>
    <row r="238" spans="1:10" x14ac:dyDescent="0.25">
      <c r="A238" s="11" t="s">
        <v>172</v>
      </c>
      <c r="B238" s="206">
        <f t="shared" si="11"/>
        <v>0.64410913872452336</v>
      </c>
      <c r="E238" s="206" t="s">
        <v>47</v>
      </c>
      <c r="F238" s="206">
        <v>939</v>
      </c>
      <c r="G238" s="21">
        <f t="shared" si="12"/>
        <v>8.0256410256410258E-3</v>
      </c>
    </row>
    <row r="239" spans="1:10" x14ac:dyDescent="0.25">
      <c r="A239" s="150" t="s">
        <v>172</v>
      </c>
      <c r="B239" s="12">
        <f t="shared" si="11"/>
        <v>63.318065600116881</v>
      </c>
      <c r="C239" s="150"/>
      <c r="D239" s="12"/>
      <c r="E239" s="12" t="s">
        <v>171</v>
      </c>
      <c r="F239" s="12">
        <v>9310</v>
      </c>
      <c r="G239" s="27">
        <f t="shared" si="12"/>
        <v>7.9572649572649576E-2</v>
      </c>
      <c r="H239" s="12"/>
      <c r="I239" s="12"/>
      <c r="J239" s="147"/>
    </row>
    <row r="240" spans="1:10" x14ac:dyDescent="0.25">
      <c r="A240" s="11" t="s">
        <v>175</v>
      </c>
      <c r="B240" s="210">
        <v>1446.989194</v>
      </c>
      <c r="C240" s="11">
        <v>2113.3248359999998</v>
      </c>
      <c r="E240" s="210" t="s">
        <v>5</v>
      </c>
      <c r="F240" s="210">
        <v>2681000</v>
      </c>
      <c r="G240" s="21">
        <v>0.38039299999999998</v>
      </c>
      <c r="J240" s="76">
        <v>7047900</v>
      </c>
    </row>
    <row r="241" spans="1:14" x14ac:dyDescent="0.25">
      <c r="A241" s="11" t="s">
        <v>175</v>
      </c>
      <c r="B241" s="210">
        <v>2.211027912</v>
      </c>
      <c r="C241" s="210"/>
      <c r="E241" s="210" t="s">
        <v>6</v>
      </c>
      <c r="F241" s="210">
        <v>104800</v>
      </c>
      <c r="G241" s="21">
        <v>1.487E-2</v>
      </c>
    </row>
    <row r="242" spans="1:14" x14ac:dyDescent="0.25">
      <c r="A242" s="11" t="s">
        <v>175</v>
      </c>
      <c r="B242" s="210">
        <v>6.1652083400000004</v>
      </c>
      <c r="C242" s="210"/>
      <c r="E242" s="210" t="s">
        <v>15</v>
      </c>
      <c r="F242" s="210">
        <v>175000</v>
      </c>
      <c r="G242" s="21">
        <v>2.4830000000000001E-2</v>
      </c>
    </row>
    <row r="243" spans="1:14" x14ac:dyDescent="0.25">
      <c r="A243" s="11" t="s">
        <v>175</v>
      </c>
      <c r="B243" s="210">
        <v>3.1455144590000002</v>
      </c>
      <c r="C243" s="210"/>
      <c r="E243" s="210" t="s">
        <v>106</v>
      </c>
      <c r="F243" s="210">
        <v>125000</v>
      </c>
      <c r="G243" s="21">
        <v>1.7735999999999998E-2</v>
      </c>
    </row>
    <row r="244" spans="1:14" x14ac:dyDescent="0.25">
      <c r="A244" s="11" t="s">
        <v>175</v>
      </c>
      <c r="B244" s="210">
        <v>31.25101329</v>
      </c>
      <c r="C244" s="210"/>
      <c r="E244" s="210" t="s">
        <v>9</v>
      </c>
      <c r="F244" s="210">
        <v>394000</v>
      </c>
      <c r="G244" s="21">
        <v>5.5903000000000001E-2</v>
      </c>
    </row>
    <row r="245" spans="1:14" x14ac:dyDescent="0.25">
      <c r="A245" s="11" t="s">
        <v>175</v>
      </c>
      <c r="B245" s="210">
        <v>3.1298818509999999</v>
      </c>
      <c r="C245" s="210"/>
      <c r="E245" s="210" t="s">
        <v>26</v>
      </c>
      <c r="F245" s="210">
        <v>124689</v>
      </c>
      <c r="G245" s="21">
        <v>1.7690999999999998E-2</v>
      </c>
    </row>
    <row r="246" spans="1:14" x14ac:dyDescent="0.25">
      <c r="A246" s="11" t="s">
        <v>175</v>
      </c>
      <c r="B246" s="210">
        <v>70.077029330000002</v>
      </c>
      <c r="C246" s="210"/>
      <c r="E246" s="210" t="s">
        <v>117</v>
      </c>
      <c r="F246" s="210">
        <v>590000</v>
      </c>
      <c r="G246" s="21">
        <v>8.3711999999999995E-2</v>
      </c>
    </row>
    <row r="247" spans="1:14" x14ac:dyDescent="0.25">
      <c r="A247" s="11" t="s">
        <v>175</v>
      </c>
      <c r="B247" s="210">
        <v>0.26159775299999999</v>
      </c>
      <c r="C247" s="210"/>
      <c r="E247" s="210" t="s">
        <v>160</v>
      </c>
      <c r="F247" s="210">
        <v>36048</v>
      </c>
      <c r="G247" s="21">
        <v>5.1149999999999998E-3</v>
      </c>
    </row>
    <row r="248" spans="1:14" x14ac:dyDescent="0.25">
      <c r="A248" s="11" t="s">
        <v>175</v>
      </c>
      <c r="B248" s="210">
        <v>62.554726119999998</v>
      </c>
      <c r="C248" s="210"/>
      <c r="E248" s="210" t="s">
        <v>126</v>
      </c>
      <c r="F248" s="210">
        <v>557435</v>
      </c>
      <c r="G248" s="21">
        <v>7.9091999999999996E-2</v>
      </c>
    </row>
    <row r="249" spans="1:14" x14ac:dyDescent="0.25">
      <c r="A249" s="11" t="s">
        <v>175</v>
      </c>
      <c r="B249" s="210">
        <v>0</v>
      </c>
      <c r="C249" s="210"/>
      <c r="E249" s="210" t="s">
        <v>38</v>
      </c>
      <c r="F249" s="210">
        <v>0</v>
      </c>
      <c r="G249" s="21">
        <v>0</v>
      </c>
    </row>
    <row r="250" spans="1:14" x14ac:dyDescent="0.25">
      <c r="A250" s="11" t="s">
        <v>175</v>
      </c>
      <c r="B250" s="210">
        <v>1.2884027229999999</v>
      </c>
      <c r="C250" s="210"/>
      <c r="E250" s="210" t="s">
        <v>47</v>
      </c>
      <c r="F250" s="210">
        <v>80000</v>
      </c>
      <c r="G250" s="21">
        <v>1.1351E-2</v>
      </c>
    </row>
    <row r="251" spans="1:14" x14ac:dyDescent="0.25">
      <c r="A251" s="11" t="s">
        <v>175</v>
      </c>
      <c r="B251" s="210">
        <v>304.56632480000002</v>
      </c>
      <c r="C251" s="210"/>
      <c r="E251" s="210" t="s">
        <v>121</v>
      </c>
      <c r="F251" s="210">
        <v>1230000</v>
      </c>
      <c r="G251" s="21">
        <v>0.17451800000000001</v>
      </c>
    </row>
    <row r="252" spans="1:14" x14ac:dyDescent="0.25">
      <c r="A252" s="150" t="s">
        <v>175</v>
      </c>
      <c r="B252" s="12">
        <v>181.68491520000001</v>
      </c>
      <c r="C252" s="12"/>
      <c r="D252" s="12"/>
      <c r="E252" s="12" t="s">
        <v>82</v>
      </c>
      <c r="F252" s="12">
        <v>950000</v>
      </c>
      <c r="G252" s="27">
        <v>0.13479099999999999</v>
      </c>
      <c r="H252" s="12"/>
      <c r="I252" s="12"/>
      <c r="J252" s="147"/>
    </row>
    <row r="253" spans="1:14" x14ac:dyDescent="0.25">
      <c r="A253" s="11" t="s">
        <v>177</v>
      </c>
      <c r="B253" s="220">
        <v>1316.871034</v>
      </c>
      <c r="C253" s="11">
        <v>3542.6513829999999</v>
      </c>
      <c r="E253" s="79" t="s">
        <v>15</v>
      </c>
      <c r="F253" s="229">
        <v>15500</v>
      </c>
      <c r="G253" s="219">
        <v>0.3629</v>
      </c>
      <c r="J253" s="173">
        <v>42700</v>
      </c>
      <c r="K253" s="218"/>
      <c r="L253" s="114"/>
      <c r="M253" s="114"/>
    </row>
    <row r="254" spans="1:14" x14ac:dyDescent="0.25">
      <c r="A254" s="11" t="s">
        <v>177</v>
      </c>
      <c r="B254" s="220">
        <v>5.4812529999999998E-2</v>
      </c>
      <c r="C254" s="218"/>
      <c r="E254" s="79" t="s">
        <v>22</v>
      </c>
      <c r="F254" s="229">
        <v>100</v>
      </c>
      <c r="G254" s="219">
        <v>2.3E-3</v>
      </c>
      <c r="J254" s="218"/>
      <c r="K254" s="218"/>
      <c r="L254" s="114"/>
      <c r="M254" s="114"/>
      <c r="N254" s="114"/>
    </row>
    <row r="255" spans="1:14" x14ac:dyDescent="0.25">
      <c r="A255" s="11" t="s">
        <v>177</v>
      </c>
      <c r="B255" s="220">
        <v>5.4812530019999999</v>
      </c>
      <c r="C255" s="218"/>
      <c r="E255" s="79" t="s">
        <v>36</v>
      </c>
      <c r="F255" s="229">
        <v>1000</v>
      </c>
      <c r="G255" s="219">
        <v>2.3400000000000001E-2</v>
      </c>
      <c r="J255" s="218"/>
      <c r="K255" s="218"/>
      <c r="L255" s="114"/>
      <c r="M255" s="114"/>
      <c r="N255" s="114"/>
    </row>
    <row r="256" spans="1:14" x14ac:dyDescent="0.25">
      <c r="A256" s="11" t="s">
        <v>177</v>
      </c>
      <c r="B256" s="220">
        <v>268.5813971</v>
      </c>
      <c r="C256" s="218"/>
      <c r="E256" s="79" t="s">
        <v>16</v>
      </c>
      <c r="F256" s="229">
        <v>7000</v>
      </c>
      <c r="G256" s="219">
        <v>0.16389999999999999</v>
      </c>
      <c r="J256" s="218"/>
      <c r="K256" s="218"/>
      <c r="L256" s="114"/>
      <c r="M256" s="114"/>
      <c r="N256" s="114"/>
    </row>
    <row r="257" spans="1:14" x14ac:dyDescent="0.25">
      <c r="A257" s="11" t="s">
        <v>177</v>
      </c>
      <c r="B257" s="220">
        <v>1951.3338739999999</v>
      </c>
      <c r="C257" s="218"/>
      <c r="E257" s="79" t="s">
        <v>121</v>
      </c>
      <c r="F257" s="229">
        <v>18868</v>
      </c>
      <c r="G257" s="219">
        <v>0.44169999999999998</v>
      </c>
      <c r="J257" s="218"/>
      <c r="K257" s="218"/>
      <c r="L257" s="114"/>
      <c r="M257" s="114"/>
      <c r="N257" s="114"/>
    </row>
    <row r="258" spans="1:14" x14ac:dyDescent="0.25">
      <c r="A258" s="11" t="s">
        <v>177</v>
      </c>
      <c r="B258" s="220">
        <v>0.329012211</v>
      </c>
      <c r="C258" s="114"/>
      <c r="E258" s="79" t="s">
        <v>111</v>
      </c>
      <c r="F258" s="229">
        <v>245</v>
      </c>
      <c r="G258" s="219">
        <v>5.7000000000000002E-3</v>
      </c>
      <c r="J258" s="114"/>
      <c r="K258" s="114"/>
      <c r="L258" s="114"/>
      <c r="M258" s="114"/>
      <c r="N258" s="114"/>
    </row>
    <row r="259" spans="1:14" x14ac:dyDescent="0.25">
      <c r="A259" s="150" t="s">
        <v>177</v>
      </c>
      <c r="B259" s="230">
        <v>0</v>
      </c>
      <c r="C259" s="150"/>
      <c r="D259" s="12"/>
      <c r="E259" s="128" t="s">
        <v>38</v>
      </c>
      <c r="F259" s="12"/>
      <c r="G259" s="27"/>
      <c r="H259" s="12"/>
      <c r="I259" s="12"/>
      <c r="J259" s="147"/>
    </row>
    <row r="260" spans="1:14" x14ac:dyDescent="0.25">
      <c r="A260" s="11" t="s">
        <v>179</v>
      </c>
      <c r="B260">
        <f t="shared" ref="B260:B284" si="13">POWER((F260/$J$260)*100, 2)</f>
        <v>6.1917422345356707E-4</v>
      </c>
      <c r="C260" s="11">
        <f>SUM(B260:B284)</f>
        <v>2627.7467661969736</v>
      </c>
      <c r="E260" s="229" t="s">
        <v>130</v>
      </c>
      <c r="F260" s="229">
        <v>3409</v>
      </c>
      <c r="G260" s="21">
        <f t="shared" ref="G260:G284" si="14">F260/$J$260</f>
        <v>2.4883211678832119E-4</v>
      </c>
      <c r="J260" s="76">
        <v>13700000</v>
      </c>
    </row>
    <row r="261" spans="1:14" x14ac:dyDescent="0.25">
      <c r="A261" s="11" t="s">
        <v>179</v>
      </c>
      <c r="B261" s="229">
        <f t="shared" si="13"/>
        <v>0.55637443236187334</v>
      </c>
      <c r="E261" s="229" t="s">
        <v>17</v>
      </c>
      <c r="F261" s="229">
        <v>102189</v>
      </c>
      <c r="G261" s="21">
        <f t="shared" si="14"/>
        <v>7.4590510948905108E-3</v>
      </c>
    </row>
    <row r="262" spans="1:14" x14ac:dyDescent="0.25">
      <c r="A262" s="11" t="s">
        <v>179</v>
      </c>
      <c r="B262" s="229">
        <f t="shared" si="13"/>
        <v>0.3409877990303159</v>
      </c>
      <c r="E262" s="229" t="s">
        <v>5</v>
      </c>
      <c r="F262" s="229">
        <v>80000</v>
      </c>
      <c r="G262" s="21">
        <f t="shared" si="14"/>
        <v>5.8394160583941602E-3</v>
      </c>
    </row>
    <row r="263" spans="1:14" x14ac:dyDescent="0.25">
      <c r="A263" s="11" t="s">
        <v>179</v>
      </c>
      <c r="B263" s="229">
        <f t="shared" si="13"/>
        <v>15.38849728147477</v>
      </c>
      <c r="E263" s="229" t="s">
        <v>6</v>
      </c>
      <c r="F263" s="229">
        <v>537426</v>
      </c>
      <c r="G263" s="21">
        <f t="shared" si="14"/>
        <v>3.9228175182481749E-2</v>
      </c>
    </row>
    <row r="264" spans="1:14" x14ac:dyDescent="0.25">
      <c r="A264" s="11" t="s">
        <v>179</v>
      </c>
      <c r="B264" s="229">
        <f t="shared" si="13"/>
        <v>8.7780281314934203E-4</v>
      </c>
      <c r="E264" s="229" t="s">
        <v>102</v>
      </c>
      <c r="F264" s="229">
        <v>4059</v>
      </c>
      <c r="G264" s="21">
        <f t="shared" si="14"/>
        <v>2.9627737226277373E-4</v>
      </c>
    </row>
    <row r="265" spans="1:14" x14ac:dyDescent="0.25">
      <c r="A265" s="11" t="s">
        <v>179</v>
      </c>
      <c r="B265" s="229">
        <f t="shared" si="13"/>
        <v>2.5787202301667644</v>
      </c>
      <c r="E265" s="229" t="s">
        <v>15</v>
      </c>
      <c r="F265" s="229">
        <v>220000</v>
      </c>
      <c r="G265" s="21">
        <f t="shared" si="14"/>
        <v>1.6058394160583942E-2</v>
      </c>
    </row>
    <row r="266" spans="1:14" x14ac:dyDescent="0.25">
      <c r="A266" s="11" t="s">
        <v>179</v>
      </c>
      <c r="B266" s="229">
        <f t="shared" si="13"/>
        <v>0.11273909105439819</v>
      </c>
      <c r="E266" s="229" t="s">
        <v>142</v>
      </c>
      <c r="F266" s="229">
        <v>46000</v>
      </c>
      <c r="G266" s="21">
        <f t="shared" si="14"/>
        <v>3.3576642335766422E-3</v>
      </c>
    </row>
    <row r="267" spans="1:14" x14ac:dyDescent="0.25">
      <c r="A267" s="11" t="s">
        <v>179</v>
      </c>
      <c r="B267" s="229">
        <f t="shared" si="13"/>
        <v>13.217470596462253</v>
      </c>
      <c r="E267" s="229" t="s">
        <v>134</v>
      </c>
      <c r="F267" s="229">
        <v>498075</v>
      </c>
      <c r="G267" s="21">
        <f t="shared" si="14"/>
        <v>3.6355839416058397E-2</v>
      </c>
    </row>
    <row r="268" spans="1:14" x14ac:dyDescent="0.25">
      <c r="A268" s="11" t="s">
        <v>179</v>
      </c>
      <c r="B268" s="229">
        <f t="shared" si="13"/>
        <v>1.0465461132718847E-3</v>
      </c>
      <c r="E268" s="229" t="s">
        <v>21</v>
      </c>
      <c r="F268" s="229">
        <v>4432</v>
      </c>
      <c r="G268" s="21">
        <f t="shared" si="14"/>
        <v>3.2350364963503652E-4</v>
      </c>
    </row>
    <row r="269" spans="1:14" x14ac:dyDescent="0.25">
      <c r="A269" s="11" t="s">
        <v>179</v>
      </c>
      <c r="B269" s="229">
        <f t="shared" si="13"/>
        <v>91.61563834514358</v>
      </c>
      <c r="E269" s="229" t="s">
        <v>9</v>
      </c>
      <c r="F269" s="229">
        <v>1311310</v>
      </c>
      <c r="G269" s="21">
        <f t="shared" si="14"/>
        <v>9.5716058394160586E-2</v>
      </c>
    </row>
    <row r="270" spans="1:14" x14ac:dyDescent="0.25">
      <c r="A270" s="11" t="s">
        <v>179</v>
      </c>
      <c r="B270" s="229">
        <f t="shared" si="13"/>
        <v>1.1769407000905752E-3</v>
      </c>
      <c r="E270" s="229" t="s">
        <v>23</v>
      </c>
      <c r="F270" s="229">
        <v>4700</v>
      </c>
      <c r="G270" s="21">
        <f t="shared" si="14"/>
        <v>3.4306569343065695E-4</v>
      </c>
    </row>
    <row r="271" spans="1:14" x14ac:dyDescent="0.25">
      <c r="A271" s="11" t="s">
        <v>179</v>
      </c>
      <c r="B271" s="229">
        <f t="shared" si="13"/>
        <v>2.3845446227822471</v>
      </c>
      <c r="E271" s="229" t="s">
        <v>24</v>
      </c>
      <c r="F271" s="229">
        <v>211555</v>
      </c>
      <c r="G271" s="21">
        <f t="shared" si="14"/>
        <v>1.5441970802919707E-2</v>
      </c>
    </row>
    <row r="272" spans="1:14" x14ac:dyDescent="0.25">
      <c r="A272" s="11" t="s">
        <v>179</v>
      </c>
      <c r="B272" s="229">
        <f t="shared" si="13"/>
        <v>136.85584154723213</v>
      </c>
      <c r="E272" s="229" t="s">
        <v>36</v>
      </c>
      <c r="F272" s="229">
        <v>1602700</v>
      </c>
      <c r="G272" s="21">
        <f t="shared" si="14"/>
        <v>0.11698540145985402</v>
      </c>
    </row>
    <row r="273" spans="1:10" x14ac:dyDescent="0.25">
      <c r="A273" s="11" t="s">
        <v>179</v>
      </c>
      <c r="B273" s="229">
        <f t="shared" si="13"/>
        <v>1.3319835899621715E-3</v>
      </c>
      <c r="E273" s="229" t="s">
        <v>181</v>
      </c>
      <c r="F273" s="229">
        <v>5000</v>
      </c>
      <c r="G273" s="21">
        <f t="shared" si="14"/>
        <v>3.6496350364963501E-4</v>
      </c>
    </row>
    <row r="274" spans="1:10" x14ac:dyDescent="0.25">
      <c r="A274" s="11" t="s">
        <v>179</v>
      </c>
      <c r="B274" s="229">
        <f t="shared" si="13"/>
        <v>0.57959880654270357</v>
      </c>
      <c r="E274" s="229" t="s">
        <v>90</v>
      </c>
      <c r="F274" s="229">
        <v>104300</v>
      </c>
      <c r="G274" s="21">
        <f t="shared" si="14"/>
        <v>7.6131386861313871E-3</v>
      </c>
    </row>
    <row r="275" spans="1:10" x14ac:dyDescent="0.25">
      <c r="A275" s="11" t="s">
        <v>179</v>
      </c>
      <c r="B275" s="229">
        <f t="shared" si="13"/>
        <v>4.3836744418988764E-2</v>
      </c>
      <c r="E275" s="229" t="s">
        <v>147</v>
      </c>
      <c r="F275" s="229">
        <v>28684</v>
      </c>
      <c r="G275" s="21">
        <f t="shared" si="14"/>
        <v>2.0937226277372265E-3</v>
      </c>
    </row>
    <row r="276" spans="1:10" x14ac:dyDescent="0.25">
      <c r="A276" s="11" t="s">
        <v>179</v>
      </c>
      <c r="B276" s="229">
        <f t="shared" si="13"/>
        <v>0.3200090574884118</v>
      </c>
      <c r="E276" s="229" t="s">
        <v>28</v>
      </c>
      <c r="F276" s="229">
        <v>77500</v>
      </c>
      <c r="G276" s="21">
        <f t="shared" si="14"/>
        <v>5.6569343065693434E-3</v>
      </c>
    </row>
    <row r="277" spans="1:10" x14ac:dyDescent="0.25">
      <c r="A277" s="11" t="s">
        <v>179</v>
      </c>
      <c r="B277" s="229">
        <f t="shared" si="13"/>
        <v>0.15462116473973042</v>
      </c>
      <c r="E277" s="229" t="s">
        <v>158</v>
      </c>
      <c r="F277" s="229">
        <v>53871</v>
      </c>
      <c r="G277" s="21">
        <f t="shared" si="14"/>
        <v>3.9321897810218982E-3</v>
      </c>
    </row>
    <row r="278" spans="1:10" x14ac:dyDescent="0.25">
      <c r="A278" s="11" t="s">
        <v>179</v>
      </c>
      <c r="B278" s="229">
        <f t="shared" si="13"/>
        <v>1.1987852309659546</v>
      </c>
      <c r="E278" s="229" t="s">
        <v>16</v>
      </c>
      <c r="F278" s="229">
        <v>150000</v>
      </c>
      <c r="G278" s="21">
        <f t="shared" si="14"/>
        <v>1.0948905109489052E-2</v>
      </c>
    </row>
    <row r="279" spans="1:10" x14ac:dyDescent="0.25">
      <c r="A279" s="11" t="s">
        <v>179</v>
      </c>
      <c r="B279" s="229">
        <f t="shared" si="13"/>
        <v>2237.2209494379026</v>
      </c>
      <c r="E279" s="229" t="s">
        <v>121</v>
      </c>
      <c r="F279" s="229">
        <v>6480000</v>
      </c>
      <c r="G279" s="21">
        <f t="shared" si="14"/>
        <v>0.472992700729927</v>
      </c>
    </row>
    <row r="280" spans="1:10" x14ac:dyDescent="0.25">
      <c r="A280" s="11" t="s">
        <v>179</v>
      </c>
      <c r="B280" s="229">
        <f t="shared" si="13"/>
        <v>4.95631093824924E-2</v>
      </c>
      <c r="E280" s="229" t="s">
        <v>182</v>
      </c>
      <c r="F280" s="229">
        <v>30500</v>
      </c>
      <c r="G280" s="21">
        <f t="shared" si="14"/>
        <v>2.2262773722627736E-3</v>
      </c>
    </row>
    <row r="281" spans="1:10" x14ac:dyDescent="0.25">
      <c r="A281" s="11" t="s">
        <v>179</v>
      </c>
      <c r="B281" s="229">
        <f t="shared" si="13"/>
        <v>105.09542228674943</v>
      </c>
      <c r="E281" s="229" t="s">
        <v>31</v>
      </c>
      <c r="F281" s="229">
        <v>1404470</v>
      </c>
      <c r="G281" s="21">
        <f t="shared" si="14"/>
        <v>0.10251605839416059</v>
      </c>
    </row>
    <row r="282" spans="1:10" x14ac:dyDescent="0.25">
      <c r="A282" s="11" t="s">
        <v>179</v>
      </c>
      <c r="B282" s="229">
        <f t="shared" si="13"/>
        <v>0.3149585484575631</v>
      </c>
      <c r="E282" s="229" t="s">
        <v>127</v>
      </c>
      <c r="F282" s="229">
        <v>76886</v>
      </c>
      <c r="G282" s="21">
        <f t="shared" si="14"/>
        <v>5.6121167883211682E-3</v>
      </c>
    </row>
    <row r="283" spans="1:10" x14ac:dyDescent="0.25">
      <c r="A283" s="11" t="s">
        <v>179</v>
      </c>
      <c r="B283" s="229">
        <f t="shared" si="13"/>
        <v>0.18546539506633281</v>
      </c>
      <c r="E283" s="229" t="s">
        <v>47</v>
      </c>
      <c r="F283" s="229">
        <v>59000</v>
      </c>
      <c r="G283" s="21">
        <f t="shared" si="14"/>
        <v>4.3065693430656936E-3</v>
      </c>
    </row>
    <row r="284" spans="1:10" x14ac:dyDescent="0.25">
      <c r="A284" s="150" t="s">
        <v>179</v>
      </c>
      <c r="B284" s="131">
        <f t="shared" si="13"/>
        <v>19.527690022110928</v>
      </c>
      <c r="C284" s="150"/>
      <c r="D284" s="131"/>
      <c r="E284" s="131" t="s">
        <v>86</v>
      </c>
      <c r="F284" s="131">
        <v>605405</v>
      </c>
      <c r="G284" s="128">
        <f t="shared" si="14"/>
        <v>4.4190145985401462E-2</v>
      </c>
      <c r="H284" s="131"/>
      <c r="I284" s="131"/>
      <c r="J284" s="147"/>
    </row>
    <row r="285" spans="1:10" x14ac:dyDescent="0.25">
      <c r="A285" s="11" t="s">
        <v>185</v>
      </c>
      <c r="B285" s="178">
        <f t="shared" ref="B285:B295" si="15">POWER((F285/$J$285)*100, 2)</f>
        <v>98.911572729015489</v>
      </c>
      <c r="C285" s="11">
        <f>SUM(B285:B295)</f>
        <v>1283.0263485987987</v>
      </c>
      <c r="E285" s="235" t="s">
        <v>5</v>
      </c>
      <c r="F285" s="235">
        <v>729</v>
      </c>
      <c r="G285" s="21">
        <f t="shared" ref="G285:G295" si="16">F285/$J$285</f>
        <v>9.9454297407912687E-2</v>
      </c>
      <c r="J285" s="76">
        <v>7330</v>
      </c>
    </row>
    <row r="286" spans="1:10" x14ac:dyDescent="0.25">
      <c r="A286" s="11" t="s">
        <v>185</v>
      </c>
      <c r="B286" s="178">
        <f t="shared" si="15"/>
        <v>295.95264373549435</v>
      </c>
      <c r="E286" s="235" t="s">
        <v>6</v>
      </c>
      <c r="F286" s="235">
        <v>1261</v>
      </c>
      <c r="G286" s="21">
        <f t="shared" si="16"/>
        <v>0.17203274215552525</v>
      </c>
    </row>
    <row r="287" spans="1:10" x14ac:dyDescent="0.25">
      <c r="A287" s="11" t="s">
        <v>185</v>
      </c>
      <c r="B287" s="178">
        <f t="shared" si="15"/>
        <v>209.1239537753425</v>
      </c>
      <c r="E287" s="235" t="s">
        <v>15</v>
      </c>
      <c r="F287" s="235">
        <v>1060</v>
      </c>
      <c r="G287" s="21">
        <f t="shared" si="16"/>
        <v>0.14461118690313779</v>
      </c>
    </row>
    <row r="288" spans="1:10" x14ac:dyDescent="0.25">
      <c r="A288" s="11" t="s">
        <v>185</v>
      </c>
      <c r="B288" s="178">
        <f t="shared" si="15"/>
        <v>173.55743921223029</v>
      </c>
      <c r="E288" s="235" t="s">
        <v>187</v>
      </c>
      <c r="F288" s="235">
        <v>965.66300000000001</v>
      </c>
      <c r="G288" s="21">
        <f t="shared" si="16"/>
        <v>0.1317412005457026</v>
      </c>
    </row>
    <row r="289" spans="1:10" x14ac:dyDescent="0.25">
      <c r="A289" s="11" t="s">
        <v>185</v>
      </c>
      <c r="B289" s="178">
        <f t="shared" si="15"/>
        <v>5.5061614885099077</v>
      </c>
      <c r="E289" s="235" t="s">
        <v>20</v>
      </c>
      <c r="F289" s="235">
        <v>172</v>
      </c>
      <c r="G289" s="21">
        <f t="shared" si="16"/>
        <v>2.3465211459754432E-2</v>
      </c>
    </row>
    <row r="290" spans="1:10" x14ac:dyDescent="0.25">
      <c r="A290" s="11" t="s">
        <v>185</v>
      </c>
      <c r="B290" s="178">
        <f t="shared" si="15"/>
        <v>65.2282105161282</v>
      </c>
      <c r="E290" s="235" t="s">
        <v>9</v>
      </c>
      <c r="F290" s="235">
        <v>592</v>
      </c>
      <c r="G290" s="21">
        <f t="shared" si="16"/>
        <v>8.0763983628922231E-2</v>
      </c>
    </row>
    <row r="291" spans="1:10" x14ac:dyDescent="0.25">
      <c r="A291" s="11" t="s">
        <v>185</v>
      </c>
      <c r="B291" s="178">
        <f t="shared" si="15"/>
        <v>4.471522774521719</v>
      </c>
      <c r="E291" s="235" t="s">
        <v>186</v>
      </c>
      <c r="F291" s="235">
        <v>155</v>
      </c>
      <c r="G291" s="21">
        <f t="shared" si="16"/>
        <v>2.1145975443383355E-2</v>
      </c>
    </row>
    <row r="292" spans="1:10" x14ac:dyDescent="0.25">
      <c r="A292" s="11" t="s">
        <v>185</v>
      </c>
      <c r="B292" s="178">
        <f t="shared" si="15"/>
        <v>6.515587069342569</v>
      </c>
      <c r="E292" s="235" t="s">
        <v>56</v>
      </c>
      <c r="F292" s="235">
        <v>187.10300000000001</v>
      </c>
      <c r="G292" s="21">
        <f t="shared" si="16"/>
        <v>2.5525648021828103E-2</v>
      </c>
    </row>
    <row r="293" spans="1:10" x14ac:dyDescent="0.25">
      <c r="A293" s="11" t="s">
        <v>185</v>
      </c>
      <c r="B293" s="178">
        <f t="shared" si="15"/>
        <v>313.43441773068128</v>
      </c>
      <c r="E293" s="235" t="s">
        <v>121</v>
      </c>
      <c r="F293" s="235">
        <v>1297.7090000000001</v>
      </c>
      <c r="G293" s="21">
        <f t="shared" si="16"/>
        <v>0.17704079126875855</v>
      </c>
    </row>
    <row r="294" spans="1:10" x14ac:dyDescent="0.25">
      <c r="A294" s="11" t="s">
        <v>185</v>
      </c>
      <c r="B294" s="178">
        <f t="shared" si="15"/>
        <v>106.0928103869612</v>
      </c>
      <c r="E294" s="235" t="s">
        <v>126</v>
      </c>
      <c r="F294" s="235">
        <v>755</v>
      </c>
      <c r="G294" s="21">
        <f t="shared" si="16"/>
        <v>0.10300136425648022</v>
      </c>
    </row>
    <row r="295" spans="1:10" x14ac:dyDescent="0.25">
      <c r="A295" s="150" t="s">
        <v>185</v>
      </c>
      <c r="B295" s="131">
        <f t="shared" si="15"/>
        <v>4.2320291805713506</v>
      </c>
      <c r="C295" s="150"/>
      <c r="D295" s="12"/>
      <c r="E295" s="12" t="s">
        <v>171</v>
      </c>
      <c r="F295" s="12">
        <v>150.792</v>
      </c>
      <c r="G295" s="27">
        <f t="shared" si="16"/>
        <v>2.0571896316507503E-2</v>
      </c>
      <c r="H295" s="12"/>
      <c r="I295" s="12"/>
      <c r="J295" s="147"/>
    </row>
    <row r="296" spans="1:10" x14ac:dyDescent="0.25">
      <c r="A296" s="11" t="s">
        <v>188</v>
      </c>
      <c r="B296" s="178">
        <f t="shared" ref="B296:B343" si="17">POWER((F296/$J$296)*100, 2)</f>
        <v>2.4643875998038772E-2</v>
      </c>
      <c r="C296" s="11">
        <f>SUM(B296:B343)</f>
        <v>1210.845433957106</v>
      </c>
      <c r="E296" s="235" t="s">
        <v>97</v>
      </c>
      <c r="F296" s="235">
        <v>900</v>
      </c>
      <c r="G296" s="238">
        <f t="shared" ref="G296:G309" si="18">F296/$J$296</f>
        <v>1.5698368067426235E-3</v>
      </c>
      <c r="J296" s="76">
        <v>573308</v>
      </c>
    </row>
    <row r="297" spans="1:10" x14ac:dyDescent="0.25">
      <c r="A297" s="11" t="s">
        <v>188</v>
      </c>
      <c r="B297" s="178">
        <f t="shared" si="17"/>
        <v>300.71964393281576</v>
      </c>
      <c r="E297" s="235" t="s">
        <v>5</v>
      </c>
      <c r="F297" s="235">
        <v>99418.888000000006</v>
      </c>
      <c r="G297" s="238">
        <f t="shared" si="18"/>
        <v>0.17341269963091394</v>
      </c>
    </row>
    <row r="298" spans="1:10" x14ac:dyDescent="0.25">
      <c r="A298" s="11" t="s">
        <v>188</v>
      </c>
      <c r="B298" s="178">
        <f t="shared" si="17"/>
        <v>7.6061345672959173E-3</v>
      </c>
      <c r="E298" s="235" t="s">
        <v>131</v>
      </c>
      <c r="F298" s="235">
        <v>500</v>
      </c>
      <c r="G298" s="238">
        <f t="shared" si="18"/>
        <v>8.7213155930145753E-4</v>
      </c>
    </row>
    <row r="299" spans="1:10" x14ac:dyDescent="0.25">
      <c r="A299" s="11" t="s">
        <v>188</v>
      </c>
      <c r="B299" s="178">
        <f t="shared" si="17"/>
        <v>4.0090109831920628E-7</v>
      </c>
      <c r="E299" s="235" t="s">
        <v>192</v>
      </c>
      <c r="F299" s="235">
        <v>3.63</v>
      </c>
      <c r="G299" s="238">
        <f t="shared" si="18"/>
        <v>6.331675120528581E-6</v>
      </c>
    </row>
    <row r="300" spans="1:10" x14ac:dyDescent="0.25">
      <c r="A300" s="11" t="s">
        <v>188</v>
      </c>
      <c r="B300" s="178">
        <f t="shared" si="17"/>
        <v>7.6061345672959172E-5</v>
      </c>
      <c r="E300" s="235" t="s">
        <v>39</v>
      </c>
      <c r="F300" s="235">
        <v>50</v>
      </c>
      <c r="G300" s="238">
        <f t="shared" si="18"/>
        <v>8.7213155930145755E-5</v>
      </c>
    </row>
    <row r="301" spans="1:10" x14ac:dyDescent="0.25">
      <c r="A301" s="11" t="s">
        <v>188</v>
      </c>
      <c r="B301" s="178">
        <f t="shared" si="17"/>
        <v>469.3935521021649</v>
      </c>
      <c r="E301" s="235" t="s">
        <v>6</v>
      </c>
      <c r="F301" s="235">
        <v>124210</v>
      </c>
      <c r="G301" s="238">
        <f t="shared" si="18"/>
        <v>0.21665492196166808</v>
      </c>
    </row>
    <row r="302" spans="1:10" x14ac:dyDescent="0.25">
      <c r="A302" s="11" t="s">
        <v>188</v>
      </c>
      <c r="B302" s="178">
        <f t="shared" si="17"/>
        <v>1.9015336418239793E-3</v>
      </c>
      <c r="E302" s="235" t="s">
        <v>101</v>
      </c>
      <c r="F302" s="235">
        <v>250</v>
      </c>
      <c r="G302" s="238">
        <f t="shared" si="18"/>
        <v>4.3606577965072876E-4</v>
      </c>
    </row>
    <row r="303" spans="1:10" x14ac:dyDescent="0.25">
      <c r="A303" s="11" t="s">
        <v>188</v>
      </c>
      <c r="B303" s="178">
        <f t="shared" si="17"/>
        <v>17.644489600272617</v>
      </c>
      <c r="E303" s="235" t="s">
        <v>82</v>
      </c>
      <c r="F303" s="235">
        <v>24082</v>
      </c>
      <c r="G303" s="238">
        <f t="shared" si="18"/>
        <v>4.2005344422195397E-2</v>
      </c>
    </row>
    <row r="304" spans="1:10" x14ac:dyDescent="0.25">
      <c r="A304" s="11" t="s">
        <v>188</v>
      </c>
      <c r="B304" s="178">
        <f t="shared" si="17"/>
        <v>0.98641330523154314</v>
      </c>
      <c r="E304" s="235" t="s">
        <v>83</v>
      </c>
      <c r="F304" s="235">
        <v>5694</v>
      </c>
      <c r="G304" s="238">
        <f t="shared" si="18"/>
        <v>9.9318341973249989E-3</v>
      </c>
    </row>
    <row r="305" spans="1:7" x14ac:dyDescent="0.25">
      <c r="A305" s="11" t="s">
        <v>188</v>
      </c>
      <c r="B305" s="178">
        <f t="shared" si="17"/>
        <v>200.60236760556634</v>
      </c>
      <c r="E305" s="235" t="s">
        <v>15</v>
      </c>
      <c r="F305" s="235">
        <v>81200</v>
      </c>
      <c r="G305" s="238">
        <f t="shared" si="18"/>
        <v>0.14163416523055669</v>
      </c>
    </row>
    <row r="306" spans="1:7" x14ac:dyDescent="0.25">
      <c r="A306" s="11" t="s">
        <v>188</v>
      </c>
      <c r="B306" s="178">
        <f t="shared" si="17"/>
        <v>2.4229140862168565E-3</v>
      </c>
      <c r="E306" s="235" t="s">
        <v>103</v>
      </c>
      <c r="F306" s="235">
        <v>282.2</v>
      </c>
      <c r="G306" s="238">
        <f t="shared" si="18"/>
        <v>4.922310520697426E-4</v>
      </c>
    </row>
    <row r="307" spans="1:7" x14ac:dyDescent="0.25">
      <c r="A307" s="11" t="s">
        <v>188</v>
      </c>
      <c r="B307" s="178">
        <f t="shared" si="17"/>
        <v>6.8455211105663244E-2</v>
      </c>
      <c r="E307" s="235" t="s">
        <v>106</v>
      </c>
      <c r="F307" s="235">
        <v>1500</v>
      </c>
      <c r="G307" s="238">
        <f t="shared" si="18"/>
        <v>2.6163946779043726E-3</v>
      </c>
    </row>
    <row r="308" spans="1:7" x14ac:dyDescent="0.25">
      <c r="A308" s="11" t="s">
        <v>188</v>
      </c>
      <c r="B308" s="178">
        <f t="shared" si="17"/>
        <v>1.7113802776415809E-4</v>
      </c>
      <c r="E308" s="235" t="s">
        <v>19</v>
      </c>
      <c r="F308" s="235">
        <v>75</v>
      </c>
      <c r="G308" s="238">
        <f t="shared" si="18"/>
        <v>1.3081973389521861E-4</v>
      </c>
    </row>
    <row r="309" spans="1:7" x14ac:dyDescent="0.25">
      <c r="A309" s="11" t="s">
        <v>188</v>
      </c>
      <c r="B309" s="178">
        <f t="shared" si="17"/>
        <v>2.3852838003039995E-5</v>
      </c>
      <c r="E309" s="235" t="s">
        <v>94</v>
      </c>
      <c r="F309" s="235">
        <v>28</v>
      </c>
      <c r="G309" s="238">
        <f t="shared" si="18"/>
        <v>4.8839367320881622E-5</v>
      </c>
    </row>
    <row r="310" spans="1:7" x14ac:dyDescent="0.25">
      <c r="A310" s="11" t="s">
        <v>188</v>
      </c>
      <c r="B310" s="178">
        <f t="shared" si="17"/>
        <v>0</v>
      </c>
      <c r="E310" s="235" t="s">
        <v>21</v>
      </c>
      <c r="F310" s="235"/>
      <c r="G310" s="238"/>
    </row>
    <row r="311" spans="1:7" x14ac:dyDescent="0.25">
      <c r="A311" s="11" t="s">
        <v>188</v>
      </c>
      <c r="B311" s="178">
        <f t="shared" si="17"/>
        <v>3.3132322175141009E-7</v>
      </c>
      <c r="E311" s="235" t="s">
        <v>190</v>
      </c>
      <c r="F311" s="235">
        <v>3.3</v>
      </c>
      <c r="G311" s="238">
        <f t="shared" ref="G311:G316" si="19">F311/$J$296</f>
        <v>5.7560682913896192E-6</v>
      </c>
    </row>
    <row r="312" spans="1:7" x14ac:dyDescent="0.25">
      <c r="A312" s="11" t="s">
        <v>188</v>
      </c>
      <c r="B312" s="178">
        <f t="shared" si="17"/>
        <v>70.098136172199162</v>
      </c>
      <c r="E312" s="235" t="s">
        <v>9</v>
      </c>
      <c r="F312" s="235">
        <v>48000</v>
      </c>
      <c r="G312" s="238">
        <f t="shared" si="19"/>
        <v>8.3724629692939923E-2</v>
      </c>
    </row>
    <row r="313" spans="1:7" x14ac:dyDescent="0.25">
      <c r="A313" s="11" t="s">
        <v>188</v>
      </c>
      <c r="B313" s="178">
        <f t="shared" si="17"/>
        <v>2.9237981276685507E-3</v>
      </c>
      <c r="E313" s="235" t="s">
        <v>23</v>
      </c>
      <c r="F313" s="235">
        <v>310</v>
      </c>
      <c r="G313" s="238">
        <f t="shared" si="19"/>
        <v>5.4072156676690367E-4</v>
      </c>
    </row>
    <row r="314" spans="1:7" x14ac:dyDescent="0.25">
      <c r="A314" s="11" t="s">
        <v>188</v>
      </c>
      <c r="B314" s="178">
        <f t="shared" si="17"/>
        <v>0.82267951479872625</v>
      </c>
      <c r="E314" s="235" t="s">
        <v>24</v>
      </c>
      <c r="F314" s="235">
        <v>5200</v>
      </c>
      <c r="G314" s="238">
        <f t="shared" si="19"/>
        <v>9.0701682167351576E-3</v>
      </c>
    </row>
    <row r="315" spans="1:7" x14ac:dyDescent="0.25">
      <c r="A315" s="11" t="s">
        <v>188</v>
      </c>
      <c r="B315" s="178">
        <f t="shared" si="17"/>
        <v>1.4865459822861408E-8</v>
      </c>
      <c r="E315" s="235" t="s">
        <v>111</v>
      </c>
      <c r="F315" s="235">
        <v>0.69899999999999995</v>
      </c>
      <c r="G315" s="238">
        <f t="shared" si="19"/>
        <v>1.2192399199034375E-6</v>
      </c>
    </row>
    <row r="316" spans="1:7" x14ac:dyDescent="0.25">
      <c r="A316" s="11" t="s">
        <v>188</v>
      </c>
      <c r="B316" s="178">
        <f t="shared" si="17"/>
        <v>0.73049316384309992</v>
      </c>
      <c r="E316" s="235" t="s">
        <v>36</v>
      </c>
      <c r="F316" s="235">
        <v>4900</v>
      </c>
      <c r="G316" s="238">
        <f t="shared" si="19"/>
        <v>8.5468892811542841E-3</v>
      </c>
    </row>
    <row r="317" spans="1:7" x14ac:dyDescent="0.25">
      <c r="A317" s="11" t="s">
        <v>188</v>
      </c>
      <c r="B317" s="178">
        <f t="shared" si="17"/>
        <v>0</v>
      </c>
      <c r="E317" s="235" t="s">
        <v>176</v>
      </c>
      <c r="F317" s="235"/>
      <c r="G317" s="238"/>
    </row>
    <row r="318" spans="1:7" x14ac:dyDescent="0.25">
      <c r="A318" s="11" t="s">
        <v>188</v>
      </c>
      <c r="B318" s="178">
        <f t="shared" si="17"/>
        <v>2.1981728899485197E-2</v>
      </c>
      <c r="E318" s="235" t="s">
        <v>137</v>
      </c>
      <c r="F318" s="235">
        <v>850</v>
      </c>
      <c r="G318" s="238">
        <f t="shared" ref="G318:G337" si="20">F318/$J$296</f>
        <v>1.4826236508124777E-3</v>
      </c>
    </row>
    <row r="319" spans="1:7" x14ac:dyDescent="0.25">
      <c r="A319" s="11" t="s">
        <v>188</v>
      </c>
      <c r="B319" s="178">
        <f t="shared" si="17"/>
        <v>2.2558970621612598E-3</v>
      </c>
      <c r="E319" s="235" t="s">
        <v>112</v>
      </c>
      <c r="F319" s="235">
        <v>272.3</v>
      </c>
      <c r="G319" s="238">
        <f t="shared" si="20"/>
        <v>4.7496284719557378E-4</v>
      </c>
    </row>
    <row r="320" spans="1:7" x14ac:dyDescent="0.25">
      <c r="A320" s="11" t="s">
        <v>188</v>
      </c>
      <c r="B320" s="178">
        <f t="shared" si="17"/>
        <v>2.4643875998038776E-6</v>
      </c>
      <c r="E320" s="235" t="s">
        <v>181</v>
      </c>
      <c r="F320" s="235">
        <v>9</v>
      </c>
      <c r="G320" s="238">
        <f t="shared" si="20"/>
        <v>1.5698368067426236E-5</v>
      </c>
    </row>
    <row r="321" spans="1:7" x14ac:dyDescent="0.25">
      <c r="A321" s="11" t="s">
        <v>188</v>
      </c>
      <c r="B321" s="178">
        <f t="shared" si="17"/>
        <v>1.7965385602570268E-3</v>
      </c>
      <c r="E321" s="235" t="s">
        <v>26</v>
      </c>
      <c r="F321" s="235">
        <v>243</v>
      </c>
      <c r="G321" s="238">
        <f t="shared" si="20"/>
        <v>4.2385593782050837E-4</v>
      </c>
    </row>
    <row r="322" spans="1:7" x14ac:dyDescent="0.25">
      <c r="A322" s="11" t="s">
        <v>188</v>
      </c>
      <c r="B322" s="178">
        <f t="shared" si="17"/>
        <v>1.6705535897381638</v>
      </c>
      <c r="E322" s="235" t="s">
        <v>191</v>
      </c>
      <c r="F322" s="235">
        <v>7410</v>
      </c>
      <c r="G322" s="238">
        <f t="shared" si="20"/>
        <v>1.29249897088476E-2</v>
      </c>
    </row>
    <row r="323" spans="1:7" x14ac:dyDescent="0.25">
      <c r="A323" s="11" t="s">
        <v>188</v>
      </c>
      <c r="B323" s="178">
        <f t="shared" si="17"/>
        <v>1.2207180213132216</v>
      </c>
      <c r="E323" s="235" t="s">
        <v>56</v>
      </c>
      <c r="F323" s="235">
        <v>6334.2569999999996</v>
      </c>
      <c r="G323" s="238">
        <f t="shared" si="20"/>
        <v>1.1048610868852345E-2</v>
      </c>
    </row>
    <row r="324" spans="1:7" x14ac:dyDescent="0.25">
      <c r="A324" s="11" t="s">
        <v>188</v>
      </c>
      <c r="B324" s="178">
        <f t="shared" si="17"/>
        <v>1.1770767063734853E-6</v>
      </c>
      <c r="E324" s="235" t="s">
        <v>165</v>
      </c>
      <c r="F324" s="235">
        <v>6.22</v>
      </c>
      <c r="G324" s="238">
        <f t="shared" si="20"/>
        <v>1.0849316597710131E-5</v>
      </c>
    </row>
    <row r="325" spans="1:7" x14ac:dyDescent="0.25">
      <c r="A325" s="11" t="s">
        <v>188</v>
      </c>
      <c r="B325" s="178">
        <f t="shared" si="17"/>
        <v>1.2267934443591583E-2</v>
      </c>
      <c r="E325" s="235" t="s">
        <v>116</v>
      </c>
      <c r="F325" s="235">
        <v>635</v>
      </c>
      <c r="G325" s="238">
        <f t="shared" si="20"/>
        <v>1.107607080312851E-3</v>
      </c>
    </row>
    <row r="326" spans="1:7" x14ac:dyDescent="0.25">
      <c r="A326" s="11" t="s">
        <v>188</v>
      </c>
      <c r="B326" s="178">
        <f t="shared" si="17"/>
        <v>4.4396703223923565E-3</v>
      </c>
      <c r="E326" s="235" t="s">
        <v>117</v>
      </c>
      <c r="F326" s="235">
        <v>382</v>
      </c>
      <c r="G326" s="238">
        <f t="shared" si="20"/>
        <v>6.6630851130631348E-4</v>
      </c>
    </row>
    <row r="327" spans="1:7" x14ac:dyDescent="0.25">
      <c r="A327" s="11" t="s">
        <v>188</v>
      </c>
      <c r="B327" s="178">
        <f t="shared" si="17"/>
        <v>0.24712331209144431</v>
      </c>
      <c r="E327" s="235" t="s">
        <v>92</v>
      </c>
      <c r="F327" s="235">
        <v>2850</v>
      </c>
      <c r="G327" s="238">
        <f t="shared" si="20"/>
        <v>4.9711498880183076E-3</v>
      </c>
    </row>
    <row r="328" spans="1:7" x14ac:dyDescent="0.25">
      <c r="A328" s="11" t="s">
        <v>188</v>
      </c>
      <c r="B328" s="178">
        <f t="shared" si="17"/>
        <v>1.365757522903655E-6</v>
      </c>
      <c r="E328" s="235" t="s">
        <v>85</v>
      </c>
      <c r="F328" s="235">
        <v>6.7</v>
      </c>
      <c r="G328" s="238">
        <f t="shared" si="20"/>
        <v>1.1686562894639531E-5</v>
      </c>
    </row>
    <row r="329" spans="1:7" x14ac:dyDescent="0.25">
      <c r="A329" s="11" t="s">
        <v>188</v>
      </c>
      <c r="B329" s="178">
        <f t="shared" si="17"/>
        <v>2.19817288994852E-4</v>
      </c>
      <c r="E329" s="235" t="s">
        <v>29</v>
      </c>
      <c r="F329" s="235">
        <v>85</v>
      </c>
      <c r="G329" s="238">
        <f t="shared" si="20"/>
        <v>1.4826236508124778E-4</v>
      </c>
    </row>
    <row r="330" spans="1:7" x14ac:dyDescent="0.25">
      <c r="A330" s="11" t="s">
        <v>188</v>
      </c>
      <c r="B330" s="178">
        <f t="shared" si="17"/>
        <v>52.904925350900783</v>
      </c>
      <c r="E330" s="235" t="s">
        <v>16</v>
      </c>
      <c r="F330" s="235">
        <v>41700</v>
      </c>
      <c r="G330" s="238">
        <f t="shared" si="20"/>
        <v>7.2735772045741554E-2</v>
      </c>
    </row>
    <row r="331" spans="1:7" x14ac:dyDescent="0.25">
      <c r="A331" s="11" t="s">
        <v>188</v>
      </c>
      <c r="B331" s="178">
        <f t="shared" si="17"/>
        <v>2.9237981276685503E-5</v>
      </c>
      <c r="E331" s="235" t="s">
        <v>37</v>
      </c>
      <c r="F331" s="235">
        <v>31</v>
      </c>
      <c r="G331" s="238">
        <f t="shared" si="20"/>
        <v>5.4072156676690366E-5</v>
      </c>
    </row>
    <row r="332" spans="1:7" x14ac:dyDescent="0.25">
      <c r="A332" s="11" t="s">
        <v>188</v>
      </c>
      <c r="B332" s="178">
        <f t="shared" si="17"/>
        <v>1.406374281493015E-3</v>
      </c>
      <c r="E332" s="235" t="s">
        <v>120</v>
      </c>
      <c r="F332" s="235">
        <v>215</v>
      </c>
      <c r="G332" s="238">
        <f t="shared" si="20"/>
        <v>3.7501657049962675E-4</v>
      </c>
    </row>
    <row r="333" spans="1:7" x14ac:dyDescent="0.25">
      <c r="A333" s="11" t="s">
        <v>188</v>
      </c>
      <c r="B333" s="178">
        <f t="shared" si="17"/>
        <v>12.661475846103475</v>
      </c>
      <c r="E333" s="235" t="s">
        <v>121</v>
      </c>
      <c r="F333" s="235">
        <v>20400</v>
      </c>
      <c r="G333" s="238">
        <f t="shared" si="20"/>
        <v>3.5582967619499466E-2</v>
      </c>
    </row>
    <row r="334" spans="1:7" x14ac:dyDescent="0.25">
      <c r="A334" s="11" t="s">
        <v>188</v>
      </c>
      <c r="B334" s="178">
        <f t="shared" si="17"/>
        <v>5.1235691881878118</v>
      </c>
      <c r="E334" s="235" t="s">
        <v>174</v>
      </c>
      <c r="F334" s="235">
        <v>12977</v>
      </c>
      <c r="G334" s="238">
        <f t="shared" si="20"/>
        <v>2.2635302490110028E-2</v>
      </c>
    </row>
    <row r="335" spans="1:7" x14ac:dyDescent="0.25">
      <c r="A335" s="11" t="s">
        <v>188</v>
      </c>
      <c r="B335" s="178">
        <f t="shared" si="17"/>
        <v>6.4378322977592641E-5</v>
      </c>
      <c r="E335" s="235" t="s">
        <v>161</v>
      </c>
      <c r="F335" s="235">
        <v>46</v>
      </c>
      <c r="G335" s="238">
        <f t="shared" si="20"/>
        <v>8.0236103455734087E-5</v>
      </c>
    </row>
    <row r="336" spans="1:7" x14ac:dyDescent="0.25">
      <c r="A336" s="11" t="s">
        <v>188</v>
      </c>
      <c r="B336" s="178">
        <f t="shared" si="17"/>
        <v>4.3084188642990989E-4</v>
      </c>
      <c r="E336" s="235" t="s">
        <v>166</v>
      </c>
      <c r="F336" s="235">
        <v>119</v>
      </c>
      <c r="G336" s="238">
        <f t="shared" si="20"/>
        <v>2.0756731111374688E-4</v>
      </c>
    </row>
    <row r="337" spans="1:10" x14ac:dyDescent="0.25">
      <c r="A337" s="11" t="s">
        <v>188</v>
      </c>
      <c r="B337" s="178">
        <f t="shared" si="17"/>
        <v>0.31154727187644077</v>
      </c>
      <c r="E337" s="235" t="s">
        <v>31</v>
      </c>
      <c r="F337" s="235">
        <v>3200</v>
      </c>
      <c r="G337" s="238">
        <f t="shared" si="20"/>
        <v>5.5816419795293283E-3</v>
      </c>
    </row>
    <row r="338" spans="1:10" x14ac:dyDescent="0.25">
      <c r="A338" s="11" t="s">
        <v>188</v>
      </c>
      <c r="B338" s="178">
        <f t="shared" si="17"/>
        <v>0</v>
      </c>
      <c r="E338" s="235" t="s">
        <v>193</v>
      </c>
      <c r="F338" s="235"/>
      <c r="G338" s="238"/>
    </row>
    <row r="339" spans="1:10" x14ac:dyDescent="0.25">
      <c r="A339" s="11" t="s">
        <v>188</v>
      </c>
      <c r="B339" s="178">
        <f t="shared" si="17"/>
        <v>23.852838003039995</v>
      </c>
      <c r="E339" s="235" t="s">
        <v>126</v>
      </c>
      <c r="F339" s="235">
        <v>28000</v>
      </c>
      <c r="G339" s="238">
        <f>F339/$J$296</f>
        <v>4.8839367320881621E-2</v>
      </c>
    </row>
    <row r="340" spans="1:10" x14ac:dyDescent="0.25">
      <c r="A340" s="11" t="s">
        <v>188</v>
      </c>
      <c r="B340" s="178">
        <f t="shared" si="17"/>
        <v>1.095283377690612E-8</v>
      </c>
      <c r="E340" s="235" t="s">
        <v>128</v>
      </c>
      <c r="F340" s="235">
        <v>0.6</v>
      </c>
      <c r="G340" s="238">
        <f>F340/$J$296</f>
        <v>1.046557871161749E-6</v>
      </c>
    </row>
    <row r="341" spans="1:10" x14ac:dyDescent="0.25">
      <c r="A341" s="11" t="s">
        <v>188</v>
      </c>
      <c r="B341" s="178">
        <f t="shared" si="17"/>
        <v>48.009805045337494</v>
      </c>
      <c r="E341" s="235" t="s">
        <v>38</v>
      </c>
      <c r="F341" s="235">
        <v>39724</v>
      </c>
      <c r="G341" s="238">
        <f>F341/$J$296</f>
        <v>6.9289108123382195E-2</v>
      </c>
    </row>
    <row r="342" spans="1:10" x14ac:dyDescent="0.25">
      <c r="A342" s="11" t="s">
        <v>188</v>
      </c>
      <c r="B342" s="178">
        <f t="shared" si="17"/>
        <v>3.6908819017423831</v>
      </c>
      <c r="E342" s="235" t="s">
        <v>12</v>
      </c>
      <c r="F342" s="235">
        <v>11014.203</v>
      </c>
      <c r="G342" s="238">
        <f>F342/$J$296</f>
        <v>1.9211668073705581E-2</v>
      </c>
    </row>
    <row r="343" spans="1:10" x14ac:dyDescent="0.25">
      <c r="A343" s="150" t="s">
        <v>188</v>
      </c>
      <c r="B343" s="131">
        <f t="shared" si="17"/>
        <v>1.0983258315175304E-3</v>
      </c>
      <c r="C343" s="150"/>
      <c r="D343" s="12"/>
      <c r="E343" s="12" t="s">
        <v>86</v>
      </c>
      <c r="F343" s="12">
        <v>190</v>
      </c>
      <c r="G343" s="237">
        <f>F343/$J$296</f>
        <v>3.3140999253455385E-4</v>
      </c>
      <c r="H343" s="12"/>
      <c r="I343" s="12"/>
      <c r="J343" s="147"/>
    </row>
    <row r="344" spans="1:10" x14ac:dyDescent="0.25">
      <c r="A344" s="11" t="s">
        <v>197</v>
      </c>
      <c r="B344" s="178">
        <f t="shared" ref="B344:B357" si="21">POWER((F344/$J$344)*100, 2)</f>
        <v>87.393366450256408</v>
      </c>
      <c r="C344" s="11">
        <f>SUM(B344:B357)</f>
        <v>1874.4072177772068</v>
      </c>
      <c r="E344" s="236" t="s">
        <v>5</v>
      </c>
      <c r="F344" s="236">
        <v>3300</v>
      </c>
      <c r="G344" s="241">
        <f t="shared" ref="G344:G357" si="22">F344/$J$344</f>
        <v>9.3484419263456089E-2</v>
      </c>
      <c r="J344" s="76">
        <v>35300</v>
      </c>
    </row>
    <row r="345" spans="1:10" x14ac:dyDescent="0.25">
      <c r="A345" s="11" t="s">
        <v>197</v>
      </c>
      <c r="B345" s="178">
        <f t="shared" si="21"/>
        <v>0.90061713038384061</v>
      </c>
      <c r="E345" s="236" t="s">
        <v>202</v>
      </c>
      <c r="F345" s="236">
        <v>335</v>
      </c>
      <c r="G345" s="238">
        <f t="shared" si="22"/>
        <v>9.4900849858356937E-3</v>
      </c>
    </row>
    <row r="346" spans="1:10" x14ac:dyDescent="0.25">
      <c r="A346" s="11" t="s">
        <v>197</v>
      </c>
      <c r="B346" s="178">
        <f t="shared" si="21"/>
        <v>1.2840164033095522</v>
      </c>
      <c r="E346" s="236" t="s">
        <v>6</v>
      </c>
      <c r="F346" s="236">
        <v>400</v>
      </c>
      <c r="G346" s="238">
        <f t="shared" si="22"/>
        <v>1.1331444759206799E-2</v>
      </c>
    </row>
    <row r="347" spans="1:10" x14ac:dyDescent="0.25">
      <c r="A347" s="11" t="s">
        <v>197</v>
      </c>
      <c r="B347" s="178">
        <f t="shared" si="21"/>
        <v>275.67287274594929</v>
      </c>
      <c r="E347" s="236" t="s">
        <v>82</v>
      </c>
      <c r="F347" s="236">
        <v>5861</v>
      </c>
      <c r="G347" s="238">
        <f t="shared" si="22"/>
        <v>0.16603399433427762</v>
      </c>
    </row>
    <row r="348" spans="1:10" x14ac:dyDescent="0.25">
      <c r="A348" s="11" t="s">
        <v>197</v>
      </c>
      <c r="B348" s="178">
        <f t="shared" si="21"/>
        <v>1.2840164033095521E-2</v>
      </c>
      <c r="E348" s="236" t="s">
        <v>15</v>
      </c>
      <c r="F348" s="236">
        <v>40</v>
      </c>
      <c r="G348" s="238">
        <f t="shared" si="22"/>
        <v>1.1331444759206798E-3</v>
      </c>
    </row>
    <row r="349" spans="1:10" x14ac:dyDescent="0.25">
      <c r="A349" s="11" t="s">
        <v>197</v>
      </c>
      <c r="B349" s="178">
        <f t="shared" si="21"/>
        <v>200.62756301711755</v>
      </c>
      <c r="E349" s="236" t="s">
        <v>204</v>
      </c>
      <c r="F349" s="236">
        <v>5000</v>
      </c>
      <c r="G349" s="238">
        <f t="shared" si="22"/>
        <v>0.14164305949008499</v>
      </c>
    </row>
    <row r="350" spans="1:10" x14ac:dyDescent="0.25">
      <c r="A350" s="11" t="s">
        <v>197</v>
      </c>
      <c r="B350" s="178">
        <f t="shared" si="21"/>
        <v>56.996083749969898</v>
      </c>
      <c r="E350" s="236" t="s">
        <v>142</v>
      </c>
      <c r="F350" s="236">
        <v>2665</v>
      </c>
      <c r="G350" s="238">
        <f t="shared" si="22"/>
        <v>7.5495750708215292E-2</v>
      </c>
    </row>
    <row r="351" spans="1:10" x14ac:dyDescent="0.25">
      <c r="A351" s="11" t="s">
        <v>197</v>
      </c>
      <c r="B351" s="178">
        <f t="shared" si="21"/>
        <v>0.72225922686162336</v>
      </c>
      <c r="E351" s="236" t="s">
        <v>36</v>
      </c>
      <c r="F351" s="236">
        <v>300</v>
      </c>
      <c r="G351" s="238">
        <f t="shared" si="22"/>
        <v>8.4985835694051E-3</v>
      </c>
    </row>
    <row r="352" spans="1:10" x14ac:dyDescent="0.25">
      <c r="A352" s="11" t="s">
        <v>197</v>
      </c>
      <c r="B352" s="178">
        <f t="shared" si="21"/>
        <v>0.66101966952627822</v>
      </c>
      <c r="E352" s="236" t="s">
        <v>165</v>
      </c>
      <c r="F352" s="236">
        <v>287</v>
      </c>
      <c r="G352" s="238">
        <f t="shared" si="22"/>
        <v>8.1303116147308785E-3</v>
      </c>
    </row>
    <row r="353" spans="1:10" x14ac:dyDescent="0.25">
      <c r="A353" s="11" t="s">
        <v>197</v>
      </c>
      <c r="B353" s="178">
        <f t="shared" si="21"/>
        <v>8.0251025206847029</v>
      </c>
      <c r="E353" s="236" t="s">
        <v>203</v>
      </c>
      <c r="F353" s="236">
        <v>1000</v>
      </c>
      <c r="G353" s="238">
        <f t="shared" si="22"/>
        <v>2.8328611898016998E-2</v>
      </c>
    </row>
    <row r="354" spans="1:10" x14ac:dyDescent="0.25">
      <c r="A354" s="11" t="s">
        <v>197</v>
      </c>
      <c r="B354" s="178">
        <f t="shared" si="21"/>
        <v>104.00532866807372</v>
      </c>
      <c r="E354" s="236" t="s">
        <v>16</v>
      </c>
      <c r="F354" s="236">
        <v>3600</v>
      </c>
      <c r="G354" s="238">
        <f t="shared" si="22"/>
        <v>0.10198300283286119</v>
      </c>
    </row>
    <row r="355" spans="1:10" x14ac:dyDescent="0.25">
      <c r="A355" s="11" t="s">
        <v>197</v>
      </c>
      <c r="B355" s="178">
        <f t="shared" si="21"/>
        <v>1.5185500244765624</v>
      </c>
      <c r="E355" s="236" t="s">
        <v>121</v>
      </c>
      <c r="F355" s="236">
        <v>435</v>
      </c>
      <c r="G355" s="238">
        <f t="shared" si="22"/>
        <v>1.2322946175637393E-2</v>
      </c>
    </row>
    <row r="356" spans="1:10" x14ac:dyDescent="0.25">
      <c r="A356" s="11" t="s">
        <v>197</v>
      </c>
      <c r="B356" s="178">
        <f t="shared" si="21"/>
        <v>1136.4347679541604</v>
      </c>
      <c r="E356" s="236" t="s">
        <v>89</v>
      </c>
      <c r="F356" s="236">
        <v>11900</v>
      </c>
      <c r="G356" s="238">
        <f t="shared" si="22"/>
        <v>0.33711048158640228</v>
      </c>
    </row>
    <row r="357" spans="1:10" x14ac:dyDescent="0.25">
      <c r="A357" s="150" t="s">
        <v>197</v>
      </c>
      <c r="B357" s="131">
        <f t="shared" si="21"/>
        <v>0.15283005240391942</v>
      </c>
      <c r="C357" s="150"/>
      <c r="D357" s="12"/>
      <c r="E357" s="12" t="s">
        <v>86</v>
      </c>
      <c r="F357" s="12">
        <v>138</v>
      </c>
      <c r="G357" s="237">
        <f t="shared" si="22"/>
        <v>3.9093484419263453E-3</v>
      </c>
      <c r="H357" s="12"/>
      <c r="I357" s="12"/>
      <c r="J357" s="147"/>
    </row>
    <row r="358" spans="1:10" x14ac:dyDescent="0.25">
      <c r="A358" s="11" t="s">
        <v>206</v>
      </c>
      <c r="B358" s="178">
        <f t="shared" ref="B358:B380" si="23">POWER((F358/$J$358)*100, 2)</f>
        <v>147.91712991238154</v>
      </c>
      <c r="C358" s="11">
        <f>SUM(B358:B380)</f>
        <v>1310.9910433137034</v>
      </c>
      <c r="E358" s="242" t="s">
        <v>5</v>
      </c>
      <c r="F358" s="242">
        <v>143513</v>
      </c>
      <c r="G358" s="238">
        <f t="shared" ref="G358:G369" si="24">F358/$J$358</f>
        <v>0.12162118644067797</v>
      </c>
      <c r="J358" s="76">
        <v>1180000</v>
      </c>
    </row>
    <row r="359" spans="1:10" x14ac:dyDescent="0.25">
      <c r="A359" s="11" t="s">
        <v>206</v>
      </c>
      <c r="B359" s="178">
        <f t="shared" si="23"/>
        <v>3.3818586613042236</v>
      </c>
      <c r="E359" s="242" t="s">
        <v>202</v>
      </c>
      <c r="F359" s="242">
        <v>21700</v>
      </c>
      <c r="G359" s="238">
        <f t="shared" si="24"/>
        <v>1.8389830508474578E-2</v>
      </c>
    </row>
    <row r="360" spans="1:10" x14ac:dyDescent="0.25">
      <c r="A360" s="11" t="s">
        <v>206</v>
      </c>
      <c r="B360" s="178">
        <f t="shared" si="23"/>
        <v>9.7069211146222347</v>
      </c>
      <c r="E360" s="242" t="s">
        <v>6</v>
      </c>
      <c r="F360" s="242">
        <v>36764</v>
      </c>
      <c r="G360" s="238">
        <f t="shared" si="24"/>
        <v>3.115593220338983E-2</v>
      </c>
    </row>
    <row r="361" spans="1:10" x14ac:dyDescent="0.25">
      <c r="A361" s="11" t="s">
        <v>206</v>
      </c>
      <c r="B361" s="178">
        <f t="shared" si="23"/>
        <v>6.463659867854064E-6</v>
      </c>
      <c r="E361" s="242" t="s">
        <v>102</v>
      </c>
      <c r="F361" s="242">
        <v>30</v>
      </c>
      <c r="G361" s="238">
        <f t="shared" si="24"/>
        <v>2.5423728813559322E-5</v>
      </c>
    </row>
    <row r="362" spans="1:10" x14ac:dyDescent="0.25">
      <c r="A362" s="11" t="s">
        <v>206</v>
      </c>
      <c r="B362" s="178">
        <f t="shared" si="23"/>
        <v>311.61524418988802</v>
      </c>
      <c r="E362" s="242" t="s">
        <v>82</v>
      </c>
      <c r="F362" s="242">
        <v>208301</v>
      </c>
      <c r="G362" s="238">
        <f t="shared" si="24"/>
        <v>0.17652627118644068</v>
      </c>
    </row>
    <row r="363" spans="1:10" x14ac:dyDescent="0.25">
      <c r="A363" s="11" t="s">
        <v>206</v>
      </c>
      <c r="B363" s="178">
        <f t="shared" si="23"/>
        <v>17.03310830221201</v>
      </c>
      <c r="E363" s="242" t="s">
        <v>15</v>
      </c>
      <c r="F363" s="242">
        <v>48700</v>
      </c>
      <c r="G363" s="238">
        <f t="shared" si="24"/>
        <v>4.1271186440677968E-2</v>
      </c>
    </row>
    <row r="364" spans="1:10" x14ac:dyDescent="0.25">
      <c r="A364" s="11" t="s">
        <v>206</v>
      </c>
      <c r="B364" s="178">
        <f t="shared" si="23"/>
        <v>6.2169928468830795</v>
      </c>
      <c r="E364" s="242" t="s">
        <v>103</v>
      </c>
      <c r="F364" s="242">
        <v>29422</v>
      </c>
      <c r="G364" s="238">
        <f t="shared" si="24"/>
        <v>2.4933898305084745E-2</v>
      </c>
    </row>
    <row r="365" spans="1:10" x14ac:dyDescent="0.25">
      <c r="A365" s="11" t="s">
        <v>206</v>
      </c>
      <c r="B365" s="178">
        <f t="shared" si="23"/>
        <v>29.975624999999997</v>
      </c>
      <c r="E365" s="242" t="s">
        <v>142</v>
      </c>
      <c r="F365" s="242">
        <v>64605</v>
      </c>
      <c r="G365" s="238">
        <f t="shared" si="24"/>
        <v>5.475E-2</v>
      </c>
    </row>
    <row r="366" spans="1:10" x14ac:dyDescent="0.25">
      <c r="A366" s="11" t="s">
        <v>206</v>
      </c>
      <c r="B366" s="178">
        <f t="shared" si="23"/>
        <v>11.67032979747199</v>
      </c>
      <c r="E366" s="242" t="s">
        <v>18</v>
      </c>
      <c r="F366" s="242">
        <v>40311</v>
      </c>
      <c r="G366" s="238">
        <f t="shared" si="24"/>
        <v>3.4161864406779659E-2</v>
      </c>
    </row>
    <row r="367" spans="1:10" x14ac:dyDescent="0.25">
      <c r="A367" s="11" t="s">
        <v>206</v>
      </c>
      <c r="B367" s="178">
        <f t="shared" si="23"/>
        <v>2.7787194771617355E-2</v>
      </c>
      <c r="E367" s="242" t="s">
        <v>134</v>
      </c>
      <c r="F367" s="242">
        <v>1967</v>
      </c>
      <c r="G367" s="238">
        <f t="shared" si="24"/>
        <v>1.6669491525423729E-3</v>
      </c>
    </row>
    <row r="368" spans="1:10" x14ac:dyDescent="0.25">
      <c r="A368" s="11" t="s">
        <v>206</v>
      </c>
      <c r="B368" s="178">
        <f t="shared" si="23"/>
        <v>2.0718918773340995</v>
      </c>
      <c r="E368" s="242" t="s">
        <v>21</v>
      </c>
      <c r="F368" s="242">
        <v>16985</v>
      </c>
      <c r="G368" s="238">
        <f t="shared" si="24"/>
        <v>1.439406779661017E-2</v>
      </c>
    </row>
    <row r="369" spans="1:10" x14ac:dyDescent="0.25">
      <c r="A369" s="11" t="s">
        <v>206</v>
      </c>
      <c r="B369" s="178">
        <f t="shared" si="23"/>
        <v>39.394771394714169</v>
      </c>
      <c r="E369" s="242" t="s">
        <v>23</v>
      </c>
      <c r="F369" s="242">
        <v>74063</v>
      </c>
      <c r="G369" s="238">
        <f t="shared" si="24"/>
        <v>6.276525423728814E-2</v>
      </c>
    </row>
    <row r="370" spans="1:10" x14ac:dyDescent="0.25">
      <c r="A370" s="11" t="s">
        <v>206</v>
      </c>
      <c r="B370" s="178">
        <f t="shared" si="23"/>
        <v>0</v>
      </c>
      <c r="E370" s="242" t="s">
        <v>36</v>
      </c>
      <c r="F370" s="234"/>
      <c r="G370" s="238"/>
    </row>
    <row r="371" spans="1:10" x14ac:dyDescent="0.25">
      <c r="A371" s="11" t="s">
        <v>206</v>
      </c>
      <c r="B371" s="178">
        <f t="shared" si="23"/>
        <v>0.24159724217178968</v>
      </c>
      <c r="E371" s="242" t="s">
        <v>181</v>
      </c>
      <c r="F371" s="242">
        <v>5800</v>
      </c>
      <c r="G371" s="238">
        <f t="shared" ref="G371:G377" si="25">F371/$J$358</f>
        <v>4.9152542372881353E-3</v>
      </c>
    </row>
    <row r="372" spans="1:10" x14ac:dyDescent="0.25">
      <c r="A372" s="11" t="s">
        <v>206</v>
      </c>
      <c r="B372" s="178">
        <f t="shared" si="23"/>
        <v>112.78980006463662</v>
      </c>
      <c r="E372" s="242" t="s">
        <v>203</v>
      </c>
      <c r="F372" s="242">
        <v>125319</v>
      </c>
      <c r="G372" s="238">
        <f t="shared" si="25"/>
        <v>0.10620254237288136</v>
      </c>
    </row>
    <row r="373" spans="1:10" x14ac:dyDescent="0.25">
      <c r="A373" s="11" t="s">
        <v>206</v>
      </c>
      <c r="B373" s="178">
        <f t="shared" si="23"/>
        <v>6.2881937661591503E-2</v>
      </c>
      <c r="E373" s="242" t="s">
        <v>117</v>
      </c>
      <c r="F373" s="242">
        <v>2959</v>
      </c>
      <c r="G373" s="238">
        <f t="shared" si="25"/>
        <v>2.5076271186440678E-3</v>
      </c>
    </row>
    <row r="374" spans="1:10" x14ac:dyDescent="0.25">
      <c r="A374" s="11" t="s">
        <v>206</v>
      </c>
      <c r="B374" s="178">
        <f t="shared" si="23"/>
        <v>4.0383967897156001</v>
      </c>
      <c r="E374" s="242" t="s">
        <v>158</v>
      </c>
      <c r="F374" s="242">
        <v>23713</v>
      </c>
      <c r="G374" s="238">
        <f t="shared" si="25"/>
        <v>2.0095762711864407E-2</v>
      </c>
    </row>
    <row r="375" spans="1:10" x14ac:dyDescent="0.25">
      <c r="A375" s="11" t="s">
        <v>206</v>
      </c>
      <c r="B375" s="178">
        <f t="shared" si="23"/>
        <v>603.99310542947433</v>
      </c>
      <c r="E375" s="242" t="s">
        <v>16</v>
      </c>
      <c r="F375" s="242">
        <v>290000</v>
      </c>
      <c r="G375" s="238">
        <f t="shared" si="25"/>
        <v>0.24576271186440679</v>
      </c>
    </row>
    <row r="376" spans="1:10" x14ac:dyDescent="0.25">
      <c r="A376" s="11" t="s">
        <v>206</v>
      </c>
      <c r="B376" s="178">
        <f t="shared" si="23"/>
        <v>1.5595805802930194E-3</v>
      </c>
      <c r="E376" s="242" t="s">
        <v>37</v>
      </c>
      <c r="F376" s="242">
        <v>466</v>
      </c>
      <c r="G376" s="238">
        <f t="shared" si="25"/>
        <v>3.9491525423728815E-4</v>
      </c>
    </row>
    <row r="377" spans="1:10" x14ac:dyDescent="0.25">
      <c r="A377" s="11" t="s">
        <v>206</v>
      </c>
      <c r="B377" s="178">
        <f t="shared" si="23"/>
        <v>9.6620873384085009</v>
      </c>
      <c r="E377" s="242" t="s">
        <v>121</v>
      </c>
      <c r="F377" s="242">
        <v>36679</v>
      </c>
      <c r="G377" s="238">
        <f t="shared" si="25"/>
        <v>3.1083898305084744E-2</v>
      </c>
    </row>
    <row r="378" spans="1:10" x14ac:dyDescent="0.25">
      <c r="A378" s="11" t="s">
        <v>206</v>
      </c>
      <c r="B378" s="178">
        <f t="shared" si="23"/>
        <v>0</v>
      </c>
      <c r="E378" s="242" t="s">
        <v>126</v>
      </c>
      <c r="F378" s="234"/>
      <c r="G378" s="238"/>
    </row>
    <row r="379" spans="1:10" x14ac:dyDescent="0.25">
      <c r="A379" s="11" t="s">
        <v>206</v>
      </c>
      <c r="B379" s="178">
        <f t="shared" si="23"/>
        <v>0</v>
      </c>
      <c r="E379" s="242" t="s">
        <v>12</v>
      </c>
      <c r="F379" s="234"/>
      <c r="G379" s="238"/>
    </row>
    <row r="380" spans="1:10" x14ac:dyDescent="0.25">
      <c r="A380" s="150" t="s">
        <v>206</v>
      </c>
      <c r="B380" s="131">
        <f t="shared" si="23"/>
        <v>1.1899481758115487</v>
      </c>
      <c r="C380" s="150"/>
      <c r="D380" s="12"/>
      <c r="E380" s="12" t="s">
        <v>86</v>
      </c>
      <c r="F380" s="12">
        <v>12872</v>
      </c>
      <c r="G380" s="237">
        <f>F380/$J$358</f>
        <v>1.0908474576271187E-2</v>
      </c>
      <c r="H380" s="12"/>
      <c r="I380" s="12"/>
      <c r="J380" s="147"/>
    </row>
    <row r="381" spans="1:10" x14ac:dyDescent="0.25">
      <c r="A381" s="11" t="s">
        <v>208</v>
      </c>
      <c r="B381" s="178">
        <f t="shared" ref="B381:B412" si="26">POWER((F381/$J$381)*100, 2)</f>
        <v>6.9940577829383233E-4</v>
      </c>
      <c r="C381" s="11">
        <f>SUM(B381:B433)</f>
        <v>1364.5275979357971</v>
      </c>
      <c r="E381" s="243" t="s">
        <v>17</v>
      </c>
      <c r="F381" s="243">
        <v>3200</v>
      </c>
      <c r="G381" s="238">
        <f t="shared" ref="G381:G399" si="27">F381/$J$381</f>
        <v>2.6446280991735538E-4</v>
      </c>
      <c r="J381" s="76">
        <v>12100000</v>
      </c>
    </row>
    <row r="382" spans="1:10" x14ac:dyDescent="0.25">
      <c r="A382" s="11" t="s">
        <v>208</v>
      </c>
      <c r="B382" s="178">
        <f t="shared" si="26"/>
        <v>1.9802537073287343</v>
      </c>
      <c r="E382" s="243" t="s">
        <v>209</v>
      </c>
      <c r="F382" s="243">
        <v>170273</v>
      </c>
      <c r="G382" s="238">
        <f t="shared" si="27"/>
        <v>1.4072148760330579E-2</v>
      </c>
    </row>
    <row r="383" spans="1:10" x14ac:dyDescent="0.25">
      <c r="A383" s="11" t="s">
        <v>208</v>
      </c>
      <c r="B383" s="178">
        <f t="shared" si="26"/>
        <v>5.7283630899528717E-3</v>
      </c>
      <c r="E383" s="243" t="s">
        <v>210</v>
      </c>
      <c r="F383" s="243">
        <v>9158</v>
      </c>
      <c r="G383" s="238">
        <f t="shared" si="27"/>
        <v>7.5685950413223143E-4</v>
      </c>
    </row>
    <row r="384" spans="1:10" x14ac:dyDescent="0.25">
      <c r="A384" s="11" t="s">
        <v>208</v>
      </c>
      <c r="B384" s="178">
        <f t="shared" si="26"/>
        <v>25.165562461580496</v>
      </c>
      <c r="E384" s="243" t="s">
        <v>5</v>
      </c>
      <c r="F384" s="243">
        <v>607000</v>
      </c>
      <c r="G384" s="238">
        <f t="shared" si="27"/>
        <v>5.0165289256198349E-2</v>
      </c>
    </row>
    <row r="385" spans="1:7" x14ac:dyDescent="0.25">
      <c r="A385" s="11" t="s">
        <v>208</v>
      </c>
      <c r="B385" s="178">
        <f t="shared" si="26"/>
        <v>1.5736630011611232E-7</v>
      </c>
      <c r="E385" s="243" t="s">
        <v>93</v>
      </c>
      <c r="F385" s="243">
        <v>48</v>
      </c>
      <c r="G385" s="238">
        <f t="shared" si="27"/>
        <v>3.9669421487603307E-6</v>
      </c>
    </row>
    <row r="386" spans="1:7" x14ac:dyDescent="0.25">
      <c r="A386" s="11" t="s">
        <v>208</v>
      </c>
      <c r="B386" s="178">
        <f t="shared" si="26"/>
        <v>4.2835315142408306E-2</v>
      </c>
      <c r="E386" s="243" t="s">
        <v>202</v>
      </c>
      <c r="F386" s="243">
        <v>25043</v>
      </c>
      <c r="G386" s="238">
        <f t="shared" si="27"/>
        <v>2.0696694214876032E-3</v>
      </c>
    </row>
    <row r="387" spans="1:7" x14ac:dyDescent="0.25">
      <c r="A387" s="11" t="s">
        <v>208</v>
      </c>
      <c r="B387" s="178">
        <f t="shared" si="26"/>
        <v>8.1041384878082115E-2</v>
      </c>
      <c r="E387" s="243" t="s">
        <v>211</v>
      </c>
      <c r="F387" s="243">
        <v>34446</v>
      </c>
      <c r="G387" s="238">
        <f t="shared" si="27"/>
        <v>2.8467768595041324E-3</v>
      </c>
    </row>
    <row r="388" spans="1:7" x14ac:dyDescent="0.25">
      <c r="A388" s="11" t="s">
        <v>208</v>
      </c>
      <c r="B388" s="178">
        <f t="shared" si="26"/>
        <v>0.52892561983471076</v>
      </c>
      <c r="E388" s="243" t="s">
        <v>101</v>
      </c>
      <c r="F388" s="243">
        <v>88000</v>
      </c>
      <c r="G388" s="238">
        <f t="shared" si="27"/>
        <v>7.2727272727272727E-3</v>
      </c>
    </row>
    <row r="389" spans="1:7" x14ac:dyDescent="0.25">
      <c r="A389" s="11" t="s">
        <v>208</v>
      </c>
      <c r="B389" s="178">
        <f t="shared" si="26"/>
        <v>3.0660474011338025E-3</v>
      </c>
      <c r="E389" s="243" t="s">
        <v>102</v>
      </c>
      <c r="F389" s="243">
        <v>6700</v>
      </c>
      <c r="G389" s="238">
        <f t="shared" si="27"/>
        <v>5.5371900826446283E-4</v>
      </c>
    </row>
    <row r="390" spans="1:7" x14ac:dyDescent="0.25">
      <c r="A390" s="11" t="s">
        <v>208</v>
      </c>
      <c r="B390" s="178">
        <f t="shared" si="26"/>
        <v>34.02128589276689</v>
      </c>
      <c r="E390" s="243" t="s">
        <v>82</v>
      </c>
      <c r="F390" s="243">
        <v>705766</v>
      </c>
      <c r="G390" s="238">
        <f t="shared" si="27"/>
        <v>5.8327768595041324E-2</v>
      </c>
    </row>
    <row r="391" spans="1:7" x14ac:dyDescent="0.25">
      <c r="A391" s="11" t="s">
        <v>208</v>
      </c>
      <c r="B391" s="178">
        <f t="shared" si="26"/>
        <v>928.38564578922205</v>
      </c>
      <c r="E391" s="243" t="s">
        <v>83</v>
      </c>
      <c r="F391" s="243">
        <v>3686800</v>
      </c>
      <c r="G391" s="238">
        <f t="shared" si="27"/>
        <v>0.30469421487603304</v>
      </c>
    </row>
    <row r="392" spans="1:7" x14ac:dyDescent="0.25">
      <c r="A392" s="11" t="s">
        <v>208</v>
      </c>
      <c r="B392" s="178">
        <f t="shared" si="26"/>
        <v>17.349634587801383</v>
      </c>
      <c r="E392" s="243" t="s">
        <v>15</v>
      </c>
      <c r="F392" s="243">
        <v>504000</v>
      </c>
      <c r="G392" s="238">
        <f t="shared" si="27"/>
        <v>4.1652892561983471E-2</v>
      </c>
    </row>
    <row r="393" spans="1:7" x14ac:dyDescent="0.25">
      <c r="A393" s="11" t="s">
        <v>208</v>
      </c>
      <c r="B393" s="178">
        <f t="shared" si="26"/>
        <v>1.3387063725155384E-4</v>
      </c>
      <c r="E393" s="243" t="s">
        <v>212</v>
      </c>
      <c r="F393" s="243">
        <v>1400</v>
      </c>
      <c r="G393" s="238">
        <f t="shared" si="27"/>
        <v>1.1570247933884298E-4</v>
      </c>
    </row>
    <row r="394" spans="1:7" x14ac:dyDescent="0.25">
      <c r="A394" s="11" t="s">
        <v>208</v>
      </c>
      <c r="B394" s="178">
        <f t="shared" si="26"/>
        <v>8.3640464175944257E-2</v>
      </c>
      <c r="E394" s="243" t="s">
        <v>213</v>
      </c>
      <c r="F394" s="243">
        <v>34994</v>
      </c>
      <c r="G394" s="238">
        <f t="shared" si="27"/>
        <v>2.8920661157024793E-3</v>
      </c>
    </row>
    <row r="395" spans="1:7" x14ac:dyDescent="0.25">
      <c r="A395" s="11" t="s">
        <v>208</v>
      </c>
      <c r="B395" s="178">
        <f t="shared" si="26"/>
        <v>1.2466368417457819E-4</v>
      </c>
      <c r="E395" s="243" t="s">
        <v>214</v>
      </c>
      <c r="F395" s="243">
        <v>1351</v>
      </c>
      <c r="G395" s="238">
        <f t="shared" si="27"/>
        <v>1.1165289256198346E-4</v>
      </c>
    </row>
    <row r="396" spans="1:7" x14ac:dyDescent="0.25">
      <c r="A396" s="11" t="s">
        <v>208</v>
      </c>
      <c r="B396" s="178">
        <f t="shared" si="26"/>
        <v>1.6641005395806299E-3</v>
      </c>
      <c r="E396" s="243" t="s">
        <v>221</v>
      </c>
      <c r="F396" s="243">
        <v>4936</v>
      </c>
      <c r="G396" s="238">
        <f t="shared" si="27"/>
        <v>4.0793388429752065E-4</v>
      </c>
    </row>
    <row r="397" spans="1:7" x14ac:dyDescent="0.25">
      <c r="A397" s="11" t="s">
        <v>208</v>
      </c>
      <c r="B397" s="178">
        <f t="shared" si="26"/>
        <v>6.8301345536507063E-7</v>
      </c>
      <c r="E397" s="243" t="s">
        <v>222</v>
      </c>
      <c r="F397" s="243">
        <v>100</v>
      </c>
      <c r="G397" s="238">
        <f t="shared" si="27"/>
        <v>8.2644628099173556E-6</v>
      </c>
    </row>
    <row r="398" spans="1:7" x14ac:dyDescent="0.25">
      <c r="A398" s="11" t="s">
        <v>208</v>
      </c>
      <c r="B398" s="178">
        <f t="shared" si="26"/>
        <v>5.5324089884570731E-3</v>
      </c>
      <c r="E398" s="243" t="s">
        <v>134</v>
      </c>
      <c r="F398" s="243">
        <v>9000</v>
      </c>
      <c r="G398" s="238">
        <f t="shared" si="27"/>
        <v>7.4380165289256194E-4</v>
      </c>
    </row>
    <row r="399" spans="1:7" x14ac:dyDescent="0.25">
      <c r="A399" s="11" t="s">
        <v>208</v>
      </c>
      <c r="B399" s="178">
        <f t="shared" si="26"/>
        <v>2.4588484393142547E-3</v>
      </c>
      <c r="E399" s="243" t="s">
        <v>108</v>
      </c>
      <c r="F399" s="243">
        <v>6000</v>
      </c>
      <c r="G399" s="238">
        <f t="shared" si="27"/>
        <v>4.9586776859504133E-4</v>
      </c>
    </row>
    <row r="400" spans="1:7" x14ac:dyDescent="0.25">
      <c r="A400" s="11" t="s">
        <v>208</v>
      </c>
      <c r="B400" s="178">
        <f t="shared" si="26"/>
        <v>0</v>
      </c>
      <c r="E400" s="243" t="s">
        <v>215</v>
      </c>
      <c r="F400" s="234"/>
      <c r="G400" s="238"/>
    </row>
    <row r="401" spans="1:7" x14ac:dyDescent="0.25">
      <c r="A401" s="11" t="s">
        <v>208</v>
      </c>
      <c r="B401" s="178">
        <f t="shared" si="26"/>
        <v>0.10873642510757464</v>
      </c>
      <c r="E401" s="243" t="s">
        <v>216</v>
      </c>
      <c r="F401" s="243">
        <v>39900</v>
      </c>
      <c r="G401" s="238">
        <f t="shared" ref="G401:G427" si="28">F401/$J$381</f>
        <v>3.2975206611570249E-3</v>
      </c>
    </row>
    <row r="402" spans="1:7" x14ac:dyDescent="0.25">
      <c r="A402" s="11" t="s">
        <v>208</v>
      </c>
      <c r="B402" s="178">
        <f t="shared" si="26"/>
        <v>41.637689256198342</v>
      </c>
      <c r="E402" s="243" t="s">
        <v>23</v>
      </c>
      <c r="F402" s="243">
        <v>780780</v>
      </c>
      <c r="G402" s="238">
        <f t="shared" si="28"/>
        <v>6.4527272727272725E-2</v>
      </c>
    </row>
    <row r="403" spans="1:7" x14ac:dyDescent="0.25">
      <c r="A403" s="11" t="s">
        <v>208</v>
      </c>
      <c r="B403" s="178">
        <f t="shared" si="26"/>
        <v>1.306392322928762</v>
      </c>
      <c r="E403" s="243" t="s">
        <v>24</v>
      </c>
      <c r="F403" s="243">
        <v>138300</v>
      </c>
      <c r="G403" s="238">
        <f t="shared" si="28"/>
        <v>1.1429752066115703E-2</v>
      </c>
    </row>
    <row r="404" spans="1:7" x14ac:dyDescent="0.25">
      <c r="A404" s="11" t="s">
        <v>208</v>
      </c>
      <c r="B404" s="178">
        <f t="shared" si="26"/>
        <v>7.8198210504746933E-5</v>
      </c>
      <c r="E404" s="243" t="s">
        <v>111</v>
      </c>
      <c r="F404" s="243">
        <v>1070</v>
      </c>
      <c r="G404" s="238">
        <f t="shared" si="28"/>
        <v>8.8429752066115699E-5</v>
      </c>
    </row>
    <row r="405" spans="1:7" x14ac:dyDescent="0.25">
      <c r="A405" s="11" t="s">
        <v>208</v>
      </c>
      <c r="B405" s="178">
        <f t="shared" si="26"/>
        <v>7.7845611638549288</v>
      </c>
      <c r="E405" s="243" t="s">
        <v>41</v>
      </c>
      <c r="F405" s="243">
        <v>337600</v>
      </c>
      <c r="G405" s="238">
        <f t="shared" si="28"/>
        <v>2.7900826446280991E-2</v>
      </c>
    </row>
    <row r="406" spans="1:7" x14ac:dyDescent="0.25">
      <c r="A406" s="11" t="s">
        <v>208</v>
      </c>
      <c r="B406" s="178">
        <f t="shared" si="26"/>
        <v>1.3387063725155387E-2</v>
      </c>
      <c r="E406" s="243" t="s">
        <v>220</v>
      </c>
      <c r="F406" s="243">
        <v>14000</v>
      </c>
      <c r="G406" s="238">
        <f t="shared" si="28"/>
        <v>1.1570247933884298E-3</v>
      </c>
    </row>
    <row r="407" spans="1:7" x14ac:dyDescent="0.25">
      <c r="A407" s="11" t="s">
        <v>208</v>
      </c>
      <c r="B407" s="178">
        <f t="shared" si="26"/>
        <v>1.1481456184686837E-7</v>
      </c>
      <c r="E407" s="243" t="s">
        <v>170</v>
      </c>
      <c r="F407" s="243">
        <v>41</v>
      </c>
      <c r="G407" s="238">
        <f t="shared" si="28"/>
        <v>3.3884297520661155E-6</v>
      </c>
    </row>
    <row r="408" spans="1:7" x14ac:dyDescent="0.25">
      <c r="A408" s="11" t="s">
        <v>208</v>
      </c>
      <c r="B408" s="178">
        <f t="shared" si="26"/>
        <v>5.6560344238781486E-3</v>
      </c>
      <c r="E408" s="243" t="s">
        <v>181</v>
      </c>
      <c r="F408" s="243">
        <v>9100</v>
      </c>
      <c r="G408" s="238">
        <f t="shared" si="28"/>
        <v>7.520661157024793E-4</v>
      </c>
    </row>
    <row r="409" spans="1:7" x14ac:dyDescent="0.25">
      <c r="A409" s="11" t="s">
        <v>208</v>
      </c>
      <c r="B409" s="178">
        <f t="shared" si="26"/>
        <v>1.3209797759715864E-2</v>
      </c>
      <c r="E409" s="243" t="s">
        <v>26</v>
      </c>
      <c r="F409" s="243">
        <v>13907</v>
      </c>
      <c r="G409" s="238">
        <f t="shared" si="28"/>
        <v>1.1493388429752065E-3</v>
      </c>
    </row>
    <row r="410" spans="1:7" x14ac:dyDescent="0.25">
      <c r="A410" s="11" t="s">
        <v>208</v>
      </c>
      <c r="B410" s="178">
        <f t="shared" si="26"/>
        <v>10.105095203947817</v>
      </c>
      <c r="E410" s="243" t="s">
        <v>217</v>
      </c>
      <c r="F410" s="243">
        <v>384641</v>
      </c>
      <c r="G410" s="238">
        <f t="shared" si="28"/>
        <v>3.1788512396694217E-2</v>
      </c>
    </row>
    <row r="411" spans="1:7" x14ac:dyDescent="0.25">
      <c r="A411" s="11" t="s">
        <v>208</v>
      </c>
      <c r="B411" s="178">
        <f t="shared" si="26"/>
        <v>1.0740495867768596</v>
      </c>
      <c r="E411" s="243" t="s">
        <v>194</v>
      </c>
      <c r="F411" s="243">
        <v>125400</v>
      </c>
      <c r="G411" s="238">
        <f t="shared" si="28"/>
        <v>1.0363636363636363E-2</v>
      </c>
    </row>
    <row r="412" spans="1:7" x14ac:dyDescent="0.25">
      <c r="A412" s="11" t="s">
        <v>208</v>
      </c>
      <c r="B412" s="178">
        <f t="shared" si="26"/>
        <v>4.5925824738747368E-3</v>
      </c>
      <c r="E412" s="243" t="s">
        <v>165</v>
      </c>
      <c r="F412" s="243">
        <v>8200</v>
      </c>
      <c r="G412" s="238">
        <f t="shared" si="28"/>
        <v>6.7768595041322319E-4</v>
      </c>
    </row>
    <row r="413" spans="1:7" x14ac:dyDescent="0.25">
      <c r="A413" s="11" t="s">
        <v>208</v>
      </c>
      <c r="B413" s="178">
        <f t="shared" ref="B413:B433" si="29">POWER((F413/$J$381)*100, 2)</f>
        <v>3.8419506864285228E-3</v>
      </c>
      <c r="E413" s="243" t="s">
        <v>84</v>
      </c>
      <c r="F413" s="243">
        <v>7500</v>
      </c>
      <c r="G413" s="238">
        <f t="shared" si="28"/>
        <v>6.1983471074380169E-4</v>
      </c>
    </row>
    <row r="414" spans="1:7" x14ac:dyDescent="0.25">
      <c r="A414" s="11" t="s">
        <v>208</v>
      </c>
      <c r="B414" s="178">
        <f t="shared" si="29"/>
        <v>4.9717942763472444E-4</v>
      </c>
      <c r="E414" s="243" t="s">
        <v>117</v>
      </c>
      <c r="F414" s="243">
        <v>2698</v>
      </c>
      <c r="G414" s="238">
        <f t="shared" si="28"/>
        <v>2.2297520661157026E-4</v>
      </c>
    </row>
    <row r="415" spans="1:7" x14ac:dyDescent="0.25">
      <c r="A415" s="11" t="s">
        <v>208</v>
      </c>
      <c r="B415" s="178">
        <f t="shared" si="29"/>
        <v>1.5821897411379005</v>
      </c>
      <c r="E415" s="243" t="s">
        <v>184</v>
      </c>
      <c r="F415" s="243">
        <v>152200</v>
      </c>
      <c r="G415" s="238">
        <f t="shared" si="28"/>
        <v>1.2578512396694216E-2</v>
      </c>
    </row>
    <row r="416" spans="1:7" x14ac:dyDescent="0.25">
      <c r="A416" s="11" t="s">
        <v>208</v>
      </c>
      <c r="B416" s="178">
        <f t="shared" si="29"/>
        <v>15.956261337613553</v>
      </c>
      <c r="E416" s="243" t="s">
        <v>92</v>
      </c>
      <c r="F416" s="243">
        <v>483338</v>
      </c>
      <c r="G416" s="238">
        <f t="shared" si="28"/>
        <v>3.9945289256198349E-2</v>
      </c>
    </row>
    <row r="417" spans="1:7" x14ac:dyDescent="0.25">
      <c r="A417" s="11" t="s">
        <v>208</v>
      </c>
      <c r="B417" s="178">
        <f t="shared" si="29"/>
        <v>0.14078000136602692</v>
      </c>
      <c r="E417" s="243" t="s">
        <v>158</v>
      </c>
      <c r="F417" s="243">
        <v>45400</v>
      </c>
      <c r="G417" s="238">
        <f t="shared" si="28"/>
        <v>3.7520661157024794E-3</v>
      </c>
    </row>
    <row r="418" spans="1:7" x14ac:dyDescent="0.25">
      <c r="A418" s="11" t="s">
        <v>208</v>
      </c>
      <c r="B418" s="178">
        <f t="shared" si="29"/>
        <v>12.971903558500102</v>
      </c>
      <c r="E418" s="243" t="s">
        <v>118</v>
      </c>
      <c r="F418" s="243">
        <v>435800</v>
      </c>
      <c r="G418" s="238">
        <f t="shared" si="28"/>
        <v>3.6016528925619837E-2</v>
      </c>
    </row>
    <row r="419" spans="1:7" x14ac:dyDescent="0.25">
      <c r="A419" s="11" t="s">
        <v>208</v>
      </c>
      <c r="B419" s="178">
        <f t="shared" si="29"/>
        <v>0.89759181538146315</v>
      </c>
      <c r="E419" s="243" t="s">
        <v>218</v>
      </c>
      <c r="F419" s="243">
        <v>114637</v>
      </c>
      <c r="G419" s="238">
        <f t="shared" si="28"/>
        <v>9.4741322314049591E-3</v>
      </c>
    </row>
    <row r="420" spans="1:7" x14ac:dyDescent="0.25">
      <c r="A420" s="11" t="s">
        <v>208</v>
      </c>
      <c r="B420" s="178">
        <f t="shared" si="29"/>
        <v>2.4825778635339118E-2</v>
      </c>
      <c r="E420" s="243" t="s">
        <v>29</v>
      </c>
      <c r="F420" s="243">
        <v>19065</v>
      </c>
      <c r="G420" s="238">
        <f t="shared" si="28"/>
        <v>1.5756198347107438E-3</v>
      </c>
    </row>
    <row r="421" spans="1:7" x14ac:dyDescent="0.25">
      <c r="A421" s="11" t="s">
        <v>208</v>
      </c>
      <c r="B421" s="178">
        <f t="shared" si="29"/>
        <v>17.075336384126771</v>
      </c>
      <c r="E421" s="243" t="s">
        <v>16</v>
      </c>
      <c r="F421" s="243">
        <v>500000</v>
      </c>
      <c r="G421" s="238">
        <f t="shared" si="28"/>
        <v>4.1322314049586778E-2</v>
      </c>
    </row>
    <row r="422" spans="1:7" x14ac:dyDescent="0.25">
      <c r="A422" s="11" t="s">
        <v>208</v>
      </c>
      <c r="B422" s="178">
        <f t="shared" si="29"/>
        <v>4.1767912027866954E-5</v>
      </c>
      <c r="E422" s="243" t="s">
        <v>219</v>
      </c>
      <c r="F422" s="243">
        <v>782</v>
      </c>
      <c r="G422" s="238">
        <f t="shared" si="28"/>
        <v>6.462809917355372E-5</v>
      </c>
    </row>
    <row r="423" spans="1:7" x14ac:dyDescent="0.25">
      <c r="A423" s="11" t="s">
        <v>208</v>
      </c>
      <c r="B423" s="178">
        <f t="shared" si="29"/>
        <v>0.34333788675636917</v>
      </c>
      <c r="E423" s="243" t="s">
        <v>37</v>
      </c>
      <c r="F423" s="243">
        <v>70900</v>
      </c>
      <c r="G423" s="238">
        <f t="shared" si="28"/>
        <v>5.8595041322314053E-3</v>
      </c>
    </row>
    <row r="424" spans="1:7" x14ac:dyDescent="0.25">
      <c r="A424" s="11" t="s">
        <v>208</v>
      </c>
      <c r="B424" s="178">
        <f t="shared" si="29"/>
        <v>1.6409398265145826E-6</v>
      </c>
      <c r="E424" s="243" t="s">
        <v>120</v>
      </c>
      <c r="F424" s="243">
        <v>155</v>
      </c>
      <c r="G424" s="238">
        <f t="shared" si="28"/>
        <v>1.2809917355371901E-5</v>
      </c>
    </row>
    <row r="425" spans="1:7" x14ac:dyDescent="0.25">
      <c r="A425" s="11" t="s">
        <v>208</v>
      </c>
      <c r="B425" s="178">
        <f t="shared" si="29"/>
        <v>1.8821118776039891</v>
      </c>
      <c r="E425" s="243" t="s">
        <v>121</v>
      </c>
      <c r="F425" s="243">
        <v>166000</v>
      </c>
      <c r="G425" s="238">
        <f t="shared" si="28"/>
        <v>1.3719008264462811E-2</v>
      </c>
    </row>
    <row r="426" spans="1:7" x14ac:dyDescent="0.25">
      <c r="A426" s="11" t="s">
        <v>208</v>
      </c>
      <c r="B426" s="178">
        <f t="shared" si="29"/>
        <v>9.3504542039478167E-2</v>
      </c>
      <c r="E426" s="243" t="s">
        <v>32</v>
      </c>
      <c r="F426" s="243">
        <v>37000</v>
      </c>
      <c r="G426" s="238">
        <f t="shared" si="28"/>
        <v>3.0578512396694213E-3</v>
      </c>
    </row>
    <row r="427" spans="1:7" x14ac:dyDescent="0.25">
      <c r="A427" s="11" t="s">
        <v>208</v>
      </c>
      <c r="B427" s="178">
        <f t="shared" si="29"/>
        <v>0.37084073663001166</v>
      </c>
      <c r="E427" s="243" t="s">
        <v>174</v>
      </c>
      <c r="F427" s="243">
        <v>73685</v>
      </c>
      <c r="G427" s="238">
        <f t="shared" si="28"/>
        <v>6.0896694214876033E-3</v>
      </c>
    </row>
    <row r="428" spans="1:7" x14ac:dyDescent="0.25">
      <c r="A428" s="11" t="s">
        <v>208</v>
      </c>
      <c r="B428" s="178">
        <f t="shared" si="29"/>
        <v>0</v>
      </c>
      <c r="E428" s="243" t="s">
        <v>46</v>
      </c>
      <c r="F428" s="234"/>
      <c r="G428" s="238"/>
    </row>
    <row r="429" spans="1:7" x14ac:dyDescent="0.25">
      <c r="A429" s="11" t="s">
        <v>208</v>
      </c>
      <c r="B429" s="178">
        <f t="shared" si="29"/>
        <v>0.10928215285841132</v>
      </c>
      <c r="E429" s="243" t="s">
        <v>31</v>
      </c>
      <c r="F429" s="243">
        <v>40000</v>
      </c>
      <c r="G429" s="238">
        <f>F429/$J$381</f>
        <v>3.3057851239669421E-3</v>
      </c>
    </row>
    <row r="430" spans="1:7" x14ac:dyDescent="0.25">
      <c r="A430" s="11" t="s">
        <v>208</v>
      </c>
      <c r="B430" s="178">
        <f t="shared" si="29"/>
        <v>236.29533501809985</v>
      </c>
      <c r="E430" s="243" t="s">
        <v>38</v>
      </c>
      <c r="F430" s="243">
        <v>1860000</v>
      </c>
      <c r="G430" s="238">
        <f>F430/$J$381</f>
        <v>0.1537190082644628</v>
      </c>
    </row>
    <row r="431" spans="1:7" x14ac:dyDescent="0.25">
      <c r="A431" s="11" t="s">
        <v>208</v>
      </c>
      <c r="B431" s="178">
        <f t="shared" si="29"/>
        <v>0.28857318489174233</v>
      </c>
      <c r="E431" s="243" t="s">
        <v>129</v>
      </c>
      <c r="F431" s="243">
        <v>65000</v>
      </c>
      <c r="G431" s="238">
        <f>F431/$J$381</f>
        <v>5.371900826446281E-3</v>
      </c>
    </row>
    <row r="432" spans="1:7" x14ac:dyDescent="0.25">
      <c r="A432" s="11" t="s">
        <v>208</v>
      </c>
      <c r="B432" s="178">
        <f t="shared" si="29"/>
        <v>6.7772010108599137</v>
      </c>
      <c r="E432" s="243" t="s">
        <v>89</v>
      </c>
      <c r="F432" s="243">
        <v>315000</v>
      </c>
      <c r="G432" s="238">
        <f>F432/$J$381</f>
        <v>2.6033057851239671E-2</v>
      </c>
    </row>
    <row r="433" spans="1:11" x14ac:dyDescent="0.25">
      <c r="A433" s="150" t="s">
        <v>208</v>
      </c>
      <c r="B433" s="131">
        <f t="shared" si="29"/>
        <v>2.4588484393142547E-3</v>
      </c>
      <c r="C433" s="150"/>
      <c r="D433" s="12"/>
      <c r="E433" s="12" t="s">
        <v>86</v>
      </c>
      <c r="F433" s="12">
        <v>6000</v>
      </c>
      <c r="G433" s="237">
        <f>F433/$J$381</f>
        <v>4.9586776859504133E-4</v>
      </c>
      <c r="H433" s="12"/>
      <c r="I433" s="12"/>
      <c r="J433" s="147"/>
      <c r="K433" s="12"/>
    </row>
    <row r="434" spans="1:11" x14ac:dyDescent="0.25">
      <c r="A434" s="11" t="s">
        <v>224</v>
      </c>
      <c r="B434" s="178">
        <f t="shared" ref="B434:B476" si="30">POWER((F434/$J$434)*100, 2)</f>
        <v>3.6206371531928329E-3</v>
      </c>
      <c r="C434" s="11">
        <f>SUM(B434:B476)</f>
        <v>978.5706756708413</v>
      </c>
      <c r="E434" s="250" t="s">
        <v>225</v>
      </c>
      <c r="F434" s="250">
        <v>4555</v>
      </c>
      <c r="G434" s="238">
        <f t="shared" ref="G434:G476" si="31">F434/$J$434</f>
        <v>6.0171730515191544E-4</v>
      </c>
      <c r="J434" s="76">
        <v>7570000</v>
      </c>
    </row>
    <row r="435" spans="1:11" x14ac:dyDescent="0.25">
      <c r="A435" s="11" t="s">
        <v>224</v>
      </c>
      <c r="B435" s="178">
        <f t="shared" si="30"/>
        <v>0.22066413168856414</v>
      </c>
      <c r="E435" s="250" t="s">
        <v>81</v>
      </c>
      <c r="F435" s="250">
        <v>35560</v>
      </c>
      <c r="G435" s="238">
        <f t="shared" si="31"/>
        <v>4.6974900924702774E-3</v>
      </c>
    </row>
    <row r="436" spans="1:11" x14ac:dyDescent="0.25">
      <c r="A436" s="11" t="s">
        <v>224</v>
      </c>
      <c r="B436" s="178">
        <f t="shared" si="30"/>
        <v>195.70420679557941</v>
      </c>
      <c r="E436" s="250" t="s">
        <v>5</v>
      </c>
      <c r="F436" s="250">
        <v>1059000</v>
      </c>
      <c r="G436" s="238">
        <f t="shared" si="31"/>
        <v>0.13989431968295904</v>
      </c>
    </row>
    <row r="437" spans="1:11" x14ac:dyDescent="0.25">
      <c r="A437" s="11" t="s">
        <v>224</v>
      </c>
      <c r="B437" s="178">
        <f t="shared" si="30"/>
        <v>4.0376044805941547</v>
      </c>
      <c r="E437" s="250" t="s">
        <v>93</v>
      </c>
      <c r="F437" s="250">
        <v>152110</v>
      </c>
      <c r="G437" s="238">
        <f t="shared" si="31"/>
        <v>2.0093791281373844E-2</v>
      </c>
    </row>
    <row r="438" spans="1:11" x14ac:dyDescent="0.25">
      <c r="A438" s="11" t="s">
        <v>224</v>
      </c>
      <c r="B438" s="178">
        <f t="shared" si="30"/>
        <v>1.5705463232638046E-5</v>
      </c>
      <c r="E438" s="250" t="s">
        <v>39</v>
      </c>
      <c r="F438" s="250">
        <v>300</v>
      </c>
      <c r="G438" s="238">
        <f t="shared" si="31"/>
        <v>3.9630118890356671E-5</v>
      </c>
    </row>
    <row r="439" spans="1:11" x14ac:dyDescent="0.25">
      <c r="A439" s="11" t="s">
        <v>224</v>
      </c>
      <c r="B439" s="178">
        <f t="shared" si="30"/>
        <v>1.3355969951958737</v>
      </c>
      <c r="E439" s="250" t="s">
        <v>6</v>
      </c>
      <c r="F439" s="250">
        <v>87485</v>
      </c>
      <c r="G439" s="238">
        <f t="shared" si="31"/>
        <v>1.1556803170409512E-2</v>
      </c>
    </row>
    <row r="440" spans="1:11" x14ac:dyDescent="0.25">
      <c r="A440" s="11" t="s">
        <v>224</v>
      </c>
      <c r="B440" s="178">
        <f t="shared" si="30"/>
        <v>5.653966763749696E-2</v>
      </c>
      <c r="E440" s="250" t="s">
        <v>101</v>
      </c>
      <c r="F440" s="250">
        <v>18000</v>
      </c>
      <c r="G440" s="238">
        <f t="shared" si="31"/>
        <v>2.3778071334214002E-3</v>
      </c>
    </row>
    <row r="441" spans="1:11" x14ac:dyDescent="0.25">
      <c r="A441" s="11" t="s">
        <v>224</v>
      </c>
      <c r="B441" s="178">
        <f t="shared" si="30"/>
        <v>3.9207118413957628E-5</v>
      </c>
      <c r="E441" s="250" t="s">
        <v>102</v>
      </c>
      <c r="F441" s="250">
        <v>474</v>
      </c>
      <c r="G441" s="238">
        <f t="shared" si="31"/>
        <v>6.2615587846763545E-5</v>
      </c>
    </row>
    <row r="442" spans="1:11" x14ac:dyDescent="0.25">
      <c r="A442" s="11" t="s">
        <v>224</v>
      </c>
      <c r="B442" s="178">
        <f t="shared" si="30"/>
        <v>196.68302466717509</v>
      </c>
      <c r="E442" s="250" t="s">
        <v>82</v>
      </c>
      <c r="F442" s="250">
        <v>1061645</v>
      </c>
      <c r="G442" s="238">
        <f t="shared" si="31"/>
        <v>0.1402437252311757</v>
      </c>
    </row>
    <row r="443" spans="1:11" x14ac:dyDescent="0.25">
      <c r="A443" s="11" t="s">
        <v>224</v>
      </c>
      <c r="B443" s="178">
        <f t="shared" si="30"/>
        <v>4.4355587218545003E-2</v>
      </c>
      <c r="E443" s="250" t="s">
        <v>151</v>
      </c>
      <c r="F443" s="250">
        <v>15943</v>
      </c>
      <c r="G443" s="238">
        <f t="shared" si="31"/>
        <v>2.1060766182298546E-3</v>
      </c>
    </row>
    <row r="444" spans="1:11" x14ac:dyDescent="0.25">
      <c r="A444" s="11" t="s">
        <v>224</v>
      </c>
      <c r="B444" s="178">
        <f t="shared" si="30"/>
        <v>281.45935164357672</v>
      </c>
      <c r="E444" s="250" t="s">
        <v>226</v>
      </c>
      <c r="F444" s="250">
        <v>1270000</v>
      </c>
      <c r="G444" s="238">
        <f t="shared" si="31"/>
        <v>0.16776750330250992</v>
      </c>
    </row>
    <row r="445" spans="1:11" x14ac:dyDescent="0.25">
      <c r="A445" s="11" t="s">
        <v>224</v>
      </c>
      <c r="B445" s="178">
        <f t="shared" si="30"/>
        <v>2.295805419780856E-4</v>
      </c>
      <c r="E445" s="250" t="s">
        <v>213</v>
      </c>
      <c r="F445" s="250">
        <v>1147</v>
      </c>
      <c r="G445" s="238">
        <f t="shared" si="31"/>
        <v>1.5151915455746367E-4</v>
      </c>
    </row>
    <row r="446" spans="1:11" x14ac:dyDescent="0.25">
      <c r="A446" s="11" t="s">
        <v>224</v>
      </c>
      <c r="B446" s="178">
        <f t="shared" si="30"/>
        <v>1.7450514702931163E-6</v>
      </c>
      <c r="E446" s="250" t="s">
        <v>222</v>
      </c>
      <c r="F446" s="250">
        <v>100</v>
      </c>
      <c r="G446" s="238">
        <f t="shared" si="31"/>
        <v>1.3210039630118891E-5</v>
      </c>
    </row>
    <row r="447" spans="1:11" x14ac:dyDescent="0.25">
      <c r="A447" s="11" t="s">
        <v>224</v>
      </c>
      <c r="B447" s="178">
        <f t="shared" si="30"/>
        <v>0.16446935602365589</v>
      </c>
      <c r="E447" s="250" t="s">
        <v>134</v>
      </c>
      <c r="F447" s="250">
        <v>30700</v>
      </c>
      <c r="G447" s="238">
        <f t="shared" si="31"/>
        <v>4.055482166446499E-3</v>
      </c>
    </row>
    <row r="448" spans="1:11" x14ac:dyDescent="0.25">
      <c r="A448" s="11" t="s">
        <v>224</v>
      </c>
      <c r="B448" s="178">
        <f t="shared" si="30"/>
        <v>6.9802058811724654E-6</v>
      </c>
      <c r="E448" s="250" t="s">
        <v>108</v>
      </c>
      <c r="F448" s="250">
        <v>200</v>
      </c>
      <c r="G448" s="238">
        <f t="shared" si="31"/>
        <v>2.6420079260237782E-5</v>
      </c>
    </row>
    <row r="449" spans="1:7" x14ac:dyDescent="0.25">
      <c r="A449" s="11" t="s">
        <v>224</v>
      </c>
      <c r="B449" s="178">
        <f t="shared" si="30"/>
        <v>0.14777270355589139</v>
      </c>
      <c r="E449" s="250" t="s">
        <v>21</v>
      </c>
      <c r="F449" s="250">
        <v>29100</v>
      </c>
      <c r="G449" s="238">
        <f t="shared" si="31"/>
        <v>3.8441215323645971E-3</v>
      </c>
    </row>
    <row r="450" spans="1:7" x14ac:dyDescent="0.25">
      <c r="A450" s="11" t="s">
        <v>224</v>
      </c>
      <c r="B450" s="178">
        <f t="shared" si="30"/>
        <v>0.23425855747065261</v>
      </c>
      <c r="E450" s="250" t="s">
        <v>227</v>
      </c>
      <c r="F450" s="250">
        <v>36639</v>
      </c>
      <c r="G450" s="238">
        <f t="shared" si="31"/>
        <v>4.8400264200792603E-3</v>
      </c>
    </row>
    <row r="451" spans="1:7" x14ac:dyDescent="0.25">
      <c r="A451" s="11" t="s">
        <v>224</v>
      </c>
      <c r="B451" s="178">
        <f t="shared" si="30"/>
        <v>3.5684557516023929</v>
      </c>
      <c r="E451" s="250" t="s">
        <v>9</v>
      </c>
      <c r="F451" s="250">
        <v>143000</v>
      </c>
      <c r="G451" s="238">
        <f t="shared" si="31"/>
        <v>1.8890356671070013E-2</v>
      </c>
    </row>
    <row r="452" spans="1:7" x14ac:dyDescent="0.25">
      <c r="A452" s="11" t="s">
        <v>224</v>
      </c>
      <c r="B452" s="178">
        <f t="shared" si="30"/>
        <v>1.1168329409875946</v>
      </c>
      <c r="E452" s="250" t="s">
        <v>24</v>
      </c>
      <c r="F452" s="250">
        <v>80000</v>
      </c>
      <c r="G452" s="238">
        <f t="shared" si="31"/>
        <v>1.0568031704095112E-2</v>
      </c>
    </row>
    <row r="453" spans="1:7" x14ac:dyDescent="0.25">
      <c r="A453" s="11" t="s">
        <v>224</v>
      </c>
      <c r="B453" s="178">
        <f t="shared" si="30"/>
        <v>5.7803084901989195</v>
      </c>
      <c r="E453" s="250" t="s">
        <v>110</v>
      </c>
      <c r="F453" s="250">
        <v>182000</v>
      </c>
      <c r="G453" s="238">
        <f t="shared" si="31"/>
        <v>2.404227212681638E-2</v>
      </c>
    </row>
    <row r="454" spans="1:7" x14ac:dyDescent="0.25">
      <c r="A454" s="11" t="s">
        <v>224</v>
      </c>
      <c r="B454" s="178">
        <f t="shared" si="30"/>
        <v>1.0906571689331978E-3</v>
      </c>
      <c r="E454" s="250" t="s">
        <v>25</v>
      </c>
      <c r="F454" s="250">
        <v>2500</v>
      </c>
      <c r="G454" s="238">
        <f t="shared" si="31"/>
        <v>3.3025099075297226E-4</v>
      </c>
    </row>
    <row r="455" spans="1:7" x14ac:dyDescent="0.25">
      <c r="A455" s="11" t="s">
        <v>224</v>
      </c>
      <c r="B455" s="178">
        <f t="shared" si="30"/>
        <v>0.79909901247537296</v>
      </c>
      <c r="E455" s="250" t="s">
        <v>111</v>
      </c>
      <c r="F455" s="250">
        <v>67670</v>
      </c>
      <c r="G455" s="238">
        <f t="shared" si="31"/>
        <v>8.939233817701453E-3</v>
      </c>
    </row>
    <row r="456" spans="1:7" x14ac:dyDescent="0.25">
      <c r="A456" s="11" t="s">
        <v>224</v>
      </c>
      <c r="B456" s="178">
        <f t="shared" si="30"/>
        <v>8.7794394545667132</v>
      </c>
      <c r="E456" s="250" t="s">
        <v>228</v>
      </c>
      <c r="F456" s="250">
        <v>224300</v>
      </c>
      <c r="G456" s="238">
        <f t="shared" si="31"/>
        <v>2.9630118890356671E-2</v>
      </c>
    </row>
    <row r="457" spans="1:7" x14ac:dyDescent="0.25">
      <c r="A457" s="11" t="s">
        <v>224</v>
      </c>
      <c r="B457" s="178">
        <f t="shared" si="30"/>
        <v>1.7450514702931164</v>
      </c>
      <c r="E457" s="250" t="s">
        <v>220</v>
      </c>
      <c r="F457" s="250">
        <v>100000</v>
      </c>
      <c r="G457" s="238">
        <f t="shared" si="31"/>
        <v>1.3210039630118891E-2</v>
      </c>
    </row>
    <row r="458" spans="1:7" x14ac:dyDescent="0.25">
      <c r="A458" s="11" t="s">
        <v>224</v>
      </c>
      <c r="B458" s="178">
        <f t="shared" si="30"/>
        <v>1.9195242291671393E-2</v>
      </c>
      <c r="E458" s="250" t="s">
        <v>170</v>
      </c>
      <c r="F458" s="250">
        <v>10488</v>
      </c>
      <c r="G458" s="238">
        <f t="shared" si="31"/>
        <v>1.3854689564068692E-3</v>
      </c>
    </row>
    <row r="459" spans="1:7" x14ac:dyDescent="0.25">
      <c r="A459" s="11" t="s">
        <v>224</v>
      </c>
      <c r="B459" s="178">
        <f t="shared" si="30"/>
        <v>6.980205881172466E-2</v>
      </c>
      <c r="E459" s="250" t="s">
        <v>229</v>
      </c>
      <c r="F459" s="250">
        <v>20000</v>
      </c>
      <c r="G459" s="238">
        <f t="shared" si="31"/>
        <v>2.6420079260237781E-3</v>
      </c>
    </row>
    <row r="460" spans="1:7" x14ac:dyDescent="0.25">
      <c r="A460" s="11" t="s">
        <v>224</v>
      </c>
      <c r="B460" s="178">
        <f t="shared" si="30"/>
        <v>27.281095138635617</v>
      </c>
      <c r="E460" s="250" t="s">
        <v>56</v>
      </c>
      <c r="F460" s="250">
        <v>395391</v>
      </c>
      <c r="G460" s="238">
        <f t="shared" si="31"/>
        <v>5.2231307793923383E-2</v>
      </c>
    </row>
    <row r="461" spans="1:7" x14ac:dyDescent="0.25">
      <c r="A461" s="11" t="s">
        <v>224</v>
      </c>
      <c r="B461" s="178">
        <f t="shared" si="30"/>
        <v>2.1889925643356851</v>
      </c>
      <c r="E461" s="250" t="s">
        <v>165</v>
      </c>
      <c r="F461" s="250">
        <v>112000</v>
      </c>
      <c r="G461" s="238">
        <f t="shared" si="31"/>
        <v>1.4795244385733158E-2</v>
      </c>
    </row>
    <row r="462" spans="1:7" x14ac:dyDescent="0.25">
      <c r="A462" s="11" t="s">
        <v>224</v>
      </c>
      <c r="B462" s="178">
        <f t="shared" si="30"/>
        <v>0.31185659097215074</v>
      </c>
      <c r="E462" s="250" t="s">
        <v>84</v>
      </c>
      <c r="F462" s="250">
        <v>42274</v>
      </c>
      <c r="G462" s="238">
        <f t="shared" si="31"/>
        <v>5.5844121532364595E-3</v>
      </c>
    </row>
    <row r="463" spans="1:7" x14ac:dyDescent="0.25">
      <c r="A463" s="11" t="s">
        <v>224</v>
      </c>
      <c r="B463" s="178">
        <f t="shared" si="30"/>
        <v>131.70579218339094</v>
      </c>
      <c r="E463" s="250" t="s">
        <v>92</v>
      </c>
      <c r="F463" s="250">
        <v>868757</v>
      </c>
      <c r="G463" s="238">
        <f t="shared" si="31"/>
        <v>0.11476314398943196</v>
      </c>
    </row>
    <row r="464" spans="1:7" x14ac:dyDescent="0.25">
      <c r="A464" s="11" t="s">
        <v>224</v>
      </c>
      <c r="B464" s="178">
        <f t="shared" si="30"/>
        <v>4.3508338728450795</v>
      </c>
      <c r="E464" s="250" t="s">
        <v>118</v>
      </c>
      <c r="F464" s="250">
        <v>157900</v>
      </c>
      <c r="G464" s="238">
        <f t="shared" si="31"/>
        <v>2.0858652575957728E-2</v>
      </c>
    </row>
    <row r="465" spans="1:11" x14ac:dyDescent="0.25">
      <c r="A465" s="11" t="s">
        <v>224</v>
      </c>
      <c r="B465" s="178">
        <f t="shared" si="30"/>
        <v>0.15705463232638045</v>
      </c>
      <c r="E465" s="250" t="s">
        <v>29</v>
      </c>
      <c r="F465" s="250">
        <v>30000</v>
      </c>
      <c r="G465" s="238">
        <f t="shared" si="31"/>
        <v>3.9630118890356669E-3</v>
      </c>
    </row>
    <row r="466" spans="1:11" x14ac:dyDescent="0.25">
      <c r="A466" s="11" t="s">
        <v>224</v>
      </c>
      <c r="B466" s="178">
        <f t="shared" si="30"/>
        <v>2.3078305694626464</v>
      </c>
      <c r="E466" s="250" t="s">
        <v>230</v>
      </c>
      <c r="F466" s="250">
        <v>115000</v>
      </c>
      <c r="G466" s="238">
        <f t="shared" si="31"/>
        <v>1.5191545574636724E-2</v>
      </c>
    </row>
    <row r="467" spans="1:11" x14ac:dyDescent="0.25">
      <c r="A467" s="11" t="s">
        <v>224</v>
      </c>
      <c r="B467" s="178">
        <f t="shared" si="30"/>
        <v>2.1992011154369001E-3</v>
      </c>
      <c r="E467" s="250" t="s">
        <v>231</v>
      </c>
      <c r="F467" s="250">
        <v>3550</v>
      </c>
      <c r="G467" s="238">
        <f t="shared" si="31"/>
        <v>4.6895640686922063E-4</v>
      </c>
    </row>
    <row r="468" spans="1:11" x14ac:dyDescent="0.25">
      <c r="A468" s="11" t="s">
        <v>224</v>
      </c>
      <c r="B468" s="178">
        <f t="shared" si="30"/>
        <v>3.420300881774508E-2</v>
      </c>
      <c r="E468" s="250" t="s">
        <v>233</v>
      </c>
      <c r="F468" s="250">
        <v>14000</v>
      </c>
      <c r="G468" s="238">
        <f t="shared" si="31"/>
        <v>1.8494055482166448E-3</v>
      </c>
    </row>
    <row r="469" spans="1:11" x14ac:dyDescent="0.25">
      <c r="A469" s="11" t="s">
        <v>224</v>
      </c>
      <c r="B469" s="178">
        <f t="shared" si="30"/>
        <v>0.84605974358213709</v>
      </c>
      <c r="E469" s="250" t="s">
        <v>121</v>
      </c>
      <c r="F469" s="250">
        <v>69630</v>
      </c>
      <c r="G469" s="238">
        <f t="shared" si="31"/>
        <v>9.1981505944517834E-3</v>
      </c>
    </row>
    <row r="470" spans="1:11" x14ac:dyDescent="0.25">
      <c r="A470" s="11" t="s">
        <v>224</v>
      </c>
      <c r="B470" s="178">
        <f t="shared" si="30"/>
        <v>2.8635614057436616</v>
      </c>
      <c r="E470" s="250" t="s">
        <v>32</v>
      </c>
      <c r="F470" s="250">
        <v>128100</v>
      </c>
      <c r="G470" s="238">
        <f t="shared" si="31"/>
        <v>1.6922060766182297E-2</v>
      </c>
    </row>
    <row r="471" spans="1:11" x14ac:dyDescent="0.25">
      <c r="A471" s="11" t="s">
        <v>224</v>
      </c>
      <c r="B471" s="178">
        <f t="shared" si="30"/>
        <v>4.7342746468452077</v>
      </c>
      <c r="E471" s="250" t="s">
        <v>174</v>
      </c>
      <c r="F471" s="250">
        <v>164711</v>
      </c>
      <c r="G471" s="238">
        <f t="shared" si="31"/>
        <v>2.1758388375165125E-2</v>
      </c>
    </row>
    <row r="472" spans="1:11" x14ac:dyDescent="0.25">
      <c r="A472" s="11" t="s">
        <v>224</v>
      </c>
      <c r="B472" s="178">
        <f t="shared" si="30"/>
        <v>0.10906571689331977</v>
      </c>
      <c r="E472" s="250" t="s">
        <v>232</v>
      </c>
      <c r="F472" s="250">
        <v>25000</v>
      </c>
      <c r="G472" s="238">
        <f t="shared" si="31"/>
        <v>3.3025099075297227E-3</v>
      </c>
    </row>
    <row r="473" spans="1:11" x14ac:dyDescent="0.25">
      <c r="A473" s="11" t="s">
        <v>224</v>
      </c>
      <c r="B473" s="178">
        <f t="shared" si="30"/>
        <v>0.17170458791482054</v>
      </c>
      <c r="E473" s="250" t="s">
        <v>166</v>
      </c>
      <c r="F473" s="250">
        <v>31368</v>
      </c>
      <c r="G473" s="238">
        <f t="shared" si="31"/>
        <v>4.1437252311756932E-3</v>
      </c>
    </row>
    <row r="474" spans="1:11" x14ac:dyDescent="0.25">
      <c r="A474" s="11" t="s">
        <v>224</v>
      </c>
      <c r="B474" s="178">
        <f t="shared" si="30"/>
        <v>6.2821852930552181E-3</v>
      </c>
      <c r="E474" s="250" t="s">
        <v>31</v>
      </c>
      <c r="F474" s="250">
        <v>6000</v>
      </c>
      <c r="G474" s="238">
        <f t="shared" si="31"/>
        <v>7.9260237780713345E-4</v>
      </c>
    </row>
    <row r="475" spans="1:11" x14ac:dyDescent="0.25">
      <c r="A475" s="11" t="s">
        <v>224</v>
      </c>
      <c r="B475" s="178">
        <f t="shared" si="30"/>
        <v>99.47229643538337</v>
      </c>
      <c r="E475" s="250" t="s">
        <v>38</v>
      </c>
      <c r="F475" s="250">
        <v>755000</v>
      </c>
      <c r="G475" s="238">
        <f t="shared" si="31"/>
        <v>9.9735799207397627E-2</v>
      </c>
    </row>
    <row r="476" spans="1:11" x14ac:dyDescent="0.25">
      <c r="A476" s="150" t="s">
        <v>224</v>
      </c>
      <c r="B476" s="131">
        <f t="shared" si="30"/>
        <v>5.653966763749696E-2</v>
      </c>
      <c r="C476" s="150"/>
      <c r="D476" s="12"/>
      <c r="E476" s="12" t="s">
        <v>47</v>
      </c>
      <c r="F476" s="12">
        <v>18000</v>
      </c>
      <c r="G476" s="237">
        <f t="shared" si="31"/>
        <v>2.3778071334214002E-3</v>
      </c>
      <c r="H476" s="12"/>
      <c r="I476" s="12"/>
      <c r="J476" s="147"/>
      <c r="K476" s="12"/>
    </row>
    <row r="477" spans="1:11" x14ac:dyDescent="0.25">
      <c r="A477" s="11" t="s">
        <v>235</v>
      </c>
      <c r="B477" s="178">
        <f t="shared" ref="B477:B487" si="32">POWER((F477/$J$477)*100, 2)</f>
        <v>1067.9653124866502</v>
      </c>
      <c r="C477" s="11">
        <f>SUM(B477:B487)</f>
        <v>1743.3465761032078</v>
      </c>
      <c r="D477" s="252"/>
      <c r="E477" s="252" t="s">
        <v>5</v>
      </c>
      <c r="F477" s="14">
        <v>50</v>
      </c>
      <c r="G477" s="238">
        <f t="shared" ref="G477:G487" si="33">F477/$J$477</f>
        <v>0.32679738562091504</v>
      </c>
      <c r="H477" s="252"/>
      <c r="I477" s="252"/>
      <c r="J477" s="76">
        <v>153</v>
      </c>
    </row>
    <row r="478" spans="1:11" x14ac:dyDescent="0.25">
      <c r="A478" s="11" t="s">
        <v>235</v>
      </c>
      <c r="B478" s="178">
        <f t="shared" si="32"/>
        <v>27.339911999658252</v>
      </c>
      <c r="D478" s="252"/>
      <c r="E478" s="252" t="s">
        <v>15</v>
      </c>
      <c r="F478" s="14">
        <v>8</v>
      </c>
      <c r="G478" s="238">
        <f t="shared" si="33"/>
        <v>5.2287581699346407E-2</v>
      </c>
      <c r="H478" s="252"/>
      <c r="I478" s="252"/>
    </row>
    <row r="479" spans="1:11" x14ac:dyDescent="0.25">
      <c r="A479" s="11" t="s">
        <v>235</v>
      </c>
      <c r="B479" s="178">
        <f t="shared" si="32"/>
        <v>170.8744499978641</v>
      </c>
      <c r="D479" s="252"/>
      <c r="E479" s="252" t="s">
        <v>19</v>
      </c>
      <c r="F479" s="14">
        <v>20</v>
      </c>
      <c r="G479" s="238">
        <f t="shared" si="33"/>
        <v>0.13071895424836602</v>
      </c>
      <c r="H479" s="252"/>
      <c r="I479" s="252"/>
    </row>
    <row r="480" spans="1:11" x14ac:dyDescent="0.25">
      <c r="A480" s="11" t="s">
        <v>235</v>
      </c>
      <c r="B480" s="178">
        <f t="shared" si="32"/>
        <v>170.8744499978641</v>
      </c>
      <c r="D480" s="252"/>
      <c r="E480" s="252" t="s">
        <v>94</v>
      </c>
      <c r="F480" s="14">
        <v>20</v>
      </c>
      <c r="G480" s="238">
        <f t="shared" si="33"/>
        <v>0.13071895424836602</v>
      </c>
      <c r="H480" s="252"/>
      <c r="I480" s="252"/>
    </row>
    <row r="481" spans="1:11" x14ac:dyDescent="0.25">
      <c r="A481" s="11" t="s">
        <v>235</v>
      </c>
      <c r="B481" s="178">
        <f t="shared" si="32"/>
        <v>6.834977999914563</v>
      </c>
      <c r="D481" s="252"/>
      <c r="E481" s="252" t="s">
        <v>22</v>
      </c>
      <c r="F481" s="14">
        <v>4</v>
      </c>
      <c r="G481" s="238">
        <f t="shared" si="33"/>
        <v>2.6143790849673203E-2</v>
      </c>
      <c r="H481" s="252"/>
      <c r="I481" s="252"/>
    </row>
    <row r="482" spans="1:11" x14ac:dyDescent="0.25">
      <c r="A482" s="11" t="s">
        <v>235</v>
      </c>
      <c r="B482" s="178">
        <f t="shared" si="32"/>
        <v>20.932120124738347</v>
      </c>
      <c r="D482" s="252"/>
      <c r="E482" s="252" t="s">
        <v>111</v>
      </c>
      <c r="F482" s="14">
        <v>7</v>
      </c>
      <c r="G482" s="238">
        <f t="shared" si="33"/>
        <v>4.5751633986928102E-2</v>
      </c>
      <c r="H482" s="252"/>
      <c r="I482" s="252"/>
    </row>
    <row r="483" spans="1:11" x14ac:dyDescent="0.25">
      <c r="A483" s="11" t="s">
        <v>235</v>
      </c>
      <c r="B483" s="178">
        <f t="shared" si="32"/>
        <v>170.8744499978641</v>
      </c>
      <c r="D483" s="252"/>
      <c r="E483" s="252" t="s">
        <v>36</v>
      </c>
      <c r="F483" s="14">
        <v>20</v>
      </c>
      <c r="G483" s="238">
        <f t="shared" si="33"/>
        <v>0.13071895424836602</v>
      </c>
      <c r="H483" s="252"/>
      <c r="I483" s="252"/>
    </row>
    <row r="484" spans="1:11" x14ac:dyDescent="0.25">
      <c r="A484" s="11" t="s">
        <v>235</v>
      </c>
      <c r="B484" s="178">
        <f t="shared" si="32"/>
        <v>96.116878123798557</v>
      </c>
      <c r="D484" s="252"/>
      <c r="E484" s="252" t="s">
        <v>16</v>
      </c>
      <c r="F484" s="14">
        <v>15</v>
      </c>
      <c r="G484" s="238">
        <f t="shared" si="33"/>
        <v>9.8039215686274508E-2</v>
      </c>
      <c r="H484" s="252"/>
      <c r="I484" s="252"/>
    </row>
    <row r="485" spans="1:11" x14ac:dyDescent="0.25">
      <c r="A485" s="11" t="s">
        <v>235</v>
      </c>
      <c r="B485" s="178">
        <f t="shared" si="32"/>
        <v>3.8446751249519413</v>
      </c>
      <c r="D485" s="252"/>
      <c r="E485" s="252" t="s">
        <v>120</v>
      </c>
      <c r="F485" s="14">
        <v>3</v>
      </c>
      <c r="G485" s="238">
        <f t="shared" si="33"/>
        <v>1.9607843137254902E-2</v>
      </c>
      <c r="H485" s="252"/>
      <c r="I485" s="252"/>
    </row>
    <row r="486" spans="1:11" x14ac:dyDescent="0.25">
      <c r="A486" s="11" t="s">
        <v>235</v>
      </c>
      <c r="B486" s="178">
        <f t="shared" si="32"/>
        <v>3.8446751249519413</v>
      </c>
      <c r="D486" s="252"/>
      <c r="E486" s="252" t="s">
        <v>126</v>
      </c>
      <c r="F486" s="14">
        <v>3</v>
      </c>
      <c r="G486" s="238">
        <f t="shared" si="33"/>
        <v>1.9607843137254902E-2</v>
      </c>
      <c r="H486" s="252"/>
      <c r="I486" s="252"/>
    </row>
    <row r="487" spans="1:11" x14ac:dyDescent="0.25">
      <c r="A487" s="150" t="s">
        <v>235</v>
      </c>
      <c r="B487" s="131">
        <f t="shared" si="32"/>
        <v>3.8446751249519413</v>
      </c>
      <c r="C487" s="150"/>
      <c r="D487" s="12"/>
      <c r="E487" s="12" t="s">
        <v>38</v>
      </c>
      <c r="F487" s="12">
        <v>3</v>
      </c>
      <c r="G487" s="237">
        <f t="shared" si="33"/>
        <v>1.9607843137254902E-2</v>
      </c>
      <c r="H487" s="12"/>
      <c r="I487" s="12"/>
      <c r="J487" s="150"/>
      <c r="K487" s="12"/>
    </row>
    <row r="488" spans="1:11" x14ac:dyDescent="0.25">
      <c r="A488" s="11" t="s">
        <v>239</v>
      </c>
      <c r="B488" s="178">
        <f t="shared" ref="B488:B504" si="34">POWER((F488/$J$488)*100, 2)</f>
        <v>13.853912036894505</v>
      </c>
      <c r="C488" s="11">
        <f>SUM(B488:B504)</f>
        <v>2180.0018164018006</v>
      </c>
      <c r="E488" s="254" t="s">
        <v>244</v>
      </c>
      <c r="F488" s="254">
        <v>1500</v>
      </c>
      <c r="G488" s="238">
        <f t="shared" ref="G488:G504" si="35">F488/$J$488</f>
        <v>3.7220843672456573E-2</v>
      </c>
      <c r="J488" s="76">
        <v>40300</v>
      </c>
    </row>
    <row r="489" spans="1:11" x14ac:dyDescent="0.25">
      <c r="A489" s="11" t="s">
        <v>239</v>
      </c>
      <c r="B489" s="178">
        <f t="shared" si="34"/>
        <v>0.49662272411011704</v>
      </c>
      <c r="E489" s="254" t="s">
        <v>93</v>
      </c>
      <c r="F489" s="254">
        <v>284</v>
      </c>
      <c r="G489" s="238">
        <f t="shared" si="35"/>
        <v>7.0471464019851117E-3</v>
      </c>
    </row>
    <row r="490" spans="1:11" x14ac:dyDescent="0.25">
      <c r="A490" s="11" t="s">
        <v>239</v>
      </c>
      <c r="B490" s="178">
        <f t="shared" si="34"/>
        <v>0.38483088991373643</v>
      </c>
      <c r="E490" s="254" t="s">
        <v>245</v>
      </c>
      <c r="F490" s="254">
        <v>250</v>
      </c>
      <c r="G490" s="238">
        <f t="shared" si="35"/>
        <v>6.2034739454094297E-3</v>
      </c>
    </row>
    <row r="491" spans="1:11" x14ac:dyDescent="0.25">
      <c r="A491" s="11" t="s">
        <v>239</v>
      </c>
      <c r="B491" s="178">
        <f t="shared" si="34"/>
        <v>434.45868147701174</v>
      </c>
      <c r="E491" s="254" t="s">
        <v>246</v>
      </c>
      <c r="F491" s="254">
        <v>8400</v>
      </c>
      <c r="G491" s="238">
        <f t="shared" si="35"/>
        <v>0.20843672456575682</v>
      </c>
    </row>
    <row r="492" spans="1:11" x14ac:dyDescent="0.25">
      <c r="A492" s="11" t="s">
        <v>239</v>
      </c>
      <c r="B492" s="178">
        <f t="shared" si="34"/>
        <v>1479.2899408284027</v>
      </c>
      <c r="E492" s="254" t="s">
        <v>247</v>
      </c>
      <c r="F492" s="254">
        <v>15500</v>
      </c>
      <c r="G492" s="238">
        <f t="shared" si="35"/>
        <v>0.38461538461538464</v>
      </c>
    </row>
    <row r="493" spans="1:11" x14ac:dyDescent="0.25">
      <c r="A493" s="11" t="s">
        <v>239</v>
      </c>
      <c r="B493" s="178">
        <f t="shared" si="34"/>
        <v>24.629176954479131</v>
      </c>
      <c r="E493" s="254" t="s">
        <v>19</v>
      </c>
      <c r="F493" s="254">
        <v>2000</v>
      </c>
      <c r="G493" s="238">
        <f t="shared" si="35"/>
        <v>4.9627791563275438E-2</v>
      </c>
    </row>
    <row r="494" spans="1:11" x14ac:dyDescent="0.25">
      <c r="A494" s="11" t="s">
        <v>239</v>
      </c>
      <c r="B494" s="178">
        <f t="shared" si="34"/>
        <v>0.98516707817916505</v>
      </c>
      <c r="E494" s="254" t="s">
        <v>248</v>
      </c>
      <c r="F494" s="254">
        <v>400</v>
      </c>
      <c r="G494" s="238">
        <f t="shared" si="35"/>
        <v>9.9255583126550868E-3</v>
      </c>
    </row>
    <row r="495" spans="1:11" x14ac:dyDescent="0.25">
      <c r="A495" s="11" t="s">
        <v>239</v>
      </c>
      <c r="B495" s="178">
        <f t="shared" si="34"/>
        <v>0.24629176954479126</v>
      </c>
      <c r="E495" s="254" t="s">
        <v>249</v>
      </c>
      <c r="F495" s="254">
        <v>200</v>
      </c>
      <c r="G495" s="238">
        <f t="shared" si="35"/>
        <v>4.9627791563275434E-3</v>
      </c>
    </row>
    <row r="496" spans="1:11" x14ac:dyDescent="0.25">
      <c r="A496" s="11" t="s">
        <v>239</v>
      </c>
      <c r="B496" s="178">
        <f t="shared" si="34"/>
        <v>153.93235596549454</v>
      </c>
      <c r="E496" s="254" t="s">
        <v>20</v>
      </c>
      <c r="F496" s="254">
        <v>5000</v>
      </c>
      <c r="G496" s="238">
        <f t="shared" si="35"/>
        <v>0.12406947890818859</v>
      </c>
    </row>
    <row r="497" spans="1:11" x14ac:dyDescent="0.25">
      <c r="A497" s="11" t="s">
        <v>239</v>
      </c>
      <c r="B497" s="178">
        <f t="shared" si="34"/>
        <v>0.64238435062096311</v>
      </c>
      <c r="E497" s="254" t="s">
        <v>250</v>
      </c>
      <c r="F497" s="254">
        <v>323</v>
      </c>
      <c r="G497" s="238">
        <f t="shared" si="35"/>
        <v>8.0148883374689828E-3</v>
      </c>
    </row>
    <row r="498" spans="1:11" x14ac:dyDescent="0.25">
      <c r="A498" s="11" t="s">
        <v>239</v>
      </c>
      <c r="B498" s="178">
        <f t="shared" si="34"/>
        <v>9.8516707817916487E-3</v>
      </c>
      <c r="E498" s="254" t="s">
        <v>251</v>
      </c>
      <c r="F498" s="254">
        <v>40</v>
      </c>
      <c r="G498" s="238">
        <f t="shared" si="35"/>
        <v>9.9255583126550868E-4</v>
      </c>
    </row>
    <row r="499" spans="1:11" x14ac:dyDescent="0.25">
      <c r="A499" s="11" t="s">
        <v>239</v>
      </c>
      <c r="B499" s="178">
        <f t="shared" si="34"/>
        <v>13.853912036894505</v>
      </c>
      <c r="E499" s="254" t="s">
        <v>228</v>
      </c>
      <c r="F499" s="254">
        <v>1500</v>
      </c>
      <c r="G499" s="238">
        <f t="shared" si="35"/>
        <v>3.7220843672456573E-2</v>
      </c>
    </row>
    <row r="500" spans="1:11" x14ac:dyDescent="0.25">
      <c r="A500" s="11" t="s">
        <v>239</v>
      </c>
      <c r="B500" s="178">
        <f t="shared" si="34"/>
        <v>40.763313609467453</v>
      </c>
      <c r="E500" s="254" t="s">
        <v>56</v>
      </c>
      <c r="F500" s="254">
        <v>2573</v>
      </c>
      <c r="G500" s="238">
        <f t="shared" si="35"/>
        <v>6.3846153846153844E-2</v>
      </c>
    </row>
    <row r="501" spans="1:11" x14ac:dyDescent="0.25">
      <c r="A501" s="11" t="s">
        <v>239</v>
      </c>
      <c r="B501" s="178">
        <f t="shared" si="34"/>
        <v>0.18856713605773084</v>
      </c>
      <c r="E501" s="254" t="s">
        <v>252</v>
      </c>
      <c r="F501" s="254">
        <v>175</v>
      </c>
      <c r="G501" s="238">
        <f t="shared" si="35"/>
        <v>4.3424317617866007E-3</v>
      </c>
    </row>
    <row r="502" spans="1:11" x14ac:dyDescent="0.25">
      <c r="A502" s="11" t="s">
        <v>239</v>
      </c>
      <c r="B502" s="178">
        <f t="shared" si="34"/>
        <v>2.3975026014568157</v>
      </c>
      <c r="E502" s="254" t="s">
        <v>92</v>
      </c>
      <c r="F502" s="254">
        <v>624</v>
      </c>
      <c r="G502" s="238">
        <f t="shared" si="35"/>
        <v>1.5483870967741935E-2</v>
      </c>
    </row>
    <row r="503" spans="1:11" x14ac:dyDescent="0.25">
      <c r="A503" s="11" t="s">
        <v>239</v>
      </c>
      <c r="B503" s="178">
        <f t="shared" si="34"/>
        <v>1.5393235596549454E-2</v>
      </c>
      <c r="E503" s="254" t="s">
        <v>218</v>
      </c>
      <c r="F503" s="254">
        <v>50</v>
      </c>
      <c r="G503" s="238">
        <f t="shared" si="35"/>
        <v>1.2406947890818859E-3</v>
      </c>
    </row>
    <row r="504" spans="1:11" x14ac:dyDescent="0.25">
      <c r="A504" s="150" t="s">
        <v>239</v>
      </c>
      <c r="B504" s="131">
        <f t="shared" si="34"/>
        <v>13.853912036894505</v>
      </c>
      <c r="C504" s="150"/>
      <c r="D504" s="12"/>
      <c r="E504" s="12" t="s">
        <v>230</v>
      </c>
      <c r="F504" s="12">
        <v>1500</v>
      </c>
      <c r="G504" s="237">
        <f t="shared" si="35"/>
        <v>3.7220843672456573E-2</v>
      </c>
      <c r="H504" s="12"/>
      <c r="I504" s="12"/>
      <c r="J504" s="147"/>
      <c r="K504" s="12"/>
    </row>
    <row r="505" spans="1:11" x14ac:dyDescent="0.25">
      <c r="A505" s="11" t="s">
        <v>253</v>
      </c>
      <c r="B505" s="178">
        <f t="shared" ref="B505:B518" si="36">POWER((F505/$J$505)*100, 2)</f>
        <v>185.10805682817346</v>
      </c>
      <c r="C505" s="11">
        <f>SUM(B505:B518)</f>
        <v>2397.183363954834</v>
      </c>
      <c r="E505" s="258" t="s">
        <v>100</v>
      </c>
      <c r="F505" s="258">
        <v>200000</v>
      </c>
      <c r="G505" s="238">
        <f t="shared" ref="G505:G515" si="37">F505/$J$505</f>
        <v>0.1360544217687075</v>
      </c>
      <c r="J505" s="76">
        <v>1470000</v>
      </c>
    </row>
    <row r="506" spans="1:11" x14ac:dyDescent="0.25">
      <c r="A506" s="11" t="s">
        <v>253</v>
      </c>
      <c r="B506" s="178">
        <f t="shared" si="36"/>
        <v>733.0464158452495</v>
      </c>
      <c r="E506" s="258" t="s">
        <v>82</v>
      </c>
      <c r="F506" s="258">
        <v>398000</v>
      </c>
      <c r="G506" s="238">
        <f t="shared" si="37"/>
        <v>0.27074829931972788</v>
      </c>
    </row>
    <row r="507" spans="1:11" x14ac:dyDescent="0.25">
      <c r="A507" s="11" t="s">
        <v>253</v>
      </c>
      <c r="B507" s="178">
        <f t="shared" si="36"/>
        <v>11.111111111111112</v>
      </c>
      <c r="E507" s="258" t="s">
        <v>83</v>
      </c>
      <c r="F507" s="258">
        <v>49000</v>
      </c>
      <c r="G507" s="238">
        <f t="shared" si="37"/>
        <v>3.3333333333333333E-2</v>
      </c>
    </row>
    <row r="508" spans="1:11" x14ac:dyDescent="0.25">
      <c r="A508" s="11" t="s">
        <v>253</v>
      </c>
      <c r="B508" s="178">
        <f t="shared" si="36"/>
        <v>3.6281179138322002</v>
      </c>
      <c r="E508" s="258" t="s">
        <v>134</v>
      </c>
      <c r="F508" s="258">
        <v>28000</v>
      </c>
      <c r="G508" s="238">
        <f t="shared" si="37"/>
        <v>1.9047619047619049E-2</v>
      </c>
    </row>
    <row r="509" spans="1:11" x14ac:dyDescent="0.25">
      <c r="A509" s="11" t="s">
        <v>253</v>
      </c>
      <c r="B509" s="178">
        <f t="shared" si="36"/>
        <v>46.277014207043365</v>
      </c>
      <c r="E509" s="258" t="s">
        <v>94</v>
      </c>
      <c r="F509" s="258">
        <v>100000</v>
      </c>
      <c r="G509" s="238">
        <f t="shared" si="37"/>
        <v>6.8027210884353748E-2</v>
      </c>
    </row>
    <row r="510" spans="1:11" x14ac:dyDescent="0.25">
      <c r="A510" s="11" t="s">
        <v>253</v>
      </c>
      <c r="B510" s="178">
        <f t="shared" si="36"/>
        <v>0.61201351288814865</v>
      </c>
      <c r="E510" s="258" t="s">
        <v>9</v>
      </c>
      <c r="F510" s="258">
        <v>11500</v>
      </c>
      <c r="G510" s="238">
        <f t="shared" si="37"/>
        <v>7.823129251700681E-3</v>
      </c>
    </row>
    <row r="511" spans="1:11" x14ac:dyDescent="0.25">
      <c r="A511" s="11" t="s">
        <v>253</v>
      </c>
      <c r="B511" s="178">
        <f t="shared" si="36"/>
        <v>1397.9205341524366</v>
      </c>
      <c r="E511" s="258" t="s">
        <v>111</v>
      </c>
      <c r="F511" s="258">
        <v>549615</v>
      </c>
      <c r="G511" s="238">
        <f t="shared" si="37"/>
        <v>0.37388775510204081</v>
      </c>
    </row>
    <row r="512" spans="1:11" x14ac:dyDescent="0.25">
      <c r="A512" s="11" t="s">
        <v>253</v>
      </c>
      <c r="B512" s="178">
        <f t="shared" si="36"/>
        <v>1.5003750104123283</v>
      </c>
      <c r="E512" s="258" t="s">
        <v>92</v>
      </c>
      <c r="F512" s="258">
        <v>18006</v>
      </c>
      <c r="G512" s="238">
        <f t="shared" si="37"/>
        <v>1.2248979591836734E-2</v>
      </c>
    </row>
    <row r="513" spans="1:11" x14ac:dyDescent="0.25">
      <c r="A513" s="11" t="s">
        <v>253</v>
      </c>
      <c r="B513" s="178">
        <f t="shared" si="36"/>
        <v>7.4043222731269376</v>
      </c>
      <c r="E513" s="258" t="s">
        <v>158</v>
      </c>
      <c r="F513" s="258">
        <v>40000</v>
      </c>
      <c r="G513" s="238">
        <f t="shared" si="37"/>
        <v>2.7210884353741496E-2</v>
      </c>
    </row>
    <row r="514" spans="1:11" x14ac:dyDescent="0.25">
      <c r="A514" s="11" t="s">
        <v>253</v>
      </c>
      <c r="B514" s="178">
        <f t="shared" si="36"/>
        <v>7.7283999999999988</v>
      </c>
      <c r="E514" s="258" t="s">
        <v>37</v>
      </c>
      <c r="F514" s="258">
        <v>40866</v>
      </c>
      <c r="G514" s="238">
        <f t="shared" si="37"/>
        <v>2.7799999999999998E-2</v>
      </c>
    </row>
    <row r="515" spans="1:11" x14ac:dyDescent="0.25">
      <c r="A515" s="11" t="s">
        <v>253</v>
      </c>
      <c r="B515" s="178">
        <f t="shared" si="36"/>
        <v>1.8510805682817344</v>
      </c>
      <c r="E515" s="258" t="s">
        <v>174</v>
      </c>
      <c r="F515" s="258">
        <v>20000</v>
      </c>
      <c r="G515" s="238">
        <f t="shared" si="37"/>
        <v>1.3605442176870748E-2</v>
      </c>
    </row>
    <row r="516" spans="1:11" x14ac:dyDescent="0.25">
      <c r="A516" s="11" t="s">
        <v>253</v>
      </c>
      <c r="B516" s="178">
        <f t="shared" si="36"/>
        <v>0</v>
      </c>
      <c r="E516" s="258" t="s">
        <v>38</v>
      </c>
      <c r="F516" s="258"/>
      <c r="G516" s="238"/>
    </row>
    <row r="517" spans="1:11" x14ac:dyDescent="0.25">
      <c r="A517" s="11" t="s">
        <v>253</v>
      </c>
      <c r="B517" s="178">
        <f t="shared" si="36"/>
        <v>0.99592253227821737</v>
      </c>
      <c r="E517" s="258" t="s">
        <v>89</v>
      </c>
      <c r="F517" s="258">
        <v>14670</v>
      </c>
      <c r="G517" s="238">
        <f>F517/$J$505</f>
        <v>9.9795918367346931E-3</v>
      </c>
    </row>
    <row r="518" spans="1:11" x14ac:dyDescent="0.25">
      <c r="A518" s="150" t="s">
        <v>253</v>
      </c>
      <c r="B518" s="131">
        <f t="shared" si="36"/>
        <v>0</v>
      </c>
      <c r="C518" s="150"/>
      <c r="D518" s="12"/>
      <c r="E518" s="12" t="s">
        <v>86</v>
      </c>
      <c r="F518" s="140"/>
      <c r="G518" s="237"/>
      <c r="H518" s="12"/>
      <c r="I518" s="12"/>
      <c r="J518" s="147"/>
      <c r="K518" s="12"/>
    </row>
    <row r="519" spans="1:11" x14ac:dyDescent="0.25">
      <c r="A519" s="11" t="s">
        <v>257</v>
      </c>
      <c r="B519" s="178">
        <f t="shared" ref="B519:B532" si="38">POWER((F519/$J$519)*100, 2)</f>
        <v>0.14736167343916357</v>
      </c>
      <c r="C519" s="11">
        <f>SUM(B519:B532)</f>
        <v>3334.3299280506626</v>
      </c>
      <c r="E519" s="260" t="s">
        <v>192</v>
      </c>
      <c r="F519" s="260">
        <v>2000</v>
      </c>
      <c r="G519" s="238">
        <f t="shared" ref="G519:G526" si="39">F519/$J$519</f>
        <v>3.838771593090211E-3</v>
      </c>
      <c r="J519" s="76">
        <v>521000</v>
      </c>
    </row>
    <row r="520" spans="1:11" x14ac:dyDescent="0.25">
      <c r="A520" s="11" t="s">
        <v>257</v>
      </c>
      <c r="B520" s="178">
        <f t="shared" si="38"/>
        <v>58.944669375665413</v>
      </c>
      <c r="E520" s="260" t="s">
        <v>15</v>
      </c>
      <c r="F520" s="260">
        <v>40000</v>
      </c>
      <c r="G520" s="238">
        <f t="shared" si="39"/>
        <v>7.6775431861804216E-2</v>
      </c>
    </row>
    <row r="521" spans="1:11" x14ac:dyDescent="0.25">
      <c r="A521" s="11" t="s">
        <v>257</v>
      </c>
      <c r="B521" s="178">
        <f t="shared" si="38"/>
        <v>0.14008569081310487</v>
      </c>
      <c r="E521" s="260" t="s">
        <v>19</v>
      </c>
      <c r="F521" s="260">
        <v>1950</v>
      </c>
      <c r="G521" s="238">
        <f t="shared" si="39"/>
        <v>3.7428023032629559E-3</v>
      </c>
    </row>
    <row r="522" spans="1:11" x14ac:dyDescent="0.25">
      <c r="A522" s="11" t="s">
        <v>257</v>
      </c>
      <c r="B522" s="178">
        <f t="shared" si="38"/>
        <v>1.3262550609524722E-2</v>
      </c>
      <c r="E522" s="260" t="s">
        <v>94</v>
      </c>
      <c r="F522" s="260">
        <v>600</v>
      </c>
      <c r="G522" s="238">
        <f t="shared" si="39"/>
        <v>1.1516314779270633E-3</v>
      </c>
    </row>
    <row r="523" spans="1:11" x14ac:dyDescent="0.25">
      <c r="A523" s="11" t="s">
        <v>257</v>
      </c>
      <c r="B523" s="178">
        <f t="shared" si="38"/>
        <v>8.2890941309529509E-2</v>
      </c>
      <c r="E523" s="260" t="s">
        <v>9</v>
      </c>
      <c r="F523" s="260">
        <v>1500</v>
      </c>
      <c r="G523" s="238">
        <f t="shared" si="39"/>
        <v>2.8790786948176585E-3</v>
      </c>
    </row>
    <row r="524" spans="1:11" x14ac:dyDescent="0.25">
      <c r="A524" s="11" t="s">
        <v>257</v>
      </c>
      <c r="B524" s="178">
        <f t="shared" si="38"/>
        <v>1263.5909829392024</v>
      </c>
      <c r="E524" s="260" t="s">
        <v>136</v>
      </c>
      <c r="F524" s="260">
        <v>185200</v>
      </c>
      <c r="G524" s="238">
        <f t="shared" si="39"/>
        <v>0.35547024952015355</v>
      </c>
    </row>
    <row r="525" spans="1:11" x14ac:dyDescent="0.25">
      <c r="A525" s="11" t="s">
        <v>257</v>
      </c>
      <c r="B525" s="178">
        <f t="shared" si="38"/>
        <v>3.3156376523811805E-3</v>
      </c>
      <c r="E525" s="260" t="s">
        <v>25</v>
      </c>
      <c r="F525" s="260">
        <v>300</v>
      </c>
      <c r="G525" s="238">
        <f t="shared" si="39"/>
        <v>5.7581573896353167E-4</v>
      </c>
    </row>
    <row r="526" spans="1:11" x14ac:dyDescent="0.25">
      <c r="A526" s="11" t="s">
        <v>257</v>
      </c>
      <c r="B526" s="178">
        <f t="shared" si="38"/>
        <v>14.736167343916353</v>
      </c>
      <c r="E526" s="260" t="s">
        <v>111</v>
      </c>
      <c r="F526" s="260">
        <v>20000</v>
      </c>
      <c r="G526" s="238">
        <f t="shared" si="39"/>
        <v>3.8387715930902108E-2</v>
      </c>
    </row>
    <row r="527" spans="1:11" x14ac:dyDescent="0.25">
      <c r="A527" s="11" t="s">
        <v>257</v>
      </c>
      <c r="B527" s="178">
        <f t="shared" si="38"/>
        <v>0</v>
      </c>
      <c r="E527" s="260" t="s">
        <v>153</v>
      </c>
      <c r="F527" s="253"/>
      <c r="G527" s="238"/>
    </row>
    <row r="528" spans="1:11" x14ac:dyDescent="0.25">
      <c r="A528" s="11" t="s">
        <v>257</v>
      </c>
      <c r="B528" s="178">
        <f t="shared" si="38"/>
        <v>3.6840418359790903E-4</v>
      </c>
      <c r="E528" s="260" t="s">
        <v>32</v>
      </c>
      <c r="F528" s="260">
        <v>100</v>
      </c>
      <c r="G528" s="238">
        <f>F528/$J$519</f>
        <v>1.9193857965451057E-4</v>
      </c>
    </row>
    <row r="529" spans="1:11" x14ac:dyDescent="0.25">
      <c r="A529" s="11" t="s">
        <v>257</v>
      </c>
      <c r="B529" s="178">
        <f t="shared" si="38"/>
        <v>8.2890941309529513E-4</v>
      </c>
      <c r="E529" s="260" t="s">
        <v>141</v>
      </c>
      <c r="F529" s="260">
        <v>150</v>
      </c>
      <c r="G529" s="238">
        <f>F529/$J$519</f>
        <v>2.8790786948176584E-4</v>
      </c>
    </row>
    <row r="530" spans="1:11" x14ac:dyDescent="0.25">
      <c r="A530" s="11" t="s">
        <v>257</v>
      </c>
      <c r="B530" s="178">
        <f t="shared" si="38"/>
        <v>0.33156376523811804</v>
      </c>
      <c r="E530" s="260" t="s">
        <v>126</v>
      </c>
      <c r="F530" s="260">
        <v>3000</v>
      </c>
      <c r="G530" s="238">
        <f>F530/$J$519</f>
        <v>5.7581573896353169E-3</v>
      </c>
    </row>
    <row r="531" spans="1:11" x14ac:dyDescent="0.25">
      <c r="A531" s="11" t="s">
        <v>257</v>
      </c>
      <c r="B531" s="178">
        <f t="shared" si="38"/>
        <v>47.480299586282115</v>
      </c>
      <c r="E531" s="260" t="s">
        <v>128</v>
      </c>
      <c r="F531" s="260">
        <v>35900</v>
      </c>
      <c r="G531" s="238">
        <f>F531/$J$519</f>
        <v>6.8905950095969296E-2</v>
      </c>
    </row>
    <row r="532" spans="1:11" x14ac:dyDescent="0.25">
      <c r="A532" s="150" t="s">
        <v>257</v>
      </c>
      <c r="B532" s="131">
        <f t="shared" si="38"/>
        <v>1948.8581312329381</v>
      </c>
      <c r="C532" s="150"/>
      <c r="D532" s="12"/>
      <c r="E532" s="12" t="s">
        <v>38</v>
      </c>
      <c r="F532" s="12">
        <v>230000</v>
      </c>
      <c r="G532" s="237">
        <f>F532/$J$519</f>
        <v>0.44145873320537427</v>
      </c>
      <c r="H532" s="12"/>
      <c r="I532" s="12"/>
      <c r="J532" s="147"/>
      <c r="K532" s="12"/>
    </row>
    <row r="533" spans="1:11" x14ac:dyDescent="0.25">
      <c r="A533" s="11" t="s">
        <v>260</v>
      </c>
      <c r="B533" s="178">
        <f t="shared" ref="B533:B539" si="40">POWER((F533/$J$533)*100, 2)</f>
        <v>0.83750229568411383</v>
      </c>
      <c r="C533" s="11">
        <f>SUM(B533:B539)</f>
        <v>3904.0300103305781</v>
      </c>
      <c r="E533" s="261" t="s">
        <v>81</v>
      </c>
      <c r="F533" s="261">
        <v>2416</v>
      </c>
      <c r="G533" s="238">
        <f>F533/$J$533</f>
        <v>9.1515151515151518E-3</v>
      </c>
      <c r="J533" s="76">
        <v>264000</v>
      </c>
    </row>
    <row r="534" spans="1:11" x14ac:dyDescent="0.25">
      <c r="A534" s="11" t="s">
        <v>260</v>
      </c>
      <c r="B534" s="178">
        <f t="shared" si="40"/>
        <v>0.57392102846648296</v>
      </c>
      <c r="E534" s="261" t="s">
        <v>24</v>
      </c>
      <c r="F534" s="261">
        <v>2000</v>
      </c>
      <c r="G534" s="238">
        <f>F534/$J$533</f>
        <v>7.575757575757576E-3</v>
      </c>
    </row>
    <row r="535" spans="1:11" x14ac:dyDescent="0.25">
      <c r="A535" s="11" t="s">
        <v>260</v>
      </c>
      <c r="B535" s="178">
        <f t="shared" si="40"/>
        <v>2005.6147985537189</v>
      </c>
      <c r="E535" s="261" t="s">
        <v>56</v>
      </c>
      <c r="F535" s="261">
        <v>118230</v>
      </c>
      <c r="G535" s="238">
        <f>F535/$J$533</f>
        <v>0.44784090909090907</v>
      </c>
    </row>
    <row r="536" spans="1:11" x14ac:dyDescent="0.25">
      <c r="A536" s="11" t="s">
        <v>260</v>
      </c>
      <c r="B536" s="178">
        <f t="shared" si="40"/>
        <v>0</v>
      </c>
      <c r="E536" s="261" t="s">
        <v>165</v>
      </c>
      <c r="F536" s="253"/>
      <c r="G536" s="238"/>
    </row>
    <row r="537" spans="1:11" x14ac:dyDescent="0.25">
      <c r="A537" s="11" t="s">
        <v>260</v>
      </c>
      <c r="B537" s="178">
        <f t="shared" si="40"/>
        <v>5.1309113865932045E-2</v>
      </c>
      <c r="E537" s="261" t="s">
        <v>262</v>
      </c>
      <c r="F537" s="261">
        <v>598</v>
      </c>
      <c r="G537" s="238">
        <f>F537/$J$533</f>
        <v>2.2651515151515152E-3</v>
      </c>
    </row>
    <row r="538" spans="1:11" x14ac:dyDescent="0.25">
      <c r="A538" s="11" t="s">
        <v>260</v>
      </c>
      <c r="B538" s="178">
        <f t="shared" si="40"/>
        <v>1767.8202479338845</v>
      </c>
      <c r="E538" s="261" t="s">
        <v>32</v>
      </c>
      <c r="F538" s="261">
        <v>111000</v>
      </c>
      <c r="G538" s="238">
        <f>F538/$J$533</f>
        <v>0.42045454545454547</v>
      </c>
    </row>
    <row r="539" spans="1:11" x14ac:dyDescent="0.25">
      <c r="A539" s="150" t="s">
        <v>260</v>
      </c>
      <c r="B539" s="131">
        <f t="shared" si="40"/>
        <v>129.13223140495867</v>
      </c>
      <c r="C539" s="150"/>
      <c r="D539" s="12"/>
      <c r="E539" s="12" t="s">
        <v>31</v>
      </c>
      <c r="F539" s="12">
        <v>30000</v>
      </c>
      <c r="G539" s="237">
        <f>F539/$J$533</f>
        <v>0.11363636363636363</v>
      </c>
      <c r="H539" s="12"/>
      <c r="I539" s="12"/>
      <c r="J539" s="147"/>
      <c r="K539" s="12"/>
    </row>
    <row r="540" spans="1:11" x14ac:dyDescent="0.25">
      <c r="A540" s="11" t="s">
        <v>263</v>
      </c>
      <c r="B540" s="178">
        <f t="shared" ref="B540:B546" si="41">POWER((F540/$J$540)*100, 2)</f>
        <v>6056.1098578328219</v>
      </c>
      <c r="C540" s="11">
        <f>SUM(B540:B546)</f>
        <v>6200.8341281977528</v>
      </c>
      <c r="E540" s="263" t="s">
        <v>15</v>
      </c>
      <c r="F540" s="263">
        <v>60000</v>
      </c>
      <c r="G540" s="238">
        <f t="shared" ref="G540:G546" si="42">F540/$J$540</f>
        <v>0.77821011673151752</v>
      </c>
      <c r="J540" s="76">
        <v>77100</v>
      </c>
    </row>
    <row r="541" spans="1:11" x14ac:dyDescent="0.25">
      <c r="A541" s="11" t="s">
        <v>263</v>
      </c>
      <c r="B541" s="178">
        <f t="shared" si="41"/>
        <v>6.7290109531475792</v>
      </c>
      <c r="E541" s="263" t="s">
        <v>265</v>
      </c>
      <c r="F541" s="263">
        <v>2000</v>
      </c>
      <c r="G541" s="238">
        <f t="shared" si="42"/>
        <v>2.5940337224383919E-2</v>
      </c>
    </row>
    <row r="542" spans="1:11" x14ac:dyDescent="0.25">
      <c r="A542" s="11" t="s">
        <v>263</v>
      </c>
      <c r="B542" s="178">
        <f t="shared" si="41"/>
        <v>12.263622462111462</v>
      </c>
      <c r="E542" s="263" t="s">
        <v>9</v>
      </c>
      <c r="F542" s="263">
        <v>2700</v>
      </c>
      <c r="G542" s="238">
        <f t="shared" si="42"/>
        <v>3.5019455252918288E-2</v>
      </c>
    </row>
    <row r="543" spans="1:11" x14ac:dyDescent="0.25">
      <c r="A543" s="11" t="s">
        <v>263</v>
      </c>
      <c r="B543" s="178">
        <f t="shared" si="41"/>
        <v>83.517314586308814</v>
      </c>
      <c r="E543" s="263" t="s">
        <v>266</v>
      </c>
      <c r="F543" s="263">
        <f>691+6355</f>
        <v>7046</v>
      </c>
      <c r="G543" s="238">
        <f t="shared" si="42"/>
        <v>9.1387808041504537E-2</v>
      </c>
    </row>
    <row r="544" spans="1:11" x14ac:dyDescent="0.25">
      <c r="A544" s="11" t="s">
        <v>263</v>
      </c>
      <c r="B544" s="178">
        <f t="shared" si="41"/>
        <v>0.13377946675952701</v>
      </c>
      <c r="E544" s="263" t="s">
        <v>26</v>
      </c>
      <c r="F544" s="263">
        <v>282</v>
      </c>
      <c r="G544" s="238">
        <f t="shared" si="42"/>
        <v>3.6575875486381322E-3</v>
      </c>
    </row>
    <row r="545" spans="1:11" x14ac:dyDescent="0.25">
      <c r="A545" s="11" t="s">
        <v>263</v>
      </c>
      <c r="B545" s="178">
        <f t="shared" si="41"/>
        <v>2.4224439431331284E-2</v>
      </c>
      <c r="E545" s="263" t="s">
        <v>160</v>
      </c>
      <c r="F545" s="263">
        <v>120</v>
      </c>
      <c r="G545" s="238">
        <f t="shared" si="42"/>
        <v>1.5564202334630351E-3</v>
      </c>
    </row>
    <row r="546" spans="1:11" x14ac:dyDescent="0.25">
      <c r="A546" s="150" t="s">
        <v>263</v>
      </c>
      <c r="B546" s="131">
        <f t="shared" si="41"/>
        <v>42.056318457172381</v>
      </c>
      <c r="C546" s="150"/>
      <c r="D546" s="131"/>
      <c r="E546" s="131" t="s">
        <v>38</v>
      </c>
      <c r="F546" s="131">
        <v>5000</v>
      </c>
      <c r="G546" s="237">
        <f t="shared" si="42"/>
        <v>6.4850843060959798E-2</v>
      </c>
      <c r="H546" s="131"/>
      <c r="I546" s="131"/>
      <c r="J546" s="147"/>
      <c r="K546" s="131"/>
    </row>
    <row r="547" spans="1:11" x14ac:dyDescent="0.25">
      <c r="A547" s="11" t="s">
        <v>267</v>
      </c>
      <c r="B547" s="178">
        <f t="shared" ref="B547:B558" si="43">POWER((F547/$J$547)*100, 2)</f>
        <v>2541.1515721580213</v>
      </c>
      <c r="C547" s="11">
        <f>SUM(B547:B558)</f>
        <v>3884.2788766273998</v>
      </c>
      <c r="E547" s="264" t="s">
        <v>5</v>
      </c>
      <c r="F547" s="264">
        <v>369000</v>
      </c>
      <c r="G547" s="238">
        <f t="shared" ref="G547:G555" si="44">F547/$J$547</f>
        <v>0.50409836065573765</v>
      </c>
      <c r="J547" s="76">
        <v>732000</v>
      </c>
    </row>
    <row r="548" spans="1:11" x14ac:dyDescent="0.25">
      <c r="A548" s="11" t="s">
        <v>267</v>
      </c>
      <c r="B548" s="178">
        <f t="shared" si="43"/>
        <v>7.5640028068918159</v>
      </c>
      <c r="E548" s="264" t="s">
        <v>6</v>
      </c>
      <c r="F548" s="264">
        <v>20132</v>
      </c>
      <c r="G548" s="238">
        <f t="shared" si="44"/>
        <v>2.7502732240437158E-2</v>
      </c>
    </row>
    <row r="549" spans="1:11" x14ac:dyDescent="0.25">
      <c r="A549" s="11" t="s">
        <v>267</v>
      </c>
      <c r="B549" s="178">
        <f t="shared" si="43"/>
        <v>4.199140016124697</v>
      </c>
      <c r="E549" s="264" t="s">
        <v>15</v>
      </c>
      <c r="F549" s="264">
        <v>15000</v>
      </c>
      <c r="G549" s="238">
        <f t="shared" si="44"/>
        <v>2.0491803278688523E-2</v>
      </c>
    </row>
    <row r="550" spans="1:11" x14ac:dyDescent="0.25">
      <c r="A550" s="11" t="s">
        <v>267</v>
      </c>
      <c r="B550" s="178">
        <f t="shared" si="43"/>
        <v>6.7372868703156259</v>
      </c>
      <c r="E550" s="264" t="s">
        <v>9</v>
      </c>
      <c r="F550" s="264">
        <v>19000</v>
      </c>
      <c r="G550" s="238">
        <f t="shared" si="44"/>
        <v>2.5956284153005466E-2</v>
      </c>
    </row>
    <row r="551" spans="1:11" x14ac:dyDescent="0.25">
      <c r="A551" s="11" t="s">
        <v>267</v>
      </c>
      <c r="B551" s="178">
        <f t="shared" si="43"/>
        <v>9.9586804622413304E-4</v>
      </c>
      <c r="E551" s="264" t="s">
        <v>268</v>
      </c>
      <c r="F551" s="264">
        <v>231</v>
      </c>
      <c r="G551" s="238">
        <f t="shared" si="44"/>
        <v>3.1557377049180326E-4</v>
      </c>
    </row>
    <row r="552" spans="1:11" x14ac:dyDescent="0.25">
      <c r="A552" s="11" t="s">
        <v>267</v>
      </c>
      <c r="B552" s="178">
        <f t="shared" si="43"/>
        <v>0.17440892905133032</v>
      </c>
      <c r="E552" s="264" t="s">
        <v>26</v>
      </c>
      <c r="F552" s="264">
        <v>3057</v>
      </c>
      <c r="G552" s="238">
        <f t="shared" si="44"/>
        <v>4.1762295081967217E-3</v>
      </c>
    </row>
    <row r="553" spans="1:11" x14ac:dyDescent="0.25">
      <c r="A553" s="11" t="s">
        <v>267</v>
      </c>
      <c r="B553" s="178">
        <f t="shared" si="43"/>
        <v>0.73908315043745709</v>
      </c>
      <c r="E553" s="264" t="s">
        <v>16</v>
      </c>
      <c r="F553" s="264">
        <v>6293</v>
      </c>
      <c r="G553" s="238">
        <f t="shared" si="44"/>
        <v>8.5969945355191257E-3</v>
      </c>
    </row>
    <row r="554" spans="1:11" x14ac:dyDescent="0.25">
      <c r="A554" s="11" t="s">
        <v>267</v>
      </c>
      <c r="B554" s="178">
        <f t="shared" si="43"/>
        <v>1310.5982561438086</v>
      </c>
      <c r="E554" s="264" t="s">
        <v>121</v>
      </c>
      <c r="F554" s="264">
        <v>265000</v>
      </c>
      <c r="G554" s="238">
        <f t="shared" si="44"/>
        <v>0.36202185792349728</v>
      </c>
    </row>
    <row r="555" spans="1:11" x14ac:dyDescent="0.25">
      <c r="A555" s="11" t="s">
        <v>267</v>
      </c>
      <c r="B555" s="178">
        <f t="shared" si="43"/>
        <v>1.4498528621338347</v>
      </c>
      <c r="E555" s="264" t="s">
        <v>160</v>
      </c>
      <c r="F555" s="264">
        <v>8814</v>
      </c>
      <c r="G555" s="238">
        <f t="shared" si="44"/>
        <v>1.2040983606557377E-2</v>
      </c>
    </row>
    <row r="556" spans="1:11" x14ac:dyDescent="0.25">
      <c r="A556" s="11" t="s">
        <v>267</v>
      </c>
      <c r="B556" s="178">
        <f t="shared" si="43"/>
        <v>0</v>
      </c>
      <c r="E556" s="264" t="s">
        <v>161</v>
      </c>
      <c r="F556" s="264"/>
      <c r="G556" s="238"/>
    </row>
    <row r="557" spans="1:11" x14ac:dyDescent="0.25">
      <c r="A557" s="11" t="s">
        <v>267</v>
      </c>
      <c r="B557" s="178">
        <f t="shared" si="43"/>
        <v>11.664277822568607</v>
      </c>
      <c r="E557" s="264" t="s">
        <v>126</v>
      </c>
      <c r="F557" s="264">
        <v>25000</v>
      </c>
      <c r="G557" s="238">
        <f>F557/$J$547</f>
        <v>3.4153005464480878E-2</v>
      </c>
    </row>
    <row r="558" spans="1:11" x14ac:dyDescent="0.25">
      <c r="A558" s="150" t="s">
        <v>267</v>
      </c>
      <c r="B558" s="131">
        <f t="shared" si="43"/>
        <v>0</v>
      </c>
      <c r="C558" s="150"/>
      <c r="D558" s="12"/>
      <c r="E558" s="12" t="s">
        <v>38</v>
      </c>
      <c r="F558" s="12"/>
      <c r="G558" s="237"/>
      <c r="H558" s="12"/>
      <c r="I558" s="12"/>
      <c r="J558" s="147"/>
      <c r="K558" s="12"/>
    </row>
    <row r="559" spans="1:11" x14ac:dyDescent="0.25">
      <c r="A559" s="11" t="s">
        <v>269</v>
      </c>
      <c r="B559" s="178">
        <f t="shared" ref="B559:B569" si="45">POWER((F559/$J$559)*100, 2)</f>
        <v>0.2855311462036012</v>
      </c>
      <c r="C559" s="11">
        <f>SUM(B559:B569)</f>
        <v>8191.9217702931055</v>
      </c>
      <c r="E559" s="265" t="s">
        <v>5</v>
      </c>
      <c r="F559" s="265">
        <v>140</v>
      </c>
      <c r="G559" s="238">
        <f>F559/$J$559</f>
        <v>5.3435114503816794E-3</v>
      </c>
      <c r="J559" s="76">
        <v>26200</v>
      </c>
    </row>
    <row r="560" spans="1:11" x14ac:dyDescent="0.25">
      <c r="A560" s="11" t="s">
        <v>269</v>
      </c>
      <c r="B560" s="178">
        <f t="shared" si="45"/>
        <v>8113.7462851815153</v>
      </c>
      <c r="E560" s="265" t="s">
        <v>6</v>
      </c>
      <c r="F560" s="265">
        <f>23600</f>
        <v>23600</v>
      </c>
      <c r="G560" s="238">
        <f>F560/$J$559</f>
        <v>0.9007633587786259</v>
      </c>
    </row>
    <row r="561" spans="1:11" x14ac:dyDescent="0.25">
      <c r="A561" s="11" t="s">
        <v>269</v>
      </c>
      <c r="B561" s="178">
        <f t="shared" si="45"/>
        <v>0</v>
      </c>
      <c r="E561" s="265" t="s">
        <v>271</v>
      </c>
      <c r="F561" s="265"/>
      <c r="G561" s="238"/>
    </row>
    <row r="562" spans="1:11" x14ac:dyDescent="0.25">
      <c r="A562" s="11" t="s">
        <v>269</v>
      </c>
      <c r="B562" s="178">
        <f t="shared" si="45"/>
        <v>77.803172892022616</v>
      </c>
      <c r="E562" s="265" t="s">
        <v>82</v>
      </c>
      <c r="F562" s="265">
        <f>2300+11</f>
        <v>2311</v>
      </c>
      <c r="G562" s="238">
        <f>F562/$J$559</f>
        <v>8.8206106870229006E-2</v>
      </c>
    </row>
    <row r="563" spans="1:11" x14ac:dyDescent="0.25">
      <c r="A563" s="11" t="s">
        <v>269</v>
      </c>
      <c r="B563" s="178">
        <f t="shared" si="45"/>
        <v>0</v>
      </c>
      <c r="E563" s="265" t="s">
        <v>213</v>
      </c>
      <c r="F563" s="265"/>
      <c r="G563" s="238"/>
    </row>
    <row r="564" spans="1:11" x14ac:dyDescent="0.25">
      <c r="A564" s="11" t="s">
        <v>269</v>
      </c>
      <c r="B564" s="178">
        <f t="shared" si="45"/>
        <v>2.3308664996212345E-4</v>
      </c>
      <c r="E564" s="265" t="s">
        <v>273</v>
      </c>
      <c r="F564" s="265">
        <v>4</v>
      </c>
      <c r="G564" s="238">
        <f>F564/$J$559</f>
        <v>1.5267175572519084E-4</v>
      </c>
    </row>
    <row r="565" spans="1:11" x14ac:dyDescent="0.25">
      <c r="A565" s="11" t="s">
        <v>269</v>
      </c>
      <c r="B565" s="178">
        <f t="shared" si="45"/>
        <v>0</v>
      </c>
      <c r="E565" s="265" t="s">
        <v>27</v>
      </c>
      <c r="F565" s="265"/>
      <c r="G565" s="238"/>
    </row>
    <row r="566" spans="1:11" x14ac:dyDescent="0.25">
      <c r="A566" s="11" t="s">
        <v>269</v>
      </c>
      <c r="B566" s="178">
        <f t="shared" si="45"/>
        <v>1.3111124060369444E-2</v>
      </c>
      <c r="E566" s="265" t="s">
        <v>139</v>
      </c>
      <c r="F566" s="265">
        <v>30</v>
      </c>
      <c r="G566" s="238">
        <f>F566/$J$559</f>
        <v>1.1450381679389313E-3</v>
      </c>
    </row>
    <row r="567" spans="1:11" x14ac:dyDescent="0.25">
      <c r="A567" s="11" t="s">
        <v>269</v>
      </c>
      <c r="B567" s="178">
        <f t="shared" si="45"/>
        <v>7.3436862653691509E-2</v>
      </c>
      <c r="E567" s="265" t="s">
        <v>272</v>
      </c>
      <c r="F567" s="265">
        <v>71</v>
      </c>
      <c r="G567" s="238">
        <f>F567/$J$559</f>
        <v>2.7099236641221374E-3</v>
      </c>
    </row>
    <row r="568" spans="1:11" x14ac:dyDescent="0.25">
      <c r="A568" s="11" t="s">
        <v>269</v>
      </c>
      <c r="B568" s="178">
        <f t="shared" si="45"/>
        <v>0</v>
      </c>
      <c r="E568" s="265" t="s">
        <v>193</v>
      </c>
      <c r="F568" s="265"/>
      <c r="G568" s="238"/>
    </row>
    <row r="569" spans="1:11" x14ac:dyDescent="0.25">
      <c r="A569" s="150" t="s">
        <v>269</v>
      </c>
      <c r="B569" s="131">
        <f t="shared" si="45"/>
        <v>0</v>
      </c>
      <c r="C569" s="150"/>
      <c r="D569" s="12"/>
      <c r="E569" s="12" t="s">
        <v>86</v>
      </c>
      <c r="F569" s="12"/>
      <c r="G569" s="27"/>
      <c r="H569" s="12"/>
      <c r="I569" s="12"/>
      <c r="J569" s="147"/>
      <c r="K569" s="12"/>
    </row>
    <row r="570" spans="1:11" x14ac:dyDescent="0.25">
      <c r="A570" s="11" t="s">
        <v>276</v>
      </c>
      <c r="B570" s="178">
        <f t="shared" ref="B570:B582" si="46">POWER((F570/$J$570)*100, 2)</f>
        <v>2.8600778546712804</v>
      </c>
      <c r="C570" s="11">
        <f>SUM(B570:B582)</f>
        <v>2447.5342674091689</v>
      </c>
      <c r="E570" s="269" t="s">
        <v>210</v>
      </c>
      <c r="F570" s="269">
        <v>2300</v>
      </c>
      <c r="G570" s="238">
        <f t="shared" ref="G570:G582" si="47">F570/$J$570</f>
        <v>1.6911764705882352E-2</v>
      </c>
      <c r="J570" s="76">
        <v>136000</v>
      </c>
    </row>
    <row r="571" spans="1:11" x14ac:dyDescent="0.25">
      <c r="A571" s="11" t="s">
        <v>276</v>
      </c>
      <c r="B571" s="178">
        <f t="shared" si="46"/>
        <v>38.778093101211063</v>
      </c>
      <c r="E571" s="269" t="s">
        <v>82</v>
      </c>
      <c r="F571" s="269">
        <v>8469</v>
      </c>
      <c r="G571" s="238">
        <f t="shared" si="47"/>
        <v>6.227205882352941E-2</v>
      </c>
    </row>
    <row r="572" spans="1:11" x14ac:dyDescent="0.25">
      <c r="A572" s="11" t="s">
        <v>276</v>
      </c>
      <c r="B572" s="178">
        <f t="shared" si="46"/>
        <v>345.98735348183379</v>
      </c>
      <c r="E572" s="269" t="s">
        <v>83</v>
      </c>
      <c r="F572" s="269">
        <v>25297</v>
      </c>
      <c r="G572" s="238">
        <f t="shared" si="47"/>
        <v>0.18600735294117646</v>
      </c>
    </row>
    <row r="573" spans="1:11" x14ac:dyDescent="0.25">
      <c r="A573" s="11" t="s">
        <v>276</v>
      </c>
      <c r="B573" s="178">
        <f t="shared" si="46"/>
        <v>486.5916955017301</v>
      </c>
      <c r="E573" s="269" t="s">
        <v>15</v>
      </c>
      <c r="F573" s="269">
        <v>30000</v>
      </c>
      <c r="G573" s="238">
        <f t="shared" si="47"/>
        <v>0.22058823529411764</v>
      </c>
    </row>
    <row r="574" spans="1:11" x14ac:dyDescent="0.25">
      <c r="A574" s="11" t="s">
        <v>276</v>
      </c>
      <c r="B574" s="178">
        <f t="shared" si="46"/>
        <v>1.0596885813148786</v>
      </c>
      <c r="E574" s="269" t="s">
        <v>24</v>
      </c>
      <c r="F574" s="269">
        <v>1400</v>
      </c>
      <c r="G574" s="238">
        <f t="shared" si="47"/>
        <v>1.0294117647058823E-2</v>
      </c>
    </row>
    <row r="575" spans="1:11" x14ac:dyDescent="0.25">
      <c r="A575" s="11" t="s">
        <v>276</v>
      </c>
      <c r="B575" s="178">
        <f t="shared" si="46"/>
        <v>5.4065743944636683E-3</v>
      </c>
      <c r="E575" s="269" t="s">
        <v>228</v>
      </c>
      <c r="F575" s="269">
        <v>100</v>
      </c>
      <c r="G575" s="238">
        <f t="shared" si="47"/>
        <v>7.3529411764705881E-4</v>
      </c>
    </row>
    <row r="576" spans="1:11" x14ac:dyDescent="0.25">
      <c r="A576" s="11" t="s">
        <v>276</v>
      </c>
      <c r="B576" s="178">
        <f t="shared" si="46"/>
        <v>2.7370782871972317E-2</v>
      </c>
      <c r="E576" s="269" t="s">
        <v>266</v>
      </c>
      <c r="F576" s="269">
        <v>225</v>
      </c>
      <c r="G576" s="238">
        <f t="shared" si="47"/>
        <v>1.6544117647058823E-3</v>
      </c>
    </row>
    <row r="577" spans="1:11" x14ac:dyDescent="0.25">
      <c r="A577" s="11" t="s">
        <v>276</v>
      </c>
      <c r="B577" s="178">
        <f t="shared" si="46"/>
        <v>19.134191717128033</v>
      </c>
      <c r="E577" s="269" t="s">
        <v>56</v>
      </c>
      <c r="F577" s="269">
        <v>5949</v>
      </c>
      <c r="G577" s="238">
        <f t="shared" si="47"/>
        <v>4.3742647058823532E-2</v>
      </c>
    </row>
    <row r="578" spans="1:11" x14ac:dyDescent="0.25">
      <c r="A578" s="11" t="s">
        <v>276</v>
      </c>
      <c r="B578" s="178">
        <f t="shared" si="46"/>
        <v>2.1626297577854667</v>
      </c>
      <c r="E578" s="269" t="s">
        <v>278</v>
      </c>
      <c r="F578" s="269">
        <v>2000</v>
      </c>
      <c r="G578" s="238">
        <f t="shared" si="47"/>
        <v>1.4705882352941176E-2</v>
      </c>
    </row>
    <row r="579" spans="1:11" x14ac:dyDescent="0.25">
      <c r="A579" s="11" t="s">
        <v>276</v>
      </c>
      <c r="B579" s="178">
        <f t="shared" si="46"/>
        <v>10.202387543252597</v>
      </c>
      <c r="E579" s="269" t="s">
        <v>92</v>
      </c>
      <c r="F579" s="269">
        <v>4344</v>
      </c>
      <c r="G579" s="238">
        <f t="shared" si="47"/>
        <v>3.1941176470588237E-2</v>
      </c>
    </row>
    <row r="580" spans="1:11" x14ac:dyDescent="0.25">
      <c r="A580" s="11" t="s">
        <v>276</v>
      </c>
      <c r="B580" s="178">
        <f t="shared" si="46"/>
        <v>2.1626297577854667</v>
      </c>
      <c r="E580" s="269" t="s">
        <v>16</v>
      </c>
      <c r="F580" s="269">
        <v>2000</v>
      </c>
      <c r="G580" s="238">
        <f t="shared" si="47"/>
        <v>1.4705882352941176E-2</v>
      </c>
    </row>
    <row r="581" spans="1:11" x14ac:dyDescent="0.25">
      <c r="A581" s="11" t="s">
        <v>276</v>
      </c>
      <c r="B581" s="178">
        <f t="shared" si="46"/>
        <v>1538.4275783953285</v>
      </c>
      <c r="E581" s="269" t="s">
        <v>38</v>
      </c>
      <c r="F581" s="269">
        <v>53343</v>
      </c>
      <c r="G581" s="238">
        <f t="shared" si="47"/>
        <v>0.39222794117647058</v>
      </c>
    </row>
    <row r="582" spans="1:11" x14ac:dyDescent="0.25">
      <c r="A582" s="150" t="s">
        <v>276</v>
      </c>
      <c r="B582" s="131">
        <f t="shared" si="46"/>
        <v>0.13516435986159167</v>
      </c>
      <c r="C582" s="150"/>
      <c r="D582" s="12"/>
      <c r="E582" s="12" t="s">
        <v>129</v>
      </c>
      <c r="F582" s="12">
        <v>500</v>
      </c>
      <c r="G582" s="237">
        <f t="shared" si="47"/>
        <v>3.6764705882352941E-3</v>
      </c>
      <c r="H582" s="12"/>
      <c r="I582" s="12"/>
      <c r="J582" s="147"/>
      <c r="K582" s="12"/>
    </row>
    <row r="583" spans="1:11" x14ac:dyDescent="0.25">
      <c r="A583" s="81" t="s">
        <v>279</v>
      </c>
      <c r="B583" s="178">
        <f>POWER((F583/$J$583)*100, 2)</f>
        <v>3.2278081011203681</v>
      </c>
      <c r="C583" s="11">
        <f>SUM(B583:B586)</f>
        <v>5302.2468150719069</v>
      </c>
      <c r="E583" s="272" t="s">
        <v>82</v>
      </c>
      <c r="F583" s="272">
        <v>742</v>
      </c>
      <c r="G583" s="238">
        <f>F583/$J$583</f>
        <v>1.7966101694915255E-2</v>
      </c>
      <c r="J583" s="76">
        <v>41300</v>
      </c>
    </row>
    <row r="584" spans="1:11" x14ac:dyDescent="0.25">
      <c r="A584" s="81" t="s">
        <v>279</v>
      </c>
      <c r="B584" s="178">
        <f>POWER((F584/$J$583)*100, 2)</f>
        <v>1068.4825495840396</v>
      </c>
      <c r="E584" s="272" t="s">
        <v>16</v>
      </c>
      <c r="F584" s="272">
        <v>13500</v>
      </c>
      <c r="G584" s="238">
        <f>F584/$J$583</f>
        <v>0.32687651331719131</v>
      </c>
    </row>
    <row r="585" spans="1:11" x14ac:dyDescent="0.25">
      <c r="A585" s="81" t="s">
        <v>279</v>
      </c>
      <c r="B585" s="178">
        <f>POWER((F585/$J$583)*100, 2)</f>
        <v>4230.3527839173594</v>
      </c>
      <c r="E585" s="272" t="s">
        <v>314</v>
      </c>
      <c r="F585" s="272">
        <v>26862</v>
      </c>
      <c r="G585" s="238">
        <f>F585/$J$583</f>
        <v>0.65041162227602911</v>
      </c>
    </row>
    <row r="586" spans="1:11" x14ac:dyDescent="0.25">
      <c r="A586" s="156" t="s">
        <v>279</v>
      </c>
      <c r="B586" s="131">
        <f>POWER((F586/$J$583)*100, 2)</f>
        <v>0.18367346938775514</v>
      </c>
      <c r="C586" s="150"/>
      <c r="D586" s="12"/>
      <c r="E586" s="12" t="s">
        <v>86</v>
      </c>
      <c r="F586" s="12">
        <v>177</v>
      </c>
      <c r="G586" s="237">
        <f>F586/$J$583</f>
        <v>4.2857142857142859E-3</v>
      </c>
      <c r="H586" s="12"/>
      <c r="I586" s="12"/>
      <c r="J586" s="147"/>
      <c r="K586" s="12"/>
    </row>
    <row r="587" spans="1:11" x14ac:dyDescent="0.25">
      <c r="A587" s="11" t="s">
        <v>280</v>
      </c>
      <c r="B587" s="178">
        <f t="shared" ref="B587:B596" si="48">POWER((F587/$J$587)*100, 2)</f>
        <v>0.27339911999658245</v>
      </c>
      <c r="C587" s="11">
        <f>SUM(B587:B596)</f>
        <v>3553.1042158998675</v>
      </c>
      <c r="E587" s="274" t="s">
        <v>5</v>
      </c>
      <c r="F587" s="274">
        <v>800</v>
      </c>
      <c r="G587" s="238">
        <f t="shared" ref="G587:G596" si="49">F587/$J$587</f>
        <v>5.2287581699346402E-3</v>
      </c>
      <c r="J587" s="76">
        <v>153000</v>
      </c>
    </row>
    <row r="588" spans="1:11" x14ac:dyDescent="0.25">
      <c r="A588" s="11" t="s">
        <v>280</v>
      </c>
      <c r="B588" s="178">
        <f t="shared" si="48"/>
        <v>33.875443205604682</v>
      </c>
      <c r="E588" s="274" t="s">
        <v>315</v>
      </c>
      <c r="F588" s="274">
        <v>8905</v>
      </c>
      <c r="G588" s="238">
        <f t="shared" si="49"/>
        <v>5.8202614379084965E-2</v>
      </c>
    </row>
    <row r="589" spans="1:11" x14ac:dyDescent="0.25">
      <c r="A589" s="11" t="s">
        <v>280</v>
      </c>
      <c r="B589" s="178">
        <f t="shared" si="48"/>
        <v>9.6116878123798533E-3</v>
      </c>
      <c r="E589" s="274" t="s">
        <v>134</v>
      </c>
      <c r="F589" s="274">
        <v>150</v>
      </c>
      <c r="G589" s="238">
        <f t="shared" si="49"/>
        <v>9.8039215686274508E-4</v>
      </c>
    </row>
    <row r="590" spans="1:11" x14ac:dyDescent="0.25">
      <c r="A590" s="11" t="s">
        <v>280</v>
      </c>
      <c r="B590" s="178">
        <f t="shared" si="48"/>
        <v>7.3607591097441158</v>
      </c>
      <c r="E590" s="274" t="s">
        <v>111</v>
      </c>
      <c r="F590" s="274">
        <v>4151</v>
      </c>
      <c r="G590" s="238">
        <f t="shared" si="49"/>
        <v>2.7130718954248366E-2</v>
      </c>
    </row>
    <row r="591" spans="1:11" x14ac:dyDescent="0.25">
      <c r="A591" s="11" t="s">
        <v>280</v>
      </c>
      <c r="B591" s="178">
        <f t="shared" si="48"/>
        <v>6.1514801999231058E-5</v>
      </c>
      <c r="E591" s="274" t="s">
        <v>118</v>
      </c>
      <c r="F591" s="274">
        <v>12</v>
      </c>
      <c r="G591" s="238">
        <f t="shared" si="49"/>
        <v>7.843137254901961E-5</v>
      </c>
    </row>
    <row r="592" spans="1:11" x14ac:dyDescent="0.25">
      <c r="A592" s="11" t="s">
        <v>280</v>
      </c>
      <c r="B592" s="178">
        <f t="shared" si="48"/>
        <v>2093.2120124738349</v>
      </c>
      <c r="E592" s="274" t="s">
        <v>16</v>
      </c>
      <c r="F592" s="274">
        <v>70000</v>
      </c>
      <c r="G592" s="238">
        <f t="shared" si="49"/>
        <v>0.45751633986928103</v>
      </c>
    </row>
    <row r="593" spans="1:11" x14ac:dyDescent="0.25">
      <c r="A593" s="11" t="s">
        <v>280</v>
      </c>
      <c r="B593" s="178">
        <f t="shared" si="48"/>
        <v>1.0679653124866502E-3</v>
      </c>
      <c r="E593" s="274" t="s">
        <v>37</v>
      </c>
      <c r="F593" s="274">
        <v>50</v>
      </c>
      <c r="G593" s="238">
        <f t="shared" si="49"/>
        <v>3.2679738562091501E-4</v>
      </c>
    </row>
    <row r="594" spans="1:11" x14ac:dyDescent="0.25">
      <c r="A594" s="11" t="s">
        <v>280</v>
      </c>
      <c r="B594" s="178">
        <f t="shared" si="48"/>
        <v>1368.9032696826009</v>
      </c>
      <c r="E594" s="274" t="s">
        <v>316</v>
      </c>
      <c r="F594" s="274">
        <v>56608</v>
      </c>
      <c r="G594" s="238">
        <f t="shared" si="49"/>
        <v>0.36998692810457517</v>
      </c>
    </row>
    <row r="595" spans="1:11" x14ac:dyDescent="0.25">
      <c r="A595" s="11" t="s">
        <v>280</v>
      </c>
      <c r="B595" s="178">
        <f t="shared" si="48"/>
        <v>47.99863300440002</v>
      </c>
      <c r="E595" s="274" t="s">
        <v>38</v>
      </c>
      <c r="F595" s="274">
        <v>10600</v>
      </c>
      <c r="G595" s="238">
        <f t="shared" si="49"/>
        <v>6.9281045751633991E-2</v>
      </c>
    </row>
    <row r="596" spans="1:11" x14ac:dyDescent="0.25">
      <c r="A596" s="150" t="s">
        <v>280</v>
      </c>
      <c r="B596" s="131">
        <f t="shared" si="48"/>
        <v>1.4699581357597502</v>
      </c>
      <c r="C596" s="150"/>
      <c r="D596" s="12"/>
      <c r="E596" s="12" t="s">
        <v>317</v>
      </c>
      <c r="F596" s="12">
        <v>1855</v>
      </c>
      <c r="G596" s="237">
        <f t="shared" si="49"/>
        <v>1.2124183006535947E-2</v>
      </c>
      <c r="H596" s="12"/>
      <c r="I596" s="12"/>
      <c r="J596" s="147"/>
      <c r="K596" s="12"/>
    </row>
    <row r="597" spans="1:11" x14ac:dyDescent="0.25">
      <c r="A597" s="11" t="s">
        <v>285</v>
      </c>
      <c r="B597" s="178">
        <f t="shared" ref="B597:B628" si="50">POWER((F597/$J$597)*100, 2)</f>
        <v>1.352082206598161E-4</v>
      </c>
      <c r="C597" s="11">
        <f>SUM(B597:B660)</f>
        <v>851.30737334572723</v>
      </c>
      <c r="E597" s="275" t="s">
        <v>97</v>
      </c>
      <c r="F597" s="275">
        <v>2</v>
      </c>
      <c r="G597" s="238">
        <f t="shared" ref="G597:G607" si="51">F597/$J$597</f>
        <v>1.1627906976744187E-4</v>
      </c>
      <c r="J597" s="76">
        <v>17200</v>
      </c>
    </row>
    <row r="598" spans="1:11" x14ac:dyDescent="0.25">
      <c r="A598" s="11" t="s">
        <v>285</v>
      </c>
      <c r="B598" s="178">
        <f t="shared" si="50"/>
        <v>4.3807463493780424E-2</v>
      </c>
      <c r="E598" s="275" t="s">
        <v>81</v>
      </c>
      <c r="F598" s="275">
        <v>36</v>
      </c>
      <c r="G598" s="238">
        <f t="shared" si="51"/>
        <v>2.0930232558139536E-3</v>
      </c>
    </row>
    <row r="599" spans="1:11" x14ac:dyDescent="0.25">
      <c r="A599" s="11" t="s">
        <v>285</v>
      </c>
      <c r="B599" s="178">
        <f t="shared" si="50"/>
        <v>73.440914007571664</v>
      </c>
      <c r="E599" s="275" t="s">
        <v>5</v>
      </c>
      <c r="F599" s="275">
        <v>1474</v>
      </c>
      <c r="G599" s="238">
        <f t="shared" si="51"/>
        <v>8.5697674418604652E-2</v>
      </c>
    </row>
    <row r="600" spans="1:11" x14ac:dyDescent="0.25">
      <c r="A600" s="11" t="s">
        <v>285</v>
      </c>
      <c r="B600" s="178">
        <f t="shared" si="50"/>
        <v>5.517036235803138</v>
      </c>
      <c r="E600" s="275" t="s">
        <v>93</v>
      </c>
      <c r="F600" s="275">
        <v>404</v>
      </c>
      <c r="G600" s="238">
        <f t="shared" si="51"/>
        <v>2.3488372093023256E-2</v>
      </c>
    </row>
    <row r="601" spans="1:11" x14ac:dyDescent="0.25">
      <c r="A601" s="11" t="s">
        <v>285</v>
      </c>
      <c r="B601" s="178">
        <f t="shared" si="50"/>
        <v>3.9075175770686851E-2</v>
      </c>
      <c r="E601" s="275" t="s">
        <v>6</v>
      </c>
      <c r="F601" s="275">
        <v>34</v>
      </c>
      <c r="G601" s="238">
        <f t="shared" si="51"/>
        <v>1.9767441860465114E-3</v>
      </c>
    </row>
    <row r="602" spans="1:11" x14ac:dyDescent="0.25">
      <c r="A602" s="11" t="s">
        <v>285</v>
      </c>
      <c r="B602" s="178">
        <f t="shared" si="50"/>
        <v>1.9469983775013522E-2</v>
      </c>
      <c r="E602" s="275" t="s">
        <v>101</v>
      </c>
      <c r="F602" s="275">
        <v>24</v>
      </c>
      <c r="G602" s="238">
        <f t="shared" si="51"/>
        <v>1.3953488372093023E-3</v>
      </c>
    </row>
    <row r="603" spans="1:11" x14ac:dyDescent="0.25">
      <c r="A603" s="11" t="s">
        <v>285</v>
      </c>
      <c r="B603" s="178">
        <f t="shared" si="50"/>
        <v>3.0421849648458628E-4</v>
      </c>
      <c r="E603" s="275" t="s">
        <v>102</v>
      </c>
      <c r="F603" s="275">
        <v>3</v>
      </c>
      <c r="G603" s="238">
        <f t="shared" si="51"/>
        <v>1.7441860465116279E-4</v>
      </c>
    </row>
    <row r="604" spans="1:11" x14ac:dyDescent="0.25">
      <c r="A604" s="11" t="s">
        <v>285</v>
      </c>
      <c r="B604" s="178">
        <f t="shared" si="50"/>
        <v>48.351000540832892</v>
      </c>
      <c r="E604" s="275" t="s">
        <v>245</v>
      </c>
      <c r="F604" s="275">
        <v>1196</v>
      </c>
      <c r="G604" s="238">
        <f t="shared" si="51"/>
        <v>6.9534883720930238E-2</v>
      </c>
    </row>
    <row r="605" spans="1:11" x14ac:dyDescent="0.25">
      <c r="A605" s="11" t="s">
        <v>285</v>
      </c>
      <c r="B605" s="178">
        <f t="shared" si="50"/>
        <v>60.69497025419146</v>
      </c>
      <c r="E605" s="275" t="s">
        <v>83</v>
      </c>
      <c r="F605" s="275">
        <v>1340</v>
      </c>
      <c r="G605" s="238">
        <f t="shared" si="51"/>
        <v>7.7906976744186049E-2</v>
      </c>
    </row>
    <row r="606" spans="1:11" x14ac:dyDescent="0.25">
      <c r="A606" s="11" t="s">
        <v>285</v>
      </c>
      <c r="B606" s="178">
        <f t="shared" si="50"/>
        <v>57.1254732287723</v>
      </c>
      <c r="E606" s="275" t="s">
        <v>15</v>
      </c>
      <c r="F606" s="275">
        <v>1300</v>
      </c>
      <c r="G606" s="238">
        <f t="shared" si="51"/>
        <v>7.5581395348837205E-2</v>
      </c>
    </row>
    <row r="607" spans="1:11" x14ac:dyDescent="0.25">
      <c r="A607" s="11" t="s">
        <v>285</v>
      </c>
      <c r="B607" s="178">
        <f t="shared" si="50"/>
        <v>8.4505137912385068E-4</v>
      </c>
      <c r="E607" s="275" t="s">
        <v>319</v>
      </c>
      <c r="F607" s="275">
        <v>5</v>
      </c>
      <c r="G607" s="238">
        <f t="shared" si="51"/>
        <v>2.9069767441860465E-4</v>
      </c>
    </row>
    <row r="608" spans="1:11" x14ac:dyDescent="0.25">
      <c r="A608" s="11" t="s">
        <v>285</v>
      </c>
      <c r="B608" s="178">
        <f t="shared" si="50"/>
        <v>0</v>
      </c>
      <c r="E608" s="275" t="s">
        <v>213</v>
      </c>
      <c r="F608" s="270"/>
      <c r="G608" s="238"/>
    </row>
    <row r="609" spans="1:7" x14ac:dyDescent="0.25">
      <c r="A609" s="11" t="s">
        <v>285</v>
      </c>
      <c r="B609" s="178">
        <f t="shared" si="50"/>
        <v>0</v>
      </c>
      <c r="E609" s="275" t="s">
        <v>332</v>
      </c>
      <c r="F609" s="270"/>
      <c r="G609" s="238"/>
    </row>
    <row r="610" spans="1:7" x14ac:dyDescent="0.25">
      <c r="A610" s="11" t="s">
        <v>285</v>
      </c>
      <c r="B610" s="178">
        <f t="shared" si="50"/>
        <v>1.6563007030827477E-3</v>
      </c>
      <c r="E610" s="275" t="s">
        <v>18</v>
      </c>
      <c r="F610" s="275">
        <v>7</v>
      </c>
      <c r="G610" s="238">
        <f>F610/$J$597</f>
        <v>4.0697674418604653E-4</v>
      </c>
    </row>
    <row r="611" spans="1:7" x14ac:dyDescent="0.25">
      <c r="A611" s="11" t="s">
        <v>285</v>
      </c>
      <c r="B611" s="178">
        <f t="shared" si="50"/>
        <v>1.352082206598161E-4</v>
      </c>
      <c r="E611" s="275" t="s">
        <v>222</v>
      </c>
      <c r="F611" s="275">
        <v>2</v>
      </c>
      <c r="G611" s="238">
        <f>F611/$J$597</f>
        <v>1.1627906976744187E-4</v>
      </c>
    </row>
    <row r="612" spans="1:7" x14ac:dyDescent="0.25">
      <c r="A612" s="11" t="s">
        <v>285</v>
      </c>
      <c r="B612" s="178">
        <f t="shared" si="50"/>
        <v>0</v>
      </c>
      <c r="E612" s="275" t="s">
        <v>320</v>
      </c>
      <c r="F612" s="270"/>
      <c r="G612" s="238"/>
    </row>
    <row r="613" spans="1:7" x14ac:dyDescent="0.25">
      <c r="A613" s="11" t="s">
        <v>285</v>
      </c>
      <c r="B613" s="178">
        <f t="shared" si="50"/>
        <v>1.352082206598161E-4</v>
      </c>
      <c r="E613" s="275" t="s">
        <v>52</v>
      </c>
      <c r="F613" s="275">
        <v>2</v>
      </c>
      <c r="G613" s="238">
        <f t="shared" ref="G613:G623" si="52">F613/$J$597</f>
        <v>1.1627906976744187E-4</v>
      </c>
    </row>
    <row r="614" spans="1:7" ht="17.25" x14ac:dyDescent="0.25">
      <c r="A614" s="11" t="s">
        <v>285</v>
      </c>
      <c r="B614" s="178">
        <f t="shared" si="50"/>
        <v>3.0421849648458628E-2</v>
      </c>
      <c r="E614" s="275" t="s">
        <v>331</v>
      </c>
      <c r="F614" s="275">
        <v>30</v>
      </c>
      <c r="G614" s="238">
        <f t="shared" si="52"/>
        <v>1.7441860465116279E-3</v>
      </c>
    </row>
    <row r="615" spans="1:7" x14ac:dyDescent="0.25">
      <c r="A615" s="11" t="s">
        <v>285</v>
      </c>
      <c r="B615" s="178">
        <f t="shared" si="50"/>
        <v>3.3802055164954025E-5</v>
      </c>
      <c r="E615" s="275" t="s">
        <v>19</v>
      </c>
      <c r="F615" s="275">
        <v>1</v>
      </c>
      <c r="G615" s="238">
        <f t="shared" si="52"/>
        <v>5.8139534883720933E-5</v>
      </c>
    </row>
    <row r="616" spans="1:7" x14ac:dyDescent="0.25">
      <c r="A616" s="11" t="s">
        <v>285</v>
      </c>
      <c r="B616" s="178">
        <f t="shared" si="50"/>
        <v>5.408328826392644E-4</v>
      </c>
      <c r="E616" s="275" t="s">
        <v>321</v>
      </c>
      <c r="F616" s="275">
        <v>4</v>
      </c>
      <c r="G616" s="238">
        <f t="shared" si="52"/>
        <v>2.3255813953488373E-4</v>
      </c>
    </row>
    <row r="617" spans="1:7" x14ac:dyDescent="0.25">
      <c r="A617" s="11" t="s">
        <v>285</v>
      </c>
      <c r="B617" s="178">
        <f t="shared" si="50"/>
        <v>6.8449161709031925E-2</v>
      </c>
      <c r="E617" s="275" t="s">
        <v>21</v>
      </c>
      <c r="F617" s="275">
        <v>45</v>
      </c>
      <c r="G617" s="238">
        <f t="shared" si="52"/>
        <v>2.6162790697674418E-3</v>
      </c>
    </row>
    <row r="618" spans="1:7" x14ac:dyDescent="0.25">
      <c r="A618" s="11" t="s">
        <v>285</v>
      </c>
      <c r="B618" s="178">
        <f t="shared" si="50"/>
        <v>6.25E-2</v>
      </c>
      <c r="E618" s="275" t="s">
        <v>227</v>
      </c>
      <c r="F618" s="275">
        <v>43</v>
      </c>
      <c r="G618" s="238">
        <f t="shared" si="52"/>
        <v>2.5000000000000001E-3</v>
      </c>
    </row>
    <row r="619" spans="1:7" x14ac:dyDescent="0.25">
      <c r="A619" s="11" t="s">
        <v>285</v>
      </c>
      <c r="B619" s="178">
        <f t="shared" si="50"/>
        <v>9.1400757166035684E-2</v>
      </c>
      <c r="E619" s="275" t="s">
        <v>9</v>
      </c>
      <c r="F619" s="275">
        <v>52</v>
      </c>
      <c r="G619" s="238">
        <f t="shared" si="52"/>
        <v>3.0232558139534882E-3</v>
      </c>
    </row>
    <row r="620" spans="1:7" x14ac:dyDescent="0.25">
      <c r="A620" s="11" t="s">
        <v>285</v>
      </c>
      <c r="B620" s="178">
        <f t="shared" si="50"/>
        <v>4.1171241211465661</v>
      </c>
      <c r="E620" s="275" t="s">
        <v>23</v>
      </c>
      <c r="F620" s="275">
        <v>349</v>
      </c>
      <c r="G620" s="238">
        <f t="shared" si="52"/>
        <v>2.0290697674418604E-2</v>
      </c>
    </row>
    <row r="621" spans="1:7" x14ac:dyDescent="0.25">
      <c r="A621" s="11" t="s">
        <v>285</v>
      </c>
      <c r="B621" s="178">
        <f t="shared" si="50"/>
        <v>1.2202541914548405E-2</v>
      </c>
      <c r="E621" s="275" t="s">
        <v>24</v>
      </c>
      <c r="F621" s="275">
        <v>19</v>
      </c>
      <c r="G621" s="238">
        <f t="shared" si="52"/>
        <v>1.1046511627906977E-3</v>
      </c>
    </row>
    <row r="622" spans="1:7" x14ac:dyDescent="0.25">
      <c r="A622" s="11" t="s">
        <v>285</v>
      </c>
      <c r="B622" s="178">
        <f t="shared" si="50"/>
        <v>5.7125473228772303E-3</v>
      </c>
      <c r="E622" s="275" t="s">
        <v>322</v>
      </c>
      <c r="F622" s="275">
        <v>13</v>
      </c>
      <c r="G622" s="238">
        <f t="shared" si="52"/>
        <v>7.5581395348837206E-4</v>
      </c>
    </row>
    <row r="623" spans="1:7" x14ac:dyDescent="0.25">
      <c r="A623" s="11" t="s">
        <v>285</v>
      </c>
      <c r="B623" s="178">
        <f t="shared" si="50"/>
        <v>3.3802055164954027E-3</v>
      </c>
      <c r="E623" s="275" t="s">
        <v>25</v>
      </c>
      <c r="F623" s="275">
        <v>10</v>
      </c>
      <c r="G623" s="238">
        <f t="shared" si="52"/>
        <v>5.8139534883720929E-4</v>
      </c>
    </row>
    <row r="624" spans="1:7" x14ac:dyDescent="0.25">
      <c r="A624" s="11" t="s">
        <v>285</v>
      </c>
      <c r="B624" s="178">
        <f t="shared" si="50"/>
        <v>0</v>
      </c>
      <c r="E624" s="275" t="s">
        <v>10</v>
      </c>
      <c r="F624" s="270"/>
      <c r="G624" s="238"/>
    </row>
    <row r="625" spans="1:7" x14ac:dyDescent="0.25">
      <c r="A625" s="11" t="s">
        <v>285</v>
      </c>
      <c r="B625" s="178">
        <f t="shared" si="50"/>
        <v>0.29870037912385078</v>
      </c>
      <c r="E625" s="275" t="s">
        <v>111</v>
      </c>
      <c r="F625" s="275">
        <v>94.004000000000005</v>
      </c>
      <c r="G625" s="238">
        <f t="shared" ref="G625:G652" si="53">F625/$J$597</f>
        <v>5.4653488372093028E-3</v>
      </c>
    </row>
    <row r="626" spans="1:7" x14ac:dyDescent="0.25">
      <c r="A626" s="11" t="s">
        <v>285</v>
      </c>
      <c r="B626" s="178">
        <f t="shared" si="50"/>
        <v>17.816252028123305</v>
      </c>
      <c r="E626" s="275" t="s">
        <v>228</v>
      </c>
      <c r="F626" s="275">
        <v>726</v>
      </c>
      <c r="G626" s="238">
        <f t="shared" si="53"/>
        <v>4.2209302325581392E-2</v>
      </c>
    </row>
    <row r="627" spans="1:7" x14ac:dyDescent="0.25">
      <c r="A627" s="11" t="s">
        <v>285</v>
      </c>
      <c r="B627" s="178">
        <f t="shared" si="50"/>
        <v>8.4505137912385078E-2</v>
      </c>
      <c r="E627" s="275" t="s">
        <v>220</v>
      </c>
      <c r="F627" s="275">
        <v>50</v>
      </c>
      <c r="G627" s="238">
        <f t="shared" si="53"/>
        <v>2.9069767441860465E-3</v>
      </c>
    </row>
    <row r="628" spans="1:7" x14ac:dyDescent="0.25">
      <c r="A628" s="11" t="s">
        <v>285</v>
      </c>
      <c r="B628" s="178">
        <f t="shared" si="50"/>
        <v>3.8845659816116829</v>
      </c>
      <c r="E628" s="275" t="s">
        <v>170</v>
      </c>
      <c r="F628" s="275">
        <v>339</v>
      </c>
      <c r="G628" s="238">
        <f t="shared" si="53"/>
        <v>1.9709302325581397E-2</v>
      </c>
    </row>
    <row r="629" spans="1:7" x14ac:dyDescent="0.25">
      <c r="A629" s="11" t="s">
        <v>285</v>
      </c>
      <c r="B629" s="178">
        <f t="shared" ref="B629:B660" si="54">POWER((F629/$J$597)*100, 2)</f>
        <v>1.3520822065981611E-2</v>
      </c>
      <c r="E629" s="275" t="s">
        <v>181</v>
      </c>
      <c r="F629" s="275">
        <v>20</v>
      </c>
      <c r="G629" s="238">
        <f t="shared" si="53"/>
        <v>1.1627906976744186E-3</v>
      </c>
    </row>
    <row r="630" spans="1:7" x14ac:dyDescent="0.25">
      <c r="A630" s="11" t="s">
        <v>285</v>
      </c>
      <c r="B630" s="178">
        <f t="shared" si="54"/>
        <v>1.6563007030827477E-3</v>
      </c>
      <c r="E630" s="275" t="s">
        <v>323</v>
      </c>
      <c r="F630" s="275">
        <v>7</v>
      </c>
      <c r="G630" s="238">
        <f t="shared" si="53"/>
        <v>4.0697674418604653E-4</v>
      </c>
    </row>
    <row r="631" spans="1:7" x14ac:dyDescent="0.25">
      <c r="A631" s="11" t="s">
        <v>285</v>
      </c>
      <c r="B631" s="178">
        <f t="shared" si="54"/>
        <v>3.3802055164954025E-5</v>
      </c>
      <c r="E631" s="275" t="s">
        <v>333</v>
      </c>
      <c r="F631" s="275">
        <v>1</v>
      </c>
      <c r="G631" s="238">
        <f t="shared" si="53"/>
        <v>5.8139534883720933E-5</v>
      </c>
    </row>
    <row r="632" spans="1:7" x14ac:dyDescent="0.25">
      <c r="A632" s="11" t="s">
        <v>285</v>
      </c>
      <c r="B632" s="178">
        <f t="shared" si="54"/>
        <v>243.86817198485667</v>
      </c>
      <c r="E632" s="275" t="s">
        <v>56</v>
      </c>
      <c r="F632" s="275">
        <v>2686</v>
      </c>
      <c r="G632" s="238">
        <f t="shared" si="53"/>
        <v>0.15616279069767441</v>
      </c>
    </row>
    <row r="633" spans="1:7" x14ac:dyDescent="0.25">
      <c r="A633" s="11" t="s">
        <v>285</v>
      </c>
      <c r="B633" s="178">
        <f t="shared" si="54"/>
        <v>1.3385951865873442E-2</v>
      </c>
      <c r="E633" s="275" t="s">
        <v>194</v>
      </c>
      <c r="F633" s="275">
        <v>19.899999999999999</v>
      </c>
      <c r="G633" s="238">
        <f t="shared" si="53"/>
        <v>1.1569767441860464E-3</v>
      </c>
    </row>
    <row r="634" spans="1:7" x14ac:dyDescent="0.25">
      <c r="A634" s="11" t="s">
        <v>285</v>
      </c>
      <c r="B634" s="178">
        <f t="shared" si="54"/>
        <v>3.1858098972417519</v>
      </c>
      <c r="E634" s="275" t="s">
        <v>165</v>
      </c>
      <c r="F634" s="275">
        <v>307</v>
      </c>
      <c r="G634" s="238">
        <f t="shared" si="53"/>
        <v>1.7848837209302325E-2</v>
      </c>
    </row>
    <row r="635" spans="1:7" x14ac:dyDescent="0.25">
      <c r="A635" s="11" t="s">
        <v>285</v>
      </c>
      <c r="B635" s="178">
        <f t="shared" si="54"/>
        <v>1.7881287182260685E-2</v>
      </c>
      <c r="E635" s="275" t="s">
        <v>84</v>
      </c>
      <c r="F635" s="275">
        <v>23</v>
      </c>
      <c r="G635" s="238">
        <f t="shared" si="53"/>
        <v>1.3372093023255815E-3</v>
      </c>
    </row>
    <row r="636" spans="1:7" x14ac:dyDescent="0.25">
      <c r="A636" s="11" t="s">
        <v>285</v>
      </c>
      <c r="B636" s="178">
        <f t="shared" si="54"/>
        <v>1.7881287182260685E-2</v>
      </c>
      <c r="E636" s="275" t="s">
        <v>116</v>
      </c>
      <c r="F636" s="275">
        <v>23</v>
      </c>
      <c r="G636" s="238">
        <f t="shared" si="53"/>
        <v>1.3372093023255815E-3</v>
      </c>
    </row>
    <row r="637" spans="1:7" x14ac:dyDescent="0.25">
      <c r="A637" s="11" t="s">
        <v>285</v>
      </c>
      <c r="B637" s="178">
        <f t="shared" si="54"/>
        <v>5.408328826392644E-4</v>
      </c>
      <c r="E637" s="275" t="s">
        <v>324</v>
      </c>
      <c r="F637" s="275">
        <v>4</v>
      </c>
      <c r="G637" s="238">
        <f t="shared" si="53"/>
        <v>2.3255813953488373E-4</v>
      </c>
    </row>
    <row r="638" spans="1:7" x14ac:dyDescent="0.25">
      <c r="A638" s="11" t="s">
        <v>285</v>
      </c>
      <c r="B638" s="178">
        <f t="shared" si="54"/>
        <v>8.4505137912385068E-4</v>
      </c>
      <c r="E638" s="275" t="s">
        <v>325</v>
      </c>
      <c r="F638" s="275">
        <v>5</v>
      </c>
      <c r="G638" s="238">
        <f t="shared" si="53"/>
        <v>2.9069767441860465E-4</v>
      </c>
    </row>
    <row r="639" spans="1:7" x14ac:dyDescent="0.25">
      <c r="A639" s="11" t="s">
        <v>285</v>
      </c>
      <c r="B639" s="178">
        <f t="shared" si="54"/>
        <v>1.352082206598161E-4</v>
      </c>
      <c r="E639" s="275" t="s">
        <v>334</v>
      </c>
      <c r="F639" s="275">
        <v>2</v>
      </c>
      <c r="G639" s="238">
        <f t="shared" si="53"/>
        <v>1.1627906976744187E-4</v>
      </c>
    </row>
    <row r="640" spans="1:7" x14ac:dyDescent="0.25">
      <c r="A640" s="11" t="s">
        <v>285</v>
      </c>
      <c r="B640" s="178">
        <f t="shared" si="54"/>
        <v>0.11766495402920497</v>
      </c>
      <c r="E640" s="275" t="s">
        <v>184</v>
      </c>
      <c r="F640" s="275">
        <v>59</v>
      </c>
      <c r="G640" s="238">
        <f t="shared" si="53"/>
        <v>3.4302325581395351E-3</v>
      </c>
    </row>
    <row r="641" spans="1:7" x14ac:dyDescent="0.25">
      <c r="A641" s="11" t="s">
        <v>285</v>
      </c>
      <c r="B641" s="178">
        <f t="shared" si="54"/>
        <v>138.60955246078962</v>
      </c>
      <c r="E641" s="275" t="s">
        <v>326</v>
      </c>
      <c r="F641" s="275">
        <v>2025</v>
      </c>
      <c r="G641" s="238">
        <f t="shared" si="53"/>
        <v>0.11773255813953488</v>
      </c>
    </row>
    <row r="642" spans="1:7" x14ac:dyDescent="0.25">
      <c r="A642" s="11" t="s">
        <v>285</v>
      </c>
      <c r="B642" s="178">
        <f t="shared" si="54"/>
        <v>1.0951865873445106E-2</v>
      </c>
      <c r="E642" s="275" t="s">
        <v>158</v>
      </c>
      <c r="F642" s="275">
        <v>18</v>
      </c>
      <c r="G642" s="238">
        <f t="shared" si="53"/>
        <v>1.0465116279069768E-3</v>
      </c>
    </row>
    <row r="643" spans="1:7" x14ac:dyDescent="0.25">
      <c r="A643" s="11" t="s">
        <v>285</v>
      </c>
      <c r="B643" s="178">
        <f t="shared" si="54"/>
        <v>41.497566252028136</v>
      </c>
      <c r="E643" s="275" t="s">
        <v>118</v>
      </c>
      <c r="F643" s="275">
        <v>1108</v>
      </c>
      <c r="G643" s="238">
        <f t="shared" si="53"/>
        <v>6.4418604651162795E-2</v>
      </c>
    </row>
    <row r="644" spans="1:7" x14ac:dyDescent="0.25">
      <c r="A644" s="11" t="s">
        <v>285</v>
      </c>
      <c r="B644" s="178">
        <f t="shared" si="54"/>
        <v>3.4613304488912922E-2</v>
      </c>
      <c r="E644" s="275" t="s">
        <v>85</v>
      </c>
      <c r="F644" s="275">
        <v>32</v>
      </c>
      <c r="G644" s="238">
        <f t="shared" si="53"/>
        <v>1.8604651162790699E-3</v>
      </c>
    </row>
    <row r="645" spans="1:7" x14ac:dyDescent="0.25">
      <c r="A645" s="11" t="s">
        <v>285</v>
      </c>
      <c r="B645" s="178">
        <f t="shared" si="54"/>
        <v>0.12168739859383451</v>
      </c>
      <c r="E645" s="275" t="s">
        <v>29</v>
      </c>
      <c r="F645" s="275">
        <v>60</v>
      </c>
      <c r="G645" s="238">
        <f t="shared" si="53"/>
        <v>3.4883720930232558E-3</v>
      </c>
    </row>
    <row r="646" spans="1:7" ht="17.25" x14ac:dyDescent="0.25">
      <c r="A646" s="11" t="s">
        <v>285</v>
      </c>
      <c r="B646" s="178">
        <f t="shared" si="54"/>
        <v>4.1407517577068687</v>
      </c>
      <c r="E646" s="275" t="s">
        <v>335</v>
      </c>
      <c r="F646" s="275">
        <v>350</v>
      </c>
      <c r="G646" s="238">
        <f t="shared" si="53"/>
        <v>2.0348837209302327E-2</v>
      </c>
    </row>
    <row r="647" spans="1:7" x14ac:dyDescent="0.25">
      <c r="A647" s="11" t="s">
        <v>285</v>
      </c>
      <c r="B647" s="178">
        <f t="shared" si="54"/>
        <v>6.6252028123309908E-3</v>
      </c>
      <c r="E647" s="275" t="s">
        <v>54</v>
      </c>
      <c r="F647" s="275">
        <v>14</v>
      </c>
      <c r="G647" s="238">
        <f t="shared" si="53"/>
        <v>8.1395348837209306E-4</v>
      </c>
    </row>
    <row r="648" spans="1:7" x14ac:dyDescent="0.25">
      <c r="A648" s="11" t="s">
        <v>285</v>
      </c>
      <c r="B648" s="178">
        <f t="shared" si="54"/>
        <v>3.9075175770686851E-2</v>
      </c>
      <c r="E648" s="275" t="s">
        <v>327</v>
      </c>
      <c r="F648" s="275">
        <v>34</v>
      </c>
      <c r="G648" s="238">
        <f t="shared" si="53"/>
        <v>1.9767441860465114E-3</v>
      </c>
    </row>
    <row r="649" spans="1:7" x14ac:dyDescent="0.25">
      <c r="A649" s="11" t="s">
        <v>285</v>
      </c>
      <c r="B649" s="178">
        <f t="shared" si="54"/>
        <v>1.5451068144943205E-4</v>
      </c>
      <c r="E649" s="275" t="s">
        <v>328</v>
      </c>
      <c r="F649" s="275">
        <v>2.1379999999999999</v>
      </c>
      <c r="G649" s="238">
        <f t="shared" si="53"/>
        <v>1.2430232558139533E-4</v>
      </c>
    </row>
    <row r="650" spans="1:7" x14ac:dyDescent="0.25">
      <c r="A650" s="11" t="s">
        <v>285</v>
      </c>
      <c r="B650" s="178">
        <f t="shared" si="54"/>
        <v>0.70091941590048679</v>
      </c>
      <c r="E650" s="275" t="s">
        <v>121</v>
      </c>
      <c r="F650" s="275">
        <v>144</v>
      </c>
      <c r="G650" s="238">
        <f t="shared" si="53"/>
        <v>8.3720930232558145E-3</v>
      </c>
    </row>
    <row r="651" spans="1:7" x14ac:dyDescent="0.25">
      <c r="A651" s="11" t="s">
        <v>285</v>
      </c>
      <c r="B651" s="178">
        <f t="shared" si="54"/>
        <v>7.4668739859383437E-2</v>
      </c>
      <c r="E651" s="275" t="s">
        <v>32</v>
      </c>
      <c r="F651" s="275">
        <v>47</v>
      </c>
      <c r="G651" s="238">
        <f t="shared" si="53"/>
        <v>2.7325581395348836E-3</v>
      </c>
    </row>
    <row r="652" spans="1:7" x14ac:dyDescent="0.25">
      <c r="A652" s="11" t="s">
        <v>285</v>
      </c>
      <c r="B652" s="178">
        <f t="shared" si="54"/>
        <v>3.0219375338020558</v>
      </c>
      <c r="E652" s="275" t="s">
        <v>174</v>
      </c>
      <c r="F652" s="275">
        <v>299</v>
      </c>
      <c r="G652" s="238">
        <f t="shared" si="53"/>
        <v>1.7383720930232559E-2</v>
      </c>
    </row>
    <row r="653" spans="1:7" x14ac:dyDescent="0.25">
      <c r="A653" s="11" t="s">
        <v>285</v>
      </c>
      <c r="B653" s="178">
        <f t="shared" si="54"/>
        <v>0</v>
      </c>
      <c r="E653" s="275" t="s">
        <v>46</v>
      </c>
      <c r="F653" s="270"/>
      <c r="G653" s="238"/>
    </row>
    <row r="654" spans="1:7" x14ac:dyDescent="0.25">
      <c r="A654" s="11" t="s">
        <v>285</v>
      </c>
      <c r="B654" s="178">
        <f t="shared" si="54"/>
        <v>8.4505137912385068E-4</v>
      </c>
      <c r="E654" s="275" t="s">
        <v>140</v>
      </c>
      <c r="F654" s="275">
        <v>5</v>
      </c>
      <c r="G654" s="238">
        <f t="shared" ref="G654:G660" si="55">F654/$J$597</f>
        <v>2.9069767441860465E-4</v>
      </c>
    </row>
    <row r="655" spans="1:7" x14ac:dyDescent="0.25">
      <c r="A655" s="11" t="s">
        <v>285</v>
      </c>
      <c r="B655" s="178">
        <f t="shared" si="54"/>
        <v>3.0421849648458628E-4</v>
      </c>
      <c r="E655" s="275" t="s">
        <v>329</v>
      </c>
      <c r="F655" s="275">
        <v>3</v>
      </c>
      <c r="G655" s="238">
        <f t="shared" si="55"/>
        <v>1.7441860465116279E-4</v>
      </c>
    </row>
    <row r="656" spans="1:7" x14ac:dyDescent="0.25">
      <c r="A656" s="11" t="s">
        <v>285</v>
      </c>
      <c r="B656" s="178">
        <f t="shared" si="54"/>
        <v>0.40900486749594378</v>
      </c>
      <c r="E656" s="275" t="s">
        <v>31</v>
      </c>
      <c r="F656" s="275">
        <v>110</v>
      </c>
      <c r="G656" s="238">
        <f t="shared" si="55"/>
        <v>6.3953488372093022E-3</v>
      </c>
    </row>
    <row r="657" spans="1:11" x14ac:dyDescent="0.25">
      <c r="A657" s="11" t="s">
        <v>285</v>
      </c>
      <c r="B657" s="178">
        <f t="shared" si="54"/>
        <v>143.44240129799891</v>
      </c>
      <c r="E657" s="275" t="s">
        <v>38</v>
      </c>
      <c r="F657" s="275">
        <v>2060</v>
      </c>
      <c r="G657" s="238">
        <f t="shared" si="55"/>
        <v>0.11976744186046512</v>
      </c>
    </row>
    <row r="658" spans="1:11" x14ac:dyDescent="0.25">
      <c r="A658" s="11" t="s">
        <v>285</v>
      </c>
      <c r="B658" s="178">
        <f t="shared" si="54"/>
        <v>0.24421984856679285</v>
      </c>
      <c r="E658" s="275" t="s">
        <v>330</v>
      </c>
      <c r="F658" s="275">
        <v>85</v>
      </c>
      <c r="G658" s="238">
        <f t="shared" si="55"/>
        <v>4.941860465116279E-3</v>
      </c>
    </row>
    <row r="659" spans="1:11" x14ac:dyDescent="0.25">
      <c r="A659" s="11" t="s">
        <v>285</v>
      </c>
      <c r="B659" s="178">
        <f t="shared" si="54"/>
        <v>2.1633315305570576E-3</v>
      </c>
      <c r="E659" s="275" t="s">
        <v>89</v>
      </c>
      <c r="F659" s="275">
        <v>8</v>
      </c>
      <c r="G659" s="238">
        <f t="shared" si="55"/>
        <v>4.6511627906976747E-4</v>
      </c>
    </row>
    <row r="660" spans="1:11" x14ac:dyDescent="0.25">
      <c r="A660" s="150" t="s">
        <v>285</v>
      </c>
      <c r="B660" s="131">
        <f t="shared" si="54"/>
        <v>1.6563007030827477E-3</v>
      </c>
      <c r="C660" s="150"/>
      <c r="D660" s="12"/>
      <c r="E660" s="12" t="s">
        <v>86</v>
      </c>
      <c r="F660" s="12">
        <v>7</v>
      </c>
      <c r="G660" s="237">
        <f t="shared" si="55"/>
        <v>4.0697674418604653E-4</v>
      </c>
      <c r="H660" s="12"/>
      <c r="I660" s="12"/>
      <c r="J660" s="147"/>
      <c r="K660" s="12"/>
    </row>
    <row r="661" spans="1:11" x14ac:dyDescent="0.25">
      <c r="A661" s="11" t="s">
        <v>286</v>
      </c>
      <c r="B661" s="178">
        <f t="shared" ref="B661:B691" si="56">POWER((F661/$J$661)*100, 2)</f>
        <v>0.12008626605234783</v>
      </c>
      <c r="C661" s="11">
        <f>SUM(B661:B691)</f>
        <v>662.5790608763848</v>
      </c>
      <c r="E661" s="277" t="s">
        <v>97</v>
      </c>
      <c r="F661" s="277">
        <v>70</v>
      </c>
      <c r="G661" s="238">
        <f t="shared" ref="G661:G677" si="57">F661/$J$661</f>
        <v>3.4653465346534654E-3</v>
      </c>
      <c r="J661" s="76">
        <v>20200</v>
      </c>
    </row>
    <row r="662" spans="1:11" x14ac:dyDescent="0.25">
      <c r="A662" s="11" t="s">
        <v>286</v>
      </c>
      <c r="B662" s="178">
        <f t="shared" si="56"/>
        <v>2.8330555827860017E-2</v>
      </c>
      <c r="E662" s="277" t="s">
        <v>81</v>
      </c>
      <c r="F662" s="277">
        <v>34</v>
      </c>
      <c r="G662" s="238">
        <f t="shared" si="57"/>
        <v>1.6831683168316831E-3</v>
      </c>
    </row>
    <row r="663" spans="1:11" x14ac:dyDescent="0.25">
      <c r="A663" s="11" t="s">
        <v>286</v>
      </c>
      <c r="B663" s="178">
        <f t="shared" si="56"/>
        <v>8.3870453877070901</v>
      </c>
      <c r="E663" s="277" t="s">
        <v>5</v>
      </c>
      <c r="F663" s="277">
        <v>585</v>
      </c>
      <c r="G663" s="238">
        <f t="shared" si="57"/>
        <v>2.8960396039603962E-2</v>
      </c>
    </row>
    <row r="664" spans="1:11" x14ac:dyDescent="0.25">
      <c r="A664" s="11" t="s">
        <v>286</v>
      </c>
      <c r="B664" s="178">
        <f t="shared" si="56"/>
        <v>42.572394863248704</v>
      </c>
      <c r="E664" s="277" t="s">
        <v>100</v>
      </c>
      <c r="F664" s="277">
        <v>1318</v>
      </c>
      <c r="G664" s="238">
        <f t="shared" si="57"/>
        <v>6.524752475247525E-2</v>
      </c>
    </row>
    <row r="665" spans="1:11" x14ac:dyDescent="0.25">
      <c r="A665" s="11" t="s">
        <v>286</v>
      </c>
      <c r="B665" s="178">
        <f t="shared" si="56"/>
        <v>2.2056661111655718</v>
      </c>
      <c r="E665" s="277" t="s">
        <v>6</v>
      </c>
      <c r="F665" s="277">
        <v>300</v>
      </c>
      <c r="G665" s="238">
        <f t="shared" si="57"/>
        <v>1.4851485148514851E-2</v>
      </c>
    </row>
    <row r="666" spans="1:11" x14ac:dyDescent="0.25">
      <c r="A666" s="11" t="s">
        <v>286</v>
      </c>
      <c r="B666" s="178">
        <f t="shared" si="56"/>
        <v>1.5317125771983138</v>
      </c>
      <c r="E666" s="277" t="s">
        <v>101</v>
      </c>
      <c r="F666" s="277">
        <v>250</v>
      </c>
      <c r="G666" s="238">
        <f t="shared" si="57"/>
        <v>1.2376237623762377E-2</v>
      </c>
    </row>
    <row r="667" spans="1:11" x14ac:dyDescent="0.25">
      <c r="A667" s="11" t="s">
        <v>286</v>
      </c>
      <c r="B667" s="178">
        <f t="shared" si="56"/>
        <v>107.05077933535927</v>
      </c>
      <c r="E667" s="277" t="s">
        <v>82</v>
      </c>
      <c r="F667" s="277">
        <v>2090</v>
      </c>
      <c r="G667" s="238">
        <f t="shared" si="57"/>
        <v>0.10346534653465346</v>
      </c>
    </row>
    <row r="668" spans="1:11" x14ac:dyDescent="0.25">
      <c r="A668" s="11" t="s">
        <v>286</v>
      </c>
      <c r="B668" s="178">
        <f t="shared" si="56"/>
        <v>111.18762866385647</v>
      </c>
      <c r="E668" s="277" t="s">
        <v>15</v>
      </c>
      <c r="F668" s="277">
        <v>2130</v>
      </c>
      <c r="G668" s="238">
        <f t="shared" si="57"/>
        <v>0.10544554455445544</v>
      </c>
    </row>
    <row r="669" spans="1:11" x14ac:dyDescent="0.25">
      <c r="A669" s="11" t="s">
        <v>286</v>
      </c>
      <c r="B669" s="178">
        <f t="shared" si="56"/>
        <v>6.6268012939907859</v>
      </c>
      <c r="E669" s="277" t="s">
        <v>134</v>
      </c>
      <c r="F669" s="277">
        <v>520</v>
      </c>
      <c r="G669" s="238">
        <f t="shared" si="57"/>
        <v>2.5742574257425741E-2</v>
      </c>
    </row>
    <row r="670" spans="1:11" x14ac:dyDescent="0.25">
      <c r="A670" s="11" t="s">
        <v>286</v>
      </c>
      <c r="B670" s="178">
        <f t="shared" si="56"/>
        <v>0.76779237329673578</v>
      </c>
      <c r="E670" s="277" t="s">
        <v>19</v>
      </c>
      <c r="F670" s="277">
        <v>177</v>
      </c>
      <c r="G670" s="238">
        <f t="shared" si="57"/>
        <v>8.7623762376237632E-3</v>
      </c>
    </row>
    <row r="671" spans="1:11" x14ac:dyDescent="0.25">
      <c r="A671" s="11" t="s">
        <v>286</v>
      </c>
      <c r="B671" s="178">
        <f t="shared" si="56"/>
        <v>25.497500245074011</v>
      </c>
      <c r="E671" s="277" t="s">
        <v>94</v>
      </c>
      <c r="F671" s="277">
        <v>1020</v>
      </c>
      <c r="G671" s="238">
        <f t="shared" si="57"/>
        <v>5.0495049504950498E-2</v>
      </c>
    </row>
    <row r="672" spans="1:11" x14ac:dyDescent="0.25">
      <c r="A672" s="11" t="s">
        <v>286</v>
      </c>
      <c r="B672" s="178">
        <f t="shared" si="56"/>
        <v>2.2648759925497499</v>
      </c>
      <c r="E672" s="277" t="s">
        <v>9</v>
      </c>
      <c r="F672" s="277">
        <v>304</v>
      </c>
      <c r="G672" s="238">
        <f t="shared" si="57"/>
        <v>1.5049504950495049E-2</v>
      </c>
    </row>
    <row r="673" spans="1:7" x14ac:dyDescent="0.25">
      <c r="A673" s="11" t="s">
        <v>286</v>
      </c>
      <c r="B673" s="178">
        <f t="shared" si="56"/>
        <v>2.6366042544848547</v>
      </c>
      <c r="E673" s="277" t="s">
        <v>25</v>
      </c>
      <c r="F673" s="277">
        <v>328</v>
      </c>
      <c r="G673" s="238">
        <f t="shared" si="57"/>
        <v>1.6237623762376238E-2</v>
      </c>
    </row>
    <row r="674" spans="1:7" x14ac:dyDescent="0.25">
      <c r="A674" s="11" t="s">
        <v>286</v>
      </c>
      <c r="B674" s="178">
        <f t="shared" si="56"/>
        <v>133.84886285658271</v>
      </c>
      <c r="E674" s="277" t="s">
        <v>111</v>
      </c>
      <c r="F674" s="277">
        <v>2337</v>
      </c>
      <c r="G674" s="238">
        <f t="shared" si="57"/>
        <v>0.1156930693069307</v>
      </c>
    </row>
    <row r="675" spans="1:7" x14ac:dyDescent="0.25">
      <c r="A675" s="11" t="s">
        <v>286</v>
      </c>
      <c r="B675" s="178">
        <f t="shared" si="56"/>
        <v>64.476129791196954</v>
      </c>
      <c r="E675" s="277" t="s">
        <v>36</v>
      </c>
      <c r="F675" s="277">
        <v>1622</v>
      </c>
      <c r="G675" s="238">
        <f t="shared" si="57"/>
        <v>8.0297029702970299E-2</v>
      </c>
    </row>
    <row r="676" spans="1:7" x14ac:dyDescent="0.25">
      <c r="A676" s="11" t="s">
        <v>286</v>
      </c>
      <c r="B676" s="178">
        <f t="shared" si="56"/>
        <v>0.24507401235173021</v>
      </c>
      <c r="E676" s="277" t="s">
        <v>220</v>
      </c>
      <c r="F676" s="277">
        <v>100</v>
      </c>
      <c r="G676" s="238">
        <f t="shared" si="57"/>
        <v>4.9504950495049506E-3</v>
      </c>
    </row>
    <row r="677" spans="1:7" x14ac:dyDescent="0.25">
      <c r="A677" s="11" t="s">
        <v>286</v>
      </c>
      <c r="B677" s="178">
        <f t="shared" si="56"/>
        <v>34.008528575629846</v>
      </c>
      <c r="E677" s="277" t="s">
        <v>170</v>
      </c>
      <c r="F677" s="277">
        <v>1178</v>
      </c>
      <c r="G677" s="238">
        <f t="shared" si="57"/>
        <v>5.831683168316832E-2</v>
      </c>
    </row>
    <row r="678" spans="1:7" x14ac:dyDescent="0.25">
      <c r="A678" s="11" t="s">
        <v>286</v>
      </c>
      <c r="B678" s="178">
        <f t="shared" si="56"/>
        <v>0</v>
      </c>
      <c r="E678" s="277" t="s">
        <v>181</v>
      </c>
      <c r="F678" s="277"/>
      <c r="G678" s="238"/>
    </row>
    <row r="679" spans="1:7" x14ac:dyDescent="0.25">
      <c r="A679" s="11" t="s">
        <v>286</v>
      </c>
      <c r="B679" s="178">
        <f t="shared" si="56"/>
        <v>36.357317910008824</v>
      </c>
      <c r="E679" s="277" t="s">
        <v>56</v>
      </c>
      <c r="F679" s="277">
        <v>1218</v>
      </c>
      <c r="G679" s="238">
        <f>F679/$J$661</f>
        <v>6.0297029702970295E-2</v>
      </c>
    </row>
    <row r="680" spans="1:7" x14ac:dyDescent="0.25">
      <c r="A680" s="11" t="s">
        <v>286</v>
      </c>
      <c r="B680" s="178">
        <f t="shared" si="56"/>
        <v>13.384006469953924</v>
      </c>
      <c r="E680" s="277" t="s">
        <v>138</v>
      </c>
      <c r="F680" s="277">
        <v>739</v>
      </c>
      <c r="G680" s="238">
        <f>F680/$J$661</f>
        <v>3.6584158415841582E-2</v>
      </c>
    </row>
    <row r="681" spans="1:7" x14ac:dyDescent="0.25">
      <c r="A681" s="11" t="s">
        <v>286</v>
      </c>
      <c r="B681" s="178">
        <f t="shared" si="56"/>
        <v>1.7865895500441136</v>
      </c>
      <c r="E681" s="277" t="s">
        <v>117</v>
      </c>
      <c r="F681" s="277">
        <v>270</v>
      </c>
      <c r="G681" s="238">
        <f>F681/$J$661</f>
        <v>1.3366336633663366E-2</v>
      </c>
    </row>
    <row r="682" spans="1:7" x14ac:dyDescent="0.25">
      <c r="A682" s="11" t="s">
        <v>286</v>
      </c>
      <c r="B682" s="178">
        <f t="shared" si="56"/>
        <v>7.0146309185373994</v>
      </c>
      <c r="E682" s="277" t="s">
        <v>92</v>
      </c>
      <c r="F682" s="277">
        <v>535</v>
      </c>
      <c r="G682" s="238">
        <f>F682/$J$661</f>
        <v>2.6485148514851484E-2</v>
      </c>
    </row>
    <row r="683" spans="1:7" x14ac:dyDescent="0.25">
      <c r="A683" s="11" t="s">
        <v>286</v>
      </c>
      <c r="B683" s="178">
        <f t="shared" si="56"/>
        <v>0</v>
      </c>
      <c r="E683" s="277" t="s">
        <v>118</v>
      </c>
      <c r="F683" s="277"/>
      <c r="G683" s="238"/>
    </row>
    <row r="684" spans="1:7" x14ac:dyDescent="0.25">
      <c r="A684" s="11" t="s">
        <v>286</v>
      </c>
      <c r="B684" s="178">
        <f t="shared" si="56"/>
        <v>15.684736790510733</v>
      </c>
      <c r="E684" s="277" t="s">
        <v>344</v>
      </c>
      <c r="F684" s="277">
        <v>800</v>
      </c>
      <c r="G684" s="238">
        <f t="shared" ref="G684:G691" si="58">F684/$J$661</f>
        <v>3.9603960396039604E-2</v>
      </c>
    </row>
    <row r="685" spans="1:7" x14ac:dyDescent="0.25">
      <c r="A685" s="11" t="s">
        <v>286</v>
      </c>
      <c r="B685" s="178">
        <f t="shared" si="56"/>
        <v>7.0826389569650042E-3</v>
      </c>
      <c r="E685" s="277" t="s">
        <v>37</v>
      </c>
      <c r="F685" s="277">
        <v>17</v>
      </c>
      <c r="G685" s="238">
        <f t="shared" si="58"/>
        <v>8.4158415841584157E-4</v>
      </c>
    </row>
    <row r="686" spans="1:7" x14ac:dyDescent="0.25">
      <c r="A686" s="11" t="s">
        <v>286</v>
      </c>
      <c r="B686" s="178">
        <f t="shared" si="56"/>
        <v>0.94147632585040675</v>
      </c>
      <c r="E686" s="277" t="s">
        <v>32</v>
      </c>
      <c r="F686" s="277">
        <v>196</v>
      </c>
      <c r="G686" s="238">
        <f t="shared" si="58"/>
        <v>9.7029702970297029E-3</v>
      </c>
    </row>
    <row r="687" spans="1:7" x14ac:dyDescent="0.25">
      <c r="A687" s="11" t="s">
        <v>286</v>
      </c>
      <c r="B687" s="178">
        <f t="shared" si="56"/>
        <v>1.3881972355651406</v>
      </c>
      <c r="E687" s="277" t="s">
        <v>161</v>
      </c>
      <c r="F687" s="277">
        <v>238</v>
      </c>
      <c r="G687" s="238">
        <f t="shared" si="58"/>
        <v>1.1782178217821782E-2</v>
      </c>
    </row>
    <row r="688" spans="1:7" x14ac:dyDescent="0.25">
      <c r="A688" s="11" t="s">
        <v>286</v>
      </c>
      <c r="B688" s="178">
        <f t="shared" si="56"/>
        <v>0.11667973728065878</v>
      </c>
      <c r="E688" s="277" t="s">
        <v>31</v>
      </c>
      <c r="F688" s="277">
        <v>69</v>
      </c>
      <c r="G688" s="238">
        <f t="shared" si="58"/>
        <v>3.4158415841584158E-3</v>
      </c>
    </row>
    <row r="689" spans="1:11" x14ac:dyDescent="0.25">
      <c r="A689" s="11" t="s">
        <v>286</v>
      </c>
      <c r="B689" s="178">
        <f t="shared" si="56"/>
        <v>1.5317125771983138E-2</v>
      </c>
      <c r="E689" s="277" t="s">
        <v>126</v>
      </c>
      <c r="F689" s="277">
        <v>25</v>
      </c>
      <c r="G689" s="238">
        <f t="shared" si="58"/>
        <v>1.2376237623762376E-3</v>
      </c>
    </row>
    <row r="690" spans="1:11" x14ac:dyDescent="0.25">
      <c r="A690" s="11" t="s">
        <v>286</v>
      </c>
      <c r="B690" s="178">
        <f t="shared" si="56"/>
        <v>4.7446328791294956</v>
      </c>
      <c r="E690" s="277" t="s">
        <v>128</v>
      </c>
      <c r="F690" s="277">
        <v>440</v>
      </c>
      <c r="G690" s="238">
        <f t="shared" si="58"/>
        <v>2.1782178217821781E-2</v>
      </c>
    </row>
    <row r="691" spans="1:11" x14ac:dyDescent="0.25">
      <c r="A691" s="150" t="s">
        <v>286</v>
      </c>
      <c r="B691" s="131">
        <f t="shared" si="56"/>
        <v>37.682580139202038</v>
      </c>
      <c r="C691" s="150"/>
      <c r="D691" s="12"/>
      <c r="E691" s="12" t="s">
        <v>38</v>
      </c>
      <c r="F691" s="12">
        <v>1240</v>
      </c>
      <c r="G691" s="237">
        <f t="shared" si="58"/>
        <v>6.1386138613861385E-2</v>
      </c>
      <c r="H691" s="12"/>
      <c r="I691" s="12"/>
      <c r="J691" s="147"/>
      <c r="K691" s="12"/>
    </row>
    <row r="692" spans="1:11" x14ac:dyDescent="0.25">
      <c r="A692" s="11" t="s">
        <v>288</v>
      </c>
      <c r="B692" s="178">
        <f t="shared" ref="B692:B716" si="59">POWER((F692/$J$692)*100, 2)</f>
        <v>19.512680796836634</v>
      </c>
      <c r="C692" s="11">
        <f>SUM(B692:B716)</f>
        <v>2024.8049624257417</v>
      </c>
      <c r="E692" s="279" t="s">
        <v>5</v>
      </c>
      <c r="F692" s="279">
        <v>10204</v>
      </c>
      <c r="G692" s="238">
        <f t="shared" ref="G692:G697" si="60">F692/$J$692</f>
        <v>4.417316017316017E-2</v>
      </c>
      <c r="J692" s="76">
        <v>231000</v>
      </c>
    </row>
    <row r="693" spans="1:11" x14ac:dyDescent="0.25">
      <c r="A693" s="11" t="s">
        <v>288</v>
      </c>
      <c r="B693" s="178">
        <f t="shared" si="59"/>
        <v>23.963356009070299</v>
      </c>
      <c r="E693" s="279" t="s">
        <v>93</v>
      </c>
      <c r="F693" s="279">
        <v>11308</v>
      </c>
      <c r="G693" s="238">
        <f t="shared" si="60"/>
        <v>4.8952380952380956E-2</v>
      </c>
    </row>
    <row r="694" spans="1:11" x14ac:dyDescent="0.25">
      <c r="A694" s="11" t="s">
        <v>288</v>
      </c>
      <c r="B694" s="178">
        <f t="shared" si="59"/>
        <v>37.990413223140493</v>
      </c>
      <c r="E694" s="279" t="s">
        <v>6</v>
      </c>
      <c r="F694" s="279">
        <v>14238</v>
      </c>
      <c r="G694" s="238">
        <f t="shared" si="60"/>
        <v>6.1636363636363635E-2</v>
      </c>
    </row>
    <row r="695" spans="1:11" x14ac:dyDescent="0.25">
      <c r="A695" s="11" t="s">
        <v>288</v>
      </c>
      <c r="B695" s="178">
        <f t="shared" si="59"/>
        <v>9.1529394126796722E-3</v>
      </c>
      <c r="E695" s="279" t="s">
        <v>102</v>
      </c>
      <c r="F695" s="279">
        <v>221</v>
      </c>
      <c r="G695" s="238">
        <f t="shared" si="60"/>
        <v>9.5670995670995673E-4</v>
      </c>
    </row>
    <row r="696" spans="1:11" x14ac:dyDescent="0.25">
      <c r="A696" s="11" t="s">
        <v>288</v>
      </c>
      <c r="B696" s="178">
        <f t="shared" si="59"/>
        <v>1.5179625569235959E-5</v>
      </c>
      <c r="E696" s="279" t="s">
        <v>271</v>
      </c>
      <c r="F696" s="279">
        <v>9</v>
      </c>
      <c r="G696" s="238">
        <f t="shared" si="60"/>
        <v>3.896103896103896E-5</v>
      </c>
    </row>
    <row r="697" spans="1:11" x14ac:dyDescent="0.25">
      <c r="A697" s="11" t="s">
        <v>288</v>
      </c>
      <c r="B697" s="178">
        <f t="shared" si="59"/>
        <v>920.89915856149651</v>
      </c>
      <c r="E697" s="279" t="s">
        <v>15</v>
      </c>
      <c r="F697" s="279">
        <v>70100</v>
      </c>
      <c r="G697" s="238">
        <f t="shared" si="60"/>
        <v>0.30346320346320349</v>
      </c>
    </row>
    <row r="698" spans="1:11" x14ac:dyDescent="0.25">
      <c r="A698" s="11" t="s">
        <v>288</v>
      </c>
      <c r="B698" s="178">
        <f t="shared" si="59"/>
        <v>0</v>
      </c>
      <c r="E698" s="279" t="s">
        <v>213</v>
      </c>
      <c r="F698" s="279"/>
      <c r="G698" s="238"/>
    </row>
    <row r="699" spans="1:11" x14ac:dyDescent="0.25">
      <c r="A699" s="11" t="s">
        <v>288</v>
      </c>
      <c r="B699" s="178">
        <f t="shared" si="59"/>
        <v>545.63701598545765</v>
      </c>
      <c r="E699" s="279" t="s">
        <v>268</v>
      </c>
      <c r="F699" s="279">
        <v>53959</v>
      </c>
      <c r="G699" s="238">
        <f t="shared" ref="G699:G716" si="61">F699/$J$692</f>
        <v>0.2335887445887446</v>
      </c>
    </row>
    <row r="700" spans="1:11" x14ac:dyDescent="0.25">
      <c r="A700" s="11" t="s">
        <v>288</v>
      </c>
      <c r="B700" s="178">
        <f t="shared" si="59"/>
        <v>1.1712674050336387E-2</v>
      </c>
      <c r="E700" s="279" t="s">
        <v>266</v>
      </c>
      <c r="F700" s="279">
        <v>250</v>
      </c>
      <c r="G700" s="238">
        <f t="shared" si="61"/>
        <v>1.0822510822510823E-3</v>
      </c>
    </row>
    <row r="701" spans="1:11" x14ac:dyDescent="0.25">
      <c r="A701" s="11" t="s">
        <v>288</v>
      </c>
      <c r="B701" s="178">
        <f t="shared" si="59"/>
        <v>7.3673469387755097E-2</v>
      </c>
      <c r="E701" s="279" t="s">
        <v>345</v>
      </c>
      <c r="F701" s="279">
        <v>627</v>
      </c>
      <c r="G701" s="238">
        <f t="shared" si="61"/>
        <v>2.7142857142857142E-3</v>
      </c>
    </row>
    <row r="702" spans="1:11" x14ac:dyDescent="0.25">
      <c r="A702" s="11" t="s">
        <v>288</v>
      </c>
      <c r="B702" s="178">
        <f t="shared" si="59"/>
        <v>6.2046280991735525</v>
      </c>
      <c r="E702" s="279" t="s">
        <v>26</v>
      </c>
      <c r="F702" s="279">
        <v>5754</v>
      </c>
      <c r="G702" s="238">
        <f t="shared" si="61"/>
        <v>2.4909090909090909E-2</v>
      </c>
    </row>
    <row r="703" spans="1:11" x14ac:dyDescent="0.25">
      <c r="A703" s="11" t="s">
        <v>288</v>
      </c>
      <c r="B703" s="178">
        <f t="shared" si="59"/>
        <v>4.6850696201345552E-6</v>
      </c>
      <c r="E703" s="279" t="s">
        <v>346</v>
      </c>
      <c r="F703" s="279">
        <v>5</v>
      </c>
      <c r="G703" s="238">
        <f t="shared" si="61"/>
        <v>2.1645021645021645E-5</v>
      </c>
    </row>
    <row r="704" spans="1:11" x14ac:dyDescent="0.25">
      <c r="A704" s="11" t="s">
        <v>288</v>
      </c>
      <c r="B704" s="178">
        <f t="shared" si="59"/>
        <v>2.9984445568861153E-4</v>
      </c>
      <c r="E704" s="279" t="s">
        <v>278</v>
      </c>
      <c r="F704" s="279">
        <v>40</v>
      </c>
      <c r="G704" s="238">
        <f t="shared" si="61"/>
        <v>1.7316017316017316E-4</v>
      </c>
    </row>
    <row r="705" spans="1:11" x14ac:dyDescent="0.25">
      <c r="A705" s="11" t="s">
        <v>288</v>
      </c>
      <c r="B705" s="178">
        <f t="shared" si="59"/>
        <v>1.8740278480538221E-5</v>
      </c>
      <c r="E705" s="279" t="s">
        <v>343</v>
      </c>
      <c r="F705" s="279">
        <v>10</v>
      </c>
      <c r="G705" s="238">
        <f t="shared" si="61"/>
        <v>4.329004329004329E-5</v>
      </c>
    </row>
    <row r="706" spans="1:11" x14ac:dyDescent="0.25">
      <c r="A706" s="11" t="s">
        <v>288</v>
      </c>
      <c r="B706" s="178">
        <f t="shared" si="59"/>
        <v>7.4961113922152878E-3</v>
      </c>
      <c r="E706" s="279" t="s">
        <v>139</v>
      </c>
      <c r="F706" s="279">
        <v>200</v>
      </c>
      <c r="G706" s="238">
        <f t="shared" si="61"/>
        <v>8.658008658008658E-4</v>
      </c>
    </row>
    <row r="707" spans="1:11" x14ac:dyDescent="0.25">
      <c r="A707" s="11" t="s">
        <v>288</v>
      </c>
      <c r="B707" s="178">
        <f t="shared" si="59"/>
        <v>460.55761248852161</v>
      </c>
      <c r="E707" s="279" t="s">
        <v>92</v>
      </c>
      <c r="F707" s="279">
        <v>49574</v>
      </c>
      <c r="G707" s="238">
        <f t="shared" si="61"/>
        <v>0.21460606060606061</v>
      </c>
    </row>
    <row r="708" spans="1:11" x14ac:dyDescent="0.25">
      <c r="A708" s="11" t="s">
        <v>288</v>
      </c>
      <c r="B708" s="178">
        <f t="shared" si="59"/>
        <v>1.8009407619797233</v>
      </c>
      <c r="E708" s="279" t="s">
        <v>218</v>
      </c>
      <c r="F708" s="279">
        <v>3100</v>
      </c>
      <c r="G708" s="238">
        <f t="shared" si="61"/>
        <v>1.341991341991342E-2</v>
      </c>
    </row>
    <row r="709" spans="1:11" x14ac:dyDescent="0.25">
      <c r="A709" s="11" t="s">
        <v>288</v>
      </c>
      <c r="B709" s="178">
        <f t="shared" si="59"/>
        <v>3.7949063923089899</v>
      </c>
      <c r="E709" s="279" t="s">
        <v>16</v>
      </c>
      <c r="F709" s="279">
        <v>4500</v>
      </c>
      <c r="G709" s="238">
        <f t="shared" si="61"/>
        <v>1.948051948051948E-2</v>
      </c>
    </row>
    <row r="710" spans="1:11" x14ac:dyDescent="0.25">
      <c r="A710" s="11" t="s">
        <v>288</v>
      </c>
      <c r="B710" s="178">
        <f t="shared" si="59"/>
        <v>6.5532879818594111E-3</v>
      </c>
      <c r="E710" s="279" t="s">
        <v>272</v>
      </c>
      <c r="F710" s="279">
        <v>187</v>
      </c>
      <c r="G710" s="238">
        <f t="shared" si="61"/>
        <v>8.0952380952380957E-4</v>
      </c>
    </row>
    <row r="711" spans="1:11" x14ac:dyDescent="0.25">
      <c r="A711" s="11" t="s">
        <v>288</v>
      </c>
      <c r="B711" s="178">
        <f t="shared" si="59"/>
        <v>7.4961113922152861E-7</v>
      </c>
      <c r="E711" s="279" t="s">
        <v>32</v>
      </c>
      <c r="F711" s="279">
        <v>2</v>
      </c>
      <c r="G711" s="238">
        <f t="shared" si="61"/>
        <v>8.6580086580086573E-6</v>
      </c>
    </row>
    <row r="712" spans="1:11" x14ac:dyDescent="0.25">
      <c r="A712" s="11" t="s">
        <v>288</v>
      </c>
      <c r="B712" s="178">
        <f t="shared" si="59"/>
        <v>0.5139214032720526</v>
      </c>
      <c r="E712" s="279" t="s">
        <v>161</v>
      </c>
      <c r="F712" s="279">
        <v>1656</v>
      </c>
      <c r="G712" s="238">
        <f t="shared" si="61"/>
        <v>7.1688311688311692E-3</v>
      </c>
    </row>
    <row r="713" spans="1:11" x14ac:dyDescent="0.25">
      <c r="A713" s="11" t="s">
        <v>288</v>
      </c>
      <c r="B713" s="178">
        <f t="shared" si="59"/>
        <v>1.8740278480538215E-7</v>
      </c>
      <c r="E713" s="279" t="s">
        <v>193</v>
      </c>
      <c r="F713" s="279">
        <v>1</v>
      </c>
      <c r="G713" s="238">
        <f t="shared" si="61"/>
        <v>4.3290043290043287E-6</v>
      </c>
    </row>
    <row r="714" spans="1:11" x14ac:dyDescent="0.25">
      <c r="A714" s="11" t="s">
        <v>288</v>
      </c>
      <c r="B714" s="178">
        <f t="shared" si="59"/>
        <v>2.6494256104645713E-2</v>
      </c>
      <c r="E714" s="279" t="s">
        <v>128</v>
      </c>
      <c r="F714" s="279">
        <v>376</v>
      </c>
      <c r="G714" s="238">
        <f t="shared" si="61"/>
        <v>1.6277056277056276E-3</v>
      </c>
    </row>
    <row r="715" spans="1:11" x14ac:dyDescent="0.25">
      <c r="A715" s="11" t="s">
        <v>288</v>
      </c>
      <c r="B715" s="178">
        <f t="shared" si="59"/>
        <v>3.7949063923089899</v>
      </c>
      <c r="E715" s="279" t="s">
        <v>47</v>
      </c>
      <c r="F715" s="279">
        <v>4500</v>
      </c>
      <c r="G715" s="238">
        <f t="shared" si="61"/>
        <v>1.948051948051948E-2</v>
      </c>
    </row>
    <row r="716" spans="1:11" x14ac:dyDescent="0.25">
      <c r="A716" s="150" t="s">
        <v>288</v>
      </c>
      <c r="B716" s="131">
        <f t="shared" si="59"/>
        <v>1.8740278480538215E-7</v>
      </c>
      <c r="C716" s="150"/>
      <c r="D716" s="12"/>
      <c r="E716" s="12" t="s">
        <v>86</v>
      </c>
      <c r="F716" s="12">
        <v>1</v>
      </c>
      <c r="G716" s="237">
        <f t="shared" si="61"/>
        <v>4.3290043290043287E-6</v>
      </c>
      <c r="H716" s="12"/>
      <c r="I716" s="12"/>
      <c r="J716" s="147"/>
      <c r="K716" s="12"/>
    </row>
    <row r="717" spans="1:11" x14ac:dyDescent="0.25">
      <c r="A717" s="11" t="s">
        <v>289</v>
      </c>
      <c r="B717" s="178">
        <f t="shared" ref="B717:B731" si="62">POWER((F717/$J$717)*100, 2)</f>
        <v>2.4078478002378123</v>
      </c>
      <c r="C717" s="11">
        <f>SUM(B717:B731)</f>
        <v>7096.9016944114155</v>
      </c>
      <c r="E717" s="281" t="s">
        <v>5</v>
      </c>
      <c r="F717" s="281">
        <v>1800</v>
      </c>
      <c r="G717" s="238">
        <f t="shared" ref="G717:G731" si="63">F717/$J$717</f>
        <v>1.5517241379310345E-2</v>
      </c>
      <c r="J717" s="76">
        <v>116000</v>
      </c>
    </row>
    <row r="718" spans="1:11" x14ac:dyDescent="0.25">
      <c r="A718" s="11" t="s">
        <v>289</v>
      </c>
      <c r="B718" s="178">
        <f t="shared" si="62"/>
        <v>16.661879458977406</v>
      </c>
      <c r="E718" s="281" t="s">
        <v>93</v>
      </c>
      <c r="F718" s="281">
        <v>4735</v>
      </c>
      <c r="G718" s="238">
        <f t="shared" si="63"/>
        <v>4.081896551724138E-2</v>
      </c>
    </row>
    <row r="719" spans="1:11" x14ac:dyDescent="0.25">
      <c r="A719" s="11" t="s">
        <v>289</v>
      </c>
      <c r="B719" s="178">
        <f t="shared" si="62"/>
        <v>0.13613555291319854</v>
      </c>
      <c r="E719" s="281" t="s">
        <v>82</v>
      </c>
      <c r="F719" s="281">
        <v>428</v>
      </c>
      <c r="G719" s="238">
        <f t="shared" si="63"/>
        <v>3.6896551724137929E-3</v>
      </c>
    </row>
    <row r="720" spans="1:11" x14ac:dyDescent="0.25">
      <c r="A720" s="11" t="s">
        <v>289</v>
      </c>
      <c r="B720" s="178">
        <f t="shared" si="62"/>
        <v>7050.2080856123648</v>
      </c>
      <c r="E720" s="281" t="s">
        <v>15</v>
      </c>
      <c r="F720" s="281">
        <v>97400</v>
      </c>
      <c r="G720" s="238">
        <f t="shared" si="63"/>
        <v>0.83965517241379306</v>
      </c>
    </row>
    <row r="721" spans="1:11" x14ac:dyDescent="0.25">
      <c r="A721" s="11" t="s">
        <v>289</v>
      </c>
      <c r="B721" s="178">
        <f t="shared" si="62"/>
        <v>0.11890606420927469</v>
      </c>
      <c r="E721" s="281" t="s">
        <v>348</v>
      </c>
      <c r="F721" s="281">
        <v>400</v>
      </c>
      <c r="G721" s="238">
        <f t="shared" si="63"/>
        <v>3.4482758620689655E-3</v>
      </c>
    </row>
    <row r="722" spans="1:11" x14ac:dyDescent="0.25">
      <c r="A722" s="11" t="s">
        <v>289</v>
      </c>
      <c r="B722" s="178">
        <f t="shared" si="62"/>
        <v>1.6721165279429254E-2</v>
      </c>
      <c r="E722" s="281" t="s">
        <v>266</v>
      </c>
      <c r="F722" s="281">
        <v>150</v>
      </c>
      <c r="G722" s="238">
        <f t="shared" si="63"/>
        <v>1.2931034482758621E-3</v>
      </c>
    </row>
    <row r="723" spans="1:11" x14ac:dyDescent="0.25">
      <c r="A723" s="11" t="s">
        <v>289</v>
      </c>
      <c r="B723" s="178">
        <f t="shared" si="62"/>
        <v>8.4901902497027365E-2</v>
      </c>
      <c r="E723" s="281" t="s">
        <v>56</v>
      </c>
      <c r="F723" s="281">
        <v>338</v>
      </c>
      <c r="G723" s="238">
        <f t="shared" si="63"/>
        <v>2.913793103448276E-3</v>
      </c>
    </row>
    <row r="724" spans="1:11" x14ac:dyDescent="0.25">
      <c r="A724" s="11" t="s">
        <v>289</v>
      </c>
      <c r="B724" s="178">
        <f t="shared" si="62"/>
        <v>1.9024970273483946E-2</v>
      </c>
      <c r="E724" s="281" t="s">
        <v>165</v>
      </c>
      <c r="F724" s="281">
        <v>160</v>
      </c>
      <c r="G724" s="238">
        <f t="shared" si="63"/>
        <v>1.3793103448275861E-3</v>
      </c>
    </row>
    <row r="725" spans="1:11" x14ac:dyDescent="0.25">
      <c r="A725" s="11" t="s">
        <v>289</v>
      </c>
      <c r="B725" s="178">
        <f t="shared" si="62"/>
        <v>9.8466111771700365E-2</v>
      </c>
      <c r="E725" s="281" t="s">
        <v>92</v>
      </c>
      <c r="F725" s="281">
        <v>364</v>
      </c>
      <c r="G725" s="238">
        <f t="shared" si="63"/>
        <v>3.1379310344827587E-3</v>
      </c>
    </row>
    <row r="726" spans="1:11" x14ac:dyDescent="0.25">
      <c r="A726" s="11" t="s">
        <v>289</v>
      </c>
      <c r="B726" s="178">
        <f t="shared" si="62"/>
        <v>11.890606420927465</v>
      </c>
      <c r="E726" s="281" t="s">
        <v>16</v>
      </c>
      <c r="F726" s="281">
        <v>4000</v>
      </c>
      <c r="G726" s="238">
        <f t="shared" si="63"/>
        <v>3.4482758620689655E-2</v>
      </c>
    </row>
    <row r="727" spans="1:11" x14ac:dyDescent="0.25">
      <c r="A727" s="11" t="s">
        <v>289</v>
      </c>
      <c r="B727" s="178">
        <f t="shared" si="62"/>
        <v>13.379198127229488</v>
      </c>
      <c r="E727" s="281" t="s">
        <v>121</v>
      </c>
      <c r="F727" s="281">
        <v>4243</v>
      </c>
      <c r="G727" s="238">
        <f t="shared" si="63"/>
        <v>3.6577586206896551E-2</v>
      </c>
    </row>
    <row r="728" spans="1:11" x14ac:dyDescent="0.25">
      <c r="A728" s="11" t="s">
        <v>289</v>
      </c>
      <c r="B728" s="178">
        <f t="shared" si="62"/>
        <v>1.6721165279429251</v>
      </c>
      <c r="E728" s="281" t="s">
        <v>140</v>
      </c>
      <c r="F728" s="281">
        <v>1500</v>
      </c>
      <c r="G728" s="238">
        <f t="shared" si="63"/>
        <v>1.2931034482758621E-2</v>
      </c>
    </row>
    <row r="729" spans="1:11" x14ac:dyDescent="0.25">
      <c r="A729" s="11" t="s">
        <v>289</v>
      </c>
      <c r="B729" s="178">
        <f t="shared" si="62"/>
        <v>2.9429994054696793E-2</v>
      </c>
      <c r="E729" s="281" t="s">
        <v>161</v>
      </c>
      <c r="F729" s="281">
        <v>199</v>
      </c>
      <c r="G729" s="238">
        <f t="shared" si="63"/>
        <v>1.7155172413793104E-3</v>
      </c>
    </row>
    <row r="730" spans="1:11" x14ac:dyDescent="0.25">
      <c r="A730" s="11" t="s">
        <v>289</v>
      </c>
      <c r="B730" s="178">
        <f t="shared" si="62"/>
        <v>6.6884661117717003E-4</v>
      </c>
      <c r="E730" s="281" t="s">
        <v>31</v>
      </c>
      <c r="F730" s="281">
        <v>30</v>
      </c>
      <c r="G730" s="238">
        <f t="shared" si="63"/>
        <v>2.5862068965517242E-4</v>
      </c>
    </row>
    <row r="731" spans="1:11" x14ac:dyDescent="0.25">
      <c r="A731" s="150" t="s">
        <v>289</v>
      </c>
      <c r="B731" s="131">
        <f t="shared" si="62"/>
        <v>0.1777058561236623</v>
      </c>
      <c r="C731" s="150"/>
      <c r="D731" s="12"/>
      <c r="E731" s="12" t="s">
        <v>38</v>
      </c>
      <c r="F731" s="12">
        <v>489</v>
      </c>
      <c r="G731" s="237">
        <f t="shared" si="63"/>
        <v>4.21551724137931E-3</v>
      </c>
      <c r="H731" s="12"/>
      <c r="I731" s="12"/>
      <c r="J731" s="147"/>
      <c r="K731" s="12"/>
    </row>
    <row r="732" spans="1:11" x14ac:dyDescent="0.25">
      <c r="A732" s="11" t="s">
        <v>290</v>
      </c>
      <c r="B732" s="178">
        <f>POWER((F732/$J$732)*100, 2)</f>
        <v>2540.8156520589596</v>
      </c>
      <c r="C732" s="11">
        <f>SUM(B732:B735)</f>
        <v>3855.7179278207414</v>
      </c>
      <c r="E732" s="282" t="s">
        <v>82</v>
      </c>
      <c r="F732" s="282">
        <v>62000</v>
      </c>
      <c r="G732" s="238">
        <f>F732/$J$732</f>
        <v>0.50406504065040647</v>
      </c>
      <c r="J732" s="76">
        <v>123000</v>
      </c>
    </row>
    <row r="733" spans="1:11" x14ac:dyDescent="0.25">
      <c r="A733" s="11" t="s">
        <v>290</v>
      </c>
      <c r="B733" s="178">
        <f>POWER((F733/$J$732)*100, 2)</f>
        <v>1004.1685035362548</v>
      </c>
      <c r="E733" s="282" t="s">
        <v>111</v>
      </c>
      <c r="F733" s="282">
        <v>38977</v>
      </c>
      <c r="G733" s="238">
        <f>F733/$J$732</f>
        <v>0.3168861788617886</v>
      </c>
    </row>
    <row r="734" spans="1:11" x14ac:dyDescent="0.25">
      <c r="A734" s="11" t="s">
        <v>290</v>
      </c>
      <c r="B734" s="178">
        <f>POWER((F734/$J$732)*100, 2)</f>
        <v>310.73377222552716</v>
      </c>
      <c r="E734" s="282" t="s">
        <v>92</v>
      </c>
      <c r="F734" s="282">
        <v>21682</v>
      </c>
      <c r="G734" s="238">
        <f>F734/$J$732</f>
        <v>0.17627642276422764</v>
      </c>
    </row>
    <row r="735" spans="1:11" x14ac:dyDescent="0.25">
      <c r="A735" s="150" t="s">
        <v>290</v>
      </c>
      <c r="B735" s="131">
        <f>POWER((F735/$J$732)*100, 2)</f>
        <v>0</v>
      </c>
      <c r="C735" s="150"/>
      <c r="D735" s="12"/>
      <c r="E735" s="12" t="s">
        <v>38</v>
      </c>
      <c r="F735" s="12"/>
      <c r="G735" s="237"/>
      <c r="H735" s="12"/>
      <c r="I735" s="12"/>
      <c r="J735" s="147"/>
      <c r="K735" s="12"/>
    </row>
    <row r="736" spans="1:11" x14ac:dyDescent="0.25">
      <c r="A736" s="11" t="s">
        <v>291</v>
      </c>
      <c r="B736" s="178">
        <f t="shared" ref="B736:B744" si="64">POWER((F736/$J$736)*100, 2)</f>
        <v>2.6014568158168569</v>
      </c>
      <c r="C736" s="11">
        <f>SUM(B736:B744)</f>
        <v>3899.071395537057</v>
      </c>
      <c r="E736" s="283" t="s">
        <v>192</v>
      </c>
      <c r="F736" s="283">
        <v>300</v>
      </c>
      <c r="G736" s="238">
        <f t="shared" ref="G736:G744" si="65">F736/$J$736</f>
        <v>1.6129032258064516E-2</v>
      </c>
      <c r="J736" s="76">
        <v>18600</v>
      </c>
    </row>
    <row r="737" spans="1:11" x14ac:dyDescent="0.25">
      <c r="A737" s="11" t="s">
        <v>291</v>
      </c>
      <c r="B737" s="178">
        <f t="shared" si="64"/>
        <v>2732.0292519366403</v>
      </c>
      <c r="E737" s="283" t="s">
        <v>83</v>
      </c>
      <c r="F737" s="283">
        <v>9722</v>
      </c>
      <c r="G737" s="238">
        <f t="shared" si="65"/>
        <v>0.52268817204301077</v>
      </c>
    </row>
    <row r="738" spans="1:11" x14ac:dyDescent="0.25">
      <c r="A738" s="11" t="s">
        <v>291</v>
      </c>
      <c r="B738" s="178">
        <f t="shared" si="64"/>
        <v>7.2262689328246035</v>
      </c>
      <c r="E738" s="283" t="s">
        <v>15</v>
      </c>
      <c r="F738" s="283">
        <v>500</v>
      </c>
      <c r="G738" s="238">
        <f t="shared" si="65"/>
        <v>2.6881720430107527E-2</v>
      </c>
    </row>
    <row r="739" spans="1:11" x14ac:dyDescent="0.25">
      <c r="A739" s="11" t="s">
        <v>291</v>
      </c>
      <c r="B739" s="178">
        <f t="shared" si="64"/>
        <v>0.12212394496473582</v>
      </c>
      <c r="E739" s="283" t="s">
        <v>349</v>
      </c>
      <c r="F739" s="283">
        <v>65</v>
      </c>
      <c r="G739" s="238">
        <f t="shared" si="65"/>
        <v>3.4946236559139786E-3</v>
      </c>
    </row>
    <row r="740" spans="1:11" x14ac:dyDescent="0.25">
      <c r="A740" s="11" t="s">
        <v>291</v>
      </c>
      <c r="B740" s="178">
        <f t="shared" si="64"/>
        <v>1090.4198173199215</v>
      </c>
      <c r="E740" s="283" t="s">
        <v>111</v>
      </c>
      <c r="F740" s="283">
        <v>6142</v>
      </c>
      <c r="G740" s="238">
        <f t="shared" si="65"/>
        <v>0.33021505376344085</v>
      </c>
    </row>
    <row r="741" spans="1:11" x14ac:dyDescent="0.25">
      <c r="A741" s="11" t="s">
        <v>291</v>
      </c>
      <c r="B741" s="178">
        <f t="shared" si="64"/>
        <v>2.2661579373337957</v>
      </c>
      <c r="E741" s="283" t="s">
        <v>16</v>
      </c>
      <c r="F741" s="283">
        <v>280</v>
      </c>
      <c r="G741" s="238">
        <f t="shared" si="65"/>
        <v>1.5053763440860216E-2</v>
      </c>
    </row>
    <row r="742" spans="1:11" x14ac:dyDescent="0.25">
      <c r="A742" s="11" t="s">
        <v>291</v>
      </c>
      <c r="B742" s="178">
        <f t="shared" si="64"/>
        <v>0.2341311134235172</v>
      </c>
      <c r="E742" s="283" t="s">
        <v>141</v>
      </c>
      <c r="F742" s="283">
        <v>90</v>
      </c>
      <c r="G742" s="238">
        <f t="shared" si="65"/>
        <v>4.8387096774193551E-3</v>
      </c>
    </row>
    <row r="743" spans="1:11" x14ac:dyDescent="0.25">
      <c r="A743" s="11" t="s">
        <v>291</v>
      </c>
      <c r="B743" s="178">
        <f t="shared" si="64"/>
        <v>64.172158631055623</v>
      </c>
      <c r="E743" s="283" t="s">
        <v>38</v>
      </c>
      <c r="F743" s="283">
        <v>1490</v>
      </c>
      <c r="G743" s="238">
        <f t="shared" si="65"/>
        <v>8.0107526881720431E-2</v>
      </c>
    </row>
    <row r="744" spans="1:11" x14ac:dyDescent="0.25">
      <c r="A744" s="150" t="s">
        <v>291</v>
      </c>
      <c r="B744" s="131">
        <f t="shared" si="64"/>
        <v>2.8905075731298421E-5</v>
      </c>
      <c r="C744" s="150"/>
      <c r="D744" s="12"/>
      <c r="E744" s="12" t="s">
        <v>129</v>
      </c>
      <c r="F744" s="12">
        <v>1</v>
      </c>
      <c r="G744" s="237">
        <f t="shared" si="65"/>
        <v>5.3763440860215054E-5</v>
      </c>
      <c r="H744" s="12"/>
      <c r="I744" s="12"/>
      <c r="J744" s="147"/>
      <c r="K744" s="12"/>
    </row>
    <row r="745" spans="1:11" x14ac:dyDescent="0.25">
      <c r="A745" s="11" t="s">
        <v>293</v>
      </c>
      <c r="B745" s="178">
        <f t="shared" ref="B745:B789" si="66">POWER((F745/$J$745)*100, 2)</f>
        <v>9.5850626383843442E-4</v>
      </c>
      <c r="C745" s="11">
        <f>SUM(B745:B789)</f>
        <v>2867.5353412660916</v>
      </c>
      <c r="E745" s="283" t="s">
        <v>130</v>
      </c>
      <c r="F745" s="283">
        <v>2000</v>
      </c>
      <c r="G745" s="238">
        <f t="shared" ref="G745:G763" si="67">F745/$J$745</f>
        <v>3.0959752321981426E-4</v>
      </c>
      <c r="J745" s="76">
        <v>6460000</v>
      </c>
    </row>
    <row r="746" spans="1:11" x14ac:dyDescent="0.25">
      <c r="A746" s="11" t="s">
        <v>293</v>
      </c>
      <c r="B746" s="178">
        <f t="shared" si="66"/>
        <v>0.32815517162054653</v>
      </c>
      <c r="E746" s="283" t="s">
        <v>97</v>
      </c>
      <c r="F746" s="283">
        <v>37006</v>
      </c>
      <c r="G746" s="238">
        <f t="shared" si="67"/>
        <v>5.7284829721362231E-3</v>
      </c>
    </row>
    <row r="747" spans="1:11" x14ac:dyDescent="0.25">
      <c r="A747" s="11" t="s">
        <v>293</v>
      </c>
      <c r="B747" s="178">
        <f t="shared" si="66"/>
        <v>4.3671941646138655E-2</v>
      </c>
      <c r="E747" s="283" t="s">
        <v>81</v>
      </c>
      <c r="F747" s="283">
        <v>13500</v>
      </c>
      <c r="G747" s="238">
        <f t="shared" si="67"/>
        <v>2.0897832817337461E-3</v>
      </c>
    </row>
    <row r="748" spans="1:11" x14ac:dyDescent="0.25">
      <c r="A748" s="11" t="s">
        <v>293</v>
      </c>
      <c r="B748" s="178">
        <f t="shared" si="66"/>
        <v>4.0496889647173843E-2</v>
      </c>
      <c r="E748" s="283" t="s">
        <v>5</v>
      </c>
      <c r="F748" s="283">
        <v>13000</v>
      </c>
      <c r="G748" s="238">
        <f t="shared" si="67"/>
        <v>2.0123839009287925E-3</v>
      </c>
    </row>
    <row r="749" spans="1:11" x14ac:dyDescent="0.25">
      <c r="A749" s="11" t="s">
        <v>293</v>
      </c>
      <c r="B749" s="178">
        <f t="shared" si="66"/>
        <v>0.38340250553537375</v>
      </c>
      <c r="E749" s="283" t="s">
        <v>100</v>
      </c>
      <c r="F749" s="283">
        <v>40000</v>
      </c>
      <c r="G749" s="238">
        <f t="shared" si="67"/>
        <v>6.1919504643962852E-3</v>
      </c>
    </row>
    <row r="750" spans="1:11" x14ac:dyDescent="0.25">
      <c r="A750" s="11" t="s">
        <v>293</v>
      </c>
      <c r="B750" s="178">
        <f t="shared" si="66"/>
        <v>1.4976660372475537E-3</v>
      </c>
      <c r="E750" s="283" t="s">
        <v>93</v>
      </c>
      <c r="F750" s="283">
        <v>2500</v>
      </c>
      <c r="G750" s="238">
        <f t="shared" si="67"/>
        <v>3.8699690402476783E-4</v>
      </c>
    </row>
    <row r="751" spans="1:11" x14ac:dyDescent="0.25">
      <c r="A751" s="11" t="s">
        <v>293</v>
      </c>
      <c r="B751" s="178">
        <f t="shared" si="66"/>
        <v>9.5850626383843442E-4</v>
      </c>
      <c r="E751" s="283" t="s">
        <v>39</v>
      </c>
      <c r="F751" s="283">
        <v>2000</v>
      </c>
      <c r="G751" s="238">
        <f t="shared" si="67"/>
        <v>3.0959752321981426E-4</v>
      </c>
    </row>
    <row r="752" spans="1:11" x14ac:dyDescent="0.25">
      <c r="A752" s="11" t="s">
        <v>293</v>
      </c>
      <c r="B752" s="178">
        <f t="shared" si="66"/>
        <v>0.52107837322316897</v>
      </c>
      <c r="E752" s="283" t="s">
        <v>6</v>
      </c>
      <c r="F752" s="283">
        <v>46632</v>
      </c>
      <c r="G752" s="238">
        <f t="shared" si="67"/>
        <v>7.2185758513931891E-3</v>
      </c>
    </row>
    <row r="753" spans="1:7" x14ac:dyDescent="0.25">
      <c r="A753" s="11" t="s">
        <v>293</v>
      </c>
      <c r="B753" s="178">
        <f t="shared" si="66"/>
        <v>2.3962656595960858</v>
      </c>
      <c r="E753" s="283" t="s">
        <v>101</v>
      </c>
      <c r="F753" s="283">
        <v>100000</v>
      </c>
      <c r="G753" s="238">
        <f t="shared" si="67"/>
        <v>1.5479876160990712E-2</v>
      </c>
    </row>
    <row r="754" spans="1:7" x14ac:dyDescent="0.25">
      <c r="A754" s="11" t="s">
        <v>293</v>
      </c>
      <c r="B754" s="178">
        <f t="shared" si="66"/>
        <v>0.11602143603408448</v>
      </c>
      <c r="E754" s="283" t="s">
        <v>102</v>
      </c>
      <c r="F754" s="283">
        <v>22004</v>
      </c>
      <c r="G754" s="238">
        <f t="shared" si="67"/>
        <v>3.4061919504643962E-3</v>
      </c>
    </row>
    <row r="755" spans="1:7" x14ac:dyDescent="0.25">
      <c r="A755" s="11" t="s">
        <v>293</v>
      </c>
      <c r="B755" s="178">
        <f t="shared" si="66"/>
        <v>1.9409751842728289</v>
      </c>
      <c r="E755" s="283" t="s">
        <v>82</v>
      </c>
      <c r="F755" s="283">
        <v>90000</v>
      </c>
      <c r="G755" s="238">
        <f t="shared" si="67"/>
        <v>1.393188854489164E-2</v>
      </c>
    </row>
    <row r="756" spans="1:7" x14ac:dyDescent="0.25">
      <c r="A756" s="11" t="s">
        <v>293</v>
      </c>
      <c r="B756" s="178">
        <f t="shared" si="66"/>
        <v>4.9001236473080357E-4</v>
      </c>
      <c r="E756" s="283" t="s">
        <v>83</v>
      </c>
      <c r="F756" s="283">
        <v>1430</v>
      </c>
      <c r="G756" s="238">
        <f t="shared" si="67"/>
        <v>2.2136222910216718E-4</v>
      </c>
    </row>
    <row r="757" spans="1:7" x14ac:dyDescent="0.25">
      <c r="A757" s="11" t="s">
        <v>293</v>
      </c>
      <c r="B757" s="178">
        <f t="shared" si="66"/>
        <v>2609.5333033001375</v>
      </c>
      <c r="E757" s="283" t="s">
        <v>15</v>
      </c>
      <c r="F757" s="283">
        <v>3300000</v>
      </c>
      <c r="G757" s="238">
        <f t="shared" si="67"/>
        <v>0.51083591331269351</v>
      </c>
    </row>
    <row r="758" spans="1:7" x14ac:dyDescent="0.25">
      <c r="A758" s="11" t="s">
        <v>293</v>
      </c>
      <c r="B758" s="178">
        <f t="shared" si="66"/>
        <v>8.6265563745459075E-5</v>
      </c>
      <c r="E758" s="283" t="s">
        <v>103</v>
      </c>
      <c r="F758" s="283">
        <v>600</v>
      </c>
      <c r="G758" s="238">
        <f t="shared" si="67"/>
        <v>9.2879256965944267E-5</v>
      </c>
    </row>
    <row r="759" spans="1:7" x14ac:dyDescent="0.25">
      <c r="A759" s="11" t="s">
        <v>293</v>
      </c>
      <c r="B759" s="178">
        <f t="shared" si="66"/>
        <v>2.1566390936364769E-5</v>
      </c>
      <c r="E759" s="283" t="s">
        <v>106</v>
      </c>
      <c r="F759" s="283">
        <v>300</v>
      </c>
      <c r="G759" s="238">
        <f t="shared" si="67"/>
        <v>4.6439628482972134E-5</v>
      </c>
    </row>
    <row r="760" spans="1:7" x14ac:dyDescent="0.25">
      <c r="A760" s="11" t="s">
        <v>293</v>
      </c>
      <c r="B760" s="178">
        <f t="shared" si="66"/>
        <v>1.3478994335227983</v>
      </c>
      <c r="E760" s="283" t="s">
        <v>152</v>
      </c>
      <c r="F760" s="283">
        <v>75000</v>
      </c>
      <c r="G760" s="238">
        <f t="shared" si="67"/>
        <v>1.1609907120743035E-2</v>
      </c>
    </row>
    <row r="761" spans="1:7" x14ac:dyDescent="0.25">
      <c r="A761" s="11" t="s">
        <v>293</v>
      </c>
      <c r="B761" s="178">
        <f t="shared" si="66"/>
        <v>9.5850626383843437E-2</v>
      </c>
      <c r="E761" s="283" t="s">
        <v>108</v>
      </c>
      <c r="F761" s="283">
        <v>20000</v>
      </c>
      <c r="G761" s="238">
        <f t="shared" si="67"/>
        <v>3.0959752321981426E-3</v>
      </c>
    </row>
    <row r="762" spans="1:7" x14ac:dyDescent="0.25">
      <c r="A762" s="11" t="s">
        <v>293</v>
      </c>
      <c r="B762" s="178">
        <f t="shared" si="66"/>
        <v>3.4506225498183629</v>
      </c>
      <c r="E762" s="283" t="s">
        <v>94</v>
      </c>
      <c r="F762" s="283">
        <v>120000</v>
      </c>
      <c r="G762" s="238">
        <f t="shared" si="67"/>
        <v>1.8575851393188854E-2</v>
      </c>
    </row>
    <row r="763" spans="1:7" x14ac:dyDescent="0.25">
      <c r="A763" s="11" t="s">
        <v>293</v>
      </c>
      <c r="B763" s="178">
        <f t="shared" si="66"/>
        <v>1.5336100221414949E-4</v>
      </c>
      <c r="E763" s="283" t="s">
        <v>21</v>
      </c>
      <c r="F763" s="283">
        <v>800</v>
      </c>
      <c r="G763" s="238">
        <f t="shared" si="67"/>
        <v>1.238390092879257E-4</v>
      </c>
    </row>
    <row r="764" spans="1:7" x14ac:dyDescent="0.25">
      <c r="A764" s="11" t="s">
        <v>293</v>
      </c>
      <c r="B764" s="178">
        <f t="shared" si="66"/>
        <v>0</v>
      </c>
      <c r="E764" s="283" t="s">
        <v>190</v>
      </c>
      <c r="F764" s="283"/>
      <c r="G764" s="238"/>
    </row>
    <row r="765" spans="1:7" x14ac:dyDescent="0.25">
      <c r="A765" s="11" t="s">
        <v>293</v>
      </c>
      <c r="B765" s="178">
        <f t="shared" si="66"/>
        <v>134.57867557055087</v>
      </c>
      <c r="E765" s="283" t="s">
        <v>9</v>
      </c>
      <c r="F765" s="283">
        <v>749412</v>
      </c>
      <c r="G765" s="238">
        <f t="shared" ref="G765:G770" si="68">F765/$J$745</f>
        <v>0.11600804953560372</v>
      </c>
    </row>
    <row r="766" spans="1:7" x14ac:dyDescent="0.25">
      <c r="A766" s="11" t="s">
        <v>293</v>
      </c>
      <c r="B766" s="178">
        <f t="shared" si="66"/>
        <v>8.4402841800937409</v>
      </c>
      <c r="E766" s="283" t="s">
        <v>24</v>
      </c>
      <c r="F766" s="283">
        <v>187677</v>
      </c>
      <c r="G766" s="238">
        <f t="shared" si="68"/>
        <v>2.9052167182662538E-2</v>
      </c>
    </row>
    <row r="767" spans="1:7" x14ac:dyDescent="0.25">
      <c r="A767" s="11" t="s">
        <v>293</v>
      </c>
      <c r="B767" s="178">
        <f t="shared" si="66"/>
        <v>0.21566390936364768</v>
      </c>
      <c r="E767" s="283" t="s">
        <v>25</v>
      </c>
      <c r="F767" s="283">
        <v>30000</v>
      </c>
      <c r="G767" s="238">
        <f t="shared" si="68"/>
        <v>4.6439628482972135E-3</v>
      </c>
    </row>
    <row r="768" spans="1:7" x14ac:dyDescent="0.25">
      <c r="A768" s="11" t="s">
        <v>293</v>
      </c>
      <c r="B768" s="178">
        <f t="shared" si="66"/>
        <v>1.9409751842728293E-2</v>
      </c>
      <c r="E768" s="283" t="s">
        <v>36</v>
      </c>
      <c r="F768" s="283">
        <v>9000</v>
      </c>
      <c r="G768" s="238">
        <f t="shared" si="68"/>
        <v>1.3931888544891642E-3</v>
      </c>
    </row>
    <row r="769" spans="1:7" x14ac:dyDescent="0.25">
      <c r="A769" s="11" t="s">
        <v>293</v>
      </c>
      <c r="B769" s="178">
        <f t="shared" si="66"/>
        <v>2.3962656595960848E-8</v>
      </c>
      <c r="E769" s="283" t="s">
        <v>176</v>
      </c>
      <c r="F769" s="283">
        <v>10</v>
      </c>
      <c r="G769" s="238">
        <f t="shared" si="68"/>
        <v>1.5479876160990711E-6</v>
      </c>
    </row>
    <row r="770" spans="1:7" x14ac:dyDescent="0.25">
      <c r="A770" s="11" t="s">
        <v>293</v>
      </c>
      <c r="B770" s="178">
        <f t="shared" si="66"/>
        <v>2.3962656595960858</v>
      </c>
      <c r="E770" s="283" t="s">
        <v>220</v>
      </c>
      <c r="F770" s="283">
        <v>100000</v>
      </c>
      <c r="G770" s="238">
        <f t="shared" si="68"/>
        <v>1.5479876160990712E-2</v>
      </c>
    </row>
    <row r="771" spans="1:7" x14ac:dyDescent="0.25">
      <c r="A771" s="11" t="s">
        <v>293</v>
      </c>
      <c r="B771" s="178">
        <f t="shared" si="66"/>
        <v>0</v>
      </c>
      <c r="E771" s="283" t="s">
        <v>170</v>
      </c>
      <c r="F771" s="283"/>
      <c r="G771" s="238"/>
    </row>
    <row r="772" spans="1:7" x14ac:dyDescent="0.25">
      <c r="A772" s="11" t="s">
        <v>293</v>
      </c>
      <c r="B772" s="178">
        <f t="shared" si="66"/>
        <v>1.9626014818506843E-2</v>
      </c>
      <c r="E772" s="283" t="s">
        <v>154</v>
      </c>
      <c r="F772" s="283">
        <v>9050</v>
      </c>
      <c r="G772" s="238">
        <f t="shared" ref="G772:G789" si="69">F772/$J$745</f>
        <v>1.4009287925696595E-3</v>
      </c>
    </row>
    <row r="773" spans="1:7" x14ac:dyDescent="0.25">
      <c r="A773" s="11" t="s">
        <v>293</v>
      </c>
      <c r="B773" s="178">
        <f t="shared" si="66"/>
        <v>5.9820375926156676E-4</v>
      </c>
      <c r="E773" s="283" t="s">
        <v>26</v>
      </c>
      <c r="F773" s="283">
        <v>1580</v>
      </c>
      <c r="G773" s="238">
        <f t="shared" si="69"/>
        <v>2.4458204334365324E-4</v>
      </c>
    </row>
    <row r="774" spans="1:7" x14ac:dyDescent="0.25">
      <c r="A774" s="11" t="s">
        <v>293</v>
      </c>
      <c r="B774" s="178">
        <f t="shared" si="66"/>
        <v>6.2542576908146339</v>
      </c>
      <c r="E774" s="283" t="s">
        <v>56</v>
      </c>
      <c r="F774" s="283">
        <v>161555</v>
      </c>
      <c r="G774" s="238">
        <f t="shared" si="69"/>
        <v>2.5008513931888545E-2</v>
      </c>
    </row>
    <row r="775" spans="1:7" x14ac:dyDescent="0.25">
      <c r="A775" s="11" t="s">
        <v>293</v>
      </c>
      <c r="B775" s="178">
        <f t="shared" si="66"/>
        <v>29.933771972318343</v>
      </c>
      <c r="E775" s="283" t="s">
        <v>165</v>
      </c>
      <c r="F775" s="283">
        <v>353438</v>
      </c>
      <c r="G775" s="238">
        <f t="shared" si="69"/>
        <v>5.4711764705882356E-2</v>
      </c>
    </row>
    <row r="776" spans="1:7" x14ac:dyDescent="0.25">
      <c r="A776" s="11" t="s">
        <v>293</v>
      </c>
      <c r="B776" s="178">
        <f t="shared" si="66"/>
        <v>5.9906641489902148E-3</v>
      </c>
      <c r="E776" s="283" t="s">
        <v>139</v>
      </c>
      <c r="F776" s="283">
        <v>5000</v>
      </c>
      <c r="G776" s="238">
        <f t="shared" si="69"/>
        <v>7.7399380804953565E-4</v>
      </c>
    </row>
    <row r="777" spans="1:7" x14ac:dyDescent="0.25">
      <c r="A777" s="11" t="s">
        <v>293</v>
      </c>
      <c r="B777" s="178">
        <f t="shared" si="66"/>
        <v>0.10225144710483182</v>
      </c>
      <c r="E777" s="283" t="s">
        <v>28</v>
      </c>
      <c r="F777" s="283">
        <v>20657</v>
      </c>
      <c r="G777" s="238">
        <f t="shared" si="69"/>
        <v>3.1976780185758516E-3</v>
      </c>
    </row>
    <row r="778" spans="1:7" x14ac:dyDescent="0.25">
      <c r="A778" s="11" t="s">
        <v>293</v>
      </c>
      <c r="B778" s="178">
        <f t="shared" si="66"/>
        <v>1.3500569352720721E-2</v>
      </c>
      <c r="E778" s="283" t="s">
        <v>92</v>
      </c>
      <c r="F778" s="283">
        <v>7506</v>
      </c>
      <c r="G778" s="238">
        <f t="shared" si="69"/>
        <v>1.1619195046439629E-3</v>
      </c>
    </row>
    <row r="779" spans="1:7" x14ac:dyDescent="0.25">
      <c r="A779" s="11" t="s">
        <v>293</v>
      </c>
      <c r="B779" s="178">
        <f t="shared" si="66"/>
        <v>2.5555437366408192E-2</v>
      </c>
      <c r="E779" s="283" t="s">
        <v>29</v>
      </c>
      <c r="F779" s="283">
        <v>10327</v>
      </c>
      <c r="G779" s="238">
        <f t="shared" si="69"/>
        <v>1.5986068111455108E-3</v>
      </c>
    </row>
    <row r="780" spans="1:7" x14ac:dyDescent="0.25">
      <c r="A780" s="11" t="s">
        <v>293</v>
      </c>
      <c r="B780" s="178">
        <f t="shared" si="66"/>
        <v>0.86265563745459073</v>
      </c>
      <c r="E780" s="283" t="s">
        <v>16</v>
      </c>
      <c r="F780" s="283">
        <v>60000</v>
      </c>
      <c r="G780" s="238">
        <f t="shared" si="69"/>
        <v>9.2879256965944269E-3</v>
      </c>
    </row>
    <row r="781" spans="1:7" x14ac:dyDescent="0.25">
      <c r="A781" s="11" t="s">
        <v>293</v>
      </c>
      <c r="B781" s="178">
        <f t="shared" si="66"/>
        <v>1.5336100221414951E-2</v>
      </c>
      <c r="E781" s="283" t="s">
        <v>54</v>
      </c>
      <c r="F781" s="283">
        <v>8000</v>
      </c>
      <c r="G781" s="238">
        <f t="shared" si="69"/>
        <v>1.238390092879257E-3</v>
      </c>
    </row>
    <row r="782" spans="1:7" x14ac:dyDescent="0.25">
      <c r="A782" s="11" t="s">
        <v>293</v>
      </c>
      <c r="B782" s="178">
        <f t="shared" si="66"/>
        <v>5.3915977340911921E-2</v>
      </c>
      <c r="E782" s="283" t="s">
        <v>120</v>
      </c>
      <c r="F782" s="283">
        <v>15000</v>
      </c>
      <c r="G782" s="238">
        <f t="shared" si="69"/>
        <v>2.3219814241486067E-3</v>
      </c>
    </row>
    <row r="783" spans="1:7" x14ac:dyDescent="0.25">
      <c r="A783" s="11" t="s">
        <v>293</v>
      </c>
      <c r="B783" s="178">
        <f t="shared" si="66"/>
        <v>8.9165045193570353E-5</v>
      </c>
      <c r="E783" s="283" t="s">
        <v>121</v>
      </c>
      <c r="F783" s="283">
        <v>610</v>
      </c>
      <c r="G783" s="238">
        <f t="shared" si="69"/>
        <v>9.4427244582043348E-5</v>
      </c>
    </row>
    <row r="784" spans="1:7" x14ac:dyDescent="0.25">
      <c r="A784" s="11" t="s">
        <v>293</v>
      </c>
      <c r="B784" s="178">
        <f t="shared" si="66"/>
        <v>0.18786722771233311</v>
      </c>
      <c r="E784" s="283" t="s">
        <v>32</v>
      </c>
      <c r="F784" s="283">
        <v>28000</v>
      </c>
      <c r="G784" s="238">
        <f t="shared" si="69"/>
        <v>4.3343653250773996E-3</v>
      </c>
    </row>
    <row r="785" spans="1:11" x14ac:dyDescent="0.25">
      <c r="A785" s="11" t="s">
        <v>293</v>
      </c>
      <c r="B785" s="178">
        <f t="shared" si="66"/>
        <v>2.6530156622319776</v>
      </c>
      <c r="E785" s="283" t="s">
        <v>161</v>
      </c>
      <c r="F785" s="283">
        <v>105221</v>
      </c>
      <c r="G785" s="238">
        <f t="shared" si="69"/>
        <v>1.6288080495356037E-2</v>
      </c>
    </row>
    <row r="786" spans="1:11" x14ac:dyDescent="0.25">
      <c r="A786" s="11" t="s">
        <v>293</v>
      </c>
      <c r="B786" s="178">
        <f t="shared" si="66"/>
        <v>1.5378303491838319E-2</v>
      </c>
      <c r="E786" s="283" t="s">
        <v>166</v>
      </c>
      <c r="F786" s="283">
        <v>8011</v>
      </c>
      <c r="G786" s="238">
        <f t="shared" si="69"/>
        <v>1.240092879256966E-3</v>
      </c>
    </row>
    <row r="787" spans="1:11" x14ac:dyDescent="0.25">
      <c r="A787" s="11" t="s">
        <v>293</v>
      </c>
      <c r="B787" s="178">
        <f t="shared" si="66"/>
        <v>6.1376610923137394</v>
      </c>
      <c r="E787" s="283" t="s">
        <v>31</v>
      </c>
      <c r="F787" s="283">
        <v>160042</v>
      </c>
      <c r="G787" s="238">
        <f t="shared" si="69"/>
        <v>2.4774303405572757E-2</v>
      </c>
    </row>
    <row r="788" spans="1:11" x14ac:dyDescent="0.25">
      <c r="A788" s="11" t="s">
        <v>293</v>
      </c>
      <c r="B788" s="178">
        <f t="shared" si="66"/>
        <v>1.1080332409972298</v>
      </c>
      <c r="E788" s="283" t="s">
        <v>128</v>
      </c>
      <c r="F788" s="283">
        <v>68000</v>
      </c>
      <c r="G788" s="238">
        <f t="shared" si="69"/>
        <v>1.0526315789473684E-2</v>
      </c>
    </row>
    <row r="789" spans="1:11" x14ac:dyDescent="0.25">
      <c r="A789" s="150" t="s">
        <v>293</v>
      </c>
      <c r="B789" s="131">
        <f t="shared" si="66"/>
        <v>54.293628808864248</v>
      </c>
      <c r="C789" s="150"/>
      <c r="D789" s="12"/>
      <c r="E789" s="12" t="s">
        <v>38</v>
      </c>
      <c r="F789" s="12">
        <v>476000</v>
      </c>
      <c r="G789" s="237">
        <f t="shared" si="69"/>
        <v>7.3684210526315783E-2</v>
      </c>
      <c r="H789" s="12"/>
      <c r="I789" s="12"/>
      <c r="J789" s="147"/>
      <c r="K789" s="12"/>
    </row>
    <row r="790" spans="1:11" x14ac:dyDescent="0.25">
      <c r="A790" s="11" t="s">
        <v>296</v>
      </c>
      <c r="B790" s="178">
        <f t="shared" ref="B790:B800" si="70">POWER((F790/$J$790)*100, 2)</f>
        <v>1794.5392615199044</v>
      </c>
      <c r="C790" s="11">
        <f>SUM(B790:B800)</f>
        <v>3478.7860411541083</v>
      </c>
      <c r="E790" s="285" t="s">
        <v>5</v>
      </c>
      <c r="F790" s="285">
        <v>330</v>
      </c>
      <c r="G790" s="238">
        <f>F790/$J$790</f>
        <v>0.42362002567394097</v>
      </c>
      <c r="J790" s="76">
        <v>779</v>
      </c>
    </row>
    <row r="791" spans="1:11" x14ac:dyDescent="0.25">
      <c r="A791" s="11" t="s">
        <v>296</v>
      </c>
      <c r="B791" s="178">
        <f t="shared" si="70"/>
        <v>1583.6108634716506</v>
      </c>
      <c r="E791" s="285" t="s">
        <v>6</v>
      </c>
      <c r="F791" s="285">
        <v>310</v>
      </c>
      <c r="G791" s="238">
        <f>F791/$J$790</f>
        <v>0.39794608472400511</v>
      </c>
    </row>
    <row r="792" spans="1:11" x14ac:dyDescent="0.25">
      <c r="A792" s="11" t="s">
        <v>296</v>
      </c>
      <c r="B792" s="178">
        <f t="shared" si="70"/>
        <v>1.0546419902412658</v>
      </c>
      <c r="E792" s="285" t="s">
        <v>271</v>
      </c>
      <c r="F792" s="285">
        <v>8</v>
      </c>
      <c r="G792" s="238">
        <f>F792/$J$790</f>
        <v>1.0269576379974325E-2</v>
      </c>
    </row>
    <row r="793" spans="1:11" x14ac:dyDescent="0.25">
      <c r="A793" s="11" t="s">
        <v>296</v>
      </c>
      <c r="B793" s="178">
        <f t="shared" si="70"/>
        <v>53.539559785841753</v>
      </c>
      <c r="E793" s="285" t="s">
        <v>82</v>
      </c>
      <c r="F793" s="285">
        <v>57</v>
      </c>
      <c r="G793" s="238">
        <f>F793/$J$790</f>
        <v>7.3170731707317069E-2</v>
      </c>
    </row>
    <row r="794" spans="1:11" x14ac:dyDescent="0.25">
      <c r="A794" s="11" t="s">
        <v>296</v>
      </c>
      <c r="B794" s="178">
        <f t="shared" si="70"/>
        <v>0</v>
      </c>
      <c r="E794" s="285" t="s">
        <v>213</v>
      </c>
      <c r="F794" s="285"/>
      <c r="G794" s="238"/>
    </row>
    <row r="795" spans="1:11" x14ac:dyDescent="0.25">
      <c r="A795" s="11" t="s">
        <v>296</v>
      </c>
      <c r="B795" s="178">
        <f t="shared" si="70"/>
        <v>9.4917779121713952</v>
      </c>
      <c r="E795" s="285" t="s">
        <v>273</v>
      </c>
      <c r="F795" s="285">
        <v>24</v>
      </c>
      <c r="G795" s="238">
        <f>F795/$J$790</f>
        <v>3.0808729139922979E-2</v>
      </c>
    </row>
    <row r="796" spans="1:11" x14ac:dyDescent="0.25">
      <c r="A796" s="11" t="s">
        <v>296</v>
      </c>
      <c r="B796" s="178">
        <f t="shared" si="70"/>
        <v>0</v>
      </c>
      <c r="E796" s="285" t="s">
        <v>27</v>
      </c>
      <c r="F796" s="285"/>
      <c r="G796" s="238"/>
    </row>
    <row r="797" spans="1:11" x14ac:dyDescent="0.25">
      <c r="A797" s="11" t="s">
        <v>296</v>
      </c>
      <c r="B797" s="178">
        <f t="shared" si="70"/>
        <v>0.14830902987767805</v>
      </c>
      <c r="E797" s="285" t="s">
        <v>139</v>
      </c>
      <c r="F797" s="285">
        <v>3</v>
      </c>
      <c r="G797" s="238">
        <f>F797/$J$790</f>
        <v>3.8510911424903724E-3</v>
      </c>
    </row>
    <row r="798" spans="1:11" x14ac:dyDescent="0.25">
      <c r="A798" s="11" t="s">
        <v>296</v>
      </c>
      <c r="B798" s="178">
        <f t="shared" si="70"/>
        <v>36.401627444421194</v>
      </c>
      <c r="E798" s="285" t="s">
        <v>272</v>
      </c>
      <c r="F798" s="285">
        <v>47</v>
      </c>
      <c r="G798" s="238">
        <f>F798/$J$790</f>
        <v>6.0333761232349167E-2</v>
      </c>
    </row>
    <row r="799" spans="1:11" x14ac:dyDescent="0.25">
      <c r="A799" s="11" t="s">
        <v>296</v>
      </c>
      <c r="B799" s="178">
        <f t="shared" si="70"/>
        <v>0</v>
      </c>
      <c r="E799" s="285" t="s">
        <v>193</v>
      </c>
      <c r="F799" s="285"/>
      <c r="G799" s="238"/>
    </row>
    <row r="800" spans="1:11" x14ac:dyDescent="0.25">
      <c r="A800" s="150" t="s">
        <v>296</v>
      </c>
      <c r="B800" s="131">
        <f t="shared" si="70"/>
        <v>0</v>
      </c>
      <c r="C800" s="150"/>
      <c r="D800" s="12"/>
      <c r="E800" s="12" t="s">
        <v>86</v>
      </c>
      <c r="F800" s="12"/>
      <c r="G800" s="237"/>
      <c r="H800" s="12"/>
      <c r="I800" s="12"/>
      <c r="J800" s="147"/>
      <c r="K800" s="12"/>
    </row>
    <row r="801" spans="1:11" x14ac:dyDescent="0.25">
      <c r="A801" s="11" t="s">
        <v>352</v>
      </c>
      <c r="B801" s="178">
        <f t="shared" ref="B801:B816" si="71">POWER((F801/$J$801)*100, 2)</f>
        <v>14.791300219138057</v>
      </c>
      <c r="C801" s="11">
        <f>SUM(B801:B816)</f>
        <v>6664.1430971512045</v>
      </c>
      <c r="E801" s="286" t="s">
        <v>131</v>
      </c>
      <c r="F801" s="289">
        <v>1423</v>
      </c>
      <c r="G801" s="238">
        <f>F801/$J$801</f>
        <v>3.8459459459459458E-2</v>
      </c>
      <c r="J801" s="76">
        <v>37000</v>
      </c>
    </row>
    <row r="802" spans="1:11" x14ac:dyDescent="0.25">
      <c r="A802" s="11" t="s">
        <v>352</v>
      </c>
      <c r="B802" s="178">
        <f t="shared" si="71"/>
        <v>1.8043024105186269</v>
      </c>
      <c r="E802" s="286" t="s">
        <v>93</v>
      </c>
      <c r="F802" s="289">
        <v>497</v>
      </c>
      <c r="G802" s="238">
        <f>F802/$J$801</f>
        <v>1.3432432432432433E-2</v>
      </c>
    </row>
    <row r="803" spans="1:11" x14ac:dyDescent="0.25">
      <c r="A803" s="11" t="s">
        <v>352</v>
      </c>
      <c r="B803" s="178">
        <f t="shared" si="71"/>
        <v>0</v>
      </c>
      <c r="E803" s="286" t="s">
        <v>6</v>
      </c>
      <c r="F803" s="290"/>
      <c r="G803" s="238"/>
    </row>
    <row r="804" spans="1:11" x14ac:dyDescent="0.25">
      <c r="A804" s="11" t="s">
        <v>352</v>
      </c>
      <c r="B804" s="178">
        <f t="shared" si="71"/>
        <v>0.23143900657414168</v>
      </c>
      <c r="E804" s="286" t="s">
        <v>102</v>
      </c>
      <c r="F804" s="289">
        <v>178</v>
      </c>
      <c r="G804" s="238">
        <f>F804/$J$801</f>
        <v>4.8108108108108104E-3</v>
      </c>
    </row>
    <row r="805" spans="1:11" x14ac:dyDescent="0.25">
      <c r="A805" s="11" t="s">
        <v>352</v>
      </c>
      <c r="B805" s="178">
        <f t="shared" si="71"/>
        <v>0</v>
      </c>
      <c r="E805" s="286" t="s">
        <v>82</v>
      </c>
      <c r="F805" s="290"/>
      <c r="G805" s="238"/>
    </row>
    <row r="806" spans="1:11" x14ac:dyDescent="0.25">
      <c r="A806" s="11" t="s">
        <v>352</v>
      </c>
      <c r="B806" s="178">
        <f t="shared" si="71"/>
        <v>6574.1417092768443</v>
      </c>
      <c r="E806" s="286" t="s">
        <v>15</v>
      </c>
      <c r="F806" s="289">
        <v>30000</v>
      </c>
      <c r="G806" s="238">
        <f t="shared" ref="G806:G814" si="72">F806/$J$801</f>
        <v>0.81081081081081086</v>
      </c>
    </row>
    <row r="807" spans="1:11" x14ac:dyDescent="0.25">
      <c r="A807" s="11" t="s">
        <v>352</v>
      </c>
      <c r="B807" s="178">
        <f t="shared" si="71"/>
        <v>1.8261504747991233</v>
      </c>
      <c r="E807" s="286" t="s">
        <v>137</v>
      </c>
      <c r="F807" s="289">
        <v>500</v>
      </c>
      <c r="G807" s="238">
        <f t="shared" si="72"/>
        <v>1.3513513513513514E-2</v>
      </c>
    </row>
    <row r="808" spans="1:11" x14ac:dyDescent="0.25">
      <c r="A808" s="11" t="s">
        <v>352</v>
      </c>
      <c r="B808" s="178">
        <f t="shared" si="71"/>
        <v>0.12344777209642076</v>
      </c>
      <c r="E808" s="286" t="s">
        <v>56</v>
      </c>
      <c r="F808" s="289">
        <v>130</v>
      </c>
      <c r="G808" s="238">
        <f t="shared" si="72"/>
        <v>3.5135135135135136E-3</v>
      </c>
    </row>
    <row r="809" spans="1:11" x14ac:dyDescent="0.25">
      <c r="A809" s="11" t="s">
        <v>352</v>
      </c>
      <c r="B809" s="178">
        <f t="shared" si="71"/>
        <v>8.9481373265157052E-3</v>
      </c>
      <c r="E809" s="286" t="s">
        <v>194</v>
      </c>
      <c r="F809" s="289">
        <v>35</v>
      </c>
      <c r="G809" s="238">
        <f t="shared" si="72"/>
        <v>9.4594594594594593E-4</v>
      </c>
    </row>
    <row r="810" spans="1:11" x14ac:dyDescent="0.25">
      <c r="A810" s="11" t="s">
        <v>352</v>
      </c>
      <c r="B810" s="178">
        <f t="shared" si="71"/>
        <v>4.2191380569758956E-2</v>
      </c>
      <c r="E810" s="286" t="s">
        <v>92</v>
      </c>
      <c r="F810" s="289">
        <v>76</v>
      </c>
      <c r="G810" s="238">
        <f t="shared" si="72"/>
        <v>2.0540540540540542E-3</v>
      </c>
    </row>
    <row r="811" spans="1:11" x14ac:dyDescent="0.25">
      <c r="A811" s="11" t="s">
        <v>352</v>
      </c>
      <c r="B811" s="178">
        <f t="shared" si="71"/>
        <v>5.0442731921110315</v>
      </c>
      <c r="E811" s="286" t="s">
        <v>85</v>
      </c>
      <c r="F811" s="289">
        <v>831</v>
      </c>
      <c r="G811" s="238">
        <f t="shared" si="72"/>
        <v>2.2459459459459461E-2</v>
      </c>
    </row>
    <row r="812" spans="1:11" x14ac:dyDescent="0.25">
      <c r="A812" s="11" t="s">
        <v>352</v>
      </c>
      <c r="B812" s="178">
        <f t="shared" si="71"/>
        <v>65.741417092768458</v>
      </c>
      <c r="E812" s="286" t="s">
        <v>16</v>
      </c>
      <c r="F812" s="289">
        <v>3000</v>
      </c>
      <c r="G812" s="238">
        <f t="shared" si="72"/>
        <v>8.1081081081081086E-2</v>
      </c>
    </row>
    <row r="813" spans="1:11" x14ac:dyDescent="0.25">
      <c r="A813" s="11" t="s">
        <v>352</v>
      </c>
      <c r="B813" s="178">
        <f t="shared" si="71"/>
        <v>8.6785975164353532E-2</v>
      </c>
      <c r="E813" s="286" t="s">
        <v>272</v>
      </c>
      <c r="F813" s="289">
        <v>109</v>
      </c>
      <c r="G813" s="238">
        <f t="shared" si="72"/>
        <v>2.9459459459459459E-3</v>
      </c>
    </row>
    <row r="814" spans="1:11" x14ac:dyDescent="0.25">
      <c r="A814" s="11" t="s">
        <v>352</v>
      </c>
      <c r="B814" s="178">
        <f t="shared" si="71"/>
        <v>8.9481373265157052E-3</v>
      </c>
      <c r="E814" s="286" t="s">
        <v>161</v>
      </c>
      <c r="F814" s="289">
        <v>35</v>
      </c>
      <c r="G814" s="238">
        <f t="shared" si="72"/>
        <v>9.4594594594594593E-4</v>
      </c>
    </row>
    <row r="815" spans="1:11" x14ac:dyDescent="0.25">
      <c r="A815" s="11" t="s">
        <v>352</v>
      </c>
      <c r="B815" s="178">
        <f t="shared" si="71"/>
        <v>0</v>
      </c>
      <c r="E815" s="286" t="s">
        <v>193</v>
      </c>
      <c r="F815" s="290"/>
      <c r="G815" s="238"/>
    </row>
    <row r="816" spans="1:11" x14ac:dyDescent="0.25">
      <c r="A816" s="150" t="s">
        <v>352</v>
      </c>
      <c r="B816" s="131">
        <f t="shared" si="71"/>
        <v>0.29218407596785978</v>
      </c>
      <c r="C816" s="150"/>
      <c r="D816" s="12"/>
      <c r="E816" s="12" t="s">
        <v>129</v>
      </c>
      <c r="F816" s="12">
        <v>200</v>
      </c>
      <c r="G816" s="237">
        <f>F816/$J$801</f>
        <v>5.4054054054054057E-3</v>
      </c>
      <c r="H816" s="12"/>
      <c r="I816" s="12"/>
      <c r="J816" s="147"/>
      <c r="K816" s="12"/>
    </row>
    <row r="817" spans="1:11" x14ac:dyDescent="0.25">
      <c r="A817" s="11" t="s">
        <v>297</v>
      </c>
      <c r="B817" s="178">
        <f t="shared" ref="B817:B825" si="73">POWER((F817/$J$817)*100, 2)</f>
        <v>8.549639205225537</v>
      </c>
      <c r="C817" s="11">
        <f>SUM(B817:B825)</f>
        <v>2647.3102835060363</v>
      </c>
      <c r="E817" s="289" t="s">
        <v>210</v>
      </c>
      <c r="F817" s="289">
        <v>1000</v>
      </c>
      <c r="G817" s="238">
        <f t="shared" ref="G817:G823" si="74">F817/$J$817</f>
        <v>2.9239766081871343E-2</v>
      </c>
      <c r="J817" s="76">
        <v>34200</v>
      </c>
    </row>
    <row r="818" spans="1:11" x14ac:dyDescent="0.25">
      <c r="A818" s="11" t="s">
        <v>297</v>
      </c>
      <c r="B818" s="178">
        <f t="shared" si="73"/>
        <v>41.380253753291612</v>
      </c>
      <c r="E818" s="289" t="s">
        <v>82</v>
      </c>
      <c r="F818" s="289">
        <v>2200</v>
      </c>
      <c r="G818" s="238">
        <f t="shared" si="74"/>
        <v>6.4327485380116955E-2</v>
      </c>
    </row>
    <row r="819" spans="1:11" x14ac:dyDescent="0.25">
      <c r="A819" s="11" t="s">
        <v>297</v>
      </c>
      <c r="B819" s="178">
        <f t="shared" si="73"/>
        <v>2001.3850415512466</v>
      </c>
      <c r="E819" s="289" t="s">
        <v>83</v>
      </c>
      <c r="F819" s="289">
        <v>15300</v>
      </c>
      <c r="G819" s="238">
        <f t="shared" si="74"/>
        <v>0.44736842105263158</v>
      </c>
    </row>
    <row r="820" spans="1:11" x14ac:dyDescent="0.25">
      <c r="A820" s="11" t="s">
        <v>297</v>
      </c>
      <c r="B820" s="178">
        <f t="shared" si="73"/>
        <v>49.245921822099099</v>
      </c>
      <c r="E820" s="289" t="s">
        <v>36</v>
      </c>
      <c r="F820" s="289">
        <v>2400</v>
      </c>
      <c r="G820" s="238">
        <f t="shared" si="74"/>
        <v>7.0175438596491224E-2</v>
      </c>
    </row>
    <row r="821" spans="1:11" x14ac:dyDescent="0.25">
      <c r="A821" s="11" t="s">
        <v>297</v>
      </c>
      <c r="B821" s="178">
        <f t="shared" si="73"/>
        <v>45.227591395643095</v>
      </c>
      <c r="E821" s="289" t="s">
        <v>92</v>
      </c>
      <c r="F821" s="289">
        <v>2300</v>
      </c>
      <c r="G821" s="238">
        <f t="shared" si="74"/>
        <v>6.725146198830409E-2</v>
      </c>
    </row>
    <row r="822" spans="1:11" x14ac:dyDescent="0.25">
      <c r="A822" s="11" t="s">
        <v>297</v>
      </c>
      <c r="B822" s="178">
        <f t="shared" si="73"/>
        <v>6.9252077562326857</v>
      </c>
      <c r="E822" s="289" t="s">
        <v>16</v>
      </c>
      <c r="F822" s="289">
        <v>900</v>
      </c>
      <c r="G822" s="238">
        <f t="shared" si="74"/>
        <v>2.6315789473684209E-2</v>
      </c>
    </row>
    <row r="823" spans="1:11" x14ac:dyDescent="0.25">
      <c r="A823" s="11" t="s">
        <v>297</v>
      </c>
      <c r="B823" s="178">
        <f t="shared" si="73"/>
        <v>407.04832256078782</v>
      </c>
      <c r="E823" s="289" t="s">
        <v>38</v>
      </c>
      <c r="F823" s="289">
        <v>6900</v>
      </c>
      <c r="G823" s="238">
        <f t="shared" si="74"/>
        <v>0.20175438596491227</v>
      </c>
    </row>
    <row r="824" spans="1:11" x14ac:dyDescent="0.25">
      <c r="A824" s="11" t="s">
        <v>297</v>
      </c>
      <c r="B824" s="178">
        <f t="shared" si="73"/>
        <v>0</v>
      </c>
      <c r="E824" s="289" t="s">
        <v>129</v>
      </c>
      <c r="F824" s="289"/>
      <c r="G824" s="238"/>
    </row>
    <row r="825" spans="1:11" x14ac:dyDescent="0.25">
      <c r="A825" s="150" t="s">
        <v>297</v>
      </c>
      <c r="B825" s="131">
        <f t="shared" si="73"/>
        <v>87.548305461509514</v>
      </c>
      <c r="C825" s="150"/>
      <c r="D825" s="12"/>
      <c r="E825" s="12" t="s">
        <v>171</v>
      </c>
      <c r="F825" s="12">
        <v>3200</v>
      </c>
      <c r="G825" s="237">
        <f>F825/$J$817</f>
        <v>9.3567251461988299E-2</v>
      </c>
      <c r="H825" s="12"/>
      <c r="I825" s="12"/>
      <c r="J825" s="147"/>
      <c r="K825" s="12"/>
    </row>
    <row r="826" spans="1:11" x14ac:dyDescent="0.25">
      <c r="A826" s="11" t="s">
        <v>299</v>
      </c>
      <c r="B826" s="178">
        <f t="shared" ref="B826:B836" si="75">POWER((F826/$J$826)*100, 2)</f>
        <v>8.7890625E-3</v>
      </c>
      <c r="C826" s="11">
        <f>SUM(B826:B836)</f>
        <v>5671.3966402343767</v>
      </c>
      <c r="E826" s="291" t="s">
        <v>5</v>
      </c>
      <c r="F826" s="291">
        <v>150</v>
      </c>
      <c r="G826" s="238">
        <f>F826/$J$826</f>
        <v>9.3749999999999997E-4</v>
      </c>
      <c r="J826" s="76">
        <v>160000</v>
      </c>
    </row>
    <row r="827" spans="1:11" x14ac:dyDescent="0.25">
      <c r="A827" s="11" t="s">
        <v>299</v>
      </c>
      <c r="B827" s="178">
        <f t="shared" si="75"/>
        <v>12.425624999999997</v>
      </c>
      <c r="E827" s="291" t="s">
        <v>315</v>
      </c>
      <c r="F827" s="291">
        <v>5640</v>
      </c>
      <c r="G827" s="238">
        <f t="shared" ref="G827:G836" si="76">F827/$J$826</f>
        <v>3.5249999999999997E-2</v>
      </c>
    </row>
    <row r="828" spans="1:11" x14ac:dyDescent="0.25">
      <c r="A828" s="11" t="s">
        <v>299</v>
      </c>
      <c r="B828" s="178">
        <f t="shared" si="75"/>
        <v>6.5984765624999983E-2</v>
      </c>
      <c r="E828" s="291" t="s">
        <v>103</v>
      </c>
      <c r="F828" s="291">
        <v>411</v>
      </c>
      <c r="G828" s="238">
        <f t="shared" si="76"/>
        <v>2.5687499999999999E-3</v>
      </c>
    </row>
    <row r="829" spans="1:11" x14ac:dyDescent="0.25">
      <c r="A829" s="11" t="s">
        <v>299</v>
      </c>
      <c r="B829" s="178">
        <f t="shared" si="75"/>
        <v>9.765625E-2</v>
      </c>
      <c r="E829" s="291" t="s">
        <v>134</v>
      </c>
      <c r="F829" s="291">
        <v>500</v>
      </c>
      <c r="G829" s="238">
        <f t="shared" si="76"/>
        <v>3.1250000000000002E-3</v>
      </c>
    </row>
    <row r="830" spans="1:11" x14ac:dyDescent="0.25">
      <c r="A830" s="11" t="s">
        <v>299</v>
      </c>
      <c r="B830" s="178">
        <f t="shared" si="75"/>
        <v>0.110972265625</v>
      </c>
      <c r="E830" s="291" t="s">
        <v>111</v>
      </c>
      <c r="F830" s="291">
        <v>533</v>
      </c>
      <c r="G830" s="238">
        <f t="shared" si="76"/>
        <v>3.33125E-3</v>
      </c>
    </row>
    <row r="831" spans="1:11" x14ac:dyDescent="0.25">
      <c r="A831" s="11" t="s">
        <v>299</v>
      </c>
      <c r="B831" s="178">
        <f t="shared" si="75"/>
        <v>1.5625000000000003E-4</v>
      </c>
      <c r="E831" s="291" t="s">
        <v>118</v>
      </c>
      <c r="F831" s="291">
        <v>20</v>
      </c>
      <c r="G831" s="238">
        <f t="shared" si="76"/>
        <v>1.25E-4</v>
      </c>
    </row>
    <row r="832" spans="1:11" x14ac:dyDescent="0.25">
      <c r="A832" s="11" t="s">
        <v>299</v>
      </c>
      <c r="B832" s="178">
        <f t="shared" si="75"/>
        <v>351.5625</v>
      </c>
      <c r="E832" s="291" t="s">
        <v>16</v>
      </c>
      <c r="F832" s="291">
        <v>30000</v>
      </c>
      <c r="G832" s="238">
        <f t="shared" si="76"/>
        <v>0.1875</v>
      </c>
    </row>
    <row r="833" spans="1:11" x14ac:dyDescent="0.25">
      <c r="A833" s="11" t="s">
        <v>299</v>
      </c>
      <c r="B833" s="178">
        <f t="shared" si="75"/>
        <v>3.9062500000000008E-5</v>
      </c>
      <c r="E833" s="291" t="s">
        <v>37</v>
      </c>
      <c r="F833" s="291">
        <v>10</v>
      </c>
      <c r="G833" s="238">
        <f t="shared" si="76"/>
        <v>6.2500000000000001E-5</v>
      </c>
    </row>
    <row r="834" spans="1:11" x14ac:dyDescent="0.25">
      <c r="A834" s="11" t="s">
        <v>299</v>
      </c>
      <c r="B834" s="178">
        <f t="shared" si="75"/>
        <v>5300.1130035156266</v>
      </c>
      <c r="E834" s="291" t="s">
        <v>316</v>
      </c>
      <c r="F834" s="291">
        <v>116483</v>
      </c>
      <c r="G834" s="238">
        <f t="shared" si="76"/>
        <v>0.72801875000000005</v>
      </c>
    </row>
    <row r="835" spans="1:11" x14ac:dyDescent="0.25">
      <c r="A835" s="11" t="s">
        <v>299</v>
      </c>
      <c r="B835" s="178">
        <f t="shared" si="75"/>
        <v>4.100625</v>
      </c>
      <c r="E835" s="291" t="s">
        <v>38</v>
      </c>
      <c r="F835" s="291">
        <v>3240</v>
      </c>
      <c r="G835" s="238">
        <f t="shared" si="76"/>
        <v>2.0250000000000001E-2</v>
      </c>
    </row>
    <row r="836" spans="1:11" x14ac:dyDescent="0.25">
      <c r="A836" s="150" t="s">
        <v>299</v>
      </c>
      <c r="B836" s="131">
        <f t="shared" si="75"/>
        <v>2.9112890625000003</v>
      </c>
      <c r="C836" s="150"/>
      <c r="D836" s="12"/>
      <c r="E836" s="12" t="s">
        <v>353</v>
      </c>
      <c r="F836" s="12">
        <v>2730</v>
      </c>
      <c r="G836" s="237">
        <f t="shared" si="76"/>
        <v>1.7062500000000001E-2</v>
      </c>
      <c r="H836" s="12"/>
      <c r="I836" s="12"/>
      <c r="J836" s="147"/>
      <c r="K836" s="12"/>
    </row>
    <row r="837" spans="1:11" x14ac:dyDescent="0.25">
      <c r="A837" s="11" t="s">
        <v>298</v>
      </c>
      <c r="B837" s="178">
        <f t="shared" ref="B837:B868" si="77">POWER((F837/$J$837)*100, 2)</f>
        <v>0</v>
      </c>
      <c r="C837" s="11">
        <f>SUM(B837:B932)</f>
        <v>910.24614594080003</v>
      </c>
      <c r="E837" s="292" t="s">
        <v>97</v>
      </c>
      <c r="F837" s="290"/>
      <c r="G837" s="238"/>
      <c r="J837" s="76">
        <v>2500000</v>
      </c>
    </row>
    <row r="838" spans="1:11" x14ac:dyDescent="0.25">
      <c r="A838" s="11" t="s">
        <v>298</v>
      </c>
      <c r="B838" s="178">
        <f t="shared" si="77"/>
        <v>0.66585600000000011</v>
      </c>
      <c r="E838" s="292" t="s">
        <v>81</v>
      </c>
      <c r="F838" s="292">
        <v>20400</v>
      </c>
      <c r="G838" s="238">
        <f t="shared" ref="G838:G847" si="78">F838/$J$837</f>
        <v>8.1600000000000006E-3</v>
      </c>
    </row>
    <row r="839" spans="1:11" x14ac:dyDescent="0.25">
      <c r="A839" s="11" t="s">
        <v>298</v>
      </c>
      <c r="B839" s="178">
        <f t="shared" si="77"/>
        <v>1.9599999999999997E-4</v>
      </c>
      <c r="E839" s="292" t="s">
        <v>210</v>
      </c>
      <c r="F839" s="292">
        <v>350</v>
      </c>
      <c r="G839" s="238">
        <f t="shared" si="78"/>
        <v>1.3999999999999999E-4</v>
      </c>
    </row>
    <row r="840" spans="1:11" x14ac:dyDescent="0.25">
      <c r="A840" s="11" t="s">
        <v>298</v>
      </c>
      <c r="B840" s="178">
        <f t="shared" si="77"/>
        <v>153.82944783999997</v>
      </c>
      <c r="E840" s="292" t="s">
        <v>5</v>
      </c>
      <c r="F840" s="292">
        <v>310070</v>
      </c>
      <c r="G840" s="238">
        <f t="shared" si="78"/>
        <v>0.124028</v>
      </c>
    </row>
    <row r="841" spans="1:11" x14ac:dyDescent="0.25">
      <c r="A841" s="11" t="s">
        <v>298</v>
      </c>
      <c r="B841" s="178">
        <f t="shared" si="77"/>
        <v>5.7599999999999993E-8</v>
      </c>
      <c r="E841" s="292" t="s">
        <v>365</v>
      </c>
      <c r="F841" s="292">
        <v>6</v>
      </c>
      <c r="G841" s="238">
        <f t="shared" si="78"/>
        <v>2.3999999999999999E-6</v>
      </c>
    </row>
    <row r="842" spans="1:11" x14ac:dyDescent="0.25">
      <c r="A842" s="11" t="s">
        <v>298</v>
      </c>
      <c r="B842" s="178">
        <f t="shared" si="77"/>
        <v>4.0000000000000002E-4</v>
      </c>
      <c r="E842" s="292" t="s">
        <v>366</v>
      </c>
      <c r="F842" s="292">
        <v>500</v>
      </c>
      <c r="G842" s="238">
        <f t="shared" si="78"/>
        <v>2.0000000000000001E-4</v>
      </c>
    </row>
    <row r="843" spans="1:11" x14ac:dyDescent="0.25">
      <c r="A843" s="11" t="s">
        <v>298</v>
      </c>
      <c r="B843" s="178">
        <f t="shared" si="77"/>
        <v>0.33380661759999991</v>
      </c>
      <c r="E843" s="292" t="s">
        <v>93</v>
      </c>
      <c r="F843" s="292">
        <v>14444</v>
      </c>
      <c r="G843" s="238">
        <f t="shared" si="78"/>
        <v>5.7775999999999999E-3</v>
      </c>
    </row>
    <row r="844" spans="1:11" x14ac:dyDescent="0.25">
      <c r="A844" s="11" t="s">
        <v>298</v>
      </c>
      <c r="B844" s="178">
        <f t="shared" si="77"/>
        <v>1.5999999999999996E-9</v>
      </c>
      <c r="E844" s="292" t="s">
        <v>202</v>
      </c>
      <c r="F844" s="292">
        <v>1</v>
      </c>
      <c r="G844" s="238">
        <f t="shared" si="78"/>
        <v>3.9999999999999998E-7</v>
      </c>
    </row>
    <row r="845" spans="1:11" x14ac:dyDescent="0.25">
      <c r="A845" s="11" t="s">
        <v>298</v>
      </c>
      <c r="B845" s="178">
        <f t="shared" si="77"/>
        <v>3.9310199823999992</v>
      </c>
      <c r="E845" s="292" t="s">
        <v>6</v>
      </c>
      <c r="F845" s="292">
        <v>49567</v>
      </c>
      <c r="G845" s="238">
        <f t="shared" si="78"/>
        <v>1.9826799999999999E-2</v>
      </c>
    </row>
    <row r="846" spans="1:11" x14ac:dyDescent="0.25">
      <c r="A846" s="11" t="s">
        <v>298</v>
      </c>
      <c r="B846" s="178">
        <f t="shared" si="77"/>
        <v>2.5120144000000005E-3</v>
      </c>
      <c r="E846" s="292" t="s">
        <v>101</v>
      </c>
      <c r="F846" s="292">
        <v>1253</v>
      </c>
      <c r="G846" s="238">
        <f t="shared" si="78"/>
        <v>5.0120000000000004E-4</v>
      </c>
    </row>
    <row r="847" spans="1:11" x14ac:dyDescent="0.25">
      <c r="A847" s="11" t="s">
        <v>298</v>
      </c>
      <c r="B847" s="178">
        <f t="shared" si="77"/>
        <v>1.9044495999999999E-3</v>
      </c>
      <c r="E847" s="292" t="s">
        <v>168</v>
      </c>
      <c r="F847" s="292">
        <v>1091</v>
      </c>
      <c r="G847" s="238">
        <f t="shared" si="78"/>
        <v>4.3639999999999998E-4</v>
      </c>
    </row>
    <row r="848" spans="1:11" x14ac:dyDescent="0.25">
      <c r="A848" s="11" t="s">
        <v>298</v>
      </c>
      <c r="B848" s="178">
        <f t="shared" si="77"/>
        <v>0</v>
      </c>
      <c r="E848" s="292" t="s">
        <v>355</v>
      </c>
      <c r="F848" s="290"/>
      <c r="G848" s="238"/>
    </row>
    <row r="849" spans="1:7" x14ac:dyDescent="0.25">
      <c r="A849" s="11" t="s">
        <v>298</v>
      </c>
      <c r="B849" s="178">
        <f t="shared" si="77"/>
        <v>1.7848960000000001E-4</v>
      </c>
      <c r="E849" s="292" t="s">
        <v>102</v>
      </c>
      <c r="F849" s="292">
        <v>334</v>
      </c>
      <c r="G849" s="238">
        <f t="shared" ref="G849:G880" si="79">F849/$J$837</f>
        <v>1.3359999999999999E-4</v>
      </c>
    </row>
    <row r="850" spans="1:7" x14ac:dyDescent="0.25">
      <c r="A850" s="11" t="s">
        <v>298</v>
      </c>
      <c r="B850" s="178">
        <f t="shared" si="77"/>
        <v>1.6000000000000001E-3</v>
      </c>
      <c r="E850" s="292" t="s">
        <v>367</v>
      </c>
      <c r="F850" s="292">
        <v>1000</v>
      </c>
      <c r="G850" s="238">
        <f t="shared" si="79"/>
        <v>4.0000000000000002E-4</v>
      </c>
    </row>
    <row r="851" spans="1:7" x14ac:dyDescent="0.25">
      <c r="A851" s="11" t="s">
        <v>298</v>
      </c>
      <c r="B851" s="178">
        <f t="shared" si="77"/>
        <v>43.876846081599993</v>
      </c>
      <c r="E851" s="292" t="s">
        <v>82</v>
      </c>
      <c r="F851" s="292">
        <v>165599</v>
      </c>
      <c r="G851" s="238">
        <f t="shared" si="79"/>
        <v>6.6239599999999996E-2</v>
      </c>
    </row>
    <row r="852" spans="1:7" x14ac:dyDescent="0.25">
      <c r="A852" s="11" t="s">
        <v>298</v>
      </c>
      <c r="B852" s="178">
        <f t="shared" si="77"/>
        <v>3.9999999999999998E-6</v>
      </c>
      <c r="E852" s="292" t="s">
        <v>368</v>
      </c>
      <c r="F852" s="292">
        <v>50</v>
      </c>
      <c r="G852" s="238">
        <f t="shared" si="79"/>
        <v>2.0000000000000002E-5</v>
      </c>
    </row>
    <row r="853" spans="1:7" x14ac:dyDescent="0.25">
      <c r="A853" s="11" t="s">
        <v>298</v>
      </c>
      <c r="B853" s="178">
        <f t="shared" si="77"/>
        <v>3.2371206400000005</v>
      </c>
      <c r="E853" s="292" t="s">
        <v>83</v>
      </c>
      <c r="F853" s="292">
        <v>44980</v>
      </c>
      <c r="G853" s="238">
        <f t="shared" si="79"/>
        <v>1.7992000000000001E-2</v>
      </c>
    </row>
    <row r="854" spans="1:7" x14ac:dyDescent="0.25">
      <c r="A854" s="11" t="s">
        <v>298</v>
      </c>
      <c r="B854" s="178">
        <f t="shared" si="77"/>
        <v>50.694400000000002</v>
      </c>
      <c r="E854" s="292" t="s">
        <v>15</v>
      </c>
      <c r="F854" s="292">
        <v>178000</v>
      </c>
      <c r="G854" s="238">
        <f t="shared" si="79"/>
        <v>7.1199999999999999E-2</v>
      </c>
    </row>
    <row r="855" spans="1:7" x14ac:dyDescent="0.25">
      <c r="A855" s="11" t="s">
        <v>298</v>
      </c>
      <c r="B855" s="178">
        <f t="shared" si="77"/>
        <v>0.56610576000000012</v>
      </c>
      <c r="E855" s="292" t="s">
        <v>103</v>
      </c>
      <c r="F855" s="292">
        <v>18810</v>
      </c>
      <c r="G855" s="238">
        <f t="shared" si="79"/>
        <v>7.5240000000000003E-3</v>
      </c>
    </row>
    <row r="856" spans="1:7" x14ac:dyDescent="0.25">
      <c r="A856" s="11" t="s">
        <v>298</v>
      </c>
      <c r="B856" s="178">
        <f t="shared" si="77"/>
        <v>4.1473599999999995E-5</v>
      </c>
      <c r="E856" s="292" t="s">
        <v>213</v>
      </c>
      <c r="F856" s="292">
        <f>10+151</f>
        <v>161</v>
      </c>
      <c r="G856" s="238">
        <f t="shared" si="79"/>
        <v>6.4399999999999993E-5</v>
      </c>
    </row>
    <row r="857" spans="1:7" x14ac:dyDescent="0.25">
      <c r="A857" s="11" t="s">
        <v>298</v>
      </c>
      <c r="B857" s="178">
        <f t="shared" si="77"/>
        <v>8.8090240000000006E-4</v>
      </c>
      <c r="E857" s="292" t="s">
        <v>332</v>
      </c>
      <c r="F857" s="292">
        <v>742</v>
      </c>
      <c r="G857" s="238">
        <f t="shared" si="79"/>
        <v>2.968E-4</v>
      </c>
    </row>
    <row r="858" spans="1:7" x14ac:dyDescent="0.25">
      <c r="A858" s="11" t="s">
        <v>298</v>
      </c>
      <c r="B858" s="178">
        <f t="shared" si="77"/>
        <v>1.8496000000000002E-2</v>
      </c>
      <c r="E858" s="292" t="s">
        <v>340</v>
      </c>
      <c r="F858" s="292">
        <v>3400</v>
      </c>
      <c r="G858" s="238">
        <f t="shared" si="79"/>
        <v>1.3600000000000001E-3</v>
      </c>
    </row>
    <row r="859" spans="1:7" x14ac:dyDescent="0.25">
      <c r="A859" s="11" t="s">
        <v>298</v>
      </c>
      <c r="B859" s="178">
        <f t="shared" si="77"/>
        <v>1.6000000000000001E-3</v>
      </c>
      <c r="E859" s="292" t="s">
        <v>142</v>
      </c>
      <c r="F859" s="292">
        <v>1000</v>
      </c>
      <c r="G859" s="238">
        <f t="shared" si="79"/>
        <v>4.0000000000000002E-4</v>
      </c>
    </row>
    <row r="860" spans="1:7" x14ac:dyDescent="0.25">
      <c r="A860" s="11" t="s">
        <v>298</v>
      </c>
      <c r="B860" s="178">
        <f t="shared" si="77"/>
        <v>3.2444415999999996E-3</v>
      </c>
      <c r="E860" s="292" t="s">
        <v>18</v>
      </c>
      <c r="F860" s="292">
        <v>1424</v>
      </c>
      <c r="G860" s="238">
        <f t="shared" si="79"/>
        <v>5.6959999999999997E-4</v>
      </c>
    </row>
    <row r="861" spans="1:7" x14ac:dyDescent="0.25">
      <c r="A861" s="11" t="s">
        <v>298</v>
      </c>
      <c r="B861" s="178">
        <f t="shared" si="77"/>
        <v>1.9599999999999996E-2</v>
      </c>
      <c r="E861" s="292" t="s">
        <v>222</v>
      </c>
      <c r="F861" s="292">
        <v>3500</v>
      </c>
      <c r="G861" s="238">
        <f t="shared" si="79"/>
        <v>1.4E-3</v>
      </c>
    </row>
    <row r="862" spans="1:7" x14ac:dyDescent="0.25">
      <c r="A862" s="11" t="s">
        <v>298</v>
      </c>
      <c r="B862" s="178">
        <f t="shared" si="77"/>
        <v>1.5366399999999999E-5</v>
      </c>
      <c r="E862" s="292" t="s">
        <v>320</v>
      </c>
      <c r="F862" s="292">
        <v>98</v>
      </c>
      <c r="G862" s="238">
        <f t="shared" si="79"/>
        <v>3.9199999999999997E-5</v>
      </c>
    </row>
    <row r="863" spans="1:7" x14ac:dyDescent="0.25">
      <c r="A863" s="11" t="s">
        <v>298</v>
      </c>
      <c r="B863" s="178">
        <f t="shared" si="77"/>
        <v>4.0000000000000002E-4</v>
      </c>
      <c r="E863" s="292" t="s">
        <v>369</v>
      </c>
      <c r="F863" s="292">
        <v>500</v>
      </c>
      <c r="G863" s="238">
        <f t="shared" si="79"/>
        <v>2.0000000000000001E-4</v>
      </c>
    </row>
    <row r="864" spans="1:7" x14ac:dyDescent="0.25">
      <c r="A864" s="11" t="s">
        <v>298</v>
      </c>
      <c r="B864" s="178">
        <f t="shared" si="77"/>
        <v>5.2532639999999992E-4</v>
      </c>
      <c r="E864" s="292" t="s">
        <v>342</v>
      </c>
      <c r="F864" s="292">
        <v>573</v>
      </c>
      <c r="G864" s="238">
        <f t="shared" si="79"/>
        <v>2.2919999999999999E-4</v>
      </c>
    </row>
    <row r="865" spans="1:7" x14ac:dyDescent="0.25">
      <c r="A865" s="11" t="s">
        <v>298</v>
      </c>
      <c r="B865" s="178">
        <f t="shared" si="77"/>
        <v>1.0000000000000002E-2</v>
      </c>
      <c r="E865" s="292" t="s">
        <v>273</v>
      </c>
      <c r="F865" s="292">
        <v>2500</v>
      </c>
      <c r="G865" s="238">
        <f t="shared" si="79"/>
        <v>1E-3</v>
      </c>
    </row>
    <row r="866" spans="1:7" x14ac:dyDescent="0.25">
      <c r="A866" s="11" t="s">
        <v>298</v>
      </c>
      <c r="B866" s="178">
        <f t="shared" si="77"/>
        <v>2.1785760000000001E-2</v>
      </c>
      <c r="E866" s="292" t="s">
        <v>52</v>
      </c>
      <c r="F866" s="292">
        <v>3690</v>
      </c>
      <c r="G866" s="238">
        <f t="shared" si="79"/>
        <v>1.4760000000000001E-3</v>
      </c>
    </row>
    <row r="867" spans="1:7" x14ac:dyDescent="0.25">
      <c r="A867" s="11" t="s">
        <v>298</v>
      </c>
      <c r="B867" s="178">
        <f t="shared" si="77"/>
        <v>4.0000000000000008E-2</v>
      </c>
      <c r="E867" s="292" t="s">
        <v>134</v>
      </c>
      <c r="F867" s="292">
        <v>5000</v>
      </c>
      <c r="G867" s="238">
        <f t="shared" si="79"/>
        <v>2E-3</v>
      </c>
    </row>
    <row r="868" spans="1:7" x14ac:dyDescent="0.25">
      <c r="A868" s="11" t="s">
        <v>298</v>
      </c>
      <c r="B868" s="178">
        <f t="shared" si="77"/>
        <v>2.3018958399999997E-2</v>
      </c>
      <c r="E868" s="292" t="s">
        <v>19</v>
      </c>
      <c r="F868" s="292">
        <v>3793</v>
      </c>
      <c r="G868" s="238">
        <f t="shared" si="79"/>
        <v>1.5172E-3</v>
      </c>
    </row>
    <row r="869" spans="1:7" x14ac:dyDescent="0.25">
      <c r="A869" s="11" t="s">
        <v>298</v>
      </c>
      <c r="B869" s="178">
        <f t="shared" ref="B869:B900" si="80">POWER((F869/$J$837)*100, 2)</f>
        <v>1.1431886400000001E-2</v>
      </c>
      <c r="E869" s="292" t="s">
        <v>275</v>
      </c>
      <c r="F869" s="292">
        <v>2673</v>
      </c>
      <c r="G869" s="238">
        <f t="shared" si="79"/>
        <v>1.0692E-3</v>
      </c>
    </row>
    <row r="870" spans="1:7" x14ac:dyDescent="0.25">
      <c r="A870" s="11" t="s">
        <v>298</v>
      </c>
      <c r="B870" s="178">
        <f t="shared" si="80"/>
        <v>7.8399999999999995E-6</v>
      </c>
      <c r="E870" s="292" t="s">
        <v>187</v>
      </c>
      <c r="F870" s="292">
        <v>70</v>
      </c>
      <c r="G870" s="238">
        <f t="shared" si="79"/>
        <v>2.8E-5</v>
      </c>
    </row>
    <row r="871" spans="1:7" x14ac:dyDescent="0.25">
      <c r="A871" s="11" t="s">
        <v>298</v>
      </c>
      <c r="B871" s="178">
        <f t="shared" si="80"/>
        <v>7.8399999999999987E-4</v>
      </c>
      <c r="E871" s="292" t="s">
        <v>108</v>
      </c>
      <c r="F871" s="292">
        <v>700</v>
      </c>
      <c r="G871" s="238">
        <f t="shared" si="79"/>
        <v>2.7999999999999998E-4</v>
      </c>
    </row>
    <row r="872" spans="1:7" x14ac:dyDescent="0.25">
      <c r="A872" s="11" t="s">
        <v>298</v>
      </c>
      <c r="B872" s="178">
        <f t="shared" si="80"/>
        <v>8.4195146895999997</v>
      </c>
      <c r="E872" s="292" t="s">
        <v>20</v>
      </c>
      <c r="F872" s="292">
        <v>72541</v>
      </c>
      <c r="G872" s="238">
        <f t="shared" si="79"/>
        <v>2.9016400000000001E-2</v>
      </c>
    </row>
    <row r="873" spans="1:7" x14ac:dyDescent="0.25">
      <c r="A873" s="11" t="s">
        <v>298</v>
      </c>
      <c r="B873" s="178">
        <f t="shared" si="80"/>
        <v>1.5999999999999999E-5</v>
      </c>
      <c r="E873" s="292" t="s">
        <v>190</v>
      </c>
      <c r="F873" s="292">
        <v>100</v>
      </c>
      <c r="G873" s="238">
        <f t="shared" si="79"/>
        <v>4.0000000000000003E-5</v>
      </c>
    </row>
    <row r="874" spans="1:7" x14ac:dyDescent="0.25">
      <c r="A874" s="11" t="s">
        <v>298</v>
      </c>
      <c r="B874" s="178">
        <f t="shared" si="80"/>
        <v>9.8219560000000011E-2</v>
      </c>
      <c r="E874" s="292" t="s">
        <v>356</v>
      </c>
      <c r="F874" s="292">
        <v>7835</v>
      </c>
      <c r="G874" s="238">
        <f t="shared" si="79"/>
        <v>3.1340000000000001E-3</v>
      </c>
    </row>
    <row r="875" spans="1:7" x14ac:dyDescent="0.25">
      <c r="A875" s="11" t="s">
        <v>298</v>
      </c>
      <c r="B875" s="178">
        <f t="shared" si="80"/>
        <v>0.26873855999999996</v>
      </c>
      <c r="E875" s="292" t="s">
        <v>357</v>
      </c>
      <c r="F875" s="292">
        <v>12960</v>
      </c>
      <c r="G875" s="238">
        <f t="shared" si="79"/>
        <v>5.1840000000000002E-3</v>
      </c>
    </row>
    <row r="876" spans="1:7" x14ac:dyDescent="0.25">
      <c r="A876" s="11" t="s">
        <v>298</v>
      </c>
      <c r="B876" s="178">
        <f t="shared" si="80"/>
        <v>3.6000000000000001E-5</v>
      </c>
      <c r="E876" s="292" t="s">
        <v>227</v>
      </c>
      <c r="F876" s="292">
        <v>150</v>
      </c>
      <c r="G876" s="238">
        <f t="shared" si="79"/>
        <v>6.0000000000000002E-5</v>
      </c>
    </row>
    <row r="877" spans="1:7" x14ac:dyDescent="0.25">
      <c r="A877" s="11" t="s">
        <v>298</v>
      </c>
      <c r="B877" s="178">
        <f t="shared" si="80"/>
        <v>9.0859024E-3</v>
      </c>
      <c r="E877" s="292" t="s">
        <v>9</v>
      </c>
      <c r="F877" s="292">
        <v>2383</v>
      </c>
      <c r="G877" s="238">
        <f t="shared" si="79"/>
        <v>9.5319999999999997E-4</v>
      </c>
    </row>
    <row r="878" spans="1:7" x14ac:dyDescent="0.25">
      <c r="A878" s="11" t="s">
        <v>298</v>
      </c>
      <c r="B878" s="178">
        <f t="shared" si="80"/>
        <v>24.608742918399994</v>
      </c>
      <c r="E878" s="292" t="s">
        <v>23</v>
      </c>
      <c r="F878" s="292">
        <v>124018</v>
      </c>
      <c r="G878" s="238">
        <f t="shared" si="79"/>
        <v>4.9607199999999997E-2</v>
      </c>
    </row>
    <row r="879" spans="1:7" x14ac:dyDescent="0.25">
      <c r="A879" s="11" t="s">
        <v>298</v>
      </c>
      <c r="B879" s="178">
        <f t="shared" si="80"/>
        <v>1.1723776E-3</v>
      </c>
      <c r="E879" s="292" t="s">
        <v>250</v>
      </c>
      <c r="F879" s="292">
        <v>856</v>
      </c>
      <c r="G879" s="238">
        <f t="shared" si="79"/>
        <v>3.4239999999999997E-4</v>
      </c>
    </row>
    <row r="880" spans="1:7" x14ac:dyDescent="0.25">
      <c r="A880" s="11" t="s">
        <v>298</v>
      </c>
      <c r="B880" s="178">
        <f t="shared" si="80"/>
        <v>1.9360000000000004E-3</v>
      </c>
      <c r="E880" s="292" t="s">
        <v>25</v>
      </c>
      <c r="F880" s="292">
        <v>1100</v>
      </c>
      <c r="G880" s="238">
        <f t="shared" si="79"/>
        <v>4.4000000000000002E-4</v>
      </c>
    </row>
    <row r="881" spans="1:7" x14ac:dyDescent="0.25">
      <c r="A881" s="11" t="s">
        <v>298</v>
      </c>
      <c r="B881" s="178">
        <f t="shared" si="80"/>
        <v>0</v>
      </c>
      <c r="E881" s="292" t="s">
        <v>10</v>
      </c>
      <c r="F881" s="290"/>
      <c r="G881" s="238"/>
    </row>
    <row r="882" spans="1:7" x14ac:dyDescent="0.25">
      <c r="A882" s="11" t="s">
        <v>298</v>
      </c>
      <c r="B882" s="178">
        <f t="shared" si="80"/>
        <v>0.11836352160000001</v>
      </c>
      <c r="E882" s="292" t="s">
        <v>111</v>
      </c>
      <c r="F882" s="292">
        <v>8601</v>
      </c>
      <c r="G882" s="238">
        <f t="shared" ref="G882:G913" si="81">F882/$J$837</f>
        <v>3.4404000000000001E-3</v>
      </c>
    </row>
    <row r="883" spans="1:7" x14ac:dyDescent="0.25">
      <c r="A883" s="11" t="s">
        <v>298</v>
      </c>
      <c r="B883" s="178">
        <f t="shared" si="80"/>
        <v>0.52417599999999998</v>
      </c>
      <c r="E883" s="292" t="s">
        <v>41</v>
      </c>
      <c r="F883" s="292">
        <v>18100</v>
      </c>
      <c r="G883" s="238">
        <f t="shared" si="81"/>
        <v>7.2399999999999999E-3</v>
      </c>
    </row>
    <row r="884" spans="1:7" x14ac:dyDescent="0.25">
      <c r="A884" s="11" t="s">
        <v>298</v>
      </c>
      <c r="B884" s="178">
        <f t="shared" si="80"/>
        <v>2.4087040000000002E-4</v>
      </c>
      <c r="E884" s="292" t="s">
        <v>176</v>
      </c>
      <c r="F884" s="292">
        <v>388</v>
      </c>
      <c r="G884" s="238">
        <f t="shared" si="81"/>
        <v>1.552E-4</v>
      </c>
    </row>
    <row r="885" spans="1:7" x14ac:dyDescent="0.25">
      <c r="A885" s="11" t="s">
        <v>298</v>
      </c>
      <c r="B885" s="178">
        <f t="shared" si="80"/>
        <v>3.2399999999999998E-2</v>
      </c>
      <c r="E885" s="292" t="s">
        <v>220</v>
      </c>
      <c r="F885" s="292">
        <v>4500</v>
      </c>
      <c r="G885" s="238">
        <f t="shared" si="81"/>
        <v>1.8E-3</v>
      </c>
    </row>
    <row r="886" spans="1:7" x14ac:dyDescent="0.25">
      <c r="A886" s="11" t="s">
        <v>298</v>
      </c>
      <c r="B886" s="178">
        <f t="shared" si="80"/>
        <v>0.83334989439999985</v>
      </c>
      <c r="E886" s="292" t="s">
        <v>170</v>
      </c>
      <c r="F886" s="292">
        <v>22822</v>
      </c>
      <c r="G886" s="238">
        <f t="shared" si="81"/>
        <v>9.1287999999999994E-3</v>
      </c>
    </row>
    <row r="887" spans="1:7" x14ac:dyDescent="0.25">
      <c r="A887" s="11" t="s">
        <v>298</v>
      </c>
      <c r="B887" s="178">
        <f t="shared" si="80"/>
        <v>0.77439999999999998</v>
      </c>
      <c r="E887" s="292" t="s">
        <v>266</v>
      </c>
      <c r="F887" s="292">
        <v>22000</v>
      </c>
      <c r="G887" s="238">
        <f t="shared" si="81"/>
        <v>8.8000000000000005E-3</v>
      </c>
    </row>
    <row r="888" spans="1:7" x14ac:dyDescent="0.25">
      <c r="A888" s="11" t="s">
        <v>298</v>
      </c>
      <c r="B888" s="178">
        <f t="shared" si="80"/>
        <v>1.024E-3</v>
      </c>
      <c r="E888" s="292" t="s">
        <v>195</v>
      </c>
      <c r="F888" s="292">
        <v>800</v>
      </c>
      <c r="G888" s="238">
        <f t="shared" si="81"/>
        <v>3.2000000000000003E-4</v>
      </c>
    </row>
    <row r="889" spans="1:7" x14ac:dyDescent="0.25">
      <c r="A889" s="11" t="s">
        <v>298</v>
      </c>
      <c r="B889" s="178">
        <f t="shared" si="80"/>
        <v>2.3039999999999997E-7</v>
      </c>
      <c r="E889" s="292" t="s">
        <v>358</v>
      </c>
      <c r="F889" s="292">
        <v>12</v>
      </c>
      <c r="G889" s="238">
        <f t="shared" si="81"/>
        <v>4.7999999999999998E-6</v>
      </c>
    </row>
    <row r="890" spans="1:7" x14ac:dyDescent="0.25">
      <c r="A890" s="11" t="s">
        <v>298</v>
      </c>
      <c r="B890" s="178">
        <f t="shared" si="80"/>
        <v>1.8430777599999996E-2</v>
      </c>
      <c r="E890" s="292" t="s">
        <v>26</v>
      </c>
      <c r="F890" s="292">
        <v>3394</v>
      </c>
      <c r="G890" s="238">
        <f t="shared" si="81"/>
        <v>1.3576E-3</v>
      </c>
    </row>
    <row r="891" spans="1:7" x14ac:dyDescent="0.25">
      <c r="A891" s="11" t="s">
        <v>298</v>
      </c>
      <c r="B891" s="178">
        <f t="shared" si="80"/>
        <v>0.67647335040000012</v>
      </c>
      <c r="E891" s="292" t="s">
        <v>333</v>
      </c>
      <c r="F891" s="292">
        <v>20562</v>
      </c>
      <c r="G891" s="238">
        <f t="shared" si="81"/>
        <v>8.2248000000000009E-3</v>
      </c>
    </row>
    <row r="892" spans="1:7" x14ac:dyDescent="0.25">
      <c r="A892" s="11" t="s">
        <v>298</v>
      </c>
      <c r="B892" s="178">
        <f t="shared" si="80"/>
        <v>1.0344517263999999</v>
      </c>
      <c r="E892" s="292" t="s">
        <v>56</v>
      </c>
      <c r="F892" s="292">
        <v>25427</v>
      </c>
      <c r="G892" s="238">
        <f t="shared" si="81"/>
        <v>1.0170800000000001E-2</v>
      </c>
    </row>
    <row r="893" spans="1:7" x14ac:dyDescent="0.25">
      <c r="A893" s="11" t="s">
        <v>298</v>
      </c>
      <c r="B893" s="178">
        <f t="shared" si="80"/>
        <v>0.14534393760000003</v>
      </c>
      <c r="E893" s="292" t="s">
        <v>194</v>
      </c>
      <c r="F893" s="292">
        <v>9531</v>
      </c>
      <c r="G893" s="238">
        <f t="shared" si="81"/>
        <v>3.8124000000000001E-3</v>
      </c>
    </row>
    <row r="894" spans="1:7" x14ac:dyDescent="0.25">
      <c r="A894" s="11" t="s">
        <v>298</v>
      </c>
      <c r="B894" s="178">
        <f t="shared" si="80"/>
        <v>3.2400000000000007E-4</v>
      </c>
      <c r="E894" s="292" t="s">
        <v>165</v>
      </c>
      <c r="F894" s="292">
        <v>450</v>
      </c>
      <c r="G894" s="238">
        <f t="shared" si="81"/>
        <v>1.8000000000000001E-4</v>
      </c>
    </row>
    <row r="895" spans="1:7" x14ac:dyDescent="0.25">
      <c r="A895" s="11" t="s">
        <v>298</v>
      </c>
      <c r="B895" s="178">
        <f t="shared" si="80"/>
        <v>4.6240000000000006E-7</v>
      </c>
      <c r="E895" s="292" t="s">
        <v>27</v>
      </c>
      <c r="F895" s="292">
        <v>17</v>
      </c>
      <c r="G895" s="238">
        <f t="shared" si="81"/>
        <v>6.8000000000000001E-6</v>
      </c>
    </row>
    <row r="896" spans="1:7" x14ac:dyDescent="0.25">
      <c r="A896" s="11" t="s">
        <v>298</v>
      </c>
      <c r="B896" s="178">
        <f t="shared" si="80"/>
        <v>5.6670784E-3</v>
      </c>
      <c r="E896" s="292" t="s">
        <v>84</v>
      </c>
      <c r="F896" s="292">
        <v>1882</v>
      </c>
      <c r="G896" s="238">
        <f t="shared" si="81"/>
        <v>7.5279999999999998E-4</v>
      </c>
    </row>
    <row r="897" spans="1:7" x14ac:dyDescent="0.25">
      <c r="A897" s="11" t="s">
        <v>298</v>
      </c>
      <c r="B897" s="178">
        <f t="shared" si="80"/>
        <v>9.1059097600000014E-2</v>
      </c>
      <c r="E897" s="292" t="s">
        <v>116</v>
      </c>
      <c r="F897" s="292">
        <v>7544</v>
      </c>
      <c r="G897" s="238">
        <f t="shared" si="81"/>
        <v>3.0176000000000001E-3</v>
      </c>
    </row>
    <row r="898" spans="1:7" x14ac:dyDescent="0.25">
      <c r="A898" s="11" t="s">
        <v>298</v>
      </c>
      <c r="B898" s="178">
        <f t="shared" si="80"/>
        <v>2.35192896E-2</v>
      </c>
      <c r="E898" s="292" t="s">
        <v>324</v>
      </c>
      <c r="F898" s="292">
        <v>3834</v>
      </c>
      <c r="G898" s="238">
        <f t="shared" si="81"/>
        <v>1.5336E-3</v>
      </c>
    </row>
    <row r="899" spans="1:7" x14ac:dyDescent="0.25">
      <c r="A899" s="11" t="s">
        <v>298</v>
      </c>
      <c r="B899" s="178">
        <f t="shared" si="80"/>
        <v>1.6000000000000001E-3</v>
      </c>
      <c r="E899" s="292" t="s">
        <v>343</v>
      </c>
      <c r="F899" s="292">
        <v>1000</v>
      </c>
      <c r="G899" s="238">
        <f t="shared" si="81"/>
        <v>4.0000000000000002E-4</v>
      </c>
    </row>
    <row r="900" spans="1:7" x14ac:dyDescent="0.25">
      <c r="A900" s="11" t="s">
        <v>298</v>
      </c>
      <c r="B900" s="178">
        <f t="shared" si="80"/>
        <v>1.5999999999999998E-7</v>
      </c>
      <c r="E900" s="292" t="s">
        <v>139</v>
      </c>
      <c r="F900" s="292">
        <v>10</v>
      </c>
      <c r="G900" s="238">
        <f t="shared" si="81"/>
        <v>3.9999999999999998E-6</v>
      </c>
    </row>
    <row r="901" spans="1:7" x14ac:dyDescent="0.25">
      <c r="A901" s="11" t="s">
        <v>298</v>
      </c>
      <c r="B901" s="178">
        <f t="shared" ref="B901:B932" si="82">POWER((F901/$J$837)*100, 2)</f>
        <v>1.2702095999999998E-3</v>
      </c>
      <c r="E901" s="292" t="s">
        <v>147</v>
      </c>
      <c r="F901" s="292">
        <v>891</v>
      </c>
      <c r="G901" s="238">
        <f t="shared" si="81"/>
        <v>3.5639999999999999E-4</v>
      </c>
    </row>
    <row r="902" spans="1:7" x14ac:dyDescent="0.25">
      <c r="A902" s="11" t="s">
        <v>298</v>
      </c>
      <c r="B902" s="178">
        <f t="shared" si="82"/>
        <v>3.5999999999999999E-3</v>
      </c>
      <c r="E902" s="292" t="s">
        <v>334</v>
      </c>
      <c r="F902" s="292">
        <v>1500</v>
      </c>
      <c r="G902" s="238">
        <f t="shared" si="81"/>
        <v>5.9999999999999995E-4</v>
      </c>
    </row>
    <row r="903" spans="1:7" x14ac:dyDescent="0.25">
      <c r="A903" s="11" t="s">
        <v>298</v>
      </c>
      <c r="B903" s="178">
        <f t="shared" si="82"/>
        <v>6.0793806096000003</v>
      </c>
      <c r="E903" s="292" t="s">
        <v>184</v>
      </c>
      <c r="F903" s="292">
        <v>61641</v>
      </c>
      <c r="G903" s="238">
        <f t="shared" si="81"/>
        <v>2.4656399999999998E-2</v>
      </c>
    </row>
    <row r="904" spans="1:7" x14ac:dyDescent="0.25">
      <c r="A904" s="11" t="s">
        <v>298</v>
      </c>
      <c r="B904" s="178">
        <f t="shared" si="82"/>
        <v>14.202044473599999</v>
      </c>
      <c r="E904" s="292" t="s">
        <v>92</v>
      </c>
      <c r="F904" s="292">
        <v>94214</v>
      </c>
      <c r="G904" s="238">
        <f t="shared" si="81"/>
        <v>3.76856E-2</v>
      </c>
    </row>
    <row r="905" spans="1:7" x14ac:dyDescent="0.25">
      <c r="A905" s="11" t="s">
        <v>298</v>
      </c>
      <c r="B905" s="178">
        <f t="shared" si="82"/>
        <v>1.8537367103999995</v>
      </c>
      <c r="E905" s="292" t="s">
        <v>158</v>
      </c>
      <c r="F905" s="292">
        <v>34038</v>
      </c>
      <c r="G905" s="238">
        <f t="shared" si="81"/>
        <v>1.3615199999999999E-2</v>
      </c>
    </row>
    <row r="906" spans="1:7" x14ac:dyDescent="0.25">
      <c r="A906" s="11" t="s">
        <v>298</v>
      </c>
      <c r="B906" s="178">
        <f t="shared" si="82"/>
        <v>2.676496E-4</v>
      </c>
      <c r="E906" s="292" t="s">
        <v>118</v>
      </c>
      <c r="F906" s="292">
        <v>409</v>
      </c>
      <c r="G906" s="238">
        <f t="shared" si="81"/>
        <v>1.6359999999999999E-4</v>
      </c>
    </row>
    <row r="907" spans="1:7" x14ac:dyDescent="0.25">
      <c r="A907" s="11" t="s">
        <v>298</v>
      </c>
      <c r="B907" s="178">
        <f t="shared" si="82"/>
        <v>2.5600000000000001E-2</v>
      </c>
      <c r="E907" s="292" t="s">
        <v>29</v>
      </c>
      <c r="F907" s="292">
        <v>4000</v>
      </c>
      <c r="G907" s="238">
        <f t="shared" si="81"/>
        <v>1.6000000000000001E-3</v>
      </c>
    </row>
    <row r="908" spans="1:7" x14ac:dyDescent="0.25">
      <c r="A908" s="11" t="s">
        <v>298</v>
      </c>
      <c r="B908" s="178">
        <f t="shared" si="82"/>
        <v>21.123215999999999</v>
      </c>
      <c r="E908" s="292" t="s">
        <v>16</v>
      </c>
      <c r="F908" s="292">
        <v>114900</v>
      </c>
      <c r="G908" s="238">
        <f t="shared" si="81"/>
        <v>4.5960000000000001E-2</v>
      </c>
    </row>
    <row r="909" spans="1:7" x14ac:dyDescent="0.25">
      <c r="A909" s="11" t="s">
        <v>298</v>
      </c>
      <c r="B909" s="178">
        <f t="shared" si="82"/>
        <v>4.6240000000000006E-7</v>
      </c>
      <c r="E909" s="292" t="s">
        <v>272</v>
      </c>
      <c r="F909" s="292">
        <v>17</v>
      </c>
      <c r="G909" s="238">
        <f t="shared" si="81"/>
        <v>6.8000000000000001E-6</v>
      </c>
    </row>
    <row r="910" spans="1:7" x14ac:dyDescent="0.25">
      <c r="A910" s="11" t="s">
        <v>298</v>
      </c>
      <c r="B910" s="178">
        <f t="shared" si="82"/>
        <v>4.1616000000000007E-2</v>
      </c>
      <c r="E910" s="292" t="s">
        <v>54</v>
      </c>
      <c r="F910" s="292">
        <v>5100</v>
      </c>
      <c r="G910" s="238">
        <f t="shared" si="81"/>
        <v>2.0400000000000001E-3</v>
      </c>
    </row>
    <row r="911" spans="1:7" x14ac:dyDescent="0.25">
      <c r="A911" s="11" t="s">
        <v>298</v>
      </c>
      <c r="B911" s="178">
        <f t="shared" si="82"/>
        <v>4.8400000000000011E-4</v>
      </c>
      <c r="E911" s="292" t="s">
        <v>159</v>
      </c>
      <c r="F911" s="292">
        <v>550</v>
      </c>
      <c r="G911" s="238">
        <f t="shared" si="81"/>
        <v>2.2000000000000001E-4</v>
      </c>
    </row>
    <row r="912" spans="1:7" x14ac:dyDescent="0.25">
      <c r="A912" s="11" t="s">
        <v>298</v>
      </c>
      <c r="B912" s="178">
        <f t="shared" si="82"/>
        <v>1.1526169600000002E-2</v>
      </c>
      <c r="E912" s="292" t="s">
        <v>359</v>
      </c>
      <c r="F912" s="292">
        <v>2684</v>
      </c>
      <c r="G912" s="238">
        <f t="shared" si="81"/>
        <v>1.0736000000000001E-3</v>
      </c>
    </row>
    <row r="913" spans="1:7" x14ac:dyDescent="0.25">
      <c r="A913" s="11" t="s">
        <v>298</v>
      </c>
      <c r="B913" s="178">
        <f t="shared" si="82"/>
        <v>3.6000000000000005E-7</v>
      </c>
      <c r="E913" s="292" t="s">
        <v>30</v>
      </c>
      <c r="F913" s="292">
        <v>15</v>
      </c>
      <c r="G913" s="238">
        <f t="shared" si="81"/>
        <v>6.0000000000000002E-6</v>
      </c>
    </row>
    <row r="914" spans="1:7" x14ac:dyDescent="0.25">
      <c r="A914" s="11" t="s">
        <v>298</v>
      </c>
      <c r="B914" s="178">
        <f t="shared" si="82"/>
        <v>1.8495999999999999E-4</v>
      </c>
      <c r="E914" s="292" t="s">
        <v>120</v>
      </c>
      <c r="F914" s="292">
        <v>340</v>
      </c>
      <c r="G914" s="238">
        <f t="shared" ref="G914:G932" si="83">F914/$J$837</f>
        <v>1.36E-4</v>
      </c>
    </row>
    <row r="915" spans="1:7" x14ac:dyDescent="0.25">
      <c r="A915" s="11" t="s">
        <v>298</v>
      </c>
      <c r="B915" s="178">
        <f t="shared" si="82"/>
        <v>3.9187600000000003E-3</v>
      </c>
      <c r="E915" s="292" t="s">
        <v>328</v>
      </c>
      <c r="F915" s="292">
        <v>1565</v>
      </c>
      <c r="G915" s="238">
        <f t="shared" si="83"/>
        <v>6.2600000000000004E-4</v>
      </c>
    </row>
    <row r="916" spans="1:7" x14ac:dyDescent="0.25">
      <c r="A916" s="11" t="s">
        <v>298</v>
      </c>
      <c r="B916" s="178">
        <f t="shared" si="82"/>
        <v>346.1088160000001</v>
      </c>
      <c r="E916" s="292" t="s">
        <v>121</v>
      </c>
      <c r="F916" s="292">
        <v>465100</v>
      </c>
      <c r="G916" s="238">
        <f t="shared" si="83"/>
        <v>0.18604000000000001</v>
      </c>
    </row>
    <row r="917" spans="1:7" x14ac:dyDescent="0.25">
      <c r="A917" s="11" t="s">
        <v>298</v>
      </c>
      <c r="B917" s="178">
        <f t="shared" si="82"/>
        <v>1.737124E-2</v>
      </c>
      <c r="E917" s="292" t="s">
        <v>32</v>
      </c>
      <c r="F917" s="292">
        <v>3295</v>
      </c>
      <c r="G917" s="238">
        <f t="shared" si="83"/>
        <v>1.3179999999999999E-3</v>
      </c>
    </row>
    <row r="918" spans="1:7" x14ac:dyDescent="0.25">
      <c r="A918" s="11" t="s">
        <v>298</v>
      </c>
      <c r="B918" s="178">
        <f t="shared" si="82"/>
        <v>5.1456385599999994E-2</v>
      </c>
      <c r="E918" s="292" t="s">
        <v>360</v>
      </c>
      <c r="F918" s="292">
        <v>5671</v>
      </c>
      <c r="G918" s="238">
        <f t="shared" si="83"/>
        <v>2.2683999999999998E-3</v>
      </c>
    </row>
    <row r="919" spans="1:7" x14ac:dyDescent="0.25">
      <c r="A919" s="11" t="s">
        <v>298</v>
      </c>
      <c r="B919" s="178">
        <f t="shared" si="82"/>
        <v>1.44E-4</v>
      </c>
      <c r="E919" s="292" t="s">
        <v>11</v>
      </c>
      <c r="F919" s="292">
        <v>300</v>
      </c>
      <c r="G919" s="238">
        <f t="shared" si="83"/>
        <v>1.2E-4</v>
      </c>
    </row>
    <row r="920" spans="1:7" x14ac:dyDescent="0.25">
      <c r="A920" s="11" t="s">
        <v>298</v>
      </c>
      <c r="B920" s="178">
        <f t="shared" si="82"/>
        <v>5.6529817599999997E-2</v>
      </c>
      <c r="E920" s="292" t="s">
        <v>361</v>
      </c>
      <c r="F920" s="292">
        <v>5944</v>
      </c>
      <c r="G920" s="238">
        <f t="shared" si="83"/>
        <v>2.3776000000000001E-3</v>
      </c>
    </row>
    <row r="921" spans="1:7" x14ac:dyDescent="0.25">
      <c r="A921" s="11" t="s">
        <v>298</v>
      </c>
      <c r="B921" s="178">
        <f t="shared" si="82"/>
        <v>1.2959999999999997E-7</v>
      </c>
      <c r="E921" s="292" t="s">
        <v>362</v>
      </c>
      <c r="F921" s="292">
        <v>9</v>
      </c>
      <c r="G921" s="238">
        <f t="shared" si="83"/>
        <v>3.5999999999999998E-6</v>
      </c>
    </row>
    <row r="922" spans="1:7" x14ac:dyDescent="0.25">
      <c r="A922" s="11" t="s">
        <v>298</v>
      </c>
      <c r="B922" s="178">
        <f t="shared" si="82"/>
        <v>1.44E-2</v>
      </c>
      <c r="E922" s="292" t="s">
        <v>140</v>
      </c>
      <c r="F922" s="292">
        <v>3000</v>
      </c>
      <c r="G922" s="238">
        <f t="shared" si="83"/>
        <v>1.1999999999999999E-3</v>
      </c>
    </row>
    <row r="923" spans="1:7" x14ac:dyDescent="0.25">
      <c r="A923" s="11" t="s">
        <v>298</v>
      </c>
      <c r="B923" s="178">
        <f t="shared" si="82"/>
        <v>2.9172640000000005E-4</v>
      </c>
      <c r="E923" s="292" t="s">
        <v>363</v>
      </c>
      <c r="F923" s="292">
        <v>427</v>
      </c>
      <c r="G923" s="238">
        <f t="shared" si="83"/>
        <v>1.708E-4</v>
      </c>
    </row>
    <row r="924" spans="1:7" x14ac:dyDescent="0.25">
      <c r="A924" s="11" t="s">
        <v>298</v>
      </c>
      <c r="B924" s="178">
        <f t="shared" si="82"/>
        <v>1.6000000000000001E-3</v>
      </c>
      <c r="E924" s="292" t="s">
        <v>31</v>
      </c>
      <c r="F924" s="292">
        <v>1000</v>
      </c>
      <c r="G924" s="238">
        <f t="shared" si="83"/>
        <v>4.0000000000000002E-4</v>
      </c>
    </row>
    <row r="925" spans="1:7" x14ac:dyDescent="0.25">
      <c r="A925" s="11" t="s">
        <v>298</v>
      </c>
      <c r="B925" s="178">
        <f t="shared" si="82"/>
        <v>1.0239999999999998E-7</v>
      </c>
      <c r="E925" s="292" t="s">
        <v>193</v>
      </c>
      <c r="F925" s="292">
        <v>8</v>
      </c>
      <c r="G925" s="238">
        <f t="shared" si="83"/>
        <v>3.1999999999999999E-6</v>
      </c>
    </row>
    <row r="926" spans="1:7" x14ac:dyDescent="0.25">
      <c r="A926" s="11" t="s">
        <v>298</v>
      </c>
      <c r="B926" s="178">
        <f t="shared" si="82"/>
        <v>214.32960000000003</v>
      </c>
      <c r="E926" s="292" t="s">
        <v>38</v>
      </c>
      <c r="F926" s="292">
        <v>366000</v>
      </c>
      <c r="G926" s="238">
        <f t="shared" si="83"/>
        <v>0.1464</v>
      </c>
    </row>
    <row r="927" spans="1:7" x14ac:dyDescent="0.25">
      <c r="A927" s="11" t="s">
        <v>298</v>
      </c>
      <c r="B927" s="178">
        <f t="shared" si="82"/>
        <v>6.3043600000000002E-3</v>
      </c>
      <c r="E927" s="292" t="s">
        <v>341</v>
      </c>
      <c r="F927" s="292">
        <v>1985</v>
      </c>
      <c r="G927" s="238">
        <f t="shared" si="83"/>
        <v>7.94E-4</v>
      </c>
    </row>
    <row r="928" spans="1:7" x14ac:dyDescent="0.25">
      <c r="A928" s="11" t="s">
        <v>298</v>
      </c>
      <c r="B928" s="178">
        <f t="shared" si="82"/>
        <v>10.240000000000002</v>
      </c>
      <c r="E928" s="292" t="s">
        <v>364</v>
      </c>
      <c r="F928" s="292">
        <v>80000</v>
      </c>
      <c r="G928" s="238">
        <f t="shared" si="83"/>
        <v>3.2000000000000001E-2</v>
      </c>
    </row>
    <row r="929" spans="1:11" x14ac:dyDescent="0.25">
      <c r="A929" s="11" t="s">
        <v>298</v>
      </c>
      <c r="B929" s="178">
        <f t="shared" si="82"/>
        <v>7.2684159999999998E-2</v>
      </c>
      <c r="E929" s="292" t="s">
        <v>12</v>
      </c>
      <c r="F929" s="292">
        <v>6740</v>
      </c>
      <c r="G929" s="238">
        <f t="shared" si="83"/>
        <v>2.696E-3</v>
      </c>
    </row>
    <row r="930" spans="1:11" x14ac:dyDescent="0.25">
      <c r="A930" s="11" t="s">
        <v>298</v>
      </c>
      <c r="B930" s="178">
        <f t="shared" si="82"/>
        <v>3.5999999999999999E-3</v>
      </c>
      <c r="E930" s="292" t="s">
        <v>47</v>
      </c>
      <c r="F930" s="292">
        <v>1500</v>
      </c>
      <c r="G930" s="238">
        <f t="shared" si="83"/>
        <v>5.9999999999999995E-4</v>
      </c>
    </row>
    <row r="931" spans="1:11" x14ac:dyDescent="0.25">
      <c r="A931" s="11" t="s">
        <v>298</v>
      </c>
      <c r="B931" s="178">
        <f t="shared" si="82"/>
        <v>9.3636000000000012E-4</v>
      </c>
      <c r="E931" s="292" t="s">
        <v>89</v>
      </c>
      <c r="F931" s="292">
        <v>765</v>
      </c>
      <c r="G931" s="238">
        <f t="shared" si="83"/>
        <v>3.0600000000000001E-4</v>
      </c>
    </row>
    <row r="932" spans="1:11" x14ac:dyDescent="0.25">
      <c r="A932" s="150" t="s">
        <v>298</v>
      </c>
      <c r="B932" s="131">
        <f t="shared" si="82"/>
        <v>1.0140490000000002</v>
      </c>
      <c r="C932" s="150"/>
      <c r="D932" s="12"/>
      <c r="E932" s="12" t="s">
        <v>86</v>
      </c>
      <c r="F932" s="12">
        <v>25175</v>
      </c>
      <c r="G932" s="237">
        <f t="shared" si="83"/>
        <v>1.0070000000000001E-2</v>
      </c>
      <c r="H932" s="12"/>
      <c r="I932" s="12"/>
      <c r="J932" s="147"/>
      <c r="K932" s="12"/>
    </row>
    <row r="933" spans="1:11" x14ac:dyDescent="0.25">
      <c r="A933" s="11" t="s">
        <v>300</v>
      </c>
      <c r="B933" s="178">
        <f>POWER((F933/$J$933)*100, 2)</f>
        <v>200.9934305399776</v>
      </c>
      <c r="C933" s="11">
        <f>SUM(B933:B944)</f>
        <v>2519.1956417240831</v>
      </c>
      <c r="E933" s="298" t="s">
        <v>97</v>
      </c>
      <c r="F933" s="298">
        <v>224</v>
      </c>
      <c r="G933" s="238">
        <f>F933/$J$933</f>
        <v>0.14177215189873418</v>
      </c>
      <c r="J933" s="76">
        <v>1580</v>
      </c>
    </row>
    <row r="934" spans="1:11" x14ac:dyDescent="0.25">
      <c r="A934" s="11" t="s">
        <v>300</v>
      </c>
      <c r="B934" s="178">
        <f t="shared" ref="B934:B944" si="84">POWER((F934/$J$933)*100, 2)</f>
        <v>211.90514340650535</v>
      </c>
      <c r="E934" s="298" t="s">
        <v>15</v>
      </c>
      <c r="F934" s="298">
        <v>230</v>
      </c>
      <c r="G934" s="238">
        <f t="shared" ref="G934:G943" si="85">F934/$J$933</f>
        <v>0.14556962025316456</v>
      </c>
    </row>
    <row r="935" spans="1:11" x14ac:dyDescent="0.25">
      <c r="A935" s="11" t="s">
        <v>300</v>
      </c>
      <c r="B935" s="178">
        <f t="shared" si="84"/>
        <v>11.680820381349143</v>
      </c>
      <c r="E935" s="298" t="s">
        <v>134</v>
      </c>
      <c r="F935" s="298">
        <v>54</v>
      </c>
      <c r="G935" s="238">
        <f t="shared" si="85"/>
        <v>3.4177215189873419E-2</v>
      </c>
    </row>
    <row r="936" spans="1:11" x14ac:dyDescent="0.25">
      <c r="A936" s="11" t="s">
        <v>300</v>
      </c>
      <c r="B936" s="178">
        <f t="shared" si="84"/>
        <v>250.36051914757252</v>
      </c>
      <c r="E936" s="298" t="s">
        <v>266</v>
      </c>
      <c r="F936" s="298">
        <v>250</v>
      </c>
      <c r="G936" s="238">
        <f t="shared" si="85"/>
        <v>0.15822784810126583</v>
      </c>
    </row>
    <row r="937" spans="1:11" x14ac:dyDescent="0.25">
      <c r="A937" s="11" t="s">
        <v>300</v>
      </c>
      <c r="B937" s="178">
        <f t="shared" si="84"/>
        <v>0.90129786893126118</v>
      </c>
      <c r="E937" s="298" t="s">
        <v>56</v>
      </c>
      <c r="F937" s="298">
        <v>15</v>
      </c>
      <c r="G937" s="238">
        <f t="shared" si="85"/>
        <v>9.4936708860759497E-3</v>
      </c>
    </row>
    <row r="938" spans="1:11" x14ac:dyDescent="0.25">
      <c r="A938" s="11" t="s">
        <v>300</v>
      </c>
      <c r="B938" s="178">
        <f t="shared" si="84"/>
        <v>10.0144207659029</v>
      </c>
      <c r="E938" s="298" t="s">
        <v>16</v>
      </c>
      <c r="F938" s="298">
        <v>50</v>
      </c>
      <c r="G938" s="238">
        <f t="shared" si="85"/>
        <v>3.1645569620253167E-2</v>
      </c>
    </row>
    <row r="939" spans="1:11" x14ac:dyDescent="0.25">
      <c r="A939" s="11" t="s">
        <v>300</v>
      </c>
      <c r="B939" s="178">
        <f t="shared" si="84"/>
        <v>1.6023073225444642</v>
      </c>
      <c r="E939" s="298" t="s">
        <v>120</v>
      </c>
      <c r="F939" s="298">
        <v>20</v>
      </c>
      <c r="G939" s="238">
        <f t="shared" si="85"/>
        <v>1.2658227848101266E-2</v>
      </c>
    </row>
    <row r="940" spans="1:11" x14ac:dyDescent="0.25">
      <c r="A940" s="11" t="s">
        <v>300</v>
      </c>
      <c r="B940" s="178">
        <f t="shared" si="84"/>
        <v>0.10014420765902901</v>
      </c>
      <c r="E940" s="298" t="s">
        <v>173</v>
      </c>
      <c r="F940" s="298">
        <v>5</v>
      </c>
      <c r="G940" s="238">
        <f t="shared" si="85"/>
        <v>3.1645569620253164E-3</v>
      </c>
    </row>
    <row r="941" spans="1:11" x14ac:dyDescent="0.25">
      <c r="A941" s="11" t="s">
        <v>300</v>
      </c>
      <c r="B941" s="178">
        <f t="shared" si="84"/>
        <v>1825.1281845858036</v>
      </c>
      <c r="E941" s="298" t="s">
        <v>32</v>
      </c>
      <c r="F941" s="298">
        <v>675</v>
      </c>
      <c r="G941" s="238">
        <f t="shared" si="85"/>
        <v>0.42721518987341772</v>
      </c>
    </row>
    <row r="942" spans="1:11" x14ac:dyDescent="0.25">
      <c r="A942" s="11" t="s">
        <v>300</v>
      </c>
      <c r="B942" s="178">
        <f t="shared" si="84"/>
        <v>4.9070661752924201</v>
      </c>
      <c r="E942" s="298" t="s">
        <v>140</v>
      </c>
      <c r="F942" s="298">
        <v>35</v>
      </c>
      <c r="G942" s="238">
        <f t="shared" si="85"/>
        <v>2.2151898734177215E-2</v>
      </c>
    </row>
    <row r="943" spans="1:11" x14ac:dyDescent="0.25">
      <c r="A943" s="11" t="s">
        <v>300</v>
      </c>
      <c r="B943" s="178">
        <f t="shared" si="84"/>
        <v>1.6023073225444642</v>
      </c>
      <c r="E943" s="298" t="s">
        <v>126</v>
      </c>
      <c r="F943" s="298">
        <v>20</v>
      </c>
      <c r="G943" s="238">
        <f t="shared" si="85"/>
        <v>1.2658227848101266E-2</v>
      </c>
    </row>
    <row r="944" spans="1:11" x14ac:dyDescent="0.25">
      <c r="A944" s="150" t="s">
        <v>300</v>
      </c>
      <c r="B944" s="131">
        <f t="shared" si="84"/>
        <v>0</v>
      </c>
      <c r="C944" s="150"/>
      <c r="D944" s="12"/>
      <c r="E944" s="12" t="s">
        <v>38</v>
      </c>
      <c r="F944" s="12"/>
      <c r="G944" s="237"/>
      <c r="H944" s="12"/>
      <c r="I944" s="12"/>
      <c r="J944" s="147"/>
      <c r="K944" s="12"/>
    </row>
    <row r="945" spans="1:10" x14ac:dyDescent="0.25">
      <c r="A945" s="11" t="s">
        <v>302</v>
      </c>
      <c r="B945" s="178">
        <f>POWER((F945/$J$945)*100, 2)</f>
        <v>5.6911871502413611E-4</v>
      </c>
      <c r="C945" s="11">
        <f>SUM(B945:B987)</f>
        <v>1210.8805222863004</v>
      </c>
      <c r="E945" s="300" t="s">
        <v>97</v>
      </c>
      <c r="F945" s="300">
        <v>730</v>
      </c>
      <c r="G945" s="238">
        <f>F945/$J$945</f>
        <v>2.3856209150326799E-4</v>
      </c>
      <c r="J945" s="76">
        <v>3060000</v>
      </c>
    </row>
    <row r="946" spans="1:10" x14ac:dyDescent="0.25">
      <c r="A946" s="11" t="s">
        <v>302</v>
      </c>
      <c r="B946" s="178">
        <f t="shared" ref="B946:B987" si="86">POWER((F946/$J$945)*100, 2)</f>
        <v>0.2404203682344398</v>
      </c>
      <c r="E946" s="300" t="s">
        <v>81</v>
      </c>
      <c r="F946" s="300">
        <v>15004</v>
      </c>
      <c r="G946" s="238">
        <f t="shared" ref="G946:G986" si="87">F946/$J$945</f>
        <v>4.9032679738562094E-3</v>
      </c>
    </row>
    <row r="947" spans="1:10" x14ac:dyDescent="0.25">
      <c r="A947" s="11" t="s">
        <v>302</v>
      </c>
      <c r="B947" s="178">
        <f t="shared" si="86"/>
        <v>407.88158400615146</v>
      </c>
      <c r="E947" s="300" t="s">
        <v>5</v>
      </c>
      <c r="F947" s="300">
        <v>618000</v>
      </c>
      <c r="G947" s="238">
        <f t="shared" si="87"/>
        <v>0.20196078431372549</v>
      </c>
    </row>
    <row r="948" spans="1:10" x14ac:dyDescent="0.25">
      <c r="A948" s="11" t="s">
        <v>302</v>
      </c>
      <c r="B948" s="178">
        <f t="shared" si="86"/>
        <v>0.20480061514801998</v>
      </c>
      <c r="E948" s="300" t="s">
        <v>93</v>
      </c>
      <c r="F948" s="300">
        <v>13848</v>
      </c>
      <c r="G948" s="238">
        <f t="shared" si="87"/>
        <v>4.5254901960784313E-3</v>
      </c>
    </row>
    <row r="949" spans="1:10" x14ac:dyDescent="0.25">
      <c r="A949" s="11" t="s">
        <v>302</v>
      </c>
      <c r="B949" s="178">
        <f t="shared" si="86"/>
        <v>4.2718612499466029E-5</v>
      </c>
      <c r="E949" s="300" t="s">
        <v>372</v>
      </c>
      <c r="F949" s="300">
        <v>200</v>
      </c>
      <c r="G949" s="238">
        <f t="shared" si="87"/>
        <v>6.5359477124183013E-5</v>
      </c>
    </row>
    <row r="950" spans="1:10" x14ac:dyDescent="0.25">
      <c r="A950" s="11" t="s">
        <v>302</v>
      </c>
      <c r="B950" s="178">
        <f t="shared" si="86"/>
        <v>6.1151148062710915E-2</v>
      </c>
      <c r="E950" s="300" t="s">
        <v>6</v>
      </c>
      <c r="F950" s="300">
        <v>7567</v>
      </c>
      <c r="G950" s="238">
        <f t="shared" si="87"/>
        <v>2.472875816993464E-3</v>
      </c>
    </row>
    <row r="951" spans="1:10" x14ac:dyDescent="0.25">
      <c r="A951" s="11" t="s">
        <v>302</v>
      </c>
      <c r="B951" s="178">
        <f t="shared" si="86"/>
        <v>0.62544320560468192</v>
      </c>
      <c r="E951" s="300" t="s">
        <v>101</v>
      </c>
      <c r="F951" s="300">
        <v>24200</v>
      </c>
      <c r="G951" s="238">
        <f t="shared" si="87"/>
        <v>7.9084967320261438E-3</v>
      </c>
    </row>
    <row r="952" spans="1:10" x14ac:dyDescent="0.25">
      <c r="A952" s="11" t="s">
        <v>302</v>
      </c>
      <c r="B952" s="178">
        <f t="shared" si="86"/>
        <v>5.1689521124353875E-3</v>
      </c>
      <c r="E952" s="300" t="s">
        <v>102</v>
      </c>
      <c r="F952" s="300">
        <v>2200</v>
      </c>
      <c r="G952" s="238">
        <f t="shared" si="87"/>
        <v>7.1895424836601303E-4</v>
      </c>
    </row>
    <row r="953" spans="1:10" x14ac:dyDescent="0.25">
      <c r="A953" s="11" t="s">
        <v>302</v>
      </c>
      <c r="B953" s="178">
        <f t="shared" si="86"/>
        <v>38.452968413857917</v>
      </c>
      <c r="E953" s="300" t="s">
        <v>82</v>
      </c>
      <c r="F953" s="300">
        <v>189752</v>
      </c>
      <c r="G953" s="238">
        <f t="shared" si="87"/>
        <v>6.2010457516339872E-2</v>
      </c>
    </row>
    <row r="954" spans="1:10" x14ac:dyDescent="0.25">
      <c r="A954" s="11" t="s">
        <v>302</v>
      </c>
      <c r="B954" s="178">
        <f t="shared" si="86"/>
        <v>1.2128775257379639E-4</v>
      </c>
      <c r="E954" s="300" t="s">
        <v>83</v>
      </c>
      <c r="F954" s="300">
        <v>337</v>
      </c>
      <c r="G954" s="238">
        <f t="shared" si="87"/>
        <v>1.1013071895424837E-4</v>
      </c>
    </row>
    <row r="955" spans="1:10" x14ac:dyDescent="0.25">
      <c r="A955" s="11" t="s">
        <v>302</v>
      </c>
      <c r="B955" s="178">
        <f t="shared" si="86"/>
        <v>359.26353112050919</v>
      </c>
      <c r="E955" s="300" t="s">
        <v>15</v>
      </c>
      <c r="F955" s="300">
        <v>580000</v>
      </c>
      <c r="G955" s="238">
        <f t="shared" si="87"/>
        <v>0.18954248366013071</v>
      </c>
    </row>
    <row r="956" spans="1:10" x14ac:dyDescent="0.25">
      <c r="A956" s="11" t="s">
        <v>302</v>
      </c>
      <c r="B956" s="178">
        <f t="shared" si="86"/>
        <v>7.9012345679012346E-5</v>
      </c>
      <c r="E956" s="300" t="s">
        <v>103</v>
      </c>
      <c r="F956" s="300">
        <v>272</v>
      </c>
      <c r="G956" s="238">
        <f t="shared" si="87"/>
        <v>8.8888888888888893E-5</v>
      </c>
    </row>
    <row r="957" spans="1:10" x14ac:dyDescent="0.25">
      <c r="A957" s="11" t="s">
        <v>302</v>
      </c>
      <c r="B957" s="178">
        <f t="shared" si="86"/>
        <v>4.2718612499466029E-5</v>
      </c>
      <c r="E957" s="300" t="s">
        <v>222</v>
      </c>
      <c r="F957" s="300">
        <v>200</v>
      </c>
      <c r="G957" s="238">
        <f t="shared" si="87"/>
        <v>6.5359477124183013E-5</v>
      </c>
    </row>
    <row r="958" spans="1:10" x14ac:dyDescent="0.25">
      <c r="A958" s="11" t="s">
        <v>302</v>
      </c>
      <c r="B958" s="178">
        <f t="shared" si="86"/>
        <v>4.2718612499466029E-5</v>
      </c>
      <c r="E958" s="300" t="s">
        <v>108</v>
      </c>
      <c r="F958" s="300">
        <v>200</v>
      </c>
      <c r="G958" s="238">
        <f t="shared" si="87"/>
        <v>6.5359477124183013E-5</v>
      </c>
    </row>
    <row r="959" spans="1:10" x14ac:dyDescent="0.25">
      <c r="A959" s="11" t="s">
        <v>302</v>
      </c>
      <c r="B959" s="178">
        <f t="shared" si="86"/>
        <v>0.34602076124567477</v>
      </c>
      <c r="E959" s="300" t="s">
        <v>21</v>
      </c>
      <c r="F959" s="300">
        <v>18000</v>
      </c>
      <c r="G959" s="238">
        <f t="shared" si="87"/>
        <v>5.8823529411764705E-3</v>
      </c>
    </row>
    <row r="960" spans="1:10" x14ac:dyDescent="0.25">
      <c r="A960" s="11" t="s">
        <v>302</v>
      </c>
      <c r="B960" s="178">
        <f t="shared" si="86"/>
        <v>2.0013927335640141E-2</v>
      </c>
      <c r="E960" s="300" t="s">
        <v>227</v>
      </c>
      <c r="F960" s="300">
        <v>4329</v>
      </c>
      <c r="G960" s="238">
        <f t="shared" si="87"/>
        <v>1.4147058823529412E-3</v>
      </c>
    </row>
    <row r="961" spans="1:7" x14ac:dyDescent="0.25">
      <c r="A961" s="11" t="s">
        <v>302</v>
      </c>
      <c r="B961" s="178">
        <f t="shared" si="86"/>
        <v>1.6494617454825069</v>
      </c>
      <c r="E961" s="300" t="s">
        <v>9</v>
      </c>
      <c r="F961" s="300">
        <v>39300</v>
      </c>
      <c r="G961" s="238">
        <f t="shared" si="87"/>
        <v>1.2843137254901962E-2</v>
      </c>
    </row>
    <row r="962" spans="1:7" x14ac:dyDescent="0.25">
      <c r="A962" s="11" t="s">
        <v>302</v>
      </c>
      <c r="B962" s="178">
        <f t="shared" si="86"/>
        <v>0.12922380281088469</v>
      </c>
      <c r="E962" s="300" t="s">
        <v>24</v>
      </c>
      <c r="F962" s="300">
        <v>11000</v>
      </c>
      <c r="G962" s="238">
        <f t="shared" si="87"/>
        <v>3.5947712418300652E-3</v>
      </c>
    </row>
    <row r="963" spans="1:7" x14ac:dyDescent="0.25">
      <c r="A963" s="11" t="s">
        <v>302</v>
      </c>
      <c r="B963" s="178">
        <f t="shared" si="86"/>
        <v>1.424980545943868</v>
      </c>
      <c r="E963" s="300" t="s">
        <v>110</v>
      </c>
      <c r="F963" s="300">
        <v>36528</v>
      </c>
      <c r="G963" s="238">
        <f t="shared" si="87"/>
        <v>1.1937254901960785E-2</v>
      </c>
    </row>
    <row r="964" spans="1:7" x14ac:dyDescent="0.25">
      <c r="A964" s="11" t="s">
        <v>302</v>
      </c>
      <c r="B964" s="178">
        <f t="shared" si="86"/>
        <v>4.9382716049382713E-2</v>
      </c>
      <c r="E964" s="300" t="s">
        <v>25</v>
      </c>
      <c r="F964" s="300">
        <v>6800</v>
      </c>
      <c r="G964" s="238">
        <f t="shared" si="87"/>
        <v>2.2222222222222222E-3</v>
      </c>
    </row>
    <row r="965" spans="1:7" x14ac:dyDescent="0.25">
      <c r="A965" s="11" t="s">
        <v>302</v>
      </c>
      <c r="B965" s="178">
        <f t="shared" si="86"/>
        <v>4.1026105344098424E-2</v>
      </c>
      <c r="E965" s="300" t="s">
        <v>111</v>
      </c>
      <c r="F965" s="300">
        <v>6198</v>
      </c>
      <c r="G965" s="238">
        <f t="shared" si="87"/>
        <v>2.0254901960784313E-3</v>
      </c>
    </row>
    <row r="966" spans="1:7" x14ac:dyDescent="0.25">
      <c r="A966" s="11" t="s">
        <v>302</v>
      </c>
      <c r="B966" s="178">
        <f t="shared" si="86"/>
        <v>0.96116878123798533</v>
      </c>
      <c r="E966" s="300" t="s">
        <v>36</v>
      </c>
      <c r="F966" s="300">
        <v>30000</v>
      </c>
      <c r="G966" s="238">
        <f t="shared" si="87"/>
        <v>9.8039215686274508E-3</v>
      </c>
    </row>
    <row r="967" spans="1:7" x14ac:dyDescent="0.25">
      <c r="A967" s="11" t="s">
        <v>302</v>
      </c>
      <c r="B967" s="178">
        <f t="shared" si="86"/>
        <v>5.2330300311845868</v>
      </c>
      <c r="E967" s="300" t="s">
        <v>220</v>
      </c>
      <c r="F967" s="300">
        <v>70000</v>
      </c>
      <c r="G967" s="238">
        <f t="shared" si="87"/>
        <v>2.2875816993464051E-2</v>
      </c>
    </row>
    <row r="968" spans="1:7" x14ac:dyDescent="0.25">
      <c r="A968" s="11" t="s">
        <v>302</v>
      </c>
      <c r="B968" s="178">
        <f t="shared" si="86"/>
        <v>1.3519761630142253E-2</v>
      </c>
      <c r="E968" s="300" t="s">
        <v>170</v>
      </c>
      <c r="F968" s="300">
        <v>3558</v>
      </c>
      <c r="G968" s="238">
        <f t="shared" si="87"/>
        <v>1.1627450980392156E-3</v>
      </c>
    </row>
    <row r="969" spans="1:7" x14ac:dyDescent="0.25">
      <c r="A969" s="11" t="s">
        <v>302</v>
      </c>
      <c r="B969" s="178">
        <f t="shared" si="86"/>
        <v>0.72194455124097567</v>
      </c>
      <c r="E969" s="300" t="s">
        <v>181</v>
      </c>
      <c r="F969" s="300">
        <v>26000</v>
      </c>
      <c r="G969" s="238">
        <f t="shared" si="87"/>
        <v>8.4967320261437902E-3</v>
      </c>
    </row>
    <row r="970" spans="1:7" x14ac:dyDescent="0.25">
      <c r="A970" s="11" t="s">
        <v>302</v>
      </c>
      <c r="B970" s="178">
        <f t="shared" si="86"/>
        <v>29.450129864582003</v>
      </c>
      <c r="E970" s="300" t="s">
        <v>56</v>
      </c>
      <c r="F970" s="300">
        <v>166060</v>
      </c>
      <c r="G970" s="238">
        <f t="shared" si="87"/>
        <v>5.4267973856209149E-2</v>
      </c>
    </row>
    <row r="971" spans="1:7" x14ac:dyDescent="0.25">
      <c r="A971" s="11" t="s">
        <v>302</v>
      </c>
      <c r="B971" s="178">
        <f t="shared" si="86"/>
        <v>6.7158891879191769</v>
      </c>
      <c r="E971" s="300" t="s">
        <v>165</v>
      </c>
      <c r="F971" s="300">
        <v>79300</v>
      </c>
      <c r="G971" s="238">
        <f t="shared" si="87"/>
        <v>2.5915032679738562E-2</v>
      </c>
    </row>
    <row r="972" spans="1:7" x14ac:dyDescent="0.25">
      <c r="A972" s="11" t="s">
        <v>302</v>
      </c>
      <c r="B972" s="178">
        <f t="shared" si="86"/>
        <v>0.19660240078602248</v>
      </c>
      <c r="E972" s="300" t="s">
        <v>84</v>
      </c>
      <c r="F972" s="300">
        <v>13568</v>
      </c>
      <c r="G972" s="238">
        <f t="shared" si="87"/>
        <v>4.433986928104575E-3</v>
      </c>
    </row>
    <row r="973" spans="1:7" x14ac:dyDescent="0.25">
      <c r="A973" s="11" t="s">
        <v>302</v>
      </c>
      <c r="B973" s="178">
        <f t="shared" si="86"/>
        <v>70.929973908539466</v>
      </c>
      <c r="E973" s="300" t="s">
        <v>92</v>
      </c>
      <c r="F973" s="300">
        <v>257713</v>
      </c>
      <c r="G973" s="238">
        <f t="shared" si="87"/>
        <v>8.4219934640522881E-2</v>
      </c>
    </row>
    <row r="974" spans="1:7" x14ac:dyDescent="0.25">
      <c r="A974" s="11" t="s">
        <v>302</v>
      </c>
      <c r="B974" s="178">
        <f t="shared" si="86"/>
        <v>3.79358366440258</v>
      </c>
      <c r="E974" s="300" t="s">
        <v>118</v>
      </c>
      <c r="F974" s="300">
        <v>59600</v>
      </c>
      <c r="G974" s="238">
        <f t="shared" si="87"/>
        <v>1.9477124183006535E-2</v>
      </c>
    </row>
    <row r="975" spans="1:7" x14ac:dyDescent="0.25">
      <c r="A975" s="11" t="s">
        <v>302</v>
      </c>
      <c r="B975" s="178">
        <f t="shared" si="86"/>
        <v>0.24492795078815843</v>
      </c>
      <c r="E975" s="300" t="s">
        <v>29</v>
      </c>
      <c r="F975" s="300">
        <v>15144</v>
      </c>
      <c r="G975" s="238">
        <f t="shared" si="87"/>
        <v>4.9490196078431376E-3</v>
      </c>
    </row>
    <row r="976" spans="1:7" x14ac:dyDescent="0.25">
      <c r="A976" s="11" t="s">
        <v>302</v>
      </c>
      <c r="B976" s="178">
        <f t="shared" si="86"/>
        <v>0.18048613781024392</v>
      </c>
      <c r="E976" s="300" t="s">
        <v>16</v>
      </c>
      <c r="F976" s="300">
        <v>13000</v>
      </c>
      <c r="G976" s="238">
        <f t="shared" si="87"/>
        <v>4.2483660130718951E-3</v>
      </c>
    </row>
    <row r="977" spans="1:11" x14ac:dyDescent="0.25">
      <c r="A977" s="11" t="s">
        <v>302</v>
      </c>
      <c r="B977" s="178">
        <f t="shared" si="86"/>
        <v>0.15378700499807765</v>
      </c>
      <c r="E977" s="300" t="s">
        <v>37</v>
      </c>
      <c r="F977" s="300">
        <v>12000</v>
      </c>
      <c r="G977" s="238">
        <f t="shared" si="87"/>
        <v>3.9215686274509803E-3</v>
      </c>
    </row>
    <row r="978" spans="1:11" x14ac:dyDescent="0.25">
      <c r="A978" s="11" t="s">
        <v>302</v>
      </c>
      <c r="B978" s="178">
        <f t="shared" si="86"/>
        <v>7.5585462685291978</v>
      </c>
      <c r="E978" s="300" t="s">
        <v>121</v>
      </c>
      <c r="F978" s="300">
        <v>84128</v>
      </c>
      <c r="G978" s="238">
        <f t="shared" si="87"/>
        <v>2.749281045751634E-2</v>
      </c>
    </row>
    <row r="979" spans="1:11" x14ac:dyDescent="0.25">
      <c r="A979" s="11" t="s">
        <v>302</v>
      </c>
      <c r="B979" s="178">
        <f t="shared" si="86"/>
        <v>0.51220684352172241</v>
      </c>
      <c r="E979" s="300" t="s">
        <v>32</v>
      </c>
      <c r="F979" s="300">
        <v>21900</v>
      </c>
      <c r="G979" s="238">
        <f t="shared" si="87"/>
        <v>7.1568627450980396E-3</v>
      </c>
    </row>
    <row r="980" spans="1:11" x14ac:dyDescent="0.25">
      <c r="A980" s="11" t="s">
        <v>302</v>
      </c>
      <c r="B980" s="178">
        <f t="shared" si="86"/>
        <v>13.984177987098979</v>
      </c>
      <c r="E980" s="300" t="s">
        <v>174</v>
      </c>
      <c r="F980" s="300">
        <v>114430</v>
      </c>
      <c r="G980" s="238">
        <f t="shared" si="87"/>
        <v>3.7395424836601306E-2</v>
      </c>
    </row>
    <row r="981" spans="1:11" x14ac:dyDescent="0.25">
      <c r="A981" s="11" t="s">
        <v>302</v>
      </c>
      <c r="B981" s="178">
        <f t="shared" si="86"/>
        <v>6.8349779999145647E-4</v>
      </c>
      <c r="E981" s="300" t="s">
        <v>140</v>
      </c>
      <c r="F981" s="300">
        <v>800</v>
      </c>
      <c r="G981" s="238">
        <f t="shared" si="87"/>
        <v>2.6143790849673205E-4</v>
      </c>
    </row>
    <row r="982" spans="1:11" x14ac:dyDescent="0.25">
      <c r="A982" s="11" t="s">
        <v>302</v>
      </c>
      <c r="B982" s="178">
        <f t="shared" si="86"/>
        <v>4.7940962877525736E-2</v>
      </c>
      <c r="E982" s="300" t="s">
        <v>161</v>
      </c>
      <c r="F982" s="300">
        <v>6700</v>
      </c>
      <c r="G982" s="238">
        <f t="shared" si="87"/>
        <v>2.1895424836601307E-3</v>
      </c>
    </row>
    <row r="983" spans="1:11" x14ac:dyDescent="0.25">
      <c r="A983" s="11" t="s">
        <v>302</v>
      </c>
      <c r="B983" s="178">
        <f t="shared" si="86"/>
        <v>1.9508603528557388E-2</v>
      </c>
      <c r="E983" s="300" t="s">
        <v>166</v>
      </c>
      <c r="F983" s="300">
        <v>4274</v>
      </c>
      <c r="G983" s="238">
        <f t="shared" si="87"/>
        <v>1.3967320261437908E-3</v>
      </c>
    </row>
    <row r="984" spans="1:11" x14ac:dyDescent="0.25">
      <c r="A984" s="11" t="s">
        <v>302</v>
      </c>
      <c r="B984" s="178">
        <f t="shared" si="86"/>
        <v>0.19463667820069203</v>
      </c>
      <c r="E984" s="300" t="s">
        <v>31</v>
      </c>
      <c r="F984" s="300">
        <v>13500</v>
      </c>
      <c r="G984" s="238">
        <f t="shared" si="87"/>
        <v>4.4117647058823529E-3</v>
      </c>
    </row>
    <row r="985" spans="1:11" x14ac:dyDescent="0.25">
      <c r="A985" s="11" t="s">
        <v>302</v>
      </c>
      <c r="B985" s="178">
        <f t="shared" si="86"/>
        <v>2.7339911999658259E-3</v>
      </c>
      <c r="E985" s="300" t="s">
        <v>128</v>
      </c>
      <c r="F985" s="300">
        <v>1600</v>
      </c>
      <c r="G985" s="238">
        <f t="shared" si="87"/>
        <v>5.228758169934641E-4</v>
      </c>
    </row>
    <row r="986" spans="1:11" x14ac:dyDescent="0.25">
      <c r="A986" s="11" t="s">
        <v>302</v>
      </c>
      <c r="B986" s="178">
        <f t="shared" si="86"/>
        <v>259.5679012345679</v>
      </c>
      <c r="E986" s="300" t="s">
        <v>38</v>
      </c>
      <c r="F986" s="300">
        <v>493000</v>
      </c>
      <c r="G986" s="238">
        <f t="shared" si="87"/>
        <v>0.16111111111111112</v>
      </c>
    </row>
    <row r="987" spans="1:11" x14ac:dyDescent="0.25">
      <c r="A987" s="150" t="s">
        <v>302</v>
      </c>
      <c r="B987" s="131">
        <f t="shared" si="86"/>
        <v>1.0679653124866502E-3</v>
      </c>
      <c r="C987" s="150"/>
      <c r="D987" s="12"/>
      <c r="E987" s="12" t="s">
        <v>47</v>
      </c>
      <c r="F987" s="12">
        <v>1000</v>
      </c>
      <c r="G987" s="237">
        <f>F987/$J$945</f>
        <v>3.2679738562091501E-4</v>
      </c>
      <c r="H987" s="12"/>
      <c r="I987" s="12"/>
      <c r="J987" s="147"/>
      <c r="K987" s="12"/>
    </row>
    <row r="988" spans="1:11" x14ac:dyDescent="0.25">
      <c r="A988" s="11" t="s">
        <v>305</v>
      </c>
      <c r="B988" s="178">
        <f>POWER((F988/$J$988)*100, 2)</f>
        <v>689.56354524794608</v>
      </c>
      <c r="C988" s="11">
        <f>SUM(B988:B1001)</f>
        <v>2347.1255883819258</v>
      </c>
      <c r="E988" s="304" t="s">
        <v>93</v>
      </c>
      <c r="F988" s="304">
        <v>1032</v>
      </c>
      <c r="G988" s="238">
        <f t="shared" ref="G988:G999" si="88">F988/$J$988</f>
        <v>0.26259541984732826</v>
      </c>
      <c r="J988" s="76">
        <v>3930</v>
      </c>
    </row>
    <row r="989" spans="1:11" x14ac:dyDescent="0.25">
      <c r="A989" s="11" t="s">
        <v>305</v>
      </c>
      <c r="B989" s="178">
        <f t="shared" ref="B989:B1001" si="89">POWER((F989/$J$988)*100, 2)</f>
        <v>1.0359406664983264</v>
      </c>
      <c r="E989" s="304" t="s">
        <v>101</v>
      </c>
      <c r="F989" s="304">
        <v>40</v>
      </c>
      <c r="G989" s="238">
        <f t="shared" si="88"/>
        <v>1.0178117048346057E-2</v>
      </c>
    </row>
    <row r="990" spans="1:11" x14ac:dyDescent="0.25">
      <c r="A990" s="11" t="s">
        <v>305</v>
      </c>
      <c r="B990" s="178">
        <f t="shared" si="89"/>
        <v>22.399627061360064</v>
      </c>
      <c r="E990" s="304" t="s">
        <v>82</v>
      </c>
      <c r="F990" s="304">
        <v>186</v>
      </c>
      <c r="G990" s="238">
        <f t="shared" si="88"/>
        <v>4.732824427480916E-2</v>
      </c>
    </row>
    <row r="991" spans="1:11" x14ac:dyDescent="0.25">
      <c r="A991" s="11" t="s">
        <v>305</v>
      </c>
      <c r="B991" s="178">
        <f t="shared" si="89"/>
        <v>37.293863993939738</v>
      </c>
      <c r="E991" s="304" t="s">
        <v>15</v>
      </c>
      <c r="F991" s="304">
        <v>240</v>
      </c>
      <c r="G991" s="238">
        <f t="shared" si="88"/>
        <v>6.1068702290076333E-2</v>
      </c>
    </row>
    <row r="992" spans="1:11" x14ac:dyDescent="0.25">
      <c r="A992" s="11" t="s">
        <v>305</v>
      </c>
      <c r="B992" s="178">
        <f t="shared" si="89"/>
        <v>0.37293863993939752</v>
      </c>
      <c r="E992" s="304" t="s">
        <v>111</v>
      </c>
      <c r="F992" s="304">
        <v>24</v>
      </c>
      <c r="G992" s="238">
        <f t="shared" si="88"/>
        <v>6.1068702290076335E-3</v>
      </c>
    </row>
    <row r="993" spans="1:11" x14ac:dyDescent="0.25">
      <c r="A993" s="11" t="s">
        <v>305</v>
      </c>
      <c r="B993" s="178">
        <f t="shared" si="89"/>
        <v>8.5626970715252284</v>
      </c>
      <c r="E993" s="304" t="s">
        <v>36</v>
      </c>
      <c r="F993" s="304">
        <v>115</v>
      </c>
      <c r="G993" s="238">
        <f t="shared" si="88"/>
        <v>2.9262086513994912E-2</v>
      </c>
    </row>
    <row r="994" spans="1:11" x14ac:dyDescent="0.25">
      <c r="A994" s="11" t="s">
        <v>305</v>
      </c>
      <c r="B994" s="178">
        <f t="shared" si="89"/>
        <v>938.57260325414882</v>
      </c>
      <c r="E994" s="304" t="s">
        <v>56</v>
      </c>
      <c r="F994" s="304">
        <v>1204</v>
      </c>
      <c r="G994" s="238">
        <f t="shared" si="88"/>
        <v>0.3063613231552163</v>
      </c>
    </row>
    <row r="995" spans="1:11" x14ac:dyDescent="0.25">
      <c r="A995" s="11" t="s">
        <v>305</v>
      </c>
      <c r="B995" s="178">
        <f t="shared" si="89"/>
        <v>647.46291656145388</v>
      </c>
      <c r="E995" s="304" t="s">
        <v>92</v>
      </c>
      <c r="F995" s="304">
        <v>1000</v>
      </c>
      <c r="G995" s="238">
        <f t="shared" si="88"/>
        <v>0.2544529262086514</v>
      </c>
    </row>
    <row r="996" spans="1:11" x14ac:dyDescent="0.25">
      <c r="A996" s="11" t="s">
        <v>305</v>
      </c>
      <c r="B996" s="178">
        <f t="shared" si="89"/>
        <v>1.0359406664983264</v>
      </c>
      <c r="E996" s="304" t="s">
        <v>29</v>
      </c>
      <c r="F996" s="304">
        <v>40</v>
      </c>
      <c r="G996" s="238">
        <f t="shared" si="88"/>
        <v>1.0178117048346057E-2</v>
      </c>
    </row>
    <row r="997" spans="1:11" x14ac:dyDescent="0.25">
      <c r="A997" s="11" t="s">
        <v>305</v>
      </c>
      <c r="B997" s="178">
        <f t="shared" si="89"/>
        <v>0.79314207278778104</v>
      </c>
      <c r="E997" s="304" t="s">
        <v>16</v>
      </c>
      <c r="F997" s="304">
        <v>35</v>
      </c>
      <c r="G997" s="238">
        <f t="shared" si="88"/>
        <v>8.9058524173027988E-3</v>
      </c>
    </row>
    <row r="998" spans="1:11" x14ac:dyDescent="0.25">
      <c r="A998" s="11" t="s">
        <v>305</v>
      </c>
      <c r="B998" s="178">
        <f t="shared" si="89"/>
        <v>1.618657291403635E-2</v>
      </c>
      <c r="E998" s="304" t="s">
        <v>37</v>
      </c>
      <c r="F998" s="304">
        <v>5</v>
      </c>
      <c r="G998" s="238">
        <f t="shared" si="88"/>
        <v>1.2722646310432571E-3</v>
      </c>
    </row>
    <row r="999" spans="1:11" x14ac:dyDescent="0.25">
      <c r="A999" s="11" t="s">
        <v>305</v>
      </c>
      <c r="B999" s="178">
        <f t="shared" si="89"/>
        <v>1.618657291403635E-2</v>
      </c>
      <c r="E999" s="304" t="s">
        <v>140</v>
      </c>
      <c r="F999" s="304">
        <v>5</v>
      </c>
      <c r="G999" s="238">
        <f t="shared" si="88"/>
        <v>1.2722646310432571E-3</v>
      </c>
    </row>
    <row r="1000" spans="1:11" x14ac:dyDescent="0.25">
      <c r="A1000" s="11" t="s">
        <v>305</v>
      </c>
      <c r="B1000" s="178">
        <f t="shared" si="89"/>
        <v>0</v>
      </c>
      <c r="E1000" s="304" t="s">
        <v>38</v>
      </c>
      <c r="F1000" s="304"/>
      <c r="G1000" s="238"/>
    </row>
    <row r="1001" spans="1:11" x14ac:dyDescent="0.25">
      <c r="A1001" s="150" t="s">
        <v>305</v>
      </c>
      <c r="B1001" s="131">
        <f t="shared" si="89"/>
        <v>0</v>
      </c>
      <c r="C1001" s="150"/>
      <c r="D1001" s="12"/>
      <c r="E1001" s="12"/>
      <c r="F1001" s="12"/>
      <c r="G1001" s="237"/>
      <c r="H1001" s="12"/>
      <c r="I1001" s="12"/>
      <c r="J1001" s="147"/>
      <c r="K1001" s="12"/>
    </row>
    <row r="1002" spans="1:11" x14ac:dyDescent="0.25">
      <c r="A1002" s="11" t="s">
        <v>338</v>
      </c>
      <c r="B1002" s="178">
        <f>POWER((F1002/$J$1002)*100, 2)</f>
        <v>11.413440467494523</v>
      </c>
      <c r="C1002" s="11">
        <f>SUM(B1002:B1005)</f>
        <v>7232.4943503469694</v>
      </c>
      <c r="E1002" s="306" t="s">
        <v>6</v>
      </c>
      <c r="F1002" s="306">
        <v>200</v>
      </c>
      <c r="G1002" s="238">
        <f>F1002/$J$1002</f>
        <v>3.3783783783783786E-2</v>
      </c>
      <c r="J1002" s="76">
        <v>5920</v>
      </c>
    </row>
    <row r="1003" spans="1:11" x14ac:dyDescent="0.25">
      <c r="A1003" s="11" t="s">
        <v>338</v>
      </c>
      <c r="B1003" s="178">
        <f t="shared" ref="B1003:B1005" si="90">POWER((F1003/$J$1002)*100, 2)</f>
        <v>7133.4002921840774</v>
      </c>
      <c r="E1003" s="306" t="s">
        <v>9</v>
      </c>
      <c r="F1003" s="306">
        <v>5000</v>
      </c>
      <c r="G1003" s="238">
        <f t="shared" ref="G1003:G1005" si="91">F1003/$J$1002</f>
        <v>0.84459459459459463</v>
      </c>
    </row>
    <row r="1004" spans="1:11" x14ac:dyDescent="0.25">
      <c r="A1004" s="11" t="s">
        <v>338</v>
      </c>
      <c r="B1004" s="178">
        <f t="shared" si="90"/>
        <v>76.267177227903559</v>
      </c>
      <c r="E1004" s="306" t="s">
        <v>26</v>
      </c>
      <c r="F1004" s="306">
        <v>517</v>
      </c>
      <c r="G1004" s="238">
        <f t="shared" si="91"/>
        <v>8.7331081081081077E-2</v>
      </c>
    </row>
    <row r="1005" spans="1:11" x14ac:dyDescent="0.25">
      <c r="A1005" s="150" t="s">
        <v>338</v>
      </c>
      <c r="B1005" s="131">
        <f t="shared" si="90"/>
        <v>11.413440467494523</v>
      </c>
      <c r="C1005" s="150"/>
      <c r="D1005" s="12"/>
      <c r="E1005" s="12" t="s">
        <v>160</v>
      </c>
      <c r="F1005" s="12">
        <v>200</v>
      </c>
      <c r="G1005" s="237">
        <f t="shared" si="91"/>
        <v>3.3783783783783786E-2</v>
      </c>
      <c r="H1005" s="12"/>
      <c r="I1005" s="12"/>
      <c r="J1005" s="147"/>
      <c r="K100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19"/>
  <sheetViews>
    <sheetView zoomScaleNormal="100" workbookViewId="0">
      <pane ySplit="1" topLeftCell="A994" activePane="bottomLeft" state="frozen"/>
      <selection pane="bottomLeft" activeCell="L1013" sqref="K1013:L1013"/>
    </sheetView>
  </sheetViews>
  <sheetFormatPr defaultRowHeight="15" x14ac:dyDescent="0.25"/>
  <cols>
    <col min="1" max="1" width="20" style="11" bestFit="1" customWidth="1"/>
    <col min="2" max="2" width="16.85546875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43</v>
      </c>
      <c r="E1" t="s">
        <v>1</v>
      </c>
      <c r="F1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 s="13">
        <f t="shared" ref="B2:B25" si="0">POWER((F2/$J$2)*100, 2)</f>
        <v>1739.4719091400761</v>
      </c>
      <c r="C2" s="105">
        <f>SUM(B2:B25)</f>
        <v>2206.9237918394333</v>
      </c>
      <c r="D2" s="13"/>
      <c r="E2" s="26" t="s">
        <v>5</v>
      </c>
      <c r="F2" s="33">
        <v>53802</v>
      </c>
      <c r="G2" s="28">
        <f t="shared" ref="G2:G25" si="1">(F2/$J$2)</f>
        <v>0.41706976744186047</v>
      </c>
      <c r="J2" s="11">
        <v>129000</v>
      </c>
    </row>
    <row r="3" spans="1:10" x14ac:dyDescent="0.25">
      <c r="A3" s="11" t="s">
        <v>3</v>
      </c>
      <c r="B3" s="13">
        <f t="shared" si="0"/>
        <v>3.3802055164954027E-3</v>
      </c>
      <c r="C3" s="105"/>
      <c r="D3" s="13"/>
      <c r="E3" s="26" t="s">
        <v>39</v>
      </c>
      <c r="F3" s="33">
        <v>75</v>
      </c>
      <c r="G3" s="28">
        <f t="shared" si="1"/>
        <v>5.8139534883720929E-4</v>
      </c>
    </row>
    <row r="4" spans="1:10" x14ac:dyDescent="0.25">
      <c r="A4" s="11" t="s">
        <v>3</v>
      </c>
      <c r="B4" s="13">
        <f t="shared" si="0"/>
        <v>115.53750135208219</v>
      </c>
      <c r="C4" s="105"/>
      <c r="D4" s="13"/>
      <c r="E4" s="26" t="s">
        <v>6</v>
      </c>
      <c r="F4" s="33">
        <v>13866</v>
      </c>
      <c r="G4" s="28">
        <f t="shared" si="1"/>
        <v>0.10748837209302325</v>
      </c>
    </row>
    <row r="5" spans="1:10" x14ac:dyDescent="0.25">
      <c r="A5" s="11" t="s">
        <v>3</v>
      </c>
      <c r="B5" s="13">
        <f t="shared" si="0"/>
        <v>48.674959437533801</v>
      </c>
      <c r="C5" s="105"/>
      <c r="D5" s="13"/>
      <c r="E5" s="26" t="s">
        <v>15</v>
      </c>
      <c r="F5" s="33">
        <v>9000</v>
      </c>
      <c r="G5" s="28">
        <f t="shared" si="1"/>
        <v>6.9767441860465115E-2</v>
      </c>
    </row>
    <row r="6" spans="1:10" x14ac:dyDescent="0.25">
      <c r="A6" s="11" t="s">
        <v>3</v>
      </c>
      <c r="B6" s="13">
        <f t="shared" si="0"/>
        <v>0.152644672796106</v>
      </c>
      <c r="C6" s="105"/>
      <c r="D6" s="13"/>
      <c r="E6" s="26" t="s">
        <v>20</v>
      </c>
      <c r="F6" s="33">
        <v>504</v>
      </c>
      <c r="G6" s="28">
        <f t="shared" si="1"/>
        <v>3.9069767441860465E-3</v>
      </c>
    </row>
    <row r="7" spans="1:10" x14ac:dyDescent="0.25">
      <c r="A7" s="11" t="s">
        <v>3</v>
      </c>
      <c r="B7" s="13">
        <f t="shared" si="0"/>
        <v>2.3821170602728201</v>
      </c>
      <c r="C7" s="105"/>
      <c r="D7" s="13"/>
      <c r="E7" s="26" t="s">
        <v>21</v>
      </c>
      <c r="F7" s="33">
        <v>1991</v>
      </c>
      <c r="G7" s="28">
        <f t="shared" si="1"/>
        <v>1.5434108527131783E-2</v>
      </c>
    </row>
    <row r="8" spans="1:10" x14ac:dyDescent="0.25">
      <c r="A8" s="11" t="s">
        <v>3</v>
      </c>
      <c r="B8" s="13">
        <f t="shared" si="0"/>
        <v>148.12210804639145</v>
      </c>
      <c r="C8" s="105"/>
      <c r="D8" s="13"/>
      <c r="E8" s="26" t="s">
        <v>7</v>
      </c>
      <c r="F8" s="33">
        <v>15700</v>
      </c>
      <c r="G8" s="28">
        <f t="shared" si="1"/>
        <v>0.12170542635658915</v>
      </c>
    </row>
    <row r="9" spans="1:10" x14ac:dyDescent="0.25">
      <c r="A9" s="11" t="s">
        <v>3</v>
      </c>
      <c r="B9" s="13">
        <f t="shared" si="0"/>
        <v>3.6691550988522321</v>
      </c>
      <c r="C9" s="105"/>
      <c r="D9" s="13"/>
      <c r="E9" s="26" t="s">
        <v>8</v>
      </c>
      <c r="F9" s="33">
        <v>2471</v>
      </c>
      <c r="G9" s="28">
        <f t="shared" si="1"/>
        <v>1.9155038759689921E-2</v>
      </c>
    </row>
    <row r="10" spans="1:10" x14ac:dyDescent="0.25">
      <c r="A10" s="11" t="s">
        <v>3</v>
      </c>
      <c r="B10" s="13">
        <f t="shared" si="0"/>
        <v>0.65873985938345059</v>
      </c>
      <c r="C10" s="105"/>
      <c r="D10" s="13"/>
      <c r="E10" s="26" t="s">
        <v>22</v>
      </c>
      <c r="F10" s="33">
        <v>1047</v>
      </c>
      <c r="G10" s="28">
        <f t="shared" si="1"/>
        <v>8.1162790697674424E-3</v>
      </c>
    </row>
    <row r="11" spans="1:10" x14ac:dyDescent="0.25">
      <c r="A11" s="11" t="s">
        <v>3</v>
      </c>
      <c r="B11" s="13">
        <f t="shared" si="0"/>
        <v>34.363225767682231</v>
      </c>
      <c r="C11" s="105"/>
      <c r="D11" s="13"/>
      <c r="E11" s="26" t="s">
        <v>9</v>
      </c>
      <c r="F11" s="33">
        <v>7562</v>
      </c>
      <c r="G11" s="28">
        <f t="shared" si="1"/>
        <v>5.862015503875969E-2</v>
      </c>
    </row>
    <row r="12" spans="1:10" x14ac:dyDescent="0.25">
      <c r="A12" s="11" t="s">
        <v>3</v>
      </c>
      <c r="B12" s="13">
        <f t="shared" si="0"/>
        <v>0.79610660417042245</v>
      </c>
      <c r="C12" s="105"/>
      <c r="D12" s="13"/>
      <c r="E12" s="26" t="s">
        <v>23</v>
      </c>
      <c r="F12" s="33">
        <v>1151</v>
      </c>
      <c r="G12" s="28">
        <f t="shared" si="1"/>
        <v>8.9224806201550384E-3</v>
      </c>
    </row>
    <row r="13" spans="1:10" x14ac:dyDescent="0.25">
      <c r="A13" s="11" t="s">
        <v>3</v>
      </c>
      <c r="B13" s="13">
        <f t="shared" si="0"/>
        <v>9.6148068024758129E-2</v>
      </c>
      <c r="C13" s="105"/>
      <c r="D13" s="13"/>
      <c r="E13" s="26" t="s">
        <v>24</v>
      </c>
      <c r="F13" s="33">
        <v>400</v>
      </c>
      <c r="G13" s="28">
        <f t="shared" si="1"/>
        <v>3.1007751937984496E-3</v>
      </c>
    </row>
    <row r="14" spans="1:10" x14ac:dyDescent="0.25">
      <c r="A14" s="11" t="s">
        <v>3</v>
      </c>
      <c r="B14" s="13">
        <f t="shared" si="0"/>
        <v>74.400654407787982</v>
      </c>
      <c r="C14" s="105"/>
      <c r="D14" s="13"/>
      <c r="E14" s="26" t="s">
        <v>10</v>
      </c>
      <c r="F14" s="33">
        <v>11127</v>
      </c>
      <c r="G14" s="28">
        <f t="shared" si="1"/>
        <v>8.6255813953488372E-2</v>
      </c>
    </row>
    <row r="15" spans="1:10" x14ac:dyDescent="0.25">
      <c r="A15" s="11" t="s">
        <v>3</v>
      </c>
      <c r="B15" s="13">
        <f t="shared" si="0"/>
        <v>8.360615347635358</v>
      </c>
      <c r="C15" s="105"/>
      <c r="D15" s="13"/>
      <c r="E15" s="26" t="s">
        <v>36</v>
      </c>
      <c r="F15" s="33">
        <v>3730</v>
      </c>
      <c r="G15" s="28">
        <f t="shared" si="1"/>
        <v>2.8914728682170543E-2</v>
      </c>
    </row>
    <row r="16" spans="1:10" x14ac:dyDescent="0.25">
      <c r="A16" s="11" t="s">
        <v>3</v>
      </c>
      <c r="B16" s="13">
        <f t="shared" si="0"/>
        <v>9.0914007571660342E-3</v>
      </c>
      <c r="C16" s="105"/>
      <c r="D16" s="13"/>
      <c r="E16" s="26" t="s">
        <v>26</v>
      </c>
      <c r="F16" s="33">
        <v>123</v>
      </c>
      <c r="G16" s="28">
        <f t="shared" si="1"/>
        <v>9.5348837209302323E-4</v>
      </c>
    </row>
    <row r="17" spans="1:11" x14ac:dyDescent="0.25">
      <c r="A17" s="11" t="s">
        <v>3</v>
      </c>
      <c r="B17" s="13">
        <f t="shared" si="0"/>
        <v>3.8459227209903248E-5</v>
      </c>
      <c r="C17" s="105"/>
      <c r="D17" s="13"/>
      <c r="E17" s="26" t="s">
        <v>27</v>
      </c>
      <c r="F17" s="33">
        <v>8</v>
      </c>
      <c r="G17" s="28">
        <f t="shared" si="1"/>
        <v>6.2015503875968993E-5</v>
      </c>
    </row>
    <row r="18" spans="1:11" x14ac:dyDescent="0.25">
      <c r="A18" s="11" t="s">
        <v>3</v>
      </c>
      <c r="B18" s="13">
        <f t="shared" si="0"/>
        <v>4.8674959437533804E-5</v>
      </c>
      <c r="C18" s="105"/>
      <c r="D18" s="13"/>
      <c r="E18" s="26" t="s">
        <v>28</v>
      </c>
      <c r="F18" s="33">
        <v>9</v>
      </c>
      <c r="G18" s="28">
        <f t="shared" si="1"/>
        <v>6.9767441860465112E-5</v>
      </c>
    </row>
    <row r="19" spans="1:11" x14ac:dyDescent="0.25">
      <c r="A19" s="11" t="s">
        <v>3</v>
      </c>
      <c r="B19" s="13">
        <f t="shared" si="0"/>
        <v>0</v>
      </c>
      <c r="C19" s="105"/>
      <c r="D19" s="13"/>
      <c r="E19" s="26" t="s">
        <v>29</v>
      </c>
      <c r="F19" s="34">
        <v>0</v>
      </c>
      <c r="G19" s="28">
        <f t="shared" si="1"/>
        <v>0</v>
      </c>
    </row>
    <row r="20" spans="1:11" x14ac:dyDescent="0.25">
      <c r="A20" s="11" t="s">
        <v>3</v>
      </c>
      <c r="B20" s="13">
        <f t="shared" si="0"/>
        <v>10.600324499729584</v>
      </c>
      <c r="C20" s="105"/>
      <c r="D20" s="13"/>
      <c r="E20" s="26" t="s">
        <v>16</v>
      </c>
      <c r="F20" s="33">
        <v>4200</v>
      </c>
      <c r="G20" s="28">
        <f t="shared" si="1"/>
        <v>3.255813953488372E-2</v>
      </c>
    </row>
    <row r="21" spans="1:11" x14ac:dyDescent="0.25">
      <c r="A21" s="11" t="s">
        <v>3</v>
      </c>
      <c r="B21" s="13">
        <f t="shared" si="0"/>
        <v>0.23850730124391561</v>
      </c>
      <c r="C21" s="105"/>
      <c r="D21" s="13"/>
      <c r="E21" s="26" t="s">
        <v>37</v>
      </c>
      <c r="F21" s="33">
        <v>630</v>
      </c>
      <c r="G21" s="28">
        <f t="shared" si="1"/>
        <v>4.8837209302325579E-3</v>
      </c>
    </row>
    <row r="22" spans="1:11" x14ac:dyDescent="0.25">
      <c r="A22" s="11" t="s">
        <v>3</v>
      </c>
      <c r="B22" s="13">
        <f t="shared" si="0"/>
        <v>7.8313202331590652</v>
      </c>
      <c r="C22" s="105"/>
      <c r="D22" s="13"/>
      <c r="E22" s="26" t="s">
        <v>11</v>
      </c>
      <c r="F22" s="33">
        <v>3610</v>
      </c>
      <c r="G22" s="28">
        <f t="shared" si="1"/>
        <v>2.7984496124031009E-2</v>
      </c>
    </row>
    <row r="23" spans="1:11" x14ac:dyDescent="0.25">
      <c r="A23" s="11" t="s">
        <v>3</v>
      </c>
      <c r="B23" s="13">
        <f t="shared" si="0"/>
        <v>0.12660356949702542</v>
      </c>
      <c r="C23" s="105"/>
      <c r="D23" s="13"/>
      <c r="E23" s="26" t="s">
        <v>31</v>
      </c>
      <c r="F23" s="33">
        <v>459</v>
      </c>
      <c r="G23" s="28">
        <f t="shared" si="1"/>
        <v>3.5581395348837207E-3</v>
      </c>
    </row>
    <row r="24" spans="1:11" x14ac:dyDescent="0.25">
      <c r="A24" s="11" t="s">
        <v>3</v>
      </c>
      <c r="B24" s="13">
        <f t="shared" si="0"/>
        <v>0</v>
      </c>
      <c r="C24" s="105"/>
      <c r="D24" s="13"/>
      <c r="E24" s="26" t="s">
        <v>38</v>
      </c>
      <c r="F24" s="35"/>
      <c r="G24" s="28">
        <f t="shared" si="1"/>
        <v>0</v>
      </c>
    </row>
    <row r="25" spans="1:11" x14ac:dyDescent="0.25">
      <c r="A25" s="150" t="s">
        <v>3</v>
      </c>
      <c r="B25" s="12">
        <f t="shared" si="0"/>
        <v>11.428592632654286</v>
      </c>
      <c r="C25" s="150"/>
      <c r="D25" s="12"/>
      <c r="E25" s="25" t="s">
        <v>12</v>
      </c>
      <c r="F25" s="36">
        <v>4361</v>
      </c>
      <c r="G25" s="27">
        <f t="shared" si="1"/>
        <v>3.3806201550387598E-2</v>
      </c>
      <c r="H25" s="12"/>
      <c r="I25" s="12"/>
      <c r="J25" s="150"/>
    </row>
    <row r="26" spans="1:11" x14ac:dyDescent="0.25">
      <c r="A26" s="11" t="s">
        <v>77</v>
      </c>
      <c r="B26" s="13">
        <f>POWER((F26/$J$26)*100, 2)</f>
        <v>6995.0413223140476</v>
      </c>
      <c r="C26" s="105">
        <f>SUM(B26:B27)</f>
        <v>7303.9485766758471</v>
      </c>
      <c r="D26" s="13"/>
      <c r="E26" s="73" t="s">
        <v>38</v>
      </c>
      <c r="F26" s="34">
        <v>138</v>
      </c>
      <c r="G26" s="28">
        <f>(F26/$J$26)</f>
        <v>0.83636363636363631</v>
      </c>
      <c r="J26" s="11">
        <v>165</v>
      </c>
    </row>
    <row r="27" spans="1:11" x14ac:dyDescent="0.25">
      <c r="A27" s="150" t="s">
        <v>77</v>
      </c>
      <c r="B27" s="12">
        <f>POWER((F27/$J$26)*100, 2)</f>
        <v>308.90725436179974</v>
      </c>
      <c r="C27" s="150"/>
      <c r="D27" s="12"/>
      <c r="E27" s="83" t="s">
        <v>78</v>
      </c>
      <c r="F27" s="84">
        <v>29</v>
      </c>
      <c r="G27" s="27">
        <f>(F27/$J$26)</f>
        <v>0.17575757575757575</v>
      </c>
      <c r="H27" s="12"/>
      <c r="I27" s="12"/>
      <c r="J27" s="150"/>
      <c r="K27" s="12"/>
    </row>
    <row r="28" spans="1:11" x14ac:dyDescent="0.25">
      <c r="A28" s="11" t="s">
        <v>80</v>
      </c>
      <c r="B28" s="13">
        <f t="shared" ref="B28:B38" si="2">POWER((F28/$J$28)*100, 2)</f>
        <v>4.3581451116651317</v>
      </c>
      <c r="C28" s="11">
        <f>SUM(B28:B38)</f>
        <v>2047.6216789800937</v>
      </c>
      <c r="E28" s="74" t="s">
        <v>81</v>
      </c>
      <c r="F28" s="85">
        <f>1592+2794</f>
        <v>4386</v>
      </c>
      <c r="G28" s="21">
        <f t="shared" ref="G28:G38" si="3">(F28/$J$28)</f>
        <v>2.0876170893305918E-2</v>
      </c>
      <c r="J28" s="76">
        <f>SUM(F28:F38)</f>
        <v>210096</v>
      </c>
    </row>
    <row r="29" spans="1:11" x14ac:dyDescent="0.25">
      <c r="A29" s="11" t="s">
        <v>80</v>
      </c>
      <c r="B29" s="13">
        <f t="shared" si="2"/>
        <v>1302.5002482120137</v>
      </c>
      <c r="E29" s="74" t="s">
        <v>5</v>
      </c>
      <c r="F29" s="86">
        <v>75824</v>
      </c>
      <c r="G29" s="21">
        <f t="shared" si="3"/>
        <v>0.36090168304013404</v>
      </c>
      <c r="I29" s="77"/>
    </row>
    <row r="30" spans="1:11" x14ac:dyDescent="0.25">
      <c r="A30" s="11" t="s">
        <v>80</v>
      </c>
      <c r="B30" s="13">
        <f t="shared" si="2"/>
        <v>28.02400575552608</v>
      </c>
      <c r="E30" s="74" t="s">
        <v>6</v>
      </c>
      <c r="F30" s="86">
        <v>11122</v>
      </c>
      <c r="G30" s="21">
        <f t="shared" si="3"/>
        <v>5.2937704668342092E-2</v>
      </c>
      <c r="I30" s="77"/>
    </row>
    <row r="31" spans="1:11" x14ac:dyDescent="0.25">
      <c r="A31" s="11" t="s">
        <v>80</v>
      </c>
      <c r="B31" s="13">
        <f t="shared" si="2"/>
        <v>114.69103402529547</v>
      </c>
      <c r="E31" s="74" t="s">
        <v>82</v>
      </c>
      <c r="F31" s="86">
        <v>22500</v>
      </c>
      <c r="G31" s="21">
        <f t="shared" si="3"/>
        <v>0.1070938999314599</v>
      </c>
      <c r="I31" s="77"/>
    </row>
    <row r="32" spans="1:11" x14ac:dyDescent="0.25">
      <c r="A32" s="11" t="s">
        <v>80</v>
      </c>
      <c r="B32" s="13">
        <f t="shared" si="2"/>
        <v>207.04724618789757</v>
      </c>
      <c r="E32" s="74" t="s">
        <v>83</v>
      </c>
      <c r="F32" s="86">
        <v>30231</v>
      </c>
      <c r="G32" s="21">
        <f t="shared" si="3"/>
        <v>0.14389136394790952</v>
      </c>
      <c r="I32" s="77"/>
    </row>
    <row r="33" spans="1:11" x14ac:dyDescent="0.25">
      <c r="A33" s="11" t="s">
        <v>80</v>
      </c>
      <c r="B33" s="13">
        <f t="shared" si="2"/>
        <v>35.398467291757861</v>
      </c>
      <c r="E33" s="74" t="s">
        <v>15</v>
      </c>
      <c r="F33" s="86">
        <v>12500</v>
      </c>
      <c r="G33" s="21">
        <f t="shared" si="3"/>
        <v>5.9496611073033279E-2</v>
      </c>
      <c r="I33" s="77"/>
    </row>
    <row r="34" spans="1:11" x14ac:dyDescent="0.25">
      <c r="A34" s="11" t="s">
        <v>80</v>
      </c>
      <c r="B34" s="13">
        <f t="shared" si="2"/>
        <v>0</v>
      </c>
      <c r="E34" s="74" t="s">
        <v>84</v>
      </c>
      <c r="F34" s="87"/>
      <c r="G34" s="21">
        <f t="shared" si="3"/>
        <v>0</v>
      </c>
      <c r="I34" s="77"/>
    </row>
    <row r="35" spans="1:11" x14ac:dyDescent="0.25">
      <c r="A35" s="11" t="s">
        <v>80</v>
      </c>
      <c r="B35" s="13">
        <f t="shared" si="2"/>
        <v>50.04018953259996</v>
      </c>
      <c r="E35" s="74" t="s">
        <v>85</v>
      </c>
      <c r="F35" s="86">
        <v>14862</v>
      </c>
      <c r="G35" s="21">
        <f t="shared" si="3"/>
        <v>7.0739090701393642E-2</v>
      </c>
      <c r="I35" s="77"/>
    </row>
    <row r="36" spans="1:11" x14ac:dyDescent="0.25">
      <c r="A36" s="11" t="s">
        <v>80</v>
      </c>
      <c r="B36" s="13">
        <f t="shared" si="2"/>
        <v>0.90620076266900151</v>
      </c>
      <c r="E36" s="74" t="s">
        <v>16</v>
      </c>
      <c r="F36" s="86">
        <v>2000</v>
      </c>
      <c r="G36" s="21">
        <f t="shared" si="3"/>
        <v>9.5194577716853253E-3</v>
      </c>
      <c r="I36" s="77"/>
    </row>
    <row r="37" spans="1:11" x14ac:dyDescent="0.25">
      <c r="A37" s="11" t="s">
        <v>80</v>
      </c>
      <c r="B37" s="13">
        <f t="shared" si="2"/>
        <v>0</v>
      </c>
      <c r="E37" s="74" t="s">
        <v>38</v>
      </c>
      <c r="F37" s="88"/>
      <c r="G37" s="21">
        <f t="shared" si="3"/>
        <v>0</v>
      </c>
      <c r="I37" s="77"/>
    </row>
    <row r="38" spans="1:11" x14ac:dyDescent="0.25">
      <c r="A38" s="150" t="s">
        <v>80</v>
      </c>
      <c r="B38" s="13">
        <f t="shared" si="2"/>
        <v>304.65614210066889</v>
      </c>
      <c r="E38" s="74" t="s">
        <v>86</v>
      </c>
      <c r="F38" s="86">
        <v>36671</v>
      </c>
      <c r="G38" s="21">
        <f t="shared" si="3"/>
        <v>0.17454401797273628</v>
      </c>
      <c r="I38" s="77"/>
    </row>
    <row r="39" spans="1:11" x14ac:dyDescent="0.25">
      <c r="A39" s="70" t="s">
        <v>88</v>
      </c>
      <c r="B39" s="69">
        <f t="shared" ref="B39:B46" si="4">POWER((F39/$J$39)*100, 2)</f>
        <v>3.1376331873426325E-2</v>
      </c>
      <c r="C39" s="70">
        <f>SUM(B39:B46)</f>
        <v>6927.5533462468975</v>
      </c>
      <c r="D39" s="69"/>
      <c r="E39" s="69" t="s">
        <v>6</v>
      </c>
      <c r="F39" s="69">
        <v>11</v>
      </c>
      <c r="G39" s="80">
        <f t="shared" ref="G39:G46" si="5">(F39/$J$39)</f>
        <v>1.7713365539452496E-3</v>
      </c>
      <c r="H39" s="69"/>
      <c r="I39" s="69"/>
      <c r="J39" s="148">
        <v>6210</v>
      </c>
      <c r="K39" s="69"/>
    </row>
    <row r="40" spans="1:11" x14ac:dyDescent="0.25">
      <c r="A40" s="11" t="s">
        <v>88</v>
      </c>
      <c r="B40" s="13">
        <f t="shared" si="4"/>
        <v>2.5930852787955634</v>
      </c>
      <c r="C40" s="105"/>
      <c r="D40" s="13"/>
      <c r="E40" t="s">
        <v>36</v>
      </c>
      <c r="F40">
        <v>100</v>
      </c>
      <c r="G40" s="28">
        <f t="shared" si="5"/>
        <v>1.610305958132045E-2</v>
      </c>
      <c r="J40" s="76"/>
    </row>
    <row r="41" spans="1:11" x14ac:dyDescent="0.25">
      <c r="A41" s="11" t="s">
        <v>88</v>
      </c>
      <c r="B41" s="13">
        <f t="shared" si="4"/>
        <v>0.10372341115182254</v>
      </c>
      <c r="E41" t="s">
        <v>90</v>
      </c>
      <c r="F41">
        <v>20</v>
      </c>
      <c r="G41" s="28">
        <f t="shared" si="5"/>
        <v>3.2206119162640902E-3</v>
      </c>
      <c r="J41" s="76"/>
    </row>
    <row r="42" spans="1:11" x14ac:dyDescent="0.25">
      <c r="A42" s="11" t="s">
        <v>88</v>
      </c>
      <c r="B42" s="13">
        <f t="shared" si="4"/>
        <v>0</v>
      </c>
      <c r="E42" t="s">
        <v>27</v>
      </c>
      <c r="G42" s="28">
        <f t="shared" si="5"/>
        <v>0</v>
      </c>
      <c r="J42" s="76"/>
    </row>
    <row r="43" spans="1:11" x14ac:dyDescent="0.25">
      <c r="A43" s="11" t="s">
        <v>88</v>
      </c>
      <c r="B43" s="13">
        <f t="shared" si="4"/>
        <v>4.1489364460729032E-3</v>
      </c>
      <c r="E43" t="s">
        <v>85</v>
      </c>
      <c r="F43">
        <v>4</v>
      </c>
      <c r="G43" s="28">
        <f t="shared" si="5"/>
        <v>6.4412238325281806E-4</v>
      </c>
      <c r="J43" s="76"/>
    </row>
    <row r="44" spans="1:11" x14ac:dyDescent="0.25">
      <c r="A44" s="11" t="s">
        <v>88</v>
      </c>
      <c r="B44" s="13">
        <f t="shared" si="4"/>
        <v>259.30852787955638</v>
      </c>
      <c r="E44" t="s">
        <v>16</v>
      </c>
      <c r="F44">
        <v>1000</v>
      </c>
      <c r="G44" s="28">
        <f t="shared" si="5"/>
        <v>0.1610305958132045</v>
      </c>
      <c r="J44" s="76"/>
    </row>
    <row r="45" spans="1:11" x14ac:dyDescent="0.25">
      <c r="A45" s="11" t="s">
        <v>88</v>
      </c>
      <c r="B45" s="13">
        <f t="shared" si="4"/>
        <v>6665.4997782912078</v>
      </c>
      <c r="E45" t="s">
        <v>38</v>
      </c>
      <c r="F45">
        <v>5070</v>
      </c>
      <c r="G45" s="28">
        <f t="shared" si="5"/>
        <v>0.81642512077294682</v>
      </c>
      <c r="J45" s="76"/>
    </row>
    <row r="46" spans="1:11" x14ac:dyDescent="0.25">
      <c r="A46" s="11" t="s">
        <v>88</v>
      </c>
      <c r="B46" s="13">
        <f t="shared" si="4"/>
        <v>1.2706117866098262E-2</v>
      </c>
      <c r="E46" t="s">
        <v>89</v>
      </c>
      <c r="F46">
        <v>7</v>
      </c>
      <c r="G46" s="28">
        <f t="shared" si="5"/>
        <v>1.1272141706924316E-3</v>
      </c>
      <c r="J46" s="76"/>
    </row>
    <row r="47" spans="1:11" x14ac:dyDescent="0.25">
      <c r="A47" s="70" t="s">
        <v>91</v>
      </c>
      <c r="B47" s="69">
        <f t="shared" ref="B47:B57" si="6">POWER((F47/$J$47)*100, 2)</f>
        <v>30.151646071998758</v>
      </c>
      <c r="C47" s="70">
        <f>SUM(B47:B57)</f>
        <v>2467.1327904398704</v>
      </c>
      <c r="D47" s="69"/>
      <c r="E47" s="69" t="s">
        <v>81</v>
      </c>
      <c r="F47" s="69">
        <v>245.45</v>
      </c>
      <c r="G47" s="80">
        <f t="shared" ref="G47:G57" si="7">(F47/$J$47)</f>
        <v>5.4910514541387019E-2</v>
      </c>
      <c r="H47" s="69"/>
      <c r="I47" s="69"/>
      <c r="J47" s="148">
        <v>4470</v>
      </c>
      <c r="K47" s="69"/>
    </row>
    <row r="48" spans="1:11" x14ac:dyDescent="0.25">
      <c r="A48" s="11" t="s">
        <v>91</v>
      </c>
      <c r="B48" s="13">
        <f t="shared" si="6"/>
        <v>0.11810831544124638</v>
      </c>
      <c r="E48" t="s">
        <v>93</v>
      </c>
      <c r="F48" s="13">
        <v>15.362</v>
      </c>
      <c r="G48" s="28">
        <f t="shared" si="7"/>
        <v>3.43668903803132E-3</v>
      </c>
      <c r="J48" s="76"/>
    </row>
    <row r="49" spans="1:11" x14ac:dyDescent="0.25">
      <c r="A49" s="11" t="s">
        <v>91</v>
      </c>
      <c r="B49" s="13">
        <f t="shared" si="6"/>
        <v>52.762510938446212</v>
      </c>
      <c r="E49" t="s">
        <v>83</v>
      </c>
      <c r="F49" s="13">
        <v>324.69099999999997</v>
      </c>
      <c r="G49" s="28">
        <f t="shared" si="7"/>
        <v>7.2637807606263982E-2</v>
      </c>
      <c r="J49" s="76"/>
    </row>
    <row r="50" spans="1:11" x14ac:dyDescent="0.25">
      <c r="A50" s="11" t="s">
        <v>91</v>
      </c>
      <c r="B50" s="13">
        <f t="shared" si="6"/>
        <v>6.0557832730257388</v>
      </c>
      <c r="E50" t="s">
        <v>15</v>
      </c>
      <c r="F50" s="13">
        <v>110</v>
      </c>
      <c r="G50" s="28">
        <f t="shared" si="7"/>
        <v>2.4608501118568233E-2</v>
      </c>
      <c r="J50" s="76"/>
    </row>
    <row r="51" spans="1:11" x14ac:dyDescent="0.25">
      <c r="A51" s="11" t="s">
        <v>91</v>
      </c>
      <c r="B51" s="13">
        <f t="shared" si="6"/>
        <v>7.2068825728570764E-4</v>
      </c>
      <c r="E51" t="s">
        <v>94</v>
      </c>
      <c r="F51" s="13">
        <v>1.2</v>
      </c>
      <c r="G51" s="28">
        <f t="shared" si="7"/>
        <v>2.6845637583892615E-4</v>
      </c>
      <c r="J51" s="76"/>
    </row>
    <row r="52" spans="1:11" x14ac:dyDescent="0.25">
      <c r="A52" s="11" t="s">
        <v>91</v>
      </c>
      <c r="B52" s="13">
        <f t="shared" si="6"/>
        <v>6.7151975136255128E-3</v>
      </c>
      <c r="E52" t="s">
        <v>24</v>
      </c>
      <c r="F52" s="13">
        <v>3.6629999999999998</v>
      </c>
      <c r="G52" s="28">
        <f t="shared" si="7"/>
        <v>8.1946308724832216E-4</v>
      </c>
      <c r="J52" s="76"/>
    </row>
    <row r="53" spans="1:11" x14ac:dyDescent="0.25">
      <c r="A53" s="11" t="s">
        <v>91</v>
      </c>
      <c r="B53" s="13">
        <f t="shared" si="6"/>
        <v>0.45043016080356746</v>
      </c>
      <c r="E53" t="s">
        <v>36</v>
      </c>
      <c r="F53" s="13">
        <v>30</v>
      </c>
      <c r="G53" s="28">
        <f t="shared" si="7"/>
        <v>6.7114093959731542E-3</v>
      </c>
      <c r="J53" s="76"/>
    </row>
    <row r="54" spans="1:11" x14ac:dyDescent="0.25">
      <c r="A54" s="11" t="s">
        <v>91</v>
      </c>
      <c r="B54" s="13">
        <f t="shared" si="6"/>
        <v>0.10838383456200672</v>
      </c>
      <c r="E54" t="s">
        <v>92</v>
      </c>
      <c r="F54" s="13">
        <v>14.715999999999999</v>
      </c>
      <c r="G54" s="28">
        <f t="shared" si="7"/>
        <v>3.2921700223713644E-3</v>
      </c>
      <c r="J54" s="76"/>
    </row>
    <row r="55" spans="1:11" x14ac:dyDescent="0.25">
      <c r="A55" s="11" t="s">
        <v>91</v>
      </c>
      <c r="B55" s="13">
        <f t="shared" si="6"/>
        <v>500.47795644840824</v>
      </c>
      <c r="E55" t="s">
        <v>16</v>
      </c>
      <c r="F55" s="13">
        <v>1000</v>
      </c>
      <c r="G55" s="28">
        <f t="shared" si="7"/>
        <v>0.22371364653243847</v>
      </c>
      <c r="J55" s="76"/>
    </row>
    <row r="56" spans="1:11" x14ac:dyDescent="0.25">
      <c r="A56" s="11" t="s">
        <v>91</v>
      </c>
      <c r="B56" s="13">
        <f t="shared" si="6"/>
        <v>1132.0891451336029</v>
      </c>
      <c r="E56" t="s">
        <v>31</v>
      </c>
      <c r="F56" s="13">
        <v>1504</v>
      </c>
      <c r="G56" s="28">
        <f t="shared" si="7"/>
        <v>0.33646532438478749</v>
      </c>
      <c r="J56" s="76"/>
    </row>
    <row r="57" spans="1:11" x14ac:dyDescent="0.25">
      <c r="A57" s="150" t="s">
        <v>91</v>
      </c>
      <c r="B57" s="12">
        <f t="shared" si="6"/>
        <v>744.91139037781079</v>
      </c>
      <c r="C57" s="150"/>
      <c r="D57" s="12"/>
      <c r="E57" s="12" t="s">
        <v>38</v>
      </c>
      <c r="F57" s="12">
        <v>1220</v>
      </c>
      <c r="G57" s="27">
        <f t="shared" si="7"/>
        <v>0.27293064876957496</v>
      </c>
      <c r="H57" s="12"/>
      <c r="I57" s="12"/>
      <c r="J57" s="147"/>
      <c r="K57" s="12"/>
    </row>
    <row r="58" spans="1:11" ht="15.75" x14ac:dyDescent="0.25">
      <c r="A58" s="11" t="s">
        <v>96</v>
      </c>
      <c r="B58" s="123">
        <v>2.1835999999999999E-5</v>
      </c>
      <c r="C58" s="11">
        <f>1067.829865+B132+B133</f>
        <v>1067.8340662402829</v>
      </c>
      <c r="D58" s="111"/>
      <c r="E58" s="111" t="s">
        <v>130</v>
      </c>
      <c r="F58">
        <v>5</v>
      </c>
      <c r="G58" s="21">
        <v>4.672897196261682E-5</v>
      </c>
      <c r="J58" s="163">
        <v>107000</v>
      </c>
    </row>
    <row r="59" spans="1:11" ht="15.75" x14ac:dyDescent="0.25">
      <c r="A59" s="11" t="s">
        <v>96</v>
      </c>
      <c r="B59" s="123">
        <v>8.7343900000000002E-5</v>
      </c>
      <c r="C59" s="159"/>
      <c r="D59" s="111"/>
      <c r="E59" s="111" t="s">
        <v>17</v>
      </c>
      <c r="F59">
        <v>10</v>
      </c>
      <c r="G59" s="21">
        <v>9.3457943925233641E-5</v>
      </c>
    </row>
    <row r="60" spans="1:11" ht="15.75" x14ac:dyDescent="0.25">
      <c r="A60" s="11" t="s">
        <v>96</v>
      </c>
      <c r="B60" s="120">
        <v>0.180823653</v>
      </c>
      <c r="C60" s="159"/>
      <c r="D60" s="111"/>
      <c r="E60" s="111" t="s">
        <v>97</v>
      </c>
      <c r="F60">
        <v>455</v>
      </c>
      <c r="G60" s="21">
        <v>4.2523364485981307E-3</v>
      </c>
    </row>
    <row r="61" spans="1:11" ht="15.75" x14ac:dyDescent="0.25">
      <c r="A61" s="11" t="s">
        <v>96</v>
      </c>
      <c r="B61" s="120">
        <v>6.7639099999999997E-3</v>
      </c>
      <c r="C61" s="159"/>
      <c r="D61" s="111"/>
      <c r="E61" s="111" t="s">
        <v>81</v>
      </c>
      <c r="F61">
        <v>88</v>
      </c>
      <c r="G61" s="21">
        <v>8.2242990654205611E-4</v>
      </c>
    </row>
    <row r="62" spans="1:11" ht="15.75" x14ac:dyDescent="0.25">
      <c r="A62" s="11" t="s">
        <v>96</v>
      </c>
      <c r="B62" s="120">
        <v>0.162250852</v>
      </c>
      <c r="C62" s="159"/>
      <c r="D62" s="111"/>
      <c r="E62" s="111" t="s">
        <v>5</v>
      </c>
      <c r="F62">
        <v>431</v>
      </c>
      <c r="G62" s="21">
        <v>4.0280373831775703E-3</v>
      </c>
    </row>
    <row r="63" spans="1:11" ht="15.75" x14ac:dyDescent="0.25">
      <c r="A63" s="11" t="s">
        <v>96</v>
      </c>
      <c r="B63" s="120">
        <v>0.17687134199999999</v>
      </c>
      <c r="C63" s="159"/>
      <c r="D63" s="111"/>
      <c r="E63" s="111" t="s">
        <v>131</v>
      </c>
      <c r="F63">
        <v>450</v>
      </c>
      <c r="G63" s="21">
        <v>4.2056074766355141E-3</v>
      </c>
    </row>
    <row r="64" spans="1:11" ht="15.75" x14ac:dyDescent="0.25">
      <c r="A64" s="11" t="s">
        <v>96</v>
      </c>
      <c r="B64" s="120">
        <v>0.119573762</v>
      </c>
      <c r="C64" s="159"/>
      <c r="D64" s="111"/>
      <c r="E64" s="111" t="s">
        <v>98</v>
      </c>
      <c r="F64">
        <v>370</v>
      </c>
      <c r="G64" s="21">
        <v>3.4579439252336447E-3</v>
      </c>
    </row>
    <row r="65" spans="1:7" ht="15.75" x14ac:dyDescent="0.25">
      <c r="A65" s="11" t="s">
        <v>96</v>
      </c>
      <c r="B65" s="120">
        <v>1.342999389</v>
      </c>
      <c r="C65" s="159"/>
      <c r="D65" s="111"/>
      <c r="E65" s="111" t="s">
        <v>132</v>
      </c>
      <c r="F65">
        <v>1240</v>
      </c>
      <c r="G65" s="21">
        <v>1.1588785046728972E-2</v>
      </c>
    </row>
    <row r="66" spans="1:7" ht="15.75" x14ac:dyDescent="0.25">
      <c r="A66" s="11" t="s">
        <v>96</v>
      </c>
      <c r="B66" s="120">
        <v>0.51115818000000002</v>
      </c>
      <c r="C66" s="159"/>
      <c r="D66" s="111"/>
      <c r="E66" s="111" t="s">
        <v>99</v>
      </c>
      <c r="F66">
        <v>765</v>
      </c>
      <c r="G66" s="21">
        <v>7.1495327102803737E-3</v>
      </c>
    </row>
    <row r="67" spans="1:7" ht="15.75" x14ac:dyDescent="0.25">
      <c r="A67" s="11" t="s">
        <v>96</v>
      </c>
      <c r="B67" s="120">
        <v>0.61629836699999996</v>
      </c>
      <c r="C67" s="159"/>
      <c r="D67" s="111"/>
      <c r="E67" s="111" t="s">
        <v>100</v>
      </c>
      <c r="F67">
        <v>840</v>
      </c>
      <c r="G67" s="21">
        <v>7.8504672897196266E-3</v>
      </c>
    </row>
    <row r="68" spans="1:7" ht="15.75" x14ac:dyDescent="0.25">
      <c r="A68" s="11" t="s">
        <v>96</v>
      </c>
      <c r="B68" s="123">
        <v>8.7343899999999999E-7</v>
      </c>
      <c r="C68" s="159"/>
      <c r="D68" s="111"/>
      <c r="E68" s="111" t="s">
        <v>39</v>
      </c>
      <c r="F68">
        <v>1</v>
      </c>
      <c r="G68" s="21">
        <v>9.3457943925233651E-6</v>
      </c>
    </row>
    <row r="69" spans="1:7" ht="15.75" x14ac:dyDescent="0.25">
      <c r="A69" s="11" t="s">
        <v>96</v>
      </c>
      <c r="B69" s="120">
        <v>1.0263394180000001</v>
      </c>
      <c r="C69" s="159"/>
      <c r="D69" s="111"/>
      <c r="E69" s="111" t="s">
        <v>6</v>
      </c>
      <c r="F69">
        <v>1084</v>
      </c>
      <c r="G69" s="21">
        <v>1.0130841121495327E-2</v>
      </c>
    </row>
    <row r="70" spans="1:7" ht="15.75" x14ac:dyDescent="0.25">
      <c r="A70" s="11" t="s">
        <v>96</v>
      </c>
      <c r="B70" s="120">
        <v>8.6666958000000002E-2</v>
      </c>
      <c r="C70" s="159"/>
      <c r="D70" s="111"/>
      <c r="E70" s="111" t="s">
        <v>101</v>
      </c>
      <c r="F70">
        <v>315</v>
      </c>
      <c r="G70" s="21">
        <v>2.94392523364486E-3</v>
      </c>
    </row>
    <row r="71" spans="1:7" ht="15.75" x14ac:dyDescent="0.25">
      <c r="A71" s="11" t="s">
        <v>96</v>
      </c>
      <c r="B71" s="120">
        <v>3.8046989999999999E-3</v>
      </c>
      <c r="C71" s="159"/>
      <c r="D71" s="111"/>
      <c r="E71" s="111" t="s">
        <v>102</v>
      </c>
      <c r="F71">
        <v>66</v>
      </c>
      <c r="G71" s="21">
        <v>6.1682242990654206E-4</v>
      </c>
    </row>
    <row r="72" spans="1:7" ht="15.75" x14ac:dyDescent="0.25">
      <c r="A72" s="11" t="s">
        <v>96</v>
      </c>
      <c r="B72" s="120">
        <v>14.9342519</v>
      </c>
      <c r="C72" s="159"/>
      <c r="D72" s="111"/>
      <c r="E72" s="111" t="s">
        <v>82</v>
      </c>
      <c r="F72">
        <v>4135</v>
      </c>
      <c r="G72" s="21">
        <v>3.8644859813084111E-2</v>
      </c>
    </row>
    <row r="73" spans="1:7" ht="15.75" x14ac:dyDescent="0.25">
      <c r="A73" s="11" t="s">
        <v>96</v>
      </c>
      <c r="B73" s="120">
        <v>699.52834310000003</v>
      </c>
      <c r="C73" s="159"/>
      <c r="D73" s="111"/>
      <c r="E73" s="111" t="s">
        <v>15</v>
      </c>
      <c r="F73">
        <v>28300</v>
      </c>
      <c r="G73" s="21">
        <v>0.26448598130841122</v>
      </c>
    </row>
    <row r="74" spans="1:7" ht="15.75" x14ac:dyDescent="0.25">
      <c r="A74" s="11" t="s">
        <v>96</v>
      </c>
      <c r="B74" s="120">
        <v>4.9130930000000003E-3</v>
      </c>
      <c r="C74" s="159"/>
      <c r="D74" s="111"/>
      <c r="E74" s="111" t="s">
        <v>103</v>
      </c>
      <c r="F74">
        <v>75</v>
      </c>
      <c r="G74" s="21">
        <v>7.0093457943925228E-4</v>
      </c>
    </row>
    <row r="75" spans="1:7" ht="15.75" x14ac:dyDescent="0.25">
      <c r="A75" s="11" t="s">
        <v>96</v>
      </c>
      <c r="B75" s="120">
        <v>8.8325617999999995E-2</v>
      </c>
      <c r="C75" s="159"/>
      <c r="D75" s="111"/>
      <c r="E75" s="111" t="s">
        <v>33</v>
      </c>
      <c r="F75">
        <v>318</v>
      </c>
      <c r="G75" s="21">
        <v>2.9719626168224298E-3</v>
      </c>
    </row>
    <row r="76" spans="1:7" ht="15.75" x14ac:dyDescent="0.25">
      <c r="A76" s="11" t="s">
        <v>96</v>
      </c>
      <c r="B76" s="120">
        <v>1.5918420999999999E-2</v>
      </c>
      <c r="C76" s="159"/>
      <c r="D76" s="111"/>
      <c r="E76" s="111" t="s">
        <v>142</v>
      </c>
      <c r="F76">
        <v>135</v>
      </c>
      <c r="G76" s="21">
        <v>1.2616822429906542E-3</v>
      </c>
    </row>
    <row r="77" spans="1:7" ht="15.75" x14ac:dyDescent="0.25">
      <c r="A77" s="11" t="s">
        <v>96</v>
      </c>
      <c r="B77" s="120">
        <v>4.3435235000000003E-2</v>
      </c>
      <c r="C77" s="159"/>
      <c r="D77" s="111"/>
      <c r="E77" s="111" t="s">
        <v>105</v>
      </c>
      <c r="F77">
        <v>223</v>
      </c>
      <c r="G77" s="21">
        <v>2.0841121495327104E-3</v>
      </c>
    </row>
    <row r="78" spans="1:7" ht="15.75" x14ac:dyDescent="0.25">
      <c r="A78" s="11" t="s">
        <v>96</v>
      </c>
      <c r="B78" s="123">
        <v>3.4937499999999998E-6</v>
      </c>
      <c r="C78" s="159"/>
      <c r="D78" s="111"/>
      <c r="E78" s="111" t="s">
        <v>133</v>
      </c>
      <c r="F78">
        <v>2</v>
      </c>
      <c r="G78" s="21">
        <v>1.869158878504673E-5</v>
      </c>
    </row>
    <row r="79" spans="1:7" ht="15.75" x14ac:dyDescent="0.25">
      <c r="A79" s="11" t="s">
        <v>96</v>
      </c>
      <c r="B79" s="120">
        <v>1.7291021049999999</v>
      </c>
      <c r="C79" s="159"/>
      <c r="D79" s="111"/>
      <c r="E79" s="111" t="s">
        <v>106</v>
      </c>
      <c r="F79">
        <v>1407</v>
      </c>
      <c r="G79" s="21">
        <v>1.3149532710280375E-2</v>
      </c>
    </row>
    <row r="80" spans="1:7" ht="15.75" x14ac:dyDescent="0.25">
      <c r="A80" s="11" t="s">
        <v>96</v>
      </c>
      <c r="B80" s="120">
        <v>2.3492008000000002E-2</v>
      </c>
      <c r="C80" s="159"/>
      <c r="D80" s="111"/>
      <c r="E80" s="111" t="s">
        <v>107</v>
      </c>
      <c r="F80">
        <v>164</v>
      </c>
      <c r="G80" s="21">
        <v>1.5327102803738319E-3</v>
      </c>
    </row>
    <row r="81" spans="1:7" ht="15.75" x14ac:dyDescent="0.25">
      <c r="A81" s="11" t="s">
        <v>96</v>
      </c>
      <c r="B81" s="120">
        <v>3.1443790000000001E-3</v>
      </c>
      <c r="C81" s="159"/>
      <c r="D81" s="111"/>
      <c r="E81" s="111" t="s">
        <v>134</v>
      </c>
      <c r="F81">
        <v>60</v>
      </c>
      <c r="G81" s="21">
        <v>5.6074766355140187E-4</v>
      </c>
    </row>
    <row r="82" spans="1:7" ht="15.75" x14ac:dyDescent="0.25">
      <c r="A82" s="11" t="s">
        <v>96</v>
      </c>
      <c r="B82" s="120">
        <v>2.1804524409999999</v>
      </c>
      <c r="C82" s="159"/>
      <c r="D82" s="111"/>
      <c r="E82" s="111" t="s">
        <v>19</v>
      </c>
      <c r="F82">
        <v>1580</v>
      </c>
      <c r="G82" s="21">
        <v>1.4766355140186916E-2</v>
      </c>
    </row>
    <row r="83" spans="1:7" ht="15.75" x14ac:dyDescent="0.25">
      <c r="A83" s="11" t="s">
        <v>96</v>
      </c>
      <c r="B83" s="120">
        <v>5.056193554</v>
      </c>
      <c r="C83" s="159"/>
      <c r="D83" s="111"/>
      <c r="E83" s="111" t="s">
        <v>94</v>
      </c>
      <c r="F83">
        <v>2406</v>
      </c>
      <c r="G83" s="21">
        <v>2.2485981308411215E-2</v>
      </c>
    </row>
    <row r="84" spans="1:7" ht="15.75" x14ac:dyDescent="0.25">
      <c r="A84" s="11" t="s">
        <v>96</v>
      </c>
      <c r="B84" s="120">
        <v>9.447113E-3</v>
      </c>
      <c r="C84" s="159"/>
      <c r="D84" s="111"/>
      <c r="E84" s="111" t="s">
        <v>108</v>
      </c>
      <c r="F84">
        <v>104</v>
      </c>
      <c r="G84" s="21">
        <v>9.7196261682242987E-4</v>
      </c>
    </row>
    <row r="85" spans="1:7" ht="15.75" x14ac:dyDescent="0.25">
      <c r="A85" s="11" t="s">
        <v>96</v>
      </c>
      <c r="B85" s="120">
        <v>2.2360030999999999E-2</v>
      </c>
      <c r="C85" s="159"/>
      <c r="D85" s="111"/>
      <c r="E85" s="111" t="s">
        <v>21</v>
      </c>
      <c r="F85">
        <v>160</v>
      </c>
      <c r="G85" s="21">
        <v>1.4953271028037382E-3</v>
      </c>
    </row>
    <row r="86" spans="1:7" ht="15.75" x14ac:dyDescent="0.25">
      <c r="A86" s="11" t="s">
        <v>96</v>
      </c>
      <c r="B86" s="120">
        <v>5.949952E-2</v>
      </c>
      <c r="C86" s="159"/>
      <c r="D86" s="111"/>
      <c r="E86" s="111" t="s">
        <v>22</v>
      </c>
      <c r="F86">
        <v>261</v>
      </c>
      <c r="G86" s="21">
        <v>2.439252336448598E-3</v>
      </c>
    </row>
    <row r="87" spans="1:7" ht="15.75" x14ac:dyDescent="0.25">
      <c r="A87" s="11" t="s">
        <v>96</v>
      </c>
      <c r="B87" s="123">
        <v>4.27985E-5</v>
      </c>
      <c r="C87" s="159"/>
      <c r="D87" s="111"/>
      <c r="E87" s="111" t="s">
        <v>109</v>
      </c>
      <c r="F87">
        <v>7</v>
      </c>
      <c r="G87" s="21">
        <v>6.5420560747663547E-5</v>
      </c>
    </row>
    <row r="88" spans="1:7" ht="15.75" x14ac:dyDescent="0.25">
      <c r="A88" s="11" t="s">
        <v>96</v>
      </c>
      <c r="B88" s="120">
        <v>94.035615340000007</v>
      </c>
      <c r="C88" s="159"/>
      <c r="D88" s="111"/>
      <c r="E88" s="111" t="s">
        <v>9</v>
      </c>
      <c r="F88">
        <v>10376</v>
      </c>
      <c r="G88" s="21">
        <v>9.6971962616822435E-2</v>
      </c>
    </row>
    <row r="89" spans="1:7" ht="15.75" x14ac:dyDescent="0.25">
      <c r="A89" s="11" t="s">
        <v>96</v>
      </c>
      <c r="B89" s="120">
        <v>10.39610446</v>
      </c>
      <c r="C89" s="159"/>
      <c r="D89" s="111"/>
      <c r="E89" s="111" t="s">
        <v>23</v>
      </c>
      <c r="F89">
        <v>3450</v>
      </c>
      <c r="G89" s="21">
        <v>3.2242990654205606E-2</v>
      </c>
    </row>
    <row r="90" spans="1:7" ht="15.75" x14ac:dyDescent="0.25">
      <c r="A90" s="11" t="s">
        <v>96</v>
      </c>
      <c r="B90" s="120">
        <v>0.65352869199999997</v>
      </c>
      <c r="C90" s="159"/>
      <c r="D90" s="111"/>
      <c r="E90" s="111" t="s">
        <v>24</v>
      </c>
      <c r="F90">
        <v>865</v>
      </c>
      <c r="G90" s="21">
        <v>8.0841121495327101E-3</v>
      </c>
    </row>
    <row r="91" spans="1:7" ht="15.75" x14ac:dyDescent="0.25">
      <c r="A91" s="11" t="s">
        <v>96</v>
      </c>
      <c r="B91" s="120">
        <v>4.2274434E-2</v>
      </c>
      <c r="C91" s="159"/>
      <c r="D91" s="111"/>
      <c r="E91" s="111" t="s">
        <v>135</v>
      </c>
      <c r="F91">
        <v>220</v>
      </c>
      <c r="G91" s="21">
        <v>2.0560747663551401E-3</v>
      </c>
    </row>
    <row r="92" spans="1:7" ht="15.75" x14ac:dyDescent="0.25">
      <c r="A92" s="11" t="s">
        <v>96</v>
      </c>
      <c r="B92" s="120">
        <v>0.14326578700000001</v>
      </c>
      <c r="C92" s="159"/>
      <c r="D92" s="111"/>
      <c r="E92" s="111" t="s">
        <v>110</v>
      </c>
      <c r="F92">
        <v>405</v>
      </c>
      <c r="G92" s="21">
        <v>3.7850467289719625E-3</v>
      </c>
    </row>
    <row r="93" spans="1:7" ht="15.75" x14ac:dyDescent="0.25">
      <c r="A93" s="11" t="s">
        <v>96</v>
      </c>
      <c r="B93" s="120">
        <v>0.11764258900000001</v>
      </c>
      <c r="C93" s="159"/>
      <c r="E93" s="111" t="s">
        <v>136</v>
      </c>
    </row>
    <row r="94" spans="1:7" ht="15.75" x14ac:dyDescent="0.25">
      <c r="A94" s="11" t="s">
        <v>96</v>
      </c>
      <c r="B94" s="120">
        <v>1.6754520049999999</v>
      </c>
      <c r="C94" s="159"/>
      <c r="D94" s="111"/>
      <c r="E94" s="111" t="s">
        <v>25</v>
      </c>
      <c r="F94">
        <v>367</v>
      </c>
      <c r="G94" s="21">
        <v>3.4299065420560749E-3</v>
      </c>
    </row>
    <row r="95" spans="1:7" ht="15.75" x14ac:dyDescent="0.25">
      <c r="A95" s="11" t="s">
        <v>96</v>
      </c>
      <c r="B95" s="120">
        <v>8.7343869999999997E-3</v>
      </c>
      <c r="C95" s="159"/>
      <c r="D95" s="111"/>
      <c r="E95" s="111" t="s">
        <v>111</v>
      </c>
      <c r="F95">
        <v>1385</v>
      </c>
      <c r="G95" s="21">
        <v>1.2943925233644861E-2</v>
      </c>
    </row>
    <row r="96" spans="1:7" ht="15.75" x14ac:dyDescent="0.25">
      <c r="A96" s="11" t="s">
        <v>96</v>
      </c>
      <c r="B96" s="120">
        <v>0.20885754200000001</v>
      </c>
      <c r="C96" s="159"/>
      <c r="D96" s="111"/>
      <c r="E96" s="111" t="s">
        <v>137</v>
      </c>
      <c r="F96">
        <v>100</v>
      </c>
      <c r="G96" s="21">
        <v>9.3457943925233649E-4</v>
      </c>
    </row>
    <row r="97" spans="1:7" ht="15.75" x14ac:dyDescent="0.25">
      <c r="A97" s="11" t="s">
        <v>96</v>
      </c>
      <c r="B97" s="120">
        <v>0.137661805</v>
      </c>
      <c r="C97" s="159"/>
      <c r="D97" s="111"/>
      <c r="E97" s="111" t="s">
        <v>112</v>
      </c>
      <c r="F97">
        <v>489</v>
      </c>
      <c r="G97" s="21">
        <v>4.5700934579439249E-3</v>
      </c>
    </row>
    <row r="98" spans="1:7" ht="15.75" x14ac:dyDescent="0.25">
      <c r="A98" s="11" t="s">
        <v>96</v>
      </c>
      <c r="B98" s="120">
        <v>0.26614027400000001</v>
      </c>
      <c r="C98" s="159"/>
      <c r="D98" s="111"/>
      <c r="E98" s="111" t="s">
        <v>113</v>
      </c>
      <c r="F98">
        <v>397</v>
      </c>
      <c r="G98" s="21">
        <v>3.7102803738317757E-3</v>
      </c>
    </row>
    <row r="99" spans="1:7" ht="15.75" x14ac:dyDescent="0.25">
      <c r="A99" s="11" t="s">
        <v>96</v>
      </c>
      <c r="B99" s="120">
        <v>0.140449821</v>
      </c>
      <c r="C99" s="159"/>
      <c r="D99" s="111"/>
      <c r="E99" s="111" t="s">
        <v>114</v>
      </c>
      <c r="F99">
        <v>552</v>
      </c>
      <c r="G99" s="21">
        <v>5.1588785046728968E-3</v>
      </c>
    </row>
    <row r="100" spans="1:7" ht="15.75" x14ac:dyDescent="0.25">
      <c r="A100" s="11" t="s">
        <v>96</v>
      </c>
      <c r="B100" s="120">
        <v>0.16300462900000001</v>
      </c>
      <c r="C100" s="159"/>
      <c r="D100" s="111"/>
      <c r="E100" s="111" t="s">
        <v>115</v>
      </c>
      <c r="F100">
        <v>401</v>
      </c>
      <c r="G100" s="21">
        <v>3.7476635514018691E-3</v>
      </c>
    </row>
    <row r="101" spans="1:7" ht="15.75" x14ac:dyDescent="0.25">
      <c r="A101" s="11" t="s">
        <v>96</v>
      </c>
      <c r="B101" s="120">
        <v>0.87868722200000005</v>
      </c>
      <c r="C101" s="159"/>
      <c r="D101" s="111"/>
      <c r="E101" s="111" t="s">
        <v>26</v>
      </c>
      <c r="F101">
        <v>432</v>
      </c>
      <c r="G101" s="21">
        <v>4.0373831775700935E-3</v>
      </c>
    </row>
    <row r="102" spans="1:7" ht="15.75" x14ac:dyDescent="0.25">
      <c r="A102" s="11" t="s">
        <v>96</v>
      </c>
      <c r="B102" s="120">
        <v>5.1575683469999998</v>
      </c>
      <c r="C102" s="159"/>
      <c r="D102" s="111"/>
      <c r="E102" s="111" t="s">
        <v>56</v>
      </c>
      <c r="F102">
        <v>1003</v>
      </c>
      <c r="G102" s="21">
        <v>9.3738317757009349E-3</v>
      </c>
    </row>
    <row r="103" spans="1:7" ht="15.75" x14ac:dyDescent="0.25">
      <c r="A103" s="11" t="s">
        <v>96</v>
      </c>
      <c r="B103" s="120">
        <v>1.0568609E-2</v>
      </c>
      <c r="C103" s="159"/>
      <c r="D103" s="111"/>
      <c r="E103" s="111" t="s">
        <v>138</v>
      </c>
      <c r="F103">
        <v>2430</v>
      </c>
      <c r="G103" s="21">
        <v>2.2710280373831777E-2</v>
      </c>
    </row>
    <row r="104" spans="1:7" ht="15.75" x14ac:dyDescent="0.25">
      <c r="A104" s="11" t="s">
        <v>96</v>
      </c>
      <c r="B104" s="120">
        <v>1.9131802E-2</v>
      </c>
      <c r="C104" s="159"/>
      <c r="D104" s="111"/>
      <c r="E104" s="111" t="s">
        <v>116</v>
      </c>
      <c r="F104">
        <v>110</v>
      </c>
      <c r="G104" s="21">
        <v>1.0280373831775701E-3</v>
      </c>
    </row>
    <row r="105" spans="1:7" ht="15.75" x14ac:dyDescent="0.25">
      <c r="A105" s="11" t="s">
        <v>96</v>
      </c>
      <c r="B105" s="120">
        <v>1.3000262E-2</v>
      </c>
      <c r="C105" s="159"/>
      <c r="D105" s="111"/>
      <c r="E105" s="111" t="s">
        <v>139</v>
      </c>
      <c r="F105">
        <v>148</v>
      </c>
      <c r="G105" s="21">
        <v>1.3831775700934579E-3</v>
      </c>
    </row>
    <row r="106" spans="1:7" ht="15.75" x14ac:dyDescent="0.25">
      <c r="A106" s="11" t="s">
        <v>96</v>
      </c>
      <c r="B106" s="120">
        <v>3.490262032</v>
      </c>
      <c r="C106" s="159"/>
      <c r="D106" s="111"/>
      <c r="E106" s="111" t="s">
        <v>117</v>
      </c>
      <c r="F106">
        <v>122</v>
      </c>
      <c r="G106" s="21">
        <v>1.1401869158878504E-3</v>
      </c>
    </row>
    <row r="107" spans="1:7" ht="15.75" x14ac:dyDescent="0.25">
      <c r="A107" s="11" t="s">
        <v>96</v>
      </c>
      <c r="B107" s="120">
        <v>1.897699362</v>
      </c>
      <c r="C107" s="159"/>
      <c r="D107" s="111"/>
      <c r="E107" s="111" t="s">
        <v>28</v>
      </c>
      <c r="F107">
        <v>1999</v>
      </c>
      <c r="G107" s="21">
        <v>1.8682242990654206E-2</v>
      </c>
    </row>
    <row r="108" spans="1:7" ht="15.75" x14ac:dyDescent="0.25">
      <c r="A108" s="11" t="s">
        <v>96</v>
      </c>
      <c r="B108" s="120">
        <v>4.3435235000000003E-2</v>
      </c>
      <c r="C108" s="159"/>
      <c r="D108" s="111"/>
      <c r="E108" s="111" t="s">
        <v>92</v>
      </c>
    </row>
    <row r="109" spans="1:7" ht="15.75" x14ac:dyDescent="0.25">
      <c r="A109" s="11" t="s">
        <v>96</v>
      </c>
      <c r="B109" s="120">
        <v>1.1152939120000001</v>
      </c>
      <c r="C109" s="159"/>
      <c r="D109" s="111"/>
      <c r="E109" s="111" t="s">
        <v>118</v>
      </c>
      <c r="F109">
        <v>1474</v>
      </c>
      <c r="G109" s="21">
        <v>1.377570093457944E-2</v>
      </c>
    </row>
    <row r="110" spans="1:7" ht="15.75" x14ac:dyDescent="0.25">
      <c r="A110" s="11" t="s">
        <v>96</v>
      </c>
      <c r="B110" s="120">
        <v>0.41103677199999999</v>
      </c>
      <c r="C110" s="159"/>
      <c r="D110" s="111"/>
      <c r="E110" s="111" t="s">
        <v>85</v>
      </c>
      <c r="F110">
        <v>223</v>
      </c>
      <c r="G110" s="21">
        <v>2.0841121495327104E-3</v>
      </c>
    </row>
    <row r="111" spans="1:7" ht="15.75" x14ac:dyDescent="0.25">
      <c r="A111" s="11" t="s">
        <v>96</v>
      </c>
      <c r="B111" s="120">
        <v>50.888888989999998</v>
      </c>
      <c r="C111" s="159"/>
      <c r="D111" s="111"/>
      <c r="E111" s="111" t="s">
        <v>119</v>
      </c>
      <c r="F111">
        <v>1130</v>
      </c>
      <c r="G111" s="21">
        <v>1.0560747663551402E-2</v>
      </c>
    </row>
    <row r="112" spans="1:7" ht="15.75" x14ac:dyDescent="0.25">
      <c r="A112" s="11" t="s">
        <v>96</v>
      </c>
      <c r="B112" s="120">
        <v>1.716834658</v>
      </c>
      <c r="C112" s="159"/>
      <c r="D112" s="111"/>
      <c r="E112" s="111" t="s">
        <v>29</v>
      </c>
      <c r="F112">
        <v>686</v>
      </c>
      <c r="G112" s="21">
        <v>6.4112149532710282E-3</v>
      </c>
    </row>
    <row r="113" spans="1:7" ht="15.75" x14ac:dyDescent="0.25">
      <c r="A113" s="11" t="s">
        <v>96</v>
      </c>
      <c r="B113" s="120">
        <v>2.8378019999999999E-3</v>
      </c>
      <c r="C113" s="159"/>
      <c r="D113" s="111"/>
      <c r="E113" s="111" t="s">
        <v>16</v>
      </c>
      <c r="F113">
        <v>7633</v>
      </c>
      <c r="G113" s="21">
        <v>7.1336448598130847E-2</v>
      </c>
    </row>
    <row r="114" spans="1:7" ht="15.75" x14ac:dyDescent="0.25">
      <c r="A114" s="11" t="s">
        <v>96</v>
      </c>
      <c r="B114" s="120">
        <v>5.3287622999999999E-2</v>
      </c>
      <c r="C114" s="159"/>
      <c r="D114" s="111"/>
      <c r="E114" s="111" t="s">
        <v>54</v>
      </c>
      <c r="F114">
        <v>1402</v>
      </c>
      <c r="G114" s="21">
        <v>1.3102803738317757E-2</v>
      </c>
    </row>
    <row r="115" spans="1:7" ht="15.75" x14ac:dyDescent="0.25">
      <c r="A115" s="11" t="s">
        <v>96</v>
      </c>
      <c r="B115" s="120">
        <v>0.53823478000000002</v>
      </c>
      <c r="C115" s="159"/>
      <c r="D115" s="111"/>
      <c r="E115" s="111" t="s">
        <v>37</v>
      </c>
      <c r="F115">
        <v>57</v>
      </c>
      <c r="G115" s="21">
        <v>5.3271028037383172E-4</v>
      </c>
    </row>
    <row r="116" spans="1:7" ht="15.75" x14ac:dyDescent="0.25">
      <c r="A116" s="11" t="s">
        <v>96</v>
      </c>
      <c r="B116" s="120">
        <v>0.16679972000000001</v>
      </c>
      <c r="C116" s="159"/>
      <c r="D116" s="111"/>
      <c r="E116" s="111" t="s">
        <v>120</v>
      </c>
      <c r="F116">
        <v>247</v>
      </c>
      <c r="G116" s="21">
        <v>2.3084112149532711E-3</v>
      </c>
    </row>
    <row r="117" spans="1:7" ht="15.75" x14ac:dyDescent="0.25">
      <c r="A117" s="11" t="s">
        <v>96</v>
      </c>
      <c r="B117" s="120">
        <v>8.9440099999999996E-4</v>
      </c>
      <c r="C117" s="159"/>
      <c r="D117" s="111"/>
      <c r="E117" s="111" t="s">
        <v>121</v>
      </c>
      <c r="F117">
        <v>785</v>
      </c>
      <c r="G117" s="21">
        <v>7.3364485981308415E-3</v>
      </c>
    </row>
    <row r="118" spans="1:7" ht="15.75" x14ac:dyDescent="0.25">
      <c r="A118" s="11" t="s">
        <v>96</v>
      </c>
      <c r="B118" s="120">
        <v>1.0956415000000001E-2</v>
      </c>
      <c r="C118" s="159"/>
      <c r="D118" s="111"/>
      <c r="E118" s="111" t="s">
        <v>32</v>
      </c>
      <c r="F118">
        <v>437</v>
      </c>
      <c r="G118" s="21">
        <v>4.08411214953271E-3</v>
      </c>
    </row>
    <row r="119" spans="1:7" ht="15.75" x14ac:dyDescent="0.25">
      <c r="A119" s="11" t="s">
        <v>96</v>
      </c>
      <c r="B119" s="120">
        <v>1.8618220000000001E-2</v>
      </c>
      <c r="C119" s="159"/>
      <c r="D119" s="111"/>
      <c r="E119" s="111" t="s">
        <v>122</v>
      </c>
      <c r="F119">
        <v>32</v>
      </c>
      <c r="G119" s="21">
        <v>2.9906542056074768E-4</v>
      </c>
    </row>
    <row r="120" spans="1:7" ht="15.75" x14ac:dyDescent="0.25">
      <c r="A120" s="11" t="s">
        <v>96</v>
      </c>
      <c r="B120" s="123">
        <v>8.7343900000000002E-5</v>
      </c>
      <c r="C120" s="159"/>
      <c r="D120" s="111"/>
      <c r="E120" s="111" t="s">
        <v>123</v>
      </c>
      <c r="F120">
        <v>112</v>
      </c>
      <c r="G120" s="21">
        <v>1.0467289719626168E-3</v>
      </c>
    </row>
    <row r="121" spans="1:7" ht="15.75" x14ac:dyDescent="0.25">
      <c r="A121" s="11" t="s">
        <v>96</v>
      </c>
      <c r="B121" s="120">
        <v>6.4620490869999996</v>
      </c>
      <c r="C121" s="159"/>
      <c r="D121" s="111"/>
      <c r="E121" s="111" t="s">
        <v>124</v>
      </c>
      <c r="F121">
        <v>146</v>
      </c>
      <c r="G121" s="21">
        <v>1.3644859813084112E-3</v>
      </c>
    </row>
    <row r="122" spans="1:7" ht="15.75" x14ac:dyDescent="0.25">
      <c r="A122" s="11" t="s">
        <v>96</v>
      </c>
      <c r="B122" s="120">
        <v>5.8730020000000004E-3</v>
      </c>
      <c r="C122" s="159"/>
      <c r="D122" s="111"/>
      <c r="E122" s="111" t="s">
        <v>140</v>
      </c>
      <c r="F122">
        <v>10</v>
      </c>
      <c r="G122" s="21">
        <v>9.3457943925233641E-5</v>
      </c>
    </row>
    <row r="123" spans="1:7" ht="15.75" x14ac:dyDescent="0.25">
      <c r="A123" s="11" t="s">
        <v>96</v>
      </c>
      <c r="B123" s="120">
        <v>4.9130930000000003E-3</v>
      </c>
      <c r="C123" s="159"/>
      <c r="D123" s="111"/>
      <c r="E123" s="111" t="s">
        <v>125</v>
      </c>
      <c r="F123">
        <v>2720</v>
      </c>
      <c r="G123" s="21">
        <v>2.5420560747663551E-2</v>
      </c>
    </row>
    <row r="124" spans="1:7" ht="15.75" x14ac:dyDescent="0.25">
      <c r="A124" s="11" t="s">
        <v>96</v>
      </c>
      <c r="B124" s="120">
        <v>12.02857979</v>
      </c>
      <c r="C124" s="159"/>
      <c r="D124" s="111"/>
      <c r="E124" s="111" t="s">
        <v>31</v>
      </c>
      <c r="F124">
        <v>82</v>
      </c>
      <c r="G124" s="21">
        <v>7.6635514018691593E-4</v>
      </c>
    </row>
    <row r="125" spans="1:7" ht="15.75" x14ac:dyDescent="0.25">
      <c r="A125" s="11" t="s">
        <v>96</v>
      </c>
      <c r="B125" s="120">
        <v>0.126124552</v>
      </c>
      <c r="C125" s="159"/>
      <c r="D125" s="111"/>
      <c r="E125" s="111" t="s">
        <v>141</v>
      </c>
      <c r="F125">
        <v>75</v>
      </c>
      <c r="G125" s="21">
        <v>7.0093457943925228E-4</v>
      </c>
    </row>
    <row r="126" spans="1:7" ht="15.75" x14ac:dyDescent="0.25">
      <c r="A126" s="11" t="s">
        <v>96</v>
      </c>
      <c r="B126" s="120">
        <v>0.71063324299999997</v>
      </c>
      <c r="C126" s="159"/>
      <c r="D126" s="111"/>
      <c r="E126" s="111" t="s">
        <v>126</v>
      </c>
      <c r="F126">
        <v>3711</v>
      </c>
      <c r="G126" s="21">
        <v>3.4682242990654207E-2</v>
      </c>
    </row>
    <row r="127" spans="1:7" ht="15.75" x14ac:dyDescent="0.25">
      <c r="A127" s="11" t="s">
        <v>96</v>
      </c>
      <c r="B127" s="120">
        <v>145.34893880000001</v>
      </c>
      <c r="C127" s="159"/>
      <c r="D127" s="111"/>
      <c r="E127" s="111" t="s">
        <v>127</v>
      </c>
      <c r="F127">
        <v>380</v>
      </c>
      <c r="G127" s="21">
        <v>3.5514018691588786E-3</v>
      </c>
    </row>
    <row r="128" spans="1:7" ht="15.75" x14ac:dyDescent="0.25">
      <c r="A128" s="11" t="s">
        <v>96</v>
      </c>
      <c r="B128" s="120">
        <v>0.54511310999999996</v>
      </c>
      <c r="C128" s="159"/>
      <c r="D128" s="111"/>
      <c r="E128" s="111" t="s">
        <v>128</v>
      </c>
      <c r="F128">
        <v>902</v>
      </c>
      <c r="G128" s="21">
        <v>8.4299065420560745E-3</v>
      </c>
    </row>
    <row r="129" spans="1:10" ht="15.75" x14ac:dyDescent="0.25">
      <c r="A129" s="11" t="s">
        <v>96</v>
      </c>
      <c r="B129" s="120">
        <v>0.237998078</v>
      </c>
      <c r="C129" s="159"/>
      <c r="D129" s="111"/>
      <c r="E129" s="111" t="s">
        <v>38</v>
      </c>
      <c r="F129">
        <v>12900</v>
      </c>
      <c r="G129" s="21">
        <v>0.1205607476635514</v>
      </c>
    </row>
    <row r="130" spans="1:10" ht="15.75" x14ac:dyDescent="0.25">
      <c r="A130" s="11" t="s">
        <v>96</v>
      </c>
      <c r="B130" s="120">
        <v>9.5117499999999996E-4</v>
      </c>
      <c r="C130" s="159"/>
      <c r="D130" s="111"/>
      <c r="E130" s="111" t="s">
        <v>129</v>
      </c>
      <c r="F130">
        <v>790</v>
      </c>
      <c r="G130" s="21">
        <v>7.383177570093458E-3</v>
      </c>
    </row>
    <row r="131" spans="1:10" ht="15.75" x14ac:dyDescent="0.25">
      <c r="A131" s="11" t="s">
        <v>96</v>
      </c>
      <c r="B131" s="120">
        <v>3.2500659999999998E-3</v>
      </c>
      <c r="C131" s="159"/>
      <c r="D131" s="111"/>
      <c r="E131" s="111" t="s">
        <v>12</v>
      </c>
      <c r="F131">
        <v>522</v>
      </c>
      <c r="G131" s="21">
        <v>4.8785046728971959E-3</v>
      </c>
    </row>
    <row r="132" spans="1:10" x14ac:dyDescent="0.25">
      <c r="A132" s="11" t="s">
        <v>96</v>
      </c>
      <c r="B132">
        <f>POWER((F132/$J$58)*100, 2)</f>
        <v>9.5117477508952733E-4</v>
      </c>
      <c r="D132" s="111"/>
      <c r="E132" s="111" t="s">
        <v>47</v>
      </c>
      <c r="F132">
        <v>33</v>
      </c>
      <c r="G132" s="21">
        <v>3.0841121495327103E-4</v>
      </c>
    </row>
    <row r="133" spans="1:10" x14ac:dyDescent="0.25">
      <c r="A133" s="150" t="s">
        <v>96</v>
      </c>
      <c r="B133" s="12">
        <f>POWER((F133/$J$58)*100, 2)</f>
        <v>3.2500655079046202E-3</v>
      </c>
      <c r="C133" s="150"/>
      <c r="D133" s="12"/>
      <c r="E133" s="12" t="s">
        <v>86</v>
      </c>
      <c r="F133" s="12">
        <v>61</v>
      </c>
      <c r="G133" s="27">
        <v>5.7009345794392522E-4</v>
      </c>
      <c r="H133" s="12"/>
      <c r="I133" s="12"/>
      <c r="J133" s="150"/>
    </row>
    <row r="134" spans="1:10" x14ac:dyDescent="0.25">
      <c r="A134" s="11" t="s">
        <v>149</v>
      </c>
      <c r="B134">
        <v>278.14419890244068</v>
      </c>
      <c r="C134" s="11">
        <v>1735.6505252988773</v>
      </c>
      <c r="E134" s="127" t="s">
        <v>99</v>
      </c>
      <c r="F134">
        <v>4553</v>
      </c>
      <c r="G134" s="21">
        <v>0.16677655677655678</v>
      </c>
      <c r="J134" s="11">
        <v>27300</v>
      </c>
    </row>
    <row r="135" spans="1:10" x14ac:dyDescent="0.25">
      <c r="A135" s="11" t="s">
        <v>149</v>
      </c>
      <c r="B135">
        <v>1.6249245260234275</v>
      </c>
      <c r="E135" s="127" t="s">
        <v>6</v>
      </c>
      <c r="F135">
        <v>348</v>
      </c>
      <c r="G135" s="21">
        <v>1.2747252747252748E-2</v>
      </c>
    </row>
    <row r="136" spans="1:10" x14ac:dyDescent="0.25">
      <c r="A136" s="11" t="s">
        <v>149</v>
      </c>
      <c r="B136">
        <v>963.72720685907495</v>
      </c>
      <c r="E136" s="127" t="s">
        <v>82</v>
      </c>
      <c r="F136">
        <v>8475</v>
      </c>
      <c r="G136" s="21">
        <v>0.31043956043956045</v>
      </c>
    </row>
    <row r="137" spans="1:10" x14ac:dyDescent="0.25">
      <c r="A137" s="11" t="s">
        <v>149</v>
      </c>
      <c r="B137">
        <v>1.6909525151283393</v>
      </c>
      <c r="E137" s="127" t="s">
        <v>151</v>
      </c>
      <c r="F137">
        <v>355</v>
      </c>
      <c r="G137" s="21">
        <v>1.3003663003663004E-2</v>
      </c>
    </row>
    <row r="138" spans="1:10" x14ac:dyDescent="0.25">
      <c r="A138" s="11" t="s">
        <v>149</v>
      </c>
      <c r="B138">
        <v>0.90702947845805004</v>
      </c>
      <c r="E138" s="127" t="s">
        <v>15</v>
      </c>
      <c r="F138">
        <v>260</v>
      </c>
      <c r="G138" s="21">
        <v>9.5238095238095247E-3</v>
      </c>
    </row>
    <row r="139" spans="1:10" x14ac:dyDescent="0.25">
      <c r="A139" s="11" t="s">
        <v>149</v>
      </c>
      <c r="B139">
        <v>1.5970293442820913</v>
      </c>
      <c r="E139" s="127" t="s">
        <v>152</v>
      </c>
      <c r="F139">
        <v>345</v>
      </c>
      <c r="G139" s="21">
        <v>1.2637362637362638E-2</v>
      </c>
    </row>
    <row r="140" spans="1:10" x14ac:dyDescent="0.25">
      <c r="A140" s="11" t="s">
        <v>149</v>
      </c>
      <c r="B140">
        <v>168.4290544620215</v>
      </c>
      <c r="E140" s="127" t="s">
        <v>94</v>
      </c>
      <c r="F140">
        <v>3543</v>
      </c>
      <c r="G140" s="21">
        <v>0.12978021978021978</v>
      </c>
    </row>
    <row r="141" spans="1:10" x14ac:dyDescent="0.25">
      <c r="A141" s="11" t="s">
        <v>149</v>
      </c>
      <c r="B141">
        <v>38.776851963665152</v>
      </c>
      <c r="E141" s="127" t="s">
        <v>136</v>
      </c>
      <c r="F141">
        <v>1700</v>
      </c>
      <c r="G141" s="21">
        <v>6.2271062271062272E-2</v>
      </c>
    </row>
    <row r="142" spans="1:10" x14ac:dyDescent="0.25">
      <c r="A142" s="11" t="s">
        <v>149</v>
      </c>
      <c r="B142">
        <v>15.650283782151911</v>
      </c>
      <c r="E142" s="127" t="s">
        <v>153</v>
      </c>
      <c r="F142">
        <v>1080</v>
      </c>
      <c r="G142" s="21">
        <v>3.9560439560439559E-2</v>
      </c>
    </row>
    <row r="143" spans="1:10" x14ac:dyDescent="0.25">
      <c r="A143" s="11" t="s">
        <v>149</v>
      </c>
      <c r="B143">
        <v>236.68639053254438</v>
      </c>
      <c r="E143" s="127" t="s">
        <v>16</v>
      </c>
      <c r="F143">
        <v>4200</v>
      </c>
      <c r="G143" s="21">
        <v>0.15384615384615385</v>
      </c>
    </row>
    <row r="144" spans="1:10" x14ac:dyDescent="0.25">
      <c r="A144" s="11" t="s">
        <v>149</v>
      </c>
      <c r="B144">
        <v>5.7740745213272682</v>
      </c>
      <c r="E144" s="127" t="s">
        <v>32</v>
      </c>
      <c r="F144">
        <v>656</v>
      </c>
      <c r="G144" s="21">
        <v>2.4029304029304029E-2</v>
      </c>
    </row>
    <row r="145" spans="1:11" x14ac:dyDescent="0.25">
      <c r="A145" s="11" t="s">
        <v>149</v>
      </c>
      <c r="B145">
        <v>3.3543989587945626E-2</v>
      </c>
      <c r="E145" s="127" t="s">
        <v>126</v>
      </c>
      <c r="F145">
        <v>50</v>
      </c>
      <c r="G145" s="21">
        <v>1.8315018315018315E-3</v>
      </c>
    </row>
    <row r="146" spans="1:11" x14ac:dyDescent="0.25">
      <c r="A146" s="11" t="s">
        <v>149</v>
      </c>
      <c r="B146">
        <v>3.2876464195145521</v>
      </c>
      <c r="E146" s="127" t="s">
        <v>128</v>
      </c>
      <c r="F146">
        <v>495</v>
      </c>
      <c r="G146" s="21">
        <v>1.8131868131868133E-2</v>
      </c>
    </row>
    <row r="147" spans="1:11" x14ac:dyDescent="0.25">
      <c r="A147" s="150" t="s">
        <v>149</v>
      </c>
      <c r="B147" s="12">
        <v>19.321338002656688</v>
      </c>
      <c r="C147" s="150"/>
      <c r="D147" s="12"/>
      <c r="E147" s="12" t="s">
        <v>38</v>
      </c>
      <c r="F147" s="12">
        <v>1200</v>
      </c>
      <c r="G147" s="27">
        <v>4.3956043956043959E-2</v>
      </c>
      <c r="H147" s="12"/>
      <c r="I147" s="12"/>
      <c r="J147" s="150"/>
    </row>
    <row r="148" spans="1:11" x14ac:dyDescent="0.25">
      <c r="A148" s="11" t="s">
        <v>155</v>
      </c>
      <c r="B148" s="146">
        <f>POWER((F148/$J$148)*100, 2)</f>
        <v>0</v>
      </c>
      <c r="C148" s="11">
        <f>SUM(B148:B190)</f>
        <v>1458.0163307655816</v>
      </c>
      <c r="D148" s="146"/>
      <c r="E148" s="146" t="s">
        <v>17</v>
      </c>
      <c r="F148" s="110"/>
      <c r="H148" s="146"/>
      <c r="I148" s="146"/>
      <c r="J148" s="146">
        <f>42600+104+2</f>
        <v>42706</v>
      </c>
      <c r="K148" s="146"/>
    </row>
    <row r="149" spans="1:11" x14ac:dyDescent="0.25">
      <c r="A149" s="11" t="s">
        <v>155</v>
      </c>
      <c r="B149" s="146">
        <f>POWER((F149/$J$148)*100, 2)</f>
        <v>0.63384058337774929</v>
      </c>
      <c r="D149" s="146"/>
      <c r="E149" s="146" t="s">
        <v>97</v>
      </c>
      <c r="F149" s="110">
        <v>340</v>
      </c>
      <c r="G149" s="21">
        <f>F149/$J$148</f>
        <v>7.9614105746265169E-3</v>
      </c>
      <c r="H149" s="146"/>
      <c r="I149" s="146"/>
      <c r="J149" s="76"/>
      <c r="K149" s="146"/>
    </row>
    <row r="150" spans="1:11" ht="15.75" customHeight="1" x14ac:dyDescent="0.25">
      <c r="A150" s="11" t="s">
        <v>155</v>
      </c>
      <c r="B150" s="146">
        <f>POWER((F150/$J$148)*100, 2)</f>
        <v>0</v>
      </c>
      <c r="D150" s="146"/>
      <c r="E150" s="146" t="s">
        <v>5</v>
      </c>
      <c r="F150" s="110"/>
      <c r="G150" s="21">
        <f>F150/$J$148</f>
        <v>0</v>
      </c>
      <c r="H150" s="146"/>
      <c r="I150" s="146"/>
      <c r="J150" s="76"/>
      <c r="K150" s="146"/>
    </row>
    <row r="151" spans="1:11" x14ac:dyDescent="0.25">
      <c r="A151" s="11" t="s">
        <v>155</v>
      </c>
      <c r="B151" s="146">
        <f>POWER((F151/$J$148)*100, 2)</f>
        <v>13.054314179016703</v>
      </c>
      <c r="D151" s="146"/>
      <c r="E151" s="146" t="s">
        <v>6</v>
      </c>
      <c r="F151" s="110">
        <v>1543</v>
      </c>
      <c r="G151" s="21">
        <f>F151/$J$148</f>
        <v>3.6130754460731516E-2</v>
      </c>
      <c r="H151" s="146"/>
      <c r="I151" s="146"/>
      <c r="J151" s="76"/>
      <c r="K151" s="146"/>
    </row>
    <row r="152" spans="1:11" s="146" customFormat="1" x14ac:dyDescent="0.25">
      <c r="A152" s="11" t="s">
        <v>155</v>
      </c>
      <c r="C152" s="11"/>
      <c r="E152" s="146" t="s">
        <v>168</v>
      </c>
      <c r="F152" s="110"/>
      <c r="G152" s="21"/>
      <c r="J152" s="76"/>
    </row>
    <row r="153" spans="1:11" x14ac:dyDescent="0.25">
      <c r="A153" s="11" t="s">
        <v>155</v>
      </c>
      <c r="B153" s="146">
        <f t="shared" ref="B153:B190" si="8">POWER((F153/$J$148)*100, 2)</f>
        <v>0</v>
      </c>
      <c r="D153" s="146"/>
      <c r="E153" s="146" t="s">
        <v>82</v>
      </c>
      <c r="F153" s="110"/>
      <c r="H153" s="146"/>
      <c r="I153" s="146"/>
      <c r="J153" s="76"/>
      <c r="K153" s="146"/>
    </row>
    <row r="154" spans="1:11" x14ac:dyDescent="0.25">
      <c r="A154" s="11" t="s">
        <v>155</v>
      </c>
      <c r="B154" s="146">
        <f t="shared" si="8"/>
        <v>1.2014328179129596E-4</v>
      </c>
      <c r="D154" s="146"/>
      <c r="E154" s="146" t="s">
        <v>83</v>
      </c>
      <c r="F154" s="110">
        <v>4.681</v>
      </c>
      <c r="G154" s="21">
        <f t="shared" ref="G154:G160" si="9">F154/$J$148</f>
        <v>1.096098908818433E-4</v>
      </c>
      <c r="H154" s="146"/>
      <c r="I154" s="146"/>
      <c r="J154" s="76"/>
      <c r="K154" s="146"/>
    </row>
    <row r="155" spans="1:11" x14ac:dyDescent="0.25">
      <c r="A155" s="11" t="s">
        <v>155</v>
      </c>
      <c r="B155" s="146">
        <f t="shared" si="8"/>
        <v>197.38980105189415</v>
      </c>
      <c r="D155" s="146"/>
      <c r="E155" s="146" t="s">
        <v>15</v>
      </c>
      <c r="F155" s="110">
        <v>6000</v>
      </c>
      <c r="G155" s="21">
        <f t="shared" si="9"/>
        <v>0.14049548072870321</v>
      </c>
      <c r="H155" s="146"/>
      <c r="I155" s="146"/>
      <c r="J155" s="76"/>
      <c r="K155" s="146"/>
    </row>
    <row r="156" spans="1:11" x14ac:dyDescent="0.25">
      <c r="A156" s="11" t="s">
        <v>155</v>
      </c>
      <c r="B156" s="146">
        <f t="shared" si="8"/>
        <v>0.26537962141421334</v>
      </c>
      <c r="D156" s="146"/>
      <c r="E156" s="146" t="s">
        <v>156</v>
      </c>
      <c r="F156" s="110">
        <v>220</v>
      </c>
      <c r="G156" s="21">
        <f t="shared" si="9"/>
        <v>5.1515009600524514E-3</v>
      </c>
      <c r="H156" s="146"/>
      <c r="I156" s="146"/>
      <c r="J156" s="76"/>
      <c r="K156" s="146"/>
    </row>
    <row r="157" spans="1:11" x14ac:dyDescent="0.25">
      <c r="A157" s="11" t="s">
        <v>155</v>
      </c>
      <c r="B157" s="146">
        <f t="shared" si="8"/>
        <v>3.6868028396470443E-4</v>
      </c>
      <c r="D157" s="146"/>
      <c r="E157" s="146" t="s">
        <v>103</v>
      </c>
      <c r="F157" s="110">
        <v>8.1999999999999993</v>
      </c>
      <c r="G157" s="21">
        <f t="shared" si="9"/>
        <v>1.9201049032922771E-4</v>
      </c>
      <c r="H157" s="146"/>
      <c r="I157" s="146"/>
      <c r="J157" s="76"/>
      <c r="K157" s="146"/>
    </row>
    <row r="158" spans="1:11" x14ac:dyDescent="0.25">
      <c r="A158" s="11" t="s">
        <v>155</v>
      </c>
      <c r="B158" s="146">
        <f t="shared" si="8"/>
        <v>0.49281675594823043</v>
      </c>
      <c r="D158" s="146"/>
      <c r="E158" s="146" t="s">
        <v>106</v>
      </c>
      <c r="F158" s="110">
        <f>298+1.8</f>
        <v>299.8</v>
      </c>
      <c r="G158" s="21">
        <f t="shared" si="9"/>
        <v>7.0200908537442052E-3</v>
      </c>
      <c r="H158" s="146"/>
      <c r="I158" s="146"/>
      <c r="J158" s="76"/>
      <c r="K158" s="146"/>
    </row>
    <row r="159" spans="1:11" x14ac:dyDescent="0.25">
      <c r="A159" s="11" t="s">
        <v>155</v>
      </c>
      <c r="B159" s="146">
        <f t="shared" si="8"/>
        <v>0.39381458529864594</v>
      </c>
      <c r="D159" s="146"/>
      <c r="E159" s="146" t="s">
        <v>164</v>
      </c>
      <c r="F159" s="110">
        <v>268</v>
      </c>
      <c r="G159" s="21">
        <f t="shared" si="9"/>
        <v>6.2754648058820778E-3</v>
      </c>
      <c r="H159" s="146"/>
      <c r="I159" s="146"/>
      <c r="J159" s="76"/>
      <c r="K159" s="146"/>
    </row>
    <row r="160" spans="1:11" x14ac:dyDescent="0.25">
      <c r="A160" s="11" t="s">
        <v>155</v>
      </c>
      <c r="B160" s="146">
        <f t="shared" si="8"/>
        <v>0.79175242421926439</v>
      </c>
      <c r="D160" s="146"/>
      <c r="E160" s="146" t="s">
        <v>9</v>
      </c>
      <c r="F160" s="110">
        <v>380</v>
      </c>
      <c r="G160" s="21">
        <f t="shared" si="9"/>
        <v>8.8980471128178706E-3</v>
      </c>
      <c r="H160" s="146"/>
      <c r="I160" s="146"/>
      <c r="J160" s="76"/>
      <c r="K160" s="146"/>
    </row>
    <row r="161" spans="1:11" x14ac:dyDescent="0.25">
      <c r="A161" s="11" t="s">
        <v>155</v>
      </c>
      <c r="B161" s="146">
        <f t="shared" si="8"/>
        <v>0</v>
      </c>
      <c r="D161" s="146"/>
      <c r="E161" s="146" t="s">
        <v>23</v>
      </c>
      <c r="F161" s="110"/>
      <c r="H161" s="146"/>
      <c r="I161" s="146"/>
      <c r="J161" s="76"/>
      <c r="K161" s="146"/>
    </row>
    <row r="162" spans="1:11" x14ac:dyDescent="0.25">
      <c r="A162" s="11" t="s">
        <v>155</v>
      </c>
      <c r="B162" s="146">
        <f t="shared" si="8"/>
        <v>0.49347450262973558</v>
      </c>
      <c r="D162" s="146"/>
      <c r="E162" s="146" t="s">
        <v>135</v>
      </c>
      <c r="F162" s="110">
        <v>300</v>
      </c>
      <c r="G162" s="21">
        <f t="shared" ref="G162:G186" si="10">F162/$J$148</f>
        <v>7.0247740364351614E-3</v>
      </c>
      <c r="H162" s="146"/>
      <c r="I162" s="146"/>
      <c r="J162" s="76"/>
      <c r="K162" s="146"/>
    </row>
    <row r="163" spans="1:11" x14ac:dyDescent="0.25">
      <c r="A163" s="11" t="s">
        <v>155</v>
      </c>
      <c r="B163" s="146">
        <f t="shared" si="8"/>
        <v>9.4094621551432116</v>
      </c>
      <c r="D163" s="146"/>
      <c r="E163" s="146" t="s">
        <v>136</v>
      </c>
      <c r="F163" s="110">
        <v>1310</v>
      </c>
      <c r="G163" s="21">
        <f t="shared" si="10"/>
        <v>3.0674846625766871E-2</v>
      </c>
      <c r="H163" s="146"/>
      <c r="I163" s="146"/>
      <c r="J163" s="76"/>
      <c r="K163" s="146"/>
    </row>
    <row r="164" spans="1:11" x14ac:dyDescent="0.25">
      <c r="A164" s="11" t="s">
        <v>155</v>
      </c>
      <c r="B164" s="146">
        <f t="shared" si="8"/>
        <v>20.297023004963236</v>
      </c>
      <c r="D164" s="146"/>
      <c r="E164" s="146" t="s">
        <v>153</v>
      </c>
      <c r="F164" s="110">
        <v>1924</v>
      </c>
      <c r="G164" s="21">
        <f t="shared" si="10"/>
        <v>4.5052217487004165E-2</v>
      </c>
      <c r="H164" s="146"/>
      <c r="I164" s="146"/>
      <c r="J164" s="76"/>
      <c r="K164" s="146"/>
    </row>
    <row r="165" spans="1:11" x14ac:dyDescent="0.25">
      <c r="A165" s="11" t="s">
        <v>155</v>
      </c>
      <c r="B165" s="146">
        <f t="shared" si="8"/>
        <v>2.1279168858397116E-3</v>
      </c>
      <c r="D165" s="146"/>
      <c r="E165" s="146" t="s">
        <v>36</v>
      </c>
      <c r="F165" s="110">
        <v>19.7</v>
      </c>
      <c r="G165" s="21">
        <f t="shared" si="10"/>
        <v>4.6129349505924223E-4</v>
      </c>
      <c r="H165" s="146"/>
      <c r="I165" s="146"/>
      <c r="J165" s="76"/>
      <c r="K165" s="146"/>
    </row>
    <row r="166" spans="1:11" x14ac:dyDescent="0.25">
      <c r="A166" s="11" t="s">
        <v>155</v>
      </c>
      <c r="B166" s="146">
        <f t="shared" si="8"/>
        <v>6.0450626572142604E-2</v>
      </c>
      <c r="D166" s="146"/>
      <c r="E166" s="146" t="s">
        <v>137</v>
      </c>
      <c r="F166" s="110">
        <v>105</v>
      </c>
      <c r="G166" s="21">
        <f t="shared" si="10"/>
        <v>2.4586709127523065E-3</v>
      </c>
      <c r="H166" s="146"/>
      <c r="I166" s="146"/>
      <c r="J166" s="76"/>
      <c r="K166" s="146"/>
    </row>
    <row r="167" spans="1:11" x14ac:dyDescent="0.25">
      <c r="A167" s="11" t="s">
        <v>155</v>
      </c>
      <c r="B167" s="146">
        <f t="shared" si="8"/>
        <v>0.4459860256486684</v>
      </c>
      <c r="D167" s="146"/>
      <c r="E167" s="146" t="s">
        <v>56</v>
      </c>
      <c r="F167" s="110">
        <v>285.2</v>
      </c>
      <c r="G167" s="21">
        <f t="shared" si="10"/>
        <v>6.6782185173043596E-3</v>
      </c>
      <c r="H167" s="146"/>
      <c r="I167" s="146"/>
      <c r="J167" s="76"/>
      <c r="K167" s="146"/>
    </row>
    <row r="168" spans="1:11" x14ac:dyDescent="0.25">
      <c r="A168" s="11" t="s">
        <v>155</v>
      </c>
      <c r="B168" s="146">
        <f t="shared" si="8"/>
        <v>308.4215641435847</v>
      </c>
      <c r="D168" s="146"/>
      <c r="E168" s="146" t="s">
        <v>165</v>
      </c>
      <c r="F168" s="110">
        <v>7500</v>
      </c>
      <c r="G168" s="21">
        <f t="shared" si="10"/>
        <v>0.17561935091087905</v>
      </c>
      <c r="H168" s="146"/>
      <c r="I168" s="146"/>
      <c r="J168" s="76"/>
      <c r="K168" s="146"/>
    </row>
    <row r="169" spans="1:11" x14ac:dyDescent="0.25">
      <c r="A169" s="11" t="s">
        <v>155</v>
      </c>
      <c r="B169" s="146">
        <f t="shared" si="8"/>
        <v>0.30022988739993106</v>
      </c>
      <c r="D169" s="146"/>
      <c r="E169" s="146" t="s">
        <v>157</v>
      </c>
      <c r="F169" s="110">
        <v>234</v>
      </c>
      <c r="G169" s="21">
        <f t="shared" si="10"/>
        <v>5.4793237484194257E-3</v>
      </c>
      <c r="H169" s="146"/>
      <c r="I169" s="146"/>
      <c r="J169" s="76"/>
      <c r="K169" s="146"/>
    </row>
    <row r="170" spans="1:11" x14ac:dyDescent="0.25">
      <c r="A170" s="11" t="s">
        <v>155</v>
      </c>
      <c r="B170" s="146">
        <f t="shared" si="8"/>
        <v>2.0849297736106325E-5</v>
      </c>
      <c r="D170" s="146"/>
      <c r="E170" s="146" t="s">
        <v>28</v>
      </c>
      <c r="F170" s="110">
        <v>1.95</v>
      </c>
      <c r="G170" s="21">
        <f t="shared" si="10"/>
        <v>4.5661031236828549E-5</v>
      </c>
      <c r="H170" s="146"/>
      <c r="I170" s="146"/>
      <c r="J170" s="76"/>
      <c r="K170" s="146"/>
    </row>
    <row r="171" spans="1:11" x14ac:dyDescent="0.25">
      <c r="A171" s="11" t="s">
        <v>155</v>
      </c>
      <c r="B171" s="146">
        <f t="shared" si="8"/>
        <v>4.478853761109902E-4</v>
      </c>
      <c r="D171" s="146"/>
      <c r="E171" s="146" t="s">
        <v>92</v>
      </c>
      <c r="F171" s="110">
        <v>9.0380000000000003</v>
      </c>
      <c r="G171" s="21">
        <f t="shared" si="10"/>
        <v>2.1163302580433664E-4</v>
      </c>
      <c r="H171" s="146"/>
      <c r="I171" s="146"/>
      <c r="J171" s="76"/>
      <c r="K171" s="146"/>
    </row>
    <row r="172" spans="1:11" x14ac:dyDescent="0.25">
      <c r="A172" s="11" t="s">
        <v>155</v>
      </c>
      <c r="B172" s="146">
        <f t="shared" si="8"/>
        <v>2.0536434901439075E-2</v>
      </c>
      <c r="D172" s="146"/>
      <c r="E172" s="146" t="s">
        <v>158</v>
      </c>
      <c r="F172" s="110">
        <f>59.7+1.5</f>
        <v>61.2</v>
      </c>
      <c r="G172" s="21">
        <f t="shared" si="10"/>
        <v>1.4330539034327729E-3</v>
      </c>
      <c r="H172" s="146"/>
      <c r="I172" s="146"/>
      <c r="J172" s="76"/>
      <c r="K172" s="146"/>
    </row>
    <row r="173" spans="1:11" x14ac:dyDescent="0.25">
      <c r="A173" s="11" t="s">
        <v>155</v>
      </c>
      <c r="B173" s="146">
        <f t="shared" si="8"/>
        <v>96.72100251542814</v>
      </c>
      <c r="D173" s="146"/>
      <c r="E173" s="146" t="s">
        <v>16</v>
      </c>
      <c r="F173" s="110">
        <v>4200</v>
      </c>
      <c r="G173" s="21">
        <f t="shared" si="10"/>
        <v>9.8346836510092253E-2</v>
      </c>
      <c r="H173" s="146"/>
      <c r="I173" s="146"/>
      <c r="J173" s="76"/>
      <c r="K173" s="146"/>
    </row>
    <row r="174" spans="1:11" x14ac:dyDescent="0.25">
      <c r="A174" s="11" t="s">
        <v>155</v>
      </c>
      <c r="B174" s="146">
        <f t="shared" si="8"/>
        <v>1.9738980105189423</v>
      </c>
      <c r="D174" s="146"/>
      <c r="E174" s="146" t="s">
        <v>159</v>
      </c>
      <c r="F174" s="110">
        <v>600</v>
      </c>
      <c r="G174" s="21">
        <f t="shared" si="10"/>
        <v>1.4049548072870323E-2</v>
      </c>
      <c r="H174" s="146"/>
      <c r="I174" s="146"/>
      <c r="J174" s="76"/>
      <c r="K174" s="146"/>
    </row>
    <row r="175" spans="1:11" x14ac:dyDescent="0.25">
      <c r="A175" s="11" t="s">
        <v>155</v>
      </c>
      <c r="B175" s="146">
        <f t="shared" si="8"/>
        <v>7.2892160562943777</v>
      </c>
      <c r="D175" s="146"/>
      <c r="E175" s="146" t="s">
        <v>121</v>
      </c>
      <c r="F175" s="110">
        <v>1153</v>
      </c>
      <c r="G175" s="21">
        <f t="shared" si="10"/>
        <v>2.6998548213365805E-2</v>
      </c>
      <c r="H175" s="146"/>
      <c r="I175" s="146"/>
      <c r="J175" s="76"/>
      <c r="K175" s="146"/>
    </row>
    <row r="176" spans="1:11" x14ac:dyDescent="0.25">
      <c r="A176" s="11" t="s">
        <v>155</v>
      </c>
      <c r="B176" s="146">
        <f t="shared" si="8"/>
        <v>6.3954295540813737E-4</v>
      </c>
      <c r="D176" s="146"/>
      <c r="E176" s="146" t="s">
        <v>160</v>
      </c>
      <c r="F176" s="110">
        <v>10.8</v>
      </c>
      <c r="G176" s="21">
        <f t="shared" si="10"/>
        <v>2.5289186531166584E-4</v>
      </c>
      <c r="H176" s="146"/>
      <c r="I176" s="146"/>
      <c r="J176" s="76"/>
      <c r="K176" s="146"/>
    </row>
    <row r="177" spans="1:11" x14ac:dyDescent="0.25">
      <c r="A177" s="11" t="s">
        <v>155</v>
      </c>
      <c r="B177" s="146">
        <f t="shared" si="8"/>
        <v>2.2109028480319455</v>
      </c>
      <c r="D177" s="146"/>
      <c r="E177" s="146" t="s">
        <v>123</v>
      </c>
      <c r="F177" s="110">
        <v>635</v>
      </c>
      <c r="G177" s="21">
        <f t="shared" si="10"/>
        <v>1.4869105043787759E-2</v>
      </c>
      <c r="H177" s="146"/>
      <c r="I177" s="146"/>
      <c r="J177" s="76"/>
      <c r="K177" s="146"/>
    </row>
    <row r="178" spans="1:11" x14ac:dyDescent="0.25">
      <c r="A178" s="11" t="s">
        <v>155</v>
      </c>
      <c r="B178" s="146">
        <f t="shared" si="8"/>
        <v>2.8820281716083855E-4</v>
      </c>
      <c r="D178" s="146"/>
      <c r="E178" s="146" t="s">
        <v>46</v>
      </c>
      <c r="F178" s="110">
        <v>7.25</v>
      </c>
      <c r="G178" s="21">
        <f t="shared" si="10"/>
        <v>1.6976537254718307E-4</v>
      </c>
      <c r="H178" s="146"/>
      <c r="I178" s="146"/>
      <c r="J178" s="76"/>
      <c r="K178" s="146"/>
    </row>
    <row r="179" spans="1:11" x14ac:dyDescent="0.25">
      <c r="A179" s="11" t="s">
        <v>155</v>
      </c>
      <c r="B179" s="146">
        <f t="shared" si="8"/>
        <v>7.3779921193174682E-6</v>
      </c>
      <c r="D179" s="146"/>
      <c r="E179" s="146" t="s">
        <v>161</v>
      </c>
      <c r="F179" s="110">
        <v>1.1599999999999999</v>
      </c>
      <c r="G179" s="21">
        <f t="shared" si="10"/>
        <v>2.716245960754929E-5</v>
      </c>
      <c r="H179" s="146"/>
      <c r="I179" s="146"/>
      <c r="J179" s="76"/>
      <c r="K179" s="146"/>
    </row>
    <row r="180" spans="1:11" x14ac:dyDescent="0.25">
      <c r="A180" s="11" t="s">
        <v>155</v>
      </c>
      <c r="B180" s="146">
        <f t="shared" si="8"/>
        <v>1.9738980105189423</v>
      </c>
      <c r="D180" s="146"/>
      <c r="E180" s="146" t="s">
        <v>162</v>
      </c>
      <c r="F180" s="110">
        <v>600</v>
      </c>
      <c r="G180" s="21">
        <f t="shared" si="10"/>
        <v>1.4049548072870323E-2</v>
      </c>
      <c r="H180" s="146"/>
      <c r="I180" s="146"/>
      <c r="J180" s="76"/>
      <c r="K180" s="146"/>
    </row>
    <row r="181" spans="1:11" x14ac:dyDescent="0.25">
      <c r="A181" s="11" t="s">
        <v>155</v>
      </c>
      <c r="B181" s="146">
        <f t="shared" si="8"/>
        <v>31.582368168303077</v>
      </c>
      <c r="D181" s="146"/>
      <c r="E181" s="146" t="s">
        <v>166</v>
      </c>
      <c r="F181" s="110">
        <v>2400</v>
      </c>
      <c r="G181" s="21">
        <f t="shared" si="10"/>
        <v>5.6198192291481291E-2</v>
      </c>
      <c r="H181" s="146"/>
      <c r="I181" s="146"/>
      <c r="J181" s="76"/>
      <c r="K181" s="146"/>
    </row>
    <row r="182" spans="1:11" x14ac:dyDescent="0.25">
      <c r="A182" s="11" t="s">
        <v>155</v>
      </c>
      <c r="B182" s="146">
        <f t="shared" si="8"/>
        <v>763.45988606849312</v>
      </c>
      <c r="D182" s="146"/>
      <c r="E182" s="146" t="s">
        <v>38</v>
      </c>
      <c r="F182" s="110">
        <v>11800</v>
      </c>
      <c r="G182" s="21">
        <f t="shared" si="10"/>
        <v>0.27630777876644969</v>
      </c>
      <c r="H182" s="146"/>
      <c r="I182" s="146"/>
      <c r="J182" s="76"/>
      <c r="K182" s="146"/>
    </row>
    <row r="183" spans="1:11" x14ac:dyDescent="0.25">
      <c r="A183" s="11" t="s">
        <v>155</v>
      </c>
      <c r="B183" s="146">
        <f t="shared" si="8"/>
        <v>6.9100137993236034E-3</v>
      </c>
      <c r="D183" s="146"/>
      <c r="E183" s="146" t="s">
        <v>129</v>
      </c>
      <c r="F183" s="110">
        <v>35.5</v>
      </c>
      <c r="G183" s="21">
        <f t="shared" si="10"/>
        <v>8.3126492764482745E-4</v>
      </c>
      <c r="H183" s="146"/>
      <c r="I183" s="146"/>
      <c r="J183" s="76"/>
      <c r="K183" s="146"/>
    </row>
    <row r="184" spans="1:11" x14ac:dyDescent="0.25">
      <c r="A184" s="11" t="s">
        <v>155</v>
      </c>
      <c r="B184" s="146">
        <f t="shared" si="8"/>
        <v>5.352246387722228E-2</v>
      </c>
      <c r="D184" s="146"/>
      <c r="E184" s="146" t="s">
        <v>12</v>
      </c>
      <c r="F184" s="110">
        <v>98.8</v>
      </c>
      <c r="G184" s="21">
        <f t="shared" si="10"/>
        <v>2.3134922493326464E-3</v>
      </c>
      <c r="H184" s="146"/>
      <c r="I184" s="146"/>
      <c r="J184" s="76"/>
      <c r="K184" s="146"/>
    </row>
    <row r="185" spans="1:11" x14ac:dyDescent="0.25">
      <c r="A185" s="11" t="s">
        <v>155</v>
      </c>
      <c r="B185" s="146">
        <f t="shared" si="8"/>
        <v>0.22818261001598969</v>
      </c>
      <c r="D185" s="146"/>
      <c r="E185" s="146" t="s">
        <v>47</v>
      </c>
      <c r="F185" s="110">
        <v>204</v>
      </c>
      <c r="G185" s="21">
        <f t="shared" si="10"/>
        <v>4.7768463447759096E-3</v>
      </c>
      <c r="H185" s="146"/>
      <c r="I185" s="146"/>
      <c r="J185" s="76"/>
      <c r="K185" s="146"/>
    </row>
    <row r="186" spans="1:11" x14ac:dyDescent="0.25">
      <c r="A186" s="11" t="s">
        <v>155</v>
      </c>
      <c r="B186" s="146">
        <f t="shared" si="8"/>
        <v>8.9049667219547445E-3</v>
      </c>
      <c r="D186" s="146"/>
      <c r="E186" s="146" t="s">
        <v>86</v>
      </c>
      <c r="F186" s="110">
        <v>40.299999999999997</v>
      </c>
      <c r="G186" s="21">
        <f t="shared" si="10"/>
        <v>9.4366131222778989E-4</v>
      </c>
      <c r="H186" s="146"/>
      <c r="I186" s="146"/>
      <c r="J186" s="76"/>
      <c r="K186" s="146"/>
    </row>
    <row r="187" spans="1:11" x14ac:dyDescent="0.25">
      <c r="A187" s="11" t="s">
        <v>155</v>
      </c>
      <c r="B187" s="146">
        <f t="shared" si="8"/>
        <v>0</v>
      </c>
      <c r="D187" s="146"/>
      <c r="E187" s="146" t="s">
        <v>81</v>
      </c>
      <c r="F187" s="110"/>
      <c r="H187" s="146"/>
      <c r="I187" s="146"/>
      <c r="J187" s="76"/>
      <c r="K187" s="146"/>
    </row>
    <row r="188" spans="1:11" x14ac:dyDescent="0.25">
      <c r="A188" s="11" t="s">
        <v>155</v>
      </c>
      <c r="B188" s="146">
        <f t="shared" si="8"/>
        <v>3.5091520187003418E-4</v>
      </c>
      <c r="D188" s="146"/>
      <c r="E188" s="146" t="s">
        <v>19</v>
      </c>
      <c r="F188" s="110">
        <v>8</v>
      </c>
      <c r="G188" s="21">
        <f>F188/$J$148</f>
        <v>1.8732730763827097E-4</v>
      </c>
      <c r="H188" s="146"/>
      <c r="I188" s="146"/>
      <c r="J188" s="76"/>
      <c r="K188" s="146"/>
    </row>
    <row r="189" spans="1:11" x14ac:dyDescent="0.25">
      <c r="A189" s="11" t="s">
        <v>155</v>
      </c>
      <c r="B189" s="146">
        <f t="shared" si="8"/>
        <v>1.9793810605481612E-3</v>
      </c>
      <c r="D189" s="146"/>
      <c r="E189" s="146" t="s">
        <v>94</v>
      </c>
      <c r="F189" s="110">
        <v>19</v>
      </c>
      <c r="G189" s="21">
        <f>F189/$J$148</f>
        <v>4.4490235564089353E-4</v>
      </c>
      <c r="H189" s="146"/>
      <c r="I189" s="146"/>
      <c r="J189" s="76"/>
      <c r="K189" s="146"/>
    </row>
    <row r="190" spans="1:11" x14ac:dyDescent="0.25">
      <c r="A190" s="150" t="s">
        <v>155</v>
      </c>
      <c r="B190" s="12">
        <f t="shared" si="8"/>
        <v>3.0842156414358474E-2</v>
      </c>
      <c r="C190" s="150"/>
      <c r="D190" s="12"/>
      <c r="E190" s="12" t="s">
        <v>163</v>
      </c>
      <c r="F190" s="140">
        <v>75</v>
      </c>
      <c r="G190" s="27">
        <f>F190/$J$148</f>
        <v>1.7561935091087904E-3</v>
      </c>
      <c r="H190" s="12"/>
      <c r="I190" s="12"/>
      <c r="J190" s="147"/>
      <c r="K190" s="146"/>
    </row>
    <row r="191" spans="1:11" x14ac:dyDescent="0.25">
      <c r="A191" s="11" t="s">
        <v>169</v>
      </c>
      <c r="B191" s="188">
        <v>0.63454160299999995</v>
      </c>
      <c r="C191" s="11">
        <v>1002.508</v>
      </c>
      <c r="D191" s="188"/>
      <c r="E191" s="188" t="s">
        <v>5</v>
      </c>
      <c r="F191" s="114">
        <v>466</v>
      </c>
      <c r="G191" s="115">
        <v>7.9699999999999997E-3</v>
      </c>
      <c r="J191" s="202">
        <v>58500</v>
      </c>
    </row>
    <row r="192" spans="1:11" x14ac:dyDescent="0.25">
      <c r="A192" s="11" t="s">
        <v>169</v>
      </c>
      <c r="B192" s="188">
        <v>281.4938272</v>
      </c>
      <c r="C192" s="188"/>
      <c r="D192" s="188"/>
      <c r="E192" s="188" t="s">
        <v>82</v>
      </c>
      <c r="F192" s="118">
        <v>9815</v>
      </c>
      <c r="G192" s="115">
        <v>0.16778000000000001</v>
      </c>
      <c r="J192" s="114"/>
    </row>
    <row r="193" spans="1:10" x14ac:dyDescent="0.25">
      <c r="A193" s="11" t="s">
        <v>169</v>
      </c>
      <c r="B193" s="188">
        <v>3.1604938269999998</v>
      </c>
      <c r="C193" s="188"/>
      <c r="D193" s="188"/>
      <c r="E193" s="188" t="s">
        <v>83</v>
      </c>
      <c r="F193" s="118">
        <v>1040</v>
      </c>
      <c r="G193" s="115">
        <v>1.7780000000000001E-2</v>
      </c>
      <c r="J193" s="114"/>
    </row>
    <row r="194" spans="1:10" x14ac:dyDescent="0.25">
      <c r="A194" s="11" t="s">
        <v>169</v>
      </c>
      <c r="B194" s="188">
        <v>97.283658410000001</v>
      </c>
      <c r="C194" s="188"/>
      <c r="D194" s="188"/>
      <c r="E194" s="188" t="s">
        <v>15</v>
      </c>
      <c r="F194" s="118">
        <v>5770</v>
      </c>
      <c r="G194" s="115">
        <v>9.8629999999999995E-2</v>
      </c>
      <c r="J194" s="114"/>
    </row>
    <row r="195" spans="1:10" x14ac:dyDescent="0.25">
      <c r="A195" s="11" t="s">
        <v>169</v>
      </c>
      <c r="B195" s="188">
        <v>1.5190035799999999</v>
      </c>
      <c r="C195" s="188"/>
      <c r="D195" s="188"/>
      <c r="E195" s="188" t="s">
        <v>134</v>
      </c>
      <c r="F195" s="114">
        <v>721</v>
      </c>
      <c r="G195" s="115">
        <v>1.2319999999999999E-2</v>
      </c>
      <c r="J195" s="114"/>
    </row>
    <row r="196" spans="1:10" x14ac:dyDescent="0.25">
      <c r="A196" s="11" t="s">
        <v>169</v>
      </c>
      <c r="B196" s="188">
        <v>3.5356855870000001</v>
      </c>
      <c r="C196" s="188"/>
      <c r="D196" s="188"/>
      <c r="E196" s="188" t="s">
        <v>19</v>
      </c>
      <c r="F196" s="118">
        <v>1100</v>
      </c>
      <c r="G196" s="115">
        <v>1.8800000000000001E-2</v>
      </c>
      <c r="J196" s="114"/>
    </row>
    <row r="197" spans="1:10" x14ac:dyDescent="0.25">
      <c r="A197" s="11" t="s">
        <v>169</v>
      </c>
      <c r="B197" s="188">
        <v>16.247100589999999</v>
      </c>
      <c r="C197" s="188"/>
      <c r="D197" s="188"/>
      <c r="E197" s="188" t="s">
        <v>94</v>
      </c>
      <c r="F197" s="118">
        <v>2358</v>
      </c>
      <c r="G197" s="115">
        <v>4.0309999999999999E-2</v>
      </c>
      <c r="J197" s="114"/>
    </row>
    <row r="198" spans="1:10" x14ac:dyDescent="0.25">
      <c r="A198" s="11" t="s">
        <v>169</v>
      </c>
      <c r="B198" s="188">
        <v>0.45360800600000001</v>
      </c>
      <c r="C198" s="188"/>
      <c r="D198" s="188"/>
      <c r="E198" s="188" t="s">
        <v>9</v>
      </c>
      <c r="F198" s="114">
        <v>394</v>
      </c>
      <c r="G198" s="115">
        <v>6.7400000000000003E-3</v>
      </c>
      <c r="J198" s="114"/>
    </row>
    <row r="199" spans="1:10" x14ac:dyDescent="0.25">
      <c r="A199" s="11" t="s">
        <v>169</v>
      </c>
      <c r="B199" s="188">
        <v>2.9807874939999999</v>
      </c>
      <c r="C199" s="188"/>
      <c r="D199" s="188"/>
      <c r="E199" s="188" t="s">
        <v>24</v>
      </c>
      <c r="F199" s="118">
        <v>1010</v>
      </c>
      <c r="G199" s="115">
        <v>1.7260000000000001E-2</v>
      </c>
      <c r="J199" s="114"/>
    </row>
    <row r="200" spans="1:10" x14ac:dyDescent="0.25">
      <c r="A200" s="11" t="s">
        <v>169</v>
      </c>
      <c r="B200" s="188">
        <v>1.3432215649999999</v>
      </c>
      <c r="C200" s="188"/>
      <c r="D200" s="188"/>
      <c r="E200" s="188" t="s">
        <v>25</v>
      </c>
      <c r="F200" s="114">
        <v>678</v>
      </c>
      <c r="G200" s="115">
        <v>1.159E-2</v>
      </c>
      <c r="J200" s="114"/>
    </row>
    <row r="201" spans="1:10" x14ac:dyDescent="0.25">
      <c r="A201" s="11" t="s">
        <v>169</v>
      </c>
      <c r="B201" s="188">
        <v>35.022117029999997</v>
      </c>
      <c r="C201" s="188"/>
      <c r="D201" s="188"/>
      <c r="E201" s="188" t="s">
        <v>111</v>
      </c>
      <c r="F201" s="118">
        <v>3462</v>
      </c>
      <c r="G201" s="115">
        <v>5.9180000000000003E-2</v>
      </c>
      <c r="J201" s="114"/>
    </row>
    <row r="202" spans="1:10" x14ac:dyDescent="0.25">
      <c r="A202" s="11" t="s">
        <v>169</v>
      </c>
      <c r="B202" s="188">
        <v>5.091387245</v>
      </c>
      <c r="C202" s="188"/>
      <c r="D202" s="188"/>
      <c r="E202" s="188" t="s">
        <v>36</v>
      </c>
      <c r="F202" s="118">
        <v>1320</v>
      </c>
      <c r="G202" s="115">
        <v>2.256E-2</v>
      </c>
      <c r="J202" s="114"/>
    </row>
    <row r="203" spans="1:10" x14ac:dyDescent="0.25">
      <c r="A203" s="11" t="s">
        <v>169</v>
      </c>
      <c r="B203" s="188">
        <v>3.731171013</v>
      </c>
      <c r="C203" s="188"/>
      <c r="D203" s="188"/>
      <c r="E203" s="188" t="s">
        <v>170</v>
      </c>
      <c r="F203" s="118">
        <v>1130</v>
      </c>
      <c r="G203" s="115">
        <v>1.932E-2</v>
      </c>
      <c r="J203" s="114"/>
    </row>
    <row r="204" spans="1:10" x14ac:dyDescent="0.25">
      <c r="A204" s="11" t="s">
        <v>169</v>
      </c>
      <c r="B204" s="188">
        <v>1.1931360950000001</v>
      </c>
      <c r="C204" s="188"/>
      <c r="D204" s="188"/>
      <c r="E204" s="188" t="s">
        <v>113</v>
      </c>
      <c r="F204" s="114">
        <v>639</v>
      </c>
      <c r="G204" s="115">
        <v>1.0919999999999999E-2</v>
      </c>
      <c r="J204" s="114"/>
    </row>
    <row r="205" spans="1:10" x14ac:dyDescent="0.25">
      <c r="A205" s="11" t="s">
        <v>169</v>
      </c>
      <c r="B205" s="188">
        <v>5.1999590910000002</v>
      </c>
      <c r="C205" s="188"/>
      <c r="D205" s="188"/>
      <c r="E205" s="188" t="s">
        <v>56</v>
      </c>
      <c r="F205" s="118">
        <v>1334</v>
      </c>
      <c r="G205" s="115">
        <v>2.2800000000000001E-2</v>
      </c>
      <c r="J205" s="114"/>
    </row>
    <row r="206" spans="1:10" x14ac:dyDescent="0.25">
      <c r="A206" s="11" t="s">
        <v>169</v>
      </c>
      <c r="B206" s="188">
        <v>0.96274673099999997</v>
      </c>
      <c r="C206" s="188"/>
      <c r="D206" s="188"/>
      <c r="E206" s="188" t="s">
        <v>138</v>
      </c>
      <c r="F206" s="114">
        <v>574</v>
      </c>
      <c r="G206" s="115">
        <v>9.8099999999999993E-3</v>
      </c>
      <c r="J206" s="114"/>
    </row>
    <row r="207" spans="1:10" x14ac:dyDescent="0.25">
      <c r="A207" s="11" t="s">
        <v>169</v>
      </c>
      <c r="B207" s="188">
        <v>6.7866929650000003</v>
      </c>
      <c r="C207" s="188"/>
      <c r="D207" s="188"/>
      <c r="E207" s="188" t="s">
        <v>118</v>
      </c>
      <c r="F207" s="118">
        <v>1524</v>
      </c>
      <c r="G207" s="115">
        <v>2.605E-2</v>
      </c>
      <c r="J207" s="114"/>
    </row>
    <row r="208" spans="1:10" x14ac:dyDescent="0.25">
      <c r="A208" s="11" t="s">
        <v>169</v>
      </c>
      <c r="B208" s="188">
        <v>81</v>
      </c>
      <c r="C208" s="188"/>
      <c r="D208" s="188"/>
      <c r="E208" s="188" t="s">
        <v>16</v>
      </c>
      <c r="F208" s="118">
        <v>5265</v>
      </c>
      <c r="G208" s="115">
        <v>0.09</v>
      </c>
      <c r="J208" s="114"/>
    </row>
    <row r="209" spans="1:10" x14ac:dyDescent="0.25">
      <c r="A209" s="11" t="s">
        <v>169</v>
      </c>
      <c r="B209" s="188">
        <v>10.997443199999999</v>
      </c>
      <c r="C209" s="188"/>
      <c r="D209" s="188"/>
      <c r="E209" s="188" t="s">
        <v>54</v>
      </c>
      <c r="F209" s="118">
        <v>1940</v>
      </c>
      <c r="G209" s="115">
        <v>3.3160000000000002E-2</v>
      </c>
      <c r="J209" s="114"/>
    </row>
    <row r="210" spans="1:10" x14ac:dyDescent="0.25">
      <c r="A210" s="11" t="s">
        <v>169</v>
      </c>
      <c r="B210" s="188">
        <v>2.664986485</v>
      </c>
      <c r="C210" s="188"/>
      <c r="D210" s="188"/>
      <c r="E210" s="188" t="s">
        <v>32</v>
      </c>
      <c r="F210" s="114">
        <v>955</v>
      </c>
      <c r="G210" s="115">
        <v>1.6320000000000001E-2</v>
      </c>
      <c r="J210" s="114"/>
    </row>
    <row r="211" spans="1:10" x14ac:dyDescent="0.25">
      <c r="A211" s="11" t="s">
        <v>169</v>
      </c>
      <c r="B211" s="188">
        <v>3.4653254439999999</v>
      </c>
      <c r="C211" s="188"/>
      <c r="D211" s="188"/>
      <c r="E211" s="188" t="s">
        <v>127</v>
      </c>
      <c r="F211" s="118">
        <v>1089</v>
      </c>
      <c r="G211" s="115">
        <v>1.8620000000000001E-2</v>
      </c>
      <c r="J211" s="114"/>
    </row>
    <row r="212" spans="1:10" x14ac:dyDescent="0.25">
      <c r="A212" s="11" t="s">
        <v>169</v>
      </c>
      <c r="B212" s="188">
        <v>386.44166849999999</v>
      </c>
      <c r="C212" s="188"/>
      <c r="D212" s="188"/>
      <c r="E212" s="188" t="s">
        <v>38</v>
      </c>
      <c r="F212" s="118">
        <v>11500</v>
      </c>
      <c r="G212" s="115">
        <v>0.19658</v>
      </c>
      <c r="J212" s="114"/>
    </row>
    <row r="213" spans="1:10" x14ac:dyDescent="0.25">
      <c r="A213" s="150" t="s">
        <v>169</v>
      </c>
      <c r="B213" s="12">
        <v>51.299875810000003</v>
      </c>
      <c r="C213" s="12"/>
      <c r="D213" s="12"/>
      <c r="E213" s="153" t="s">
        <v>171</v>
      </c>
      <c r="F213" s="196">
        <v>4190</v>
      </c>
      <c r="G213" s="119">
        <v>7.1620000000000003E-2</v>
      </c>
      <c r="H213" s="12"/>
      <c r="I213" s="12"/>
      <c r="J213" s="153"/>
    </row>
    <row r="214" spans="1:10" x14ac:dyDescent="0.25">
      <c r="A214" s="11" t="s">
        <v>172</v>
      </c>
      <c r="B214" s="206">
        <f t="shared" ref="B214:B239" si="11">POWER((F214/$J$214)*100, 2)</f>
        <v>1.6721165279429251</v>
      </c>
      <c r="C214" s="11">
        <f>SUM(B214:B239)</f>
        <v>911.09496459216416</v>
      </c>
      <c r="D214" s="206"/>
      <c r="E214" s="206" t="s">
        <v>5</v>
      </c>
      <c r="F214" s="206">
        <v>1500</v>
      </c>
      <c r="G214" s="21">
        <f t="shared" ref="G214:G239" si="12">F214/$J$214</f>
        <v>1.2931034482758621E-2</v>
      </c>
      <c r="H214" s="206"/>
      <c r="I214" s="206"/>
      <c r="J214" s="76">
        <v>116000</v>
      </c>
    </row>
    <row r="215" spans="1:10" x14ac:dyDescent="0.25">
      <c r="A215" s="11" t="s">
        <v>172</v>
      </c>
      <c r="B215" s="206">
        <f t="shared" si="11"/>
        <v>2.9726516052318663</v>
      </c>
      <c r="D215" s="206"/>
      <c r="E215" s="206" t="s">
        <v>131</v>
      </c>
      <c r="F215" s="206">
        <v>2000</v>
      </c>
      <c r="G215" s="21">
        <f t="shared" si="12"/>
        <v>1.7241379310344827E-2</v>
      </c>
      <c r="H215" s="206"/>
      <c r="I215" s="206"/>
      <c r="J215" s="76"/>
    </row>
    <row r="216" spans="1:10" x14ac:dyDescent="0.25">
      <c r="A216" s="11" t="s">
        <v>172</v>
      </c>
      <c r="B216" s="206">
        <f t="shared" si="11"/>
        <v>2.275936385255648</v>
      </c>
      <c r="D216" s="206"/>
      <c r="E216" s="206" t="s">
        <v>100</v>
      </c>
      <c r="F216" s="206">
        <v>1750</v>
      </c>
      <c r="G216" s="21">
        <f t="shared" si="12"/>
        <v>1.5086206896551725E-2</v>
      </c>
      <c r="H216" s="206"/>
      <c r="I216" s="206"/>
      <c r="J216" s="76"/>
    </row>
    <row r="217" spans="1:10" x14ac:dyDescent="0.25">
      <c r="A217" s="11" t="s">
        <v>172</v>
      </c>
      <c r="B217" s="206">
        <f t="shared" si="11"/>
        <v>27.989572681331751</v>
      </c>
      <c r="D217" s="206"/>
      <c r="E217" s="206" t="s">
        <v>6</v>
      </c>
      <c r="F217" s="206">
        <v>6137</v>
      </c>
      <c r="G217" s="21">
        <f t="shared" si="12"/>
        <v>5.2905172413793104E-2</v>
      </c>
      <c r="H217" s="206"/>
      <c r="I217" s="206"/>
      <c r="J217" s="76"/>
    </row>
    <row r="218" spans="1:10" x14ac:dyDescent="0.25">
      <c r="A218" s="11" t="s">
        <v>172</v>
      </c>
      <c r="B218" s="206">
        <f t="shared" si="11"/>
        <v>0.84766944114149811</v>
      </c>
      <c r="D218" s="206"/>
      <c r="E218" s="206" t="s">
        <v>101</v>
      </c>
      <c r="F218" s="206">
        <v>1068</v>
      </c>
      <c r="G218" s="21">
        <f t="shared" si="12"/>
        <v>9.2068965517241377E-3</v>
      </c>
      <c r="H218" s="206"/>
      <c r="I218" s="206"/>
      <c r="J218" s="76"/>
    </row>
    <row r="219" spans="1:10" x14ac:dyDescent="0.25">
      <c r="A219" s="11" t="s">
        <v>172</v>
      </c>
      <c r="B219" s="206">
        <f t="shared" si="11"/>
        <v>4.8894359393579077</v>
      </c>
      <c r="D219" s="206"/>
      <c r="E219" s="206" t="s">
        <v>82</v>
      </c>
      <c r="F219" s="206">
        <v>2565</v>
      </c>
      <c r="G219" s="21">
        <f t="shared" si="12"/>
        <v>2.2112068965517241E-2</v>
      </c>
      <c r="H219" s="206"/>
      <c r="I219" s="206"/>
      <c r="J219" s="76"/>
    </row>
    <row r="220" spans="1:10" x14ac:dyDescent="0.25">
      <c r="A220" s="11" t="s">
        <v>172</v>
      </c>
      <c r="B220" s="206">
        <f t="shared" si="11"/>
        <v>0.74316290130796658</v>
      </c>
      <c r="D220" s="206"/>
      <c r="E220" s="206" t="s">
        <v>83</v>
      </c>
      <c r="F220" s="206">
        <v>1000</v>
      </c>
      <c r="G220" s="21">
        <f t="shared" si="12"/>
        <v>8.6206896551724137E-3</v>
      </c>
      <c r="H220" s="206"/>
      <c r="I220" s="206"/>
      <c r="J220" s="76"/>
    </row>
    <row r="221" spans="1:10" x14ac:dyDescent="0.25">
      <c r="A221" s="11" t="s">
        <v>172</v>
      </c>
      <c r="B221" s="206">
        <f t="shared" si="11"/>
        <v>343.52705112960763</v>
      </c>
      <c r="D221" s="206"/>
      <c r="E221" s="206" t="s">
        <v>15</v>
      </c>
      <c r="F221" s="206">
        <v>21500</v>
      </c>
      <c r="G221" s="21">
        <f t="shared" si="12"/>
        <v>0.18534482758620691</v>
      </c>
      <c r="H221" s="206"/>
      <c r="I221" s="206"/>
      <c r="J221" s="76"/>
    </row>
    <row r="222" spans="1:10" x14ac:dyDescent="0.25">
      <c r="A222" s="11" t="s">
        <v>172</v>
      </c>
      <c r="B222" s="206">
        <f t="shared" si="11"/>
        <v>1.2559453032104635</v>
      </c>
      <c r="D222" s="206"/>
      <c r="E222" s="206" t="s">
        <v>103</v>
      </c>
      <c r="F222" s="206">
        <v>1300</v>
      </c>
      <c r="G222" s="21">
        <f t="shared" si="12"/>
        <v>1.1206896551724138E-2</v>
      </c>
      <c r="H222" s="206"/>
      <c r="I222" s="206"/>
      <c r="J222" s="76"/>
    </row>
    <row r="223" spans="1:10" x14ac:dyDescent="0.25">
      <c r="A223" s="11" t="s">
        <v>172</v>
      </c>
      <c r="B223" s="206">
        <f t="shared" si="11"/>
        <v>0.9692063020214029</v>
      </c>
      <c r="D223" s="206"/>
      <c r="E223" s="206" t="s">
        <v>105</v>
      </c>
      <c r="F223" s="206">
        <v>1142</v>
      </c>
      <c r="G223" s="21">
        <f t="shared" si="12"/>
        <v>9.844827586206896E-3</v>
      </c>
      <c r="H223" s="206"/>
      <c r="I223" s="206"/>
      <c r="J223" s="76"/>
    </row>
    <row r="224" spans="1:10" x14ac:dyDescent="0.25">
      <c r="A224" s="11" t="s">
        <v>172</v>
      </c>
      <c r="B224" s="206">
        <f t="shared" si="11"/>
        <v>4.644768133174793</v>
      </c>
      <c r="D224" s="206"/>
      <c r="E224" s="206" t="s">
        <v>19</v>
      </c>
      <c r="F224" s="206">
        <v>2500</v>
      </c>
      <c r="G224" s="21">
        <f t="shared" si="12"/>
        <v>2.1551724137931036E-2</v>
      </c>
      <c r="H224" s="206"/>
      <c r="I224" s="206"/>
      <c r="J224" s="76"/>
    </row>
    <row r="225" spans="1:10" x14ac:dyDescent="0.25">
      <c r="A225" s="11" t="s">
        <v>172</v>
      </c>
      <c r="B225" s="206">
        <f t="shared" si="11"/>
        <v>30.821640903686081</v>
      </c>
      <c r="D225" s="206"/>
      <c r="E225" s="206" t="s">
        <v>94</v>
      </c>
      <c r="F225" s="206">
        <v>6440</v>
      </c>
      <c r="G225" s="21">
        <f t="shared" si="12"/>
        <v>5.5517241379310342E-2</v>
      </c>
      <c r="H225" s="206"/>
      <c r="I225" s="206"/>
      <c r="J225" s="76"/>
    </row>
    <row r="226" spans="1:10" x14ac:dyDescent="0.25">
      <c r="A226" s="11" t="s">
        <v>172</v>
      </c>
      <c r="B226" s="206">
        <f t="shared" si="11"/>
        <v>3.3976659036860872</v>
      </c>
      <c r="D226" s="206"/>
      <c r="E226" s="206" t="s">
        <v>24</v>
      </c>
      <c r="F226" s="206">
        <v>2138.1999999999998</v>
      </c>
      <c r="G226" s="21">
        <f t="shared" si="12"/>
        <v>1.8432758620689653E-2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1"/>
        <v>9.103745541022592</v>
      </c>
      <c r="D227" s="206"/>
      <c r="E227" s="206" t="s">
        <v>25</v>
      </c>
      <c r="F227" s="206">
        <v>3500</v>
      </c>
      <c r="G227" s="21">
        <f t="shared" si="12"/>
        <v>3.017241379310345E-2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1"/>
        <v>42.861899610000002</v>
      </c>
      <c r="D228" s="206"/>
      <c r="E228" s="206" t="s">
        <v>111</v>
      </c>
      <c r="F228" s="206">
        <v>7594.4040000000005</v>
      </c>
      <c r="G228" s="21">
        <f t="shared" si="12"/>
        <v>6.5468999999999999E-2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1"/>
        <v>31.398632580261598</v>
      </c>
      <c r="D229" s="206"/>
      <c r="E229" s="206" t="s">
        <v>56</v>
      </c>
      <c r="F229" s="206">
        <v>6500</v>
      </c>
      <c r="G229" s="21">
        <f t="shared" si="12"/>
        <v>5.6034482758620691E-2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1"/>
        <v>3.927913941736028</v>
      </c>
      <c r="D230" s="206"/>
      <c r="E230" s="206" t="s">
        <v>118</v>
      </c>
      <c r="F230" s="206">
        <v>2299</v>
      </c>
      <c r="G230" s="21">
        <f t="shared" si="12"/>
        <v>1.9818965517241379E-2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1"/>
        <v>1.9575869500594529</v>
      </c>
      <c r="D231" s="206"/>
      <c r="E231" s="206" t="s">
        <v>29</v>
      </c>
      <c r="F231" s="206">
        <v>1623</v>
      </c>
      <c r="G231" s="21">
        <f t="shared" si="12"/>
        <v>1.3991379310344828E-2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1"/>
        <v>36.414982164090368</v>
      </c>
      <c r="D232" s="206"/>
      <c r="E232" s="206" t="s">
        <v>16</v>
      </c>
      <c r="F232" s="206">
        <v>7000</v>
      </c>
      <c r="G232" s="21">
        <f t="shared" si="12"/>
        <v>6.0344827586206899E-2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1"/>
        <v>2.7395957193816884</v>
      </c>
      <c r="D233" s="206"/>
      <c r="E233" s="206" t="s">
        <v>121</v>
      </c>
      <c r="F233" s="206">
        <v>1920</v>
      </c>
      <c r="G233" s="21">
        <f t="shared" si="12"/>
        <v>1.6551724137931035E-2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1"/>
        <v>1.6721165279429251</v>
      </c>
      <c r="D234" s="206"/>
      <c r="E234" s="206" t="s">
        <v>32</v>
      </c>
      <c r="F234" s="206">
        <v>1500</v>
      </c>
      <c r="G234" s="21">
        <f t="shared" si="12"/>
        <v>1.2931034482758621E-2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1"/>
        <v>0.70646923305588571</v>
      </c>
      <c r="D235" s="206"/>
      <c r="E235" s="206" t="s">
        <v>31</v>
      </c>
      <c r="F235" s="206">
        <v>975</v>
      </c>
      <c r="G235" s="21">
        <f t="shared" si="12"/>
        <v>8.4051724137931029E-3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1"/>
        <v>4.644768133174793</v>
      </c>
      <c r="D236" s="206"/>
      <c r="E236" s="206" t="s">
        <v>128</v>
      </c>
      <c r="F236" s="206">
        <v>2500</v>
      </c>
      <c r="G236" s="21">
        <f t="shared" si="12"/>
        <v>2.1551724137931036E-2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1"/>
        <v>288.41409036860881</v>
      </c>
      <c r="D237" s="206"/>
      <c r="E237" s="206" t="s">
        <v>38</v>
      </c>
      <c r="F237" s="206">
        <v>19700</v>
      </c>
      <c r="G237" s="21">
        <f t="shared" si="12"/>
        <v>0.16982758620689656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1"/>
        <v>0.78230975029726524</v>
      </c>
      <c r="D238" s="206"/>
      <c r="E238" s="206" t="s">
        <v>47</v>
      </c>
      <c r="F238" s="206">
        <v>1026</v>
      </c>
      <c r="G238" s="21">
        <f t="shared" si="12"/>
        <v>8.8448275862068968E-3</v>
      </c>
      <c r="H238" s="206"/>
      <c r="I238" s="206"/>
      <c r="J238" s="76"/>
    </row>
    <row r="239" spans="1:10" x14ac:dyDescent="0.25">
      <c r="A239" s="150" t="s">
        <v>172</v>
      </c>
      <c r="B239" s="131">
        <f t="shared" si="11"/>
        <v>60.464030915576686</v>
      </c>
      <c r="C239" s="150"/>
      <c r="D239" s="131"/>
      <c r="E239" s="131" t="s">
        <v>171</v>
      </c>
      <c r="F239" s="131">
        <v>9020</v>
      </c>
      <c r="G239" s="128">
        <f t="shared" si="12"/>
        <v>7.7758620689655167E-2</v>
      </c>
      <c r="H239" s="131"/>
      <c r="I239" s="131"/>
      <c r="J239" s="147"/>
    </row>
    <row r="240" spans="1:10" x14ac:dyDescent="0.25">
      <c r="A240" s="11" t="s">
        <v>175</v>
      </c>
      <c r="B240" s="117">
        <v>1093.5282090000001</v>
      </c>
      <c r="C240" s="151">
        <v>1882.8409999999999</v>
      </c>
      <c r="E240" s="210" t="s">
        <v>5</v>
      </c>
      <c r="F240" s="117">
        <v>2187000</v>
      </c>
      <c r="G240" s="115">
        <v>0.33068500000000001</v>
      </c>
      <c r="J240" s="11">
        <v>6613500</v>
      </c>
    </row>
    <row r="241" spans="1:14" x14ac:dyDescent="0.25">
      <c r="A241" s="11" t="s">
        <v>175</v>
      </c>
      <c r="B241" s="117">
        <v>2.3000341849999999</v>
      </c>
      <c r="C241" s="114"/>
      <c r="E241" s="210" t="s">
        <v>6</v>
      </c>
      <c r="F241" s="117">
        <v>100300</v>
      </c>
      <c r="G241" s="115">
        <v>1.5166000000000001E-2</v>
      </c>
    </row>
    <row r="242" spans="1:14" x14ac:dyDescent="0.25">
      <c r="A242" s="11" t="s">
        <v>175</v>
      </c>
      <c r="B242" s="117">
        <v>7.4075984989999997</v>
      </c>
      <c r="C242" s="114"/>
      <c r="E242" s="210" t="s">
        <v>15</v>
      </c>
      <c r="F242" s="117">
        <v>180000</v>
      </c>
      <c r="G242" s="115">
        <v>2.7217000000000002E-2</v>
      </c>
    </row>
    <row r="243" spans="1:14" x14ac:dyDescent="0.25">
      <c r="A243" s="11" t="s">
        <v>175</v>
      </c>
      <c r="B243" s="117">
        <v>3.8638399579999998</v>
      </c>
      <c r="C243" s="114"/>
      <c r="E243" s="210" t="s">
        <v>106</v>
      </c>
      <c r="F243" s="117">
        <v>130000</v>
      </c>
      <c r="G243" s="115">
        <v>1.9657000000000001E-2</v>
      </c>
    </row>
    <row r="244" spans="1:14" x14ac:dyDescent="0.25">
      <c r="A244" s="11" t="s">
        <v>175</v>
      </c>
      <c r="B244" s="117">
        <v>35.491542000000003</v>
      </c>
      <c r="C244" s="114"/>
      <c r="E244" s="210" t="s">
        <v>9</v>
      </c>
      <c r="F244" s="117">
        <v>394000</v>
      </c>
      <c r="G244" s="115">
        <v>5.9575000000000003E-2</v>
      </c>
    </row>
    <row r="245" spans="1:14" x14ac:dyDescent="0.25">
      <c r="A245" s="11" t="s">
        <v>175</v>
      </c>
      <c r="B245" s="117">
        <v>3.7280369630000001</v>
      </c>
      <c r="C245" s="114"/>
      <c r="E245" s="210" t="s">
        <v>26</v>
      </c>
      <c r="F245" s="117">
        <v>127695</v>
      </c>
      <c r="G245" s="115">
        <v>1.9307999999999999E-2</v>
      </c>
    </row>
    <row r="246" spans="1:14" x14ac:dyDescent="0.25">
      <c r="A246" s="11" t="s">
        <v>175</v>
      </c>
      <c r="B246" s="117"/>
      <c r="C246" s="114"/>
      <c r="E246" s="210" t="s">
        <v>117</v>
      </c>
      <c r="F246" s="117"/>
      <c r="G246" s="115"/>
    </row>
    <row r="247" spans="1:14" x14ac:dyDescent="0.25">
      <c r="A247" s="11" t="s">
        <v>175</v>
      </c>
      <c r="B247" s="117">
        <v>82.306649989999997</v>
      </c>
      <c r="C247" s="114"/>
      <c r="E247" s="210" t="s">
        <v>160</v>
      </c>
      <c r="F247" s="117">
        <v>600000</v>
      </c>
      <c r="G247" s="115">
        <v>9.0722999999999998E-2</v>
      </c>
    </row>
    <row r="248" spans="1:14" x14ac:dyDescent="0.25">
      <c r="A248" s="11" t="s">
        <v>175</v>
      </c>
      <c r="B248" s="117">
        <v>78.387809480000001</v>
      </c>
      <c r="C248" s="114"/>
      <c r="E248" s="210" t="s">
        <v>126</v>
      </c>
      <c r="F248" s="117">
        <v>585542</v>
      </c>
      <c r="G248" s="115">
        <v>8.8537000000000005E-2</v>
      </c>
    </row>
    <row r="249" spans="1:14" x14ac:dyDescent="0.25">
      <c r="A249" s="11" t="s">
        <v>175</v>
      </c>
      <c r="B249" s="117">
        <v>0</v>
      </c>
      <c r="C249" s="114"/>
      <c r="E249" s="210" t="s">
        <v>38</v>
      </c>
      <c r="F249" s="117"/>
      <c r="G249" s="115"/>
    </row>
    <row r="250" spans="1:14" x14ac:dyDescent="0.25">
      <c r="A250" s="11" t="s">
        <v>175</v>
      </c>
      <c r="B250" s="117">
        <v>1.8932815789999999</v>
      </c>
      <c r="C250" s="114"/>
      <c r="E250" s="210" t="s">
        <v>47</v>
      </c>
      <c r="F250" s="117">
        <v>91000</v>
      </c>
      <c r="G250" s="115">
        <v>1.376E-2</v>
      </c>
    </row>
    <row r="251" spans="1:14" x14ac:dyDescent="0.25">
      <c r="A251" s="11" t="s">
        <v>175</v>
      </c>
      <c r="B251" s="117">
        <v>206.33819890000001</v>
      </c>
      <c r="C251" s="114"/>
      <c r="E251" s="210" t="s">
        <v>121</v>
      </c>
      <c r="F251" s="117">
        <v>950000</v>
      </c>
      <c r="G251" s="115">
        <v>0.14364499999999999</v>
      </c>
    </row>
    <row r="252" spans="1:14" x14ac:dyDescent="0.25">
      <c r="A252" s="150" t="s">
        <v>175</v>
      </c>
      <c r="B252" s="152">
        <v>367.5961312</v>
      </c>
      <c r="C252" s="153"/>
      <c r="D252" s="12"/>
      <c r="E252" s="12" t="s">
        <v>82</v>
      </c>
      <c r="F252" s="152">
        <v>1268000</v>
      </c>
      <c r="G252" s="119">
        <v>0.19172800000000001</v>
      </c>
      <c r="H252" s="12"/>
      <c r="I252" s="12"/>
      <c r="J252" s="150"/>
    </row>
    <row r="253" spans="1:14" x14ac:dyDescent="0.25">
      <c r="A253" s="11" t="s">
        <v>177</v>
      </c>
      <c r="B253" s="218">
        <v>822.77852050000001</v>
      </c>
      <c r="C253" s="11">
        <v>3563.1617299999998</v>
      </c>
      <c r="D253" s="218"/>
      <c r="E253" s="79" t="s">
        <v>15</v>
      </c>
      <c r="F253" s="135">
        <v>10400</v>
      </c>
      <c r="G253" s="134">
        <v>0.2868</v>
      </c>
      <c r="J253" s="135">
        <v>36300</v>
      </c>
      <c r="K253" s="114"/>
      <c r="L253" s="114"/>
      <c r="M253" s="114"/>
    </row>
    <row r="254" spans="1:14" x14ac:dyDescent="0.25">
      <c r="A254" s="11" t="s">
        <v>177</v>
      </c>
      <c r="B254" s="218"/>
      <c r="C254" s="218"/>
      <c r="D254" s="218"/>
      <c r="E254" s="79" t="s">
        <v>22</v>
      </c>
      <c r="F254" s="135"/>
      <c r="G254" s="134"/>
      <c r="J254" s="114"/>
      <c r="K254" s="114"/>
      <c r="L254" s="114"/>
      <c r="M254" s="114"/>
      <c r="N254" s="135"/>
    </row>
    <row r="255" spans="1:14" x14ac:dyDescent="0.25">
      <c r="A255" s="11" t="s">
        <v>177</v>
      </c>
      <c r="B255" s="218">
        <v>7.6070499309999997</v>
      </c>
      <c r="C255" s="218"/>
      <c r="D255" s="218"/>
      <c r="E255" s="79" t="s">
        <v>36</v>
      </c>
      <c r="F255" s="135">
        <v>1000</v>
      </c>
      <c r="G255" s="134">
        <v>2.76E-2</v>
      </c>
      <c r="J255" s="114"/>
      <c r="K255" s="114"/>
      <c r="L255" s="114"/>
      <c r="M255" s="114"/>
      <c r="N255" s="114"/>
    </row>
    <row r="256" spans="1:14" x14ac:dyDescent="0.25">
      <c r="A256" s="11" t="s">
        <v>177</v>
      </c>
      <c r="B256" s="218">
        <v>372.74544659999998</v>
      </c>
      <c r="C256" s="218"/>
      <c r="D256" s="218"/>
      <c r="E256" s="79" t="s">
        <v>16</v>
      </c>
      <c r="F256" s="135">
        <v>7000</v>
      </c>
      <c r="G256" s="134">
        <v>0.19309999999999999</v>
      </c>
      <c r="J256" s="114"/>
      <c r="K256" s="114"/>
      <c r="L256" s="114"/>
      <c r="M256" s="114"/>
      <c r="N256" s="114"/>
    </row>
    <row r="257" spans="1:14" x14ac:dyDescent="0.25">
      <c r="A257" s="11" t="s">
        <v>177</v>
      </c>
      <c r="B257" s="218">
        <v>2359.5740999999998</v>
      </c>
      <c r="C257" s="218"/>
      <c r="D257" s="218"/>
      <c r="E257" s="79" t="s">
        <v>121</v>
      </c>
      <c r="F257" s="135">
        <v>17612</v>
      </c>
      <c r="G257" s="134">
        <v>0.48580000000000001</v>
      </c>
      <c r="J257" s="114"/>
      <c r="K257" s="114"/>
      <c r="L257" s="114"/>
      <c r="M257" s="114"/>
      <c r="N257" s="114"/>
    </row>
    <row r="258" spans="1:14" x14ac:dyDescent="0.25">
      <c r="A258" s="11" t="s">
        <v>177</v>
      </c>
      <c r="B258" s="218">
        <v>0.45661317200000001</v>
      </c>
      <c r="C258" s="218"/>
      <c r="D258" s="218"/>
      <c r="E258" s="79" t="s">
        <v>111</v>
      </c>
      <c r="F258" s="126">
        <v>245</v>
      </c>
      <c r="G258" s="134">
        <v>6.7999999999999996E-3</v>
      </c>
      <c r="J258" s="114"/>
      <c r="K258" s="114"/>
      <c r="L258" s="114"/>
      <c r="M258" s="114"/>
      <c r="N258" s="114"/>
    </row>
    <row r="259" spans="1:14" x14ac:dyDescent="0.25">
      <c r="A259" s="150" t="s">
        <v>177</v>
      </c>
      <c r="B259" s="230">
        <v>0</v>
      </c>
      <c r="C259" s="150"/>
      <c r="D259" s="131"/>
      <c r="E259" s="128" t="s">
        <v>38</v>
      </c>
      <c r="F259" s="131"/>
      <c r="G259" s="128"/>
      <c r="H259" s="131"/>
      <c r="I259" s="131"/>
      <c r="J259" s="147"/>
    </row>
    <row r="260" spans="1:14" x14ac:dyDescent="0.25">
      <c r="A260" s="11" t="s">
        <v>179</v>
      </c>
      <c r="B260" s="229">
        <f t="shared" ref="B260:B284" si="13">POWER((F260/$J$260)*100, 2)</f>
        <v>9.2467387423130355E-4</v>
      </c>
      <c r="C260" s="11">
        <f>SUM(B260:B284)</f>
        <v>2785.557105500744</v>
      </c>
      <c r="D260" s="229"/>
      <c r="E260" s="229" t="s">
        <v>130</v>
      </c>
      <c r="F260" s="229">
        <v>4318</v>
      </c>
      <c r="G260" s="21">
        <f t="shared" ref="G260:G284" si="14">F260/$J$260</f>
        <v>3.0408450704225355E-4</v>
      </c>
      <c r="H260" s="229"/>
      <c r="I260" s="229"/>
      <c r="J260" s="76">
        <v>14200000</v>
      </c>
    </row>
    <row r="261" spans="1:14" x14ac:dyDescent="0.25">
      <c r="A261" s="11" t="s">
        <v>179</v>
      </c>
      <c r="B261" s="229">
        <f t="shared" si="13"/>
        <v>0.25306567923031137</v>
      </c>
      <c r="D261" s="229"/>
      <c r="E261" s="229" t="s">
        <v>17</v>
      </c>
      <c r="F261" s="229">
        <v>71434</v>
      </c>
      <c r="G261" s="21">
        <f t="shared" si="14"/>
        <v>5.0305633802816899E-3</v>
      </c>
      <c r="H261" s="229"/>
      <c r="I261" s="229"/>
      <c r="J261" s="76"/>
    </row>
    <row r="262" spans="1:14" x14ac:dyDescent="0.25">
      <c r="A262" s="11" t="s">
        <v>179</v>
      </c>
      <c r="B262" s="229">
        <f t="shared" si="13"/>
        <v>0.24300733981352907</v>
      </c>
      <c r="D262" s="229"/>
      <c r="E262" s="229" t="s">
        <v>5</v>
      </c>
      <c r="F262" s="229">
        <v>70000</v>
      </c>
      <c r="G262" s="21">
        <f t="shared" si="14"/>
        <v>4.9295774647887328E-3</v>
      </c>
      <c r="H262" s="229"/>
      <c r="I262" s="229"/>
      <c r="J262" s="76"/>
    </row>
    <row r="263" spans="1:14" x14ac:dyDescent="0.25">
      <c r="A263" s="11" t="s">
        <v>179</v>
      </c>
      <c r="B263" s="229">
        <f t="shared" si="13"/>
        <v>10.383780065512793</v>
      </c>
      <c r="D263" s="229"/>
      <c r="E263" s="229" t="s">
        <v>6</v>
      </c>
      <c r="F263" s="229">
        <v>457579</v>
      </c>
      <c r="G263" s="21">
        <f t="shared" si="14"/>
        <v>3.2223873239436616E-2</v>
      </c>
      <c r="H263" s="229"/>
      <c r="I263" s="229"/>
      <c r="J263" s="76"/>
    </row>
    <row r="264" spans="1:14" x14ac:dyDescent="0.25">
      <c r="A264" s="11" t="s">
        <v>179</v>
      </c>
      <c r="B264" s="229">
        <f t="shared" si="13"/>
        <v>3.0995834159888914E-4</v>
      </c>
      <c r="D264" s="229"/>
      <c r="E264" s="229" t="s">
        <v>102</v>
      </c>
      <c r="F264" s="229">
        <v>2500</v>
      </c>
      <c r="G264" s="21">
        <f t="shared" si="14"/>
        <v>1.7605633802816902E-4</v>
      </c>
      <c r="H264" s="229"/>
      <c r="I264" s="229"/>
      <c r="J264" s="76"/>
    </row>
    <row r="265" spans="1:14" x14ac:dyDescent="0.25">
      <c r="A265" s="11" t="s">
        <v>179</v>
      </c>
      <c r="B265" s="229">
        <f t="shared" si="13"/>
        <v>2.4003173973417971</v>
      </c>
      <c r="D265" s="229"/>
      <c r="E265" s="229" t="s">
        <v>15</v>
      </c>
      <c r="F265" s="229">
        <v>220000</v>
      </c>
      <c r="G265" s="21">
        <f t="shared" si="14"/>
        <v>1.5492957746478873E-2</v>
      </c>
      <c r="H265" s="229"/>
      <c r="I265" s="229"/>
      <c r="J265" s="76"/>
    </row>
    <row r="266" spans="1:14" x14ac:dyDescent="0.25">
      <c r="A266" s="11" t="s">
        <v>179</v>
      </c>
      <c r="B266" s="229">
        <f t="shared" si="13"/>
        <v>0.1341003769093434</v>
      </c>
      <c r="D266" s="229"/>
      <c r="E266" s="229" t="s">
        <v>142</v>
      </c>
      <c r="F266" s="229">
        <v>52000</v>
      </c>
      <c r="G266" s="21">
        <f t="shared" si="14"/>
        <v>3.6619718309859155E-3</v>
      </c>
      <c r="H266" s="229"/>
      <c r="I266" s="229"/>
      <c r="J266" s="76"/>
    </row>
    <row r="267" spans="1:14" x14ac:dyDescent="0.25">
      <c r="A267" s="11" t="s">
        <v>179</v>
      </c>
      <c r="B267" s="229">
        <f t="shared" si="13"/>
        <v>17.701456250942275</v>
      </c>
      <c r="D267" s="229"/>
      <c r="E267" s="229" t="s">
        <v>134</v>
      </c>
      <c r="F267" s="229">
        <v>597438</v>
      </c>
      <c r="G267" s="21">
        <f t="shared" si="14"/>
        <v>4.2073098591549299E-2</v>
      </c>
      <c r="H267" s="229"/>
      <c r="I267" s="229"/>
      <c r="J267" s="76"/>
    </row>
    <row r="268" spans="1:14" x14ac:dyDescent="0.25">
      <c r="A268" s="11" t="s">
        <v>179</v>
      </c>
      <c r="B268" s="229">
        <f t="shared" si="13"/>
        <v>2.5622540170601069E-4</v>
      </c>
      <c r="D268" s="229"/>
      <c r="E268" s="229" t="s">
        <v>21</v>
      </c>
      <c r="F268" s="229">
        <v>2273</v>
      </c>
      <c r="G268" s="21">
        <f t="shared" si="14"/>
        <v>1.6007042253521128E-4</v>
      </c>
      <c r="H268" s="229"/>
      <c r="I268" s="229"/>
      <c r="J268" s="76"/>
    </row>
    <row r="269" spans="1:14" x14ac:dyDescent="0.25">
      <c r="A269" s="11" t="s">
        <v>179</v>
      </c>
      <c r="B269" s="229">
        <f t="shared" si="13"/>
        <v>107.56991126542354</v>
      </c>
      <c r="D269" s="229"/>
      <c r="E269" s="229" t="s">
        <v>9</v>
      </c>
      <c r="F269" s="229">
        <v>1472766</v>
      </c>
      <c r="G269" s="21">
        <f t="shared" si="14"/>
        <v>0.10371591549295775</v>
      </c>
      <c r="H269" s="229"/>
      <c r="I269" s="229"/>
      <c r="J269" s="76"/>
    </row>
    <row r="270" spans="1:14" x14ac:dyDescent="0.25">
      <c r="A270" s="11" t="s">
        <v>179</v>
      </c>
      <c r="B270" s="229">
        <f t="shared" si="13"/>
        <v>2.0028776532434044E-3</v>
      </c>
      <c r="D270" s="229"/>
      <c r="E270" s="229" t="s">
        <v>23</v>
      </c>
      <c r="F270" s="229">
        <v>6355</v>
      </c>
      <c r="G270" s="21">
        <f t="shared" si="14"/>
        <v>4.4753521126760561E-4</v>
      </c>
      <c r="H270" s="229"/>
      <c r="I270" s="229"/>
      <c r="J270" s="76"/>
    </row>
    <row r="271" spans="1:14" x14ac:dyDescent="0.25">
      <c r="A271" s="11" t="s">
        <v>179</v>
      </c>
      <c r="B271" s="229">
        <f t="shared" si="13"/>
        <v>3.2168443376810152</v>
      </c>
      <c r="D271" s="229"/>
      <c r="E271" s="229" t="s">
        <v>24</v>
      </c>
      <c r="F271" s="229">
        <v>254685</v>
      </c>
      <c r="G271" s="21">
        <f t="shared" si="14"/>
        <v>1.793556338028169E-2</v>
      </c>
      <c r="H271" s="229"/>
      <c r="I271" s="229"/>
      <c r="J271" s="76"/>
    </row>
    <row r="272" spans="1:14" x14ac:dyDescent="0.25">
      <c r="A272" s="11" t="s">
        <v>179</v>
      </c>
      <c r="B272" s="229">
        <f t="shared" si="13"/>
        <v>286.99223170005956</v>
      </c>
      <c r="D272" s="229"/>
      <c r="E272" s="229" t="s">
        <v>36</v>
      </c>
      <c r="F272" s="229">
        <v>2405600</v>
      </c>
      <c r="G272" s="21">
        <f t="shared" si="14"/>
        <v>0.16940845070422536</v>
      </c>
      <c r="H272" s="229"/>
      <c r="I272" s="229"/>
      <c r="J272" s="76"/>
    </row>
    <row r="273" spans="1:10" x14ac:dyDescent="0.25">
      <c r="A273" s="11" t="s">
        <v>179</v>
      </c>
      <c r="B273" s="229">
        <f t="shared" si="13"/>
        <v>1.2398333663955566E-3</v>
      </c>
      <c r="D273" s="229"/>
      <c r="E273" s="229" t="s">
        <v>181</v>
      </c>
      <c r="F273" s="229">
        <v>5000</v>
      </c>
      <c r="G273" s="21">
        <f t="shared" si="14"/>
        <v>3.5211267605633805E-4</v>
      </c>
      <c r="H273" s="229"/>
      <c r="I273" s="229"/>
      <c r="J273" s="76"/>
    </row>
    <row r="274" spans="1:10" x14ac:dyDescent="0.25">
      <c r="A274" s="11" t="s">
        <v>179</v>
      </c>
      <c r="B274" s="229">
        <f t="shared" si="13"/>
        <v>0</v>
      </c>
      <c r="D274" s="229"/>
      <c r="E274" s="229" t="s">
        <v>90</v>
      </c>
      <c r="F274" s="110"/>
      <c r="G274" s="21">
        <f t="shared" si="14"/>
        <v>0</v>
      </c>
      <c r="H274" s="229"/>
      <c r="I274" s="229"/>
      <c r="J274" s="76"/>
    </row>
    <row r="275" spans="1:10" x14ac:dyDescent="0.25">
      <c r="A275" s="11" t="s">
        <v>179</v>
      </c>
      <c r="B275" s="229">
        <f t="shared" si="13"/>
        <v>3.3535410434437612E-2</v>
      </c>
      <c r="D275" s="229"/>
      <c r="E275" s="229" t="s">
        <v>147</v>
      </c>
      <c r="F275" s="229">
        <v>26004</v>
      </c>
      <c r="G275" s="21">
        <f t="shared" si="14"/>
        <v>1.8312676056338028E-3</v>
      </c>
      <c r="H275" s="229"/>
      <c r="I275" s="229"/>
      <c r="J275" s="76"/>
    </row>
    <row r="276" spans="1:10" x14ac:dyDescent="0.25">
      <c r="A276" s="11" t="s">
        <v>179</v>
      </c>
      <c r="B276" s="229">
        <f t="shared" si="13"/>
        <v>0.16683197778218609</v>
      </c>
      <c r="D276" s="229"/>
      <c r="E276" s="229" t="s">
        <v>28</v>
      </c>
      <c r="F276" s="229">
        <v>58000</v>
      </c>
      <c r="G276" s="21">
        <f t="shared" si="14"/>
        <v>4.0845070422535212E-3</v>
      </c>
      <c r="H276" s="229"/>
      <c r="I276" s="229"/>
      <c r="J276" s="76"/>
    </row>
    <row r="277" spans="1:10" x14ac:dyDescent="0.25">
      <c r="A277" s="11" t="s">
        <v>179</v>
      </c>
      <c r="B277" s="229">
        <f t="shared" si="13"/>
        <v>1.8985734774846261E-2</v>
      </c>
      <c r="D277" s="229"/>
      <c r="E277" s="229" t="s">
        <v>158</v>
      </c>
      <c r="F277" s="229">
        <v>19566</v>
      </c>
      <c r="G277" s="21">
        <f t="shared" si="14"/>
        <v>1.377887323943662E-3</v>
      </c>
      <c r="H277" s="229"/>
      <c r="I277" s="229"/>
      <c r="J277" s="76"/>
    </row>
    <row r="278" spans="1:10" x14ac:dyDescent="0.25">
      <c r="A278" s="11" t="s">
        <v>179</v>
      </c>
      <c r="B278" s="229">
        <f t="shared" si="13"/>
        <v>0.65701299345367969</v>
      </c>
      <c r="D278" s="229"/>
      <c r="E278" s="229" t="s">
        <v>16</v>
      </c>
      <c r="F278" s="229">
        <v>115100</v>
      </c>
      <c r="G278" s="21">
        <f t="shared" si="14"/>
        <v>8.1056338028169007E-3</v>
      </c>
      <c r="H278" s="229"/>
      <c r="I278" s="229"/>
      <c r="J278" s="76"/>
    </row>
    <row r="279" spans="1:10" x14ac:dyDescent="0.25">
      <c r="A279" s="11" t="s">
        <v>179</v>
      </c>
      <c r="B279" s="229">
        <f t="shared" si="13"/>
        <v>2304.7099138315812</v>
      </c>
      <c r="D279" s="229"/>
      <c r="E279" s="229" t="s">
        <v>121</v>
      </c>
      <c r="F279" s="229">
        <v>6817050</v>
      </c>
      <c r="G279" s="21">
        <f t="shared" si="14"/>
        <v>0.48007394366197181</v>
      </c>
      <c r="H279" s="229"/>
      <c r="I279" s="229"/>
      <c r="J279" s="76"/>
    </row>
    <row r="280" spans="1:10" x14ac:dyDescent="0.25">
      <c r="A280" s="11" t="s">
        <v>179</v>
      </c>
      <c r="B280" s="229">
        <f t="shared" si="13"/>
        <v>0.11426304304701447</v>
      </c>
      <c r="D280" s="229"/>
      <c r="E280" s="229" t="s">
        <v>182</v>
      </c>
      <c r="F280" s="229">
        <v>48000</v>
      </c>
      <c r="G280" s="21">
        <f t="shared" si="14"/>
        <v>3.3802816901408453E-3</v>
      </c>
      <c r="H280" s="229"/>
      <c r="I280" s="229"/>
      <c r="J280" s="76"/>
    </row>
    <row r="281" spans="1:10" x14ac:dyDescent="0.25">
      <c r="A281" s="11" t="s">
        <v>179</v>
      </c>
      <c r="B281" s="229">
        <f t="shared" si="13"/>
        <v>29.430777817099781</v>
      </c>
      <c r="D281" s="229"/>
      <c r="E281" s="229" t="s">
        <v>31</v>
      </c>
      <c r="F281" s="229">
        <v>770352</v>
      </c>
      <c r="G281" s="21">
        <f t="shared" si="14"/>
        <v>5.4250140845070426E-2</v>
      </c>
      <c r="H281" s="229"/>
      <c r="I281" s="229"/>
      <c r="J281" s="76"/>
    </row>
    <row r="282" spans="1:10" x14ac:dyDescent="0.25">
      <c r="A282" s="11" t="s">
        <v>179</v>
      </c>
      <c r="B282" s="229">
        <f t="shared" si="13"/>
        <v>0.17853600476096007</v>
      </c>
      <c r="D282" s="229"/>
      <c r="E282" s="229" t="s">
        <v>127</v>
      </c>
      <c r="F282" s="229">
        <v>60000</v>
      </c>
      <c r="G282" s="21">
        <f t="shared" si="14"/>
        <v>4.2253521126760559E-3</v>
      </c>
      <c r="H282" s="229"/>
      <c r="I282" s="229"/>
      <c r="J282" s="76"/>
    </row>
    <row r="283" spans="1:10" x14ac:dyDescent="0.25">
      <c r="A283" s="11" t="s">
        <v>179</v>
      </c>
      <c r="B283" s="229">
        <f t="shared" si="13"/>
        <v>0.16972078952588776</v>
      </c>
      <c r="D283" s="229"/>
      <c r="E283" s="229" t="s">
        <v>47</v>
      </c>
      <c r="F283" s="229">
        <v>58500</v>
      </c>
      <c r="G283" s="21">
        <f t="shared" si="14"/>
        <v>4.1197183098591553E-3</v>
      </c>
      <c r="H283" s="229"/>
      <c r="I283" s="229"/>
      <c r="J283" s="76"/>
    </row>
    <row r="284" spans="1:10" x14ac:dyDescent="0.25">
      <c r="A284" s="150" t="s">
        <v>179</v>
      </c>
      <c r="B284" s="12">
        <f t="shared" si="13"/>
        <v>21.178079916732784</v>
      </c>
      <c r="C284" s="150"/>
      <c r="D284" s="12"/>
      <c r="E284" s="12" t="s">
        <v>86</v>
      </c>
      <c r="F284" s="12">
        <v>653479</v>
      </c>
      <c r="G284" s="27">
        <f t="shared" si="14"/>
        <v>4.601964788732394E-2</v>
      </c>
      <c r="H284" s="12"/>
      <c r="I284" s="12"/>
      <c r="J284" s="147"/>
    </row>
    <row r="285" spans="1:10" x14ac:dyDescent="0.25">
      <c r="A285" s="11" t="s">
        <v>185</v>
      </c>
      <c r="B285" s="178">
        <f t="shared" ref="B285:B295" si="15">POWER((F285/$J$285)*100, 2)</f>
        <v>210.00046532017703</v>
      </c>
      <c r="C285" s="11">
        <f>SUM(B285:B295)</f>
        <v>1259.7238313491102</v>
      </c>
      <c r="D285" s="235"/>
      <c r="E285" s="235" t="s">
        <v>5</v>
      </c>
      <c r="F285" s="235">
        <v>926</v>
      </c>
      <c r="G285" s="21">
        <f t="shared" ref="G285:G295" si="16">F285/$J$285</f>
        <v>0.14491392801251957</v>
      </c>
      <c r="H285" s="235"/>
      <c r="I285" s="235"/>
      <c r="J285" s="76">
        <v>6390</v>
      </c>
    </row>
    <row r="286" spans="1:10" x14ac:dyDescent="0.25">
      <c r="A286" s="11" t="s">
        <v>185</v>
      </c>
      <c r="B286" s="178">
        <f t="shared" si="15"/>
        <v>93.838181234861807</v>
      </c>
      <c r="D286" s="235"/>
      <c r="E286" s="235" t="s">
        <v>6</v>
      </c>
      <c r="F286" s="235">
        <v>619</v>
      </c>
      <c r="G286" s="21">
        <f t="shared" si="16"/>
        <v>9.6870109546165886E-2</v>
      </c>
      <c r="H286" s="235"/>
      <c r="I286" s="235"/>
      <c r="J286" s="76"/>
    </row>
    <row r="287" spans="1:10" x14ac:dyDescent="0.25">
      <c r="A287" s="11" t="s">
        <v>185</v>
      </c>
      <c r="B287" s="178">
        <f t="shared" si="15"/>
        <v>97.202935925411609</v>
      </c>
      <c r="D287" s="235"/>
      <c r="E287" s="235" t="s">
        <v>15</v>
      </c>
      <c r="F287" s="235">
        <v>630</v>
      </c>
      <c r="G287" s="21">
        <f t="shared" si="16"/>
        <v>9.8591549295774641E-2</v>
      </c>
      <c r="H287" s="235"/>
      <c r="I287" s="235"/>
      <c r="J287" s="76"/>
    </row>
    <row r="288" spans="1:10" x14ac:dyDescent="0.25">
      <c r="A288" s="11" t="s">
        <v>185</v>
      </c>
      <c r="B288" s="178">
        <f t="shared" si="15"/>
        <v>189.92937560620192</v>
      </c>
      <c r="D288" s="235"/>
      <c r="E288" s="235" t="s">
        <v>187</v>
      </c>
      <c r="F288" s="235">
        <v>880.63699999999994</v>
      </c>
      <c r="G288" s="21">
        <f t="shared" si="16"/>
        <v>0.1378148669796557</v>
      </c>
      <c r="H288" s="235"/>
      <c r="I288" s="235"/>
      <c r="J288" s="76"/>
    </row>
    <row r="289" spans="1:10" x14ac:dyDescent="0.25">
      <c r="A289" s="11" t="s">
        <v>185</v>
      </c>
      <c r="B289" s="178">
        <f t="shared" si="15"/>
        <v>10.240000000000002</v>
      </c>
      <c r="D289" s="235"/>
      <c r="E289" s="235" t="s">
        <v>20</v>
      </c>
      <c r="F289" s="235">
        <v>204.48</v>
      </c>
      <c r="G289" s="21">
        <f t="shared" si="16"/>
        <v>3.2000000000000001E-2</v>
      </c>
      <c r="H289" s="235"/>
      <c r="I289" s="235"/>
      <c r="J289" s="76"/>
    </row>
    <row r="290" spans="1:10" x14ac:dyDescent="0.25">
      <c r="A290" s="11" t="s">
        <v>185</v>
      </c>
      <c r="B290" s="178">
        <f t="shared" si="15"/>
        <v>79.569750270008157</v>
      </c>
      <c r="D290" s="235"/>
      <c r="E290" s="235" t="s">
        <v>9</v>
      </c>
      <c r="F290" s="235">
        <v>570</v>
      </c>
      <c r="G290" s="21">
        <f t="shared" si="16"/>
        <v>8.9201877934272297E-2</v>
      </c>
      <c r="H290" s="235"/>
      <c r="I290" s="235"/>
      <c r="J290" s="76"/>
    </row>
    <row r="291" spans="1:10" x14ac:dyDescent="0.25">
      <c r="A291" s="11" t="s">
        <v>185</v>
      </c>
      <c r="B291" s="178">
        <f t="shared" si="15"/>
        <v>14.106548524322776</v>
      </c>
      <c r="D291" s="235"/>
      <c r="E291" s="235" t="s">
        <v>186</v>
      </c>
      <c r="F291" s="235">
        <v>240</v>
      </c>
      <c r="G291" s="21">
        <f t="shared" si="16"/>
        <v>3.7558685446009391E-2</v>
      </c>
      <c r="H291" s="235"/>
      <c r="I291" s="235"/>
      <c r="J291" s="76"/>
    </row>
    <row r="292" spans="1:10" x14ac:dyDescent="0.25">
      <c r="A292" s="11" t="s">
        <v>185</v>
      </c>
      <c r="B292" s="178">
        <f t="shared" si="15"/>
        <v>7.0036019330379764</v>
      </c>
      <c r="D292" s="235"/>
      <c r="E292" s="235" t="s">
        <v>56</v>
      </c>
      <c r="F292" s="235">
        <v>169.107</v>
      </c>
      <c r="G292" s="21">
        <f t="shared" si="16"/>
        <v>2.6464319248826289E-2</v>
      </c>
      <c r="H292" s="235"/>
      <c r="I292" s="235"/>
      <c r="J292" s="76"/>
    </row>
    <row r="293" spans="1:10" x14ac:dyDescent="0.25">
      <c r="A293" s="11" t="s">
        <v>185</v>
      </c>
      <c r="B293" s="178">
        <f t="shared" si="15"/>
        <v>441.81803158201512</v>
      </c>
      <c r="D293" s="235"/>
      <c r="E293" s="235" t="s">
        <v>121</v>
      </c>
      <c r="F293" s="235">
        <v>1343.144</v>
      </c>
      <c r="G293" s="21">
        <f t="shared" si="16"/>
        <v>0.21019467918622847</v>
      </c>
      <c r="H293" s="235"/>
      <c r="I293" s="235"/>
      <c r="J293" s="76"/>
    </row>
    <row r="294" spans="1:10" x14ac:dyDescent="0.25">
      <c r="A294" s="11" t="s">
        <v>185</v>
      </c>
      <c r="B294" s="178">
        <f t="shared" si="15"/>
        <v>111.58500297560006</v>
      </c>
      <c r="D294" s="235"/>
      <c r="E294" s="235" t="s">
        <v>126</v>
      </c>
      <c r="F294" s="235">
        <v>675</v>
      </c>
      <c r="G294" s="21">
        <f t="shared" si="16"/>
        <v>0.10563380281690141</v>
      </c>
      <c r="H294" s="235"/>
      <c r="I294" s="235"/>
      <c r="J294" s="76"/>
    </row>
    <row r="295" spans="1:10" x14ac:dyDescent="0.25">
      <c r="A295" s="150" t="s">
        <v>185</v>
      </c>
      <c r="B295" s="131">
        <f t="shared" si="15"/>
        <v>4.429937977473605</v>
      </c>
      <c r="C295" s="150"/>
      <c r="D295" s="12"/>
      <c r="E295" s="12" t="s">
        <v>171</v>
      </c>
      <c r="F295" s="12">
        <v>134.49299999999999</v>
      </c>
      <c r="G295" s="27">
        <f t="shared" si="16"/>
        <v>2.1047417840375587E-2</v>
      </c>
      <c r="H295" s="12"/>
      <c r="I295" s="12"/>
      <c r="J295" s="147"/>
    </row>
    <row r="296" spans="1:10" x14ac:dyDescent="0.25">
      <c r="A296" s="11" t="s">
        <v>188</v>
      </c>
      <c r="B296" s="178">
        <f t="shared" ref="B296:B327" si="17">POWER((F296/$J$296)*100, 2)</f>
        <v>1.4749059007308957E-2</v>
      </c>
      <c r="C296" s="11">
        <f>SUM(B296:B345)</f>
        <v>1245.5530512770422</v>
      </c>
      <c r="D296" s="236"/>
      <c r="E296" s="236" t="s">
        <v>97</v>
      </c>
      <c r="F296" s="236">
        <v>680</v>
      </c>
      <c r="G296" s="238">
        <f t="shared" ref="G296:G316" si="18">F296/$J$296</f>
        <v>1.2144570394752117E-3</v>
      </c>
      <c r="H296" s="236"/>
      <c r="I296" s="236"/>
      <c r="J296" s="76">
        <v>559921</v>
      </c>
    </row>
    <row r="297" spans="1:10" x14ac:dyDescent="0.25">
      <c r="A297" s="11" t="s">
        <v>188</v>
      </c>
      <c r="B297" s="178">
        <f t="shared" si="17"/>
        <v>289.22125568135471</v>
      </c>
      <c r="D297" s="236"/>
      <c r="E297" s="236" t="s">
        <v>5</v>
      </c>
      <c r="F297" s="236">
        <v>95223</v>
      </c>
      <c r="G297" s="238">
        <f t="shared" si="18"/>
        <v>0.17006506274992364</v>
      </c>
      <c r="H297" s="236"/>
      <c r="I297" s="236"/>
      <c r="J297" s="76"/>
    </row>
    <row r="298" spans="1:10" x14ac:dyDescent="0.25">
      <c r="A298" s="11" t="s">
        <v>188</v>
      </c>
      <c r="B298" s="178">
        <f t="shared" si="17"/>
        <v>7.9741884771350365E-3</v>
      </c>
      <c r="D298" s="236"/>
      <c r="E298" s="236" t="s">
        <v>131</v>
      </c>
      <c r="F298" s="236">
        <v>500</v>
      </c>
      <c r="G298" s="238">
        <f t="shared" si="18"/>
        <v>8.9298311726118511E-4</v>
      </c>
      <c r="H298" s="236"/>
      <c r="I298" s="236"/>
      <c r="J298" s="76"/>
    </row>
    <row r="299" spans="1:10" x14ac:dyDescent="0.25">
      <c r="A299" s="11" t="s">
        <v>188</v>
      </c>
      <c r="B299" s="178">
        <f t="shared" si="17"/>
        <v>0</v>
      </c>
      <c r="D299" s="236"/>
      <c r="E299" s="236" t="s">
        <v>192</v>
      </c>
      <c r="F299" s="236"/>
      <c r="G299" s="238">
        <f t="shared" si="18"/>
        <v>0</v>
      </c>
      <c r="H299" s="236"/>
      <c r="I299" s="236"/>
      <c r="J299" s="76"/>
    </row>
    <row r="300" spans="1:10" x14ac:dyDescent="0.25">
      <c r="A300" s="11" t="s">
        <v>188</v>
      </c>
      <c r="B300" s="178">
        <f t="shared" si="17"/>
        <v>7.9741884771350349E-5</v>
      </c>
      <c r="D300" s="236"/>
      <c r="E300" s="236" t="s">
        <v>39</v>
      </c>
      <c r="F300" s="236">
        <v>50</v>
      </c>
      <c r="G300" s="238">
        <f t="shared" si="18"/>
        <v>8.9298311726118508E-5</v>
      </c>
      <c r="H300" s="236"/>
      <c r="I300" s="236"/>
      <c r="J300" s="76"/>
    </row>
    <row r="301" spans="1:10" x14ac:dyDescent="0.25">
      <c r="A301" s="11" t="s">
        <v>188</v>
      </c>
      <c r="B301" s="178">
        <f t="shared" si="17"/>
        <v>522.92308983235125</v>
      </c>
      <c r="D301" s="236"/>
      <c r="E301" s="236" t="s">
        <v>6</v>
      </c>
      <c r="F301" s="236">
        <v>128040</v>
      </c>
      <c r="G301" s="238">
        <f t="shared" si="18"/>
        <v>0.22867511666824428</v>
      </c>
      <c r="H301" s="236"/>
      <c r="I301" s="236"/>
      <c r="J301" s="76"/>
    </row>
    <row r="302" spans="1:10" x14ac:dyDescent="0.25">
      <c r="A302" s="11" t="s">
        <v>188</v>
      </c>
      <c r="B302" s="178">
        <f t="shared" si="17"/>
        <v>1.586193675117792E-3</v>
      </c>
      <c r="D302" s="236"/>
      <c r="E302" s="236" t="s">
        <v>101</v>
      </c>
      <c r="F302" s="236">
        <v>223</v>
      </c>
      <c r="G302" s="238">
        <f t="shared" si="18"/>
        <v>3.9827047029848851E-4</v>
      </c>
      <c r="H302" s="236"/>
      <c r="I302" s="236"/>
      <c r="J302" s="76"/>
    </row>
    <row r="303" spans="1:10" x14ac:dyDescent="0.25">
      <c r="A303" s="11" t="s">
        <v>188</v>
      </c>
      <c r="B303" s="178">
        <f t="shared" si="17"/>
        <v>14.950726233895704</v>
      </c>
      <c r="D303" s="236"/>
      <c r="E303" s="236" t="s">
        <v>82</v>
      </c>
      <c r="F303" s="236">
        <v>21650</v>
      </c>
      <c r="G303" s="238">
        <f t="shared" si="18"/>
        <v>3.8666168977409314E-2</v>
      </c>
      <c r="H303" s="236"/>
      <c r="I303" s="236"/>
      <c r="J303" s="76"/>
    </row>
    <row r="304" spans="1:10" x14ac:dyDescent="0.25">
      <c r="A304" s="11" t="s">
        <v>188</v>
      </c>
      <c r="B304" s="178">
        <f t="shared" si="17"/>
        <v>0.8674712960662867</v>
      </c>
      <c r="D304" s="236"/>
      <c r="E304" s="236" t="s">
        <v>83</v>
      </c>
      <c r="F304" s="236">
        <v>5215</v>
      </c>
      <c r="G304" s="238">
        <f t="shared" si="18"/>
        <v>9.3138139130341593E-3</v>
      </c>
      <c r="H304" s="236"/>
      <c r="I304" s="236"/>
      <c r="J304" s="76"/>
    </row>
    <row r="305" spans="1:10" x14ac:dyDescent="0.25">
      <c r="A305" s="11" t="s">
        <v>188</v>
      </c>
      <c r="B305" s="178">
        <f t="shared" si="17"/>
        <v>195.05630537166098</v>
      </c>
      <c r="D305" s="236"/>
      <c r="E305" s="236" t="s">
        <v>15</v>
      </c>
      <c r="F305" s="236">
        <v>78200</v>
      </c>
      <c r="G305" s="238">
        <f t="shared" si="18"/>
        <v>0.13966255953964934</v>
      </c>
      <c r="H305" s="236"/>
      <c r="I305" s="236"/>
      <c r="J305" s="76"/>
    </row>
    <row r="306" spans="1:10" x14ac:dyDescent="0.25">
      <c r="A306" s="11" t="s">
        <v>188</v>
      </c>
      <c r="B306" s="178">
        <f t="shared" si="17"/>
        <v>3.2052729035152898E-3</v>
      </c>
      <c r="D306" s="236"/>
      <c r="E306" s="236" t="s">
        <v>103</v>
      </c>
      <c r="F306" s="236">
        <v>317</v>
      </c>
      <c r="G306" s="238">
        <f t="shared" si="18"/>
        <v>5.6615129634359136E-4</v>
      </c>
      <c r="H306" s="236"/>
      <c r="I306" s="236"/>
      <c r="J306" s="76"/>
    </row>
    <row r="307" spans="1:10" x14ac:dyDescent="0.25">
      <c r="A307" s="11" t="s">
        <v>188</v>
      </c>
      <c r="B307" s="178">
        <f t="shared" si="17"/>
        <v>5.8131833998314404E-2</v>
      </c>
      <c r="D307" s="236"/>
      <c r="E307" s="236" t="s">
        <v>106</v>
      </c>
      <c r="F307" s="236">
        <v>1350</v>
      </c>
      <c r="G307" s="238">
        <f t="shared" si="18"/>
        <v>2.4110544166051997E-3</v>
      </c>
      <c r="H307" s="236"/>
      <c r="I307" s="236"/>
      <c r="J307" s="76"/>
    </row>
    <row r="308" spans="1:10" x14ac:dyDescent="0.25">
      <c r="A308" s="11" t="s">
        <v>188</v>
      </c>
      <c r="B308" s="178">
        <f t="shared" si="17"/>
        <v>3.9073523537961657E-5</v>
      </c>
      <c r="D308" s="236"/>
      <c r="E308" s="236" t="s">
        <v>19</v>
      </c>
      <c r="F308" s="236">
        <v>35</v>
      </c>
      <c r="G308" s="238">
        <f t="shared" si="18"/>
        <v>6.2508818208282952E-5</v>
      </c>
      <c r="H308" s="236"/>
      <c r="I308" s="236"/>
      <c r="J308" s="76"/>
    </row>
    <row r="309" spans="1:10" x14ac:dyDescent="0.25">
      <c r="A309" s="11" t="s">
        <v>188</v>
      </c>
      <c r="B309" s="178">
        <f t="shared" si="17"/>
        <v>6.2517637660738656E-6</v>
      </c>
      <c r="D309" s="236"/>
      <c r="E309" s="236" t="s">
        <v>94</v>
      </c>
      <c r="F309" s="236">
        <v>14</v>
      </c>
      <c r="G309" s="238">
        <f t="shared" si="18"/>
        <v>2.5003527283313181E-5</v>
      </c>
      <c r="H309" s="236"/>
      <c r="I309" s="236"/>
      <c r="J309" s="76"/>
    </row>
    <row r="310" spans="1:10" x14ac:dyDescent="0.25">
      <c r="A310" s="11" t="s">
        <v>188</v>
      </c>
      <c r="B310" s="178">
        <f t="shared" si="17"/>
        <v>1.1482831407074448E-2</v>
      </c>
      <c r="D310" s="236"/>
      <c r="E310" s="236" t="s">
        <v>21</v>
      </c>
      <c r="F310" s="236">
        <v>600</v>
      </c>
      <c r="G310" s="238">
        <f t="shared" si="18"/>
        <v>1.071579740713422E-3</v>
      </c>
      <c r="H310" s="236"/>
      <c r="I310" s="236"/>
      <c r="J310" s="76"/>
    </row>
    <row r="311" spans="1:10" x14ac:dyDescent="0.25">
      <c r="A311" s="11" t="s">
        <v>188</v>
      </c>
      <c r="B311" s="178">
        <f t="shared" si="17"/>
        <v>1.5629409415184664E-6</v>
      </c>
      <c r="D311" s="236"/>
      <c r="E311" s="236" t="s">
        <v>190</v>
      </c>
      <c r="F311" s="236">
        <v>7</v>
      </c>
      <c r="G311" s="238">
        <f t="shared" si="18"/>
        <v>1.250176364165659E-5</v>
      </c>
      <c r="H311" s="236"/>
      <c r="I311" s="236"/>
      <c r="J311" s="76"/>
    </row>
    <row r="312" spans="1:10" x14ac:dyDescent="0.25">
      <c r="A312" s="11" t="s">
        <v>188</v>
      </c>
      <c r="B312" s="178">
        <f t="shared" si="17"/>
        <v>64.418799022001735</v>
      </c>
      <c r="D312" s="236"/>
      <c r="E312" s="236" t="s">
        <v>9</v>
      </c>
      <c r="F312" s="236">
        <v>44940</v>
      </c>
      <c r="G312" s="238">
        <f t="shared" si="18"/>
        <v>8.0261322579435315E-2</v>
      </c>
      <c r="H312" s="236"/>
      <c r="I312" s="236"/>
      <c r="J312" s="76"/>
    </row>
    <row r="313" spans="1:10" x14ac:dyDescent="0.25">
      <c r="A313" s="11" t="s">
        <v>188</v>
      </c>
      <c r="B313" s="178">
        <f t="shared" si="17"/>
        <v>3.2662276002345093E-3</v>
      </c>
      <c r="D313" s="236"/>
      <c r="E313" s="236" t="s">
        <v>23</v>
      </c>
      <c r="F313" s="236">
        <v>320</v>
      </c>
      <c r="G313" s="238">
        <f t="shared" si="18"/>
        <v>5.7150919504715843E-4</v>
      </c>
      <c r="H313" s="236"/>
      <c r="I313" s="236"/>
      <c r="J313" s="76"/>
    </row>
    <row r="314" spans="1:10" x14ac:dyDescent="0.25">
      <c r="A314" s="11" t="s">
        <v>188</v>
      </c>
      <c r="B314" s="178">
        <f t="shared" si="17"/>
        <v>0.89597981729089238</v>
      </c>
      <c r="D314" s="236"/>
      <c r="E314" s="236" t="s">
        <v>24</v>
      </c>
      <c r="F314" s="236">
        <v>5300</v>
      </c>
      <c r="G314" s="238">
        <f t="shared" si="18"/>
        <v>9.4656210429685615E-3</v>
      </c>
      <c r="H314" s="236"/>
      <c r="I314" s="236"/>
      <c r="J314" s="76"/>
    </row>
    <row r="315" spans="1:10" x14ac:dyDescent="0.25">
      <c r="A315" s="11" t="s">
        <v>188</v>
      </c>
      <c r="B315" s="178">
        <f t="shared" si="17"/>
        <v>3.1896753908540134E-8</v>
      </c>
      <c r="D315" s="236"/>
      <c r="E315" s="236" t="s">
        <v>111</v>
      </c>
      <c r="F315" s="236">
        <v>1</v>
      </c>
      <c r="G315" s="238">
        <f t="shared" si="18"/>
        <v>1.7859662345223701E-6</v>
      </c>
      <c r="H315" s="236"/>
      <c r="I315" s="236"/>
      <c r="J315" s="76"/>
    </row>
    <row r="316" spans="1:10" x14ac:dyDescent="0.25">
      <c r="A316" s="11" t="s">
        <v>188</v>
      </c>
      <c r="B316" s="178">
        <f t="shared" si="17"/>
        <v>0.86248822568692518</v>
      </c>
      <c r="D316" s="236"/>
      <c r="E316" s="236" t="s">
        <v>36</v>
      </c>
      <c r="F316" s="236">
        <v>5200</v>
      </c>
      <c r="G316" s="238">
        <f t="shared" si="18"/>
        <v>9.2870244195163241E-3</v>
      </c>
      <c r="H316" s="236"/>
      <c r="I316" s="236"/>
      <c r="J316" s="76"/>
    </row>
    <row r="317" spans="1:10" x14ac:dyDescent="0.25">
      <c r="A317" s="11" t="s">
        <v>188</v>
      </c>
      <c r="B317" s="178">
        <f t="shared" si="17"/>
        <v>0</v>
      </c>
      <c r="D317" s="236"/>
      <c r="E317" s="236" t="s">
        <v>176</v>
      </c>
      <c r="F317" s="236"/>
      <c r="G317" s="238"/>
      <c r="H317" s="236"/>
      <c r="I317" s="236"/>
      <c r="J317" s="76"/>
    </row>
    <row r="318" spans="1:10" x14ac:dyDescent="0.25">
      <c r="A318" s="11" t="s">
        <v>188</v>
      </c>
      <c r="B318" s="178">
        <f t="shared" si="17"/>
        <v>3.8595072229333567E-2</v>
      </c>
      <c r="D318" s="236"/>
      <c r="E318" s="236" t="s">
        <v>137</v>
      </c>
      <c r="F318" s="236">
        <v>1100</v>
      </c>
      <c r="G318" s="238">
        <f t="shared" ref="G318:G325" si="19">F318/$J$296</f>
        <v>1.9645628579746072E-3</v>
      </c>
      <c r="H318" s="236"/>
      <c r="I318" s="236"/>
      <c r="J318" s="76"/>
    </row>
    <row r="319" spans="1:10" x14ac:dyDescent="0.25">
      <c r="A319" s="11" t="s">
        <v>188</v>
      </c>
      <c r="B319" s="178">
        <f t="shared" si="17"/>
        <v>1.6726976717177532E-3</v>
      </c>
      <c r="D319" s="236"/>
      <c r="E319" s="236" t="s">
        <v>112</v>
      </c>
      <c r="F319" s="236">
        <v>229</v>
      </c>
      <c r="G319" s="238">
        <f t="shared" si="19"/>
        <v>4.0898626770562277E-4</v>
      </c>
      <c r="H319" s="236"/>
      <c r="I319" s="236"/>
      <c r="J319" s="76"/>
    </row>
    <row r="320" spans="1:10" x14ac:dyDescent="0.25">
      <c r="A320" s="11" t="s">
        <v>188</v>
      </c>
      <c r="B320" s="178">
        <f t="shared" si="17"/>
        <v>2.5836370665917517E-6</v>
      </c>
      <c r="D320" s="236"/>
      <c r="E320" s="236" t="s">
        <v>181</v>
      </c>
      <c r="F320" s="236">
        <v>9</v>
      </c>
      <c r="G320" s="238">
        <f t="shared" si="19"/>
        <v>1.6073696110701332E-5</v>
      </c>
      <c r="H320" s="236"/>
      <c r="I320" s="236"/>
      <c r="J320" s="76"/>
    </row>
    <row r="321" spans="1:10" x14ac:dyDescent="0.25">
      <c r="A321" s="11" t="s">
        <v>188</v>
      </c>
      <c r="B321" s="178">
        <f t="shared" si="17"/>
        <v>1.4881749503568486E-3</v>
      </c>
      <c r="D321" s="236"/>
      <c r="E321" s="236" t="s">
        <v>26</v>
      </c>
      <c r="F321" s="236">
        <v>216</v>
      </c>
      <c r="G321" s="238">
        <f t="shared" si="19"/>
        <v>3.8576870665683194E-4</v>
      </c>
      <c r="H321" s="236"/>
      <c r="I321" s="236"/>
      <c r="J321" s="76"/>
    </row>
    <row r="322" spans="1:10" x14ac:dyDescent="0.25">
      <c r="A322" s="11" t="s">
        <v>188</v>
      </c>
      <c r="B322" s="178">
        <f t="shared" si="17"/>
        <v>1.7822510601108732</v>
      </c>
      <c r="D322" s="236"/>
      <c r="E322" s="236" t="s">
        <v>191</v>
      </c>
      <c r="F322" s="236">
        <v>7475</v>
      </c>
      <c r="G322" s="238">
        <f t="shared" si="19"/>
        <v>1.3350097603054717E-2</v>
      </c>
      <c r="H322" s="236"/>
      <c r="I322" s="236"/>
      <c r="J322" s="76"/>
    </row>
    <row r="323" spans="1:10" x14ac:dyDescent="0.25">
      <c r="A323" s="11" t="s">
        <v>188</v>
      </c>
      <c r="B323" s="178">
        <f t="shared" si="17"/>
        <v>1.5120090022961576</v>
      </c>
      <c r="D323" s="236"/>
      <c r="E323" s="236" t="s">
        <v>56</v>
      </c>
      <c r="F323" s="236">
        <v>6885</v>
      </c>
      <c r="G323" s="238">
        <f t="shared" si="19"/>
        <v>1.2296377524686519E-2</v>
      </c>
      <c r="H323" s="236"/>
      <c r="I323" s="236"/>
      <c r="J323" s="76"/>
    </row>
    <row r="324" spans="1:10" x14ac:dyDescent="0.25">
      <c r="A324" s="11" t="s">
        <v>188</v>
      </c>
      <c r="B324" s="178">
        <f t="shared" si="17"/>
        <v>5.1034806253664214E-7</v>
      </c>
      <c r="D324" s="236"/>
      <c r="E324" s="236" t="s">
        <v>165</v>
      </c>
      <c r="F324" s="236">
        <v>4</v>
      </c>
      <c r="G324" s="238">
        <f t="shared" si="19"/>
        <v>7.1438649380894805E-6</v>
      </c>
      <c r="H324" s="236"/>
      <c r="I324" s="236"/>
      <c r="J324" s="76"/>
    </row>
    <row r="325" spans="1:10" x14ac:dyDescent="0.25">
      <c r="A325" s="11" t="s">
        <v>188</v>
      </c>
      <c r="B325" s="178">
        <f t="shared" si="17"/>
        <v>1.5230093953003652E-2</v>
      </c>
      <c r="D325" s="236"/>
      <c r="E325" s="236" t="s">
        <v>116</v>
      </c>
      <c r="F325" s="236">
        <v>691</v>
      </c>
      <c r="G325" s="238">
        <f t="shared" si="19"/>
        <v>1.2341026680549576E-3</v>
      </c>
      <c r="H325" s="236"/>
      <c r="I325" s="236"/>
      <c r="J325" s="76"/>
    </row>
    <row r="326" spans="1:10" x14ac:dyDescent="0.25">
      <c r="A326" s="11" t="s">
        <v>188</v>
      </c>
      <c r="B326" s="178">
        <f t="shared" si="17"/>
        <v>0</v>
      </c>
      <c r="D326" s="236"/>
      <c r="E326" s="236" t="s">
        <v>139</v>
      </c>
      <c r="F326" s="234"/>
      <c r="G326" s="238"/>
      <c r="H326" s="236"/>
      <c r="I326" s="236"/>
      <c r="J326" s="76"/>
    </row>
    <row r="327" spans="1:10" x14ac:dyDescent="0.25">
      <c r="A327" s="11" t="s">
        <v>188</v>
      </c>
      <c r="B327" s="178">
        <f t="shared" si="17"/>
        <v>4.0197884113237709E-3</v>
      </c>
      <c r="D327" s="236"/>
      <c r="E327" s="236" t="s">
        <v>117</v>
      </c>
      <c r="F327" s="236">
        <v>355</v>
      </c>
      <c r="G327" s="238">
        <f t="shared" ref="G327:G345" si="20">F327/$J$296</f>
        <v>6.3401801325544142E-4</v>
      </c>
      <c r="H327" s="236"/>
      <c r="I327" s="236"/>
      <c r="J327" s="76"/>
    </row>
    <row r="328" spans="1:10" x14ac:dyDescent="0.25">
      <c r="A328" s="11" t="s">
        <v>188</v>
      </c>
      <c r="B328" s="178">
        <f t="shared" ref="B328:B345" si="21">POWER((F328/$J$296)*100, 2)</f>
        <v>0.23511814982947876</v>
      </c>
      <c r="D328" s="236"/>
      <c r="E328" s="236" t="s">
        <v>92</v>
      </c>
      <c r="F328" s="236">
        <v>2715</v>
      </c>
      <c r="G328" s="238">
        <f t="shared" si="20"/>
        <v>4.8488983267282347E-3</v>
      </c>
      <c r="H328" s="236"/>
      <c r="I328" s="236"/>
      <c r="J328" s="76"/>
    </row>
    <row r="329" spans="1:10" x14ac:dyDescent="0.25">
      <c r="A329" s="11" t="s">
        <v>188</v>
      </c>
      <c r="B329" s="178">
        <f t="shared" si="21"/>
        <v>1.5629409415184664E-6</v>
      </c>
      <c r="D329" s="236"/>
      <c r="E329" s="236" t="s">
        <v>85</v>
      </c>
      <c r="F329" s="236">
        <v>7</v>
      </c>
      <c r="G329" s="238">
        <f t="shared" si="20"/>
        <v>1.250176364165659E-5</v>
      </c>
      <c r="H329" s="236"/>
      <c r="I329" s="236"/>
      <c r="J329" s="76"/>
    </row>
    <row r="330" spans="1:10" x14ac:dyDescent="0.25">
      <c r="A330" s="11" t="s">
        <v>188</v>
      </c>
      <c r="B330" s="178">
        <f t="shared" si="21"/>
        <v>1.607915364529508E-4</v>
      </c>
      <c r="D330" s="236"/>
      <c r="E330" s="236" t="s">
        <v>29</v>
      </c>
      <c r="F330" s="236">
        <v>71</v>
      </c>
      <c r="G330" s="238">
        <f t="shared" si="20"/>
        <v>1.2680360265108828E-4</v>
      </c>
      <c r="H330" s="236"/>
      <c r="I330" s="236"/>
      <c r="J330" s="76"/>
    </row>
    <row r="331" spans="1:10" x14ac:dyDescent="0.25">
      <c r="A331" s="11" t="s">
        <v>188</v>
      </c>
      <c r="B331" s="178">
        <f t="shared" si="21"/>
        <v>70.160418864763969</v>
      </c>
      <c r="D331" s="236"/>
      <c r="E331" s="236" t="s">
        <v>16</v>
      </c>
      <c r="F331" s="236">
        <v>46900</v>
      </c>
      <c r="G331" s="238">
        <f t="shared" si="20"/>
        <v>8.3761816399099159E-2</v>
      </c>
      <c r="H331" s="236"/>
      <c r="I331" s="236"/>
      <c r="J331" s="76"/>
    </row>
    <row r="332" spans="1:10" x14ac:dyDescent="0.25">
      <c r="A332" s="11" t="s">
        <v>188</v>
      </c>
      <c r="B332" s="178">
        <f t="shared" si="21"/>
        <v>0</v>
      </c>
      <c r="D332" s="236"/>
      <c r="E332" s="236" t="s">
        <v>37</v>
      </c>
      <c r="F332" s="236"/>
      <c r="G332" s="238">
        <f t="shared" si="20"/>
        <v>0</v>
      </c>
      <c r="H332" s="236"/>
      <c r="I332" s="236"/>
      <c r="J332" s="76"/>
    </row>
    <row r="333" spans="1:10" x14ac:dyDescent="0.25">
      <c r="A333" s="11" t="s">
        <v>188</v>
      </c>
      <c r="B333" s="178">
        <f t="shared" si="21"/>
        <v>8.8956856975527571E-4</v>
      </c>
      <c r="D333" s="236"/>
      <c r="E333" s="236" t="s">
        <v>120</v>
      </c>
      <c r="F333" s="236">
        <v>167</v>
      </c>
      <c r="G333" s="238">
        <f t="shared" si="20"/>
        <v>2.9825636116523579E-4</v>
      </c>
      <c r="H333" s="236"/>
      <c r="I333" s="236"/>
      <c r="J333" s="76"/>
    </row>
    <row r="334" spans="1:10" x14ac:dyDescent="0.25">
      <c r="A334" s="11" t="s">
        <v>188</v>
      </c>
      <c r="B334" s="178">
        <f t="shared" si="21"/>
        <v>10.848320891990284</v>
      </c>
      <c r="D334" s="236"/>
      <c r="E334" s="236" t="s">
        <v>121</v>
      </c>
      <c r="F334" s="236">
        <v>18442</v>
      </c>
      <c r="G334" s="238">
        <f t="shared" si="20"/>
        <v>3.293678929706155E-2</v>
      </c>
      <c r="H334" s="236"/>
      <c r="I334" s="236"/>
      <c r="J334" s="76"/>
    </row>
    <row r="335" spans="1:10" x14ac:dyDescent="0.25">
      <c r="A335" s="11" t="s">
        <v>188</v>
      </c>
      <c r="B335" s="178">
        <f t="shared" si="21"/>
        <v>4.2227486047269522</v>
      </c>
      <c r="D335" s="236"/>
      <c r="E335" s="236" t="s">
        <v>174</v>
      </c>
      <c r="F335" s="236">
        <v>11506</v>
      </c>
      <c r="G335" s="238">
        <f t="shared" si="20"/>
        <v>2.0549327494414391E-2</v>
      </c>
      <c r="H335" s="236"/>
      <c r="I335" s="236"/>
      <c r="J335" s="76"/>
    </row>
    <row r="336" spans="1:10" x14ac:dyDescent="0.25">
      <c r="A336" s="11" t="s">
        <v>188</v>
      </c>
      <c r="B336" s="178">
        <f t="shared" si="21"/>
        <v>1.1868782129367783E-4</v>
      </c>
      <c r="D336" s="236"/>
      <c r="E336" s="236" t="s">
        <v>161</v>
      </c>
      <c r="F336" s="236">
        <v>61</v>
      </c>
      <c r="G336" s="238">
        <f t="shared" si="20"/>
        <v>1.0894394030586457E-4</v>
      </c>
      <c r="H336" s="236"/>
      <c r="I336" s="236"/>
      <c r="J336" s="76"/>
    </row>
    <row r="337" spans="1:10" x14ac:dyDescent="0.25">
      <c r="A337" s="11" t="s">
        <v>188</v>
      </c>
      <c r="B337" s="178">
        <f t="shared" si="21"/>
        <v>4.5931325628297801E-4</v>
      </c>
      <c r="D337" s="236"/>
      <c r="E337" s="236" t="s">
        <v>166</v>
      </c>
      <c r="F337" s="236">
        <v>120</v>
      </c>
      <c r="G337" s="238">
        <f t="shared" si="20"/>
        <v>2.1431594814268442E-4</v>
      </c>
      <c r="H337" s="236"/>
      <c r="I337" s="236"/>
      <c r="J337" s="76"/>
    </row>
    <row r="338" spans="1:10" x14ac:dyDescent="0.25">
      <c r="A338" s="11" t="s">
        <v>188</v>
      </c>
      <c r="B338" s="178">
        <f t="shared" si="21"/>
        <v>0.2156220564217313</v>
      </c>
      <c r="D338" s="236"/>
      <c r="E338" s="236" t="s">
        <v>31</v>
      </c>
      <c r="F338" s="236">
        <v>2600</v>
      </c>
      <c r="G338" s="238">
        <f t="shared" si="20"/>
        <v>4.643512209758162E-3</v>
      </c>
      <c r="H338" s="236"/>
      <c r="I338" s="236"/>
      <c r="J338" s="76"/>
    </row>
    <row r="339" spans="1:10" x14ac:dyDescent="0.25">
      <c r="A339" s="11" t="s">
        <v>188</v>
      </c>
      <c r="B339" s="178">
        <f t="shared" si="21"/>
        <v>1.2758701563416054E-7</v>
      </c>
      <c r="D339" s="236"/>
      <c r="E339" s="236" t="s">
        <v>193</v>
      </c>
      <c r="F339" s="236">
        <v>2</v>
      </c>
      <c r="G339" s="238">
        <f t="shared" si="20"/>
        <v>3.5719324690447403E-6</v>
      </c>
      <c r="H339" s="236"/>
      <c r="I339" s="236"/>
      <c r="J339" s="76"/>
    </row>
    <row r="340" spans="1:10" x14ac:dyDescent="0.25">
      <c r="A340" s="11" t="s">
        <v>188</v>
      </c>
      <c r="B340" s="178">
        <f t="shared" si="21"/>
        <v>21.895207752978298</v>
      </c>
      <c r="D340" s="236"/>
      <c r="E340" s="236" t="s">
        <v>126</v>
      </c>
      <c r="F340" s="236">
        <v>26200</v>
      </c>
      <c r="G340" s="238">
        <f t="shared" si="20"/>
        <v>4.67923153444861E-2</v>
      </c>
      <c r="H340" s="236"/>
      <c r="I340" s="236"/>
      <c r="J340" s="76"/>
    </row>
    <row r="341" spans="1:10" x14ac:dyDescent="0.25">
      <c r="A341" s="11" t="s">
        <v>188</v>
      </c>
      <c r="B341" s="178">
        <f t="shared" si="21"/>
        <v>3.1896753908540134E-8</v>
      </c>
      <c r="D341" s="236"/>
      <c r="E341" s="236" t="s">
        <v>128</v>
      </c>
      <c r="F341" s="236">
        <v>1</v>
      </c>
      <c r="G341" s="238">
        <f t="shared" si="20"/>
        <v>1.7859662345223701E-6</v>
      </c>
      <c r="H341" s="236"/>
      <c r="I341" s="236"/>
      <c r="J341" s="76"/>
    </row>
    <row r="342" spans="1:10" x14ac:dyDescent="0.25">
      <c r="A342" s="11" t="s">
        <v>188</v>
      </c>
      <c r="B342" s="178">
        <f t="shared" si="21"/>
        <v>42.56433299279081</v>
      </c>
      <c r="D342" s="236"/>
      <c r="E342" s="236" t="s">
        <v>38</v>
      </c>
      <c r="F342" s="236">
        <v>36530</v>
      </c>
      <c r="G342" s="238">
        <f t="shared" si="20"/>
        <v>6.5241346547102175E-2</v>
      </c>
      <c r="H342" s="236"/>
      <c r="I342" s="236"/>
      <c r="J342" s="76"/>
    </row>
    <row r="343" spans="1:10" x14ac:dyDescent="0.25">
      <c r="A343" s="11" t="s">
        <v>188</v>
      </c>
      <c r="B343" s="178">
        <f t="shared" si="21"/>
        <v>2.7540060499602954</v>
      </c>
      <c r="D343" s="236"/>
      <c r="E343" s="236" t="s">
        <v>12</v>
      </c>
      <c r="F343" s="236">
        <v>9292</v>
      </c>
      <c r="G343" s="238">
        <f t="shared" si="20"/>
        <v>1.6595198251181862E-2</v>
      </c>
      <c r="H343" s="236"/>
      <c r="I343" s="236"/>
      <c r="J343" s="76"/>
    </row>
    <row r="344" spans="1:10" x14ac:dyDescent="0.25">
      <c r="A344" s="11" t="s">
        <v>188</v>
      </c>
      <c r="B344" s="178">
        <f t="shared" si="21"/>
        <v>8.6838912516000542E-4</v>
      </c>
      <c r="D344" s="236"/>
      <c r="E344" s="236" t="s">
        <v>47</v>
      </c>
      <c r="F344" s="236">
        <v>165</v>
      </c>
      <c r="G344" s="238">
        <f t="shared" si="20"/>
        <v>2.9468442869619109E-4</v>
      </c>
    </row>
    <row r="345" spans="1:10" x14ac:dyDescent="0.25">
      <c r="A345" s="150" t="s">
        <v>188</v>
      </c>
      <c r="B345" s="131">
        <f t="shared" si="21"/>
        <v>2.8707078517686119E-3</v>
      </c>
      <c r="C345" s="150"/>
      <c r="D345" s="12"/>
      <c r="E345" s="12" t="s">
        <v>86</v>
      </c>
      <c r="F345" s="12">
        <v>300</v>
      </c>
      <c r="G345" s="237">
        <f t="shared" si="20"/>
        <v>5.3578987035671102E-4</v>
      </c>
      <c r="H345" s="12"/>
      <c r="I345" s="12"/>
      <c r="J345" s="150"/>
    </row>
    <row r="346" spans="1:10" x14ac:dyDescent="0.25">
      <c r="A346" s="11" t="s">
        <v>197</v>
      </c>
      <c r="B346" s="178">
        <f t="shared" ref="B346:B360" si="22">POWER((F346/$J$346)*100, 2)</f>
        <v>157.207118742343</v>
      </c>
      <c r="C346" s="11">
        <f>SUM(B346:B360)</f>
        <v>1407.7964724256285</v>
      </c>
      <c r="D346" s="236"/>
      <c r="E346" s="236" t="s">
        <v>5</v>
      </c>
      <c r="F346" s="236">
        <v>4100</v>
      </c>
      <c r="G346" s="238">
        <f t="shared" ref="G346:G360" si="23">F346/$J$346</f>
        <v>0.12538226299694188</v>
      </c>
      <c r="H346" s="236"/>
      <c r="I346" s="236"/>
      <c r="J346" s="76">
        <v>32700</v>
      </c>
    </row>
    <row r="347" spans="1:10" x14ac:dyDescent="0.25">
      <c r="A347" s="11" t="s">
        <v>197</v>
      </c>
      <c r="B347" s="178">
        <f t="shared" si="22"/>
        <v>1.0246144638030845</v>
      </c>
      <c r="D347" s="236"/>
      <c r="E347" s="236" t="s">
        <v>202</v>
      </c>
      <c r="F347" s="236">
        <v>331</v>
      </c>
      <c r="G347" s="238">
        <f t="shared" si="23"/>
        <v>1.0122324159021407E-2</v>
      </c>
      <c r="H347" s="236"/>
      <c r="I347" s="236"/>
      <c r="J347" s="76"/>
    </row>
    <row r="348" spans="1:10" x14ac:dyDescent="0.25">
      <c r="A348" s="11" t="s">
        <v>197</v>
      </c>
      <c r="B348" s="178">
        <f t="shared" si="22"/>
        <v>4.5824799633401589</v>
      </c>
      <c r="D348" s="236"/>
      <c r="E348" s="236" t="s">
        <v>6</v>
      </c>
      <c r="F348" s="236">
        <v>700</v>
      </c>
      <c r="G348" s="238">
        <f t="shared" si="23"/>
        <v>2.1406727828746176E-2</v>
      </c>
      <c r="H348" s="236"/>
      <c r="I348" s="236"/>
      <c r="J348" s="76"/>
    </row>
    <row r="349" spans="1:10" x14ac:dyDescent="0.25">
      <c r="A349" s="11" t="s">
        <v>197</v>
      </c>
      <c r="B349" s="178">
        <f t="shared" si="22"/>
        <v>264.98264268813887</v>
      </c>
      <c r="D349" s="236"/>
      <c r="E349" s="236" t="s">
        <v>82</v>
      </c>
      <c r="F349" s="236">
        <v>5323</v>
      </c>
      <c r="G349" s="238">
        <f t="shared" si="23"/>
        <v>0.16278287461773699</v>
      </c>
      <c r="H349" s="236"/>
      <c r="I349" s="236"/>
      <c r="J349" s="76"/>
    </row>
    <row r="350" spans="1:10" x14ac:dyDescent="0.25">
      <c r="A350" s="11" t="s">
        <v>197</v>
      </c>
      <c r="B350" s="178">
        <f t="shared" si="22"/>
        <v>0.5844999953240001</v>
      </c>
      <c r="D350" s="236"/>
      <c r="E350" s="236" t="s">
        <v>15</v>
      </c>
      <c r="F350" s="236">
        <v>250</v>
      </c>
      <c r="G350" s="238">
        <f t="shared" si="23"/>
        <v>7.6452599388379203E-3</v>
      </c>
      <c r="H350" s="236"/>
      <c r="I350" s="236"/>
      <c r="J350" s="76"/>
    </row>
    <row r="351" spans="1:10" x14ac:dyDescent="0.25">
      <c r="A351" s="11" t="s">
        <v>197</v>
      </c>
      <c r="B351" s="178">
        <f t="shared" si="22"/>
        <v>458.24799633401602</v>
      </c>
      <c r="D351" s="236"/>
      <c r="E351" s="236" t="s">
        <v>204</v>
      </c>
      <c r="F351" s="236">
        <v>7000</v>
      </c>
      <c r="G351" s="238">
        <f t="shared" si="23"/>
        <v>0.21406727828746178</v>
      </c>
      <c r="H351" s="236"/>
      <c r="I351" s="236"/>
      <c r="J351" s="76"/>
    </row>
    <row r="352" spans="1:10" x14ac:dyDescent="0.25">
      <c r="A352" s="11" t="s">
        <v>197</v>
      </c>
      <c r="B352" s="178">
        <f t="shared" si="22"/>
        <v>60.19292240645661</v>
      </c>
      <c r="D352" s="236"/>
      <c r="E352" s="236" t="s">
        <v>142</v>
      </c>
      <c r="F352" s="236">
        <v>2537</v>
      </c>
      <c r="G352" s="238">
        <f t="shared" si="23"/>
        <v>7.7584097859327211E-2</v>
      </c>
      <c r="H352" s="236"/>
      <c r="I352" s="236"/>
      <c r="J352" s="76"/>
    </row>
    <row r="353" spans="1:10" x14ac:dyDescent="0.25">
      <c r="A353" s="11" t="s">
        <v>197</v>
      </c>
      <c r="B353" s="178">
        <f t="shared" si="22"/>
        <v>0.84167999326656018</v>
      </c>
      <c r="D353" s="236"/>
      <c r="E353" s="236" t="s">
        <v>36</v>
      </c>
      <c r="F353" s="236">
        <v>300</v>
      </c>
      <c r="G353" s="238">
        <f t="shared" si="23"/>
        <v>9.1743119266055051E-3</v>
      </c>
      <c r="H353" s="236"/>
      <c r="I353" s="236"/>
      <c r="J353" s="76"/>
    </row>
    <row r="354" spans="1:10" x14ac:dyDescent="0.25">
      <c r="A354" s="11" t="s">
        <v>197</v>
      </c>
      <c r="B354" s="178">
        <f t="shared" si="22"/>
        <v>6.9650796322793616</v>
      </c>
      <c r="D354" s="236"/>
      <c r="E354" s="236" t="s">
        <v>165</v>
      </c>
      <c r="F354" s="236">
        <v>863</v>
      </c>
      <c r="G354" s="238">
        <f t="shared" si="23"/>
        <v>2.63914373088685E-2</v>
      </c>
      <c r="H354" s="236"/>
      <c r="I354" s="236"/>
      <c r="J354" s="76"/>
    </row>
    <row r="355" spans="1:10" x14ac:dyDescent="0.25">
      <c r="A355" s="11" t="s">
        <v>197</v>
      </c>
      <c r="B355" s="178">
        <f t="shared" si="22"/>
        <v>11.315919909472639</v>
      </c>
      <c r="D355" s="236"/>
      <c r="E355" s="236" t="s">
        <v>203</v>
      </c>
      <c r="F355" s="236">
        <v>1100</v>
      </c>
      <c r="G355" s="238">
        <f t="shared" si="23"/>
        <v>3.3639143730886847E-2</v>
      </c>
      <c r="H355" s="236"/>
      <c r="I355" s="236"/>
      <c r="J355" s="76"/>
    </row>
    <row r="356" spans="1:10" x14ac:dyDescent="0.25">
      <c r="A356" s="11" t="s">
        <v>197</v>
      </c>
      <c r="B356" s="178">
        <f t="shared" si="22"/>
        <v>9.351999925184E-2</v>
      </c>
      <c r="D356" s="236"/>
      <c r="E356" s="236" t="s">
        <v>117</v>
      </c>
      <c r="F356" s="236">
        <v>100</v>
      </c>
      <c r="G356" s="238">
        <f t="shared" si="23"/>
        <v>3.0581039755351682E-3</v>
      </c>
      <c r="H356" s="236"/>
      <c r="I356" s="236"/>
      <c r="J356" s="76"/>
    </row>
    <row r="357" spans="1:10" x14ac:dyDescent="0.25">
      <c r="A357" s="11" t="s">
        <v>197</v>
      </c>
      <c r="B357" s="178">
        <f t="shared" si="22"/>
        <v>142.24391886204867</v>
      </c>
      <c r="D357" s="236"/>
      <c r="E357" s="236" t="s">
        <v>16</v>
      </c>
      <c r="F357" s="236">
        <v>3900</v>
      </c>
      <c r="G357" s="238">
        <f t="shared" si="23"/>
        <v>0.11926605504587157</v>
      </c>
      <c r="H357" s="236"/>
      <c r="I357" s="236"/>
      <c r="J357" s="76"/>
    </row>
    <row r="358" spans="1:10" x14ac:dyDescent="0.25">
      <c r="A358" s="11" t="s">
        <v>197</v>
      </c>
      <c r="B358" s="178">
        <f t="shared" si="22"/>
        <v>1.8937799848497607</v>
      </c>
      <c r="D358" s="236"/>
      <c r="E358" s="236" t="s">
        <v>121</v>
      </c>
      <c r="F358" s="236">
        <v>450</v>
      </c>
      <c r="G358" s="238">
        <f t="shared" si="23"/>
        <v>1.3761467889908258E-2</v>
      </c>
      <c r="H358" s="236"/>
      <c r="I358" s="236"/>
      <c r="J358" s="76"/>
    </row>
    <row r="359" spans="1:10" x14ac:dyDescent="0.25">
      <c r="A359" s="11" t="s">
        <v>197</v>
      </c>
      <c r="B359" s="178">
        <f t="shared" si="22"/>
        <v>297.48337682013306</v>
      </c>
      <c r="D359" s="236"/>
      <c r="E359" s="236" t="s">
        <v>89</v>
      </c>
      <c r="F359" s="236">
        <v>5640</v>
      </c>
      <c r="G359" s="238">
        <f t="shared" si="23"/>
        <v>0.1724770642201835</v>
      </c>
      <c r="H359" s="236"/>
      <c r="I359" s="236"/>
      <c r="J359" s="76"/>
    </row>
    <row r="360" spans="1:10" x14ac:dyDescent="0.25">
      <c r="A360" s="150" t="s">
        <v>197</v>
      </c>
      <c r="B360" s="131">
        <f t="shared" si="22"/>
        <v>0.13692263090461895</v>
      </c>
      <c r="C360" s="150"/>
      <c r="D360" s="12"/>
      <c r="E360" s="12" t="s">
        <v>86</v>
      </c>
      <c r="F360" s="12">
        <v>121</v>
      </c>
      <c r="G360" s="237">
        <f t="shared" si="23"/>
        <v>3.7003058103975534E-3</v>
      </c>
      <c r="H360" s="12"/>
      <c r="I360" s="12"/>
      <c r="J360" s="150"/>
    </row>
    <row r="361" spans="1:10" x14ac:dyDescent="0.25">
      <c r="A361" s="11" t="s">
        <v>206</v>
      </c>
      <c r="B361" s="178">
        <f t="shared" ref="B361:B384" si="24">POWER((F361/$J$361)*100, 2)</f>
        <v>104.49382716049385</v>
      </c>
      <c r="C361" s="11">
        <f>SUM(B361:B384)</f>
        <v>1271.3995115859448</v>
      </c>
      <c r="D361" s="242"/>
      <c r="E361" s="242" t="s">
        <v>5</v>
      </c>
      <c r="F361" s="242">
        <v>119600</v>
      </c>
      <c r="G361" s="238">
        <f t="shared" ref="G361:G372" si="25">F361/$J$361</f>
        <v>0.10222222222222223</v>
      </c>
      <c r="H361" s="242"/>
      <c r="I361" s="242"/>
      <c r="J361" s="76">
        <v>1170000</v>
      </c>
    </row>
    <row r="362" spans="1:10" x14ac:dyDescent="0.25">
      <c r="A362" s="11" t="s">
        <v>206</v>
      </c>
      <c r="B362" s="178">
        <f t="shared" si="24"/>
        <v>10.330455292570676</v>
      </c>
      <c r="D362" s="242"/>
      <c r="E362" s="242" t="s">
        <v>202</v>
      </c>
      <c r="F362" s="242">
        <v>37605</v>
      </c>
      <c r="G362" s="238">
        <f t="shared" si="25"/>
        <v>3.2141025641025639E-2</v>
      </c>
      <c r="H362" s="242"/>
      <c r="I362" s="242"/>
      <c r="J362" s="76"/>
    </row>
    <row r="363" spans="1:10" x14ac:dyDescent="0.25">
      <c r="A363" s="11" t="s">
        <v>206</v>
      </c>
      <c r="B363" s="178">
        <f t="shared" si="24"/>
        <v>12.594612345679012</v>
      </c>
      <c r="D363" s="242"/>
      <c r="E363" s="242" t="s">
        <v>6</v>
      </c>
      <c r="F363" s="242">
        <v>41522</v>
      </c>
      <c r="G363" s="238">
        <f t="shared" si="25"/>
        <v>3.5488888888888889E-2</v>
      </c>
      <c r="H363" s="242"/>
      <c r="I363" s="242"/>
      <c r="J363" s="76"/>
    </row>
    <row r="364" spans="1:10" x14ac:dyDescent="0.25">
      <c r="A364" s="11" t="s">
        <v>206</v>
      </c>
      <c r="B364" s="178">
        <f t="shared" si="24"/>
        <v>4.2194462707283217E-5</v>
      </c>
      <c r="D364" s="242"/>
      <c r="E364" s="242" t="s">
        <v>102</v>
      </c>
      <c r="F364" s="242">
        <v>76</v>
      </c>
      <c r="G364" s="238">
        <f t="shared" si="25"/>
        <v>6.4957264957264958E-5</v>
      </c>
      <c r="H364" s="242"/>
      <c r="I364" s="242"/>
      <c r="J364" s="76"/>
    </row>
    <row r="365" spans="1:10" x14ac:dyDescent="0.25">
      <c r="A365" s="11" t="s">
        <v>206</v>
      </c>
      <c r="B365" s="178">
        <f t="shared" si="24"/>
        <v>253.37020743662796</v>
      </c>
      <c r="D365" s="242"/>
      <c r="E365" s="242" t="s">
        <v>82</v>
      </c>
      <c r="F365" s="242">
        <v>186236</v>
      </c>
      <c r="G365" s="238">
        <f t="shared" si="25"/>
        <v>0.15917606837606837</v>
      </c>
      <c r="H365" s="242"/>
      <c r="I365" s="242"/>
      <c r="J365" s="76"/>
    </row>
    <row r="366" spans="1:10" x14ac:dyDescent="0.25">
      <c r="A366" s="11" t="s">
        <v>206</v>
      </c>
      <c r="B366" s="178">
        <f t="shared" si="24"/>
        <v>17.899408284023668</v>
      </c>
      <c r="D366" s="242"/>
      <c r="E366" s="242" t="s">
        <v>15</v>
      </c>
      <c r="F366" s="242">
        <v>49500</v>
      </c>
      <c r="G366" s="238">
        <f t="shared" si="25"/>
        <v>4.230769230769231E-2</v>
      </c>
      <c r="H366" s="242"/>
      <c r="I366" s="242"/>
      <c r="J366" s="76"/>
    </row>
    <row r="367" spans="1:10" x14ac:dyDescent="0.25">
      <c r="A367" s="11" t="s">
        <v>206</v>
      </c>
      <c r="B367" s="178">
        <f t="shared" si="24"/>
        <v>11.267784907590038</v>
      </c>
      <c r="D367" s="242"/>
      <c r="E367" s="242" t="s">
        <v>103</v>
      </c>
      <c r="F367" s="242">
        <v>39274</v>
      </c>
      <c r="G367" s="238">
        <f t="shared" si="25"/>
        <v>3.356752136752137E-2</v>
      </c>
      <c r="H367" s="242"/>
      <c r="I367" s="242"/>
      <c r="J367" s="76"/>
    </row>
    <row r="368" spans="1:10" x14ac:dyDescent="0.25">
      <c r="A368" s="11" t="s">
        <v>206</v>
      </c>
      <c r="B368" s="178">
        <f t="shared" si="24"/>
        <v>30.210525706771861</v>
      </c>
      <c r="D368" s="242"/>
      <c r="E368" s="242" t="s">
        <v>142</v>
      </c>
      <c r="F368" s="242">
        <v>64308</v>
      </c>
      <c r="G368" s="238">
        <f t="shared" si="25"/>
        <v>5.4964102564102564E-2</v>
      </c>
      <c r="H368" s="242"/>
      <c r="I368" s="242"/>
      <c r="J368" s="76"/>
    </row>
    <row r="369" spans="1:10" x14ac:dyDescent="0.25">
      <c r="A369" s="11" t="s">
        <v>206</v>
      </c>
      <c r="B369" s="178">
        <f t="shared" si="24"/>
        <v>11.686463649645702</v>
      </c>
      <c r="D369" s="242"/>
      <c r="E369" s="242" t="s">
        <v>18</v>
      </c>
      <c r="F369" s="242">
        <v>39997</v>
      </c>
      <c r="G369" s="238">
        <f t="shared" si="25"/>
        <v>3.4185470085470085E-2</v>
      </c>
      <c r="H369" s="242"/>
      <c r="I369" s="242"/>
      <c r="J369" s="76"/>
    </row>
    <row r="370" spans="1:10" x14ac:dyDescent="0.25">
      <c r="A370" s="11" t="s">
        <v>206</v>
      </c>
      <c r="B370" s="178">
        <f t="shared" si="24"/>
        <v>3.5795164000292213E-5</v>
      </c>
      <c r="D370" s="242"/>
      <c r="E370" s="242" t="s">
        <v>134</v>
      </c>
      <c r="F370" s="242">
        <v>70</v>
      </c>
      <c r="G370" s="238">
        <f t="shared" si="25"/>
        <v>5.982905982905983E-5</v>
      </c>
      <c r="H370" s="242"/>
      <c r="I370" s="242"/>
      <c r="J370" s="76"/>
    </row>
    <row r="371" spans="1:10" x14ac:dyDescent="0.25">
      <c r="A371" s="11" t="s">
        <v>206</v>
      </c>
      <c r="B371" s="178">
        <f t="shared" si="24"/>
        <v>1.8818211702827088</v>
      </c>
      <c r="D371" s="242"/>
      <c r="E371" s="242" t="s">
        <v>21</v>
      </c>
      <c r="F371" s="242">
        <v>16050</v>
      </c>
      <c r="G371" s="238">
        <f t="shared" si="25"/>
        <v>1.3717948717948718E-2</v>
      </c>
      <c r="H371" s="242"/>
      <c r="I371" s="242"/>
      <c r="J371" s="76"/>
    </row>
    <row r="372" spans="1:10" x14ac:dyDescent="0.25">
      <c r="A372" s="11" t="s">
        <v>206</v>
      </c>
      <c r="B372" s="178">
        <f t="shared" si="24"/>
        <v>58.0084032507853</v>
      </c>
      <c r="D372" s="242"/>
      <c r="E372" s="242" t="s">
        <v>23</v>
      </c>
      <c r="F372" s="242">
        <v>89111</v>
      </c>
      <c r="G372" s="238">
        <f t="shared" si="25"/>
        <v>7.6163247863247865E-2</v>
      </c>
      <c r="H372" s="242"/>
      <c r="I372" s="242"/>
      <c r="J372" s="76"/>
    </row>
    <row r="373" spans="1:10" x14ac:dyDescent="0.25">
      <c r="A373" s="11" t="s">
        <v>206</v>
      </c>
      <c r="B373" s="178">
        <f t="shared" si="24"/>
        <v>0</v>
      </c>
      <c r="D373" s="242"/>
      <c r="E373" s="242" t="s">
        <v>36</v>
      </c>
      <c r="F373" s="234"/>
      <c r="G373" s="238"/>
      <c r="H373" s="242"/>
      <c r="I373" s="242"/>
      <c r="J373" s="76"/>
    </row>
    <row r="374" spans="1:10" x14ac:dyDescent="0.25">
      <c r="A374" s="11" t="s">
        <v>206</v>
      </c>
      <c r="B374" s="178">
        <f t="shared" si="24"/>
        <v>2.6371539192052016E-2</v>
      </c>
      <c r="D374" s="242"/>
      <c r="E374" s="242" t="s">
        <v>181</v>
      </c>
      <c r="F374" s="242">
        <v>1900</v>
      </c>
      <c r="G374" s="238">
        <f>F374/$J$361</f>
        <v>1.6239316239316239E-3</v>
      </c>
      <c r="H374" s="242"/>
      <c r="I374" s="242"/>
      <c r="J374" s="76"/>
    </row>
    <row r="375" spans="1:10" s="242" customFormat="1" x14ac:dyDescent="0.25">
      <c r="A375" s="11" t="s">
        <v>206</v>
      </c>
      <c r="B375" s="178">
        <f t="shared" si="24"/>
        <v>0</v>
      </c>
      <c r="C375" s="11"/>
      <c r="E375" s="242" t="s">
        <v>165</v>
      </c>
      <c r="F375" s="234"/>
      <c r="G375" s="238"/>
      <c r="J375" s="76"/>
    </row>
    <row r="376" spans="1:10" x14ac:dyDescent="0.25">
      <c r="A376" s="11" t="s">
        <v>206</v>
      </c>
      <c r="B376" s="178">
        <f t="shared" si="24"/>
        <v>88.491809803491847</v>
      </c>
      <c r="D376" s="242"/>
      <c r="E376" s="242" t="s">
        <v>203</v>
      </c>
      <c r="F376" s="242">
        <v>110062</v>
      </c>
      <c r="G376" s="238">
        <f>F376/$J$361</f>
        <v>9.4070085470085468E-2</v>
      </c>
      <c r="H376" s="242"/>
      <c r="I376" s="242"/>
      <c r="J376" s="76"/>
    </row>
    <row r="377" spans="1:10" x14ac:dyDescent="0.25">
      <c r="A377" s="11" t="s">
        <v>206</v>
      </c>
      <c r="B377" s="178">
        <f t="shared" si="24"/>
        <v>6.4221089926218125E-2</v>
      </c>
      <c r="D377" s="242"/>
      <c r="E377" s="242" t="s">
        <v>117</v>
      </c>
      <c r="F377" s="242">
        <v>2965</v>
      </c>
      <c r="G377" s="238">
        <f>F377/$J$361</f>
        <v>2.5341880341880341E-3</v>
      </c>
      <c r="H377" s="242"/>
      <c r="I377" s="242"/>
      <c r="J377" s="76"/>
    </row>
    <row r="378" spans="1:10" x14ac:dyDescent="0.25">
      <c r="A378" s="11" t="s">
        <v>206</v>
      </c>
      <c r="B378" s="178">
        <f t="shared" si="24"/>
        <v>3.1268516400029229</v>
      </c>
      <c r="D378" s="242"/>
      <c r="E378" s="242" t="s">
        <v>158</v>
      </c>
      <c r="F378" s="242">
        <v>20689</v>
      </c>
      <c r="G378" s="238">
        <f>F378/$J$361</f>
        <v>1.7682905982905985E-2</v>
      </c>
      <c r="H378" s="242"/>
      <c r="I378" s="242"/>
      <c r="J378" s="76"/>
    </row>
    <row r="379" spans="1:10" x14ac:dyDescent="0.25">
      <c r="A379" s="11" t="s">
        <v>206</v>
      </c>
      <c r="B379" s="178">
        <f t="shared" si="24"/>
        <v>657.46219592373427</v>
      </c>
      <c r="D379" s="242"/>
      <c r="E379" s="242" t="s">
        <v>16</v>
      </c>
      <c r="F379" s="242">
        <v>300000</v>
      </c>
      <c r="G379" s="238">
        <f>F379/$J$361</f>
        <v>0.25641025641025639</v>
      </c>
      <c r="H379" s="242"/>
      <c r="I379" s="242"/>
      <c r="J379" s="76"/>
    </row>
    <row r="380" spans="1:10" x14ac:dyDescent="0.25">
      <c r="A380" s="11" t="s">
        <v>206</v>
      </c>
      <c r="B380" s="178">
        <f t="shared" si="24"/>
        <v>0</v>
      </c>
      <c r="D380" s="242"/>
      <c r="E380" s="242" t="s">
        <v>37</v>
      </c>
      <c r="F380" s="242"/>
      <c r="G380" s="238"/>
      <c r="H380" s="242"/>
      <c r="I380" s="242"/>
      <c r="J380" s="76"/>
    </row>
    <row r="381" spans="1:10" x14ac:dyDescent="0.25">
      <c r="A381" s="11" t="s">
        <v>206</v>
      </c>
      <c r="B381" s="178">
        <f t="shared" si="24"/>
        <v>9.5739995909124112</v>
      </c>
      <c r="D381" s="242"/>
      <c r="E381" s="242" t="s">
        <v>121</v>
      </c>
      <c r="F381" s="234">
        <v>36202</v>
      </c>
      <c r="G381" s="238">
        <f>F381/$J$361</f>
        <v>3.0941880341880341E-2</v>
      </c>
      <c r="H381" s="242"/>
      <c r="I381" s="242"/>
      <c r="J381" s="76"/>
    </row>
    <row r="382" spans="1:10" x14ac:dyDescent="0.25">
      <c r="A382" s="11" t="s">
        <v>206</v>
      </c>
      <c r="B382" s="178">
        <f t="shared" si="24"/>
        <v>0</v>
      </c>
      <c r="D382" s="242"/>
      <c r="E382" s="242" t="s">
        <v>126</v>
      </c>
      <c r="F382" s="234"/>
      <c r="G382" s="238"/>
      <c r="H382" s="242"/>
      <c r="I382" s="242"/>
      <c r="J382" s="76"/>
    </row>
    <row r="383" spans="1:10" x14ac:dyDescent="0.25">
      <c r="A383" s="11" t="s">
        <v>206</v>
      </c>
      <c r="B383" s="178">
        <f t="shared" si="24"/>
        <v>0</v>
      </c>
      <c r="D383" s="242"/>
      <c r="E383" s="242" t="s">
        <v>12</v>
      </c>
      <c r="F383" s="234"/>
      <c r="G383" s="238"/>
      <c r="H383" s="242"/>
      <c r="I383" s="242"/>
      <c r="J383" s="76"/>
    </row>
    <row r="384" spans="1:10" x14ac:dyDescent="0.25">
      <c r="A384" s="150" t="s">
        <v>206</v>
      </c>
      <c r="B384" s="131">
        <f t="shared" si="24"/>
        <v>0.9104748045876252</v>
      </c>
      <c r="C384" s="150"/>
      <c r="D384" s="12"/>
      <c r="E384" s="12" t="s">
        <v>86</v>
      </c>
      <c r="F384" s="12">
        <v>11164</v>
      </c>
      <c r="G384" s="237">
        <f>F384/$J$361</f>
        <v>9.5418803418803426E-3</v>
      </c>
      <c r="H384" s="12"/>
      <c r="I384" s="12"/>
      <c r="J384" s="147"/>
    </row>
    <row r="385" spans="1:10" x14ac:dyDescent="0.25">
      <c r="A385" s="11" t="s">
        <v>208</v>
      </c>
      <c r="B385" s="178">
        <f t="shared" ref="B385:B416" si="26">POWER((F385/$J$385)*100, 2)</f>
        <v>4.943847656249999E-5</v>
      </c>
      <c r="C385" s="11">
        <f>SUM(B385:B437)</f>
        <v>1524.1309334732055</v>
      </c>
      <c r="D385" s="243"/>
      <c r="E385" s="243" t="s">
        <v>17</v>
      </c>
      <c r="F385" s="243">
        <v>900</v>
      </c>
      <c r="G385" s="238">
        <f t="shared" ref="G385:G403" si="27">F385/$J$385</f>
        <v>7.0312499999999995E-5</v>
      </c>
      <c r="H385" s="243"/>
      <c r="I385" s="243"/>
      <c r="J385" s="76">
        <v>12800000</v>
      </c>
    </row>
    <row r="386" spans="1:10" x14ac:dyDescent="0.25">
      <c r="A386" s="11" t="s">
        <v>208</v>
      </c>
      <c r="B386" s="178">
        <f t="shared" si="26"/>
        <v>2.6948813400878899</v>
      </c>
      <c r="D386" s="243"/>
      <c r="E386" s="243" t="s">
        <v>209</v>
      </c>
      <c r="F386" s="243">
        <v>210126</v>
      </c>
      <c r="G386" s="238">
        <f t="shared" si="27"/>
        <v>1.6416093749999999E-2</v>
      </c>
      <c r="H386" s="243"/>
      <c r="I386" s="243"/>
      <c r="J386" s="76"/>
    </row>
    <row r="387" spans="1:10" x14ac:dyDescent="0.25">
      <c r="A387" s="11" t="s">
        <v>208</v>
      </c>
      <c r="B387" s="178">
        <f t="shared" si="26"/>
        <v>5.8977600097656251E-3</v>
      </c>
      <c r="D387" s="243"/>
      <c r="E387" s="243" t="s">
        <v>210</v>
      </c>
      <c r="F387" s="243">
        <v>9830</v>
      </c>
      <c r="G387" s="238">
        <f t="shared" si="27"/>
        <v>7.6796874999999999E-4</v>
      </c>
      <c r="H387" s="243"/>
      <c r="I387" s="243"/>
      <c r="J387" s="76"/>
    </row>
    <row r="388" spans="1:10" x14ac:dyDescent="0.25">
      <c r="A388" s="11" t="s">
        <v>208</v>
      </c>
      <c r="B388" s="178">
        <f t="shared" si="26"/>
        <v>33.413818969726563</v>
      </c>
      <c r="D388" s="243"/>
      <c r="E388" s="243" t="s">
        <v>5</v>
      </c>
      <c r="F388" s="243">
        <v>739900</v>
      </c>
      <c r="G388" s="238">
        <f t="shared" si="27"/>
        <v>5.78046875E-2</v>
      </c>
      <c r="H388" s="243"/>
      <c r="I388" s="243"/>
      <c r="J388" s="76"/>
    </row>
    <row r="389" spans="1:10" x14ac:dyDescent="0.25">
      <c r="A389" s="11" t="s">
        <v>208</v>
      </c>
      <c r="B389" s="178">
        <f t="shared" si="26"/>
        <v>3.8759765625000003E-6</v>
      </c>
      <c r="D389" s="243"/>
      <c r="E389" s="243" t="s">
        <v>93</v>
      </c>
      <c r="F389" s="243">
        <v>252</v>
      </c>
      <c r="G389" s="238">
        <f t="shared" si="27"/>
        <v>1.9687500000000001E-5</v>
      </c>
      <c r="H389" s="243"/>
      <c r="I389" s="243"/>
      <c r="J389" s="76"/>
    </row>
    <row r="390" spans="1:10" x14ac:dyDescent="0.25">
      <c r="A390" s="11" t="s">
        <v>208</v>
      </c>
      <c r="B390" s="178">
        <f t="shared" si="26"/>
        <v>2.6814062500000003E-2</v>
      </c>
      <c r="D390" s="243"/>
      <c r="E390" s="243" t="s">
        <v>202</v>
      </c>
      <c r="F390" s="243">
        <v>20960</v>
      </c>
      <c r="G390" s="238">
        <f t="shared" si="27"/>
        <v>1.6375000000000001E-3</v>
      </c>
      <c r="H390" s="243"/>
      <c r="I390" s="243"/>
      <c r="J390" s="76"/>
    </row>
    <row r="391" spans="1:10" x14ac:dyDescent="0.25">
      <c r="A391" s="11" t="s">
        <v>208</v>
      </c>
      <c r="B391" s="178">
        <f t="shared" si="26"/>
        <v>6.0067116760253898E-2</v>
      </c>
      <c r="D391" s="243"/>
      <c r="E391" s="243" t="s">
        <v>211</v>
      </c>
      <c r="F391" s="243">
        <v>31371</v>
      </c>
      <c r="G391" s="238">
        <f t="shared" si="27"/>
        <v>2.4508593749999999E-3</v>
      </c>
      <c r="H391" s="243"/>
      <c r="I391" s="243"/>
      <c r="J391" s="76"/>
    </row>
    <row r="392" spans="1:10" x14ac:dyDescent="0.25">
      <c r="A392" s="11" t="s">
        <v>208</v>
      </c>
      <c r="B392" s="178">
        <f t="shared" si="26"/>
        <v>0.5625</v>
      </c>
      <c r="D392" s="243"/>
      <c r="E392" s="243" t="s">
        <v>101</v>
      </c>
      <c r="F392" s="243">
        <v>96000</v>
      </c>
      <c r="G392" s="238">
        <f t="shared" si="27"/>
        <v>7.4999999999999997E-3</v>
      </c>
      <c r="H392" s="243"/>
      <c r="I392" s="243"/>
      <c r="J392" s="76"/>
    </row>
    <row r="393" spans="1:10" x14ac:dyDescent="0.25">
      <c r="A393" s="11" t="s">
        <v>208</v>
      </c>
      <c r="B393" s="178">
        <f t="shared" si="26"/>
        <v>4.3945916076660166E-2</v>
      </c>
      <c r="D393" s="243"/>
      <c r="E393" s="243" t="s">
        <v>102</v>
      </c>
      <c r="F393" s="243">
        <v>26833</v>
      </c>
      <c r="G393" s="238">
        <f t="shared" si="27"/>
        <v>2.0963281250000001E-3</v>
      </c>
      <c r="H393" s="243"/>
      <c r="I393" s="243"/>
      <c r="J393" s="76"/>
    </row>
    <row r="394" spans="1:10" x14ac:dyDescent="0.25">
      <c r="A394" s="11" t="s">
        <v>208</v>
      </c>
      <c r="B394" s="178">
        <f t="shared" si="26"/>
        <v>23.468347608947756</v>
      </c>
      <c r="D394" s="243"/>
      <c r="E394" s="243" t="s">
        <v>82</v>
      </c>
      <c r="F394" s="243">
        <v>620085</v>
      </c>
      <c r="G394" s="238">
        <f t="shared" si="27"/>
        <v>4.8444140625E-2</v>
      </c>
      <c r="H394" s="243"/>
      <c r="I394" s="243"/>
      <c r="J394" s="76"/>
    </row>
    <row r="395" spans="1:10" x14ac:dyDescent="0.25">
      <c r="A395" s="11" t="s">
        <v>208</v>
      </c>
      <c r="B395" s="178">
        <f t="shared" si="26"/>
        <v>1176.9187890624999</v>
      </c>
      <c r="D395" s="243"/>
      <c r="E395" s="243" t="s">
        <v>83</v>
      </c>
      <c r="F395" s="243">
        <v>4391200</v>
      </c>
      <c r="G395" s="238">
        <f t="shared" si="27"/>
        <v>0.34306249999999999</v>
      </c>
      <c r="H395" s="243"/>
      <c r="I395" s="243"/>
      <c r="J395" s="76"/>
    </row>
    <row r="396" spans="1:10" x14ac:dyDescent="0.25">
      <c r="A396" s="11" t="s">
        <v>208</v>
      </c>
      <c r="B396" s="178">
        <f t="shared" si="26"/>
        <v>17.33941650390625</v>
      </c>
      <c r="D396" s="243"/>
      <c r="E396" s="243" t="s">
        <v>15</v>
      </c>
      <c r="F396" s="243">
        <v>533000</v>
      </c>
      <c r="G396" s="238">
        <f t="shared" si="27"/>
        <v>4.1640625000000001E-2</v>
      </c>
      <c r="H396" s="243"/>
      <c r="I396" s="243"/>
      <c r="J396" s="76"/>
    </row>
    <row r="397" spans="1:10" x14ac:dyDescent="0.25">
      <c r="A397" s="11" t="s">
        <v>208</v>
      </c>
      <c r="B397" s="178">
        <f t="shared" si="26"/>
        <v>3.2147369384765638E-4</v>
      </c>
      <c r="D397" s="243"/>
      <c r="E397" s="243" t="s">
        <v>212</v>
      </c>
      <c r="F397" s="243">
        <v>2295</v>
      </c>
      <c r="G397" s="238">
        <f t="shared" si="27"/>
        <v>1.7929687500000001E-4</v>
      </c>
      <c r="H397" s="243"/>
      <c r="I397" s="243"/>
      <c r="J397" s="76"/>
    </row>
    <row r="398" spans="1:10" x14ac:dyDescent="0.25">
      <c r="A398" s="11" t="s">
        <v>208</v>
      </c>
      <c r="B398" s="178">
        <f t="shared" si="26"/>
        <v>6.25E-2</v>
      </c>
      <c r="D398" s="243"/>
      <c r="E398" s="243" t="s">
        <v>213</v>
      </c>
      <c r="F398" s="243">
        <v>32000</v>
      </c>
      <c r="G398" s="238">
        <f t="shared" si="27"/>
        <v>2.5000000000000001E-3</v>
      </c>
      <c r="H398" s="243"/>
      <c r="I398" s="243"/>
      <c r="J398" s="76"/>
    </row>
    <row r="399" spans="1:10" x14ac:dyDescent="0.25">
      <c r="A399" s="11" t="s">
        <v>208</v>
      </c>
      <c r="B399" s="178">
        <f t="shared" si="26"/>
        <v>7.251586914062501E-5</v>
      </c>
      <c r="D399" s="243"/>
      <c r="E399" s="243" t="s">
        <v>214</v>
      </c>
      <c r="F399" s="243">
        <v>1090</v>
      </c>
      <c r="G399" s="238">
        <f t="shared" si="27"/>
        <v>8.515625E-5</v>
      </c>
      <c r="H399" s="243"/>
      <c r="I399" s="243"/>
      <c r="J399" s="76"/>
    </row>
    <row r="400" spans="1:10" x14ac:dyDescent="0.25">
      <c r="A400" s="11" t="s">
        <v>208</v>
      </c>
      <c r="B400" s="178">
        <f t="shared" si="26"/>
        <v>1.5283212890625003E-3</v>
      </c>
      <c r="D400" s="243"/>
      <c r="E400" s="243" t="s">
        <v>221</v>
      </c>
      <c r="F400" s="243">
        <v>5004</v>
      </c>
      <c r="G400" s="238">
        <f t="shared" si="27"/>
        <v>3.9093750000000001E-4</v>
      </c>
      <c r="H400" s="243"/>
      <c r="I400" s="243"/>
      <c r="J400" s="76"/>
    </row>
    <row r="401" spans="1:10" x14ac:dyDescent="0.25">
      <c r="A401" s="11" t="s">
        <v>208</v>
      </c>
      <c r="B401" s="178">
        <f t="shared" si="26"/>
        <v>6.1035156250000012E-7</v>
      </c>
      <c r="D401" s="243"/>
      <c r="E401" s="243" t="s">
        <v>222</v>
      </c>
      <c r="F401" s="243">
        <v>100</v>
      </c>
      <c r="G401" s="238">
        <f t="shared" si="27"/>
        <v>7.8125000000000002E-6</v>
      </c>
      <c r="H401" s="243"/>
      <c r="I401" s="243"/>
      <c r="J401" s="76"/>
    </row>
    <row r="402" spans="1:10" x14ac:dyDescent="0.25">
      <c r="A402" s="11" t="s">
        <v>208</v>
      </c>
      <c r="B402" s="178">
        <f t="shared" si="26"/>
        <v>6.7291259765625E-3</v>
      </c>
      <c r="D402" s="243"/>
      <c r="E402" s="243" t="s">
        <v>134</v>
      </c>
      <c r="F402" s="243">
        <v>10500</v>
      </c>
      <c r="G402" s="238">
        <f t="shared" si="27"/>
        <v>8.2031249999999997E-4</v>
      </c>
      <c r="H402" s="243"/>
      <c r="I402" s="243"/>
      <c r="J402" s="76"/>
    </row>
    <row r="403" spans="1:10" x14ac:dyDescent="0.25">
      <c r="A403" s="11" t="s">
        <v>208</v>
      </c>
      <c r="B403" s="178">
        <f t="shared" si="26"/>
        <v>2.9907226562500009E-3</v>
      </c>
      <c r="D403" s="243"/>
      <c r="E403" s="243" t="s">
        <v>108</v>
      </c>
      <c r="F403" s="243">
        <v>7000</v>
      </c>
      <c r="G403" s="238">
        <f t="shared" si="27"/>
        <v>5.4687500000000005E-4</v>
      </c>
      <c r="H403" s="243"/>
      <c r="I403" s="243"/>
      <c r="J403" s="76"/>
    </row>
    <row r="404" spans="1:10" x14ac:dyDescent="0.25">
      <c r="A404" s="11" t="s">
        <v>208</v>
      </c>
      <c r="B404" s="178">
        <f t="shared" si="26"/>
        <v>0</v>
      </c>
      <c r="D404" s="243"/>
      <c r="E404" s="243" t="s">
        <v>215</v>
      </c>
      <c r="F404" s="234"/>
      <c r="G404" s="238"/>
      <c r="H404" s="243"/>
      <c r="I404" s="243"/>
      <c r="J404" s="76"/>
    </row>
    <row r="405" spans="1:10" x14ac:dyDescent="0.25">
      <c r="A405" s="11" t="s">
        <v>208</v>
      </c>
      <c r="B405" s="178">
        <f t="shared" si="26"/>
        <v>7.0972290039062511E-2</v>
      </c>
      <c r="D405" s="243"/>
      <c r="E405" s="243" t="s">
        <v>216</v>
      </c>
      <c r="F405" s="243">
        <v>34100</v>
      </c>
      <c r="G405" s="238">
        <f t="shared" ref="G405:G410" si="28">F405/$J$385</f>
        <v>2.6640625000000002E-3</v>
      </c>
      <c r="H405" s="243"/>
      <c r="I405" s="243"/>
      <c r="J405" s="76"/>
    </row>
    <row r="406" spans="1:10" x14ac:dyDescent="0.25">
      <c r="A406" s="11" t="s">
        <v>208</v>
      </c>
      <c r="B406" s="178">
        <f t="shared" si="26"/>
        <v>35.815268843322748</v>
      </c>
      <c r="D406" s="243"/>
      <c r="E406" s="243" t="s">
        <v>23</v>
      </c>
      <c r="F406" s="243">
        <v>766027</v>
      </c>
      <c r="G406" s="238">
        <f t="shared" si="28"/>
        <v>5.9845859374999998E-2</v>
      </c>
      <c r="H406" s="243"/>
      <c r="I406" s="243"/>
      <c r="J406" s="76"/>
    </row>
    <row r="407" spans="1:10" x14ac:dyDescent="0.25">
      <c r="A407" s="11" t="s">
        <v>208</v>
      </c>
      <c r="B407" s="178">
        <f t="shared" si="26"/>
        <v>1.21343994140625</v>
      </c>
      <c r="D407" s="243"/>
      <c r="E407" s="243" t="s">
        <v>24</v>
      </c>
      <c r="F407" s="243">
        <v>141000</v>
      </c>
      <c r="G407" s="238">
        <f t="shared" si="28"/>
        <v>1.1015624999999999E-2</v>
      </c>
      <c r="H407" s="243"/>
      <c r="I407" s="243"/>
      <c r="J407" s="76"/>
    </row>
    <row r="408" spans="1:10" x14ac:dyDescent="0.25">
      <c r="A408" s="11" t="s">
        <v>208</v>
      </c>
      <c r="B408" s="178">
        <f t="shared" si="26"/>
        <v>6.5761962890625004E-5</v>
      </c>
      <c r="D408" s="243"/>
      <c r="E408" s="243" t="s">
        <v>111</v>
      </c>
      <c r="F408" s="243">
        <v>1038</v>
      </c>
      <c r="G408" s="238">
        <f t="shared" si="28"/>
        <v>8.1093750000000003E-5</v>
      </c>
      <c r="H408" s="243"/>
      <c r="I408" s="243"/>
      <c r="J408" s="76"/>
    </row>
    <row r="409" spans="1:10" x14ac:dyDescent="0.25">
      <c r="A409" s="11" t="s">
        <v>208</v>
      </c>
      <c r="B409" s="178">
        <f t="shared" si="26"/>
        <v>8.537353515625</v>
      </c>
      <c r="D409" s="243"/>
      <c r="E409" s="243" t="s">
        <v>41</v>
      </c>
      <c r="F409" s="243">
        <v>374000</v>
      </c>
      <c r="G409" s="238">
        <f t="shared" si="28"/>
        <v>2.9218750000000002E-2</v>
      </c>
      <c r="H409" s="243"/>
      <c r="I409" s="243"/>
      <c r="J409" s="76"/>
    </row>
    <row r="410" spans="1:10" x14ac:dyDescent="0.25">
      <c r="A410" s="11" t="s">
        <v>208</v>
      </c>
      <c r="B410" s="178">
        <f t="shared" si="26"/>
        <v>1.1962890625000003E-2</v>
      </c>
      <c r="D410" s="243"/>
      <c r="E410" s="243" t="s">
        <v>220</v>
      </c>
      <c r="F410" s="243">
        <v>14000</v>
      </c>
      <c r="G410" s="238">
        <f t="shared" si="28"/>
        <v>1.0937500000000001E-3</v>
      </c>
      <c r="H410" s="243"/>
      <c r="I410" s="243"/>
      <c r="J410" s="76"/>
    </row>
    <row r="411" spans="1:10" x14ac:dyDescent="0.25">
      <c r="A411" s="11" t="s">
        <v>208</v>
      </c>
      <c r="B411" s="178">
        <f t="shared" si="26"/>
        <v>0</v>
      </c>
      <c r="D411" s="243"/>
      <c r="E411" s="243" t="s">
        <v>170</v>
      </c>
      <c r="F411" s="243"/>
      <c r="G411" s="238"/>
      <c r="H411" s="243"/>
      <c r="I411" s="243"/>
      <c r="J411" s="76"/>
    </row>
    <row r="412" spans="1:10" x14ac:dyDescent="0.25">
      <c r="A412" s="11" t="s">
        <v>208</v>
      </c>
      <c r="B412" s="178">
        <f t="shared" si="26"/>
        <v>6.3500976562499995E-3</v>
      </c>
      <c r="D412" s="243"/>
      <c r="E412" s="243" t="s">
        <v>181</v>
      </c>
      <c r="F412" s="243">
        <v>10200</v>
      </c>
      <c r="G412" s="238">
        <f>F412/$J$385</f>
        <v>7.9687499999999995E-4</v>
      </c>
      <c r="H412" s="243"/>
      <c r="I412" s="243"/>
      <c r="J412" s="76"/>
    </row>
    <row r="413" spans="1:10" x14ac:dyDescent="0.25">
      <c r="A413" s="11" t="s">
        <v>208</v>
      </c>
      <c r="B413" s="178">
        <f t="shared" si="26"/>
        <v>1.2915039062499998E-3</v>
      </c>
      <c r="D413" s="243"/>
      <c r="E413" s="243" t="s">
        <v>26</v>
      </c>
      <c r="F413" s="243">
        <v>4600</v>
      </c>
      <c r="G413" s="238">
        <f>F413/$J$385</f>
        <v>3.5937499999999999E-4</v>
      </c>
      <c r="H413" s="243"/>
      <c r="I413" s="243"/>
      <c r="J413" s="76"/>
    </row>
    <row r="414" spans="1:10" x14ac:dyDescent="0.25">
      <c r="A414" s="11" t="s">
        <v>208</v>
      </c>
      <c r="B414" s="178">
        <f t="shared" si="26"/>
        <v>8.8684840000000005</v>
      </c>
      <c r="D414" s="243"/>
      <c r="E414" s="243" t="s">
        <v>217</v>
      </c>
      <c r="F414" s="243">
        <v>381184</v>
      </c>
      <c r="G414" s="238">
        <f>F414/$J$385</f>
        <v>2.9780000000000001E-2</v>
      </c>
      <c r="H414" s="243"/>
      <c r="I414" s="243"/>
      <c r="J414" s="76"/>
    </row>
    <row r="415" spans="1:10" x14ac:dyDescent="0.25">
      <c r="A415" s="11" t="s">
        <v>208</v>
      </c>
      <c r="B415" s="178">
        <f t="shared" si="26"/>
        <v>0.97979064941406235</v>
      </c>
      <c r="D415" s="243"/>
      <c r="E415" s="243" t="s">
        <v>194</v>
      </c>
      <c r="F415" s="243">
        <v>126700</v>
      </c>
      <c r="G415" s="238">
        <f>F415/$J$385</f>
        <v>9.8984374999999993E-3</v>
      </c>
      <c r="H415" s="243"/>
      <c r="I415" s="243"/>
      <c r="J415" s="76"/>
    </row>
    <row r="416" spans="1:10" x14ac:dyDescent="0.25">
      <c r="A416" s="11" t="s">
        <v>208</v>
      </c>
      <c r="B416" s="178">
        <f t="shared" si="26"/>
        <v>3.6630864868164061E-3</v>
      </c>
      <c r="D416" s="243"/>
      <c r="E416" s="243" t="s">
        <v>165</v>
      </c>
      <c r="F416" s="243">
        <v>7747</v>
      </c>
      <c r="G416" s="238">
        <f>F416/$J$385</f>
        <v>6.0523437499999998E-4</v>
      </c>
      <c r="H416" s="243"/>
      <c r="I416" s="243"/>
      <c r="J416" s="76"/>
    </row>
    <row r="417" spans="1:10" x14ac:dyDescent="0.25">
      <c r="A417" s="11" t="s">
        <v>208</v>
      </c>
      <c r="B417" s="178">
        <f t="shared" ref="B417:B437" si="29">POWER((F417/$J$385)*100, 2)</f>
        <v>0</v>
      </c>
      <c r="D417" s="243"/>
      <c r="E417" s="243" t="s">
        <v>84</v>
      </c>
      <c r="F417" s="234"/>
      <c r="G417" s="238"/>
      <c r="H417" s="243"/>
      <c r="I417" s="243"/>
      <c r="J417" s="76"/>
    </row>
    <row r="418" spans="1:10" x14ac:dyDescent="0.25">
      <c r="A418" s="11" t="s">
        <v>208</v>
      </c>
      <c r="B418" s="178">
        <f t="shared" si="29"/>
        <v>0</v>
      </c>
      <c r="D418" s="243"/>
      <c r="E418" s="243" t="s">
        <v>117</v>
      </c>
      <c r="F418" s="234"/>
      <c r="G418" s="238"/>
      <c r="H418" s="243"/>
      <c r="I418" s="243"/>
      <c r="J418" s="76"/>
    </row>
    <row r="419" spans="1:10" x14ac:dyDescent="0.25">
      <c r="A419" s="11" t="s">
        <v>208</v>
      </c>
      <c r="B419" s="178">
        <f t="shared" si="29"/>
        <v>2.15541395513916</v>
      </c>
      <c r="D419" s="243"/>
      <c r="E419" s="243" t="s">
        <v>184</v>
      </c>
      <c r="F419" s="243">
        <v>187921</v>
      </c>
      <c r="G419" s="238">
        <f t="shared" ref="G419:G431" si="30">F419/$J$385</f>
        <v>1.4681328125E-2</v>
      </c>
      <c r="H419" s="243"/>
      <c r="I419" s="243"/>
      <c r="J419" s="76"/>
    </row>
    <row r="420" spans="1:10" x14ac:dyDescent="0.25">
      <c r="A420" s="11" t="s">
        <v>208</v>
      </c>
      <c r="B420" s="178">
        <f t="shared" si="29"/>
        <v>17.560486680236821</v>
      </c>
      <c r="D420" s="243"/>
      <c r="E420" s="243" t="s">
        <v>92</v>
      </c>
      <c r="F420" s="243">
        <v>536387</v>
      </c>
      <c r="G420" s="238">
        <f t="shared" si="30"/>
        <v>4.1905234375000003E-2</v>
      </c>
      <c r="H420" s="243"/>
      <c r="I420" s="243"/>
      <c r="J420" s="76"/>
    </row>
    <row r="421" spans="1:10" x14ac:dyDescent="0.25">
      <c r="A421" s="11" t="s">
        <v>208</v>
      </c>
      <c r="B421" s="178">
        <f t="shared" si="29"/>
        <v>7.3068847656249977E-2</v>
      </c>
      <c r="D421" s="243"/>
      <c r="E421" s="243" t="s">
        <v>158</v>
      </c>
      <c r="F421" s="243">
        <v>34600</v>
      </c>
      <c r="G421" s="238">
        <f t="shared" si="30"/>
        <v>2.7031249999999998E-3</v>
      </c>
      <c r="H421" s="243"/>
      <c r="I421" s="243"/>
      <c r="J421" s="76"/>
    </row>
    <row r="422" spans="1:10" x14ac:dyDescent="0.25">
      <c r="A422" s="11" t="s">
        <v>208</v>
      </c>
      <c r="B422" s="178">
        <f t="shared" si="29"/>
        <v>13.095351562499999</v>
      </c>
      <c r="D422" s="243"/>
      <c r="E422" s="243" t="s">
        <v>118</v>
      </c>
      <c r="F422" s="243">
        <v>463200</v>
      </c>
      <c r="G422" s="238">
        <f t="shared" si="30"/>
        <v>3.6187499999999997E-2</v>
      </c>
      <c r="H422" s="243"/>
      <c r="I422" s="243"/>
      <c r="J422" s="76"/>
    </row>
    <row r="423" spans="1:10" x14ac:dyDescent="0.25">
      <c r="A423" s="11" t="s">
        <v>208</v>
      </c>
      <c r="B423" s="178">
        <f t="shared" si="29"/>
        <v>0.6042633056640625</v>
      </c>
      <c r="D423" s="243"/>
      <c r="E423" s="243" t="s">
        <v>218</v>
      </c>
      <c r="F423" s="243">
        <v>99500</v>
      </c>
      <c r="G423" s="238">
        <f t="shared" si="30"/>
        <v>7.7734375E-3</v>
      </c>
      <c r="H423" s="243"/>
      <c r="I423" s="243"/>
      <c r="J423" s="76"/>
    </row>
    <row r="424" spans="1:10" x14ac:dyDescent="0.25">
      <c r="A424" s="11" t="s">
        <v>208</v>
      </c>
      <c r="B424" s="178">
        <f t="shared" si="29"/>
        <v>1.7240920959472654E-2</v>
      </c>
      <c r="D424" s="243"/>
      <c r="E424" s="243" t="s">
        <v>29</v>
      </c>
      <c r="F424" s="243">
        <v>16807</v>
      </c>
      <c r="G424" s="238">
        <f t="shared" si="30"/>
        <v>1.313046875E-3</v>
      </c>
      <c r="H424" s="243"/>
      <c r="I424" s="243"/>
      <c r="J424" s="76"/>
    </row>
    <row r="425" spans="1:10" x14ac:dyDescent="0.25">
      <c r="A425" s="11" t="s">
        <v>208</v>
      </c>
      <c r="B425" s="178">
        <f t="shared" si="29"/>
        <v>17.144775390625</v>
      </c>
      <c r="D425" s="243"/>
      <c r="E425" s="243" t="s">
        <v>16</v>
      </c>
      <c r="F425" s="243">
        <v>530000</v>
      </c>
      <c r="G425" s="238">
        <f t="shared" si="30"/>
        <v>4.1406249999999999E-2</v>
      </c>
      <c r="H425" s="243"/>
      <c r="I425" s="243"/>
      <c r="J425" s="76"/>
    </row>
    <row r="426" spans="1:10" x14ac:dyDescent="0.25">
      <c r="A426" s="11" t="s">
        <v>208</v>
      </c>
      <c r="B426" s="178">
        <f t="shared" si="29"/>
        <v>4.1140197753906257E-5</v>
      </c>
      <c r="D426" s="243"/>
      <c r="E426" s="243" t="s">
        <v>219</v>
      </c>
      <c r="F426" s="243">
        <v>821</v>
      </c>
      <c r="G426" s="238">
        <f t="shared" si="30"/>
        <v>6.4140625000000002E-5</v>
      </c>
      <c r="H426" s="243"/>
      <c r="I426" s="243"/>
      <c r="J426" s="76"/>
    </row>
    <row r="427" spans="1:10" x14ac:dyDescent="0.25">
      <c r="A427" s="11" t="s">
        <v>208</v>
      </c>
      <c r="B427" s="178">
        <f t="shared" si="29"/>
        <v>0.16314025878906252</v>
      </c>
      <c r="D427" s="243"/>
      <c r="E427" s="243" t="s">
        <v>37</v>
      </c>
      <c r="F427" s="243">
        <v>51700</v>
      </c>
      <c r="G427" s="238">
        <f t="shared" si="30"/>
        <v>4.0390625000000001E-3</v>
      </c>
      <c r="H427" s="243"/>
      <c r="I427" s="243"/>
      <c r="J427" s="76"/>
    </row>
    <row r="428" spans="1:10" x14ac:dyDescent="0.25">
      <c r="A428" s="11" t="s">
        <v>208</v>
      </c>
      <c r="B428" s="178">
        <f t="shared" si="29"/>
        <v>9.3847656249999994E-7</v>
      </c>
      <c r="D428" s="243"/>
      <c r="E428" s="243" t="s">
        <v>120</v>
      </c>
      <c r="F428" s="243">
        <v>124</v>
      </c>
      <c r="G428" s="238">
        <f t="shared" si="30"/>
        <v>9.6875E-6</v>
      </c>
      <c r="H428" s="243"/>
      <c r="I428" s="243"/>
      <c r="J428" s="76"/>
    </row>
    <row r="429" spans="1:10" x14ac:dyDescent="0.25">
      <c r="A429" s="11" t="s">
        <v>208</v>
      </c>
      <c r="B429" s="178">
        <f t="shared" si="29"/>
        <v>1.2702522686157227</v>
      </c>
      <c r="D429" s="243"/>
      <c r="E429" s="243" t="s">
        <v>121</v>
      </c>
      <c r="F429" s="243">
        <v>144263</v>
      </c>
      <c r="G429" s="238">
        <f t="shared" si="30"/>
        <v>1.1270546875000001E-2</v>
      </c>
      <c r="H429" s="243"/>
      <c r="I429" s="243"/>
      <c r="J429" s="76"/>
    </row>
    <row r="430" spans="1:10" x14ac:dyDescent="0.25">
      <c r="A430" s="11" t="s">
        <v>208</v>
      </c>
      <c r="B430" s="178">
        <f t="shared" si="29"/>
        <v>1.8436547851562499E-4</v>
      </c>
      <c r="D430" s="243"/>
      <c r="E430" s="243" t="s">
        <v>32</v>
      </c>
      <c r="F430" s="243">
        <v>1738</v>
      </c>
      <c r="G430" s="238">
        <f t="shared" si="30"/>
        <v>1.3578125E-4</v>
      </c>
      <c r="H430" s="243"/>
      <c r="I430" s="243"/>
      <c r="J430" s="76"/>
    </row>
    <row r="431" spans="1:10" x14ac:dyDescent="0.25">
      <c r="A431" s="11" t="s">
        <v>208</v>
      </c>
      <c r="B431" s="178">
        <f t="shared" si="29"/>
        <v>0.30941406250000003</v>
      </c>
      <c r="D431" s="243"/>
      <c r="E431" s="243" t="s">
        <v>174</v>
      </c>
      <c r="F431" s="243">
        <v>71200</v>
      </c>
      <c r="G431" s="238">
        <f t="shared" si="30"/>
        <v>5.5624999999999997E-3</v>
      </c>
      <c r="H431" s="243"/>
      <c r="I431" s="243"/>
      <c r="J431" s="76"/>
    </row>
    <row r="432" spans="1:10" x14ac:dyDescent="0.25">
      <c r="A432" s="11" t="s">
        <v>208</v>
      </c>
      <c r="B432" s="178">
        <f t="shared" si="29"/>
        <v>0</v>
      </c>
      <c r="D432" s="243"/>
      <c r="E432" s="243" t="s">
        <v>46</v>
      </c>
      <c r="F432" s="234"/>
      <c r="G432" s="238"/>
      <c r="H432" s="243"/>
      <c r="I432" s="243"/>
      <c r="J432" s="76"/>
    </row>
    <row r="433" spans="1:11" x14ac:dyDescent="0.25">
      <c r="A433" s="11" t="s">
        <v>208</v>
      </c>
      <c r="B433" s="178">
        <f t="shared" si="29"/>
        <v>0.32571097418212891</v>
      </c>
      <c r="D433" s="243"/>
      <c r="E433" s="243" t="s">
        <v>31</v>
      </c>
      <c r="F433" s="243">
        <v>73051</v>
      </c>
      <c r="G433" s="238">
        <f>F433/$J$385</f>
        <v>5.7071093749999999E-3</v>
      </c>
      <c r="H433" s="243"/>
      <c r="I433" s="243"/>
      <c r="J433" s="76"/>
    </row>
    <row r="434" spans="1:11" x14ac:dyDescent="0.25">
      <c r="A434" s="11" t="s">
        <v>208</v>
      </c>
      <c r="B434" s="178">
        <f t="shared" si="29"/>
        <v>156.25</v>
      </c>
      <c r="D434" s="243"/>
      <c r="E434" s="243" t="s">
        <v>38</v>
      </c>
      <c r="F434" s="243">
        <v>1600000</v>
      </c>
      <c r="G434" s="238">
        <f>F434/$J$385</f>
        <v>0.125</v>
      </c>
      <c r="H434" s="243"/>
      <c r="I434" s="243"/>
      <c r="J434" s="76"/>
    </row>
    <row r="435" spans="1:11" x14ac:dyDescent="0.25">
      <c r="A435" s="11" t="s">
        <v>208</v>
      </c>
      <c r="B435" s="178">
        <f t="shared" si="29"/>
        <v>0.25787353515625</v>
      </c>
      <c r="D435" s="243"/>
      <c r="E435" s="243" t="s">
        <v>129</v>
      </c>
      <c r="F435" s="243">
        <v>65000</v>
      </c>
      <c r="G435" s="238">
        <f>F435/$J$385</f>
        <v>5.0781250000000002E-3</v>
      </c>
      <c r="H435" s="243"/>
      <c r="I435" s="243"/>
      <c r="J435" s="76"/>
    </row>
    <row r="436" spans="1:11" x14ac:dyDescent="0.25">
      <c r="A436" s="11" t="s">
        <v>208</v>
      </c>
      <c r="B436" s="178">
        <f t="shared" si="29"/>
        <v>4.78515625</v>
      </c>
      <c r="D436" s="243"/>
      <c r="E436" s="243" t="s">
        <v>89</v>
      </c>
      <c r="F436" s="243">
        <v>280000</v>
      </c>
      <c r="G436" s="238">
        <f>F436/$J$385</f>
        <v>2.1874999999999999E-2</v>
      </c>
      <c r="H436" s="243"/>
      <c r="I436" s="243"/>
      <c r="J436" s="76"/>
    </row>
    <row r="437" spans="1:11" x14ac:dyDescent="0.25">
      <c r="A437" s="150" t="s">
        <v>208</v>
      </c>
      <c r="B437" s="131">
        <f t="shared" si="29"/>
        <v>1.2420117797851563E-3</v>
      </c>
      <c r="C437" s="150"/>
      <c r="D437" s="12"/>
      <c r="E437" s="12" t="s">
        <v>86</v>
      </c>
      <c r="F437" s="12">
        <v>4511</v>
      </c>
      <c r="G437" s="237">
        <f>F437/$J$385</f>
        <v>3.5242187499999998E-4</v>
      </c>
      <c r="H437" s="12"/>
      <c r="I437" s="12"/>
      <c r="J437" s="147"/>
      <c r="K437" s="12"/>
    </row>
    <row r="438" spans="1:11" x14ac:dyDescent="0.25">
      <c r="A438" s="11" t="s">
        <v>224</v>
      </c>
      <c r="B438" s="178">
        <f t="shared" ref="B438:B480" si="31">POWER((F438/$J$438)*100, 2)</f>
        <v>1.5182202469634603E-2</v>
      </c>
      <c r="C438" s="11">
        <f>SUM(B438:B480)</f>
        <v>1018.8084617981555</v>
      </c>
      <c r="D438" s="250"/>
      <c r="E438" s="250" t="s">
        <v>225</v>
      </c>
      <c r="F438" s="250">
        <v>9808</v>
      </c>
      <c r="G438" s="238">
        <f t="shared" ref="G438:G448" si="32">F438/$J$438</f>
        <v>1.2321608040201004E-3</v>
      </c>
      <c r="H438" s="250"/>
      <c r="I438" s="250"/>
      <c r="J438" s="76">
        <v>7960000</v>
      </c>
      <c r="K438" s="250"/>
    </row>
    <row r="439" spans="1:11" x14ac:dyDescent="0.25">
      <c r="A439" s="11" t="s">
        <v>224</v>
      </c>
      <c r="B439" s="178">
        <f t="shared" si="31"/>
        <v>0.1845112598166713</v>
      </c>
      <c r="D439" s="250"/>
      <c r="E439" s="250" t="s">
        <v>81</v>
      </c>
      <c r="F439" s="250">
        <v>34192</v>
      </c>
      <c r="G439" s="238">
        <f t="shared" si="32"/>
        <v>4.2954773869346733E-3</v>
      </c>
      <c r="H439" s="250"/>
      <c r="I439" s="250"/>
      <c r="J439" s="76"/>
      <c r="K439" s="250"/>
    </row>
    <row r="440" spans="1:11" x14ac:dyDescent="0.25">
      <c r="A440" s="11" t="s">
        <v>224</v>
      </c>
      <c r="B440" s="178">
        <f t="shared" si="31"/>
        <v>213.46825206434181</v>
      </c>
      <c r="D440" s="250"/>
      <c r="E440" s="250" t="s">
        <v>5</v>
      </c>
      <c r="F440" s="250">
        <v>1163000</v>
      </c>
      <c r="G440" s="238">
        <f t="shared" si="32"/>
        <v>0.14610552763819096</v>
      </c>
      <c r="H440" s="250"/>
      <c r="I440" s="250"/>
      <c r="J440" s="76"/>
      <c r="K440" s="250"/>
    </row>
    <row r="441" spans="1:11" x14ac:dyDescent="0.25">
      <c r="A441" s="11" t="s">
        <v>224</v>
      </c>
      <c r="B441" s="178">
        <f t="shared" si="31"/>
        <v>3.3787612459281329</v>
      </c>
      <c r="D441" s="250"/>
      <c r="E441" s="250" t="s">
        <v>93</v>
      </c>
      <c r="F441" s="250">
        <v>146316</v>
      </c>
      <c r="G441" s="238">
        <f t="shared" si="32"/>
        <v>1.8381407035175878E-2</v>
      </c>
      <c r="H441" s="250"/>
      <c r="I441" s="250"/>
      <c r="J441" s="76"/>
      <c r="K441" s="250"/>
    </row>
    <row r="442" spans="1:11" x14ac:dyDescent="0.25">
      <c r="A442" s="11" t="s">
        <v>224</v>
      </c>
      <c r="B442" s="178">
        <f t="shared" si="31"/>
        <v>1.4204186762960533E-5</v>
      </c>
      <c r="D442" s="250"/>
      <c r="E442" s="250" t="s">
        <v>39</v>
      </c>
      <c r="F442" s="250">
        <v>300</v>
      </c>
      <c r="G442" s="238">
        <f t="shared" si="32"/>
        <v>3.7688442211055279E-5</v>
      </c>
      <c r="H442" s="250"/>
      <c r="I442" s="250"/>
      <c r="J442" s="76"/>
      <c r="K442" s="250"/>
    </row>
    <row r="443" spans="1:11" x14ac:dyDescent="0.25">
      <c r="A443" s="11" t="s">
        <v>224</v>
      </c>
      <c r="B443" s="178">
        <f t="shared" si="31"/>
        <v>1.5340502922905985</v>
      </c>
      <c r="D443" s="250"/>
      <c r="E443" s="250" t="s">
        <v>6</v>
      </c>
      <c r="F443" s="250">
        <v>98590</v>
      </c>
      <c r="G443" s="238">
        <f t="shared" si="32"/>
        <v>1.2385678391959799E-2</v>
      </c>
      <c r="H443" s="250"/>
      <c r="I443" s="250"/>
      <c r="J443" s="76"/>
      <c r="K443" s="250"/>
    </row>
    <row r="444" spans="1:11" x14ac:dyDescent="0.25">
      <c r="A444" s="11" t="s">
        <v>224</v>
      </c>
      <c r="B444" s="178">
        <f t="shared" si="31"/>
        <v>1.6420039897982373E-2</v>
      </c>
      <c r="D444" s="250"/>
      <c r="E444" s="250" t="s">
        <v>101</v>
      </c>
      <c r="F444" s="250">
        <v>10200</v>
      </c>
      <c r="G444" s="238">
        <f t="shared" si="32"/>
        <v>1.2814070351758794E-3</v>
      </c>
      <c r="H444" s="250"/>
      <c r="I444" s="250"/>
      <c r="J444" s="76"/>
      <c r="K444" s="250"/>
    </row>
    <row r="445" spans="1:11" x14ac:dyDescent="0.25">
      <c r="A445" s="11" t="s">
        <v>224</v>
      </c>
      <c r="B445" s="178">
        <f t="shared" si="31"/>
        <v>1.2285201131284562E-5</v>
      </c>
      <c r="D445" s="250"/>
      <c r="E445" s="250" t="s">
        <v>102</v>
      </c>
      <c r="F445" s="250">
        <v>279</v>
      </c>
      <c r="G445" s="238">
        <f t="shared" si="32"/>
        <v>3.5050251256281404E-5</v>
      </c>
      <c r="H445" s="250"/>
      <c r="I445" s="250"/>
      <c r="J445" s="76"/>
      <c r="K445" s="250"/>
    </row>
    <row r="446" spans="1:11" x14ac:dyDescent="0.25">
      <c r="A446" s="11" t="s">
        <v>224</v>
      </c>
      <c r="B446" s="178">
        <f t="shared" si="31"/>
        <v>146.45895132714452</v>
      </c>
      <c r="D446" s="250"/>
      <c r="E446" s="250" t="s">
        <v>82</v>
      </c>
      <c r="F446" s="250">
        <v>963321</v>
      </c>
      <c r="G446" s="238">
        <f t="shared" si="32"/>
        <v>0.12102022613065326</v>
      </c>
      <c r="H446" s="250"/>
      <c r="I446" s="250"/>
      <c r="J446" s="76"/>
      <c r="K446" s="250"/>
    </row>
    <row r="447" spans="1:11" x14ac:dyDescent="0.25">
      <c r="A447" s="11" t="s">
        <v>224</v>
      </c>
      <c r="B447" s="178">
        <f t="shared" si="31"/>
        <v>0.16427949562511049</v>
      </c>
      <c r="D447" s="250"/>
      <c r="E447" s="250" t="s">
        <v>151</v>
      </c>
      <c r="F447" s="250">
        <v>32263</v>
      </c>
      <c r="G447" s="238">
        <f t="shared" si="32"/>
        <v>4.0531407035175882E-3</v>
      </c>
      <c r="H447" s="250"/>
      <c r="I447" s="250"/>
      <c r="J447" s="76"/>
      <c r="K447" s="250"/>
    </row>
    <row r="448" spans="1:11" x14ac:dyDescent="0.25">
      <c r="A448" s="11" t="s">
        <v>224</v>
      </c>
      <c r="B448" s="178">
        <f t="shared" si="31"/>
        <v>345.69834095098611</v>
      </c>
      <c r="D448" s="250"/>
      <c r="E448" s="250" t="s">
        <v>226</v>
      </c>
      <c r="F448" s="250">
        <v>1480000</v>
      </c>
      <c r="G448" s="238">
        <f t="shared" si="32"/>
        <v>0.18592964824120603</v>
      </c>
      <c r="H448" s="250"/>
      <c r="I448" s="250"/>
      <c r="J448" s="76"/>
      <c r="K448" s="250"/>
    </row>
    <row r="449" spans="1:11" x14ac:dyDescent="0.25">
      <c r="A449" s="11" t="s">
        <v>224</v>
      </c>
      <c r="B449" s="178">
        <f t="shared" si="31"/>
        <v>0</v>
      </c>
      <c r="D449" s="250"/>
      <c r="E449" s="250" t="s">
        <v>213</v>
      </c>
      <c r="F449" s="250"/>
      <c r="G449" s="238"/>
      <c r="H449" s="250"/>
      <c r="I449" s="250"/>
      <c r="J449" s="76"/>
      <c r="K449" s="250"/>
    </row>
    <row r="450" spans="1:11" x14ac:dyDescent="0.25">
      <c r="A450" s="11" t="s">
        <v>224</v>
      </c>
      <c r="B450" s="178">
        <f t="shared" si="31"/>
        <v>1.5782429736622812E-6</v>
      </c>
      <c r="D450" s="250"/>
      <c r="E450" s="250" t="s">
        <v>222</v>
      </c>
      <c r="F450" s="250">
        <v>100</v>
      </c>
      <c r="G450" s="238">
        <f t="shared" ref="G450:G457" si="33">F450/$J$438</f>
        <v>1.2562814070351759E-5</v>
      </c>
      <c r="H450" s="250"/>
      <c r="I450" s="250"/>
      <c r="J450" s="76"/>
      <c r="K450" s="250"/>
    </row>
    <row r="451" spans="1:11" x14ac:dyDescent="0.25">
      <c r="A451" s="11" t="s">
        <v>224</v>
      </c>
      <c r="B451" s="178">
        <f t="shared" si="31"/>
        <v>6.3129718946491234E-2</v>
      </c>
      <c r="D451" s="250"/>
      <c r="E451" s="250" t="s">
        <v>134</v>
      </c>
      <c r="F451" s="250">
        <v>20000</v>
      </c>
      <c r="G451" s="238">
        <f t="shared" si="33"/>
        <v>2.5125628140703518E-3</v>
      </c>
      <c r="H451" s="250"/>
      <c r="I451" s="250"/>
      <c r="J451" s="76"/>
      <c r="K451" s="250"/>
    </row>
    <row r="452" spans="1:11" x14ac:dyDescent="0.25">
      <c r="A452" s="11" t="s">
        <v>224</v>
      </c>
      <c r="B452" s="178">
        <f t="shared" si="31"/>
        <v>2.5251887578596499E-5</v>
      </c>
      <c r="D452" s="250"/>
      <c r="E452" s="250" t="s">
        <v>108</v>
      </c>
      <c r="F452" s="250">
        <v>400</v>
      </c>
      <c r="G452" s="238">
        <f t="shared" si="33"/>
        <v>5.0251256281407036E-5</v>
      </c>
      <c r="H452" s="250"/>
      <c r="I452" s="250"/>
      <c r="J452" s="76"/>
      <c r="K452" s="250"/>
    </row>
    <row r="453" spans="1:11" x14ac:dyDescent="0.25">
      <c r="A453" s="11" t="s">
        <v>224</v>
      </c>
      <c r="B453" s="178">
        <f t="shared" si="31"/>
        <v>6.0747386587459901E-2</v>
      </c>
      <c r="D453" s="250"/>
      <c r="E453" s="250" t="s">
        <v>21</v>
      </c>
      <c r="F453" s="250">
        <v>19619</v>
      </c>
      <c r="G453" s="238">
        <f t="shared" si="33"/>
        <v>2.4646984924623114E-3</v>
      </c>
      <c r="H453" s="250"/>
      <c r="I453" s="250"/>
      <c r="J453" s="76"/>
      <c r="K453" s="250"/>
    </row>
    <row r="454" spans="1:11" x14ac:dyDescent="0.25">
      <c r="A454" s="11" t="s">
        <v>224</v>
      </c>
      <c r="B454" s="178">
        <f t="shared" si="31"/>
        <v>0.15260015924471604</v>
      </c>
      <c r="D454" s="250"/>
      <c r="E454" s="250" t="s">
        <v>227</v>
      </c>
      <c r="F454" s="250">
        <v>31095</v>
      </c>
      <c r="G454" s="238">
        <f t="shared" si="33"/>
        <v>3.9064070351758793E-3</v>
      </c>
      <c r="H454" s="250"/>
      <c r="I454" s="250"/>
      <c r="J454" s="76"/>
      <c r="K454" s="250"/>
    </row>
    <row r="455" spans="1:11" x14ac:dyDescent="0.25">
      <c r="A455" s="11" t="s">
        <v>224</v>
      </c>
      <c r="B455" s="178">
        <f t="shared" si="31"/>
        <v>3.3182558521249459</v>
      </c>
      <c r="D455" s="250"/>
      <c r="E455" s="250" t="s">
        <v>9</v>
      </c>
      <c r="F455" s="250">
        <v>145000</v>
      </c>
      <c r="G455" s="238">
        <f t="shared" si="33"/>
        <v>1.8216080402010049E-2</v>
      </c>
      <c r="H455" s="250"/>
      <c r="I455" s="250"/>
      <c r="J455" s="76"/>
      <c r="K455" s="250"/>
    </row>
    <row r="456" spans="1:11" x14ac:dyDescent="0.25">
      <c r="A456" s="11" t="s">
        <v>224</v>
      </c>
      <c r="B456" s="178">
        <f t="shared" si="31"/>
        <v>1.0100755031438597</v>
      </c>
      <c r="D456" s="250"/>
      <c r="E456" s="250" t="s">
        <v>24</v>
      </c>
      <c r="F456" s="250">
        <v>80000</v>
      </c>
      <c r="G456" s="238">
        <f t="shared" si="33"/>
        <v>1.0050251256281407E-2</v>
      </c>
      <c r="H456" s="250"/>
      <c r="I456" s="250"/>
      <c r="J456" s="76"/>
      <c r="K456" s="250"/>
    </row>
    <row r="457" spans="1:11" x14ac:dyDescent="0.25">
      <c r="A457" s="11" t="s">
        <v>224</v>
      </c>
      <c r="B457" s="178">
        <f t="shared" si="31"/>
        <v>8.0610338122774685</v>
      </c>
      <c r="D457" s="250"/>
      <c r="E457" s="250" t="s">
        <v>110</v>
      </c>
      <c r="F457" s="250">
        <v>226000</v>
      </c>
      <c r="G457" s="238">
        <f t="shared" si="33"/>
        <v>2.8391959798994976E-2</v>
      </c>
      <c r="H457" s="250"/>
      <c r="I457" s="250"/>
      <c r="J457" s="76"/>
      <c r="K457" s="250"/>
    </row>
    <row r="458" spans="1:11" x14ac:dyDescent="0.25">
      <c r="A458" s="11" t="s">
        <v>224</v>
      </c>
      <c r="B458" s="178">
        <f t="shared" si="31"/>
        <v>0</v>
      </c>
      <c r="D458" s="250"/>
      <c r="E458" s="250" t="s">
        <v>25</v>
      </c>
      <c r="F458" s="250"/>
      <c r="G458" s="238"/>
      <c r="H458" s="250"/>
      <c r="I458" s="250"/>
      <c r="J458" s="76"/>
      <c r="K458" s="250"/>
    </row>
    <row r="459" spans="1:11" x14ac:dyDescent="0.25">
      <c r="A459" s="11" t="s">
        <v>224</v>
      </c>
      <c r="B459" s="178">
        <f t="shared" si="31"/>
        <v>0.65177223570743181</v>
      </c>
      <c r="D459" s="250"/>
      <c r="E459" s="250" t="s">
        <v>111</v>
      </c>
      <c r="F459" s="250">
        <v>64263</v>
      </c>
      <c r="G459" s="238">
        <f t="shared" ref="G459:G480" si="34">F459/$J$438</f>
        <v>8.0732412060301514E-3</v>
      </c>
      <c r="H459" s="250"/>
      <c r="I459" s="250"/>
      <c r="J459" s="76"/>
      <c r="K459" s="250"/>
    </row>
    <row r="460" spans="1:11" x14ac:dyDescent="0.25">
      <c r="A460" s="11" t="s">
        <v>224</v>
      </c>
      <c r="B460" s="178">
        <f t="shared" si="31"/>
        <v>13.117864763516071</v>
      </c>
      <c r="D460" s="250"/>
      <c r="E460" s="250" t="s">
        <v>228</v>
      </c>
      <c r="F460" s="250">
        <v>288300</v>
      </c>
      <c r="G460" s="238">
        <f t="shared" si="34"/>
        <v>3.6218592964824117E-2</v>
      </c>
      <c r="H460" s="250"/>
      <c r="I460" s="250"/>
      <c r="J460" s="76"/>
      <c r="K460" s="250"/>
    </row>
    <row r="461" spans="1:11" x14ac:dyDescent="0.25">
      <c r="A461" s="11" t="s">
        <v>224</v>
      </c>
      <c r="B461" s="178">
        <f t="shared" si="31"/>
        <v>1.5782429736622816</v>
      </c>
      <c r="D461" s="250"/>
      <c r="E461" s="250" t="s">
        <v>220</v>
      </c>
      <c r="F461" s="250">
        <v>100000</v>
      </c>
      <c r="G461" s="238">
        <f t="shared" si="34"/>
        <v>1.2562814070351759E-2</v>
      </c>
      <c r="H461" s="250"/>
      <c r="I461" s="250"/>
      <c r="J461" s="76"/>
      <c r="K461" s="250"/>
    </row>
    <row r="462" spans="1:11" x14ac:dyDescent="0.25">
      <c r="A462" s="11" t="s">
        <v>224</v>
      </c>
      <c r="B462" s="178">
        <f t="shared" si="31"/>
        <v>1.5256594530441151E-2</v>
      </c>
      <c r="D462" s="250"/>
      <c r="E462" s="250" t="s">
        <v>170</v>
      </c>
      <c r="F462" s="250">
        <v>9832</v>
      </c>
      <c r="G462" s="238">
        <f t="shared" si="34"/>
        <v>1.235175879396985E-3</v>
      </c>
      <c r="H462" s="250"/>
      <c r="I462" s="250"/>
      <c r="J462" s="76"/>
      <c r="K462" s="250"/>
    </row>
    <row r="463" spans="1:11" x14ac:dyDescent="0.25">
      <c r="A463" s="11" t="s">
        <v>224</v>
      </c>
      <c r="B463" s="178">
        <f t="shared" si="31"/>
        <v>9.8498143986262953E-3</v>
      </c>
      <c r="D463" s="250"/>
      <c r="E463" s="250" t="s">
        <v>229</v>
      </c>
      <c r="F463" s="250">
        <v>7900</v>
      </c>
      <c r="G463" s="238">
        <f t="shared" si="34"/>
        <v>9.9246231155778884E-4</v>
      </c>
      <c r="H463" s="250"/>
      <c r="I463" s="250"/>
      <c r="J463" s="76"/>
      <c r="K463" s="250"/>
    </row>
    <row r="464" spans="1:11" x14ac:dyDescent="0.25">
      <c r="A464" s="11" t="s">
        <v>224</v>
      </c>
      <c r="B464" s="178">
        <f t="shared" si="31"/>
        <v>20.774699774153433</v>
      </c>
      <c r="D464" s="250"/>
      <c r="E464" s="250" t="s">
        <v>56</v>
      </c>
      <c r="F464" s="250">
        <v>362811</v>
      </c>
      <c r="G464" s="238">
        <f t="shared" si="34"/>
        <v>4.5579271356783919E-2</v>
      </c>
      <c r="H464" s="250"/>
      <c r="I464" s="250"/>
      <c r="J464" s="76"/>
      <c r="K464" s="250"/>
    </row>
    <row r="465" spans="1:11" x14ac:dyDescent="0.25">
      <c r="A465" s="11" t="s">
        <v>224</v>
      </c>
      <c r="B465" s="178">
        <f t="shared" si="31"/>
        <v>1.9692621728302315</v>
      </c>
      <c r="D465" s="250"/>
      <c r="E465" s="250" t="s">
        <v>165</v>
      </c>
      <c r="F465" s="250">
        <v>111703</v>
      </c>
      <c r="G465" s="238">
        <f t="shared" si="34"/>
        <v>1.4033040201005025E-2</v>
      </c>
      <c r="H465" s="250"/>
      <c r="I465" s="250"/>
      <c r="J465" s="76"/>
      <c r="K465" s="250"/>
    </row>
    <row r="466" spans="1:11" x14ac:dyDescent="0.25">
      <c r="A466" s="11" t="s">
        <v>224</v>
      </c>
      <c r="B466" s="178">
        <f t="shared" si="31"/>
        <v>0.19488453574404682</v>
      </c>
      <c r="D466" s="250"/>
      <c r="E466" s="250" t="s">
        <v>84</v>
      </c>
      <c r="F466" s="250">
        <v>35140</v>
      </c>
      <c r="G466" s="238">
        <f t="shared" si="34"/>
        <v>4.4145728643216076E-3</v>
      </c>
      <c r="H466" s="250"/>
      <c r="I466" s="250"/>
      <c r="J466" s="76"/>
      <c r="K466" s="250"/>
    </row>
    <row r="467" spans="1:11" x14ac:dyDescent="0.25">
      <c r="A467" s="11" t="s">
        <v>224</v>
      </c>
      <c r="B467" s="178">
        <f t="shared" si="31"/>
        <v>127.70249276785938</v>
      </c>
      <c r="D467" s="250"/>
      <c r="E467" s="250" t="s">
        <v>92</v>
      </c>
      <c r="F467" s="250">
        <v>899524</v>
      </c>
      <c r="G467" s="238">
        <f t="shared" si="34"/>
        <v>0.11300552763819095</v>
      </c>
      <c r="H467" s="250"/>
      <c r="I467" s="250"/>
      <c r="J467" s="76"/>
      <c r="K467" s="250"/>
    </row>
    <row r="468" spans="1:11" x14ac:dyDescent="0.25">
      <c r="A468" s="11" t="s">
        <v>224</v>
      </c>
      <c r="B468" s="178">
        <f t="shared" si="31"/>
        <v>3.7819499507588197</v>
      </c>
      <c r="D468" s="250"/>
      <c r="E468" s="250" t="s">
        <v>118</v>
      </c>
      <c r="F468" s="250">
        <v>154800</v>
      </c>
      <c r="G468" s="238">
        <f t="shared" si="34"/>
        <v>1.9447236180904524E-2</v>
      </c>
      <c r="H468" s="250"/>
      <c r="I468" s="250"/>
      <c r="J468" s="76"/>
      <c r="K468" s="250"/>
    </row>
    <row r="469" spans="1:11" x14ac:dyDescent="0.25">
      <c r="A469" s="11" t="s">
        <v>224</v>
      </c>
      <c r="B469" s="178">
        <f t="shared" si="31"/>
        <v>0.11113344612509786</v>
      </c>
      <c r="D469" s="250"/>
      <c r="E469" s="250" t="s">
        <v>29</v>
      </c>
      <c r="F469" s="250">
        <v>26536</v>
      </c>
      <c r="G469" s="238">
        <f t="shared" si="34"/>
        <v>3.3336683417085427E-3</v>
      </c>
      <c r="H469" s="250"/>
      <c r="I469" s="250"/>
      <c r="J469" s="76"/>
      <c r="K469" s="250"/>
    </row>
    <row r="470" spans="1:11" x14ac:dyDescent="0.25">
      <c r="A470" s="11" t="s">
        <v>224</v>
      </c>
      <c r="B470" s="178">
        <f t="shared" si="31"/>
        <v>2.7499305573091593</v>
      </c>
      <c r="D470" s="250"/>
      <c r="E470" s="250" t="s">
        <v>230</v>
      </c>
      <c r="F470" s="250">
        <v>132000</v>
      </c>
      <c r="G470" s="238">
        <f t="shared" si="34"/>
        <v>1.6582914572864323E-2</v>
      </c>
      <c r="H470" s="250"/>
      <c r="I470" s="250"/>
      <c r="J470" s="76"/>
      <c r="K470" s="250"/>
    </row>
    <row r="471" spans="1:11" x14ac:dyDescent="0.25">
      <c r="A471" s="11" t="s">
        <v>224</v>
      </c>
      <c r="B471" s="178">
        <f t="shared" si="31"/>
        <v>1.5769679111638597E-3</v>
      </c>
      <c r="D471" s="250"/>
      <c r="E471" s="250" t="s">
        <v>231</v>
      </c>
      <c r="F471" s="250">
        <v>3161</v>
      </c>
      <c r="G471" s="238">
        <f t="shared" si="34"/>
        <v>3.9711055276381909E-4</v>
      </c>
      <c r="H471" s="250"/>
      <c r="I471" s="250"/>
      <c r="J471" s="76"/>
      <c r="K471" s="250"/>
    </row>
    <row r="472" spans="1:11" x14ac:dyDescent="0.25">
      <c r="A472" s="11" t="s">
        <v>224</v>
      </c>
      <c r="B472" s="178">
        <f t="shared" si="31"/>
        <v>1.5782429736622814E-4</v>
      </c>
      <c r="D472" s="250"/>
      <c r="E472" s="250" t="s">
        <v>233</v>
      </c>
      <c r="F472" s="250">
        <v>1000</v>
      </c>
      <c r="G472" s="238">
        <f t="shared" si="34"/>
        <v>1.256281407035176E-4</v>
      </c>
      <c r="H472" s="250"/>
      <c r="I472" s="250"/>
      <c r="J472" s="76"/>
      <c r="K472" s="250"/>
    </row>
    <row r="473" spans="1:11" x14ac:dyDescent="0.25">
      <c r="A473" s="11" t="s">
        <v>224</v>
      </c>
      <c r="B473" s="178">
        <f t="shared" si="31"/>
        <v>0.76745083599530306</v>
      </c>
      <c r="D473" s="250"/>
      <c r="E473" s="250" t="s">
        <v>121</v>
      </c>
      <c r="F473" s="250">
        <v>69733</v>
      </c>
      <c r="G473" s="238">
        <f t="shared" si="34"/>
        <v>8.7604271356783916E-3</v>
      </c>
      <c r="H473" s="250"/>
      <c r="I473" s="250"/>
      <c r="J473" s="76"/>
      <c r="K473" s="250"/>
    </row>
    <row r="474" spans="1:11" x14ac:dyDescent="0.25">
      <c r="A474" s="11" t="s">
        <v>224</v>
      </c>
      <c r="B474" s="178">
        <f t="shared" si="31"/>
        <v>1.9096739981313606</v>
      </c>
      <c r="D474" s="250"/>
      <c r="E474" s="250" t="s">
        <v>32</v>
      </c>
      <c r="F474" s="250">
        <v>110000</v>
      </c>
      <c r="G474" s="238">
        <f t="shared" si="34"/>
        <v>1.3819095477386936E-2</v>
      </c>
      <c r="H474" s="250"/>
      <c r="I474" s="250"/>
      <c r="J474" s="76"/>
      <c r="K474" s="250"/>
    </row>
    <row r="475" spans="1:11" x14ac:dyDescent="0.25">
      <c r="A475" s="11" t="s">
        <v>224</v>
      </c>
      <c r="B475" s="178">
        <f t="shared" si="31"/>
        <v>4.8002828211408808</v>
      </c>
      <c r="D475" s="250"/>
      <c r="E475" s="250" t="s">
        <v>174</v>
      </c>
      <c r="F475" s="250">
        <v>174400</v>
      </c>
      <c r="G475" s="238">
        <f t="shared" si="34"/>
        <v>2.1909547738693469E-2</v>
      </c>
      <c r="H475" s="250"/>
      <c r="I475" s="250"/>
      <c r="J475" s="76"/>
      <c r="K475" s="250"/>
    </row>
    <row r="476" spans="1:11" x14ac:dyDescent="0.25">
      <c r="A476" s="11" t="s">
        <v>224</v>
      </c>
      <c r="B476" s="178">
        <f t="shared" si="31"/>
        <v>9.0906795282947386E-2</v>
      </c>
      <c r="D476" s="250"/>
      <c r="E476" s="250" t="s">
        <v>232</v>
      </c>
      <c r="F476" s="250">
        <v>24000</v>
      </c>
      <c r="G476" s="238">
        <f t="shared" si="34"/>
        <v>3.015075376884422E-3</v>
      </c>
      <c r="H476" s="250"/>
      <c r="I476" s="250"/>
      <c r="J476" s="76"/>
      <c r="K476" s="250"/>
    </row>
    <row r="477" spans="1:11" x14ac:dyDescent="0.25">
      <c r="A477" s="11" t="s">
        <v>224</v>
      </c>
      <c r="B477" s="178">
        <f t="shared" si="31"/>
        <v>0.37995763301431779</v>
      </c>
      <c r="D477" s="250"/>
      <c r="E477" s="250" t="s">
        <v>166</v>
      </c>
      <c r="F477" s="250">
        <v>49066</v>
      </c>
      <c r="G477" s="238">
        <f t="shared" si="34"/>
        <v>6.1640703517587938E-3</v>
      </c>
      <c r="H477" s="250"/>
      <c r="I477" s="250"/>
      <c r="J477" s="76"/>
      <c r="K477" s="250"/>
    </row>
    <row r="478" spans="1:11" x14ac:dyDescent="0.25">
      <c r="A478" s="11" t="s">
        <v>224</v>
      </c>
      <c r="B478" s="178">
        <f t="shared" si="31"/>
        <v>4.6877761925203917E-5</v>
      </c>
      <c r="D478" s="250"/>
      <c r="E478" s="250" t="s">
        <v>31</v>
      </c>
      <c r="F478" s="250">
        <v>545</v>
      </c>
      <c r="G478" s="238">
        <f t="shared" si="34"/>
        <v>6.8467336683417088E-5</v>
      </c>
      <c r="H478" s="250"/>
      <c r="I478" s="250"/>
      <c r="J478" s="76"/>
      <c r="K478" s="250"/>
    </row>
    <row r="479" spans="1:11" x14ac:dyDescent="0.25">
      <c r="A479" s="11" t="s">
        <v>224</v>
      </c>
      <c r="B479" s="178">
        <f t="shared" si="31"/>
        <v>114.56528875533446</v>
      </c>
      <c r="D479" s="250"/>
      <c r="E479" s="250" t="s">
        <v>38</v>
      </c>
      <c r="F479" s="250">
        <v>852000</v>
      </c>
      <c r="G479" s="238">
        <f t="shared" si="34"/>
        <v>0.10703517587939698</v>
      </c>
      <c r="H479" s="250"/>
      <c r="I479" s="250"/>
      <c r="J479" s="76"/>
      <c r="K479" s="250"/>
    </row>
    <row r="480" spans="1:11" x14ac:dyDescent="0.25">
      <c r="A480" s="150" t="s">
        <v>224</v>
      </c>
      <c r="B480" s="131">
        <f t="shared" si="31"/>
        <v>5.11350723466579E-2</v>
      </c>
      <c r="C480" s="150"/>
      <c r="D480" s="12"/>
      <c r="E480" s="12" t="s">
        <v>47</v>
      </c>
      <c r="F480" s="12">
        <v>18000</v>
      </c>
      <c r="G480" s="237">
        <f t="shared" si="34"/>
        <v>2.2613065326633165E-3</v>
      </c>
      <c r="H480" s="12"/>
      <c r="I480" s="12"/>
      <c r="J480" s="147"/>
      <c r="K480" s="250"/>
    </row>
    <row r="481" spans="1:11" x14ac:dyDescent="0.25">
      <c r="A481" s="11" t="s">
        <v>235</v>
      </c>
      <c r="B481" s="178">
        <f t="shared" ref="B481:B491" si="35">POWER((F481/$J$481)*100, 2)</f>
        <v>1067.9653124866502</v>
      </c>
      <c r="C481" s="11">
        <f>SUM(B481:B491)</f>
        <v>1743.3465761032078</v>
      </c>
      <c r="D481" s="252"/>
      <c r="E481" s="252" t="s">
        <v>5</v>
      </c>
      <c r="F481" s="14">
        <v>50</v>
      </c>
      <c r="G481" s="238">
        <f t="shared" ref="G481:G491" si="36">F481/$J$481</f>
        <v>0.32679738562091504</v>
      </c>
      <c r="H481" s="252"/>
      <c r="I481" s="252"/>
      <c r="J481" s="76">
        <v>153</v>
      </c>
      <c r="K481" s="252"/>
    </row>
    <row r="482" spans="1:11" x14ac:dyDescent="0.25">
      <c r="A482" s="11" t="s">
        <v>235</v>
      </c>
      <c r="B482" s="178">
        <f t="shared" si="35"/>
        <v>27.339911999658252</v>
      </c>
      <c r="D482" s="252"/>
      <c r="E482" s="252" t="s">
        <v>15</v>
      </c>
      <c r="F482" s="14">
        <v>8</v>
      </c>
      <c r="G482" s="238">
        <f t="shared" si="36"/>
        <v>5.2287581699346407E-2</v>
      </c>
      <c r="H482" s="252"/>
      <c r="I482" s="252"/>
      <c r="J482" s="76"/>
      <c r="K482" s="252"/>
    </row>
    <row r="483" spans="1:11" s="252" customFormat="1" x14ac:dyDescent="0.25">
      <c r="A483" s="11" t="s">
        <v>235</v>
      </c>
      <c r="B483" s="178">
        <f t="shared" si="35"/>
        <v>170.8744499978641</v>
      </c>
      <c r="C483" s="11"/>
      <c r="E483" s="252" t="s">
        <v>19</v>
      </c>
      <c r="F483" s="14">
        <v>20</v>
      </c>
      <c r="G483" s="238">
        <f t="shared" si="36"/>
        <v>0.13071895424836602</v>
      </c>
      <c r="J483" s="76"/>
    </row>
    <row r="484" spans="1:11" x14ac:dyDescent="0.25">
      <c r="A484" s="11" t="s">
        <v>235</v>
      </c>
      <c r="B484" s="178">
        <f t="shared" si="35"/>
        <v>170.8744499978641</v>
      </c>
      <c r="D484" s="252"/>
      <c r="E484" s="252" t="s">
        <v>94</v>
      </c>
      <c r="F484" s="14">
        <v>20</v>
      </c>
      <c r="G484" s="238">
        <f t="shared" si="36"/>
        <v>0.13071895424836602</v>
      </c>
      <c r="H484" s="252"/>
      <c r="I484" s="252"/>
      <c r="J484" s="76"/>
      <c r="K484" s="252"/>
    </row>
    <row r="485" spans="1:11" x14ac:dyDescent="0.25">
      <c r="A485" s="11" t="s">
        <v>235</v>
      </c>
      <c r="B485" s="178">
        <f t="shared" si="35"/>
        <v>6.834977999914563</v>
      </c>
      <c r="D485" s="252"/>
      <c r="E485" s="252" t="s">
        <v>22</v>
      </c>
      <c r="F485" s="14">
        <v>4</v>
      </c>
      <c r="G485" s="238">
        <f t="shared" si="36"/>
        <v>2.6143790849673203E-2</v>
      </c>
      <c r="H485" s="252"/>
      <c r="I485" s="252"/>
      <c r="J485" s="76"/>
      <c r="K485" s="252"/>
    </row>
    <row r="486" spans="1:11" x14ac:dyDescent="0.25">
      <c r="A486" s="11" t="s">
        <v>235</v>
      </c>
      <c r="B486" s="178">
        <f t="shared" si="35"/>
        <v>20.932120124738347</v>
      </c>
      <c r="D486" s="252"/>
      <c r="E486" s="252" t="s">
        <v>111</v>
      </c>
      <c r="F486" s="14">
        <v>7</v>
      </c>
      <c r="G486" s="238">
        <f t="shared" si="36"/>
        <v>4.5751633986928102E-2</v>
      </c>
      <c r="H486" s="252"/>
      <c r="I486" s="252"/>
      <c r="J486" s="76"/>
      <c r="K486" s="252"/>
    </row>
    <row r="487" spans="1:11" x14ac:dyDescent="0.25">
      <c r="A487" s="11" t="s">
        <v>235</v>
      </c>
      <c r="B487" s="178">
        <f t="shared" si="35"/>
        <v>170.8744499978641</v>
      </c>
      <c r="D487" s="252"/>
      <c r="E487" s="252" t="s">
        <v>36</v>
      </c>
      <c r="F487" s="14">
        <v>20</v>
      </c>
      <c r="G487" s="238">
        <f t="shared" si="36"/>
        <v>0.13071895424836602</v>
      </c>
      <c r="H487" s="252"/>
      <c r="I487" s="252"/>
      <c r="J487" s="76"/>
      <c r="K487" s="252"/>
    </row>
    <row r="488" spans="1:11" x14ac:dyDescent="0.25">
      <c r="A488" s="11" t="s">
        <v>235</v>
      </c>
      <c r="B488" s="178">
        <f t="shared" si="35"/>
        <v>96.116878123798557</v>
      </c>
      <c r="D488" s="252"/>
      <c r="E488" s="252" t="s">
        <v>16</v>
      </c>
      <c r="F488" s="14">
        <v>15</v>
      </c>
      <c r="G488" s="238">
        <f t="shared" si="36"/>
        <v>9.8039215686274508E-2</v>
      </c>
      <c r="H488" s="252"/>
      <c r="I488" s="252"/>
      <c r="J488" s="76"/>
      <c r="K488" s="252"/>
    </row>
    <row r="489" spans="1:11" x14ac:dyDescent="0.25">
      <c r="A489" s="11" t="s">
        <v>235</v>
      </c>
      <c r="B489" s="178">
        <f t="shared" si="35"/>
        <v>3.8446751249519413</v>
      </c>
      <c r="D489" s="252"/>
      <c r="E489" s="252" t="s">
        <v>120</v>
      </c>
      <c r="F489" s="14">
        <v>3</v>
      </c>
      <c r="G489" s="238">
        <f t="shared" si="36"/>
        <v>1.9607843137254902E-2</v>
      </c>
      <c r="H489" s="252"/>
      <c r="I489" s="252"/>
      <c r="J489" s="76"/>
      <c r="K489" s="252"/>
    </row>
    <row r="490" spans="1:11" x14ac:dyDescent="0.25">
      <c r="A490" s="11" t="s">
        <v>235</v>
      </c>
      <c r="B490" s="178">
        <f t="shared" si="35"/>
        <v>3.8446751249519413</v>
      </c>
      <c r="D490" s="252"/>
      <c r="E490" s="252" t="s">
        <v>126</v>
      </c>
      <c r="F490" s="14">
        <v>3</v>
      </c>
      <c r="G490" s="238">
        <f t="shared" si="36"/>
        <v>1.9607843137254902E-2</v>
      </c>
      <c r="H490" s="252"/>
      <c r="I490" s="252"/>
      <c r="J490" s="76"/>
      <c r="K490" s="252"/>
    </row>
    <row r="491" spans="1:11" x14ac:dyDescent="0.25">
      <c r="A491" s="150" t="s">
        <v>235</v>
      </c>
      <c r="B491" s="131">
        <f t="shared" si="35"/>
        <v>3.8446751249519413</v>
      </c>
      <c r="C491" s="150"/>
      <c r="D491" s="12"/>
      <c r="E491" s="12" t="s">
        <v>38</v>
      </c>
      <c r="F491" s="12">
        <v>3</v>
      </c>
      <c r="G491" s="237">
        <f t="shared" si="36"/>
        <v>1.9607843137254902E-2</v>
      </c>
      <c r="H491" s="12"/>
      <c r="I491" s="12"/>
      <c r="J491" s="150"/>
    </row>
    <row r="492" spans="1:11" x14ac:dyDescent="0.25">
      <c r="A492" s="11" t="s">
        <v>239</v>
      </c>
      <c r="B492" s="178">
        <f t="shared" ref="B492:B508" si="37">POWER((F492/$J$492)*100, 2)</f>
        <v>12.877452439275656</v>
      </c>
      <c r="C492" s="11">
        <f>SUM(B492:B508)</f>
        <v>2206.8201907007619</v>
      </c>
      <c r="D492" s="254"/>
      <c r="E492" s="254" t="s">
        <v>244</v>
      </c>
      <c r="F492" s="254">
        <v>1500</v>
      </c>
      <c r="G492" s="238">
        <f t="shared" ref="G492:G497" si="38">F492/$J$492</f>
        <v>3.5885167464114832E-2</v>
      </c>
      <c r="H492" s="254"/>
      <c r="I492" s="254"/>
      <c r="J492" s="76">
        <v>41800</v>
      </c>
      <c r="K492" s="254"/>
    </row>
    <row r="493" spans="1:11" x14ac:dyDescent="0.25">
      <c r="A493" s="11" t="s">
        <v>239</v>
      </c>
      <c r="B493" s="178">
        <f t="shared" si="37"/>
        <v>1.0929752066115701</v>
      </c>
      <c r="D493" s="254"/>
      <c r="E493" s="254" t="s">
        <v>93</v>
      </c>
      <c r="F493" s="254">
        <v>437</v>
      </c>
      <c r="G493" s="238">
        <f t="shared" si="38"/>
        <v>1.0454545454545454E-2</v>
      </c>
      <c r="H493" s="254"/>
      <c r="I493" s="254"/>
      <c r="J493" s="76"/>
      <c r="K493" s="254"/>
    </row>
    <row r="494" spans="1:11" x14ac:dyDescent="0.25">
      <c r="A494" s="11" t="s">
        <v>239</v>
      </c>
      <c r="B494" s="178">
        <f t="shared" si="37"/>
        <v>0.3577070122021016</v>
      </c>
      <c r="D494" s="254"/>
      <c r="E494" s="254" t="s">
        <v>245</v>
      </c>
      <c r="F494" s="254">
        <v>250</v>
      </c>
      <c r="G494" s="238">
        <f t="shared" si="38"/>
        <v>5.9808612440191387E-3</v>
      </c>
      <c r="H494" s="254"/>
      <c r="I494" s="254"/>
      <c r="J494" s="76"/>
      <c r="K494" s="254"/>
    </row>
    <row r="495" spans="1:11" x14ac:dyDescent="0.25">
      <c r="A495" s="11" t="s">
        <v>239</v>
      </c>
      <c r="B495" s="178">
        <f t="shared" si="37"/>
        <v>366.29198049495204</v>
      </c>
      <c r="D495" s="254"/>
      <c r="E495" s="254" t="s">
        <v>246</v>
      </c>
      <c r="F495" s="254">
        <v>8000</v>
      </c>
      <c r="G495" s="238">
        <f t="shared" si="38"/>
        <v>0.19138755980861244</v>
      </c>
      <c r="H495" s="254"/>
      <c r="I495" s="254"/>
      <c r="J495" s="76"/>
      <c r="K495" s="254"/>
    </row>
    <row r="496" spans="1:11" x14ac:dyDescent="0.25">
      <c r="A496" s="11" t="s">
        <v>239</v>
      </c>
      <c r="B496" s="178">
        <f t="shared" si="37"/>
        <v>1465.1679219798082</v>
      </c>
      <c r="D496" s="254"/>
      <c r="E496" s="254" t="s">
        <v>247</v>
      </c>
      <c r="F496" s="254">
        <v>16000</v>
      </c>
      <c r="G496" s="238">
        <f t="shared" si="38"/>
        <v>0.38277511961722488</v>
      </c>
      <c r="H496" s="254"/>
      <c r="I496" s="254"/>
      <c r="J496" s="76"/>
      <c r="K496" s="254"/>
    </row>
    <row r="497" spans="1:11" x14ac:dyDescent="0.25">
      <c r="A497" s="11" t="s">
        <v>239</v>
      </c>
      <c r="B497" s="178">
        <f t="shared" si="37"/>
        <v>5.7233121952336257</v>
      </c>
      <c r="D497" s="254"/>
      <c r="E497" s="254" t="s">
        <v>19</v>
      </c>
      <c r="F497" s="254">
        <v>1000</v>
      </c>
      <c r="G497" s="238">
        <f t="shared" si="38"/>
        <v>2.3923444976076555E-2</v>
      </c>
      <c r="H497" s="254"/>
      <c r="I497" s="254"/>
      <c r="J497" s="76"/>
      <c r="K497" s="254"/>
    </row>
    <row r="498" spans="1:11" x14ac:dyDescent="0.25">
      <c r="A498" s="11" t="s">
        <v>239</v>
      </c>
      <c r="B498" s="178">
        <f t="shared" si="37"/>
        <v>0</v>
      </c>
      <c r="D498" s="254"/>
      <c r="E498" s="254" t="s">
        <v>248</v>
      </c>
      <c r="F498" s="254"/>
      <c r="G498" s="238"/>
      <c r="H498" s="254"/>
      <c r="I498" s="254"/>
      <c r="J498" s="76"/>
      <c r="K498" s="254"/>
    </row>
    <row r="499" spans="1:11" x14ac:dyDescent="0.25">
      <c r="A499" s="11" t="s">
        <v>239</v>
      </c>
      <c r="B499" s="178">
        <f t="shared" si="37"/>
        <v>0.22893248780934503</v>
      </c>
      <c r="D499" s="254"/>
      <c r="E499" s="254" t="s">
        <v>249</v>
      </c>
      <c r="F499" s="254">
        <v>200</v>
      </c>
      <c r="G499" s="238">
        <f t="shared" ref="G499:G504" si="39">F499/$J$492</f>
        <v>4.7846889952153108E-3</v>
      </c>
      <c r="H499" s="254"/>
      <c r="I499" s="254"/>
      <c r="J499" s="76"/>
      <c r="K499" s="254"/>
    </row>
    <row r="500" spans="1:11" x14ac:dyDescent="0.25">
      <c r="A500" s="11" t="s">
        <v>239</v>
      </c>
      <c r="B500" s="178">
        <f t="shared" si="37"/>
        <v>280.44229756644768</v>
      </c>
      <c r="D500" s="254"/>
      <c r="E500" s="254" t="s">
        <v>20</v>
      </c>
      <c r="F500" s="254">
        <v>7000</v>
      </c>
      <c r="G500" s="238">
        <f t="shared" si="39"/>
        <v>0.1674641148325359</v>
      </c>
      <c r="H500" s="254"/>
      <c r="I500" s="254"/>
      <c r="J500" s="76"/>
      <c r="K500" s="254"/>
    </row>
    <row r="501" spans="1:11" x14ac:dyDescent="0.25">
      <c r="A501" s="11" t="s">
        <v>239</v>
      </c>
      <c r="B501" s="178">
        <f t="shared" si="37"/>
        <v>0.51509809757102631</v>
      </c>
      <c r="D501" s="254"/>
      <c r="E501" s="254" t="s">
        <v>250</v>
      </c>
      <c r="F501" s="254">
        <v>300</v>
      </c>
      <c r="G501" s="238">
        <f t="shared" si="39"/>
        <v>7.1770334928229667E-3</v>
      </c>
      <c r="H501" s="254"/>
      <c r="I501" s="254"/>
      <c r="J501" s="76"/>
      <c r="K501" s="254"/>
    </row>
    <row r="502" spans="1:11" x14ac:dyDescent="0.25">
      <c r="A502" s="11" t="s">
        <v>239</v>
      </c>
      <c r="B502" s="178">
        <f t="shared" si="37"/>
        <v>9.1572995123738003E-3</v>
      </c>
      <c r="D502" s="254"/>
      <c r="E502" s="254" t="s">
        <v>251</v>
      </c>
      <c r="F502" s="254">
        <v>40</v>
      </c>
      <c r="G502" s="238">
        <f t="shared" si="39"/>
        <v>9.5693779904306223E-4</v>
      </c>
      <c r="H502" s="254"/>
      <c r="I502" s="254"/>
      <c r="J502" s="76"/>
      <c r="K502" s="254"/>
    </row>
    <row r="503" spans="1:11" x14ac:dyDescent="0.25">
      <c r="A503" s="11" t="s">
        <v>239</v>
      </c>
      <c r="B503" s="178">
        <f t="shared" si="37"/>
        <v>12.877452439275656</v>
      </c>
      <c r="D503" s="254"/>
      <c r="E503" s="254" t="s">
        <v>228</v>
      </c>
      <c r="F503" s="254">
        <v>1500</v>
      </c>
      <c r="G503" s="238">
        <f t="shared" si="39"/>
        <v>3.5885167464114832E-2</v>
      </c>
      <c r="H503" s="254"/>
      <c r="I503" s="254"/>
      <c r="J503" s="76"/>
      <c r="K503" s="254"/>
    </row>
    <row r="504" spans="1:11" x14ac:dyDescent="0.25">
      <c r="A504" s="11" t="s">
        <v>239</v>
      </c>
      <c r="B504" s="178">
        <f t="shared" si="37"/>
        <v>33.490310432453462</v>
      </c>
      <c r="D504" s="254"/>
      <c r="E504" s="254" t="s">
        <v>56</v>
      </c>
      <c r="F504" s="254">
        <v>2419</v>
      </c>
      <c r="G504" s="238">
        <f t="shared" si="39"/>
        <v>5.7870813397129184E-2</v>
      </c>
      <c r="H504" s="254"/>
      <c r="I504" s="254"/>
      <c r="J504" s="76"/>
      <c r="K504" s="254"/>
    </row>
    <row r="505" spans="1:11" x14ac:dyDescent="0.25">
      <c r="A505" s="11" t="s">
        <v>239</v>
      </c>
      <c r="B505" s="178">
        <f t="shared" si="37"/>
        <v>0</v>
      </c>
      <c r="D505" s="254"/>
      <c r="E505" s="254" t="s">
        <v>252</v>
      </c>
      <c r="F505" s="254"/>
      <c r="G505" s="238"/>
      <c r="H505" s="254"/>
      <c r="I505" s="254"/>
      <c r="J505" s="76"/>
      <c r="K505" s="254"/>
    </row>
    <row r="506" spans="1:11" x14ac:dyDescent="0.25">
      <c r="A506" s="11" t="s">
        <v>239</v>
      </c>
      <c r="B506" s="178">
        <f t="shared" si="37"/>
        <v>14.853832329845927</v>
      </c>
      <c r="D506" s="254"/>
      <c r="E506" s="254" t="s">
        <v>92</v>
      </c>
      <c r="F506" s="254">
        <v>1611</v>
      </c>
      <c r="G506" s="238">
        <f>F506/$J$492</f>
        <v>3.8540669856459327E-2</v>
      </c>
      <c r="H506" s="254"/>
      <c r="I506" s="254"/>
      <c r="J506" s="76"/>
      <c r="K506" s="254"/>
    </row>
    <row r="507" spans="1:11" x14ac:dyDescent="0.25">
      <c r="A507" s="11" t="s">
        <v>239</v>
      </c>
      <c r="B507" s="178">
        <f t="shared" si="37"/>
        <v>1.4308280488084064E-2</v>
      </c>
      <c r="D507" s="254"/>
      <c r="E507" s="254" t="s">
        <v>218</v>
      </c>
      <c r="F507" s="254">
        <v>50</v>
      </c>
      <c r="G507" s="238">
        <f>F507/$J$492</f>
        <v>1.1961722488038277E-3</v>
      </c>
      <c r="H507" s="254"/>
      <c r="I507" s="254"/>
      <c r="J507" s="76"/>
      <c r="K507" s="254"/>
    </row>
    <row r="508" spans="1:11" x14ac:dyDescent="0.25">
      <c r="A508" s="150" t="s">
        <v>239</v>
      </c>
      <c r="B508" s="131">
        <f t="shared" si="37"/>
        <v>12.877452439275656</v>
      </c>
      <c r="C508" s="150"/>
      <c r="D508" s="12"/>
      <c r="E508" s="12" t="s">
        <v>230</v>
      </c>
      <c r="F508" s="12">
        <v>1500</v>
      </c>
      <c r="G508" s="237">
        <f>F508/$J$492</f>
        <v>3.5885167464114832E-2</v>
      </c>
      <c r="H508" s="12"/>
      <c r="I508" s="12"/>
      <c r="J508" s="147"/>
      <c r="K508" s="254"/>
    </row>
    <row r="509" spans="1:11" x14ac:dyDescent="0.25">
      <c r="A509" s="11" t="s">
        <v>253</v>
      </c>
      <c r="B509" s="178">
        <f t="shared" ref="B509:B522" si="40">POWER((F509/$J$509)*100, 2)</f>
        <v>201.19712288114283</v>
      </c>
      <c r="C509" s="11">
        <f>SUM(B509:B522)</f>
        <v>2432.4369907348723</v>
      </c>
      <c r="D509" s="258"/>
      <c r="E509" s="258" t="s">
        <v>100</v>
      </c>
      <c r="F509" s="258">
        <v>200000</v>
      </c>
      <c r="G509" s="238">
        <f t="shared" ref="G509:G519" si="41">F509/$J$509</f>
        <v>0.14184397163120568</v>
      </c>
      <c r="H509" s="258"/>
      <c r="I509" s="258"/>
      <c r="J509" s="76">
        <v>1410000</v>
      </c>
      <c r="K509" s="258"/>
    </row>
    <row r="510" spans="1:11" x14ac:dyDescent="0.25">
      <c r="A510" s="11" t="s">
        <v>253</v>
      </c>
      <c r="B510" s="178">
        <f t="shared" si="40"/>
        <v>648.26215985111401</v>
      </c>
      <c r="D510" s="258"/>
      <c r="E510" s="258" t="s">
        <v>82</v>
      </c>
      <c r="F510" s="258">
        <v>359000</v>
      </c>
      <c r="G510" s="238">
        <f t="shared" si="41"/>
        <v>0.25460992907801416</v>
      </c>
      <c r="H510" s="258"/>
      <c r="I510" s="258"/>
      <c r="J510" s="76"/>
      <c r="K510" s="258"/>
    </row>
    <row r="511" spans="1:11" x14ac:dyDescent="0.25">
      <c r="A511" s="11" t="s">
        <v>253</v>
      </c>
      <c r="B511" s="178">
        <f t="shared" si="40"/>
        <v>12.076857300940599</v>
      </c>
      <c r="D511" s="258"/>
      <c r="E511" s="258" t="s">
        <v>83</v>
      </c>
      <c r="F511" s="258">
        <v>49000</v>
      </c>
      <c r="G511" s="238">
        <f t="shared" si="41"/>
        <v>3.4751773049645392E-2</v>
      </c>
      <c r="H511" s="258"/>
      <c r="I511" s="258"/>
      <c r="J511" s="76"/>
      <c r="K511" s="258"/>
    </row>
    <row r="512" spans="1:11" x14ac:dyDescent="0.25">
      <c r="A512" s="11" t="s">
        <v>253</v>
      </c>
      <c r="B512" s="178">
        <f t="shared" si="40"/>
        <v>3.4002313766913135</v>
      </c>
      <c r="D512" s="258"/>
      <c r="E512" s="258" t="s">
        <v>134</v>
      </c>
      <c r="F512" s="258">
        <v>26000</v>
      </c>
      <c r="G512" s="238">
        <f t="shared" si="41"/>
        <v>1.8439716312056736E-2</v>
      </c>
      <c r="H512" s="258"/>
      <c r="I512" s="258"/>
      <c r="J512" s="76"/>
      <c r="K512" s="258"/>
    </row>
    <row r="513" spans="1:11" x14ac:dyDescent="0.25">
      <c r="A513" s="11" t="s">
        <v>253</v>
      </c>
      <c r="B513" s="178">
        <f t="shared" si="40"/>
        <v>50.299280720285708</v>
      </c>
      <c r="D513" s="258"/>
      <c r="E513" s="258" t="s">
        <v>94</v>
      </c>
      <c r="F513" s="258">
        <v>100000</v>
      </c>
      <c r="G513" s="238">
        <f t="shared" si="41"/>
        <v>7.0921985815602842E-2</v>
      </c>
      <c r="H513" s="258"/>
      <c r="I513" s="258"/>
      <c r="J513" s="76"/>
      <c r="K513" s="258"/>
    </row>
    <row r="514" spans="1:11" x14ac:dyDescent="0.25">
      <c r="A514" s="11" t="s">
        <v>253</v>
      </c>
      <c r="B514" s="178">
        <f t="shared" si="40"/>
        <v>0.66520798752577825</v>
      </c>
      <c r="D514" s="258"/>
      <c r="E514" s="258" t="s">
        <v>9</v>
      </c>
      <c r="F514" s="258">
        <v>11500</v>
      </c>
      <c r="G514" s="238">
        <f t="shared" si="41"/>
        <v>8.1560283687943259E-3</v>
      </c>
      <c r="H514" s="258"/>
      <c r="I514" s="258"/>
      <c r="J514" s="76"/>
      <c r="K514" s="258"/>
    </row>
    <row r="515" spans="1:11" x14ac:dyDescent="0.25">
      <c r="A515" s="11" t="s">
        <v>253</v>
      </c>
      <c r="B515" s="178">
        <f t="shared" si="40"/>
        <v>1501.1063289774158</v>
      </c>
      <c r="D515" s="258"/>
      <c r="E515" s="258" t="s">
        <v>111</v>
      </c>
      <c r="F515" s="258">
        <v>546292</v>
      </c>
      <c r="G515" s="238">
        <f t="shared" si="41"/>
        <v>0.38744113475177305</v>
      </c>
      <c r="H515" s="258"/>
      <c r="I515" s="258"/>
      <c r="J515" s="76"/>
      <c r="K515" s="258"/>
    </row>
    <row r="516" spans="1:11" x14ac:dyDescent="0.25">
      <c r="A516" s="11" t="s">
        <v>253</v>
      </c>
      <c r="B516" s="178">
        <f t="shared" si="40"/>
        <v>2.6626832855490168</v>
      </c>
      <c r="D516" s="258"/>
      <c r="E516" s="258" t="s">
        <v>92</v>
      </c>
      <c r="F516" s="258">
        <v>23008</v>
      </c>
      <c r="G516" s="238">
        <f t="shared" si="41"/>
        <v>1.6317730496453901E-2</v>
      </c>
      <c r="H516" s="258"/>
      <c r="I516" s="258"/>
      <c r="J516" s="76"/>
      <c r="K516" s="258"/>
    </row>
    <row r="517" spans="1:11" x14ac:dyDescent="0.25">
      <c r="A517" s="11" t="s">
        <v>253</v>
      </c>
      <c r="B517" s="178">
        <f t="shared" si="40"/>
        <v>8.0478849152457119</v>
      </c>
      <c r="D517" s="258"/>
      <c r="E517" s="258" t="s">
        <v>158</v>
      </c>
      <c r="F517" s="258">
        <v>40000</v>
      </c>
      <c r="G517" s="238">
        <f t="shared" si="41"/>
        <v>2.8368794326241134E-2</v>
      </c>
      <c r="H517" s="258"/>
      <c r="I517" s="258"/>
      <c r="J517" s="76"/>
      <c r="K517" s="258"/>
    </row>
    <row r="518" spans="1:11" x14ac:dyDescent="0.25">
      <c r="A518" s="11" t="s">
        <v>253</v>
      </c>
      <c r="B518" s="178">
        <f t="shared" si="40"/>
        <v>2.0280991901815799</v>
      </c>
      <c r="D518" s="258"/>
      <c r="E518" s="258" t="s">
        <v>37</v>
      </c>
      <c r="F518" s="258">
        <v>20080</v>
      </c>
      <c r="G518" s="238">
        <f t="shared" si="41"/>
        <v>1.4241134751773049E-2</v>
      </c>
      <c r="H518" s="258"/>
      <c r="I518" s="258"/>
      <c r="J518" s="76"/>
      <c r="K518" s="258"/>
    </row>
    <row r="519" spans="1:11" x14ac:dyDescent="0.25">
      <c r="A519" s="11" t="s">
        <v>253</v>
      </c>
      <c r="B519" s="178">
        <f t="shared" si="40"/>
        <v>2.011971228811428</v>
      </c>
      <c r="D519" s="258"/>
      <c r="E519" s="258" t="s">
        <v>174</v>
      </c>
      <c r="F519" s="258">
        <v>20000</v>
      </c>
      <c r="G519" s="238">
        <f t="shared" si="41"/>
        <v>1.4184397163120567E-2</v>
      </c>
      <c r="H519" s="258"/>
      <c r="I519" s="258"/>
      <c r="J519" s="76"/>
      <c r="K519" s="258"/>
    </row>
    <row r="520" spans="1:11" x14ac:dyDescent="0.25">
      <c r="A520" s="11" t="s">
        <v>253</v>
      </c>
      <c r="B520" s="178">
        <f t="shared" si="40"/>
        <v>0</v>
      </c>
      <c r="D520" s="258"/>
      <c r="E520" s="258" t="s">
        <v>38</v>
      </c>
      <c r="F520" s="258"/>
      <c r="G520" s="238"/>
      <c r="H520" s="258"/>
      <c r="I520" s="258"/>
      <c r="J520" s="76"/>
      <c r="K520" s="258"/>
    </row>
    <row r="521" spans="1:11" x14ac:dyDescent="0.25">
      <c r="A521" s="11" t="s">
        <v>253</v>
      </c>
      <c r="B521" s="178">
        <f t="shared" si="40"/>
        <v>0.67916301996881434</v>
      </c>
      <c r="D521" s="258"/>
      <c r="E521" s="258" t="s">
        <v>89</v>
      </c>
      <c r="F521" s="258">
        <v>11620</v>
      </c>
      <c r="G521" s="238">
        <f>F521/$J$509</f>
        <v>8.241134751773049E-3</v>
      </c>
      <c r="H521" s="258"/>
      <c r="I521" s="258"/>
      <c r="J521" s="76"/>
      <c r="K521" s="258"/>
    </row>
    <row r="522" spans="1:11" x14ac:dyDescent="0.25">
      <c r="A522" s="150" t="s">
        <v>253</v>
      </c>
      <c r="B522" s="131">
        <f t="shared" si="40"/>
        <v>0</v>
      </c>
      <c r="C522" s="150"/>
      <c r="D522" s="12"/>
      <c r="E522" s="12" t="s">
        <v>86</v>
      </c>
      <c r="F522" s="12"/>
      <c r="G522" s="237"/>
      <c r="H522" s="12"/>
      <c r="I522" s="12"/>
      <c r="J522" s="147"/>
      <c r="K522" s="258"/>
    </row>
    <row r="523" spans="1:11" x14ac:dyDescent="0.25">
      <c r="A523" s="11" t="s">
        <v>257</v>
      </c>
      <c r="B523" s="178">
        <f t="shared" ref="B523:B536" si="42">POWER((F523/$J$523)*100, 2)</f>
        <v>0.13368581827418294</v>
      </c>
      <c r="C523" s="11">
        <f>SUM(B523:B536)</f>
        <v>3178.0603190412048</v>
      </c>
      <c r="D523" s="260"/>
      <c r="E523" s="260" t="s">
        <v>192</v>
      </c>
      <c r="F523" s="260">
        <v>2000</v>
      </c>
      <c r="G523" s="238">
        <f t="shared" ref="G523:G530" si="43">F523/$J$523</f>
        <v>3.6563071297989031E-3</v>
      </c>
      <c r="H523" s="260"/>
      <c r="I523" s="260"/>
      <c r="J523" s="76">
        <v>547000</v>
      </c>
      <c r="K523" s="260"/>
    </row>
    <row r="524" spans="1:11" x14ac:dyDescent="0.25">
      <c r="A524" s="11" t="s">
        <v>257</v>
      </c>
      <c r="B524" s="178">
        <f t="shared" si="42"/>
        <v>58.955445858914679</v>
      </c>
      <c r="D524" s="260"/>
      <c r="E524" s="260" t="s">
        <v>15</v>
      </c>
      <c r="F524" s="260">
        <v>42000</v>
      </c>
      <c r="G524" s="238">
        <f t="shared" si="43"/>
        <v>7.6782449725776969E-2</v>
      </c>
      <c r="H524" s="260"/>
      <c r="I524" s="260"/>
      <c r="J524" s="76"/>
      <c r="K524" s="260"/>
    </row>
    <row r="525" spans="1:11" x14ac:dyDescent="0.25">
      <c r="A525" s="11" t="s">
        <v>257</v>
      </c>
      <c r="B525" s="178">
        <f t="shared" si="42"/>
        <v>0.12708508099689517</v>
      </c>
      <c r="D525" s="260"/>
      <c r="E525" s="260" t="s">
        <v>19</v>
      </c>
      <c r="F525" s="260">
        <v>1950</v>
      </c>
      <c r="G525" s="238">
        <f t="shared" si="43"/>
        <v>3.5648994515539304E-3</v>
      </c>
      <c r="H525" s="260"/>
      <c r="I525" s="260"/>
      <c r="J525" s="76"/>
      <c r="K525" s="260"/>
    </row>
    <row r="526" spans="1:11" x14ac:dyDescent="0.25">
      <c r="A526" s="11" t="s">
        <v>257</v>
      </c>
      <c r="B526" s="178">
        <f t="shared" si="42"/>
        <v>8.3553636421364336E-3</v>
      </c>
      <c r="D526" s="260"/>
      <c r="E526" s="260" t="s">
        <v>94</v>
      </c>
      <c r="F526" s="260">
        <v>500</v>
      </c>
      <c r="G526" s="238">
        <f t="shared" si="43"/>
        <v>9.1407678244972577E-4</v>
      </c>
      <c r="H526" s="260"/>
      <c r="I526" s="260"/>
      <c r="J526" s="76"/>
      <c r="K526" s="260"/>
    </row>
    <row r="527" spans="1:11" x14ac:dyDescent="0.25">
      <c r="A527" s="11" t="s">
        <v>257</v>
      </c>
      <c r="B527" s="178">
        <f t="shared" si="42"/>
        <v>7.5198272779227887E-2</v>
      </c>
      <c r="D527" s="260"/>
      <c r="E527" s="260" t="s">
        <v>9</v>
      </c>
      <c r="F527" s="260">
        <v>1500</v>
      </c>
      <c r="G527" s="238">
        <f t="shared" si="43"/>
        <v>2.7422303473491772E-3</v>
      </c>
      <c r="H527" s="260"/>
      <c r="I527" s="260"/>
      <c r="J527" s="76"/>
      <c r="K527" s="260"/>
    </row>
    <row r="528" spans="1:11" x14ac:dyDescent="0.25">
      <c r="A528" s="11" t="s">
        <v>257</v>
      </c>
      <c r="B528" s="178">
        <f t="shared" si="42"/>
        <v>1094.9202731201269</v>
      </c>
      <c r="D528" s="260"/>
      <c r="E528" s="260" t="s">
        <v>136</v>
      </c>
      <c r="F528" s="260">
        <v>181000</v>
      </c>
      <c r="G528" s="238">
        <f t="shared" si="43"/>
        <v>0.33089579524680074</v>
      </c>
      <c r="H528" s="260"/>
      <c r="I528" s="260"/>
      <c r="J528" s="76"/>
      <c r="K528" s="260"/>
    </row>
    <row r="529" spans="1:11" x14ac:dyDescent="0.25">
      <c r="A529" s="11" t="s">
        <v>257</v>
      </c>
      <c r="B529" s="178">
        <f t="shared" si="42"/>
        <v>3.0079309111691157E-3</v>
      </c>
      <c r="D529" s="260"/>
      <c r="E529" s="260" t="s">
        <v>25</v>
      </c>
      <c r="F529" s="260">
        <v>300</v>
      </c>
      <c r="G529" s="238">
        <f t="shared" si="43"/>
        <v>5.4844606946983544E-4</v>
      </c>
      <c r="H529" s="260"/>
      <c r="I529" s="260"/>
      <c r="J529" s="76"/>
      <c r="K529" s="260"/>
    </row>
    <row r="530" spans="1:11" x14ac:dyDescent="0.25">
      <c r="A530" s="11" t="s">
        <v>257</v>
      </c>
      <c r="B530" s="178">
        <f t="shared" si="42"/>
        <v>13.368581827418293</v>
      </c>
      <c r="D530" s="260"/>
      <c r="E530" s="260" t="s">
        <v>111</v>
      </c>
      <c r="F530" s="260">
        <v>20000</v>
      </c>
      <c r="G530" s="238">
        <f t="shared" si="43"/>
        <v>3.6563071297989032E-2</v>
      </c>
      <c r="H530" s="260"/>
      <c r="I530" s="260"/>
      <c r="J530" s="76"/>
      <c r="K530" s="260"/>
    </row>
    <row r="531" spans="1:11" x14ac:dyDescent="0.25">
      <c r="A531" s="11" t="s">
        <v>257</v>
      </c>
      <c r="B531" s="178">
        <f t="shared" si="42"/>
        <v>0</v>
      </c>
      <c r="D531" s="260"/>
      <c r="E531" s="260" t="s">
        <v>153</v>
      </c>
      <c r="F531" s="253"/>
      <c r="G531" s="238"/>
      <c r="H531" s="260"/>
      <c r="I531" s="260"/>
      <c r="J531" s="76"/>
      <c r="K531" s="260"/>
    </row>
    <row r="532" spans="1:11" x14ac:dyDescent="0.25">
      <c r="A532" s="11" t="s">
        <v>257</v>
      </c>
      <c r="B532" s="178">
        <f t="shared" si="42"/>
        <v>3.3421454568545732E-4</v>
      </c>
      <c r="D532" s="260"/>
      <c r="E532" s="260" t="s">
        <v>32</v>
      </c>
      <c r="F532" s="260">
        <v>100</v>
      </c>
      <c r="G532" s="238">
        <f>F532/$J$523</f>
        <v>1.8281535648994517E-4</v>
      </c>
      <c r="H532" s="260"/>
      <c r="I532" s="260"/>
      <c r="J532" s="76"/>
      <c r="K532" s="260"/>
    </row>
    <row r="533" spans="1:11" x14ac:dyDescent="0.25">
      <c r="A533" s="11" t="s">
        <v>257</v>
      </c>
      <c r="B533" s="178">
        <f t="shared" si="42"/>
        <v>7.5198272779227891E-4</v>
      </c>
      <c r="D533" s="260"/>
      <c r="E533" s="260" t="s">
        <v>141</v>
      </c>
      <c r="F533" s="260">
        <v>150</v>
      </c>
      <c r="G533" s="238">
        <f>F533/$J$523</f>
        <v>2.7422303473491772E-4</v>
      </c>
      <c r="H533" s="260"/>
      <c r="I533" s="260"/>
      <c r="J533" s="76"/>
      <c r="K533" s="260"/>
    </row>
    <row r="534" spans="1:11" x14ac:dyDescent="0.25">
      <c r="A534" s="11" t="s">
        <v>257</v>
      </c>
      <c r="B534" s="178">
        <f t="shared" si="42"/>
        <v>0.30079309111691155</v>
      </c>
      <c r="D534" s="260"/>
      <c r="E534" s="260" t="s">
        <v>126</v>
      </c>
      <c r="F534" s="260">
        <v>3000</v>
      </c>
      <c r="G534" s="238">
        <f>F534/$J$523</f>
        <v>5.4844606946983544E-3</v>
      </c>
      <c r="H534" s="260"/>
      <c r="I534" s="260"/>
      <c r="J534" s="76"/>
      <c r="K534" s="260"/>
    </row>
    <row r="535" spans="1:11" x14ac:dyDescent="0.25">
      <c r="A535" s="11" t="s">
        <v>257</v>
      </c>
      <c r="B535" s="178">
        <f t="shared" si="42"/>
        <v>101.09990006985082</v>
      </c>
      <c r="D535" s="260"/>
      <c r="E535" s="260" t="s">
        <v>128</v>
      </c>
      <c r="F535" s="260">
        <v>55000</v>
      </c>
      <c r="G535" s="238">
        <f>F535/$J$523</f>
        <v>0.10054844606946983</v>
      </c>
      <c r="H535" s="260"/>
      <c r="I535" s="260"/>
      <c r="J535" s="76"/>
      <c r="K535" s="260"/>
    </row>
    <row r="536" spans="1:11" x14ac:dyDescent="0.25">
      <c r="A536" s="150" t="s">
        <v>257</v>
      </c>
      <c r="B536" s="131">
        <f t="shared" si="42"/>
        <v>1909.0669064099004</v>
      </c>
      <c r="C536" s="150"/>
      <c r="D536" s="12"/>
      <c r="E536" s="12" t="s">
        <v>38</v>
      </c>
      <c r="F536" s="12">
        <v>239000</v>
      </c>
      <c r="G536" s="237">
        <f>F536/$J$523</f>
        <v>0.43692870201096889</v>
      </c>
      <c r="H536" s="12"/>
      <c r="I536" s="12"/>
      <c r="J536" s="147"/>
      <c r="K536" s="260"/>
    </row>
    <row r="537" spans="1:11" x14ac:dyDescent="0.25">
      <c r="A537" s="11" t="s">
        <v>260</v>
      </c>
      <c r="B537" s="178">
        <f t="shared" ref="B537:B543" si="44">POWER((F537/$J$537)*100, 2)</f>
        <v>0.35765745451140729</v>
      </c>
      <c r="C537" s="11">
        <f>SUM(B537:B543)</f>
        <v>3690.1284221778346</v>
      </c>
      <c r="D537" s="261"/>
      <c r="E537" s="261" t="s">
        <v>81</v>
      </c>
      <c r="F537" s="261">
        <v>2141</v>
      </c>
      <c r="G537" s="238">
        <f>F537/$J$537</f>
        <v>5.9804469273743019E-3</v>
      </c>
      <c r="H537" s="261"/>
      <c r="I537" s="261"/>
      <c r="J537" s="76">
        <v>358000</v>
      </c>
      <c r="K537" s="261"/>
    </row>
    <row r="538" spans="1:11" x14ac:dyDescent="0.25">
      <c r="A538" s="11" t="s">
        <v>260</v>
      </c>
      <c r="B538" s="178">
        <f t="shared" si="44"/>
        <v>0.21242314534502671</v>
      </c>
      <c r="D538" s="261"/>
      <c r="E538" s="261" t="s">
        <v>24</v>
      </c>
      <c r="F538" s="261">
        <v>1650</v>
      </c>
      <c r="G538" s="238">
        <f>F538/$J$537</f>
        <v>4.6089385474860339E-3</v>
      </c>
      <c r="H538" s="261"/>
      <c r="I538" s="261"/>
      <c r="J538" s="76"/>
      <c r="K538" s="261"/>
    </row>
    <row r="539" spans="1:11" x14ac:dyDescent="0.25">
      <c r="A539" s="11" t="s">
        <v>260</v>
      </c>
      <c r="B539" s="178">
        <f t="shared" si="44"/>
        <v>2116.0513969601452</v>
      </c>
      <c r="D539" s="261"/>
      <c r="E539" s="261" t="s">
        <v>56</v>
      </c>
      <c r="F539" s="261">
        <v>164682</v>
      </c>
      <c r="G539" s="238">
        <f>F539/$J$537</f>
        <v>0.46000558659217877</v>
      </c>
      <c r="H539" s="261"/>
      <c r="I539" s="261"/>
      <c r="J539" s="76"/>
      <c r="K539" s="261"/>
    </row>
    <row r="540" spans="1:11" x14ac:dyDescent="0.25">
      <c r="A540" s="11" t="s">
        <v>260</v>
      </c>
      <c r="B540" s="178">
        <f t="shared" si="44"/>
        <v>0</v>
      </c>
      <c r="D540" s="261"/>
      <c r="E540" s="261" t="s">
        <v>165</v>
      </c>
      <c r="F540" s="253"/>
      <c r="G540" s="238"/>
      <c r="H540" s="261"/>
      <c r="I540" s="261"/>
      <c r="J540" s="76"/>
      <c r="K540" s="261"/>
    </row>
    <row r="541" spans="1:11" x14ac:dyDescent="0.25">
      <c r="A541" s="11" t="s">
        <v>260</v>
      </c>
      <c r="B541" s="178">
        <f t="shared" si="44"/>
        <v>3.1362629131425367E-2</v>
      </c>
      <c r="D541" s="261"/>
      <c r="E541" s="261" t="s">
        <v>262</v>
      </c>
      <c r="F541" s="261">
        <v>634</v>
      </c>
      <c r="G541" s="238">
        <f>F541/$J$537</f>
        <v>1.7709497206703912E-3</v>
      </c>
      <c r="H541" s="261"/>
      <c r="I541" s="261"/>
      <c r="J541" s="76"/>
      <c r="K541" s="261"/>
    </row>
    <row r="542" spans="1:11" x14ac:dyDescent="0.25">
      <c r="A542" s="11" t="s">
        <v>260</v>
      </c>
      <c r="B542" s="178">
        <f t="shared" si="44"/>
        <v>1287.5066983708371</v>
      </c>
      <c r="D542" s="261"/>
      <c r="E542" s="261" t="s">
        <v>32</v>
      </c>
      <c r="F542" s="261">
        <v>128457</v>
      </c>
      <c r="G542" s="238">
        <f>F542/$J$537</f>
        <v>0.35881843575418992</v>
      </c>
      <c r="H542" s="261"/>
      <c r="I542" s="261"/>
      <c r="J542" s="76"/>
      <c r="K542" s="261"/>
    </row>
    <row r="543" spans="1:11" x14ac:dyDescent="0.25">
      <c r="A543" s="150" t="s">
        <v>260</v>
      </c>
      <c r="B543" s="131">
        <f t="shared" si="44"/>
        <v>285.96888361786461</v>
      </c>
      <c r="C543" s="150"/>
      <c r="D543" s="12"/>
      <c r="E543" s="12" t="s">
        <v>31</v>
      </c>
      <c r="F543" s="12">
        <v>60540</v>
      </c>
      <c r="G543" s="237">
        <f>F543/$J$537</f>
        <v>0.16910614525139664</v>
      </c>
      <c r="H543" s="12"/>
      <c r="I543" s="12"/>
      <c r="J543" s="147"/>
      <c r="K543" s="261"/>
    </row>
    <row r="544" spans="1:11" x14ac:dyDescent="0.25">
      <c r="A544" s="11" t="s">
        <v>263</v>
      </c>
      <c r="B544" s="178">
        <f t="shared" ref="B544:B550" si="45">POWER((F544/$J$544)*100, 2)</f>
        <v>7358.9484813533254</v>
      </c>
      <c r="C544" s="11">
        <f>SUM(B544:B550)</f>
        <v>7432.6705023308332</v>
      </c>
      <c r="D544" s="263"/>
      <c r="E544" s="263" t="s">
        <v>15</v>
      </c>
      <c r="F544" s="263">
        <v>70000</v>
      </c>
      <c r="G544" s="238">
        <f t="shared" ref="G544:G549" si="46">F544/$J$544</f>
        <v>0.85784313725490191</v>
      </c>
      <c r="H544" s="263"/>
      <c r="I544" s="263"/>
      <c r="J544" s="76">
        <v>81600</v>
      </c>
      <c r="K544" s="261"/>
    </row>
    <row r="545" spans="1:10" x14ac:dyDescent="0.25">
      <c r="A545" s="11" t="s">
        <v>263</v>
      </c>
      <c r="B545" s="178">
        <f t="shared" si="45"/>
        <v>6.0073048827374098</v>
      </c>
      <c r="D545" s="263"/>
      <c r="E545" s="263" t="s">
        <v>265</v>
      </c>
      <c r="F545" s="263">
        <v>2000</v>
      </c>
      <c r="G545" s="238">
        <f t="shared" si="46"/>
        <v>2.4509803921568627E-2</v>
      </c>
      <c r="H545" s="263"/>
      <c r="I545" s="263"/>
      <c r="J545" s="76"/>
    </row>
    <row r="546" spans="1:10" x14ac:dyDescent="0.25">
      <c r="A546" s="11" t="s">
        <v>263</v>
      </c>
      <c r="B546" s="178">
        <f t="shared" si="45"/>
        <v>10.948313148788928</v>
      </c>
      <c r="D546" s="263"/>
      <c r="E546" s="263" t="s">
        <v>9</v>
      </c>
      <c r="F546" s="263">
        <v>2700</v>
      </c>
      <c r="G546" s="238">
        <f t="shared" si="46"/>
        <v>3.3088235294117647E-2</v>
      </c>
      <c r="H546" s="263"/>
      <c r="I546" s="263"/>
      <c r="J546" s="76"/>
    </row>
    <row r="547" spans="1:10" x14ac:dyDescent="0.25">
      <c r="A547" s="11" t="s">
        <v>263</v>
      </c>
      <c r="B547" s="178">
        <f t="shared" si="45"/>
        <v>56.158125780949625</v>
      </c>
      <c r="D547" s="263"/>
      <c r="E547" s="263" t="s">
        <v>266</v>
      </c>
      <c r="F547" s="263">
        <f>956+5159</f>
        <v>6115</v>
      </c>
      <c r="G547" s="238">
        <f t="shared" si="46"/>
        <v>7.4938725490196076E-2</v>
      </c>
      <c r="H547" s="263"/>
      <c r="I547" s="263"/>
      <c r="J547" s="76"/>
    </row>
    <row r="548" spans="1:10" x14ac:dyDescent="0.25">
      <c r="A548" s="11" t="s">
        <v>263</v>
      </c>
      <c r="B548" s="178">
        <f t="shared" si="45"/>
        <v>0.58665086745482498</v>
      </c>
      <c r="D548" s="263"/>
      <c r="E548" s="263" t="s">
        <v>26</v>
      </c>
      <c r="F548" s="263">
        <v>625</v>
      </c>
      <c r="G548" s="238">
        <f t="shared" si="46"/>
        <v>7.6593137254901958E-3</v>
      </c>
      <c r="H548" s="263"/>
      <c r="I548" s="263"/>
      <c r="J548" s="76"/>
    </row>
    <row r="549" spans="1:10" x14ac:dyDescent="0.25">
      <c r="A549" s="11" t="s">
        <v>263</v>
      </c>
      <c r="B549" s="178">
        <f t="shared" si="45"/>
        <v>2.1626297577854673E-2</v>
      </c>
      <c r="D549" s="263"/>
      <c r="E549" s="263" t="s">
        <v>160</v>
      </c>
      <c r="F549" s="263">
        <v>120</v>
      </c>
      <c r="G549" s="238">
        <f t="shared" si="46"/>
        <v>1.4705882352941176E-3</v>
      </c>
      <c r="H549" s="263"/>
      <c r="I549" s="263"/>
      <c r="J549" s="76"/>
    </row>
    <row r="550" spans="1:10" x14ac:dyDescent="0.25">
      <c r="A550" s="150" t="s">
        <v>263</v>
      </c>
      <c r="B550" s="131">
        <f t="shared" si="45"/>
        <v>0</v>
      </c>
      <c r="C550" s="150"/>
      <c r="D550" s="12"/>
      <c r="E550" s="12" t="s">
        <v>38</v>
      </c>
      <c r="F550" s="12"/>
      <c r="G550" s="237"/>
      <c r="H550" s="12"/>
      <c r="I550" s="12"/>
      <c r="J550" s="147"/>
    </row>
    <row r="551" spans="1:10" x14ac:dyDescent="0.25">
      <c r="A551" s="11" t="s">
        <v>267</v>
      </c>
      <c r="B551" s="178">
        <f t="shared" ref="B551:B562" si="47">POWER((F551/$J$551)*100, 2)</f>
        <v>2845.5011712652536</v>
      </c>
      <c r="C551" s="11">
        <f>SUM(B551:B562)</f>
        <v>3948.5234168931556</v>
      </c>
      <c r="D551" s="264"/>
      <c r="E551" s="264" t="s">
        <v>5</v>
      </c>
      <c r="F551" s="264">
        <v>359000</v>
      </c>
      <c r="G551" s="238">
        <f t="shared" ref="G551:G558" si="48">F551/$J$551</f>
        <v>0.53343239227340267</v>
      </c>
      <c r="H551" s="264"/>
      <c r="I551" s="264"/>
      <c r="J551" s="76">
        <v>673000</v>
      </c>
    </row>
    <row r="552" spans="1:10" x14ac:dyDescent="0.25">
      <c r="A552" s="11" t="s">
        <v>267</v>
      </c>
      <c r="B552" s="178">
        <f t="shared" si="47"/>
        <v>16.286561469899254</v>
      </c>
      <c r="D552" s="264"/>
      <c r="E552" s="264" t="s">
        <v>6</v>
      </c>
      <c r="F552" s="264">
        <v>27160</v>
      </c>
      <c r="G552" s="238">
        <f t="shared" si="48"/>
        <v>4.0356612184249629E-2</v>
      </c>
      <c r="H552" s="264"/>
      <c r="I552" s="264"/>
      <c r="J552" s="76"/>
    </row>
    <row r="553" spans="1:10" x14ac:dyDescent="0.25">
      <c r="A553" s="11" t="s">
        <v>267</v>
      </c>
      <c r="B553" s="178">
        <f t="shared" si="47"/>
        <v>4.9676660138785556</v>
      </c>
      <c r="D553" s="264"/>
      <c r="E553" s="264" t="s">
        <v>15</v>
      </c>
      <c r="F553" s="264">
        <v>15000</v>
      </c>
      <c r="G553" s="238">
        <f t="shared" si="48"/>
        <v>2.2288261515601784E-2</v>
      </c>
      <c r="H553" s="264"/>
      <c r="I553" s="264"/>
      <c r="J553" s="76"/>
    </row>
    <row r="554" spans="1:10" x14ac:dyDescent="0.25">
      <c r="A554" s="11" t="s">
        <v>267</v>
      </c>
      <c r="B554" s="178">
        <f t="shared" si="47"/>
        <v>7.9703441378229272</v>
      </c>
      <c r="D554" s="264"/>
      <c r="E554" s="264" t="s">
        <v>9</v>
      </c>
      <c r="F554" s="264">
        <v>19000</v>
      </c>
      <c r="G554" s="238">
        <f t="shared" si="48"/>
        <v>2.8231797919762259E-2</v>
      </c>
      <c r="H554" s="264"/>
      <c r="I554" s="264"/>
      <c r="J554" s="76"/>
    </row>
    <row r="555" spans="1:10" x14ac:dyDescent="0.25">
      <c r="A555" s="11" t="s">
        <v>267</v>
      </c>
      <c r="B555" s="178">
        <f t="shared" si="47"/>
        <v>1.3799072260773763E-3</v>
      </c>
      <c r="D555" s="264"/>
      <c r="E555" s="264" t="s">
        <v>268</v>
      </c>
      <c r="F555" s="264">
        <v>250</v>
      </c>
      <c r="G555" s="238">
        <f t="shared" si="48"/>
        <v>3.714710252600297E-4</v>
      </c>
      <c r="H555" s="264"/>
      <c r="I555" s="264"/>
      <c r="J555" s="76"/>
    </row>
    <row r="556" spans="1:10" x14ac:dyDescent="0.25">
      <c r="A556" s="11" t="s">
        <v>267</v>
      </c>
      <c r="B556" s="178">
        <f t="shared" si="47"/>
        <v>6.862375780751509E-2</v>
      </c>
      <c r="D556" s="264"/>
      <c r="E556" s="264" t="s">
        <v>26</v>
      </c>
      <c r="F556" s="264">
        <v>1763</v>
      </c>
      <c r="G556" s="238">
        <f t="shared" si="48"/>
        <v>2.6196136701337296E-3</v>
      </c>
      <c r="H556" s="264"/>
      <c r="I556" s="264"/>
      <c r="J556" s="76"/>
    </row>
    <row r="557" spans="1:10" x14ac:dyDescent="0.25">
      <c r="A557" s="11" t="s">
        <v>267</v>
      </c>
      <c r="B557" s="178">
        <f t="shared" si="47"/>
        <v>1.0209105621410861</v>
      </c>
      <c r="D557" s="264"/>
      <c r="E557" s="264" t="s">
        <v>16</v>
      </c>
      <c r="F557" s="264">
        <v>6800</v>
      </c>
      <c r="G557" s="238">
        <f t="shared" si="48"/>
        <v>1.0104011887072809E-2</v>
      </c>
      <c r="H557" s="264"/>
      <c r="I557" s="264"/>
      <c r="J557" s="76"/>
    </row>
    <row r="558" spans="1:10" x14ac:dyDescent="0.25">
      <c r="A558" s="11" t="s">
        <v>267</v>
      </c>
      <c r="B558" s="178">
        <f t="shared" si="47"/>
        <v>1058.9076875183525</v>
      </c>
      <c r="D558" s="264"/>
      <c r="E558" s="264" t="s">
        <v>121</v>
      </c>
      <c r="F558" s="264">
        <v>219000</v>
      </c>
      <c r="G558" s="238">
        <f t="shared" si="48"/>
        <v>0.32540861812778604</v>
      </c>
      <c r="H558" s="264"/>
      <c r="I558" s="264"/>
      <c r="J558" s="76"/>
    </row>
    <row r="559" spans="1:10" x14ac:dyDescent="0.25">
      <c r="A559" s="11" t="s">
        <v>267</v>
      </c>
      <c r="B559" s="178">
        <f t="shared" si="47"/>
        <v>0</v>
      </c>
      <c r="D559" s="264"/>
      <c r="E559" s="264" t="s">
        <v>160</v>
      </c>
      <c r="F559" s="264"/>
      <c r="G559" s="238"/>
      <c r="H559" s="264"/>
      <c r="I559" s="264"/>
      <c r="J559" s="76"/>
    </row>
    <row r="560" spans="1:10" x14ac:dyDescent="0.25">
      <c r="A560" s="11" t="s">
        <v>267</v>
      </c>
      <c r="B560" s="178">
        <f t="shared" si="47"/>
        <v>0</v>
      </c>
      <c r="D560" s="264"/>
      <c r="E560" s="264" t="s">
        <v>161</v>
      </c>
      <c r="F560" s="253"/>
      <c r="G560" s="238"/>
      <c r="H560" s="264"/>
      <c r="I560" s="264"/>
      <c r="J560" s="76"/>
    </row>
    <row r="561" spans="1:10" x14ac:dyDescent="0.25">
      <c r="A561" s="11" t="s">
        <v>267</v>
      </c>
      <c r="B561" s="178">
        <f t="shared" si="47"/>
        <v>13.799072260773764</v>
      </c>
      <c r="D561" s="264"/>
      <c r="E561" s="264" t="s">
        <v>126</v>
      </c>
      <c r="F561" s="264">
        <v>25000</v>
      </c>
      <c r="G561" s="238">
        <f>F561/$J$551</f>
        <v>3.7147102526002972E-2</v>
      </c>
      <c r="H561" s="264"/>
      <c r="I561" s="264"/>
      <c r="J561" s="76"/>
    </row>
    <row r="562" spans="1:10" x14ac:dyDescent="0.25">
      <c r="A562" s="150" t="s">
        <v>267</v>
      </c>
      <c r="B562" s="131">
        <f t="shared" si="47"/>
        <v>0</v>
      </c>
      <c r="C562" s="150"/>
      <c r="D562" s="12"/>
      <c r="E562" s="12" t="s">
        <v>38</v>
      </c>
      <c r="F562" s="140"/>
      <c r="G562" s="237"/>
      <c r="H562" s="12"/>
      <c r="I562" s="12"/>
      <c r="J562" s="147"/>
    </row>
    <row r="563" spans="1:10" x14ac:dyDescent="0.25">
      <c r="A563" s="11" t="s">
        <v>269</v>
      </c>
      <c r="B563" s="178">
        <f t="shared" ref="B563:B574" si="49">POWER((F563/$J$563)*100, 2)</f>
        <v>0.32388128759336371</v>
      </c>
      <c r="C563" s="11">
        <f>SUM(B563:B574)</f>
        <v>8018.7762905677855</v>
      </c>
      <c r="D563" s="265"/>
      <c r="E563" s="265" t="s">
        <v>5</v>
      </c>
      <c r="F563" s="265">
        <v>140</v>
      </c>
      <c r="G563" s="238">
        <f>F563/$J$563</f>
        <v>5.6910569105691061E-3</v>
      </c>
      <c r="H563" s="265"/>
      <c r="I563" s="265"/>
      <c r="J563" s="76">
        <v>24600</v>
      </c>
    </row>
    <row r="564" spans="1:10" x14ac:dyDescent="0.25">
      <c r="A564" s="11" t="s">
        <v>269</v>
      </c>
      <c r="B564" s="178">
        <f t="shared" si="49"/>
        <v>7925.3420582986328</v>
      </c>
      <c r="D564" s="265"/>
      <c r="E564" s="265" t="s">
        <v>6</v>
      </c>
      <c r="F564" s="265">
        <f>21900</f>
        <v>21900</v>
      </c>
      <c r="G564" s="238">
        <f>F564/$J$563</f>
        <v>0.8902439024390244</v>
      </c>
      <c r="H564" s="265"/>
      <c r="I564" s="265"/>
      <c r="J564" s="76"/>
    </row>
    <row r="565" spans="1:10" x14ac:dyDescent="0.25">
      <c r="A565" s="11" t="s">
        <v>269</v>
      </c>
      <c r="B565" s="178">
        <f t="shared" si="49"/>
        <v>0</v>
      </c>
      <c r="D565" s="265"/>
      <c r="E565" s="265" t="s">
        <v>271</v>
      </c>
      <c r="F565" s="265"/>
      <c r="G565" s="238"/>
      <c r="H565" s="265"/>
      <c r="I565" s="265"/>
      <c r="J565" s="76"/>
    </row>
    <row r="566" spans="1:10" x14ac:dyDescent="0.25">
      <c r="A566" s="11" t="s">
        <v>269</v>
      </c>
      <c r="B566" s="178">
        <f t="shared" si="49"/>
        <v>92.816775728732907</v>
      </c>
      <c r="D566" s="265"/>
      <c r="E566" s="265" t="s">
        <v>82</v>
      </c>
      <c r="F566" s="265">
        <f>2360+10</f>
        <v>2370</v>
      </c>
      <c r="G566" s="238">
        <f>F566/$J$563</f>
        <v>9.6341463414634149E-2</v>
      </c>
      <c r="H566" s="265"/>
      <c r="I566" s="265"/>
      <c r="J566" s="76"/>
    </row>
    <row r="567" spans="1:10" x14ac:dyDescent="0.25">
      <c r="A567" s="11" t="s">
        <v>269</v>
      </c>
      <c r="B567" s="178">
        <f t="shared" si="49"/>
        <v>0</v>
      </c>
      <c r="D567" s="265"/>
      <c r="E567" s="265" t="s">
        <v>213</v>
      </c>
      <c r="F567" s="265"/>
      <c r="G567" s="238"/>
      <c r="H567" s="265"/>
      <c r="I567" s="265"/>
      <c r="J567" s="76"/>
    </row>
    <row r="568" spans="1:10" x14ac:dyDescent="0.25">
      <c r="A568" s="11" t="s">
        <v>269</v>
      </c>
      <c r="B568" s="178">
        <f t="shared" si="49"/>
        <v>4.131138872364333E-4</v>
      </c>
      <c r="D568" s="265"/>
      <c r="E568" s="265" t="s">
        <v>273</v>
      </c>
      <c r="F568" s="265">
        <v>5</v>
      </c>
      <c r="G568" s="238">
        <f>F568/$J$563</f>
        <v>2.032520325203252E-4</v>
      </c>
      <c r="H568" s="265"/>
      <c r="I568" s="265"/>
      <c r="J568" s="76"/>
    </row>
    <row r="569" spans="1:10" x14ac:dyDescent="0.25">
      <c r="A569" s="11" t="s">
        <v>269</v>
      </c>
      <c r="B569" s="178">
        <f t="shared" si="49"/>
        <v>0</v>
      </c>
      <c r="D569" s="265"/>
      <c r="E569" s="265" t="s">
        <v>27</v>
      </c>
      <c r="F569" s="253"/>
      <c r="G569" s="238"/>
      <c r="H569" s="265"/>
      <c r="I569" s="265"/>
      <c r="J569" s="76"/>
    </row>
    <row r="570" spans="1:10" s="265" customFormat="1" x14ac:dyDescent="0.25">
      <c r="A570" s="11" t="s">
        <v>269</v>
      </c>
      <c r="B570" s="178">
        <f t="shared" si="49"/>
        <v>0</v>
      </c>
      <c r="C570" s="11"/>
      <c r="E570" s="265" t="s">
        <v>84</v>
      </c>
      <c r="G570" s="238"/>
      <c r="J570" s="76"/>
    </row>
    <row r="571" spans="1:10" x14ac:dyDescent="0.25">
      <c r="A571" s="11" t="s">
        <v>269</v>
      </c>
      <c r="B571" s="178">
        <f t="shared" si="49"/>
        <v>0.2581961795227708</v>
      </c>
      <c r="D571" s="265"/>
      <c r="E571" s="265" t="s">
        <v>139</v>
      </c>
      <c r="F571" s="265">
        <v>125</v>
      </c>
      <c r="G571" s="238">
        <f>F571/$J$563</f>
        <v>5.08130081300813E-3</v>
      </c>
      <c r="H571" s="265"/>
      <c r="I571" s="265"/>
      <c r="J571" s="76"/>
    </row>
    <row r="572" spans="1:10" x14ac:dyDescent="0.25">
      <c r="A572" s="11" t="s">
        <v>269</v>
      </c>
      <c r="B572" s="178">
        <f t="shared" si="49"/>
        <v>3.4965959415691715E-2</v>
      </c>
      <c r="D572" s="265"/>
      <c r="E572" s="265" t="s">
        <v>272</v>
      </c>
      <c r="F572" s="265">
        <v>46</v>
      </c>
      <c r="G572" s="238">
        <f>F572/$J$563</f>
        <v>1.8699186991869919E-3</v>
      </c>
      <c r="H572" s="265"/>
      <c r="I572" s="265"/>
      <c r="J572" s="76"/>
    </row>
    <row r="573" spans="1:10" x14ac:dyDescent="0.25">
      <c r="A573" s="11" t="s">
        <v>269</v>
      </c>
      <c r="B573" s="178">
        <f t="shared" si="49"/>
        <v>0</v>
      </c>
      <c r="D573" s="265"/>
      <c r="E573" s="265" t="s">
        <v>193</v>
      </c>
      <c r="F573" s="253"/>
      <c r="G573" s="238"/>
      <c r="H573" s="265"/>
      <c r="I573" s="265"/>
      <c r="J573" s="76"/>
    </row>
    <row r="574" spans="1:10" x14ac:dyDescent="0.25">
      <c r="A574" s="150" t="s">
        <v>269</v>
      </c>
      <c r="B574" s="131">
        <f t="shared" si="49"/>
        <v>0</v>
      </c>
      <c r="C574" s="150"/>
      <c r="D574" s="12"/>
      <c r="E574" s="12" t="s">
        <v>86</v>
      </c>
      <c r="F574" s="12"/>
      <c r="G574" s="27"/>
      <c r="H574" s="12"/>
      <c r="I574" s="12"/>
      <c r="J574" s="147"/>
    </row>
    <row r="575" spans="1:10" x14ac:dyDescent="0.25">
      <c r="A575" s="11" t="s">
        <v>276</v>
      </c>
      <c r="B575" s="178">
        <f t="shared" ref="B575:B587" si="50">POWER((F575/$J$575)*100, 2)</f>
        <v>4.7112553332131473</v>
      </c>
      <c r="C575" s="11">
        <f>SUM(B575:B587)</f>
        <v>2150.1935142118864</v>
      </c>
      <c r="D575" s="269"/>
      <c r="E575" s="269" t="s">
        <v>210</v>
      </c>
      <c r="F575" s="269">
        <v>2800</v>
      </c>
      <c r="G575" s="238">
        <f t="shared" ref="G575:G587" si="51">F575/$J$575</f>
        <v>2.1705426356589147E-2</v>
      </c>
      <c r="H575" s="269"/>
      <c r="I575" s="269"/>
      <c r="J575" s="76">
        <v>129000</v>
      </c>
    </row>
    <row r="576" spans="1:10" x14ac:dyDescent="0.25">
      <c r="A576" s="11" t="s">
        <v>276</v>
      </c>
      <c r="B576" s="178">
        <f t="shared" si="50"/>
        <v>23.47364942010697</v>
      </c>
      <c r="D576" s="269"/>
      <c r="E576" s="269" t="s">
        <v>82</v>
      </c>
      <c r="F576" s="269">
        <v>6250</v>
      </c>
      <c r="G576" s="238">
        <f t="shared" si="51"/>
        <v>4.8449612403100778E-2</v>
      </c>
      <c r="H576" s="269"/>
      <c r="I576" s="269"/>
      <c r="J576" s="76"/>
    </row>
    <row r="577" spans="1:11" x14ac:dyDescent="0.25">
      <c r="A577" s="11" t="s">
        <v>276</v>
      </c>
      <c r="B577" s="178">
        <f t="shared" si="50"/>
        <v>448.15905354245535</v>
      </c>
      <c r="D577" s="269"/>
      <c r="E577" s="269" t="s">
        <v>83</v>
      </c>
      <c r="F577" s="269">
        <v>27309</v>
      </c>
      <c r="G577" s="238">
        <f t="shared" si="51"/>
        <v>0.21169767441860465</v>
      </c>
      <c r="H577" s="269"/>
      <c r="I577" s="269"/>
      <c r="J577" s="76"/>
    </row>
    <row r="578" spans="1:11" x14ac:dyDescent="0.25">
      <c r="A578" s="11" t="s">
        <v>276</v>
      </c>
      <c r="B578" s="178">
        <f t="shared" si="50"/>
        <v>530.07030827474318</v>
      </c>
      <c r="D578" s="269"/>
      <c r="E578" s="269" t="s">
        <v>15</v>
      </c>
      <c r="F578" s="269">
        <v>29700</v>
      </c>
      <c r="G578" s="238">
        <f t="shared" si="51"/>
        <v>0.23023255813953489</v>
      </c>
      <c r="H578" s="269"/>
      <c r="I578" s="269"/>
      <c r="J578" s="76"/>
    </row>
    <row r="579" spans="1:11" x14ac:dyDescent="0.25">
      <c r="A579" s="11" t="s">
        <v>276</v>
      </c>
      <c r="B579" s="178">
        <f t="shared" si="50"/>
        <v>1.5383690883961301</v>
      </c>
      <c r="D579" s="269"/>
      <c r="E579" s="269" t="s">
        <v>24</v>
      </c>
      <c r="F579" s="269">
        <v>1600</v>
      </c>
      <c r="G579" s="238">
        <f t="shared" si="51"/>
        <v>1.2403100775193798E-2</v>
      </c>
      <c r="H579" s="269"/>
      <c r="I579" s="269"/>
      <c r="J579" s="76"/>
    </row>
    <row r="580" spans="1:11" x14ac:dyDescent="0.25">
      <c r="A580" s="11" t="s">
        <v>276</v>
      </c>
      <c r="B580" s="178">
        <f t="shared" si="50"/>
        <v>1.4437233339342589E-2</v>
      </c>
      <c r="D580" s="269"/>
      <c r="E580" s="269" t="s">
        <v>228</v>
      </c>
      <c r="F580" s="269">
        <v>155</v>
      </c>
      <c r="G580" s="238">
        <f t="shared" si="51"/>
        <v>1.2015503875968993E-3</v>
      </c>
      <c r="H580" s="269"/>
      <c r="I580" s="269"/>
      <c r="J580" s="76"/>
    </row>
    <row r="581" spans="1:11" x14ac:dyDescent="0.25">
      <c r="A581" s="11" t="s">
        <v>276</v>
      </c>
      <c r="B581" s="178">
        <f t="shared" si="50"/>
        <v>3.7557839072171147E-2</v>
      </c>
      <c r="D581" s="269"/>
      <c r="E581" s="269" t="s">
        <v>266</v>
      </c>
      <c r="F581" s="269">
        <v>250</v>
      </c>
      <c r="G581" s="238">
        <f t="shared" si="51"/>
        <v>1.937984496124031E-3</v>
      </c>
      <c r="H581" s="269"/>
      <c r="I581" s="269"/>
      <c r="J581" s="76"/>
    </row>
    <row r="582" spans="1:11" x14ac:dyDescent="0.25">
      <c r="A582" s="11" t="s">
        <v>276</v>
      </c>
      <c r="B582" s="178">
        <f t="shared" si="50"/>
        <v>38.085163752178353</v>
      </c>
      <c r="D582" s="269"/>
      <c r="E582" s="269" t="s">
        <v>56</v>
      </c>
      <c r="F582" s="269">
        <v>7961</v>
      </c>
      <c r="G582" s="238">
        <f t="shared" si="51"/>
        <v>6.1713178294573644E-2</v>
      </c>
      <c r="H582" s="269"/>
      <c r="I582" s="269"/>
      <c r="J582" s="76"/>
    </row>
    <row r="583" spans="1:11" x14ac:dyDescent="0.25">
      <c r="A583" s="11" t="s">
        <v>276</v>
      </c>
      <c r="B583" s="178">
        <f t="shared" si="50"/>
        <v>2.1922360435070005</v>
      </c>
      <c r="D583" s="269"/>
      <c r="E583" s="269" t="s">
        <v>278</v>
      </c>
      <c r="F583" s="269">
        <v>1910</v>
      </c>
      <c r="G583" s="238">
        <f t="shared" si="51"/>
        <v>1.4806201550387596E-2</v>
      </c>
      <c r="H583" s="269"/>
      <c r="I583" s="269"/>
      <c r="J583" s="76"/>
    </row>
    <row r="584" spans="1:11" x14ac:dyDescent="0.25">
      <c r="A584" s="11" t="s">
        <v>276</v>
      </c>
      <c r="B584" s="178">
        <f t="shared" si="50"/>
        <v>17.980229553512405</v>
      </c>
      <c r="D584" s="269"/>
      <c r="E584" s="269" t="s">
        <v>92</v>
      </c>
      <c r="F584" s="269">
        <v>5470</v>
      </c>
      <c r="G584" s="238">
        <f t="shared" si="51"/>
        <v>4.2403100775193797E-2</v>
      </c>
      <c r="H584" s="269"/>
      <c r="I584" s="269"/>
      <c r="J584" s="76"/>
    </row>
    <row r="585" spans="1:11" x14ac:dyDescent="0.25">
      <c r="A585" s="11" t="s">
        <v>276</v>
      </c>
      <c r="B585" s="178">
        <f t="shared" si="50"/>
        <v>3.4613304488912924</v>
      </c>
      <c r="D585" s="269"/>
      <c r="E585" s="269" t="s">
        <v>16</v>
      </c>
      <c r="F585" s="269">
        <v>2400</v>
      </c>
      <c r="G585" s="238">
        <f t="shared" si="51"/>
        <v>1.8604651162790697E-2</v>
      </c>
      <c r="H585" s="269"/>
      <c r="I585" s="269"/>
      <c r="J585" s="76"/>
    </row>
    <row r="586" spans="1:11" x14ac:dyDescent="0.25">
      <c r="A586" s="11" t="s">
        <v>276</v>
      </c>
      <c r="B586" s="178">
        <f t="shared" si="50"/>
        <v>1080.3196923261823</v>
      </c>
      <c r="D586" s="269"/>
      <c r="E586" s="269" t="s">
        <v>38</v>
      </c>
      <c r="F586" s="269">
        <v>42400</v>
      </c>
      <c r="G586" s="238">
        <f t="shared" si="51"/>
        <v>0.32868217054263565</v>
      </c>
      <c r="H586" s="269"/>
      <c r="I586" s="269"/>
      <c r="J586" s="76"/>
    </row>
    <row r="587" spans="1:11" x14ac:dyDescent="0.25">
      <c r="A587" s="150" t="s">
        <v>276</v>
      </c>
      <c r="B587" s="131">
        <f t="shared" si="50"/>
        <v>0.15023135628868459</v>
      </c>
      <c r="C587" s="150"/>
      <c r="D587" s="12"/>
      <c r="E587" s="12" t="s">
        <v>129</v>
      </c>
      <c r="F587" s="12">
        <v>500</v>
      </c>
      <c r="G587" s="237">
        <f t="shared" si="51"/>
        <v>3.875968992248062E-3</v>
      </c>
      <c r="H587" s="12"/>
      <c r="I587" s="12"/>
      <c r="J587" s="147"/>
    </row>
    <row r="588" spans="1:11" x14ac:dyDescent="0.25">
      <c r="A588" s="81" t="s">
        <v>279</v>
      </c>
      <c r="B588" s="178">
        <f>POWER((F588/$J$588)*100, 2)</f>
        <v>1.95562744140625</v>
      </c>
      <c r="C588" s="11">
        <f>SUM(B588:B591)</f>
        <v>5912.3540725708008</v>
      </c>
      <c r="D588" s="272"/>
      <c r="E588" s="272" t="s">
        <v>82</v>
      </c>
      <c r="F588" s="272">
        <v>716</v>
      </c>
      <c r="G588" s="238">
        <f>F588/$J$588</f>
        <v>1.3984375E-2</v>
      </c>
      <c r="H588" s="272"/>
      <c r="I588" s="272"/>
      <c r="J588" s="76">
        <v>51200</v>
      </c>
      <c r="K588" s="272"/>
    </row>
    <row r="589" spans="1:11" x14ac:dyDescent="0.25">
      <c r="A589" s="81" t="s">
        <v>279</v>
      </c>
      <c r="B589" s="178">
        <f>POWER((F589/$J$588)*100, 2)</f>
        <v>684.967041015625</v>
      </c>
      <c r="D589" s="272"/>
      <c r="E589" s="272" t="s">
        <v>16</v>
      </c>
      <c r="F589" s="272">
        <v>13400</v>
      </c>
      <c r="G589" s="238">
        <f>F589/$J$588</f>
        <v>0.26171875</v>
      </c>
      <c r="H589" s="272"/>
      <c r="I589" s="272"/>
      <c r="J589" s="76"/>
      <c r="K589" s="272"/>
    </row>
    <row r="590" spans="1:11" x14ac:dyDescent="0.25">
      <c r="A590" s="81" t="s">
        <v>279</v>
      </c>
      <c r="B590" s="178">
        <f>POWER((F590/$J$588)*100, 2)</f>
        <v>5225.4261817932129</v>
      </c>
      <c r="D590" s="272"/>
      <c r="E590" s="272" t="s">
        <v>314</v>
      </c>
      <c r="F590" s="272">
        <v>37011</v>
      </c>
      <c r="G590" s="238">
        <f>F590/$J$588</f>
        <v>0.72287109375000003</v>
      </c>
      <c r="H590" s="272"/>
      <c r="I590" s="272"/>
      <c r="J590" s="76"/>
      <c r="K590" s="272"/>
    </row>
    <row r="591" spans="1:11" x14ac:dyDescent="0.25">
      <c r="A591" s="156" t="s">
        <v>279</v>
      </c>
      <c r="B591" s="131">
        <f>POWER((F591/$J$588)*100, 2)</f>
        <v>5.222320556640625E-3</v>
      </c>
      <c r="C591" s="150"/>
      <c r="D591" s="12"/>
      <c r="E591" s="12" t="s">
        <v>86</v>
      </c>
      <c r="F591" s="12">
        <v>37</v>
      </c>
      <c r="G591" s="237">
        <f>F591/$J$588</f>
        <v>7.2265624999999999E-4</v>
      </c>
      <c r="H591" s="12"/>
      <c r="I591" s="12"/>
      <c r="J591" s="147"/>
      <c r="K591" s="272"/>
    </row>
    <row r="592" spans="1:11" x14ac:dyDescent="0.25">
      <c r="A592" s="11" t="s">
        <v>280</v>
      </c>
      <c r="B592" s="178">
        <f t="shared" ref="B592:B601" si="52">POWER((F592/$J$592)*100, 2)</f>
        <v>0.2920292969606596</v>
      </c>
      <c r="C592" s="11">
        <f>SUM(B592:B601)</f>
        <v>3542.5937555370369</v>
      </c>
      <c r="D592" s="274"/>
      <c r="E592" s="274" t="s">
        <v>5</v>
      </c>
      <c r="F592" s="274">
        <v>816</v>
      </c>
      <c r="G592" s="238">
        <f t="shared" ref="G592:G601" si="53">F592/$J$592</f>
        <v>5.4039735099337752E-3</v>
      </c>
      <c r="H592" s="274"/>
      <c r="I592" s="274"/>
      <c r="J592" s="76">
        <v>151000</v>
      </c>
      <c r="K592" s="272"/>
    </row>
    <row r="593" spans="1:10" x14ac:dyDescent="0.25">
      <c r="A593" s="11" t="s">
        <v>280</v>
      </c>
      <c r="B593" s="178">
        <f t="shared" si="52"/>
        <v>35.044831805622572</v>
      </c>
      <c r="D593" s="274"/>
      <c r="E593" s="274" t="s">
        <v>315</v>
      </c>
      <c r="F593" s="274">
        <v>8939</v>
      </c>
      <c r="G593" s="238">
        <f t="shared" si="53"/>
        <v>5.9198675496688745E-2</v>
      </c>
      <c r="H593" s="274"/>
      <c r="I593" s="274"/>
      <c r="J593" s="76"/>
    </row>
    <row r="594" spans="1:10" x14ac:dyDescent="0.25">
      <c r="A594" s="11" t="s">
        <v>280</v>
      </c>
      <c r="B594" s="178">
        <f t="shared" si="52"/>
        <v>9.8679882461295537E-3</v>
      </c>
      <c r="D594" s="274"/>
      <c r="E594" s="274" t="s">
        <v>134</v>
      </c>
      <c r="F594" s="274">
        <v>150</v>
      </c>
      <c r="G594" s="238">
        <f t="shared" si="53"/>
        <v>9.9337748344370861E-4</v>
      </c>
      <c r="H594" s="274"/>
      <c r="I594" s="274"/>
      <c r="J594" s="76"/>
    </row>
    <row r="595" spans="1:10" x14ac:dyDescent="0.25">
      <c r="A595" s="11" t="s">
        <v>280</v>
      </c>
      <c r="B595" s="178">
        <f t="shared" si="52"/>
        <v>12.571955615981754</v>
      </c>
      <c r="D595" s="274"/>
      <c r="E595" s="274" t="s">
        <v>111</v>
      </c>
      <c r="F595" s="274">
        <v>5354</v>
      </c>
      <c r="G595" s="238">
        <f t="shared" si="53"/>
        <v>3.5456953642384104E-2</v>
      </c>
      <c r="H595" s="274"/>
      <c r="I595" s="274"/>
      <c r="J595" s="76"/>
    </row>
    <row r="596" spans="1:10" x14ac:dyDescent="0.25">
      <c r="A596" s="11" t="s">
        <v>280</v>
      </c>
      <c r="B596" s="178">
        <f t="shared" si="52"/>
        <v>6.3155124775229158E-5</v>
      </c>
      <c r="D596" s="274"/>
      <c r="E596" s="274" t="s">
        <v>118</v>
      </c>
      <c r="F596" s="274">
        <v>12</v>
      </c>
      <c r="G596" s="238">
        <f t="shared" si="53"/>
        <v>7.9470198675496691E-5</v>
      </c>
      <c r="H596" s="274"/>
      <c r="I596" s="274"/>
      <c r="J596" s="76"/>
    </row>
    <row r="597" spans="1:10" x14ac:dyDescent="0.25">
      <c r="A597" s="11" t="s">
        <v>280</v>
      </c>
      <c r="B597" s="178">
        <f t="shared" si="52"/>
        <v>1968.773299416692</v>
      </c>
      <c r="D597" s="274"/>
      <c r="E597" s="274" t="s">
        <v>16</v>
      </c>
      <c r="F597" s="274">
        <v>67000</v>
      </c>
      <c r="G597" s="238">
        <f t="shared" si="53"/>
        <v>0.44370860927152317</v>
      </c>
      <c r="H597" s="274"/>
      <c r="I597" s="274"/>
      <c r="J597" s="76"/>
    </row>
    <row r="598" spans="1:10" x14ac:dyDescent="0.25">
      <c r="A598" s="11" t="s">
        <v>280</v>
      </c>
      <c r="B598" s="178">
        <f t="shared" si="52"/>
        <v>2.7411078461470994E-4</v>
      </c>
      <c r="D598" s="274"/>
      <c r="E598" s="274" t="s">
        <v>37</v>
      </c>
      <c r="F598" s="274">
        <v>25</v>
      </c>
      <c r="G598" s="238">
        <f t="shared" si="53"/>
        <v>1.6556291390728477E-4</v>
      </c>
      <c r="H598" s="274"/>
      <c r="I598" s="274"/>
      <c r="J598" s="76"/>
    </row>
    <row r="599" spans="1:10" x14ac:dyDescent="0.25">
      <c r="A599" s="11" t="s">
        <v>280</v>
      </c>
      <c r="B599" s="178">
        <f t="shared" si="52"/>
        <v>1483.7291767904912</v>
      </c>
      <c r="D599" s="274"/>
      <c r="E599" s="274" t="s">
        <v>316</v>
      </c>
      <c r="F599" s="274">
        <v>58164</v>
      </c>
      <c r="G599" s="238">
        <f t="shared" si="53"/>
        <v>0.38519205298013243</v>
      </c>
      <c r="H599" s="274"/>
      <c r="I599" s="274"/>
      <c r="J599" s="76"/>
    </row>
    <row r="600" spans="1:10" x14ac:dyDescent="0.25">
      <c r="A600" s="11" t="s">
        <v>280</v>
      </c>
      <c r="B600" s="178">
        <f t="shared" si="52"/>
        <v>42.12095960703477</v>
      </c>
      <c r="D600" s="274"/>
      <c r="E600" s="274" t="s">
        <v>38</v>
      </c>
      <c r="F600" s="274">
        <v>9800</v>
      </c>
      <c r="G600" s="238">
        <f t="shared" si="53"/>
        <v>6.4900662251655625E-2</v>
      </c>
      <c r="H600" s="274"/>
      <c r="I600" s="274"/>
      <c r="J600" s="76"/>
    </row>
    <row r="601" spans="1:10" x14ac:dyDescent="0.25">
      <c r="A601" s="150" t="s">
        <v>280</v>
      </c>
      <c r="B601" s="131">
        <f t="shared" si="52"/>
        <v>5.1297750098679887E-2</v>
      </c>
      <c r="C601" s="150"/>
      <c r="D601" s="12"/>
      <c r="E601" s="12" t="s">
        <v>317</v>
      </c>
      <c r="F601" s="12">
        <v>342</v>
      </c>
      <c r="G601" s="237">
        <f t="shared" si="53"/>
        <v>2.2649006622516557E-3</v>
      </c>
      <c r="H601" s="12"/>
      <c r="I601" s="12"/>
      <c r="J601" s="147"/>
    </row>
    <row r="602" spans="1:10" x14ac:dyDescent="0.25">
      <c r="A602" s="11" t="s">
        <v>285</v>
      </c>
      <c r="B602" s="275">
        <f t="shared" ref="B602:B633" si="54">POWER((F602/$J$602)*100, 2)</f>
        <v>6.7029171368968208E-5</v>
      </c>
      <c r="C602" s="11">
        <f>SUM(B602:B668)</f>
        <v>872.96806716405069</v>
      </c>
      <c r="D602" s="275"/>
      <c r="E602" s="275" t="s">
        <v>97</v>
      </c>
      <c r="F602" s="275">
        <v>1.4</v>
      </c>
      <c r="G602" s="238">
        <f>F602/$J$602</f>
        <v>8.187134502923976E-5</v>
      </c>
      <c r="H602" s="275"/>
      <c r="I602" s="275"/>
      <c r="J602" s="76">
        <v>17100</v>
      </c>
    </row>
    <row r="603" spans="1:10" x14ac:dyDescent="0.25">
      <c r="A603" s="11" t="s">
        <v>285</v>
      </c>
      <c r="B603" s="275">
        <f t="shared" si="54"/>
        <v>0.18618467990150814</v>
      </c>
      <c r="D603" s="275"/>
      <c r="E603" s="275" t="s">
        <v>81</v>
      </c>
      <c r="F603" s="275">
        <v>73.784999999999997</v>
      </c>
      <c r="G603" s="238">
        <f>F603/$J$602</f>
        <v>4.3149122807017541E-3</v>
      </c>
      <c r="H603" s="275"/>
      <c r="I603" s="275"/>
      <c r="J603" s="76"/>
    </row>
    <row r="604" spans="1:10" s="275" customFormat="1" x14ac:dyDescent="0.25">
      <c r="A604" s="11" t="s">
        <v>285</v>
      </c>
      <c r="B604" s="275">
        <f t="shared" si="54"/>
        <v>0</v>
      </c>
      <c r="C604" s="11"/>
      <c r="E604" s="275" t="s">
        <v>210</v>
      </c>
      <c r="G604" s="238"/>
      <c r="J604" s="76"/>
    </row>
    <row r="605" spans="1:10" x14ac:dyDescent="0.25">
      <c r="A605" s="11" t="s">
        <v>285</v>
      </c>
      <c r="B605" s="275">
        <f t="shared" si="54"/>
        <v>101.17301049895694</v>
      </c>
      <c r="D605" s="275"/>
      <c r="E605" s="275" t="s">
        <v>5</v>
      </c>
      <c r="F605" s="275">
        <v>1720</v>
      </c>
      <c r="G605" s="238">
        <f t="shared" ref="G605:G613" si="55">F605/$J$602</f>
        <v>0.10058479532163743</v>
      </c>
      <c r="H605" s="275"/>
      <c r="I605" s="275"/>
      <c r="J605" s="76"/>
    </row>
    <row r="606" spans="1:10" x14ac:dyDescent="0.25">
      <c r="A606" s="11" t="s">
        <v>285</v>
      </c>
      <c r="B606" s="275">
        <f t="shared" si="54"/>
        <v>6.1044249534557657</v>
      </c>
      <c r="D606" s="275"/>
      <c r="E606" s="275" t="s">
        <v>93</v>
      </c>
      <c r="F606" s="275">
        <v>422.49200000000002</v>
      </c>
      <c r="G606" s="238">
        <f t="shared" si="55"/>
        <v>2.4707134502923979E-2</v>
      </c>
      <c r="H606" s="275"/>
      <c r="I606" s="275"/>
      <c r="J606" s="76"/>
    </row>
    <row r="607" spans="1:10" x14ac:dyDescent="0.25">
      <c r="A607" s="11" t="s">
        <v>285</v>
      </c>
      <c r="B607" s="275">
        <f t="shared" si="54"/>
        <v>6.0326254232071413E-2</v>
      </c>
      <c r="D607" s="275"/>
      <c r="E607" s="275" t="s">
        <v>6</v>
      </c>
      <c r="F607" s="275">
        <v>42</v>
      </c>
      <c r="G607" s="238">
        <f t="shared" si="55"/>
        <v>2.4561403508771931E-3</v>
      </c>
      <c r="H607" s="275"/>
      <c r="I607" s="275"/>
      <c r="J607" s="76"/>
    </row>
    <row r="608" spans="1:10" x14ac:dyDescent="0.25">
      <c r="A608" s="11" t="s">
        <v>285</v>
      </c>
      <c r="B608" s="275">
        <f t="shared" si="54"/>
        <v>2.1374098013063846E-2</v>
      </c>
      <c r="D608" s="275"/>
      <c r="E608" s="275" t="s">
        <v>101</v>
      </c>
      <c r="F608" s="275">
        <v>25</v>
      </c>
      <c r="G608" s="238">
        <f t="shared" si="55"/>
        <v>1.4619883040935672E-3</v>
      </c>
      <c r="H608" s="275"/>
      <c r="I608" s="275"/>
      <c r="J608" s="76"/>
    </row>
    <row r="609" spans="1:10" x14ac:dyDescent="0.25">
      <c r="A609" s="11" t="s">
        <v>285</v>
      </c>
      <c r="B609" s="275">
        <f t="shared" si="54"/>
        <v>5.941049895694402E-4</v>
      </c>
      <c r="D609" s="275"/>
      <c r="E609" s="275" t="s">
        <v>102</v>
      </c>
      <c r="F609" s="275">
        <v>4.1680000000000001</v>
      </c>
      <c r="G609" s="238">
        <f t="shared" si="55"/>
        <v>2.4374269005847954E-4</v>
      </c>
      <c r="H609" s="275"/>
      <c r="I609" s="275"/>
      <c r="J609" s="76"/>
    </row>
    <row r="610" spans="1:10" x14ac:dyDescent="0.25">
      <c r="A610" s="11" t="s">
        <v>285</v>
      </c>
      <c r="B610" s="275">
        <f t="shared" si="54"/>
        <v>47.135050100885742</v>
      </c>
      <c r="D610" s="275"/>
      <c r="E610" s="275" t="s">
        <v>245</v>
      </c>
      <c r="F610" s="275">
        <v>1174</v>
      </c>
      <c r="G610" s="238">
        <f t="shared" si="55"/>
        <v>6.8654970760233913E-2</v>
      </c>
      <c r="H610" s="275"/>
      <c r="I610" s="275"/>
      <c r="J610" s="76"/>
    </row>
    <row r="611" spans="1:10" x14ac:dyDescent="0.25">
      <c r="A611" s="11" t="s">
        <v>285</v>
      </c>
      <c r="B611" s="275">
        <f t="shared" si="54"/>
        <v>65.194858777777782</v>
      </c>
      <c r="D611" s="275"/>
      <c r="E611" s="275" t="s">
        <v>83</v>
      </c>
      <c r="F611" s="275">
        <v>1380.711</v>
      </c>
      <c r="G611" s="238">
        <f t="shared" si="55"/>
        <v>8.0743333333333334E-2</v>
      </c>
      <c r="H611" s="275"/>
      <c r="I611" s="275"/>
      <c r="J611" s="76"/>
    </row>
    <row r="612" spans="1:10" x14ac:dyDescent="0.25">
      <c r="A612" s="11" t="s">
        <v>285</v>
      </c>
      <c r="B612" s="275">
        <f t="shared" si="54"/>
        <v>59.587565404739919</v>
      </c>
      <c r="D612" s="275"/>
      <c r="E612" s="275" t="s">
        <v>15</v>
      </c>
      <c r="F612" s="275">
        <v>1320</v>
      </c>
      <c r="G612" s="238">
        <f t="shared" si="55"/>
        <v>7.7192982456140355E-2</v>
      </c>
      <c r="H612" s="275"/>
      <c r="I612" s="275"/>
      <c r="J612" s="76"/>
    </row>
    <row r="613" spans="1:10" x14ac:dyDescent="0.25">
      <c r="A613" s="11" t="s">
        <v>285</v>
      </c>
      <c r="B613" s="275">
        <f t="shared" si="54"/>
        <v>1.9716715912588491E-3</v>
      </c>
      <c r="D613" s="275"/>
      <c r="E613" s="275" t="s">
        <v>319</v>
      </c>
      <c r="F613" s="275">
        <v>7.593</v>
      </c>
      <c r="G613" s="238">
        <f t="shared" si="55"/>
        <v>4.4403508771929826E-4</v>
      </c>
      <c r="H613" s="275"/>
      <c r="I613" s="275"/>
      <c r="J613" s="76"/>
    </row>
    <row r="614" spans="1:10" x14ac:dyDescent="0.25">
      <c r="A614" s="11" t="s">
        <v>285</v>
      </c>
      <c r="B614" s="275">
        <f t="shared" si="54"/>
        <v>0</v>
      </c>
      <c r="D614" s="275"/>
      <c r="E614" s="275" t="s">
        <v>213</v>
      </c>
      <c r="F614" s="275"/>
      <c r="G614" s="238"/>
      <c r="H614" s="275"/>
      <c r="I614" s="275"/>
      <c r="J614" s="76"/>
    </row>
    <row r="615" spans="1:10" x14ac:dyDescent="0.25">
      <c r="A615" s="11" t="s">
        <v>285</v>
      </c>
      <c r="B615" s="275">
        <f t="shared" si="54"/>
        <v>0</v>
      </c>
      <c r="D615" s="275"/>
      <c r="E615" s="275" t="s">
        <v>332</v>
      </c>
      <c r="F615" s="270"/>
      <c r="G615" s="238"/>
      <c r="H615" s="275"/>
      <c r="I615" s="275"/>
      <c r="J615" s="76"/>
    </row>
    <row r="616" spans="1:10" x14ac:dyDescent="0.25">
      <c r="A616" s="11" t="s">
        <v>285</v>
      </c>
      <c r="B616" s="275">
        <f t="shared" si="54"/>
        <v>3.3718409083136693E-4</v>
      </c>
      <c r="D616" s="275"/>
      <c r="E616" s="275" t="s">
        <v>18</v>
      </c>
      <c r="F616" s="275">
        <v>3.14</v>
      </c>
      <c r="G616" s="238">
        <f>F616/$J$602</f>
        <v>1.8362573099415204E-4</v>
      </c>
      <c r="H616" s="275"/>
      <c r="I616" s="275"/>
      <c r="J616" s="76"/>
    </row>
    <row r="617" spans="1:10" x14ac:dyDescent="0.25">
      <c r="A617" s="11" t="s">
        <v>285</v>
      </c>
      <c r="B617" s="275">
        <f t="shared" si="54"/>
        <v>1.3679422728360866E-4</v>
      </c>
      <c r="D617" s="275"/>
      <c r="E617" s="275" t="s">
        <v>222</v>
      </c>
      <c r="F617" s="275">
        <v>2</v>
      </c>
      <c r="G617" s="238">
        <f>F617/$J$602</f>
        <v>1.1695906432748539E-4</v>
      </c>
      <c r="H617" s="275"/>
      <c r="I617" s="275"/>
      <c r="J617" s="76"/>
    </row>
    <row r="618" spans="1:10" x14ac:dyDescent="0.25">
      <c r="A618" s="11" t="s">
        <v>285</v>
      </c>
      <c r="B618" s="275">
        <f t="shared" si="54"/>
        <v>0</v>
      </c>
      <c r="D618" s="275"/>
      <c r="E618" s="275" t="s">
        <v>320</v>
      </c>
      <c r="F618" s="270"/>
      <c r="G618" s="238"/>
      <c r="H618" s="275"/>
      <c r="I618" s="275"/>
      <c r="J618" s="76"/>
    </row>
    <row r="619" spans="1:10" s="275" customFormat="1" x14ac:dyDescent="0.25">
      <c r="A619" s="11" t="s">
        <v>285</v>
      </c>
      <c r="B619" s="275">
        <f t="shared" si="54"/>
        <v>1.6234773092575492E-5</v>
      </c>
      <c r="C619" s="11"/>
      <c r="E619" s="275" t="s">
        <v>273</v>
      </c>
      <c r="F619" s="275">
        <v>0.68899999999999995</v>
      </c>
      <c r="G619" s="238">
        <f t="shared" ref="G619:G630" si="56">F619/$J$602</f>
        <v>4.0292397660818709E-5</v>
      </c>
      <c r="J619" s="76"/>
    </row>
    <row r="620" spans="1:10" x14ac:dyDescent="0.25">
      <c r="A620" s="11" t="s">
        <v>285</v>
      </c>
      <c r="B620" s="275">
        <f t="shared" si="54"/>
        <v>1.5500978078725078E-4</v>
      </c>
      <c r="D620" s="275"/>
      <c r="E620" s="275" t="s">
        <v>52</v>
      </c>
      <c r="F620" s="275">
        <v>2.129</v>
      </c>
      <c r="G620" s="238">
        <f t="shared" si="56"/>
        <v>1.2450292397660819E-4</v>
      </c>
      <c r="H620" s="275"/>
      <c r="I620" s="275"/>
      <c r="J620" s="76"/>
    </row>
    <row r="621" spans="1:10" ht="17.25" x14ac:dyDescent="0.25">
      <c r="A621" s="11" t="s">
        <v>285</v>
      </c>
      <c r="B621" s="275">
        <f t="shared" si="54"/>
        <v>3.3933518005540161E-2</v>
      </c>
      <c r="D621" s="275"/>
      <c r="E621" s="275" t="s">
        <v>331</v>
      </c>
      <c r="F621" s="275">
        <v>31.5</v>
      </c>
      <c r="G621" s="238">
        <f t="shared" si="56"/>
        <v>1.8421052631578947E-3</v>
      </c>
      <c r="H621" s="275"/>
      <c r="I621" s="275"/>
      <c r="J621" s="76"/>
    </row>
    <row r="622" spans="1:10" x14ac:dyDescent="0.25">
      <c r="A622" s="11" t="s">
        <v>285</v>
      </c>
      <c r="B622" s="275">
        <f t="shared" si="54"/>
        <v>4.4444444444444426E-5</v>
      </c>
      <c r="D622" s="275"/>
      <c r="E622" s="275" t="s">
        <v>19</v>
      </c>
      <c r="F622" s="275">
        <v>1.1399999999999999</v>
      </c>
      <c r="G622" s="238">
        <f t="shared" si="56"/>
        <v>6.6666666666666656E-5</v>
      </c>
      <c r="H622" s="275"/>
      <c r="I622" s="275"/>
      <c r="J622" s="76"/>
    </row>
    <row r="623" spans="1:10" x14ac:dyDescent="0.25">
      <c r="A623" s="11" t="s">
        <v>285</v>
      </c>
      <c r="B623" s="275">
        <f t="shared" si="54"/>
        <v>5.3358298279812598E-4</v>
      </c>
      <c r="D623" s="275"/>
      <c r="E623" s="275" t="s">
        <v>321</v>
      </c>
      <c r="F623" s="275">
        <v>3.95</v>
      </c>
      <c r="G623" s="238">
        <f t="shared" si="56"/>
        <v>2.3099415204678363E-4</v>
      </c>
      <c r="H623" s="275"/>
      <c r="I623" s="275"/>
      <c r="J623" s="76"/>
    </row>
    <row r="624" spans="1:10" x14ac:dyDescent="0.25">
      <c r="A624" s="11" t="s">
        <v>285</v>
      </c>
      <c r="B624" s="275">
        <f t="shared" si="54"/>
        <v>7.1645444444444442E-2</v>
      </c>
      <c r="D624" s="275"/>
      <c r="E624" s="275" t="s">
        <v>21</v>
      </c>
      <c r="F624" s="275">
        <v>45.771000000000001</v>
      </c>
      <c r="G624" s="238">
        <f t="shared" si="56"/>
        <v>2.6766666666666666E-3</v>
      </c>
      <c r="H624" s="275"/>
      <c r="I624" s="275"/>
      <c r="J624" s="76"/>
    </row>
    <row r="625" spans="1:10" x14ac:dyDescent="0.25">
      <c r="A625" s="11" t="s">
        <v>285</v>
      </c>
      <c r="B625" s="275">
        <f t="shared" si="54"/>
        <v>4.9781177422112778E-2</v>
      </c>
      <c r="D625" s="275"/>
      <c r="E625" s="275" t="s">
        <v>227</v>
      </c>
      <c r="F625" s="275">
        <v>38.152999999999999</v>
      </c>
      <c r="G625" s="238">
        <f t="shared" si="56"/>
        <v>2.2311695906432746E-3</v>
      </c>
      <c r="H625" s="275"/>
      <c r="I625" s="275"/>
      <c r="J625" s="76"/>
    </row>
    <row r="626" spans="1:10" x14ac:dyDescent="0.25">
      <c r="A626" s="11" t="s">
        <v>285</v>
      </c>
      <c r="B626" s="275">
        <f t="shared" si="54"/>
        <v>9.9722991689750684E-2</v>
      </c>
      <c r="D626" s="275"/>
      <c r="E626" s="275" t="s">
        <v>9</v>
      </c>
      <c r="F626" s="275">
        <v>54</v>
      </c>
      <c r="G626" s="238">
        <f t="shared" si="56"/>
        <v>3.1578947368421052E-3</v>
      </c>
      <c r="H626" s="275"/>
      <c r="I626" s="275"/>
      <c r="J626" s="76"/>
    </row>
    <row r="627" spans="1:10" x14ac:dyDescent="0.25">
      <c r="A627" s="11" t="s">
        <v>285</v>
      </c>
      <c r="B627" s="275">
        <f t="shared" si="54"/>
        <v>2.8405061386409485</v>
      </c>
      <c r="D627" s="275"/>
      <c r="E627" s="275" t="s">
        <v>23</v>
      </c>
      <c r="F627" s="275">
        <v>288.2</v>
      </c>
      <c r="G627" s="238">
        <f t="shared" si="56"/>
        <v>1.6853801169590642E-2</v>
      </c>
      <c r="H627" s="275"/>
      <c r="I627" s="275"/>
      <c r="J627" s="76"/>
    </row>
    <row r="628" spans="1:10" x14ac:dyDescent="0.25">
      <c r="A628" s="11" t="s">
        <v>285</v>
      </c>
      <c r="B628" s="275">
        <f t="shared" si="54"/>
        <v>1.5081563558017853E-2</v>
      </c>
      <c r="D628" s="275"/>
      <c r="E628" s="275" t="s">
        <v>24</v>
      </c>
      <c r="F628" s="275">
        <v>21</v>
      </c>
      <c r="G628" s="238">
        <f t="shared" si="56"/>
        <v>1.2280701754385965E-3</v>
      </c>
      <c r="H628" s="275"/>
      <c r="I628" s="275"/>
      <c r="J628" s="76"/>
    </row>
    <row r="629" spans="1:10" x14ac:dyDescent="0.25">
      <c r="A629" s="11" t="s">
        <v>285</v>
      </c>
      <c r="B629" s="275">
        <f t="shared" si="54"/>
        <v>8.0055401662049858E-3</v>
      </c>
      <c r="D629" s="275"/>
      <c r="E629" s="275" t="s">
        <v>322</v>
      </c>
      <c r="F629" s="275">
        <v>15.3</v>
      </c>
      <c r="G629" s="238">
        <f t="shared" si="56"/>
        <v>8.9473684210526316E-4</v>
      </c>
      <c r="H629" s="275"/>
      <c r="I629" s="275"/>
      <c r="J629" s="76"/>
    </row>
    <row r="630" spans="1:10" x14ac:dyDescent="0.25">
      <c r="A630" s="11" t="s">
        <v>285</v>
      </c>
      <c r="B630" s="275">
        <f t="shared" si="54"/>
        <v>3.4198556820902162E-3</v>
      </c>
      <c r="D630" s="275"/>
      <c r="E630" s="275" t="s">
        <v>25</v>
      </c>
      <c r="F630" s="275">
        <v>10</v>
      </c>
      <c r="G630" s="238">
        <f t="shared" si="56"/>
        <v>5.8479532163742691E-4</v>
      </c>
      <c r="H630" s="275"/>
      <c r="I630" s="275"/>
      <c r="J630" s="76"/>
    </row>
    <row r="631" spans="1:10" x14ac:dyDescent="0.25">
      <c r="A631" s="11" t="s">
        <v>285</v>
      </c>
      <c r="B631" s="275">
        <f t="shared" si="54"/>
        <v>0</v>
      </c>
      <c r="D631" s="275"/>
      <c r="E631" s="275" t="s">
        <v>10</v>
      </c>
      <c r="F631" s="270"/>
      <c r="G631" s="238"/>
      <c r="H631" s="275"/>
      <c r="I631" s="275"/>
      <c r="J631" s="76"/>
    </row>
    <row r="632" spans="1:10" x14ac:dyDescent="0.25">
      <c r="A632" s="11" t="s">
        <v>285</v>
      </c>
      <c r="B632" s="275">
        <f t="shared" si="54"/>
        <v>0.30220416593139776</v>
      </c>
      <c r="D632" s="275"/>
      <c r="E632" s="275" t="s">
        <v>111</v>
      </c>
      <c r="F632" s="275">
        <v>94.004000000000005</v>
      </c>
      <c r="G632" s="238">
        <f>F632/$J$602</f>
        <v>5.4973099415204681E-3</v>
      </c>
      <c r="H632" s="275"/>
      <c r="I632" s="275"/>
      <c r="J632" s="76"/>
    </row>
    <row r="633" spans="1:10" x14ac:dyDescent="0.25">
      <c r="A633" s="11" t="s">
        <v>285</v>
      </c>
      <c r="B633" s="275">
        <f t="shared" si="54"/>
        <v>27.98744115235457</v>
      </c>
      <c r="D633" s="275"/>
      <c r="E633" s="275" t="s">
        <v>228</v>
      </c>
      <c r="F633" s="275">
        <v>904.64400000000001</v>
      </c>
      <c r="G633" s="238">
        <f>F633/$J$602</f>
        <v>5.2903157894736839E-2</v>
      </c>
      <c r="H633" s="275"/>
      <c r="I633" s="275"/>
      <c r="J633" s="76"/>
    </row>
    <row r="634" spans="1:10" x14ac:dyDescent="0.25">
      <c r="A634" s="11" t="s">
        <v>285</v>
      </c>
      <c r="B634" s="275">
        <f t="shared" ref="B634:B668" si="57">POWER((F634/$J$602)*100, 2)</f>
        <v>5.4717690913443459E-2</v>
      </c>
      <c r="D634" s="275"/>
      <c r="E634" s="275" t="s">
        <v>220</v>
      </c>
      <c r="F634" s="275">
        <v>40</v>
      </c>
      <c r="G634" s="238">
        <f>F634/$J$602</f>
        <v>2.3391812865497076E-3</v>
      </c>
      <c r="H634" s="275"/>
      <c r="I634" s="275"/>
      <c r="J634" s="76"/>
    </row>
    <row r="635" spans="1:10" x14ac:dyDescent="0.25">
      <c r="A635" s="11" t="s">
        <v>285</v>
      </c>
      <c r="B635" s="275">
        <f t="shared" si="57"/>
        <v>0</v>
      </c>
      <c r="D635" s="275"/>
      <c r="E635" s="275" t="s">
        <v>170</v>
      </c>
      <c r="F635" s="270"/>
      <c r="G635" s="238"/>
      <c r="H635" s="275"/>
      <c r="I635" s="275"/>
      <c r="J635" s="76"/>
    </row>
    <row r="636" spans="1:10" x14ac:dyDescent="0.25">
      <c r="A636" s="11" t="s">
        <v>285</v>
      </c>
      <c r="B636" s="275">
        <f t="shared" si="57"/>
        <v>1.6552101501316644E-2</v>
      </c>
      <c r="D636" s="275"/>
      <c r="E636" s="275" t="s">
        <v>181</v>
      </c>
      <c r="F636" s="275">
        <v>22</v>
      </c>
      <c r="G636" s="238">
        <f t="shared" ref="G636:G658" si="58">F636/$J$602</f>
        <v>1.2865497076023392E-3</v>
      </c>
      <c r="H636" s="275"/>
      <c r="I636" s="275"/>
      <c r="J636" s="76"/>
    </row>
    <row r="637" spans="1:10" x14ac:dyDescent="0.25">
      <c r="A637" s="11" t="s">
        <v>285</v>
      </c>
      <c r="B637" s="275">
        <f t="shared" si="57"/>
        <v>4.793795013850415E-4</v>
      </c>
      <c r="D637" s="275"/>
      <c r="E637" s="275" t="s">
        <v>323</v>
      </c>
      <c r="F637" s="275">
        <v>3.7440000000000002</v>
      </c>
      <c r="G637" s="238">
        <f t="shared" si="58"/>
        <v>2.1894736842105263E-4</v>
      </c>
      <c r="H637" s="275"/>
      <c r="I637" s="275"/>
      <c r="J637" s="76"/>
    </row>
    <row r="638" spans="1:10" x14ac:dyDescent="0.25">
      <c r="A638" s="11" t="s">
        <v>285</v>
      </c>
      <c r="B638" s="275">
        <f t="shared" si="57"/>
        <v>3.4198556820902165E-5</v>
      </c>
      <c r="D638" s="275"/>
      <c r="E638" s="275" t="s">
        <v>333</v>
      </c>
      <c r="F638" s="275">
        <v>1</v>
      </c>
      <c r="G638" s="238">
        <f t="shared" si="58"/>
        <v>5.8479532163742693E-5</v>
      </c>
      <c r="H638" s="275"/>
      <c r="I638" s="275"/>
      <c r="J638" s="76"/>
    </row>
    <row r="639" spans="1:10" x14ac:dyDescent="0.25">
      <c r="A639" s="11" t="s">
        <v>285</v>
      </c>
      <c r="B639" s="275">
        <f t="shared" si="57"/>
        <v>208.13225451800562</v>
      </c>
      <c r="D639" s="275"/>
      <c r="E639" s="275" t="s">
        <v>56</v>
      </c>
      <c r="F639" s="275">
        <v>2466.9810000000002</v>
      </c>
      <c r="G639" s="238">
        <f t="shared" si="58"/>
        <v>0.14426789473684212</v>
      </c>
      <c r="H639" s="275"/>
      <c r="I639" s="275"/>
      <c r="J639" s="76"/>
    </row>
    <row r="640" spans="1:10" x14ac:dyDescent="0.25">
      <c r="A640" s="11" t="s">
        <v>285</v>
      </c>
      <c r="B640" s="275">
        <f t="shared" si="57"/>
        <v>1.3542970486645463E-2</v>
      </c>
      <c r="D640" s="275"/>
      <c r="E640" s="275" t="s">
        <v>194</v>
      </c>
      <c r="F640" s="275">
        <v>19.899999999999999</v>
      </c>
      <c r="G640" s="238">
        <f t="shared" si="58"/>
        <v>1.1637426900584795E-3</v>
      </c>
      <c r="H640" s="275"/>
      <c r="I640" s="275"/>
      <c r="J640" s="76"/>
    </row>
    <row r="641" spans="1:10" x14ac:dyDescent="0.25">
      <c r="A641" s="11" t="s">
        <v>285</v>
      </c>
      <c r="B641" s="275">
        <f t="shared" si="57"/>
        <v>2.6430012653466015</v>
      </c>
      <c r="D641" s="275"/>
      <c r="E641" s="275" t="s">
        <v>165</v>
      </c>
      <c r="F641" s="275">
        <v>278</v>
      </c>
      <c r="G641" s="238">
        <f t="shared" si="58"/>
        <v>1.6257309941520467E-2</v>
      </c>
      <c r="H641" s="275"/>
      <c r="I641" s="275"/>
      <c r="J641" s="76"/>
    </row>
    <row r="642" spans="1:10" x14ac:dyDescent="0.25">
      <c r="A642" s="11" t="s">
        <v>285</v>
      </c>
      <c r="B642" s="275">
        <f t="shared" si="57"/>
        <v>3.1978694299100571E-3</v>
      </c>
      <c r="D642" s="275"/>
      <c r="E642" s="275" t="s">
        <v>84</v>
      </c>
      <c r="F642" s="275">
        <v>9.67</v>
      </c>
      <c r="G642" s="238">
        <f t="shared" si="58"/>
        <v>5.6549707602339178E-4</v>
      </c>
      <c r="H642" s="275"/>
      <c r="I642" s="275"/>
      <c r="J642" s="76"/>
    </row>
    <row r="643" spans="1:10" x14ac:dyDescent="0.25">
      <c r="A643" s="11" t="s">
        <v>285</v>
      </c>
      <c r="B643" s="275">
        <f t="shared" si="57"/>
        <v>2.0207204404774116E-2</v>
      </c>
      <c r="D643" s="275"/>
      <c r="E643" s="275" t="s">
        <v>116</v>
      </c>
      <c r="F643" s="275">
        <v>24.308</v>
      </c>
      <c r="G643" s="238">
        <f t="shared" si="58"/>
        <v>1.4215204678362573E-3</v>
      </c>
      <c r="H643" s="275"/>
      <c r="I643" s="275"/>
      <c r="J643" s="76"/>
    </row>
    <row r="644" spans="1:10" x14ac:dyDescent="0.25">
      <c r="A644" s="11" t="s">
        <v>285</v>
      </c>
      <c r="B644" s="275">
        <f t="shared" si="57"/>
        <v>1.0835470743134639E-4</v>
      </c>
      <c r="D644" s="275"/>
      <c r="E644" s="275" t="s">
        <v>324</v>
      </c>
      <c r="F644" s="275">
        <v>1.78</v>
      </c>
      <c r="G644" s="238">
        <f t="shared" si="58"/>
        <v>1.0409356725146198E-4</v>
      </c>
      <c r="H644" s="275"/>
      <c r="I644" s="275"/>
      <c r="J644" s="76"/>
    </row>
    <row r="645" spans="1:10" x14ac:dyDescent="0.25">
      <c r="A645" s="11" t="s">
        <v>285</v>
      </c>
      <c r="B645" s="275">
        <f t="shared" si="57"/>
        <v>3.8746814404432136E-4</v>
      </c>
      <c r="D645" s="275"/>
      <c r="E645" s="275" t="s">
        <v>325</v>
      </c>
      <c r="F645" s="275">
        <v>3.3660000000000001</v>
      </c>
      <c r="G645" s="238">
        <f t="shared" si="58"/>
        <v>1.9684210526315789E-4</v>
      </c>
      <c r="H645" s="275"/>
      <c r="I645" s="275"/>
      <c r="J645" s="76"/>
    </row>
    <row r="646" spans="1:10" x14ac:dyDescent="0.25">
      <c r="A646" s="11" t="s">
        <v>285</v>
      </c>
      <c r="B646" s="275">
        <f t="shared" si="57"/>
        <v>1.3679422728360866E-4</v>
      </c>
      <c r="D646" s="275"/>
      <c r="E646" s="275" t="s">
        <v>334</v>
      </c>
      <c r="F646" s="275">
        <v>2</v>
      </c>
      <c r="G646" s="238">
        <f t="shared" si="58"/>
        <v>1.1695906432748539E-4</v>
      </c>
      <c r="H646" s="275"/>
      <c r="I646" s="275"/>
      <c r="J646" s="76"/>
    </row>
    <row r="647" spans="1:10" x14ac:dyDescent="0.25">
      <c r="A647" s="11" t="s">
        <v>285</v>
      </c>
      <c r="B647" s="275">
        <f t="shared" si="57"/>
        <v>0.15142566136589036</v>
      </c>
      <c r="D647" s="275"/>
      <c r="E647" s="275" t="s">
        <v>184</v>
      </c>
      <c r="F647" s="275">
        <v>66.542000000000002</v>
      </c>
      <c r="G647" s="238">
        <f t="shared" si="58"/>
        <v>3.891345029239766E-3</v>
      </c>
      <c r="H647" s="275"/>
      <c r="I647" s="275"/>
      <c r="J647" s="76"/>
    </row>
    <row r="648" spans="1:10" x14ac:dyDescent="0.25">
      <c r="A648" s="11" t="s">
        <v>285</v>
      </c>
      <c r="B648" s="275">
        <f t="shared" si="57"/>
        <v>170.21856297664243</v>
      </c>
      <c r="D648" s="275"/>
      <c r="E648" s="275" t="s">
        <v>326</v>
      </c>
      <c r="F648" s="275">
        <v>2231</v>
      </c>
      <c r="G648" s="238">
        <f t="shared" si="58"/>
        <v>0.13046783625730995</v>
      </c>
      <c r="H648" s="275"/>
      <c r="I648" s="275"/>
      <c r="J648" s="76"/>
    </row>
    <row r="649" spans="1:10" x14ac:dyDescent="0.25">
      <c r="A649" s="11" t="s">
        <v>285</v>
      </c>
      <c r="B649" s="275">
        <f t="shared" si="57"/>
        <v>1.0544047091412746E-2</v>
      </c>
      <c r="D649" s="275"/>
      <c r="E649" s="275" t="s">
        <v>158</v>
      </c>
      <c r="F649" s="275">
        <v>17.559000000000001</v>
      </c>
      <c r="G649" s="238">
        <f t="shared" si="58"/>
        <v>1.026842105263158E-3</v>
      </c>
      <c r="H649" s="275"/>
      <c r="I649" s="275"/>
      <c r="J649" s="76"/>
    </row>
    <row r="650" spans="1:10" x14ac:dyDescent="0.25">
      <c r="A650" s="11" t="s">
        <v>285</v>
      </c>
      <c r="B650" s="275">
        <f t="shared" si="57"/>
        <v>41.380253753291612</v>
      </c>
      <c r="D650" s="275"/>
      <c r="E650" s="275" t="s">
        <v>118</v>
      </c>
      <c r="F650" s="275">
        <v>1100</v>
      </c>
      <c r="G650" s="238">
        <f t="shared" si="58"/>
        <v>6.4327485380116955E-2</v>
      </c>
      <c r="H650" s="275"/>
      <c r="I650" s="275"/>
      <c r="J650" s="76"/>
    </row>
    <row r="651" spans="1:10" x14ac:dyDescent="0.25">
      <c r="A651" s="11" t="s">
        <v>285</v>
      </c>
      <c r="B651" s="275">
        <f t="shared" si="57"/>
        <v>2.4015936527478545E-2</v>
      </c>
      <c r="D651" s="275"/>
      <c r="E651" s="275" t="s">
        <v>85</v>
      </c>
      <c r="F651" s="275">
        <v>26.5</v>
      </c>
      <c r="G651" s="238">
        <f t="shared" si="58"/>
        <v>1.5497076023391813E-3</v>
      </c>
      <c r="H651" s="275"/>
      <c r="I651" s="275"/>
      <c r="J651" s="76"/>
    </row>
    <row r="652" spans="1:10" x14ac:dyDescent="0.25">
      <c r="A652" s="11" t="s">
        <v>285</v>
      </c>
      <c r="B652" s="275">
        <f t="shared" si="57"/>
        <v>8.5770199377586259E-2</v>
      </c>
      <c r="D652" s="275"/>
      <c r="E652" s="275" t="s">
        <v>29</v>
      </c>
      <c r="F652" s="275">
        <v>50.08</v>
      </c>
      <c r="G652" s="238">
        <f t="shared" si="58"/>
        <v>2.9286549707602336E-3</v>
      </c>
      <c r="H652" s="275"/>
      <c r="I652" s="275"/>
      <c r="J652" s="76"/>
    </row>
    <row r="653" spans="1:10" ht="17.25" x14ac:dyDescent="0.25">
      <c r="A653" s="11" t="s">
        <v>285</v>
      </c>
      <c r="B653" s="275">
        <f t="shared" si="57"/>
        <v>4.8091720529393651</v>
      </c>
      <c r="D653" s="275"/>
      <c r="E653" s="275" t="s">
        <v>335</v>
      </c>
      <c r="F653" s="275">
        <v>375</v>
      </c>
      <c r="G653" s="238">
        <f t="shared" si="58"/>
        <v>2.1929824561403508E-2</v>
      </c>
      <c r="H653" s="275"/>
      <c r="I653" s="275"/>
      <c r="J653" s="76"/>
    </row>
    <row r="654" spans="1:10" x14ac:dyDescent="0.25">
      <c r="A654" s="11" t="s">
        <v>285</v>
      </c>
      <c r="B654" s="275">
        <f t="shared" si="57"/>
        <v>3.7488765774084344E-3</v>
      </c>
      <c r="D654" s="275"/>
      <c r="E654" s="275" t="s">
        <v>54</v>
      </c>
      <c r="F654" s="275">
        <v>10.47</v>
      </c>
      <c r="G654" s="238">
        <f t="shared" si="58"/>
        <v>6.1228070175438603E-4</v>
      </c>
      <c r="H654" s="275"/>
      <c r="I654" s="275"/>
      <c r="J654" s="76"/>
    </row>
    <row r="655" spans="1:10" x14ac:dyDescent="0.25">
      <c r="A655" s="11" t="s">
        <v>285</v>
      </c>
      <c r="B655" s="275">
        <f t="shared" si="57"/>
        <v>1.9977240518450124E-3</v>
      </c>
      <c r="D655" s="275"/>
      <c r="E655" s="275" t="s">
        <v>327</v>
      </c>
      <c r="F655" s="275">
        <v>7.6429999999999998</v>
      </c>
      <c r="G655" s="238">
        <f t="shared" si="58"/>
        <v>4.4695906432748537E-4</v>
      </c>
      <c r="H655" s="275"/>
      <c r="I655" s="275"/>
      <c r="J655" s="76"/>
    </row>
    <row r="656" spans="1:10" x14ac:dyDescent="0.25">
      <c r="A656" s="11" t="s">
        <v>285</v>
      </c>
      <c r="B656" s="275">
        <f t="shared" si="57"/>
        <v>1.5632310796484389E-4</v>
      </c>
      <c r="D656" s="275"/>
      <c r="E656" s="275" t="s">
        <v>328</v>
      </c>
      <c r="F656" s="275">
        <v>2.1379999999999999</v>
      </c>
      <c r="G656" s="238">
        <f t="shared" si="58"/>
        <v>1.2502923976608188E-4</v>
      </c>
      <c r="H656" s="275"/>
      <c r="I656" s="275"/>
      <c r="J656" s="76"/>
    </row>
    <row r="657" spans="1:10" x14ac:dyDescent="0.25">
      <c r="A657" s="11" t="s">
        <v>285</v>
      </c>
      <c r="B657" s="275">
        <f t="shared" si="57"/>
        <v>0.78969726346568181</v>
      </c>
      <c r="D657" s="275"/>
      <c r="E657" s="275" t="s">
        <v>121</v>
      </c>
      <c r="F657" s="275">
        <v>151.959</v>
      </c>
      <c r="G657" s="238">
        <f t="shared" si="58"/>
        <v>8.8864912280701754E-3</v>
      </c>
      <c r="H657" s="275"/>
      <c r="I657" s="275"/>
      <c r="J657" s="76"/>
    </row>
    <row r="658" spans="1:10" x14ac:dyDescent="0.25">
      <c r="A658" s="11" t="s">
        <v>285</v>
      </c>
      <c r="B658" s="275">
        <f t="shared" si="57"/>
        <v>0.31517389966143428</v>
      </c>
      <c r="D658" s="275"/>
      <c r="E658" s="275" t="s">
        <v>32</v>
      </c>
      <c r="F658" s="275">
        <v>96</v>
      </c>
      <c r="G658" s="238">
        <f t="shared" si="58"/>
        <v>5.6140350877192978E-3</v>
      </c>
      <c r="H658" s="275"/>
      <c r="I658" s="275"/>
      <c r="J658" s="76"/>
    </row>
    <row r="659" spans="1:10" s="275" customFormat="1" x14ac:dyDescent="0.25">
      <c r="A659" s="11" t="s">
        <v>285</v>
      </c>
      <c r="B659" s="275">
        <f t="shared" si="57"/>
        <v>0</v>
      </c>
      <c r="C659" s="11"/>
      <c r="E659" s="275" t="s">
        <v>182</v>
      </c>
      <c r="G659" s="238"/>
      <c r="J659" s="76"/>
    </row>
    <row r="660" spans="1:10" x14ac:dyDescent="0.25">
      <c r="A660" s="11" t="s">
        <v>285</v>
      </c>
      <c r="B660" s="275">
        <f t="shared" si="57"/>
        <v>2.7602616189596803</v>
      </c>
      <c r="D660" s="275"/>
      <c r="E660" s="275" t="s">
        <v>174</v>
      </c>
      <c r="F660" s="275">
        <v>284.10000000000002</v>
      </c>
      <c r="G660" s="238">
        <f>F660/$J$602</f>
        <v>1.66140350877193E-2</v>
      </c>
      <c r="H660" s="275"/>
      <c r="I660" s="275"/>
      <c r="J660" s="76"/>
    </row>
    <row r="661" spans="1:10" x14ac:dyDescent="0.25">
      <c r="A661" s="11" t="s">
        <v>285</v>
      </c>
      <c r="B661" s="275">
        <f t="shared" si="57"/>
        <v>0</v>
      </c>
      <c r="D661" s="275"/>
      <c r="E661" s="275" t="s">
        <v>46</v>
      </c>
      <c r="F661" s="270"/>
      <c r="G661" s="238"/>
      <c r="H661" s="275"/>
      <c r="I661" s="275"/>
      <c r="J661" s="76"/>
    </row>
    <row r="662" spans="1:10" x14ac:dyDescent="0.25">
      <c r="A662" s="11" t="s">
        <v>285</v>
      </c>
      <c r="B662" s="275">
        <f t="shared" si="57"/>
        <v>8.5496392052255405E-4</v>
      </c>
      <c r="D662" s="275"/>
      <c r="E662" s="275" t="s">
        <v>140</v>
      </c>
      <c r="F662" s="275">
        <v>5</v>
      </c>
      <c r="G662" s="238">
        <f t="shared" ref="G662:G668" si="59">F662/$J$602</f>
        <v>2.9239766081871346E-4</v>
      </c>
      <c r="H662" s="275"/>
      <c r="I662" s="275"/>
      <c r="J662" s="76"/>
    </row>
    <row r="663" spans="1:10" x14ac:dyDescent="0.25">
      <c r="A663" s="11" t="s">
        <v>285</v>
      </c>
      <c r="B663" s="275">
        <f t="shared" si="57"/>
        <v>5.4717690913443464E-4</v>
      </c>
      <c r="D663" s="275"/>
      <c r="E663" s="275" t="s">
        <v>329</v>
      </c>
      <c r="F663" s="275">
        <v>4</v>
      </c>
      <c r="G663" s="238">
        <f t="shared" si="59"/>
        <v>2.3391812865497077E-4</v>
      </c>
      <c r="H663" s="275"/>
      <c r="I663" s="275"/>
      <c r="J663" s="76"/>
    </row>
    <row r="664" spans="1:10" x14ac:dyDescent="0.25">
      <c r="A664" s="11" t="s">
        <v>285</v>
      </c>
      <c r="B664" s="275">
        <f t="shared" si="57"/>
        <v>0.34198556820902154</v>
      </c>
      <c r="D664" s="275"/>
      <c r="E664" s="275" t="s">
        <v>31</v>
      </c>
      <c r="F664" s="275">
        <v>100</v>
      </c>
      <c r="G664" s="238">
        <f t="shared" si="59"/>
        <v>5.8479532163742687E-3</v>
      </c>
      <c r="H664" s="275"/>
      <c r="I664" s="275"/>
      <c r="J664" s="76"/>
    </row>
    <row r="665" spans="1:10" x14ac:dyDescent="0.25">
      <c r="A665" s="11" t="s">
        <v>285</v>
      </c>
      <c r="B665" s="275">
        <f t="shared" si="57"/>
        <v>130.04001231148044</v>
      </c>
      <c r="D665" s="275"/>
      <c r="E665" s="275" t="s">
        <v>38</v>
      </c>
      <c r="F665" s="275">
        <v>1950</v>
      </c>
      <c r="G665" s="238">
        <f t="shared" si="59"/>
        <v>0.11403508771929824</v>
      </c>
      <c r="H665" s="275"/>
      <c r="I665" s="275"/>
      <c r="J665" s="76"/>
    </row>
    <row r="666" spans="1:10" x14ac:dyDescent="0.25">
      <c r="A666" s="11" t="s">
        <v>285</v>
      </c>
      <c r="B666" s="275">
        <f t="shared" si="57"/>
        <v>0.26906364351424372</v>
      </c>
      <c r="D666" s="275"/>
      <c r="E666" s="275" t="s">
        <v>330</v>
      </c>
      <c r="F666" s="275">
        <v>88.7</v>
      </c>
      <c r="G666" s="238">
        <f t="shared" si="59"/>
        <v>5.1871345029239771E-3</v>
      </c>
      <c r="H666" s="275"/>
      <c r="I666" s="275"/>
      <c r="J666" s="76"/>
    </row>
    <row r="667" spans="1:10" x14ac:dyDescent="0.25">
      <c r="A667" s="11" t="s">
        <v>285</v>
      </c>
      <c r="B667" s="275">
        <f t="shared" si="57"/>
        <v>8.9299613556307928E-4</v>
      </c>
      <c r="D667" s="275"/>
      <c r="E667" s="275" t="s">
        <v>89</v>
      </c>
      <c r="F667" s="275">
        <v>5.1100000000000003</v>
      </c>
      <c r="G667" s="238">
        <f t="shared" si="59"/>
        <v>2.9883040935672515E-4</v>
      </c>
      <c r="H667" s="275"/>
      <c r="I667" s="275"/>
      <c r="J667" s="76"/>
    </row>
    <row r="668" spans="1:10" x14ac:dyDescent="0.25">
      <c r="A668" s="150" t="s">
        <v>285</v>
      </c>
      <c r="B668" s="131">
        <f t="shared" si="57"/>
        <v>9.1798368728839648E-4</v>
      </c>
      <c r="C668" s="150"/>
      <c r="D668" s="131"/>
      <c r="E668" s="131" t="s">
        <v>86</v>
      </c>
      <c r="F668" s="131">
        <v>5.181</v>
      </c>
      <c r="G668" s="237">
        <f t="shared" si="59"/>
        <v>3.0298245614035089E-4</v>
      </c>
      <c r="H668" s="131"/>
      <c r="I668" s="131"/>
      <c r="J668" s="147"/>
    </row>
    <row r="669" spans="1:10" x14ac:dyDescent="0.25">
      <c r="A669" s="11" t="s">
        <v>286</v>
      </c>
      <c r="B669" s="178">
        <f t="shared" ref="B669:B699" si="60">POWER((F669/$J$669)*100, 2)</f>
        <v>2.5000000000000005E-3</v>
      </c>
      <c r="C669" s="11">
        <f>SUM(B669:B699)</f>
        <v>711.952</v>
      </c>
      <c r="D669" s="277"/>
      <c r="E669" s="277" t="s">
        <v>97</v>
      </c>
      <c r="F669" s="277">
        <v>10</v>
      </c>
      <c r="G669" s="238">
        <f>F669/$J$669</f>
        <v>5.0000000000000001E-4</v>
      </c>
      <c r="H669" s="277"/>
      <c r="I669" s="277"/>
      <c r="J669" s="76">
        <v>20000</v>
      </c>
    </row>
    <row r="670" spans="1:10" x14ac:dyDescent="0.25">
      <c r="A670" s="11" t="s">
        <v>286</v>
      </c>
      <c r="B670" s="178">
        <f t="shared" si="60"/>
        <v>0</v>
      </c>
      <c r="D670" s="277"/>
      <c r="E670" s="277" t="s">
        <v>81</v>
      </c>
      <c r="F670" s="276"/>
      <c r="G670" s="238"/>
      <c r="H670" s="277"/>
      <c r="I670" s="277"/>
      <c r="J670" s="76"/>
    </row>
    <row r="671" spans="1:10" x14ac:dyDescent="0.25">
      <c r="A671" s="11" t="s">
        <v>286</v>
      </c>
      <c r="B671" s="178">
        <f t="shared" si="60"/>
        <v>5.3361000000000001</v>
      </c>
      <c r="D671" s="277"/>
      <c r="E671" s="277" t="s">
        <v>5</v>
      </c>
      <c r="F671" s="277">
        <v>462</v>
      </c>
      <c r="G671" s="238">
        <f t="shared" ref="G671:G685" si="61">F671/$J$669</f>
        <v>2.3099999999999999E-2</v>
      </c>
      <c r="H671" s="277"/>
      <c r="I671" s="277"/>
      <c r="J671" s="76"/>
    </row>
    <row r="672" spans="1:10" x14ac:dyDescent="0.25">
      <c r="A672" s="11" t="s">
        <v>286</v>
      </c>
      <c r="B672" s="178">
        <f t="shared" si="60"/>
        <v>38.130624999999995</v>
      </c>
      <c r="D672" s="277"/>
      <c r="E672" s="277" t="s">
        <v>100</v>
      </c>
      <c r="F672" s="277">
        <v>1235</v>
      </c>
      <c r="G672" s="238">
        <f t="shared" si="61"/>
        <v>6.1749999999999999E-2</v>
      </c>
      <c r="H672" s="277"/>
      <c r="I672" s="277"/>
      <c r="J672" s="76"/>
    </row>
    <row r="673" spans="1:10" x14ac:dyDescent="0.25">
      <c r="A673" s="11" t="s">
        <v>286</v>
      </c>
      <c r="B673" s="178">
        <f t="shared" si="60"/>
        <v>2.25</v>
      </c>
      <c r="D673" s="277"/>
      <c r="E673" s="277" t="s">
        <v>6</v>
      </c>
      <c r="F673" s="277">
        <v>300</v>
      </c>
      <c r="G673" s="238">
        <f t="shared" si="61"/>
        <v>1.4999999999999999E-2</v>
      </c>
      <c r="H673" s="277"/>
      <c r="I673" s="277"/>
      <c r="J673" s="76"/>
    </row>
    <row r="674" spans="1:10" x14ac:dyDescent="0.25">
      <c r="A674" s="11" t="s">
        <v>286</v>
      </c>
      <c r="B674" s="178">
        <f t="shared" si="60"/>
        <v>0.5625</v>
      </c>
      <c r="D674" s="277"/>
      <c r="E674" s="277" t="s">
        <v>101</v>
      </c>
      <c r="F674" s="277">
        <v>150</v>
      </c>
      <c r="G674" s="238">
        <f t="shared" si="61"/>
        <v>7.4999999999999997E-3</v>
      </c>
      <c r="H674" s="277"/>
      <c r="I674" s="277"/>
      <c r="J674" s="76"/>
    </row>
    <row r="675" spans="1:10" x14ac:dyDescent="0.25">
      <c r="A675" s="11" t="s">
        <v>286</v>
      </c>
      <c r="B675" s="178">
        <f t="shared" si="60"/>
        <v>91.298024999999996</v>
      </c>
      <c r="D675" s="277"/>
      <c r="E675" s="277" t="s">
        <v>82</v>
      </c>
      <c r="F675" s="276">
        <v>1911</v>
      </c>
      <c r="G675" s="238">
        <f t="shared" si="61"/>
        <v>9.5549999999999996E-2</v>
      </c>
      <c r="H675" s="277"/>
      <c r="I675" s="277"/>
      <c r="J675" s="76"/>
    </row>
    <row r="676" spans="1:10" x14ac:dyDescent="0.25">
      <c r="A676" s="11" t="s">
        <v>286</v>
      </c>
      <c r="B676" s="178">
        <f t="shared" si="60"/>
        <v>115.5625</v>
      </c>
      <c r="D676" s="277"/>
      <c r="E676" s="277" t="s">
        <v>15</v>
      </c>
      <c r="F676" s="277">
        <v>2150</v>
      </c>
      <c r="G676" s="238">
        <f t="shared" si="61"/>
        <v>0.1075</v>
      </c>
      <c r="H676" s="277"/>
      <c r="I676" s="277"/>
      <c r="J676" s="76"/>
    </row>
    <row r="677" spans="1:10" x14ac:dyDescent="0.25">
      <c r="A677" s="11" t="s">
        <v>286</v>
      </c>
      <c r="B677" s="178">
        <f t="shared" si="60"/>
        <v>12.250000000000004</v>
      </c>
      <c r="D677" s="277"/>
      <c r="E677" s="277" t="s">
        <v>134</v>
      </c>
      <c r="F677" s="277">
        <v>700</v>
      </c>
      <c r="G677" s="238">
        <f t="shared" si="61"/>
        <v>3.5000000000000003E-2</v>
      </c>
      <c r="H677" s="277"/>
      <c r="I677" s="277"/>
      <c r="J677" s="76"/>
    </row>
    <row r="678" spans="1:10" x14ac:dyDescent="0.25">
      <c r="A678" s="11" t="s">
        <v>286</v>
      </c>
      <c r="B678" s="178">
        <f t="shared" si="60"/>
        <v>0.95062499999999994</v>
      </c>
      <c r="D678" s="277"/>
      <c r="E678" s="277" t="s">
        <v>19</v>
      </c>
      <c r="F678" s="277">
        <v>195</v>
      </c>
      <c r="G678" s="238">
        <f t="shared" si="61"/>
        <v>9.75E-3</v>
      </c>
      <c r="H678" s="277"/>
      <c r="I678" s="277"/>
      <c r="J678" s="76"/>
    </row>
    <row r="679" spans="1:10" x14ac:dyDescent="0.25">
      <c r="A679" s="11" t="s">
        <v>286</v>
      </c>
      <c r="B679" s="178">
        <f t="shared" si="60"/>
        <v>32.775625000000005</v>
      </c>
      <c r="D679" s="277"/>
      <c r="E679" s="277" t="s">
        <v>94</v>
      </c>
      <c r="F679" s="277">
        <v>1145</v>
      </c>
      <c r="G679" s="238">
        <f t="shared" si="61"/>
        <v>5.7250000000000002E-2</v>
      </c>
      <c r="H679" s="277"/>
      <c r="I679" s="277"/>
      <c r="J679" s="76"/>
    </row>
    <row r="680" spans="1:10" x14ac:dyDescent="0.25">
      <c r="A680" s="11" t="s">
        <v>286</v>
      </c>
      <c r="B680" s="178">
        <f t="shared" si="60"/>
        <v>1.8090249999999999</v>
      </c>
      <c r="D680" s="277"/>
      <c r="E680" s="277" t="s">
        <v>9</v>
      </c>
      <c r="F680" s="277">
        <v>269</v>
      </c>
      <c r="G680" s="238">
        <f t="shared" si="61"/>
        <v>1.345E-2</v>
      </c>
      <c r="H680" s="277"/>
      <c r="I680" s="277"/>
      <c r="J680" s="76"/>
    </row>
    <row r="681" spans="1:10" x14ac:dyDescent="0.25">
      <c r="A681" s="11" t="s">
        <v>286</v>
      </c>
      <c r="B681" s="178">
        <f t="shared" si="60"/>
        <v>3.2399999999999993</v>
      </c>
      <c r="D681" s="277"/>
      <c r="E681" s="277" t="s">
        <v>25</v>
      </c>
      <c r="F681" s="277">
        <v>360</v>
      </c>
      <c r="G681" s="238">
        <f t="shared" si="61"/>
        <v>1.7999999999999999E-2</v>
      </c>
      <c r="H681" s="277"/>
      <c r="I681" s="277"/>
      <c r="J681" s="76"/>
    </row>
    <row r="682" spans="1:10" x14ac:dyDescent="0.25">
      <c r="A682" s="11" t="s">
        <v>286</v>
      </c>
      <c r="B682" s="178">
        <f t="shared" si="60"/>
        <v>164.73722499999997</v>
      </c>
      <c r="D682" s="277"/>
      <c r="E682" s="277" t="s">
        <v>111</v>
      </c>
      <c r="F682" s="277">
        <v>2567</v>
      </c>
      <c r="G682" s="238">
        <f t="shared" si="61"/>
        <v>0.12834999999999999</v>
      </c>
      <c r="H682" s="277"/>
      <c r="I682" s="277"/>
      <c r="J682" s="76"/>
    </row>
    <row r="683" spans="1:10" x14ac:dyDescent="0.25">
      <c r="A683" s="11" t="s">
        <v>286</v>
      </c>
      <c r="B683" s="178">
        <f t="shared" si="60"/>
        <v>38.812900000000006</v>
      </c>
      <c r="D683" s="277"/>
      <c r="E683" s="277" t="s">
        <v>36</v>
      </c>
      <c r="F683" s="277">
        <v>1246</v>
      </c>
      <c r="G683" s="238">
        <f t="shared" si="61"/>
        <v>6.2300000000000001E-2</v>
      </c>
      <c r="H683" s="277"/>
      <c r="I683" s="277"/>
      <c r="J683" s="76"/>
    </row>
    <row r="684" spans="1:10" x14ac:dyDescent="0.25">
      <c r="A684" s="11" t="s">
        <v>286</v>
      </c>
      <c r="B684" s="178">
        <f t="shared" si="60"/>
        <v>0.25</v>
      </c>
      <c r="D684" s="277"/>
      <c r="E684" s="277" t="s">
        <v>220</v>
      </c>
      <c r="F684" s="277">
        <v>100</v>
      </c>
      <c r="G684" s="238">
        <f t="shared" si="61"/>
        <v>5.0000000000000001E-3</v>
      </c>
      <c r="H684" s="277"/>
      <c r="I684" s="277"/>
      <c r="J684" s="76"/>
    </row>
    <row r="685" spans="1:10" x14ac:dyDescent="0.25">
      <c r="A685" s="11" t="s">
        <v>286</v>
      </c>
      <c r="B685" s="178">
        <f t="shared" si="60"/>
        <v>80.192025000000001</v>
      </c>
      <c r="D685" s="277"/>
      <c r="E685" s="277" t="s">
        <v>170</v>
      </c>
      <c r="F685" s="277">
        <v>1791</v>
      </c>
      <c r="G685" s="238">
        <f t="shared" si="61"/>
        <v>8.9550000000000005E-2</v>
      </c>
      <c r="H685" s="277"/>
      <c r="I685" s="277"/>
      <c r="J685" s="76"/>
    </row>
    <row r="686" spans="1:10" x14ac:dyDescent="0.25">
      <c r="A686" s="11" t="s">
        <v>286</v>
      </c>
      <c r="B686" s="178">
        <f t="shared" si="60"/>
        <v>0</v>
      </c>
      <c r="D686" s="277"/>
      <c r="E686" s="277" t="s">
        <v>181</v>
      </c>
      <c r="F686" s="276"/>
      <c r="G686" s="238"/>
      <c r="H686" s="277"/>
      <c r="I686" s="277"/>
      <c r="J686" s="76"/>
    </row>
    <row r="687" spans="1:10" x14ac:dyDescent="0.25">
      <c r="A687" s="11" t="s">
        <v>286</v>
      </c>
      <c r="B687" s="178">
        <f t="shared" si="60"/>
        <v>40.640625</v>
      </c>
      <c r="D687" s="277"/>
      <c r="E687" s="277" t="s">
        <v>56</v>
      </c>
      <c r="F687" s="277">
        <v>1275</v>
      </c>
      <c r="G687" s="238">
        <f>F687/$J$669</f>
        <v>6.3750000000000001E-2</v>
      </c>
      <c r="H687" s="277"/>
      <c r="I687" s="277"/>
      <c r="J687" s="76"/>
    </row>
    <row r="688" spans="1:10" x14ac:dyDescent="0.25">
      <c r="A688" s="11" t="s">
        <v>286</v>
      </c>
      <c r="B688" s="178">
        <f t="shared" si="60"/>
        <v>13.359024999999999</v>
      </c>
      <c r="D688" s="277"/>
      <c r="E688" s="277" t="s">
        <v>138</v>
      </c>
      <c r="F688" s="277">
        <v>731</v>
      </c>
      <c r="G688" s="238">
        <f>F688/$J$669</f>
        <v>3.6549999999999999E-2</v>
      </c>
      <c r="H688" s="277"/>
      <c r="I688" s="277"/>
      <c r="J688" s="76"/>
    </row>
    <row r="689" spans="1:10" x14ac:dyDescent="0.25">
      <c r="A689" s="11" t="s">
        <v>286</v>
      </c>
      <c r="B689" s="178">
        <f t="shared" si="60"/>
        <v>1.1130249999999999</v>
      </c>
      <c r="D689" s="277"/>
      <c r="E689" s="277" t="s">
        <v>117</v>
      </c>
      <c r="F689" s="277">
        <v>211</v>
      </c>
      <c r="G689" s="238">
        <f>F689/$J$669</f>
        <v>1.055E-2</v>
      </c>
      <c r="H689" s="277"/>
      <c r="I689" s="277"/>
      <c r="J689" s="76"/>
    </row>
    <row r="690" spans="1:10" x14ac:dyDescent="0.25">
      <c r="A690" s="11" t="s">
        <v>286</v>
      </c>
      <c r="B690" s="178">
        <f t="shared" si="60"/>
        <v>5.4289000000000005</v>
      </c>
      <c r="D690" s="277"/>
      <c r="E690" s="277" t="s">
        <v>92</v>
      </c>
      <c r="F690" s="277">
        <v>466</v>
      </c>
      <c r="G690" s="238">
        <f>F690/$J$669</f>
        <v>2.3300000000000001E-2</v>
      </c>
      <c r="H690" s="277"/>
      <c r="I690" s="277"/>
      <c r="J690" s="76"/>
    </row>
    <row r="691" spans="1:10" x14ac:dyDescent="0.25">
      <c r="A691" s="11" t="s">
        <v>286</v>
      </c>
      <c r="B691" s="178">
        <f t="shared" si="60"/>
        <v>0</v>
      </c>
      <c r="D691" s="277"/>
      <c r="E691" s="277" t="s">
        <v>118</v>
      </c>
      <c r="F691" s="276"/>
      <c r="G691" s="238"/>
      <c r="H691" s="277"/>
      <c r="I691" s="277"/>
      <c r="J691" s="76"/>
    </row>
    <row r="692" spans="1:10" x14ac:dyDescent="0.25">
      <c r="A692" s="11" t="s">
        <v>286</v>
      </c>
      <c r="B692" s="178">
        <f t="shared" si="60"/>
        <v>20.25</v>
      </c>
      <c r="D692" s="277"/>
      <c r="E692" s="277" t="s">
        <v>344</v>
      </c>
      <c r="F692" s="277">
        <v>900</v>
      </c>
      <c r="G692" s="238">
        <f>F692/$J$669</f>
        <v>4.4999999999999998E-2</v>
      </c>
      <c r="H692" s="277"/>
      <c r="I692" s="277"/>
      <c r="J692" s="76"/>
    </row>
    <row r="693" spans="1:10" x14ac:dyDescent="0.25">
      <c r="A693" s="11" t="s">
        <v>286</v>
      </c>
      <c r="B693" s="178">
        <f t="shared" si="60"/>
        <v>0</v>
      </c>
      <c r="D693" s="277"/>
      <c r="E693" s="277" t="s">
        <v>37</v>
      </c>
      <c r="F693" s="277"/>
      <c r="G693" s="238"/>
      <c r="H693" s="277"/>
      <c r="I693" s="277"/>
      <c r="J693" s="76"/>
    </row>
    <row r="694" spans="1:10" x14ac:dyDescent="0.25">
      <c r="A694" s="11" t="s">
        <v>286</v>
      </c>
      <c r="B694" s="178">
        <f t="shared" si="60"/>
        <v>0</v>
      </c>
      <c r="D694" s="277"/>
      <c r="E694" s="277" t="s">
        <v>32</v>
      </c>
      <c r="F694" s="277"/>
      <c r="G694" s="238"/>
      <c r="H694" s="277"/>
      <c r="I694" s="277"/>
      <c r="J694" s="76"/>
    </row>
    <row r="695" spans="1:10" x14ac:dyDescent="0.25">
      <c r="A695" s="11" t="s">
        <v>286</v>
      </c>
      <c r="B695" s="178">
        <f t="shared" si="60"/>
        <v>0</v>
      </c>
      <c r="D695" s="277"/>
      <c r="E695" s="277" t="s">
        <v>161</v>
      </c>
      <c r="F695" s="276"/>
      <c r="G695" s="238"/>
      <c r="H695" s="277"/>
      <c r="I695" s="277"/>
      <c r="J695" s="76"/>
    </row>
    <row r="696" spans="1:10" x14ac:dyDescent="0.25">
      <c r="A696" s="11" t="s">
        <v>286</v>
      </c>
      <c r="B696" s="178">
        <f t="shared" si="60"/>
        <v>0.1024</v>
      </c>
      <c r="D696" s="277"/>
      <c r="E696" s="277" t="s">
        <v>31</v>
      </c>
      <c r="F696" s="277">
        <v>64</v>
      </c>
      <c r="G696" s="238">
        <f>F696/$J$669</f>
        <v>3.2000000000000002E-3</v>
      </c>
      <c r="H696" s="277"/>
      <c r="I696" s="277"/>
      <c r="J696" s="76"/>
    </row>
    <row r="697" spans="1:10" x14ac:dyDescent="0.25">
      <c r="A697" s="11" t="s">
        <v>286</v>
      </c>
      <c r="B697" s="178">
        <f t="shared" si="60"/>
        <v>1.5625E-2</v>
      </c>
      <c r="D697" s="277"/>
      <c r="E697" s="277" t="s">
        <v>126</v>
      </c>
      <c r="F697" s="277">
        <v>25</v>
      </c>
      <c r="G697" s="238">
        <f>F697/$J$669</f>
        <v>1.25E-3</v>
      </c>
      <c r="H697" s="277"/>
      <c r="I697" s="277"/>
      <c r="J697" s="76"/>
    </row>
    <row r="698" spans="1:10" x14ac:dyDescent="0.25">
      <c r="A698" s="11" t="s">
        <v>286</v>
      </c>
      <c r="B698" s="178">
        <f t="shared" si="60"/>
        <v>7.480224999999999</v>
      </c>
      <c r="D698" s="277"/>
      <c r="E698" s="277" t="s">
        <v>128</v>
      </c>
      <c r="F698" s="277">
        <v>547</v>
      </c>
      <c r="G698" s="238">
        <f>F698/$J$669</f>
        <v>2.7349999999999999E-2</v>
      </c>
      <c r="H698" s="277"/>
      <c r="I698" s="277"/>
      <c r="J698" s="76"/>
    </row>
    <row r="699" spans="1:10" x14ac:dyDescent="0.25">
      <c r="A699" s="150" t="s">
        <v>286</v>
      </c>
      <c r="B699" s="131">
        <f t="shared" si="60"/>
        <v>35.402499999999989</v>
      </c>
      <c r="C699" s="150"/>
      <c r="D699" s="12"/>
      <c r="E699" s="12" t="s">
        <v>38</v>
      </c>
      <c r="F699" s="12">
        <v>1190</v>
      </c>
      <c r="G699" s="237">
        <f>F699/$J$669</f>
        <v>5.9499999999999997E-2</v>
      </c>
      <c r="H699" s="12"/>
      <c r="I699" s="12"/>
      <c r="J699" s="147"/>
    </row>
    <row r="700" spans="1:10" x14ac:dyDescent="0.25">
      <c r="A700" s="11" t="s">
        <v>288</v>
      </c>
      <c r="B700" s="178">
        <f t="shared" ref="B700:B724" si="62">POWER((F700/$J$700)*100, 2)</f>
        <v>16.560929506246282</v>
      </c>
      <c r="C700" s="11">
        <f>SUM(B700:B724)</f>
        <v>2103.2839192940705</v>
      </c>
      <c r="D700" s="280"/>
      <c r="E700" s="280" t="s">
        <v>5</v>
      </c>
      <c r="F700" s="280">
        <v>10011</v>
      </c>
      <c r="G700" s="238">
        <f t="shared" ref="G700:G711" si="63">F700/$J$700</f>
        <v>4.0695121951219514E-2</v>
      </c>
      <c r="H700" s="280"/>
      <c r="I700" s="280"/>
      <c r="J700" s="76">
        <v>246000</v>
      </c>
    </row>
    <row r="701" spans="1:10" x14ac:dyDescent="0.25">
      <c r="A701" s="11" t="s">
        <v>288</v>
      </c>
      <c r="B701" s="178">
        <f t="shared" si="62"/>
        <v>25.477871802498516</v>
      </c>
      <c r="D701" s="280"/>
      <c r="E701" s="280" t="s">
        <v>93</v>
      </c>
      <c r="F701" s="280">
        <v>12417</v>
      </c>
      <c r="G701" s="238">
        <f t="shared" si="63"/>
        <v>5.0475609756097564E-2</v>
      </c>
      <c r="H701" s="280"/>
      <c r="I701" s="280"/>
      <c r="J701" s="76"/>
    </row>
    <row r="702" spans="1:10" x14ac:dyDescent="0.25">
      <c r="A702" s="11" t="s">
        <v>288</v>
      </c>
      <c r="B702" s="178">
        <f t="shared" si="62"/>
        <v>28.801111111111116</v>
      </c>
      <c r="D702" s="280"/>
      <c r="E702" s="280" t="s">
        <v>6</v>
      </c>
      <c r="F702" s="280">
        <v>13202</v>
      </c>
      <c r="G702" s="238">
        <f t="shared" si="63"/>
        <v>5.3666666666666668E-2</v>
      </c>
      <c r="H702" s="280"/>
      <c r="I702" s="280"/>
      <c r="J702" s="76"/>
    </row>
    <row r="703" spans="1:10" x14ac:dyDescent="0.25">
      <c r="A703" s="11" t="s">
        <v>288</v>
      </c>
      <c r="B703" s="178">
        <f t="shared" si="62"/>
        <v>3.6686165642144226E-3</v>
      </c>
      <c r="D703" s="280"/>
      <c r="E703" s="280" t="s">
        <v>102</v>
      </c>
      <c r="F703" s="280">
        <v>149</v>
      </c>
      <c r="G703" s="238">
        <f t="shared" si="63"/>
        <v>6.0569105691056914E-4</v>
      </c>
      <c r="H703" s="280"/>
      <c r="I703" s="280"/>
      <c r="J703" s="76"/>
    </row>
    <row r="704" spans="1:10" x14ac:dyDescent="0.25">
      <c r="A704" s="11" t="s">
        <v>288</v>
      </c>
      <c r="B704" s="178">
        <f t="shared" si="62"/>
        <v>5.3539559785841755E-5</v>
      </c>
      <c r="D704" s="280"/>
      <c r="E704" s="280" t="s">
        <v>271</v>
      </c>
      <c r="F704" s="280">
        <v>18</v>
      </c>
      <c r="G704" s="238">
        <f t="shared" si="63"/>
        <v>7.317073170731707E-5</v>
      </c>
      <c r="H704" s="280"/>
      <c r="I704" s="280"/>
      <c r="J704" s="76"/>
    </row>
    <row r="705" spans="1:10" x14ac:dyDescent="0.25">
      <c r="A705" s="11" t="s">
        <v>288</v>
      </c>
      <c r="B705" s="178">
        <f t="shared" si="62"/>
        <v>1060.2171326591315</v>
      </c>
      <c r="D705" s="280"/>
      <c r="E705" s="280" t="s">
        <v>15</v>
      </c>
      <c r="F705" s="280">
        <v>80100</v>
      </c>
      <c r="G705" s="238">
        <f t="shared" si="63"/>
        <v>0.32560975609756099</v>
      </c>
      <c r="H705" s="280"/>
      <c r="I705" s="280"/>
      <c r="J705" s="76"/>
    </row>
    <row r="706" spans="1:10" x14ac:dyDescent="0.25">
      <c r="A706" s="11" t="s">
        <v>288</v>
      </c>
      <c r="B706" s="178">
        <f t="shared" si="62"/>
        <v>4.131138872364333E-4</v>
      </c>
      <c r="D706" s="280"/>
      <c r="E706" s="280" t="s">
        <v>213</v>
      </c>
      <c r="F706" s="280">
        <v>50</v>
      </c>
      <c r="G706" s="238">
        <f t="shared" si="63"/>
        <v>2.032520325203252E-4</v>
      </c>
      <c r="H706" s="280"/>
      <c r="I706" s="280"/>
      <c r="J706" s="76"/>
    </row>
    <row r="707" spans="1:10" x14ac:dyDescent="0.25">
      <c r="A707" s="11" t="s">
        <v>288</v>
      </c>
      <c r="B707" s="178">
        <f t="shared" si="62"/>
        <v>376.8333194527068</v>
      </c>
      <c r="D707" s="280"/>
      <c r="E707" s="280" t="s">
        <v>268</v>
      </c>
      <c r="F707" s="280">
        <v>47754</v>
      </c>
      <c r="G707" s="238">
        <f t="shared" si="63"/>
        <v>0.1941219512195122</v>
      </c>
      <c r="H707" s="280"/>
      <c r="I707" s="280"/>
      <c r="J707" s="76"/>
    </row>
    <row r="708" spans="1:10" x14ac:dyDescent="0.25">
      <c r="A708" s="11" t="s">
        <v>288</v>
      </c>
      <c r="B708" s="178">
        <f t="shared" si="62"/>
        <v>1.0327847180910836E-2</v>
      </c>
      <c r="D708" s="280"/>
      <c r="E708" s="280" t="s">
        <v>266</v>
      </c>
      <c r="F708" s="280">
        <v>250</v>
      </c>
      <c r="G708" s="238">
        <f t="shared" si="63"/>
        <v>1.0162601626016261E-3</v>
      </c>
      <c r="H708" s="280"/>
      <c r="I708" s="280"/>
      <c r="J708" s="76"/>
    </row>
    <row r="709" spans="1:10" x14ac:dyDescent="0.25">
      <c r="A709" s="11" t="s">
        <v>288</v>
      </c>
      <c r="B709" s="178">
        <f t="shared" si="62"/>
        <v>2.6970718487672688E-2</v>
      </c>
      <c r="D709" s="280"/>
      <c r="E709" s="280" t="s">
        <v>345</v>
      </c>
      <c r="F709" s="280">
        <v>404</v>
      </c>
      <c r="G709" s="238">
        <f t="shared" si="63"/>
        <v>1.6422764227642277E-3</v>
      </c>
      <c r="H709" s="280"/>
      <c r="I709" s="280"/>
      <c r="J709" s="76"/>
    </row>
    <row r="710" spans="1:10" x14ac:dyDescent="0.25">
      <c r="A710" s="11" t="s">
        <v>288</v>
      </c>
      <c r="B710" s="178">
        <f t="shared" si="62"/>
        <v>8.9002777777777773</v>
      </c>
      <c r="D710" s="280"/>
      <c r="E710" s="280" t="s">
        <v>26</v>
      </c>
      <c r="F710" s="280">
        <v>7339</v>
      </c>
      <c r="G710" s="238">
        <f t="shared" si="63"/>
        <v>2.9833333333333333E-2</v>
      </c>
      <c r="H710" s="280"/>
      <c r="I710" s="280"/>
      <c r="J710" s="76"/>
    </row>
    <row r="711" spans="1:10" x14ac:dyDescent="0.25">
      <c r="A711" s="11" t="s">
        <v>288</v>
      </c>
      <c r="B711" s="178">
        <f t="shared" si="62"/>
        <v>2.6439288783131728E-6</v>
      </c>
      <c r="D711" s="280"/>
      <c r="E711" s="280" t="s">
        <v>346</v>
      </c>
      <c r="F711" s="280">
        <v>4</v>
      </c>
      <c r="G711" s="238">
        <f t="shared" si="63"/>
        <v>1.6260162601626015E-5</v>
      </c>
      <c r="H711" s="280"/>
      <c r="I711" s="280"/>
      <c r="J711" s="76"/>
    </row>
    <row r="712" spans="1:10" x14ac:dyDescent="0.25">
      <c r="A712" s="11" t="s">
        <v>288</v>
      </c>
      <c r="B712" s="178">
        <f t="shared" si="62"/>
        <v>0</v>
      </c>
      <c r="D712" s="280"/>
      <c r="E712" s="280" t="s">
        <v>278</v>
      </c>
      <c r="F712" s="280"/>
      <c r="G712" s="238"/>
      <c r="H712" s="280"/>
      <c r="I712" s="280"/>
      <c r="J712" s="76"/>
    </row>
    <row r="713" spans="1:10" x14ac:dyDescent="0.25">
      <c r="A713" s="11" t="s">
        <v>288</v>
      </c>
      <c r="B713" s="178">
        <f t="shared" si="62"/>
        <v>1.6921144821204306E-4</v>
      </c>
      <c r="D713" s="280"/>
      <c r="E713" s="280" t="s">
        <v>343</v>
      </c>
      <c r="F713" s="280">
        <v>32</v>
      </c>
      <c r="G713" s="238">
        <f t="shared" ref="G713:G720" si="64">F713/$J$700</f>
        <v>1.3008130081300812E-4</v>
      </c>
      <c r="H713" s="280"/>
      <c r="I713" s="280"/>
      <c r="J713" s="76"/>
    </row>
    <row r="714" spans="1:10" x14ac:dyDescent="0.25">
      <c r="A714" s="11" t="s">
        <v>288</v>
      </c>
      <c r="B714" s="178">
        <f t="shared" si="62"/>
        <v>1.7995240928019038</v>
      </c>
      <c r="D714" s="280"/>
      <c r="E714" s="280" t="s">
        <v>139</v>
      </c>
      <c r="F714" s="280">
        <v>3300</v>
      </c>
      <c r="G714" s="238">
        <f t="shared" si="64"/>
        <v>1.3414634146341463E-2</v>
      </c>
      <c r="H714" s="280"/>
      <c r="I714" s="280"/>
      <c r="J714" s="76"/>
    </row>
    <row r="715" spans="1:10" x14ac:dyDescent="0.25">
      <c r="A715" s="11" t="s">
        <v>288</v>
      </c>
      <c r="B715" s="178">
        <f t="shared" si="62"/>
        <v>578.95010922731183</v>
      </c>
      <c r="D715" s="280"/>
      <c r="E715" s="280" t="s">
        <v>92</v>
      </c>
      <c r="F715" s="280">
        <v>59191</v>
      </c>
      <c r="G715" s="238">
        <f t="shared" si="64"/>
        <v>0.24061382113821139</v>
      </c>
      <c r="H715" s="280"/>
      <c r="I715" s="280"/>
      <c r="J715" s="76"/>
    </row>
    <row r="716" spans="1:10" x14ac:dyDescent="0.25">
      <c r="A716" s="11" t="s">
        <v>288</v>
      </c>
      <c r="B716" s="178">
        <f t="shared" si="62"/>
        <v>0.79978848568973515</v>
      </c>
      <c r="D716" s="280"/>
      <c r="E716" s="280" t="s">
        <v>218</v>
      </c>
      <c r="F716" s="280">
        <v>2200</v>
      </c>
      <c r="G716" s="238">
        <f t="shared" si="64"/>
        <v>8.9430894308943094E-3</v>
      </c>
      <c r="H716" s="280"/>
      <c r="I716" s="280"/>
      <c r="J716" s="76"/>
    </row>
    <row r="717" spans="1:10" x14ac:dyDescent="0.25">
      <c r="A717" s="11" t="s">
        <v>288</v>
      </c>
      <c r="B717" s="178">
        <f t="shared" si="62"/>
        <v>1.0327847180910832</v>
      </c>
      <c r="D717" s="280"/>
      <c r="E717" s="280" t="s">
        <v>16</v>
      </c>
      <c r="F717" s="280">
        <v>2500</v>
      </c>
      <c r="G717" s="238">
        <f t="shared" si="64"/>
        <v>1.016260162601626E-2</v>
      </c>
      <c r="H717" s="280"/>
      <c r="I717" s="280"/>
      <c r="J717" s="76"/>
    </row>
    <row r="718" spans="1:10" x14ac:dyDescent="0.25">
      <c r="A718" s="11" t="s">
        <v>288</v>
      </c>
      <c r="B718" s="178">
        <f t="shared" si="62"/>
        <v>1.0163262608235839E-2</v>
      </c>
      <c r="D718" s="280"/>
      <c r="E718" s="280" t="s">
        <v>272</v>
      </c>
      <c r="F718" s="280">
        <v>248</v>
      </c>
      <c r="G718" s="238">
        <f t="shared" si="64"/>
        <v>1.008130081300813E-3</v>
      </c>
      <c r="H718" s="280"/>
      <c r="I718" s="280"/>
      <c r="J718" s="76"/>
    </row>
    <row r="719" spans="1:10" x14ac:dyDescent="0.25">
      <c r="A719" s="11" t="s">
        <v>288</v>
      </c>
      <c r="B719" s="178">
        <f t="shared" si="62"/>
        <v>6.609822195782932E-7</v>
      </c>
      <c r="D719" s="280"/>
      <c r="E719" s="280" t="s">
        <v>347</v>
      </c>
      <c r="F719" s="280">
        <v>2</v>
      </c>
      <c r="G719" s="238">
        <f t="shared" si="64"/>
        <v>8.1300813008130074E-6</v>
      </c>
      <c r="H719" s="280"/>
      <c r="I719" s="280"/>
      <c r="J719" s="76"/>
    </row>
    <row r="720" spans="1:10" x14ac:dyDescent="0.25">
      <c r="A720" s="11" t="s">
        <v>288</v>
      </c>
      <c r="B720" s="178">
        <f t="shared" si="62"/>
        <v>1.2153718024985125</v>
      </c>
      <c r="D720" s="280"/>
      <c r="E720" s="280" t="s">
        <v>161</v>
      </c>
      <c r="F720" s="280">
        <v>2712</v>
      </c>
      <c r="G720" s="238">
        <f t="shared" si="64"/>
        <v>1.1024390243902438E-2</v>
      </c>
      <c r="H720" s="280"/>
      <c r="I720" s="280"/>
      <c r="J720" s="76"/>
    </row>
    <row r="721" spans="1:10" x14ac:dyDescent="0.25">
      <c r="A721" s="11" t="s">
        <v>288</v>
      </c>
      <c r="B721" s="178">
        <f t="shared" si="62"/>
        <v>0</v>
      </c>
      <c r="D721" s="280"/>
      <c r="E721" s="280" t="s">
        <v>193</v>
      </c>
      <c r="F721" s="276"/>
      <c r="G721" s="238"/>
      <c r="H721" s="280"/>
      <c r="I721" s="280"/>
      <c r="J721" s="76"/>
    </row>
    <row r="722" spans="1:10" x14ac:dyDescent="0.25">
      <c r="A722" s="11" t="s">
        <v>288</v>
      </c>
      <c r="B722" s="178">
        <f t="shared" si="62"/>
        <v>0</v>
      </c>
      <c r="D722" s="280"/>
      <c r="E722" s="280" t="s">
        <v>128</v>
      </c>
      <c r="F722" s="276"/>
      <c r="G722" s="238"/>
      <c r="H722" s="280"/>
      <c r="I722" s="280"/>
      <c r="J722" s="76"/>
    </row>
    <row r="723" spans="1:10" x14ac:dyDescent="0.25">
      <c r="A723" s="11" t="s">
        <v>288</v>
      </c>
      <c r="B723" s="178">
        <f t="shared" si="62"/>
        <v>2.643928878313174</v>
      </c>
      <c r="D723" s="280"/>
      <c r="E723" s="280" t="s">
        <v>47</v>
      </c>
      <c r="F723" s="280">
        <v>4000</v>
      </c>
      <c r="G723" s="238">
        <f>F723/$J$700</f>
        <v>1.6260162601626018E-2</v>
      </c>
      <c r="H723" s="280"/>
      <c r="I723" s="280"/>
      <c r="J723" s="76"/>
    </row>
    <row r="724" spans="1:10" x14ac:dyDescent="0.25">
      <c r="A724" s="150" t="s">
        <v>288</v>
      </c>
      <c r="B724" s="131">
        <f t="shared" si="62"/>
        <v>1.652455548945733E-7</v>
      </c>
      <c r="C724" s="150"/>
      <c r="D724" s="131"/>
      <c r="E724" s="131" t="s">
        <v>86</v>
      </c>
      <c r="F724" s="131">
        <v>1</v>
      </c>
      <c r="G724" s="237">
        <f>F724/$J$700</f>
        <v>4.0650406504065037E-6</v>
      </c>
      <c r="H724" s="131"/>
      <c r="I724" s="131"/>
      <c r="J724" s="147"/>
    </row>
    <row r="725" spans="1:10" x14ac:dyDescent="0.25">
      <c r="A725" s="11" t="s">
        <v>289</v>
      </c>
      <c r="B725" s="178">
        <f t="shared" ref="B725:B739" si="65">POWER((F725/$J$725)*100, 2)</f>
        <v>2.4622595859900427</v>
      </c>
      <c r="C725" s="11">
        <f>SUM(B725:B739)</f>
        <v>7062.9571630710134</v>
      </c>
      <c r="D725" s="281"/>
      <c r="E725" s="281" t="s">
        <v>5</v>
      </c>
      <c r="F725" s="281">
        <v>1679</v>
      </c>
      <c r="G725" s="238">
        <f>F725/$J$725</f>
        <v>1.5691588785046728E-2</v>
      </c>
      <c r="H725" s="281"/>
      <c r="I725" s="281"/>
      <c r="J725" s="76">
        <v>107000</v>
      </c>
    </row>
    <row r="726" spans="1:10" x14ac:dyDescent="0.25">
      <c r="A726" s="11" t="s">
        <v>289</v>
      </c>
      <c r="B726" s="178">
        <f t="shared" si="65"/>
        <v>6.7989344047515079</v>
      </c>
      <c r="D726" s="281"/>
      <c r="E726" s="281" t="s">
        <v>93</v>
      </c>
      <c r="F726" s="281">
        <v>2790</v>
      </c>
      <c r="G726" s="238">
        <f>F726/$J$725</f>
        <v>2.6074766355140187E-2</v>
      </c>
      <c r="H726" s="281"/>
      <c r="I726" s="281"/>
      <c r="J726" s="76"/>
    </row>
    <row r="727" spans="1:10" x14ac:dyDescent="0.25">
      <c r="A727" s="11" t="s">
        <v>289</v>
      </c>
      <c r="B727" s="178">
        <f t="shared" si="65"/>
        <v>0.11131889247969255</v>
      </c>
      <c r="D727" s="281"/>
      <c r="E727" s="281" t="s">
        <v>82</v>
      </c>
      <c r="F727" s="281">
        <v>357</v>
      </c>
      <c r="G727" s="238">
        <f>F727/$J$725</f>
        <v>3.336448598130841E-3</v>
      </c>
      <c r="H727" s="281"/>
      <c r="I727" s="281"/>
      <c r="J727" s="76"/>
    </row>
    <row r="728" spans="1:10" x14ac:dyDescent="0.25">
      <c r="A728" s="11" t="s">
        <v>289</v>
      </c>
      <c r="B728" s="178">
        <f t="shared" si="65"/>
        <v>7012.1058607738687</v>
      </c>
      <c r="D728" s="281"/>
      <c r="E728" s="281" t="s">
        <v>15</v>
      </c>
      <c r="F728" s="281">
        <v>89600</v>
      </c>
      <c r="G728" s="238">
        <f>F728/$J$725</f>
        <v>0.83738317757009351</v>
      </c>
      <c r="H728" s="281"/>
      <c r="I728" s="281"/>
      <c r="J728" s="76"/>
    </row>
    <row r="729" spans="1:10" x14ac:dyDescent="0.25">
      <c r="A729" s="11" t="s">
        <v>289</v>
      </c>
      <c r="B729" s="178">
        <f t="shared" si="65"/>
        <v>0</v>
      </c>
      <c r="D729" s="281"/>
      <c r="E729" s="281" t="s">
        <v>348</v>
      </c>
      <c r="F729" s="281"/>
      <c r="G729" s="238"/>
      <c r="H729" s="281"/>
      <c r="I729" s="281"/>
      <c r="J729" s="76"/>
    </row>
    <row r="730" spans="1:10" x14ac:dyDescent="0.25">
      <c r="A730" s="11" t="s">
        <v>289</v>
      </c>
      <c r="B730" s="178">
        <f t="shared" si="65"/>
        <v>8.7343872827321187E-3</v>
      </c>
      <c r="D730" s="281"/>
      <c r="E730" s="281" t="s">
        <v>266</v>
      </c>
      <c r="F730" s="281">
        <v>100</v>
      </c>
      <c r="G730" s="238">
        <f t="shared" ref="G730:G739" si="66">F730/$J$725</f>
        <v>9.3457943925233649E-4</v>
      </c>
      <c r="H730" s="281"/>
      <c r="I730" s="281"/>
      <c r="J730" s="76"/>
    </row>
    <row r="731" spans="1:10" x14ac:dyDescent="0.25">
      <c r="A731" s="11" t="s">
        <v>289</v>
      </c>
      <c r="B731" s="178">
        <f t="shared" si="65"/>
        <v>1.3866713250065507E-2</v>
      </c>
      <c r="D731" s="281"/>
      <c r="E731" s="281" t="s">
        <v>56</v>
      </c>
      <c r="F731" s="281">
        <v>126</v>
      </c>
      <c r="G731" s="238">
        <f t="shared" si="66"/>
        <v>1.1775700934579438E-3</v>
      </c>
      <c r="H731" s="281"/>
      <c r="I731" s="281"/>
      <c r="J731" s="76"/>
    </row>
    <row r="732" spans="1:10" x14ac:dyDescent="0.25">
      <c r="A732" s="11" t="s">
        <v>289</v>
      </c>
      <c r="B732" s="178">
        <f t="shared" si="65"/>
        <v>5.4589920517075716E-2</v>
      </c>
      <c r="D732" s="281"/>
      <c r="E732" s="281" t="s">
        <v>165</v>
      </c>
      <c r="F732" s="281">
        <v>250</v>
      </c>
      <c r="G732" s="238">
        <f t="shared" si="66"/>
        <v>2.3364485981308409E-3</v>
      </c>
      <c r="H732" s="281"/>
      <c r="I732" s="281"/>
      <c r="J732" s="76"/>
    </row>
    <row r="733" spans="1:10" x14ac:dyDescent="0.25">
      <c r="A733" s="11" t="s">
        <v>289</v>
      </c>
      <c r="B733" s="178">
        <f t="shared" si="65"/>
        <v>5.6795353305965586E-2</v>
      </c>
      <c r="D733" s="281"/>
      <c r="E733" s="281" t="s">
        <v>92</v>
      </c>
      <c r="F733" s="281">
        <v>255</v>
      </c>
      <c r="G733" s="238">
        <f t="shared" si="66"/>
        <v>2.3831775700934579E-3</v>
      </c>
      <c r="H733" s="281"/>
      <c r="I733" s="281"/>
      <c r="J733" s="76"/>
    </row>
    <row r="734" spans="1:10" x14ac:dyDescent="0.25">
      <c r="A734" s="11" t="s">
        <v>289</v>
      </c>
      <c r="B734" s="178">
        <f t="shared" si="65"/>
        <v>13.975019652371383</v>
      </c>
      <c r="D734" s="281"/>
      <c r="E734" s="281" t="s">
        <v>16</v>
      </c>
      <c r="F734" s="281">
        <v>4000</v>
      </c>
      <c r="G734" s="238">
        <f t="shared" si="66"/>
        <v>3.7383177570093455E-2</v>
      </c>
      <c r="H734" s="281"/>
      <c r="I734" s="281"/>
      <c r="J734" s="76"/>
    </row>
    <row r="735" spans="1:10" x14ac:dyDescent="0.25">
      <c r="A735" s="11" t="s">
        <v>289</v>
      </c>
      <c r="B735" s="178">
        <f t="shared" si="65"/>
        <v>24.331630710105689</v>
      </c>
      <c r="D735" s="281"/>
      <c r="E735" s="281" t="s">
        <v>121</v>
      </c>
      <c r="F735" s="281">
        <v>5278</v>
      </c>
      <c r="G735" s="238">
        <f t="shared" si="66"/>
        <v>4.9327102803738317E-2</v>
      </c>
      <c r="H735" s="281"/>
      <c r="I735" s="281"/>
      <c r="J735" s="76"/>
    </row>
    <row r="736" spans="1:10" x14ac:dyDescent="0.25">
      <c r="A736" s="11" t="s">
        <v>289</v>
      </c>
      <c r="B736" s="178">
        <f t="shared" si="65"/>
        <v>2.8299414796052056</v>
      </c>
      <c r="D736" s="281"/>
      <c r="E736" s="281" t="s">
        <v>140</v>
      </c>
      <c r="F736" s="281">
        <v>1800</v>
      </c>
      <c r="G736" s="238">
        <f t="shared" si="66"/>
        <v>1.6822429906542057E-2</v>
      </c>
      <c r="H736" s="281"/>
      <c r="I736" s="281"/>
      <c r="J736" s="76"/>
    </row>
    <row r="737" spans="1:11" x14ac:dyDescent="0.25">
      <c r="A737" s="11" t="s">
        <v>289</v>
      </c>
      <c r="B737" s="178">
        <f t="shared" si="65"/>
        <v>3.0404402131190499E-3</v>
      </c>
      <c r="D737" s="281"/>
      <c r="E737" s="281" t="s">
        <v>161</v>
      </c>
      <c r="F737" s="281">
        <v>59</v>
      </c>
      <c r="G737" s="238">
        <f t="shared" si="66"/>
        <v>5.5140186915887852E-4</v>
      </c>
      <c r="H737" s="281"/>
      <c r="I737" s="281"/>
      <c r="J737" s="76"/>
    </row>
    <row r="738" spans="1:11" x14ac:dyDescent="0.25">
      <c r="A738" s="11" t="s">
        <v>289</v>
      </c>
      <c r="B738" s="178">
        <f t="shared" si="65"/>
        <v>2.8299414796052053E-2</v>
      </c>
      <c r="D738" s="281"/>
      <c r="E738" s="281" t="s">
        <v>31</v>
      </c>
      <c r="F738" s="281">
        <v>180</v>
      </c>
      <c r="G738" s="238">
        <f t="shared" si="66"/>
        <v>1.6822429906542056E-3</v>
      </c>
      <c r="H738" s="281"/>
      <c r="I738" s="281"/>
      <c r="J738" s="76"/>
    </row>
    <row r="739" spans="1:11" x14ac:dyDescent="0.25">
      <c r="A739" s="150" t="s">
        <v>289</v>
      </c>
      <c r="B739" s="131">
        <f t="shared" si="65"/>
        <v>0.17687134247532535</v>
      </c>
      <c r="C739" s="150"/>
      <c r="D739" s="12"/>
      <c r="E739" s="12" t="s">
        <v>38</v>
      </c>
      <c r="F739" s="12">
        <v>450</v>
      </c>
      <c r="G739" s="237">
        <f t="shared" si="66"/>
        <v>4.2056074766355141E-3</v>
      </c>
      <c r="H739" s="12"/>
      <c r="I739" s="12"/>
      <c r="J739" s="147"/>
    </row>
    <row r="740" spans="1:11" x14ac:dyDescent="0.25">
      <c r="A740" s="11" t="s">
        <v>290</v>
      </c>
      <c r="B740" s="178">
        <f>POWER((F740/$J$740)*100, 2)</f>
        <v>3043.9952437574311</v>
      </c>
      <c r="C740" s="11">
        <f>SUM(B740:B743)</f>
        <v>4186.1371016646845</v>
      </c>
      <c r="D740" s="282"/>
      <c r="E740" s="282" t="s">
        <v>82</v>
      </c>
      <c r="F740" s="282">
        <v>64000</v>
      </c>
      <c r="G740" s="238">
        <f>F740/$J$740</f>
        <v>0.55172413793103448</v>
      </c>
      <c r="H740" s="282"/>
      <c r="I740" s="282"/>
      <c r="J740" s="76">
        <v>116000</v>
      </c>
    </row>
    <row r="741" spans="1:11" x14ac:dyDescent="0.25">
      <c r="A741" s="11" t="s">
        <v>290</v>
      </c>
      <c r="B741" s="178">
        <f>POWER((F741/$J$740)*100, 2)</f>
        <v>924.57935790725332</v>
      </c>
      <c r="D741" s="282"/>
      <c r="E741" s="282" t="s">
        <v>111</v>
      </c>
      <c r="F741" s="282">
        <v>35272</v>
      </c>
      <c r="G741" s="238">
        <f>F741/$J$740</f>
        <v>0.30406896551724139</v>
      </c>
      <c r="H741" s="282"/>
      <c r="I741" s="282"/>
      <c r="J741" s="76"/>
    </row>
    <row r="742" spans="1:11" x14ac:dyDescent="0.25">
      <c r="A742" s="11" t="s">
        <v>290</v>
      </c>
      <c r="B742" s="178">
        <f>POWER((F742/$J$740)*100, 2)</f>
        <v>217.5625</v>
      </c>
      <c r="D742" s="282"/>
      <c r="E742" s="282" t="s">
        <v>92</v>
      </c>
      <c r="F742" s="282">
        <v>17110</v>
      </c>
      <c r="G742" s="238">
        <f>F742/$J$740</f>
        <v>0.14749999999999999</v>
      </c>
      <c r="H742" s="282"/>
      <c r="I742" s="282"/>
      <c r="J742" s="76"/>
    </row>
    <row r="743" spans="1:11" x14ac:dyDescent="0.25">
      <c r="A743" s="150" t="s">
        <v>290</v>
      </c>
      <c r="B743" s="131">
        <f>POWER((F743/$J$740)*100, 2)</f>
        <v>0</v>
      </c>
      <c r="C743" s="150"/>
      <c r="D743" s="12"/>
      <c r="E743" s="12" t="s">
        <v>38</v>
      </c>
      <c r="F743" s="12"/>
      <c r="G743" s="237"/>
      <c r="H743" s="12"/>
      <c r="I743" s="12"/>
      <c r="J743" s="147"/>
    </row>
    <row r="744" spans="1:11" x14ac:dyDescent="0.25">
      <c r="A744" s="11" t="s">
        <v>291</v>
      </c>
      <c r="B744" s="178">
        <f t="shared" ref="B744:B752" si="67">POWER((F744/$J$744)*100, 2)</f>
        <v>2.6583175803402646</v>
      </c>
      <c r="C744" s="11">
        <f>SUM(B744:B752)</f>
        <v>3772.9198074196602</v>
      </c>
      <c r="D744" s="283"/>
      <c r="E744" s="283" t="s">
        <v>192</v>
      </c>
      <c r="F744" s="283">
        <v>300</v>
      </c>
      <c r="G744" s="238">
        <f t="shared" ref="G744:G752" si="68">F744/$J$744</f>
        <v>1.6304347826086956E-2</v>
      </c>
      <c r="H744" s="283"/>
      <c r="I744" s="283"/>
      <c r="J744" s="76">
        <v>18400</v>
      </c>
      <c r="K744" s="283"/>
    </row>
    <row r="745" spans="1:11" x14ac:dyDescent="0.25">
      <c r="A745" s="11" t="s">
        <v>291</v>
      </c>
      <c r="B745" s="178">
        <f t="shared" si="67"/>
        <v>2563.9912866257096</v>
      </c>
      <c r="D745" s="283"/>
      <c r="E745" s="283" t="s">
        <v>83</v>
      </c>
      <c r="F745" s="283">
        <v>9317</v>
      </c>
      <c r="G745" s="238">
        <f t="shared" si="68"/>
        <v>0.50635869565217395</v>
      </c>
      <c r="H745" s="283"/>
      <c r="I745" s="283"/>
      <c r="J745" s="76"/>
      <c r="K745" s="283"/>
    </row>
    <row r="746" spans="1:11" x14ac:dyDescent="0.25">
      <c r="A746" s="11" t="s">
        <v>291</v>
      </c>
      <c r="B746" s="178">
        <f t="shared" si="67"/>
        <v>7.3842155009451798</v>
      </c>
      <c r="D746" s="283"/>
      <c r="E746" s="283" t="s">
        <v>15</v>
      </c>
      <c r="F746" s="283">
        <v>500</v>
      </c>
      <c r="G746" s="238">
        <f t="shared" si="68"/>
        <v>2.717391304347826E-2</v>
      </c>
      <c r="H746" s="283"/>
      <c r="I746" s="283"/>
      <c r="J746" s="76"/>
      <c r="K746" s="283"/>
    </row>
    <row r="747" spans="1:11" x14ac:dyDescent="0.25">
      <c r="A747" s="11" t="s">
        <v>291</v>
      </c>
      <c r="B747" s="178">
        <f t="shared" si="67"/>
        <v>0.16174385633270322</v>
      </c>
      <c r="D747" s="283"/>
      <c r="E747" s="283" t="s">
        <v>349</v>
      </c>
      <c r="F747" s="283">
        <v>74</v>
      </c>
      <c r="G747" s="238">
        <f t="shared" si="68"/>
        <v>4.0217391304347826E-3</v>
      </c>
      <c r="H747" s="283"/>
      <c r="I747" s="283"/>
      <c r="J747" s="76"/>
      <c r="K747" s="283"/>
    </row>
    <row r="748" spans="1:11" x14ac:dyDescent="0.25">
      <c r="A748" s="11" t="s">
        <v>291</v>
      </c>
      <c r="B748" s="178">
        <f t="shared" si="67"/>
        <v>1117.884688090737</v>
      </c>
      <c r="D748" s="283"/>
      <c r="E748" s="283" t="s">
        <v>111</v>
      </c>
      <c r="F748" s="283">
        <v>6152</v>
      </c>
      <c r="G748" s="238">
        <f t="shared" si="68"/>
        <v>0.33434782608695651</v>
      </c>
      <c r="H748" s="283"/>
      <c r="I748" s="283"/>
      <c r="J748" s="76"/>
      <c r="K748" s="283"/>
    </row>
    <row r="749" spans="1:11" x14ac:dyDescent="0.25">
      <c r="A749" s="11" t="s">
        <v>291</v>
      </c>
      <c r="B749" s="178">
        <f t="shared" si="67"/>
        <v>2.6583175803402646</v>
      </c>
      <c r="D749" s="283"/>
      <c r="E749" s="283" t="s">
        <v>16</v>
      </c>
      <c r="F749" s="283">
        <v>300</v>
      </c>
      <c r="G749" s="238">
        <f t="shared" si="68"/>
        <v>1.6304347826086956E-2</v>
      </c>
      <c r="H749" s="283"/>
      <c r="I749" s="283"/>
      <c r="J749" s="76"/>
      <c r="K749" s="283"/>
    </row>
    <row r="750" spans="1:11" x14ac:dyDescent="0.25">
      <c r="A750" s="11" t="s">
        <v>291</v>
      </c>
      <c r="B750" s="178">
        <f t="shared" si="67"/>
        <v>0.66457939508506614</v>
      </c>
      <c r="D750" s="283"/>
      <c r="E750" s="283" t="s">
        <v>141</v>
      </c>
      <c r="F750" s="283">
        <v>150</v>
      </c>
      <c r="G750" s="238">
        <f t="shared" si="68"/>
        <v>8.152173913043478E-3</v>
      </c>
      <c r="H750" s="283"/>
      <c r="I750" s="283"/>
      <c r="J750" s="76"/>
      <c r="K750" s="283"/>
    </row>
    <row r="751" spans="1:11" x14ac:dyDescent="0.25">
      <c r="A751" s="11" t="s">
        <v>291</v>
      </c>
      <c r="B751" s="178">
        <f t="shared" si="67"/>
        <v>77.51654064272212</v>
      </c>
      <c r="D751" s="283"/>
      <c r="E751" s="283" t="s">
        <v>38</v>
      </c>
      <c r="F751" s="283">
        <v>1620</v>
      </c>
      <c r="G751" s="238">
        <f t="shared" si="68"/>
        <v>8.804347826086957E-2</v>
      </c>
      <c r="H751" s="283"/>
      <c r="I751" s="283"/>
      <c r="J751" s="76"/>
      <c r="K751" s="283"/>
    </row>
    <row r="752" spans="1:11" x14ac:dyDescent="0.25">
      <c r="A752" s="150" t="s">
        <v>291</v>
      </c>
      <c r="B752" s="131">
        <f t="shared" si="67"/>
        <v>1.1814744801512286E-4</v>
      </c>
      <c r="C752" s="150"/>
      <c r="D752" s="12"/>
      <c r="E752" s="12" t="s">
        <v>129</v>
      </c>
      <c r="F752" s="12">
        <v>2</v>
      </c>
      <c r="G752" s="237">
        <f t="shared" si="68"/>
        <v>1.0869565217391305E-4</v>
      </c>
      <c r="H752" s="12"/>
      <c r="I752" s="12"/>
      <c r="J752" s="147"/>
      <c r="K752" s="283"/>
    </row>
    <row r="753" spans="1:10" x14ac:dyDescent="0.25">
      <c r="A753" s="11" t="s">
        <v>293</v>
      </c>
      <c r="B753" s="178">
        <f t="shared" ref="B753:B797" si="69">POWER((F753/$J$753)*100, 2)</f>
        <v>1.0541406645302746E-3</v>
      </c>
      <c r="C753" s="11">
        <f>SUM(B753:B797)</f>
        <v>3382.1847909177873</v>
      </c>
      <c r="D753" s="283"/>
      <c r="E753" s="283" t="s">
        <v>130</v>
      </c>
      <c r="F753" s="283">
        <v>2000</v>
      </c>
      <c r="G753" s="238">
        <f t="shared" ref="G753:G777" si="70">F753/$J$753</f>
        <v>3.2467532467532468E-4</v>
      </c>
      <c r="H753" s="283"/>
      <c r="I753" s="283"/>
      <c r="J753" s="76">
        <v>6160000</v>
      </c>
    </row>
    <row r="754" spans="1:10" x14ac:dyDescent="0.25">
      <c r="A754" s="11" t="s">
        <v>293</v>
      </c>
      <c r="B754" s="178">
        <f t="shared" si="69"/>
        <v>0.66279687236464835</v>
      </c>
      <c r="D754" s="283"/>
      <c r="E754" s="283" t="s">
        <v>97</v>
      </c>
      <c r="F754" s="283">
        <v>50150</v>
      </c>
      <c r="G754" s="238">
        <f t="shared" si="70"/>
        <v>8.1412337662337669E-3</v>
      </c>
      <c r="H754" s="283"/>
      <c r="I754" s="283"/>
      <c r="J754" s="76"/>
    </row>
    <row r="755" spans="1:10" x14ac:dyDescent="0.25">
      <c r="A755" s="11" t="s">
        <v>293</v>
      </c>
      <c r="B755" s="178">
        <f t="shared" si="69"/>
        <v>5.0211948157362117E-3</v>
      </c>
      <c r="D755" s="283"/>
      <c r="E755" s="283" t="s">
        <v>81</v>
      </c>
      <c r="F755" s="283">
        <v>4365</v>
      </c>
      <c r="G755" s="238">
        <f t="shared" si="70"/>
        <v>7.0860389610389609E-4</v>
      </c>
      <c r="H755" s="283"/>
      <c r="I755" s="283"/>
      <c r="J755" s="76"/>
    </row>
    <row r="756" spans="1:10" x14ac:dyDescent="0.25">
      <c r="A756" s="11" t="s">
        <v>293</v>
      </c>
      <c r="B756" s="178">
        <f t="shared" si="69"/>
        <v>8.5385393826952261E-2</v>
      </c>
      <c r="D756" s="283"/>
      <c r="E756" s="283" t="s">
        <v>5</v>
      </c>
      <c r="F756" s="283">
        <v>18000</v>
      </c>
      <c r="G756" s="238">
        <f t="shared" si="70"/>
        <v>2.9220779220779222E-3</v>
      </c>
      <c r="H756" s="283"/>
      <c r="I756" s="283"/>
      <c r="J756" s="76"/>
    </row>
    <row r="757" spans="1:10" x14ac:dyDescent="0.25">
      <c r="A757" s="11" t="s">
        <v>293</v>
      </c>
      <c r="B757" s="178">
        <f t="shared" si="69"/>
        <v>0.23718164951931187</v>
      </c>
      <c r="D757" s="283"/>
      <c r="E757" s="283" t="s">
        <v>100</v>
      </c>
      <c r="F757" s="283">
        <v>30000</v>
      </c>
      <c r="G757" s="238">
        <f t="shared" si="70"/>
        <v>4.87012987012987E-3</v>
      </c>
      <c r="H757" s="283"/>
      <c r="I757" s="283"/>
      <c r="J757" s="76"/>
    </row>
    <row r="758" spans="1:10" x14ac:dyDescent="0.25">
      <c r="A758" s="11" t="s">
        <v>293</v>
      </c>
      <c r="B758" s="178">
        <f t="shared" si="69"/>
        <v>9.5030846791195837E-3</v>
      </c>
      <c r="D758" s="283"/>
      <c r="E758" s="283" t="s">
        <v>93</v>
      </c>
      <c r="F758" s="283">
        <v>6005</v>
      </c>
      <c r="G758" s="238">
        <f t="shared" si="70"/>
        <v>9.7483766233766235E-4</v>
      </c>
      <c r="H758" s="283"/>
      <c r="I758" s="283"/>
      <c r="J758" s="76"/>
    </row>
    <row r="759" spans="1:10" x14ac:dyDescent="0.25">
      <c r="A759" s="11" t="s">
        <v>293</v>
      </c>
      <c r="B759" s="178">
        <f t="shared" si="69"/>
        <v>1.0541406645302746E-3</v>
      </c>
      <c r="D759" s="283"/>
      <c r="E759" s="283" t="s">
        <v>39</v>
      </c>
      <c r="F759" s="283">
        <v>2000</v>
      </c>
      <c r="G759" s="238">
        <f t="shared" si="70"/>
        <v>3.2467532467532468E-4</v>
      </c>
      <c r="H759" s="283"/>
      <c r="I759" s="283"/>
      <c r="J759" s="76"/>
    </row>
    <row r="760" spans="1:10" x14ac:dyDescent="0.25">
      <c r="A760" s="11" t="s">
        <v>293</v>
      </c>
      <c r="B760" s="178">
        <f t="shared" si="69"/>
        <v>0.5314315325096981</v>
      </c>
      <c r="D760" s="283"/>
      <c r="E760" s="283" t="s">
        <v>6</v>
      </c>
      <c r="F760" s="283">
        <v>44906</v>
      </c>
      <c r="G760" s="238">
        <f t="shared" si="70"/>
        <v>7.2899350649350651E-3</v>
      </c>
      <c r="H760" s="283"/>
      <c r="I760" s="283"/>
      <c r="J760" s="76"/>
    </row>
    <row r="761" spans="1:10" x14ac:dyDescent="0.25">
      <c r="A761" s="11" t="s">
        <v>293</v>
      </c>
      <c r="B761" s="178">
        <f t="shared" si="69"/>
        <v>3.7949063923089899</v>
      </c>
      <c r="D761" s="283"/>
      <c r="E761" s="283" t="s">
        <v>101</v>
      </c>
      <c r="F761" s="283">
        <v>120000</v>
      </c>
      <c r="G761" s="238">
        <f t="shared" si="70"/>
        <v>1.948051948051948E-2</v>
      </c>
      <c r="H761" s="283"/>
      <c r="I761" s="283"/>
      <c r="J761" s="76"/>
    </row>
    <row r="762" spans="1:10" x14ac:dyDescent="0.25">
      <c r="A762" s="11" t="s">
        <v>293</v>
      </c>
      <c r="B762" s="178">
        <f t="shared" si="69"/>
        <v>0.1601428890306123</v>
      </c>
      <c r="D762" s="283"/>
      <c r="E762" s="283" t="s">
        <v>102</v>
      </c>
      <c r="F762" s="283">
        <v>24651</v>
      </c>
      <c r="G762" s="238">
        <f t="shared" si="70"/>
        <v>4.0017857142857147E-3</v>
      </c>
      <c r="H762" s="283"/>
      <c r="I762" s="283"/>
      <c r="J762" s="76"/>
    </row>
    <row r="763" spans="1:10" x14ac:dyDescent="0.25">
      <c r="A763" s="11" t="s">
        <v>293</v>
      </c>
      <c r="B763" s="178">
        <f t="shared" si="69"/>
        <v>3.9870235284196323</v>
      </c>
      <c r="D763" s="283"/>
      <c r="E763" s="283" t="s">
        <v>82</v>
      </c>
      <c r="F763" s="283">
        <v>123000</v>
      </c>
      <c r="G763" s="238">
        <f t="shared" si="70"/>
        <v>1.9967532467532467E-2</v>
      </c>
      <c r="H763" s="283"/>
      <c r="I763" s="283"/>
      <c r="J763" s="76"/>
    </row>
    <row r="764" spans="1:10" x14ac:dyDescent="0.25">
      <c r="A764" s="11" t="s">
        <v>293</v>
      </c>
      <c r="B764" s="178">
        <f t="shared" si="69"/>
        <v>1.7850001054140664E-4</v>
      </c>
      <c r="D764" s="283"/>
      <c r="E764" s="283" t="s">
        <v>83</v>
      </c>
      <c r="F764" s="283">
        <v>823</v>
      </c>
      <c r="G764" s="238">
        <f t="shared" si="70"/>
        <v>1.336038961038961E-4</v>
      </c>
      <c r="H764" s="283"/>
      <c r="I764" s="283"/>
      <c r="J764" s="76"/>
    </row>
    <row r="765" spans="1:10" x14ac:dyDescent="0.25">
      <c r="A765" s="11" t="s">
        <v>293</v>
      </c>
      <c r="B765" s="178">
        <f t="shared" si="69"/>
        <v>3228.3057851239673</v>
      </c>
      <c r="D765" s="283"/>
      <c r="E765" s="283" t="s">
        <v>15</v>
      </c>
      <c r="F765" s="283">
        <v>3500000</v>
      </c>
      <c r="G765" s="238">
        <f t="shared" si="70"/>
        <v>0.56818181818181823</v>
      </c>
      <c r="H765" s="283"/>
      <c r="I765" s="283"/>
      <c r="J765" s="76"/>
    </row>
    <row r="766" spans="1:10" x14ac:dyDescent="0.25">
      <c r="A766" s="11" t="s">
        <v>293</v>
      </c>
      <c r="B766" s="178">
        <f t="shared" si="69"/>
        <v>9.4872659807724742E-5</v>
      </c>
      <c r="D766" s="283"/>
      <c r="E766" s="283" t="s">
        <v>103</v>
      </c>
      <c r="F766" s="283">
        <v>600</v>
      </c>
      <c r="G766" s="238">
        <f t="shared" si="70"/>
        <v>9.7402597402597403E-5</v>
      </c>
      <c r="H766" s="283"/>
      <c r="I766" s="283"/>
      <c r="J766" s="76"/>
    </row>
    <row r="767" spans="1:10" x14ac:dyDescent="0.25">
      <c r="A767" s="11" t="s">
        <v>293</v>
      </c>
      <c r="B767" s="178">
        <f t="shared" si="69"/>
        <v>2.3718164951931185E-5</v>
      </c>
      <c r="D767" s="283"/>
      <c r="E767" s="283" t="s">
        <v>106</v>
      </c>
      <c r="F767" s="283">
        <v>300</v>
      </c>
      <c r="G767" s="238">
        <f t="shared" si="70"/>
        <v>4.8701298701298701E-5</v>
      </c>
      <c r="H767" s="283"/>
      <c r="I767" s="283"/>
      <c r="J767" s="76"/>
    </row>
    <row r="768" spans="1:10" x14ac:dyDescent="0.25">
      <c r="A768" s="11" t="s">
        <v>293</v>
      </c>
      <c r="B768" s="178">
        <f t="shared" si="69"/>
        <v>1.4823853094956996</v>
      </c>
      <c r="D768" s="283"/>
      <c r="E768" s="283" t="s">
        <v>152</v>
      </c>
      <c r="F768" s="283">
        <v>75000</v>
      </c>
      <c r="G768" s="238">
        <f t="shared" si="70"/>
        <v>1.2175324675324676E-2</v>
      </c>
      <c r="H768" s="283"/>
      <c r="I768" s="283"/>
      <c r="J768" s="76"/>
    </row>
    <row r="769" spans="1:10" x14ac:dyDescent="0.25">
      <c r="A769" s="11" t="s">
        <v>293</v>
      </c>
      <c r="B769" s="178">
        <f t="shared" si="69"/>
        <v>5.9295412379827966E-2</v>
      </c>
      <c r="D769" s="283"/>
      <c r="E769" s="283" t="s">
        <v>108</v>
      </c>
      <c r="F769" s="283">
        <v>15000</v>
      </c>
      <c r="G769" s="238">
        <f t="shared" si="70"/>
        <v>2.435064935064935E-3</v>
      </c>
      <c r="H769" s="283"/>
      <c r="I769" s="283"/>
      <c r="J769" s="76"/>
    </row>
    <row r="770" spans="1:10" x14ac:dyDescent="0.25">
      <c r="A770" s="11" t="s">
        <v>293</v>
      </c>
      <c r="B770" s="178">
        <f t="shared" si="69"/>
        <v>3.7949063923089899</v>
      </c>
      <c r="D770" s="283"/>
      <c r="E770" s="283" t="s">
        <v>94</v>
      </c>
      <c r="F770" s="283">
        <v>120000</v>
      </c>
      <c r="G770" s="238">
        <f t="shared" si="70"/>
        <v>1.948051948051948E-2</v>
      </c>
      <c r="H770" s="283"/>
      <c r="I770" s="283"/>
      <c r="J770" s="76"/>
    </row>
    <row r="771" spans="1:10" x14ac:dyDescent="0.25">
      <c r="A771" s="11" t="s">
        <v>293</v>
      </c>
      <c r="B771" s="178">
        <f t="shared" si="69"/>
        <v>1.6866250632484401E-4</v>
      </c>
      <c r="D771" s="283"/>
      <c r="E771" s="283" t="s">
        <v>21</v>
      </c>
      <c r="F771" s="283">
        <v>800</v>
      </c>
      <c r="G771" s="238">
        <f t="shared" si="70"/>
        <v>1.2987012987012987E-4</v>
      </c>
      <c r="H771" s="283"/>
      <c r="I771" s="283"/>
      <c r="J771" s="76"/>
    </row>
    <row r="772" spans="1:10" x14ac:dyDescent="0.25">
      <c r="A772" s="11" t="s">
        <v>293</v>
      </c>
      <c r="B772" s="178">
        <f t="shared" si="69"/>
        <v>1.4823853094956991E-6</v>
      </c>
      <c r="D772" s="283"/>
      <c r="E772" s="283" t="s">
        <v>190</v>
      </c>
      <c r="F772" s="283">
        <v>75</v>
      </c>
      <c r="G772" s="238">
        <f t="shared" si="70"/>
        <v>1.2175324675324675E-5</v>
      </c>
      <c r="H772" s="283"/>
      <c r="I772" s="283"/>
      <c r="J772" s="76"/>
    </row>
    <row r="773" spans="1:10" x14ac:dyDescent="0.25">
      <c r="A773" s="11" t="s">
        <v>293</v>
      </c>
      <c r="B773" s="178">
        <f t="shared" si="69"/>
        <v>34.1541575307809</v>
      </c>
      <c r="D773" s="283"/>
      <c r="E773" s="283" t="s">
        <v>9</v>
      </c>
      <c r="F773" s="283">
        <v>360000</v>
      </c>
      <c r="G773" s="238">
        <f t="shared" si="70"/>
        <v>5.844155844155844E-2</v>
      </c>
      <c r="H773" s="283"/>
      <c r="I773" s="283"/>
      <c r="J773" s="76"/>
    </row>
    <row r="774" spans="1:10" x14ac:dyDescent="0.25">
      <c r="A774" s="11" t="s">
        <v>293</v>
      </c>
      <c r="B774" s="178">
        <f t="shared" si="69"/>
        <v>8.9077053729549682</v>
      </c>
      <c r="D774" s="283"/>
      <c r="E774" s="283" t="s">
        <v>24</v>
      </c>
      <c r="F774" s="283">
        <v>183850</v>
      </c>
      <c r="G774" s="238">
        <f t="shared" si="70"/>
        <v>2.9845779220779221E-2</v>
      </c>
      <c r="H774" s="283"/>
      <c r="I774" s="283"/>
      <c r="J774" s="76"/>
    </row>
    <row r="775" spans="1:10" x14ac:dyDescent="0.25">
      <c r="A775" s="11" t="s">
        <v>293</v>
      </c>
      <c r="B775" s="178">
        <f t="shared" si="69"/>
        <v>0.16470947883285542</v>
      </c>
      <c r="D775" s="283"/>
      <c r="E775" s="283" t="s">
        <v>25</v>
      </c>
      <c r="F775" s="283">
        <v>25000</v>
      </c>
      <c r="G775" s="238">
        <f t="shared" si="70"/>
        <v>4.0584415584415581E-3</v>
      </c>
      <c r="H775" s="283"/>
      <c r="I775" s="283"/>
      <c r="J775" s="76"/>
    </row>
    <row r="776" spans="1:10" x14ac:dyDescent="0.25">
      <c r="A776" s="11" t="s">
        <v>293</v>
      </c>
      <c r="B776" s="178">
        <f t="shared" si="69"/>
        <v>4.6616735537190084E-2</v>
      </c>
      <c r="D776" s="283"/>
      <c r="E776" s="283" t="s">
        <v>36</v>
      </c>
      <c r="F776" s="283">
        <v>13300</v>
      </c>
      <c r="G776" s="238">
        <f t="shared" si="70"/>
        <v>2.1590909090909091E-3</v>
      </c>
      <c r="H776" s="283"/>
      <c r="I776" s="283"/>
      <c r="J776" s="76"/>
    </row>
    <row r="777" spans="1:10" x14ac:dyDescent="0.25">
      <c r="A777" s="11" t="s">
        <v>293</v>
      </c>
      <c r="B777" s="178">
        <f t="shared" si="69"/>
        <v>1.2913223140495871</v>
      </c>
      <c r="D777" s="283"/>
      <c r="E777" s="283" t="s">
        <v>176</v>
      </c>
      <c r="F777" s="283">
        <v>70000</v>
      </c>
      <c r="G777" s="238">
        <f t="shared" si="70"/>
        <v>1.1363636363636364E-2</v>
      </c>
      <c r="H777" s="283"/>
      <c r="I777" s="283"/>
      <c r="J777" s="76"/>
    </row>
    <row r="778" spans="1:10" x14ac:dyDescent="0.25">
      <c r="A778" s="11" t="s">
        <v>293</v>
      </c>
      <c r="B778" s="178">
        <f t="shared" si="69"/>
        <v>0</v>
      </c>
      <c r="D778" s="283"/>
      <c r="E778" s="283" t="s">
        <v>220</v>
      </c>
      <c r="F778" s="283"/>
      <c r="G778" s="238"/>
      <c r="H778" s="283"/>
      <c r="I778" s="283"/>
      <c r="J778" s="76"/>
    </row>
    <row r="779" spans="1:10" x14ac:dyDescent="0.25">
      <c r="A779" s="11" t="s">
        <v>293</v>
      </c>
      <c r="B779" s="178">
        <f t="shared" si="69"/>
        <v>1.1479591836734696E-2</v>
      </c>
      <c r="D779" s="283"/>
      <c r="E779" s="283" t="s">
        <v>170</v>
      </c>
      <c r="F779" s="283">
        <v>6600</v>
      </c>
      <c r="G779" s="238">
        <f t="shared" ref="G779:G797" si="71">F779/$J$753</f>
        <v>1.0714285714285715E-3</v>
      </c>
      <c r="H779" s="283"/>
      <c r="I779" s="283"/>
      <c r="J779" s="76"/>
    </row>
    <row r="780" spans="1:10" x14ac:dyDescent="0.25">
      <c r="A780" s="11" t="s">
        <v>293</v>
      </c>
      <c r="B780" s="178">
        <f t="shared" si="69"/>
        <v>4.8071986211840112E-2</v>
      </c>
      <c r="D780" s="283"/>
      <c r="E780" s="283" t="s">
        <v>154</v>
      </c>
      <c r="F780" s="283">
        <v>13506</v>
      </c>
      <c r="G780" s="238">
        <f t="shared" si="71"/>
        <v>2.1925324675324677E-3</v>
      </c>
      <c r="H780" s="283"/>
      <c r="I780" s="283"/>
      <c r="J780" s="76"/>
    </row>
    <row r="781" spans="1:10" x14ac:dyDescent="0.25">
      <c r="A781" s="11" t="s">
        <v>293</v>
      </c>
      <c r="B781" s="178">
        <f t="shared" si="69"/>
        <v>6.5749784451952262</v>
      </c>
      <c r="D781" s="283"/>
      <c r="E781" s="283" t="s">
        <v>26</v>
      </c>
      <c r="F781" s="283">
        <v>157953</v>
      </c>
      <c r="G781" s="238">
        <f t="shared" si="71"/>
        <v>2.5641720779220778E-2</v>
      </c>
      <c r="H781" s="283"/>
      <c r="I781" s="283"/>
      <c r="J781" s="76"/>
    </row>
    <row r="782" spans="1:10" x14ac:dyDescent="0.25">
      <c r="A782" s="11" t="s">
        <v>293</v>
      </c>
      <c r="B782" s="178">
        <f t="shared" si="69"/>
        <v>28.515773376886909</v>
      </c>
      <c r="D782" s="283"/>
      <c r="E782" s="283" t="s">
        <v>56</v>
      </c>
      <c r="F782" s="283">
        <v>328945</v>
      </c>
      <c r="G782" s="238">
        <f t="shared" si="71"/>
        <v>5.3400162337662337E-2</v>
      </c>
      <c r="H782" s="283"/>
      <c r="I782" s="283"/>
      <c r="J782" s="76"/>
    </row>
    <row r="783" spans="1:10" x14ac:dyDescent="0.25">
      <c r="A783" s="11" t="s">
        <v>293</v>
      </c>
      <c r="B783" s="178">
        <f t="shared" si="69"/>
        <v>6.5883791533142182E-3</v>
      </c>
      <c r="D783" s="283"/>
      <c r="E783" s="283" t="s">
        <v>165</v>
      </c>
      <c r="F783" s="283">
        <v>5000</v>
      </c>
      <c r="G783" s="238">
        <f t="shared" si="71"/>
        <v>8.1168831168831174E-4</v>
      </c>
      <c r="H783" s="283"/>
      <c r="I783" s="283"/>
      <c r="J783" s="76"/>
    </row>
    <row r="784" spans="1:10" x14ac:dyDescent="0.25">
      <c r="A784" s="11" t="s">
        <v>293</v>
      </c>
      <c r="B784" s="178">
        <f t="shared" si="69"/>
        <v>0.11080468486464834</v>
      </c>
      <c r="D784" s="283"/>
      <c r="E784" s="283" t="s">
        <v>139</v>
      </c>
      <c r="F784" s="283">
        <v>20505</v>
      </c>
      <c r="G784" s="238">
        <f t="shared" si="71"/>
        <v>3.3287337662337661E-3</v>
      </c>
      <c r="H784" s="283"/>
      <c r="I784" s="283"/>
      <c r="J784" s="76"/>
    </row>
    <row r="785" spans="1:10" x14ac:dyDescent="0.25">
      <c r="A785" s="11" t="s">
        <v>293</v>
      </c>
      <c r="B785" s="178">
        <f t="shared" si="69"/>
        <v>3.2504806881430261E-3</v>
      </c>
      <c r="D785" s="283"/>
      <c r="E785" s="283" t="s">
        <v>28</v>
      </c>
      <c r="F785" s="283">
        <v>3512</v>
      </c>
      <c r="G785" s="238">
        <f t="shared" si="71"/>
        <v>5.7012987012987012E-4</v>
      </c>
      <c r="H785" s="283"/>
      <c r="I785" s="283"/>
      <c r="J785" s="76"/>
    </row>
    <row r="786" spans="1:10" x14ac:dyDescent="0.25">
      <c r="A786" s="11" t="s">
        <v>293</v>
      </c>
      <c r="B786" s="178">
        <f t="shared" si="69"/>
        <v>6.5883791533142164E-5</v>
      </c>
      <c r="D786" s="283"/>
      <c r="E786" s="283" t="s">
        <v>92</v>
      </c>
      <c r="F786" s="283">
        <v>500</v>
      </c>
      <c r="G786" s="238">
        <f t="shared" si="71"/>
        <v>8.1168831168831169E-5</v>
      </c>
      <c r="H786" s="283"/>
      <c r="I786" s="283"/>
      <c r="J786" s="76"/>
    </row>
    <row r="787" spans="1:10" x14ac:dyDescent="0.25">
      <c r="A787" s="11" t="s">
        <v>293</v>
      </c>
      <c r="B787" s="178">
        <f t="shared" si="69"/>
        <v>5.6762525826446293E-3</v>
      </c>
      <c r="D787" s="283"/>
      <c r="E787" s="283" t="s">
        <v>29</v>
      </c>
      <c r="F787" s="283">
        <v>4641</v>
      </c>
      <c r="G787" s="238">
        <f t="shared" si="71"/>
        <v>7.5340909090909093E-4</v>
      </c>
      <c r="H787" s="283"/>
      <c r="I787" s="283"/>
      <c r="J787" s="76"/>
    </row>
    <row r="788" spans="1:10" x14ac:dyDescent="0.25">
      <c r="A788" s="11" t="s">
        <v>293</v>
      </c>
      <c r="B788" s="178">
        <f t="shared" si="69"/>
        <v>0.94872659807724746</v>
      </c>
      <c r="D788" s="283"/>
      <c r="E788" s="283" t="s">
        <v>16</v>
      </c>
      <c r="F788" s="283">
        <v>60000</v>
      </c>
      <c r="G788" s="238">
        <f t="shared" si="71"/>
        <v>9.74025974025974E-3</v>
      </c>
      <c r="H788" s="283"/>
      <c r="I788" s="283"/>
      <c r="J788" s="76"/>
    </row>
    <row r="789" spans="1:10" x14ac:dyDescent="0.25">
      <c r="A789" s="11" t="s">
        <v>293</v>
      </c>
      <c r="B789" s="178">
        <f t="shared" si="69"/>
        <v>1.2913223140495866E-2</v>
      </c>
      <c r="D789" s="283"/>
      <c r="E789" s="283" t="s">
        <v>54</v>
      </c>
      <c r="F789" s="283">
        <v>7000</v>
      </c>
      <c r="G789" s="238">
        <f t="shared" si="71"/>
        <v>1.1363636363636363E-3</v>
      </c>
      <c r="H789" s="283"/>
      <c r="I789" s="283"/>
      <c r="J789" s="76"/>
    </row>
    <row r="790" spans="1:10" x14ac:dyDescent="0.25">
      <c r="A790" s="11" t="s">
        <v>293</v>
      </c>
      <c r="B790" s="178">
        <f t="shared" si="69"/>
        <v>6.7465002529937576E-2</v>
      </c>
      <c r="D790" s="283"/>
      <c r="E790" s="283" t="s">
        <v>120</v>
      </c>
      <c r="F790" s="283">
        <v>16000</v>
      </c>
      <c r="G790" s="238">
        <f t="shared" si="71"/>
        <v>2.5974025974025974E-3</v>
      </c>
      <c r="H790" s="283"/>
      <c r="I790" s="283"/>
      <c r="J790" s="76"/>
    </row>
    <row r="791" spans="1:10" x14ac:dyDescent="0.25">
      <c r="A791" s="11" t="s">
        <v>293</v>
      </c>
      <c r="B791" s="178">
        <f t="shared" si="69"/>
        <v>2.1315609714960366E-3</v>
      </c>
      <c r="D791" s="283"/>
      <c r="E791" s="283" t="s">
        <v>121</v>
      </c>
      <c r="F791" s="283">
        <v>2844</v>
      </c>
      <c r="G791" s="238">
        <f t="shared" si="71"/>
        <v>4.6168831168831169E-4</v>
      </c>
      <c r="H791" s="283"/>
      <c r="I791" s="283"/>
      <c r="J791" s="76"/>
    </row>
    <row r="792" spans="1:10" x14ac:dyDescent="0.25">
      <c r="A792" s="11" t="s">
        <v>293</v>
      </c>
      <c r="B792" s="178">
        <f t="shared" si="69"/>
        <v>0.17814977230561643</v>
      </c>
      <c r="D792" s="283"/>
      <c r="E792" s="283" t="s">
        <v>32</v>
      </c>
      <c r="F792" s="283">
        <v>26000</v>
      </c>
      <c r="G792" s="238">
        <f t="shared" si="71"/>
        <v>4.2207792207792205E-3</v>
      </c>
      <c r="H792" s="283"/>
      <c r="I792" s="283"/>
      <c r="J792" s="76"/>
    </row>
    <row r="793" spans="1:10" x14ac:dyDescent="0.25">
      <c r="A793" s="11" t="s">
        <v>293</v>
      </c>
      <c r="B793" s="178">
        <f t="shared" si="69"/>
        <v>1.525866625906561</v>
      </c>
      <c r="D793" s="283"/>
      <c r="E793" s="283" t="s">
        <v>161</v>
      </c>
      <c r="F793" s="283">
        <v>76092</v>
      </c>
      <c r="G793" s="238">
        <f t="shared" si="71"/>
        <v>1.2352597402597403E-2</v>
      </c>
      <c r="H793" s="283"/>
      <c r="I793" s="283"/>
      <c r="J793" s="76"/>
    </row>
    <row r="794" spans="1:10" x14ac:dyDescent="0.25">
      <c r="A794" s="11" t="s">
        <v>293</v>
      </c>
      <c r="B794" s="178">
        <f t="shared" si="69"/>
        <v>7.4027028166638551E-5</v>
      </c>
      <c r="D794" s="283"/>
      <c r="E794" s="283" t="s">
        <v>166</v>
      </c>
      <c r="F794" s="283">
        <v>530</v>
      </c>
      <c r="G794" s="238">
        <f t="shared" si="71"/>
        <v>8.6038961038961036E-5</v>
      </c>
      <c r="H794" s="283"/>
      <c r="I794" s="283"/>
      <c r="J794" s="76"/>
    </row>
    <row r="795" spans="1:10" x14ac:dyDescent="0.25">
      <c r="A795" s="11" t="s">
        <v>293</v>
      </c>
      <c r="B795" s="178">
        <f t="shared" si="69"/>
        <v>5.9341276364058038</v>
      </c>
      <c r="D795" s="283"/>
      <c r="E795" s="283" t="s">
        <v>31</v>
      </c>
      <c r="F795" s="283">
        <v>150058</v>
      </c>
      <c r="G795" s="238">
        <f t="shared" si="71"/>
        <v>2.4360064935064936E-2</v>
      </c>
      <c r="H795" s="283"/>
      <c r="I795" s="283"/>
      <c r="J795" s="76"/>
    </row>
    <row r="796" spans="1:10" x14ac:dyDescent="0.25">
      <c r="A796" s="11" t="s">
        <v>293</v>
      </c>
      <c r="B796" s="178">
        <f t="shared" si="69"/>
        <v>0.91736591330747164</v>
      </c>
      <c r="D796" s="283"/>
      <c r="E796" s="283" t="s">
        <v>128</v>
      </c>
      <c r="F796" s="283">
        <v>59000</v>
      </c>
      <c r="G796" s="238">
        <f t="shared" si="71"/>
        <v>9.5779220779220776E-3</v>
      </c>
      <c r="H796" s="283"/>
      <c r="I796" s="283"/>
      <c r="J796" s="76"/>
    </row>
    <row r="797" spans="1:10" x14ac:dyDescent="0.25">
      <c r="A797" s="150" t="s">
        <v>293</v>
      </c>
      <c r="B797" s="131">
        <f t="shared" si="69"/>
        <v>49.638429752066109</v>
      </c>
      <c r="C797" s="150"/>
      <c r="D797" s="12"/>
      <c r="E797" s="12" t="s">
        <v>38</v>
      </c>
      <c r="F797" s="12">
        <v>434000</v>
      </c>
      <c r="G797" s="237">
        <f t="shared" si="71"/>
        <v>7.045454545454545E-2</v>
      </c>
      <c r="H797" s="12"/>
      <c r="I797" s="12"/>
      <c r="J797" s="147"/>
    </row>
    <row r="798" spans="1:10" x14ac:dyDescent="0.25">
      <c r="A798" s="11" t="s">
        <v>296</v>
      </c>
      <c r="B798" s="178">
        <f t="shared" ref="B798:B809" si="72">POWER((F798/$J$798)*100, 2)</f>
        <v>2846.6128792385489</v>
      </c>
      <c r="C798" s="11">
        <f>SUM(B798:B809)</f>
        <v>3599.4199881023201</v>
      </c>
      <c r="D798" s="285"/>
      <c r="E798" s="285" t="s">
        <v>5</v>
      </c>
      <c r="F798" s="285">
        <v>350</v>
      </c>
      <c r="G798" s="238">
        <f>F798/$J$798</f>
        <v>0.53353658536585369</v>
      </c>
      <c r="H798" s="285"/>
      <c r="I798" s="285"/>
      <c r="J798" s="76">
        <v>656</v>
      </c>
    </row>
    <row r="799" spans="1:10" x14ac:dyDescent="0.25">
      <c r="A799" s="11" t="s">
        <v>296</v>
      </c>
      <c r="B799" s="178">
        <f t="shared" si="72"/>
        <v>632.64518887566919</v>
      </c>
      <c r="D799" s="285"/>
      <c r="E799" s="285" t="s">
        <v>6</v>
      </c>
      <c r="F799" s="285">
        <v>165</v>
      </c>
      <c r="G799" s="238">
        <f>F799/$J$798</f>
        <v>0.25152439024390244</v>
      </c>
      <c r="H799" s="285"/>
      <c r="I799" s="285"/>
      <c r="J799" s="76"/>
    </row>
    <row r="800" spans="1:10" x14ac:dyDescent="0.25">
      <c r="A800" s="11" t="s">
        <v>296</v>
      </c>
      <c r="B800" s="178">
        <f t="shared" si="72"/>
        <v>2.3237656157049376</v>
      </c>
      <c r="D800" s="285"/>
      <c r="E800" s="285" t="s">
        <v>271</v>
      </c>
      <c r="F800" s="285">
        <v>10</v>
      </c>
      <c r="G800" s="238">
        <f>F800/$J$798</f>
        <v>1.524390243902439E-2</v>
      </c>
      <c r="H800" s="285"/>
      <c r="I800" s="285"/>
      <c r="J800" s="76"/>
    </row>
    <row r="801" spans="1:10" x14ac:dyDescent="0.25">
      <c r="A801" s="11" t="s">
        <v>296</v>
      </c>
      <c r="B801" s="178">
        <f t="shared" si="72"/>
        <v>67.761005353955994</v>
      </c>
      <c r="D801" s="285"/>
      <c r="E801" s="285" t="s">
        <v>82</v>
      </c>
      <c r="F801" s="285">
        <v>54</v>
      </c>
      <c r="G801" s="238">
        <f>F801/$J$798</f>
        <v>8.2317073170731711E-2</v>
      </c>
      <c r="H801" s="285"/>
      <c r="I801" s="285"/>
      <c r="J801" s="76"/>
    </row>
    <row r="802" spans="1:10" x14ac:dyDescent="0.25">
      <c r="A802" s="11" t="s">
        <v>296</v>
      </c>
      <c r="B802" s="178">
        <f t="shared" si="72"/>
        <v>0</v>
      </c>
      <c r="D802" s="285"/>
      <c r="E802" s="285" t="s">
        <v>213</v>
      </c>
      <c r="F802" s="285"/>
      <c r="G802" s="238"/>
      <c r="H802" s="285"/>
      <c r="I802" s="285"/>
      <c r="J802" s="76"/>
    </row>
    <row r="803" spans="1:10" x14ac:dyDescent="0.25">
      <c r="A803" s="11" t="s">
        <v>296</v>
      </c>
      <c r="B803" s="178">
        <f t="shared" si="72"/>
        <v>19.542868828078525</v>
      </c>
      <c r="D803" s="285"/>
      <c r="E803" s="285" t="s">
        <v>273</v>
      </c>
      <c r="F803" s="285">
        <v>29</v>
      </c>
      <c r="G803" s="238">
        <f>F803/$J$798</f>
        <v>4.4207317073170729E-2</v>
      </c>
      <c r="H803" s="285"/>
      <c r="I803" s="285"/>
      <c r="J803" s="76"/>
    </row>
    <row r="804" spans="1:10" x14ac:dyDescent="0.25">
      <c r="A804" s="11" t="s">
        <v>296</v>
      </c>
      <c r="B804" s="178">
        <f t="shared" si="72"/>
        <v>0</v>
      </c>
      <c r="D804" s="285"/>
      <c r="E804" s="285" t="s">
        <v>27</v>
      </c>
      <c r="F804" s="285"/>
      <c r="G804" s="238"/>
      <c r="H804" s="285"/>
      <c r="I804" s="285"/>
      <c r="J804" s="76"/>
    </row>
    <row r="805" spans="1:10" s="285" customFormat="1" x14ac:dyDescent="0.25">
      <c r="A805" s="11" t="s">
        <v>296</v>
      </c>
      <c r="B805" s="178">
        <f t="shared" si="72"/>
        <v>0</v>
      </c>
      <c r="C805" s="11"/>
      <c r="E805" s="285" t="s">
        <v>84</v>
      </c>
      <c r="G805" s="238"/>
      <c r="J805" s="76"/>
    </row>
    <row r="806" spans="1:10" x14ac:dyDescent="0.25">
      <c r="A806" s="11" t="s">
        <v>296</v>
      </c>
      <c r="B806" s="178">
        <f t="shared" si="72"/>
        <v>5.22847263533611</v>
      </c>
      <c r="D806" s="285"/>
      <c r="E806" s="285" t="s">
        <v>139</v>
      </c>
      <c r="F806" s="285">
        <v>15</v>
      </c>
      <c r="G806" s="238">
        <f>F806/$J$798</f>
        <v>2.2865853658536585E-2</v>
      </c>
      <c r="H806" s="285"/>
      <c r="I806" s="285"/>
      <c r="J806" s="76"/>
    </row>
    <row r="807" spans="1:10" x14ac:dyDescent="0.25">
      <c r="A807" s="11" t="s">
        <v>296</v>
      </c>
      <c r="B807" s="178">
        <f t="shared" si="72"/>
        <v>25.305807555026778</v>
      </c>
      <c r="D807" s="285"/>
      <c r="E807" s="285" t="s">
        <v>272</v>
      </c>
      <c r="F807" s="285">
        <v>33</v>
      </c>
      <c r="G807" s="238">
        <f>F807/$J$798</f>
        <v>5.0304878048780491E-2</v>
      </c>
      <c r="H807" s="285"/>
      <c r="I807" s="285"/>
      <c r="J807" s="76"/>
    </row>
    <row r="808" spans="1:10" x14ac:dyDescent="0.25">
      <c r="A808" s="11" t="s">
        <v>296</v>
      </c>
      <c r="B808" s="178">
        <f t="shared" si="72"/>
        <v>0</v>
      </c>
      <c r="D808" s="285"/>
      <c r="E808" s="285" t="s">
        <v>193</v>
      </c>
      <c r="F808" s="284"/>
      <c r="G808" s="238"/>
      <c r="H808" s="285"/>
      <c r="I808" s="285"/>
      <c r="J808" s="76"/>
    </row>
    <row r="809" spans="1:10" x14ac:dyDescent="0.25">
      <c r="A809" s="150" t="s">
        <v>296</v>
      </c>
      <c r="B809" s="131">
        <f t="shared" si="72"/>
        <v>0</v>
      </c>
      <c r="C809" s="150"/>
      <c r="D809" s="12"/>
      <c r="E809" s="12" t="s">
        <v>86</v>
      </c>
      <c r="F809" s="12"/>
      <c r="G809" s="237"/>
      <c r="H809" s="12"/>
      <c r="I809" s="12"/>
      <c r="J809" s="147"/>
    </row>
    <row r="810" spans="1:10" x14ac:dyDescent="0.25">
      <c r="A810" s="11" t="s">
        <v>352</v>
      </c>
      <c r="B810" s="178">
        <f t="shared" ref="B810:B825" si="73">POWER((F810/$J$810)*100, 2)</f>
        <v>18.237657339459226</v>
      </c>
      <c r="C810" s="11">
        <f>SUM(B810:B825)</f>
        <v>6913.5305321222258</v>
      </c>
      <c r="D810" s="288"/>
      <c r="E810" s="288" t="s">
        <v>131</v>
      </c>
      <c r="F810" s="288">
        <v>1610</v>
      </c>
      <c r="G810" s="238">
        <f>F810/$J$810</f>
        <v>4.2705570291777191E-2</v>
      </c>
      <c r="H810" s="288"/>
      <c r="I810" s="288"/>
      <c r="J810" s="76">
        <v>37700</v>
      </c>
    </row>
    <row r="811" spans="1:10" x14ac:dyDescent="0.25">
      <c r="A811" s="11" t="s">
        <v>352</v>
      </c>
      <c r="B811" s="178">
        <f t="shared" si="73"/>
        <v>0.78489259756981344</v>
      </c>
      <c r="D811" s="288"/>
      <c r="E811" s="288" t="s">
        <v>93</v>
      </c>
      <c r="F811" s="288">
        <v>334</v>
      </c>
      <c r="G811" s="238">
        <f>F811/$J$810</f>
        <v>8.8594164456233422E-3</v>
      </c>
      <c r="H811" s="288"/>
      <c r="I811" s="288"/>
      <c r="J811" s="76"/>
    </row>
    <row r="812" spans="1:10" x14ac:dyDescent="0.25">
      <c r="A812" s="11" t="s">
        <v>352</v>
      </c>
      <c r="B812" s="178">
        <f t="shared" si="73"/>
        <v>1.1890606420927466E-3</v>
      </c>
      <c r="D812" s="288"/>
      <c r="E812" s="288" t="s">
        <v>6</v>
      </c>
      <c r="F812" s="288">
        <v>13</v>
      </c>
      <c r="G812" s="238">
        <f>F812/$J$810</f>
        <v>3.4482758620689653E-4</v>
      </c>
      <c r="H812" s="288"/>
      <c r="I812" s="288"/>
      <c r="J812" s="76"/>
    </row>
    <row r="813" spans="1:10" x14ac:dyDescent="0.25">
      <c r="A813" s="11" t="s">
        <v>352</v>
      </c>
      <c r="B813" s="178">
        <f t="shared" si="73"/>
        <v>5.3254437869822494E-2</v>
      </c>
      <c r="D813" s="288"/>
      <c r="E813" s="288" t="s">
        <v>102</v>
      </c>
      <c r="F813" s="288">
        <v>87</v>
      </c>
      <c r="G813" s="238">
        <f>F813/$J$810</f>
        <v>2.3076923076923079E-3</v>
      </c>
      <c r="H813" s="288"/>
      <c r="I813" s="288"/>
      <c r="J813" s="76"/>
    </row>
    <row r="814" spans="1:10" x14ac:dyDescent="0.25">
      <c r="A814" s="11" t="s">
        <v>352</v>
      </c>
      <c r="B814" s="178">
        <f t="shared" si="73"/>
        <v>0</v>
      </c>
      <c r="D814" s="288"/>
      <c r="E814" s="288" t="s">
        <v>82</v>
      </c>
      <c r="F814" s="287"/>
      <c r="G814" s="238"/>
      <c r="H814" s="288"/>
      <c r="I814" s="288"/>
      <c r="J814" s="76"/>
    </row>
    <row r="815" spans="1:10" x14ac:dyDescent="0.25">
      <c r="A815" s="11" t="s">
        <v>352</v>
      </c>
      <c r="B815" s="178">
        <f t="shared" si="73"/>
        <v>6805.1558795179026</v>
      </c>
      <c r="D815" s="288"/>
      <c r="E815" s="288" t="s">
        <v>15</v>
      </c>
      <c r="F815" s="288">
        <v>31100</v>
      </c>
      <c r="G815" s="238">
        <f t="shared" ref="G815:G823" si="74">F815/$J$810</f>
        <v>0.82493368700265257</v>
      </c>
      <c r="H815" s="288"/>
      <c r="I815" s="288"/>
      <c r="J815" s="76"/>
    </row>
    <row r="816" spans="1:10" x14ac:dyDescent="0.25">
      <c r="A816" s="11" t="s">
        <v>352</v>
      </c>
      <c r="B816" s="178">
        <f t="shared" si="73"/>
        <v>1.7589654468827616</v>
      </c>
      <c r="D816" s="288"/>
      <c r="E816" s="288" t="s">
        <v>220</v>
      </c>
      <c r="F816" s="288">
        <v>500</v>
      </c>
      <c r="G816" s="238">
        <f t="shared" si="74"/>
        <v>1.3262599469496022E-2</v>
      </c>
      <c r="H816" s="288"/>
      <c r="I816" s="288"/>
      <c r="J816" s="76"/>
    </row>
    <row r="817" spans="1:10" x14ac:dyDescent="0.25">
      <c r="A817" s="11" t="s">
        <v>352</v>
      </c>
      <c r="B817" s="178">
        <f t="shared" si="73"/>
        <v>8.5133927629125659E-4</v>
      </c>
      <c r="D817" s="288"/>
      <c r="E817" s="288" t="s">
        <v>56</v>
      </c>
      <c r="F817" s="288">
        <v>11</v>
      </c>
      <c r="G817" s="238">
        <f t="shared" si="74"/>
        <v>2.9177718832891248E-4</v>
      </c>
      <c r="H817" s="288"/>
      <c r="I817" s="288"/>
      <c r="J817" s="76"/>
    </row>
    <row r="818" spans="1:10" x14ac:dyDescent="0.25">
      <c r="A818" s="11" t="s">
        <v>352</v>
      </c>
      <c r="B818" s="178">
        <f t="shared" si="73"/>
        <v>5.1291432431101328E-3</v>
      </c>
      <c r="D818" s="288"/>
      <c r="E818" s="288" t="s">
        <v>194</v>
      </c>
      <c r="F818" s="288">
        <v>27</v>
      </c>
      <c r="G818" s="238">
        <f t="shared" si="74"/>
        <v>7.1618037135278518E-4</v>
      </c>
      <c r="H818" s="288"/>
      <c r="I818" s="288"/>
      <c r="J818" s="76"/>
    </row>
    <row r="819" spans="1:10" x14ac:dyDescent="0.25">
      <c r="A819" s="11" t="s">
        <v>352</v>
      </c>
      <c r="B819" s="178">
        <f t="shared" si="73"/>
        <v>0</v>
      </c>
      <c r="D819" s="288"/>
      <c r="E819" s="288" t="s">
        <v>92</v>
      </c>
      <c r="F819" s="288"/>
      <c r="G819" s="238">
        <f t="shared" si="74"/>
        <v>0</v>
      </c>
      <c r="H819" s="288"/>
      <c r="I819" s="288"/>
      <c r="J819" s="76"/>
    </row>
    <row r="820" spans="1:10" x14ac:dyDescent="0.25">
      <c r="A820" s="11" t="s">
        <v>352</v>
      </c>
      <c r="B820" s="178">
        <f t="shared" si="73"/>
        <v>1.3252467828521977</v>
      </c>
      <c r="D820" s="288"/>
      <c r="E820" s="288" t="s">
        <v>85</v>
      </c>
      <c r="F820" s="288">
        <v>434</v>
      </c>
      <c r="G820" s="238">
        <f t="shared" si="74"/>
        <v>1.1511936339522546E-2</v>
      </c>
      <c r="H820" s="288"/>
      <c r="I820" s="288"/>
      <c r="J820" s="76"/>
    </row>
    <row r="821" spans="1:10" x14ac:dyDescent="0.25">
      <c r="A821" s="11" t="s">
        <v>352</v>
      </c>
      <c r="B821" s="178">
        <f t="shared" si="73"/>
        <v>86.189306897255321</v>
      </c>
      <c r="D821" s="288"/>
      <c r="E821" s="288" t="s">
        <v>16</v>
      </c>
      <c r="F821" s="288">
        <v>3500</v>
      </c>
      <c r="G821" s="238">
        <f t="shared" si="74"/>
        <v>9.2838196286472149E-2</v>
      </c>
      <c r="H821" s="288"/>
      <c r="I821" s="288"/>
      <c r="J821" s="76"/>
    </row>
    <row r="822" spans="1:10" x14ac:dyDescent="0.25">
      <c r="A822" s="11" t="s">
        <v>352</v>
      </c>
      <c r="B822" s="178">
        <f t="shared" si="73"/>
        <v>1.1827283664839688E-2</v>
      </c>
      <c r="D822" s="288"/>
      <c r="E822" s="288" t="s">
        <v>272</v>
      </c>
      <c r="F822" s="288">
        <v>41</v>
      </c>
      <c r="G822" s="238">
        <f t="shared" si="74"/>
        <v>1.0875331564986737E-3</v>
      </c>
      <c r="H822" s="288"/>
      <c r="I822" s="288"/>
      <c r="J822" s="76"/>
    </row>
    <row r="823" spans="1:10" x14ac:dyDescent="0.25">
      <c r="A823" s="11" t="s">
        <v>352</v>
      </c>
      <c r="B823" s="178">
        <f t="shared" si="73"/>
        <v>6.3322756087779404E-3</v>
      </c>
      <c r="D823" s="288"/>
      <c r="E823" s="288" t="s">
        <v>161</v>
      </c>
      <c r="F823" s="288">
        <v>30</v>
      </c>
      <c r="G823" s="238">
        <f t="shared" si="74"/>
        <v>7.9575596816976125E-4</v>
      </c>
      <c r="H823" s="288"/>
      <c r="I823" s="288"/>
      <c r="J823" s="76"/>
    </row>
    <row r="824" spans="1:10" x14ac:dyDescent="0.25">
      <c r="A824" s="11" t="s">
        <v>352</v>
      </c>
      <c r="B824" s="178">
        <f t="shared" si="73"/>
        <v>0</v>
      </c>
      <c r="D824" s="288"/>
      <c r="E824" s="288" t="s">
        <v>193</v>
      </c>
      <c r="F824" s="287"/>
      <c r="G824" s="238"/>
      <c r="H824" s="288"/>
      <c r="I824" s="288"/>
      <c r="J824" s="76"/>
    </row>
    <row r="825" spans="1:10" x14ac:dyDescent="0.25">
      <c r="A825" s="150" t="s">
        <v>352</v>
      </c>
      <c r="B825" s="131">
        <f t="shared" si="73"/>
        <v>0</v>
      </c>
      <c r="C825" s="150"/>
      <c r="D825" s="12"/>
      <c r="E825" s="12" t="s">
        <v>129</v>
      </c>
      <c r="F825" s="12"/>
      <c r="G825" s="237"/>
      <c r="H825" s="12"/>
      <c r="I825" s="12"/>
      <c r="J825" s="147"/>
    </row>
    <row r="826" spans="1:10" x14ac:dyDescent="0.25">
      <c r="A826" s="11" t="s">
        <v>297</v>
      </c>
      <c r="B826" s="178">
        <f t="shared" ref="B826:B834" si="75">POWER((F826/$J$826)*100, 2)</f>
        <v>3.9323002351355036</v>
      </c>
      <c r="C826" s="11">
        <f>SUM(B826:B834)</f>
        <v>2574.0516335096177</v>
      </c>
      <c r="D826" s="289"/>
      <c r="E826" s="289" t="s">
        <v>210</v>
      </c>
      <c r="F826" s="289">
        <v>700</v>
      </c>
      <c r="G826" s="238">
        <f t="shared" ref="G826:G832" si="76">F826/$J$826</f>
        <v>1.9830028328611898E-2</v>
      </c>
      <c r="H826" s="289"/>
      <c r="I826" s="289"/>
      <c r="J826" s="76">
        <v>35300</v>
      </c>
    </row>
    <row r="827" spans="1:10" x14ac:dyDescent="0.25">
      <c r="A827" s="11" t="s">
        <v>297</v>
      </c>
      <c r="B827" s="178">
        <f t="shared" si="75"/>
        <v>20.544262452952836</v>
      </c>
      <c r="D827" s="289"/>
      <c r="E827" s="289" t="s">
        <v>82</v>
      </c>
      <c r="F827" s="289">
        <v>1600</v>
      </c>
      <c r="G827" s="238">
        <f t="shared" si="76"/>
        <v>4.5325779036827198E-2</v>
      </c>
      <c r="H827" s="289"/>
      <c r="I827" s="289"/>
      <c r="J827" s="76"/>
    </row>
    <row r="828" spans="1:10" x14ac:dyDescent="0.25">
      <c r="A828" s="11" t="s">
        <v>297</v>
      </c>
      <c r="B828" s="178">
        <f t="shared" si="75"/>
        <v>1928.0308805944992</v>
      </c>
      <c r="D828" s="289"/>
      <c r="E828" s="289" t="s">
        <v>83</v>
      </c>
      <c r="F828" s="289">
        <v>15500</v>
      </c>
      <c r="G828" s="238">
        <f t="shared" si="76"/>
        <v>0.43909348441926344</v>
      </c>
      <c r="H828" s="289"/>
      <c r="I828" s="289"/>
      <c r="J828" s="76"/>
    </row>
    <row r="829" spans="1:10" x14ac:dyDescent="0.25">
      <c r="A829" s="11" t="s">
        <v>297</v>
      </c>
      <c r="B829" s="178">
        <f t="shared" si="75"/>
        <v>46.224590519143895</v>
      </c>
      <c r="D829" s="289"/>
      <c r="E829" s="289" t="s">
        <v>36</v>
      </c>
      <c r="F829" s="289">
        <v>2400</v>
      </c>
      <c r="G829" s="238">
        <f t="shared" si="76"/>
        <v>6.79886685552408E-2</v>
      </c>
      <c r="H829" s="289"/>
      <c r="I829" s="289"/>
      <c r="J829" s="76"/>
    </row>
    <row r="830" spans="1:10" x14ac:dyDescent="0.25">
      <c r="A830" s="11" t="s">
        <v>297</v>
      </c>
      <c r="B830" s="178">
        <f t="shared" si="75"/>
        <v>184.89836207657558</v>
      </c>
      <c r="D830" s="289"/>
      <c r="E830" s="289" t="s">
        <v>92</v>
      </c>
      <c r="F830" s="289">
        <v>4800</v>
      </c>
      <c r="G830" s="238">
        <f t="shared" si="76"/>
        <v>0.1359773371104816</v>
      </c>
      <c r="H830" s="289"/>
      <c r="I830" s="289"/>
      <c r="J830" s="76"/>
    </row>
    <row r="831" spans="1:10" x14ac:dyDescent="0.25">
      <c r="A831" s="11" t="s">
        <v>297</v>
      </c>
      <c r="B831" s="178">
        <f t="shared" si="75"/>
        <v>9.7103740500284879</v>
      </c>
      <c r="D831" s="289"/>
      <c r="E831" s="289" t="s">
        <v>16</v>
      </c>
      <c r="F831" s="289">
        <v>1100</v>
      </c>
      <c r="G831" s="238">
        <f t="shared" si="76"/>
        <v>3.1161473087818695E-2</v>
      </c>
      <c r="H831" s="289"/>
      <c r="I831" s="289"/>
      <c r="J831" s="76"/>
    </row>
    <row r="832" spans="1:10" x14ac:dyDescent="0.25">
      <c r="A832" s="11" t="s">
        <v>297</v>
      </c>
      <c r="B832" s="178">
        <f t="shared" si="75"/>
        <v>308.48494089511996</v>
      </c>
      <c r="D832" s="289"/>
      <c r="E832" s="289" t="s">
        <v>38</v>
      </c>
      <c r="F832" s="289">
        <v>6200</v>
      </c>
      <c r="G832" s="238">
        <f t="shared" si="76"/>
        <v>0.17563739376770537</v>
      </c>
      <c r="H832" s="289"/>
      <c r="I832" s="289"/>
      <c r="J832" s="76"/>
    </row>
    <row r="833" spans="1:10" x14ac:dyDescent="0.25">
      <c r="A833" s="11" t="s">
        <v>297</v>
      </c>
      <c r="B833" s="178">
        <f t="shared" si="75"/>
        <v>0</v>
      </c>
      <c r="D833" s="289"/>
      <c r="E833" s="289" t="s">
        <v>129</v>
      </c>
      <c r="F833" s="289"/>
      <c r="G833" s="238"/>
      <c r="H833" s="289"/>
      <c r="I833" s="289"/>
      <c r="J833" s="76"/>
    </row>
    <row r="834" spans="1:10" x14ac:dyDescent="0.25">
      <c r="A834" s="150" t="s">
        <v>297</v>
      </c>
      <c r="B834" s="131">
        <f t="shared" si="75"/>
        <v>72.22592268616232</v>
      </c>
      <c r="C834" s="150"/>
      <c r="D834" s="12"/>
      <c r="E834" s="12" t="s">
        <v>171</v>
      </c>
      <c r="F834" s="12">
        <v>3000</v>
      </c>
      <c r="G834" s="237">
        <f>F834/$J$826</f>
        <v>8.4985835694050993E-2</v>
      </c>
      <c r="H834" s="12"/>
      <c r="I834" s="12"/>
      <c r="J834" s="147"/>
    </row>
    <row r="835" spans="1:10" x14ac:dyDescent="0.25">
      <c r="A835" s="11" t="s">
        <v>299</v>
      </c>
      <c r="B835" s="178">
        <f t="shared" ref="B835:B845" si="77">POWER((F835/$J$835)*100, 2)</f>
        <v>3.0116002379535997E-3</v>
      </c>
      <c r="C835" s="11">
        <f>SUM(B835:B845)</f>
        <v>5867.2249646787632</v>
      </c>
      <c r="D835" s="291"/>
      <c r="E835" s="291" t="s">
        <v>5</v>
      </c>
      <c r="F835" s="291">
        <v>90</v>
      </c>
      <c r="G835" s="238">
        <f t="shared" ref="G835:G845" si="78">F835/$J$835</f>
        <v>5.487804878048781E-4</v>
      </c>
      <c r="H835" s="291"/>
      <c r="I835" s="291"/>
      <c r="J835" s="76">
        <v>164000</v>
      </c>
    </row>
    <row r="836" spans="1:10" x14ac:dyDescent="0.25">
      <c r="A836" s="11" t="s">
        <v>299</v>
      </c>
      <c r="B836" s="178">
        <f t="shared" si="77"/>
        <v>11.923545880428318</v>
      </c>
      <c r="D836" s="291"/>
      <c r="E836" s="291" t="s">
        <v>315</v>
      </c>
      <c r="F836" s="291">
        <v>5663</v>
      </c>
      <c r="G836" s="238">
        <f t="shared" si="78"/>
        <v>3.4530487804878052E-2</v>
      </c>
      <c r="H836" s="291"/>
      <c r="I836" s="291"/>
      <c r="J836" s="76"/>
    </row>
    <row r="837" spans="1:10" x14ac:dyDescent="0.25">
      <c r="A837" s="11" t="s">
        <v>299</v>
      </c>
      <c r="B837" s="178">
        <f t="shared" si="77"/>
        <v>7.4622248661510987E-2</v>
      </c>
      <c r="D837" s="291"/>
      <c r="E837" s="291" t="s">
        <v>103</v>
      </c>
      <c r="F837" s="291">
        <v>448</v>
      </c>
      <c r="G837" s="238">
        <f t="shared" si="78"/>
        <v>2.7317073170731706E-3</v>
      </c>
      <c r="H837" s="291"/>
      <c r="I837" s="291"/>
      <c r="J837" s="76"/>
    </row>
    <row r="838" spans="1:10" x14ac:dyDescent="0.25">
      <c r="A838" s="11" t="s">
        <v>299</v>
      </c>
      <c r="B838" s="178">
        <f t="shared" si="77"/>
        <v>9.2950624628197503E-2</v>
      </c>
      <c r="D838" s="291"/>
      <c r="E838" s="291" t="s">
        <v>134</v>
      </c>
      <c r="F838" s="291">
        <v>500</v>
      </c>
      <c r="G838" s="238">
        <f t="shared" si="78"/>
        <v>3.0487804878048782E-3</v>
      </c>
      <c r="H838" s="291"/>
      <c r="I838" s="291"/>
      <c r="J838" s="76"/>
    </row>
    <row r="839" spans="1:10" x14ac:dyDescent="0.25">
      <c r="A839" s="11" t="s">
        <v>299</v>
      </c>
      <c r="B839" s="178">
        <f t="shared" si="77"/>
        <v>0.20195159131469359</v>
      </c>
      <c r="D839" s="291"/>
      <c r="E839" s="291" t="s">
        <v>111</v>
      </c>
      <c r="F839" s="291">
        <v>737</v>
      </c>
      <c r="G839" s="238">
        <f t="shared" si="78"/>
        <v>4.4939024390243899E-3</v>
      </c>
      <c r="H839" s="291"/>
      <c r="I839" s="291"/>
      <c r="J839" s="76"/>
    </row>
    <row r="840" spans="1:10" x14ac:dyDescent="0.25">
      <c r="A840" s="11" t="s">
        <v>299</v>
      </c>
      <c r="B840" s="178">
        <f t="shared" si="77"/>
        <v>1.6396490184414041E-4</v>
      </c>
      <c r="D840" s="291"/>
      <c r="E840" s="291" t="s">
        <v>118</v>
      </c>
      <c r="F840" s="291">
        <v>21</v>
      </c>
      <c r="G840" s="238">
        <f t="shared" si="78"/>
        <v>1.2804878048780488E-4</v>
      </c>
      <c r="H840" s="291"/>
      <c r="I840" s="291"/>
      <c r="J840" s="76"/>
    </row>
    <row r="841" spans="1:10" x14ac:dyDescent="0.25">
      <c r="A841" s="11" t="s">
        <v>299</v>
      </c>
      <c r="B841" s="178">
        <f t="shared" si="77"/>
        <v>380.72575847709697</v>
      </c>
      <c r="D841" s="291"/>
      <c r="E841" s="291" t="s">
        <v>16</v>
      </c>
      <c r="F841" s="291">
        <v>32000</v>
      </c>
      <c r="G841" s="238">
        <f t="shared" si="78"/>
        <v>0.1951219512195122</v>
      </c>
      <c r="H841" s="291"/>
      <c r="I841" s="291"/>
      <c r="J841" s="76"/>
    </row>
    <row r="842" spans="1:10" x14ac:dyDescent="0.25">
      <c r="A842" s="11" t="s">
        <v>299</v>
      </c>
      <c r="B842" s="178">
        <f t="shared" si="77"/>
        <v>9.2950624628197506E-6</v>
      </c>
      <c r="D842" s="291"/>
      <c r="E842" s="291" t="s">
        <v>37</v>
      </c>
      <c r="F842" s="291">
        <v>5</v>
      </c>
      <c r="G842" s="238">
        <f t="shared" si="78"/>
        <v>3.048780487804878E-5</v>
      </c>
      <c r="H842" s="291"/>
      <c r="I842" s="291"/>
      <c r="J842" s="76"/>
    </row>
    <row r="843" spans="1:10" x14ac:dyDescent="0.25">
      <c r="A843" s="11" t="s">
        <v>299</v>
      </c>
      <c r="B843" s="178">
        <f t="shared" si="77"/>
        <v>5470.9475074360507</v>
      </c>
      <c r="D843" s="291"/>
      <c r="E843" s="291" t="s">
        <v>316</v>
      </c>
      <c r="F843" s="291">
        <v>121304</v>
      </c>
      <c r="G843" s="238">
        <f t="shared" si="78"/>
        <v>0.73965853658536584</v>
      </c>
      <c r="H843" s="291"/>
      <c r="I843" s="291"/>
      <c r="J843" s="76"/>
    </row>
    <row r="844" spans="1:10" x14ac:dyDescent="0.25">
      <c r="A844" s="11" t="s">
        <v>299</v>
      </c>
      <c r="B844" s="178">
        <f t="shared" si="77"/>
        <v>3.170136823319452</v>
      </c>
      <c r="D844" s="291"/>
      <c r="E844" s="291" t="s">
        <v>38</v>
      </c>
      <c r="F844" s="291">
        <v>2920</v>
      </c>
      <c r="G844" s="238">
        <f t="shared" si="78"/>
        <v>1.7804878048780486E-2</v>
      </c>
      <c r="H844" s="291"/>
      <c r="I844" s="291"/>
      <c r="J844" s="76"/>
    </row>
    <row r="845" spans="1:10" x14ac:dyDescent="0.25">
      <c r="A845" s="150" t="s">
        <v>299</v>
      </c>
      <c r="B845" s="131">
        <f t="shared" si="77"/>
        <v>8.5306737061273036E-2</v>
      </c>
      <c r="C845" s="150"/>
      <c r="D845" s="12"/>
      <c r="E845" s="12" t="s">
        <v>353</v>
      </c>
      <c r="F845" s="12">
        <v>479</v>
      </c>
      <c r="G845" s="237">
        <f t="shared" si="78"/>
        <v>2.9207317073170732E-3</v>
      </c>
      <c r="H845" s="12"/>
      <c r="I845" s="12"/>
      <c r="J845" s="147"/>
    </row>
    <row r="846" spans="1:10" x14ac:dyDescent="0.25">
      <c r="A846" s="11" t="s">
        <v>298</v>
      </c>
      <c r="B846" s="178">
        <f t="shared" ref="B846:B877" si="79">POWER((F846/$J$846)*100, 2)</f>
        <v>0</v>
      </c>
      <c r="C846" s="11">
        <f>SUM(B846:B942)</f>
        <v>826.28644393102081</v>
      </c>
      <c r="D846" s="292"/>
      <c r="E846" s="292" t="s">
        <v>97</v>
      </c>
      <c r="F846" s="293"/>
      <c r="G846" s="238"/>
      <c r="H846" s="292"/>
      <c r="I846" s="292"/>
      <c r="J846" s="76">
        <v>2570000</v>
      </c>
    </row>
    <row r="847" spans="1:10" x14ac:dyDescent="0.25">
      <c r="A847" s="11" t="s">
        <v>298</v>
      </c>
      <c r="B847" s="178">
        <f t="shared" si="79"/>
        <v>2.2459162515708035</v>
      </c>
      <c r="D847" s="292"/>
      <c r="E847" s="292" t="s">
        <v>81</v>
      </c>
      <c r="F847" s="294">
        <v>38515</v>
      </c>
      <c r="G847" s="238">
        <f t="shared" ref="G847:G856" si="80">F847/$J$846</f>
        <v>1.4986381322957199E-2</v>
      </c>
      <c r="H847" s="292"/>
      <c r="I847" s="292"/>
      <c r="J847" s="76"/>
    </row>
    <row r="848" spans="1:10" x14ac:dyDescent="0.25">
      <c r="A848" s="11" t="s">
        <v>298</v>
      </c>
      <c r="B848" s="178">
        <f t="shared" si="79"/>
        <v>2.4224439431331284E-4</v>
      </c>
      <c r="D848" s="292"/>
      <c r="E848" s="292" t="s">
        <v>210</v>
      </c>
      <c r="F848" s="294">
        <v>400</v>
      </c>
      <c r="G848" s="238">
        <f t="shared" si="80"/>
        <v>1.5564202334630351E-4</v>
      </c>
      <c r="H848" s="292"/>
      <c r="I848" s="292"/>
      <c r="J848" s="76"/>
    </row>
    <row r="849" spans="1:10" x14ac:dyDescent="0.25">
      <c r="A849" s="11" t="s">
        <v>298</v>
      </c>
      <c r="B849" s="178">
        <f t="shared" si="79"/>
        <v>137.23621084346473</v>
      </c>
      <c r="D849" s="292"/>
      <c r="E849" s="292" t="s">
        <v>5</v>
      </c>
      <c r="F849" s="294">
        <v>301070</v>
      </c>
      <c r="G849" s="238">
        <f t="shared" si="80"/>
        <v>0.11714785992217899</v>
      </c>
      <c r="H849" s="292"/>
      <c r="I849" s="292"/>
      <c r="J849" s="76"/>
    </row>
    <row r="850" spans="1:10" x14ac:dyDescent="0.25">
      <c r="A850" s="11" t="s">
        <v>298</v>
      </c>
      <c r="B850" s="178">
        <f t="shared" si="79"/>
        <v>5.4504988720495397E-8</v>
      </c>
      <c r="D850" s="292"/>
      <c r="E850" s="292" t="s">
        <v>365</v>
      </c>
      <c r="F850" s="294">
        <v>6</v>
      </c>
      <c r="G850" s="238">
        <f t="shared" si="80"/>
        <v>2.3346303501945527E-6</v>
      </c>
      <c r="H850" s="292"/>
      <c r="I850" s="292"/>
      <c r="J850" s="76"/>
    </row>
    <row r="851" spans="1:10" x14ac:dyDescent="0.25">
      <c r="A851" s="11" t="s">
        <v>298</v>
      </c>
      <c r="B851" s="178">
        <f t="shared" si="79"/>
        <v>3.4065617950309616E-7</v>
      </c>
      <c r="D851" s="292"/>
      <c r="E851" s="292" t="s">
        <v>366</v>
      </c>
      <c r="F851" s="294">
        <v>15</v>
      </c>
      <c r="G851" s="238">
        <f t="shared" si="80"/>
        <v>5.8365758754863816E-6</v>
      </c>
      <c r="H851" s="292"/>
      <c r="I851" s="292"/>
      <c r="J851" s="76"/>
    </row>
    <row r="852" spans="1:10" x14ac:dyDescent="0.25">
      <c r="A852" s="11" t="s">
        <v>298</v>
      </c>
      <c r="B852" s="178">
        <f t="shared" si="79"/>
        <v>0.2103846295931808</v>
      </c>
      <c r="D852" s="292"/>
      <c r="E852" s="292" t="s">
        <v>93</v>
      </c>
      <c r="F852" s="294">
        <v>11788</v>
      </c>
      <c r="G852" s="238">
        <f t="shared" si="80"/>
        <v>4.5867704280155644E-3</v>
      </c>
      <c r="H852" s="292"/>
      <c r="I852" s="292"/>
      <c r="J852" s="76"/>
    </row>
    <row r="853" spans="1:10" x14ac:dyDescent="0.25">
      <c r="A853" s="11" t="s">
        <v>298</v>
      </c>
      <c r="B853" s="178">
        <f t="shared" si="79"/>
        <v>6.0561098578328222E-9</v>
      </c>
      <c r="D853" s="292"/>
      <c r="E853" s="292" t="s">
        <v>202</v>
      </c>
      <c r="F853" s="294">
        <v>2</v>
      </c>
      <c r="G853" s="238">
        <f t="shared" si="80"/>
        <v>7.7821011673151753E-7</v>
      </c>
      <c r="H853" s="292"/>
      <c r="I853" s="292"/>
      <c r="J853" s="76"/>
    </row>
    <row r="854" spans="1:10" x14ac:dyDescent="0.25">
      <c r="A854" s="11" t="s">
        <v>298</v>
      </c>
      <c r="B854" s="178">
        <f t="shared" si="79"/>
        <v>4.1943677512150064</v>
      </c>
      <c r="D854" s="292"/>
      <c r="E854" s="292" t="s">
        <v>6</v>
      </c>
      <c r="F854" s="294">
        <v>52634</v>
      </c>
      <c r="G854" s="238">
        <f t="shared" si="80"/>
        <v>2.0480155642023348E-2</v>
      </c>
      <c r="H854" s="292"/>
      <c r="I854" s="292"/>
      <c r="J854" s="76"/>
    </row>
    <row r="855" spans="1:10" x14ac:dyDescent="0.25">
      <c r="A855" s="11" t="s">
        <v>298</v>
      </c>
      <c r="B855" s="178">
        <f t="shared" si="79"/>
        <v>1.6187315477902765E-3</v>
      </c>
      <c r="D855" s="292"/>
      <c r="E855" s="292" t="s">
        <v>101</v>
      </c>
      <c r="F855" s="294">
        <v>1034</v>
      </c>
      <c r="G855" s="238">
        <f t="shared" si="80"/>
        <v>4.0233463035019453E-4</v>
      </c>
      <c r="H855" s="292"/>
      <c r="I855" s="292"/>
      <c r="J855" s="76"/>
    </row>
    <row r="856" spans="1:10" x14ac:dyDescent="0.25">
      <c r="A856" s="11" t="s">
        <v>298</v>
      </c>
      <c r="B856" s="178">
        <f t="shared" si="79"/>
        <v>1.1433344940877225E-3</v>
      </c>
      <c r="D856" s="292"/>
      <c r="E856" s="292" t="s">
        <v>168</v>
      </c>
      <c r="F856" s="294">
        <v>869</v>
      </c>
      <c r="G856" s="238">
        <f t="shared" si="80"/>
        <v>3.3813229571984433E-4</v>
      </c>
      <c r="H856" s="292"/>
      <c r="I856" s="292"/>
      <c r="J856" s="76"/>
    </row>
    <row r="857" spans="1:10" x14ac:dyDescent="0.25">
      <c r="A857" s="11" t="s">
        <v>298</v>
      </c>
      <c r="B857" s="178">
        <f t="shared" si="79"/>
        <v>0</v>
      </c>
      <c r="D857" s="292"/>
      <c r="E857" s="292" t="s">
        <v>355</v>
      </c>
      <c r="F857" s="293"/>
      <c r="G857" s="238"/>
      <c r="H857" s="292"/>
      <c r="I857" s="292"/>
      <c r="J857" s="76"/>
    </row>
    <row r="858" spans="1:10" x14ac:dyDescent="0.25">
      <c r="A858" s="11" t="s">
        <v>298</v>
      </c>
      <c r="B858" s="178">
        <f t="shared" si="79"/>
        <v>1.0793350391376098E-4</v>
      </c>
      <c r="D858" s="292"/>
      <c r="E858" s="292" t="s">
        <v>102</v>
      </c>
      <c r="F858" s="294">
        <v>267</v>
      </c>
      <c r="G858" s="238">
        <f t="shared" ref="G858:G889" si="81">F858/$J$846</f>
        <v>1.0389105058365758E-4</v>
      </c>
      <c r="H858" s="292"/>
      <c r="I858" s="292"/>
      <c r="J858" s="76"/>
    </row>
    <row r="859" spans="1:10" x14ac:dyDescent="0.25">
      <c r="A859" s="11" t="s">
        <v>298</v>
      </c>
      <c r="B859" s="178">
        <f t="shared" si="79"/>
        <v>1.5140274644582052E-3</v>
      </c>
      <c r="D859" s="292"/>
      <c r="E859" s="292" t="s">
        <v>367</v>
      </c>
      <c r="F859" s="294">
        <v>1000</v>
      </c>
      <c r="G859" s="238">
        <f t="shared" si="81"/>
        <v>3.8910505836575878E-4</v>
      </c>
      <c r="H859" s="292"/>
      <c r="I859" s="292"/>
      <c r="J859" s="76"/>
    </row>
    <row r="860" spans="1:10" x14ac:dyDescent="0.25">
      <c r="A860" s="11" t="s">
        <v>298</v>
      </c>
      <c r="B860" s="178">
        <f t="shared" si="79"/>
        <v>37.613163997940923</v>
      </c>
      <c r="D860" s="292"/>
      <c r="E860" s="292" t="s">
        <v>82</v>
      </c>
      <c r="F860" s="294">
        <v>157617</v>
      </c>
      <c r="G860" s="238">
        <f t="shared" si="81"/>
        <v>6.1329571984435796E-2</v>
      </c>
      <c r="H860" s="292"/>
      <c r="I860" s="292"/>
      <c r="J860" s="76"/>
    </row>
    <row r="861" spans="1:10" x14ac:dyDescent="0.25">
      <c r="A861" s="11" t="s">
        <v>298</v>
      </c>
      <c r="B861" s="178">
        <f t="shared" si="79"/>
        <v>2.5450801677542432E-6</v>
      </c>
      <c r="D861" s="292"/>
      <c r="E861" s="292" t="s">
        <v>368</v>
      </c>
      <c r="F861" s="294">
        <v>41</v>
      </c>
      <c r="G861" s="238">
        <f t="shared" si="81"/>
        <v>1.5953307392996109E-5</v>
      </c>
      <c r="H861" s="292"/>
      <c r="I861" s="292"/>
      <c r="J861" s="76"/>
    </row>
    <row r="862" spans="1:10" x14ac:dyDescent="0.25">
      <c r="A862" s="11" t="s">
        <v>298</v>
      </c>
      <c r="B862" s="178">
        <f t="shared" si="79"/>
        <v>3.498355404321035</v>
      </c>
      <c r="D862" s="292"/>
      <c r="E862" s="292" t="s">
        <v>83</v>
      </c>
      <c r="F862" s="294">
        <v>48069</v>
      </c>
      <c r="G862" s="238">
        <f t="shared" si="81"/>
        <v>1.8703891050583659E-2</v>
      </c>
      <c r="H862" s="292"/>
      <c r="I862" s="292"/>
      <c r="J862" s="76"/>
    </row>
    <row r="863" spans="1:10" x14ac:dyDescent="0.25">
      <c r="A863" s="11" t="s">
        <v>298</v>
      </c>
      <c r="B863" s="178">
        <f t="shared" si="79"/>
        <v>45.313327983769625</v>
      </c>
      <c r="D863" s="292"/>
      <c r="E863" s="292" t="s">
        <v>15</v>
      </c>
      <c r="F863" s="294">
        <v>173000</v>
      </c>
      <c r="G863" s="238">
        <f t="shared" si="81"/>
        <v>6.7315175097276261E-2</v>
      </c>
      <c r="H863" s="292"/>
      <c r="I863" s="292"/>
      <c r="J863" s="76"/>
    </row>
    <row r="864" spans="1:10" x14ac:dyDescent="0.25">
      <c r="A864" s="11" t="s">
        <v>298</v>
      </c>
      <c r="B864" s="178">
        <f t="shared" si="79"/>
        <v>2.9108077472785356</v>
      </c>
      <c r="D864" s="292"/>
      <c r="E864" s="292" t="s">
        <v>103</v>
      </c>
      <c r="F864" s="294">
        <v>43847</v>
      </c>
      <c r="G864" s="238">
        <f t="shared" si="81"/>
        <v>1.7061089494163423E-2</v>
      </c>
      <c r="H864" s="292"/>
      <c r="I864" s="292"/>
      <c r="J864" s="76"/>
    </row>
    <row r="865" spans="1:10" x14ac:dyDescent="0.25">
      <c r="A865" s="11" t="s">
        <v>298</v>
      </c>
      <c r="B865" s="178">
        <f t="shared" si="79"/>
        <v>7.1294039273872442E-5</v>
      </c>
      <c r="D865" s="292"/>
      <c r="E865" s="292" t="s">
        <v>213</v>
      </c>
      <c r="F865" s="294">
        <f>10+207</f>
        <v>217</v>
      </c>
      <c r="G865" s="238">
        <f t="shared" si="81"/>
        <v>8.4435797665369656E-5</v>
      </c>
      <c r="H865" s="292"/>
      <c r="I865" s="292"/>
      <c r="J865" s="76"/>
    </row>
    <row r="866" spans="1:10" x14ac:dyDescent="0.25">
      <c r="A866" s="11" t="s">
        <v>298</v>
      </c>
      <c r="B866" s="178">
        <f t="shared" si="79"/>
        <v>4.1219397719874632E-5</v>
      </c>
      <c r="D866" s="292"/>
      <c r="E866" s="292" t="s">
        <v>332</v>
      </c>
      <c r="F866" s="294">
        <v>165</v>
      </c>
      <c r="G866" s="238">
        <f t="shared" si="81"/>
        <v>6.4202334630350196E-5</v>
      </c>
      <c r="H866" s="292"/>
      <c r="I866" s="292"/>
      <c r="J866" s="76"/>
    </row>
    <row r="867" spans="1:10" x14ac:dyDescent="0.25">
      <c r="A867" s="11" t="s">
        <v>298</v>
      </c>
      <c r="B867" s="178">
        <f t="shared" si="79"/>
        <v>1.1176685491074808E-2</v>
      </c>
      <c r="D867" s="292"/>
      <c r="E867" s="292" t="s">
        <v>340</v>
      </c>
      <c r="F867" s="294">
        <v>2717</v>
      </c>
      <c r="G867" s="238">
        <f t="shared" si="81"/>
        <v>1.0571984435797665E-3</v>
      </c>
      <c r="H867" s="292"/>
      <c r="I867" s="292"/>
      <c r="J867" s="76"/>
    </row>
    <row r="868" spans="1:10" x14ac:dyDescent="0.25">
      <c r="A868" s="11" t="s">
        <v>298</v>
      </c>
      <c r="B868" s="178">
        <f t="shared" si="79"/>
        <v>1.5140274644582052E-3</v>
      </c>
      <c r="D868" s="292"/>
      <c r="E868" s="292" t="s">
        <v>142</v>
      </c>
      <c r="F868" s="294">
        <v>1000</v>
      </c>
      <c r="G868" s="238">
        <f t="shared" si="81"/>
        <v>3.8910505836575878E-4</v>
      </c>
      <c r="H868" s="292"/>
      <c r="I868" s="292"/>
      <c r="J868" s="76"/>
    </row>
    <row r="869" spans="1:10" x14ac:dyDescent="0.25">
      <c r="A869" s="11" t="s">
        <v>298</v>
      </c>
      <c r="B869" s="178">
        <f t="shared" si="79"/>
        <v>6.4164635346485174E-4</v>
      </c>
      <c r="D869" s="292"/>
      <c r="E869" s="292" t="s">
        <v>18</v>
      </c>
      <c r="F869" s="294">
        <v>651</v>
      </c>
      <c r="G869" s="238">
        <f t="shared" si="81"/>
        <v>2.5330739299610894E-4</v>
      </c>
      <c r="H869" s="292"/>
      <c r="I869" s="292"/>
      <c r="J869" s="76"/>
    </row>
    <row r="870" spans="1:10" x14ac:dyDescent="0.25">
      <c r="A870" s="11" t="s">
        <v>298</v>
      </c>
      <c r="B870" s="178">
        <f t="shared" si="79"/>
        <v>6.2145921967024466E-3</v>
      </c>
      <c r="D870" s="292"/>
      <c r="E870" s="292" t="s">
        <v>222</v>
      </c>
      <c r="F870" s="294">
        <v>2026</v>
      </c>
      <c r="G870" s="238">
        <f t="shared" si="81"/>
        <v>7.8832684824902723E-4</v>
      </c>
      <c r="H870" s="292"/>
      <c r="I870" s="292"/>
      <c r="J870" s="76"/>
    </row>
    <row r="871" spans="1:10" x14ac:dyDescent="0.25">
      <c r="A871" s="11" t="s">
        <v>298</v>
      </c>
      <c r="B871" s="178">
        <f t="shared" si="79"/>
        <v>7.6322124483338112E-6</v>
      </c>
      <c r="D871" s="292"/>
      <c r="E871" s="292" t="s">
        <v>320</v>
      </c>
      <c r="F871" s="294">
        <v>71</v>
      </c>
      <c r="G871" s="238">
        <f t="shared" si="81"/>
        <v>2.762645914396887E-5</v>
      </c>
      <c r="H871" s="292"/>
      <c r="I871" s="292"/>
      <c r="J871" s="76"/>
    </row>
    <row r="872" spans="1:10" x14ac:dyDescent="0.25">
      <c r="A872" s="11" t="s">
        <v>298</v>
      </c>
      <c r="B872" s="178">
        <f t="shared" si="79"/>
        <v>3.7850686611455131E-4</v>
      </c>
      <c r="D872" s="292"/>
      <c r="E872" s="292" t="s">
        <v>369</v>
      </c>
      <c r="F872" s="294">
        <v>500</v>
      </c>
      <c r="G872" s="238">
        <f t="shared" si="81"/>
        <v>1.9455252918287939E-4</v>
      </c>
      <c r="H872" s="292"/>
      <c r="I872" s="292"/>
      <c r="J872" s="76"/>
    </row>
    <row r="873" spans="1:10" x14ac:dyDescent="0.25">
      <c r="A873" s="11" t="s">
        <v>298</v>
      </c>
      <c r="B873" s="178">
        <f t="shared" si="79"/>
        <v>4.3173401565504391E-4</v>
      </c>
      <c r="D873" s="292"/>
      <c r="E873" s="292" t="s">
        <v>342</v>
      </c>
      <c r="F873" s="294">
        <v>534</v>
      </c>
      <c r="G873" s="238">
        <f t="shared" si="81"/>
        <v>2.0778210116731516E-4</v>
      </c>
      <c r="H873" s="292"/>
      <c r="I873" s="292"/>
      <c r="J873" s="76"/>
    </row>
    <row r="874" spans="1:10" x14ac:dyDescent="0.25">
      <c r="A874" s="11" t="s">
        <v>298</v>
      </c>
      <c r="B874" s="178">
        <f t="shared" si="79"/>
        <v>3.6426024618086569E-2</v>
      </c>
      <c r="D874" s="292"/>
      <c r="E874" s="292" t="s">
        <v>273</v>
      </c>
      <c r="F874" s="294">
        <v>4905</v>
      </c>
      <c r="G874" s="238">
        <f t="shared" si="81"/>
        <v>1.9085603112840466E-3</v>
      </c>
      <c r="H874" s="292"/>
      <c r="I874" s="292"/>
      <c r="J874" s="76"/>
    </row>
    <row r="875" spans="1:10" x14ac:dyDescent="0.25">
      <c r="A875" s="11" t="s">
        <v>298</v>
      </c>
      <c r="B875" s="178">
        <f t="shared" si="79"/>
        <v>2.9685815076685485E-2</v>
      </c>
      <c r="D875" s="292"/>
      <c r="E875" s="292" t="s">
        <v>52</v>
      </c>
      <c r="F875" s="294">
        <v>4428</v>
      </c>
      <c r="G875" s="238">
        <f t="shared" si="81"/>
        <v>1.7229571984435797E-3</v>
      </c>
      <c r="H875" s="292"/>
      <c r="I875" s="292"/>
      <c r="J875" s="76"/>
    </row>
    <row r="876" spans="1:10" x14ac:dyDescent="0.25">
      <c r="A876" s="11" t="s">
        <v>298</v>
      </c>
      <c r="B876" s="178">
        <f t="shared" si="79"/>
        <v>5.2703296037790122E-2</v>
      </c>
      <c r="D876" s="292"/>
      <c r="E876" s="292" t="s">
        <v>134</v>
      </c>
      <c r="F876" s="294">
        <v>5900</v>
      </c>
      <c r="G876" s="238">
        <f t="shared" si="81"/>
        <v>2.2957198443579767E-3</v>
      </c>
      <c r="H876" s="292"/>
      <c r="I876" s="292"/>
      <c r="J876" s="76"/>
    </row>
    <row r="877" spans="1:10" x14ac:dyDescent="0.25">
      <c r="A877" s="11" t="s">
        <v>298</v>
      </c>
      <c r="B877" s="178">
        <f t="shared" si="79"/>
        <v>1.962179593937834E-2</v>
      </c>
      <c r="D877" s="292"/>
      <c r="E877" s="292" t="s">
        <v>19</v>
      </c>
      <c r="F877" s="294">
        <v>3600</v>
      </c>
      <c r="G877" s="238">
        <f t="shared" si="81"/>
        <v>1.4007782101167316E-3</v>
      </c>
      <c r="H877" s="292"/>
      <c r="I877" s="292"/>
      <c r="J877" s="76"/>
    </row>
    <row r="878" spans="1:10" x14ac:dyDescent="0.25">
      <c r="A878" s="11" t="s">
        <v>298</v>
      </c>
      <c r="B878" s="178">
        <f t="shared" ref="B878:B909" si="82">POWER((F878/$J$846)*100, 2)</f>
        <v>1.2031614407485352E-2</v>
      </c>
      <c r="D878" s="292"/>
      <c r="E878" s="292" t="s">
        <v>275</v>
      </c>
      <c r="F878" s="294">
        <v>2819</v>
      </c>
      <c r="G878" s="238">
        <f t="shared" si="81"/>
        <v>1.096887159533074E-3</v>
      </c>
      <c r="H878" s="292"/>
      <c r="I878" s="292"/>
      <c r="J878" s="76"/>
    </row>
    <row r="879" spans="1:10" x14ac:dyDescent="0.25">
      <c r="A879" s="11" t="s">
        <v>298</v>
      </c>
      <c r="B879" s="178">
        <f t="shared" si="82"/>
        <v>7.4187345758452054E-6</v>
      </c>
      <c r="D879" s="292"/>
      <c r="E879" s="292" t="s">
        <v>187</v>
      </c>
      <c r="F879" s="294">
        <v>70</v>
      </c>
      <c r="G879" s="238">
        <f t="shared" si="81"/>
        <v>2.7237354085603113E-5</v>
      </c>
      <c r="H879" s="292"/>
      <c r="I879" s="292"/>
      <c r="J879" s="76"/>
    </row>
    <row r="880" spans="1:10" x14ac:dyDescent="0.25">
      <c r="A880" s="11" t="s">
        <v>298</v>
      </c>
      <c r="B880" s="178">
        <f t="shared" si="82"/>
        <v>6.0561098578328209E-3</v>
      </c>
      <c r="D880" s="292"/>
      <c r="E880" s="292" t="s">
        <v>108</v>
      </c>
      <c r="F880" s="294">
        <v>2000</v>
      </c>
      <c r="G880" s="238">
        <f t="shared" si="81"/>
        <v>7.7821011673151756E-4</v>
      </c>
      <c r="H880" s="292"/>
      <c r="I880" s="292"/>
      <c r="J880" s="76"/>
    </row>
    <row r="881" spans="1:10" x14ac:dyDescent="0.25">
      <c r="A881" s="11" t="s">
        <v>298</v>
      </c>
      <c r="B881" s="178">
        <f t="shared" si="82"/>
        <v>9.6766989901436808</v>
      </c>
      <c r="D881" s="292"/>
      <c r="E881" s="292" t="s">
        <v>20</v>
      </c>
      <c r="F881" s="294">
        <v>79946</v>
      </c>
      <c r="G881" s="238">
        <f t="shared" si="81"/>
        <v>3.110739299610895E-2</v>
      </c>
      <c r="H881" s="292"/>
      <c r="I881" s="292"/>
      <c r="J881" s="76"/>
    </row>
    <row r="882" spans="1:10" x14ac:dyDescent="0.25">
      <c r="A882" s="11" t="s">
        <v>298</v>
      </c>
      <c r="B882" s="178">
        <f t="shared" si="82"/>
        <v>2.9968055534527398E-2</v>
      </c>
      <c r="D882" s="292"/>
      <c r="E882" s="292" t="s">
        <v>190</v>
      </c>
      <c r="F882" s="294">
        <v>4449</v>
      </c>
      <c r="G882" s="238">
        <f t="shared" si="81"/>
        <v>1.7311284046692607E-3</v>
      </c>
      <c r="H882" s="292"/>
      <c r="I882" s="292"/>
      <c r="J882" s="76"/>
    </row>
    <row r="883" spans="1:10" x14ac:dyDescent="0.25">
      <c r="A883" s="11" t="s">
        <v>298</v>
      </c>
      <c r="B883" s="178">
        <f t="shared" si="82"/>
        <v>0.218056293055156</v>
      </c>
      <c r="D883" s="292"/>
      <c r="E883" s="292" t="s">
        <v>356</v>
      </c>
      <c r="F883" s="294">
        <v>12001</v>
      </c>
      <c r="G883" s="238">
        <f t="shared" si="81"/>
        <v>4.6696498054474705E-3</v>
      </c>
      <c r="H883" s="292"/>
      <c r="I883" s="292"/>
      <c r="J883" s="76"/>
    </row>
    <row r="884" spans="1:10" x14ac:dyDescent="0.25">
      <c r="A884" s="11" t="s">
        <v>298</v>
      </c>
      <c r="B884" s="178">
        <f t="shared" si="82"/>
        <v>0.25214465775409167</v>
      </c>
      <c r="D884" s="292"/>
      <c r="E884" s="292" t="s">
        <v>357</v>
      </c>
      <c r="F884" s="294">
        <v>12905</v>
      </c>
      <c r="G884" s="238">
        <f t="shared" si="81"/>
        <v>5.0214007782101167E-3</v>
      </c>
      <c r="H884" s="292"/>
      <c r="I884" s="292"/>
      <c r="J884" s="76"/>
    </row>
    <row r="885" spans="1:10" x14ac:dyDescent="0.25">
      <c r="A885" s="11" t="s">
        <v>298</v>
      </c>
      <c r="B885" s="178">
        <f t="shared" si="82"/>
        <v>1.1697996941664524E-3</v>
      </c>
      <c r="D885" s="292"/>
      <c r="E885" s="292" t="s">
        <v>227</v>
      </c>
      <c r="F885" s="294">
        <v>879</v>
      </c>
      <c r="G885" s="238">
        <f t="shared" si="81"/>
        <v>3.4202334630350194E-4</v>
      </c>
      <c r="H885" s="292"/>
      <c r="I885" s="292"/>
      <c r="J885" s="76"/>
    </row>
    <row r="886" spans="1:10" x14ac:dyDescent="0.25">
      <c r="A886" s="11" t="s">
        <v>298</v>
      </c>
      <c r="B886" s="178">
        <f t="shared" si="82"/>
        <v>9.4626716528637828E-3</v>
      </c>
      <c r="D886" s="292"/>
      <c r="E886" s="292" t="s">
        <v>9</v>
      </c>
      <c r="F886" s="294">
        <v>2500</v>
      </c>
      <c r="G886" s="238">
        <f t="shared" si="81"/>
        <v>9.727626459143969E-4</v>
      </c>
      <c r="H886" s="292"/>
      <c r="I886" s="292"/>
      <c r="J886" s="76"/>
    </row>
    <row r="887" spans="1:10" x14ac:dyDescent="0.25">
      <c r="A887" s="11" t="s">
        <v>298</v>
      </c>
      <c r="B887" s="178">
        <f t="shared" si="82"/>
        <v>24.490559820739154</v>
      </c>
      <c r="D887" s="292"/>
      <c r="E887" s="292" t="s">
        <v>23</v>
      </c>
      <c r="F887" s="294">
        <v>127184</v>
      </c>
      <c r="G887" s="238">
        <f t="shared" si="81"/>
        <v>4.9487937743190664E-2</v>
      </c>
      <c r="H887" s="292"/>
      <c r="I887" s="292"/>
      <c r="J887" s="76"/>
    </row>
    <row r="888" spans="1:10" x14ac:dyDescent="0.25">
      <c r="A888" s="11" t="s">
        <v>298</v>
      </c>
      <c r="B888" s="178">
        <f t="shared" si="82"/>
        <v>1.309482354009902E-3</v>
      </c>
      <c r="D888" s="292"/>
      <c r="E888" s="292" t="s">
        <v>250</v>
      </c>
      <c r="F888" s="294">
        <v>930</v>
      </c>
      <c r="G888" s="238">
        <f t="shared" si="81"/>
        <v>3.6186770428015566E-4</v>
      </c>
      <c r="H888" s="292"/>
      <c r="I888" s="292"/>
      <c r="J888" s="76"/>
    </row>
    <row r="889" spans="1:10" x14ac:dyDescent="0.25">
      <c r="A889" s="11" t="s">
        <v>298</v>
      </c>
      <c r="B889" s="178">
        <f t="shared" si="82"/>
        <v>7.4187345758452061E-4</v>
      </c>
      <c r="D889" s="292"/>
      <c r="E889" s="292" t="s">
        <v>25</v>
      </c>
      <c r="F889" s="294">
        <v>700</v>
      </c>
      <c r="G889" s="238">
        <f t="shared" si="81"/>
        <v>2.7237354085603115E-4</v>
      </c>
      <c r="H889" s="292"/>
      <c r="I889" s="292"/>
      <c r="J889" s="76"/>
    </row>
    <row r="890" spans="1:10" x14ac:dyDescent="0.25">
      <c r="A890" s="11" t="s">
        <v>298</v>
      </c>
      <c r="B890" s="178">
        <f t="shared" si="82"/>
        <v>0</v>
      </c>
      <c r="D890" s="292"/>
      <c r="E890" s="292" t="s">
        <v>10</v>
      </c>
      <c r="F890" s="293"/>
      <c r="G890" s="238"/>
      <c r="H890" s="292"/>
      <c r="I890" s="292"/>
      <c r="J890" s="76"/>
    </row>
    <row r="891" spans="1:10" x14ac:dyDescent="0.25">
      <c r="A891" s="11" t="s">
        <v>298</v>
      </c>
      <c r="B891" s="178">
        <f t="shared" si="82"/>
        <v>0.13392182319187268</v>
      </c>
      <c r="D891" s="292"/>
      <c r="E891" s="292" t="s">
        <v>111</v>
      </c>
      <c r="F891" s="294">
        <v>9405</v>
      </c>
      <c r="G891" s="238">
        <f t="shared" ref="G891:G902" si="83">F891/$J$846</f>
        <v>3.6595330739299611E-3</v>
      </c>
      <c r="H891" s="292"/>
      <c r="I891" s="292"/>
      <c r="J891" s="76"/>
    </row>
    <row r="892" spans="1:10" x14ac:dyDescent="0.25">
      <c r="A892" s="11" t="s">
        <v>298</v>
      </c>
      <c r="B892" s="178">
        <f t="shared" si="82"/>
        <v>0.61998773032142807</v>
      </c>
      <c r="D892" s="292"/>
      <c r="E892" s="292" t="s">
        <v>41</v>
      </c>
      <c r="F892" s="294">
        <v>20236</v>
      </c>
      <c r="G892" s="238">
        <f t="shared" si="83"/>
        <v>7.8739299610894944E-3</v>
      </c>
      <c r="H892" s="292"/>
      <c r="I892" s="292"/>
      <c r="J892" s="76"/>
    </row>
    <row r="893" spans="1:10" x14ac:dyDescent="0.25">
      <c r="A893" s="11" t="s">
        <v>298</v>
      </c>
      <c r="B893" s="178">
        <f t="shared" si="82"/>
        <v>1.4838983179154871E-3</v>
      </c>
      <c r="D893" s="292"/>
      <c r="E893" s="292" t="s">
        <v>176</v>
      </c>
      <c r="F893" s="294">
        <v>990</v>
      </c>
      <c r="G893" s="238">
        <f t="shared" si="83"/>
        <v>3.8521400778210118E-4</v>
      </c>
      <c r="H893" s="292"/>
      <c r="I893" s="292"/>
      <c r="J893" s="76"/>
    </row>
    <row r="894" spans="1:10" x14ac:dyDescent="0.25">
      <c r="A894" s="11" t="s">
        <v>298</v>
      </c>
      <c r="B894" s="178">
        <f t="shared" si="82"/>
        <v>9.4626716528637828E-3</v>
      </c>
      <c r="D894" s="292"/>
      <c r="E894" s="292" t="s">
        <v>220</v>
      </c>
      <c r="F894" s="294">
        <v>2500</v>
      </c>
      <c r="G894" s="238">
        <f t="shared" si="83"/>
        <v>9.727626459143969E-4</v>
      </c>
      <c r="H894" s="292"/>
      <c r="I894" s="292"/>
      <c r="J894" s="76"/>
    </row>
    <row r="895" spans="1:10" x14ac:dyDescent="0.25">
      <c r="A895" s="11" t="s">
        <v>298</v>
      </c>
      <c r="B895" s="178">
        <f t="shared" si="82"/>
        <v>1.0023359929749125</v>
      </c>
      <c r="D895" s="292"/>
      <c r="E895" s="292" t="s">
        <v>170</v>
      </c>
      <c r="F895" s="294">
        <v>25730</v>
      </c>
      <c r="G895" s="238">
        <f t="shared" si="83"/>
        <v>1.0011673151750973E-2</v>
      </c>
      <c r="H895" s="292"/>
      <c r="I895" s="292"/>
      <c r="J895" s="76"/>
    </row>
    <row r="896" spans="1:10" x14ac:dyDescent="0.25">
      <c r="A896" s="11" t="s">
        <v>298</v>
      </c>
      <c r="B896" s="178">
        <f t="shared" si="82"/>
        <v>0.6056109857832821</v>
      </c>
      <c r="D896" s="292"/>
      <c r="E896" s="292" t="s">
        <v>266</v>
      </c>
      <c r="F896" s="294">
        <v>20000</v>
      </c>
      <c r="G896" s="238">
        <f t="shared" si="83"/>
        <v>7.7821011673151752E-3</v>
      </c>
      <c r="H896" s="292"/>
      <c r="I896" s="292"/>
      <c r="J896" s="76"/>
    </row>
    <row r="897" spans="1:10" x14ac:dyDescent="0.25">
      <c r="A897" s="11" t="s">
        <v>298</v>
      </c>
      <c r="B897" s="178">
        <f t="shared" si="82"/>
        <v>9.4626716528637829E-7</v>
      </c>
      <c r="D897" s="292"/>
      <c r="E897" s="292" t="s">
        <v>195</v>
      </c>
      <c r="F897" s="294">
        <v>25</v>
      </c>
      <c r="G897" s="238">
        <f t="shared" si="83"/>
        <v>9.7276264591439695E-6</v>
      </c>
      <c r="H897" s="292"/>
      <c r="I897" s="292"/>
      <c r="J897" s="76"/>
    </row>
    <row r="898" spans="1:10" x14ac:dyDescent="0.25">
      <c r="A898" s="11" t="s">
        <v>298</v>
      </c>
      <c r="B898" s="178">
        <f t="shared" si="82"/>
        <v>9.6897757725325156E-8</v>
      </c>
      <c r="D898" s="292"/>
      <c r="E898" s="292" t="s">
        <v>358</v>
      </c>
      <c r="F898" s="294">
        <v>8</v>
      </c>
      <c r="G898" s="238">
        <f t="shared" si="83"/>
        <v>3.1128404669260701E-6</v>
      </c>
      <c r="H898" s="292"/>
      <c r="I898" s="292"/>
      <c r="J898" s="76"/>
    </row>
    <row r="899" spans="1:10" x14ac:dyDescent="0.25">
      <c r="A899" s="11" t="s">
        <v>298</v>
      </c>
      <c r="B899" s="178">
        <f t="shared" si="82"/>
        <v>1.8010266620236491E-2</v>
      </c>
      <c r="D899" s="292"/>
      <c r="E899" s="292" t="s">
        <v>26</v>
      </c>
      <c r="F899" s="294">
        <v>3449</v>
      </c>
      <c r="G899" s="238">
        <f t="shared" si="83"/>
        <v>1.3420233463035018E-3</v>
      </c>
      <c r="H899" s="292"/>
      <c r="I899" s="292"/>
      <c r="J899" s="76"/>
    </row>
    <row r="900" spans="1:10" x14ac:dyDescent="0.25">
      <c r="A900" s="11" t="s">
        <v>298</v>
      </c>
      <c r="B900" s="178">
        <f t="shared" si="82"/>
        <v>0.84955312570970043</v>
      </c>
      <c r="D900" s="292"/>
      <c r="E900" s="292" t="s">
        <v>333</v>
      </c>
      <c r="F900" s="294">
        <v>23688</v>
      </c>
      <c r="G900" s="238">
        <f t="shared" si="83"/>
        <v>9.2171206225680931E-3</v>
      </c>
      <c r="H900" s="292"/>
      <c r="I900" s="292"/>
      <c r="J900" s="76"/>
    </row>
    <row r="901" spans="1:10" x14ac:dyDescent="0.25">
      <c r="A901" s="11" t="s">
        <v>298</v>
      </c>
      <c r="B901" s="178">
        <f t="shared" si="82"/>
        <v>0.85436573604445198</v>
      </c>
      <c r="D901" s="292"/>
      <c r="E901" s="292" t="s">
        <v>56</v>
      </c>
      <c r="F901" s="295">
        <v>23755</v>
      </c>
      <c r="G901" s="238">
        <f t="shared" si="83"/>
        <v>9.2431906614785994E-3</v>
      </c>
      <c r="H901" s="292"/>
      <c r="I901" s="292"/>
      <c r="J901" s="76"/>
    </row>
    <row r="902" spans="1:10" x14ac:dyDescent="0.25">
      <c r="A902" s="11" t="s">
        <v>298</v>
      </c>
      <c r="B902" s="178">
        <f t="shared" si="82"/>
        <v>0.15585597965147088</v>
      </c>
      <c r="D902" s="292"/>
      <c r="E902" s="292" t="s">
        <v>194</v>
      </c>
      <c r="F902" s="295">
        <v>10146</v>
      </c>
      <c r="G902" s="238">
        <f t="shared" si="83"/>
        <v>3.9478599221789883E-3</v>
      </c>
      <c r="H902" s="292"/>
      <c r="I902" s="292"/>
      <c r="J902" s="76"/>
    </row>
    <row r="903" spans="1:10" x14ac:dyDescent="0.25">
      <c r="A903" s="11" t="s">
        <v>298</v>
      </c>
      <c r="B903" s="178">
        <f t="shared" si="82"/>
        <v>0</v>
      </c>
      <c r="D903" s="292"/>
      <c r="E903" s="292" t="s">
        <v>165</v>
      </c>
      <c r="F903" s="293"/>
      <c r="G903" s="238"/>
      <c r="H903" s="292"/>
      <c r="I903" s="292"/>
      <c r="J903" s="76"/>
    </row>
    <row r="904" spans="1:10" x14ac:dyDescent="0.25">
      <c r="A904" s="11" t="s">
        <v>298</v>
      </c>
      <c r="B904" s="178">
        <f t="shared" si="82"/>
        <v>5.465639146694121E-7</v>
      </c>
      <c r="D904" s="292"/>
      <c r="E904" s="292" t="s">
        <v>27</v>
      </c>
      <c r="F904" s="294">
        <v>19</v>
      </c>
      <c r="G904" s="238">
        <f t="shared" ref="G904:G921" si="84">F904/$J$846</f>
        <v>7.3929961089494164E-6</v>
      </c>
      <c r="H904" s="292"/>
      <c r="I904" s="292"/>
      <c r="J904" s="76"/>
    </row>
    <row r="905" spans="1:10" x14ac:dyDescent="0.25">
      <c r="A905" s="11" t="s">
        <v>298</v>
      </c>
      <c r="B905" s="178">
        <f t="shared" si="82"/>
        <v>6.086428257808597E-3</v>
      </c>
      <c r="D905" s="292"/>
      <c r="E905" s="292" t="s">
        <v>84</v>
      </c>
      <c r="F905" s="294">
        <v>2005</v>
      </c>
      <c r="G905" s="238">
        <f t="shared" si="84"/>
        <v>7.8015564202334631E-4</v>
      </c>
      <c r="H905" s="292"/>
      <c r="I905" s="292"/>
      <c r="J905" s="76"/>
    </row>
    <row r="906" spans="1:10" x14ac:dyDescent="0.25">
      <c r="A906" s="11" t="s">
        <v>298</v>
      </c>
      <c r="B906" s="178">
        <f t="shared" si="82"/>
        <v>0.11137932292691791</v>
      </c>
      <c r="D906" s="292"/>
      <c r="E906" s="292" t="s">
        <v>116</v>
      </c>
      <c r="F906" s="294">
        <v>8577</v>
      </c>
      <c r="G906" s="238">
        <f t="shared" si="84"/>
        <v>3.337354085603113E-3</v>
      </c>
      <c r="H906" s="292"/>
      <c r="I906" s="292"/>
      <c r="J906" s="76"/>
    </row>
    <row r="907" spans="1:10" x14ac:dyDescent="0.25">
      <c r="A907" s="11" t="s">
        <v>298</v>
      </c>
      <c r="B907" s="178">
        <f t="shared" si="82"/>
        <v>2.9954585232176114E-2</v>
      </c>
      <c r="D907" s="292"/>
      <c r="E907" s="292" t="s">
        <v>324</v>
      </c>
      <c r="F907" s="294">
        <v>4448</v>
      </c>
      <c r="G907" s="238">
        <f t="shared" si="84"/>
        <v>1.7307392996108949E-3</v>
      </c>
      <c r="H907" s="292"/>
      <c r="I907" s="292"/>
      <c r="J907" s="76"/>
    </row>
    <row r="908" spans="1:10" x14ac:dyDescent="0.25">
      <c r="A908" s="11" t="s">
        <v>298</v>
      </c>
      <c r="B908" s="178">
        <f t="shared" si="82"/>
        <v>6.6768611182606866E-7</v>
      </c>
      <c r="D908" s="292"/>
      <c r="E908" s="292" t="s">
        <v>343</v>
      </c>
      <c r="F908" s="294">
        <v>21</v>
      </c>
      <c r="G908" s="238">
        <f t="shared" si="84"/>
        <v>8.1712062256809347E-6</v>
      </c>
      <c r="H908" s="292"/>
      <c r="I908" s="292"/>
      <c r="J908" s="76"/>
    </row>
    <row r="909" spans="1:10" x14ac:dyDescent="0.25">
      <c r="A909" s="11" t="s">
        <v>298</v>
      </c>
      <c r="B909" s="178">
        <f t="shared" si="82"/>
        <v>2.4224439431331279E-6</v>
      </c>
      <c r="D909" s="292"/>
      <c r="E909" s="292" t="s">
        <v>139</v>
      </c>
      <c r="F909" s="294">
        <v>40</v>
      </c>
      <c r="G909" s="238">
        <f t="shared" si="84"/>
        <v>1.5564202334630349E-5</v>
      </c>
      <c r="H909" s="292"/>
      <c r="I909" s="292"/>
      <c r="J909" s="76"/>
    </row>
    <row r="910" spans="1:10" x14ac:dyDescent="0.25">
      <c r="A910" s="11" t="s">
        <v>298</v>
      </c>
      <c r="B910" s="178">
        <f t="shared" ref="B910:B942" si="85">POWER((F910/$J$846)*100, 2)</f>
        <v>5.3961301458008452E-4</v>
      </c>
      <c r="D910" s="292"/>
      <c r="E910" s="292" t="s">
        <v>147</v>
      </c>
      <c r="F910" s="294">
        <v>597</v>
      </c>
      <c r="G910" s="238">
        <f t="shared" si="84"/>
        <v>2.3229571984435799E-4</v>
      </c>
      <c r="H910" s="292"/>
      <c r="I910" s="292"/>
      <c r="J910" s="76"/>
    </row>
    <row r="911" spans="1:10" x14ac:dyDescent="0.25">
      <c r="A911" s="11" t="s">
        <v>298</v>
      </c>
      <c r="B911" s="178">
        <f t="shared" si="85"/>
        <v>3.4065617950309619E-3</v>
      </c>
      <c r="D911" s="292"/>
      <c r="E911" s="292" t="s">
        <v>334</v>
      </c>
      <c r="F911" s="294">
        <v>1500</v>
      </c>
      <c r="G911" s="238">
        <f t="shared" si="84"/>
        <v>5.8365758754863812E-4</v>
      </c>
      <c r="H911" s="292"/>
      <c r="I911" s="292"/>
      <c r="J911" s="76"/>
    </row>
    <row r="912" spans="1:10" x14ac:dyDescent="0.25">
      <c r="A912" s="11" t="s">
        <v>298</v>
      </c>
      <c r="B912" s="178">
        <f t="shared" si="85"/>
        <v>6.5446380853608686</v>
      </c>
      <c r="D912" s="292"/>
      <c r="E912" s="292" t="s">
        <v>184</v>
      </c>
      <c r="F912" s="294">
        <v>65747</v>
      </c>
      <c r="G912" s="238">
        <f t="shared" si="84"/>
        <v>2.558249027237354E-2</v>
      </c>
      <c r="H912" s="292"/>
      <c r="I912" s="292"/>
      <c r="J912" s="76"/>
    </row>
    <row r="913" spans="1:10" x14ac:dyDescent="0.25">
      <c r="A913" s="11" t="s">
        <v>298</v>
      </c>
      <c r="B913" s="178">
        <f t="shared" si="85"/>
        <v>24.994552825932267</v>
      </c>
      <c r="D913" s="292"/>
      <c r="E913" s="292" t="s">
        <v>92</v>
      </c>
      <c r="F913" s="294">
        <v>128486</v>
      </c>
      <c r="G913" s="238">
        <f t="shared" si="84"/>
        <v>4.9994552529182883E-2</v>
      </c>
      <c r="H913" s="292"/>
      <c r="I913" s="292"/>
      <c r="J913" s="76"/>
    </row>
    <row r="914" spans="1:10" x14ac:dyDescent="0.25">
      <c r="A914" s="11" t="s">
        <v>298</v>
      </c>
      <c r="B914" s="178">
        <f t="shared" si="85"/>
        <v>1.4578918091114175</v>
      </c>
      <c r="D914" s="292"/>
      <c r="E914" s="292" t="s">
        <v>158</v>
      </c>
      <c r="F914" s="294">
        <v>31031</v>
      </c>
      <c r="G914" s="238">
        <f t="shared" si="84"/>
        <v>1.207431906614786E-2</v>
      </c>
      <c r="H914" s="292"/>
      <c r="I914" s="292"/>
      <c r="J914" s="76"/>
    </row>
    <row r="915" spans="1:10" x14ac:dyDescent="0.25">
      <c r="A915" s="11" t="s">
        <v>298</v>
      </c>
      <c r="B915" s="178">
        <f t="shared" si="85"/>
        <v>3.620357613287105E-4</v>
      </c>
      <c r="D915" s="292"/>
      <c r="E915" s="292" t="s">
        <v>118</v>
      </c>
      <c r="F915" s="294">
        <v>489</v>
      </c>
      <c r="G915" s="238">
        <f t="shared" si="84"/>
        <v>1.9027237354085603E-4</v>
      </c>
      <c r="H915" s="292"/>
      <c r="I915" s="292"/>
      <c r="J915" s="76"/>
    </row>
    <row r="916" spans="1:10" x14ac:dyDescent="0.25">
      <c r="A916" s="11" t="s">
        <v>298</v>
      </c>
      <c r="B916" s="178">
        <f t="shared" si="85"/>
        <v>1.854683643961301E-2</v>
      </c>
      <c r="D916" s="292"/>
      <c r="E916" s="292" t="s">
        <v>29</v>
      </c>
      <c r="F916" s="294">
        <v>3500</v>
      </c>
      <c r="G916" s="238">
        <f t="shared" si="84"/>
        <v>1.3618677042801556E-3</v>
      </c>
      <c r="H916" s="292"/>
      <c r="I916" s="292"/>
      <c r="J916" s="76"/>
    </row>
    <row r="917" spans="1:10" x14ac:dyDescent="0.25">
      <c r="A917" s="11" t="s">
        <v>298</v>
      </c>
      <c r="B917" s="178">
        <f t="shared" si="85"/>
        <v>23.987126073066968</v>
      </c>
      <c r="D917" s="292"/>
      <c r="E917" s="292" t="s">
        <v>16</v>
      </c>
      <c r="F917" s="294">
        <v>125870</v>
      </c>
      <c r="G917" s="238">
        <f t="shared" si="84"/>
        <v>4.8976653696498056E-2</v>
      </c>
      <c r="H917" s="292"/>
      <c r="I917" s="292"/>
      <c r="J917" s="76"/>
    </row>
    <row r="918" spans="1:10" x14ac:dyDescent="0.25">
      <c r="A918" s="11" t="s">
        <v>298</v>
      </c>
      <c r="B918" s="178">
        <f t="shared" si="85"/>
        <v>1.5140274644582049E-7</v>
      </c>
      <c r="D918" s="292"/>
      <c r="E918" s="292" t="s">
        <v>272</v>
      </c>
      <c r="F918" s="294">
        <v>10</v>
      </c>
      <c r="G918" s="238">
        <f t="shared" si="84"/>
        <v>3.8910505836575871E-6</v>
      </c>
      <c r="H918" s="292"/>
      <c r="I918" s="292"/>
      <c r="J918" s="76"/>
    </row>
    <row r="919" spans="1:10" x14ac:dyDescent="0.25">
      <c r="A919" s="11" t="s">
        <v>298</v>
      </c>
      <c r="B919" s="178">
        <f t="shared" si="85"/>
        <v>3.1620312192463175E-2</v>
      </c>
      <c r="D919" s="292"/>
      <c r="E919" s="292" t="s">
        <v>54</v>
      </c>
      <c r="F919" s="294">
        <v>4570</v>
      </c>
      <c r="G919" s="238">
        <f t="shared" si="84"/>
        <v>1.7782101167315176E-3</v>
      </c>
      <c r="H919" s="292"/>
      <c r="I919" s="292"/>
      <c r="J919" s="76"/>
    </row>
    <row r="920" spans="1:10" x14ac:dyDescent="0.25">
      <c r="A920" s="11" t="s">
        <v>298</v>
      </c>
      <c r="B920" s="178">
        <f t="shared" si="85"/>
        <v>4.5799330799860711E-4</v>
      </c>
      <c r="D920" s="292"/>
      <c r="E920" s="292" t="s">
        <v>159</v>
      </c>
      <c r="F920" s="294">
        <v>550</v>
      </c>
      <c r="G920" s="238">
        <f t="shared" si="84"/>
        <v>2.140077821011673E-4</v>
      </c>
      <c r="H920" s="292"/>
      <c r="I920" s="292"/>
      <c r="J920" s="76"/>
    </row>
    <row r="921" spans="1:10" x14ac:dyDescent="0.25">
      <c r="A921" s="11" t="s">
        <v>298</v>
      </c>
      <c r="B921" s="178">
        <f t="shared" si="85"/>
        <v>2.4036700025738466E-3</v>
      </c>
      <c r="D921" s="292"/>
      <c r="E921" s="292" t="s">
        <v>359</v>
      </c>
      <c r="F921" s="294">
        <v>1260</v>
      </c>
      <c r="G921" s="238">
        <f t="shared" si="84"/>
        <v>4.9027237354085605E-4</v>
      </c>
      <c r="H921" s="292"/>
      <c r="I921" s="292"/>
      <c r="J921" s="76"/>
    </row>
    <row r="922" spans="1:10" x14ac:dyDescent="0.25">
      <c r="A922" s="11" t="s">
        <v>298</v>
      </c>
      <c r="B922" s="178">
        <f t="shared" si="85"/>
        <v>0</v>
      </c>
      <c r="D922" s="292"/>
      <c r="E922" s="292" t="s">
        <v>30</v>
      </c>
      <c r="F922" s="296"/>
      <c r="G922" s="238"/>
      <c r="H922" s="292"/>
      <c r="I922" s="292"/>
      <c r="J922" s="76"/>
    </row>
    <row r="923" spans="1:10" x14ac:dyDescent="0.25">
      <c r="A923" s="11" t="s">
        <v>298</v>
      </c>
      <c r="B923" s="178">
        <f t="shared" si="85"/>
        <v>1.9950188496419328E-4</v>
      </c>
      <c r="D923" s="292"/>
      <c r="E923" s="292" t="s">
        <v>120</v>
      </c>
      <c r="F923" s="294">
        <v>363</v>
      </c>
      <c r="G923" s="238">
        <f t="shared" ref="G923:G932" si="86">F923/$J$846</f>
        <v>1.4124513618677043E-4</v>
      </c>
      <c r="H923" s="292"/>
      <c r="I923" s="292"/>
      <c r="J923" s="76"/>
    </row>
    <row r="924" spans="1:10" x14ac:dyDescent="0.25">
      <c r="A924" s="11" t="s">
        <v>298</v>
      </c>
      <c r="B924" s="178">
        <f t="shared" si="85"/>
        <v>1.8083447137731083E-2</v>
      </c>
      <c r="D924" s="292"/>
      <c r="E924" s="292" t="s">
        <v>328</v>
      </c>
      <c r="F924" s="294">
        <v>3456</v>
      </c>
      <c r="G924" s="238">
        <f t="shared" si="86"/>
        <v>1.3447470817120623E-3</v>
      </c>
      <c r="H924" s="292"/>
      <c r="I924" s="292"/>
      <c r="J924" s="76"/>
    </row>
    <row r="925" spans="1:10" x14ac:dyDescent="0.25">
      <c r="A925" s="11" t="s">
        <v>298</v>
      </c>
      <c r="B925" s="178">
        <f t="shared" si="85"/>
        <v>308.36453239261755</v>
      </c>
      <c r="D925" s="292"/>
      <c r="E925" s="292" t="s">
        <v>121</v>
      </c>
      <c r="F925" s="294">
        <v>451300</v>
      </c>
      <c r="G925" s="238">
        <f t="shared" si="86"/>
        <v>0.17560311284046692</v>
      </c>
      <c r="H925" s="292"/>
      <c r="I925" s="292"/>
      <c r="J925" s="76"/>
    </row>
    <row r="926" spans="1:10" x14ac:dyDescent="0.25">
      <c r="A926" s="11" t="s">
        <v>298</v>
      </c>
      <c r="B926" s="178">
        <f t="shared" si="85"/>
        <v>3.9086982391860585E-2</v>
      </c>
      <c r="D926" s="292"/>
      <c r="E926" s="292" t="s">
        <v>32</v>
      </c>
      <c r="F926" s="294">
        <v>5081</v>
      </c>
      <c r="G926" s="238">
        <f t="shared" si="86"/>
        <v>1.9770428015564202E-3</v>
      </c>
      <c r="H926" s="292"/>
      <c r="I926" s="292"/>
      <c r="J926" s="76"/>
    </row>
    <row r="927" spans="1:10" x14ac:dyDescent="0.25">
      <c r="A927" s="11" t="s">
        <v>298</v>
      </c>
      <c r="B927" s="178">
        <f t="shared" si="85"/>
        <v>4.6905109842692548E-2</v>
      </c>
      <c r="D927" s="292"/>
      <c r="E927" s="292" t="s">
        <v>360</v>
      </c>
      <c r="F927" s="294">
        <v>5566</v>
      </c>
      <c r="G927" s="238">
        <f t="shared" si="86"/>
        <v>2.1657587548638132E-3</v>
      </c>
      <c r="H927" s="292"/>
      <c r="I927" s="292"/>
      <c r="J927" s="76"/>
    </row>
    <row r="928" spans="1:10" x14ac:dyDescent="0.25">
      <c r="A928" s="11" t="s">
        <v>298</v>
      </c>
      <c r="B928" s="178">
        <f t="shared" si="85"/>
        <v>1.3626247180123849E-4</v>
      </c>
      <c r="D928" s="292"/>
      <c r="E928" s="292" t="s">
        <v>11</v>
      </c>
      <c r="F928" s="294">
        <v>300</v>
      </c>
      <c r="G928" s="238">
        <f t="shared" si="86"/>
        <v>1.1673151750972762E-4</v>
      </c>
      <c r="H928" s="292"/>
      <c r="I928" s="292"/>
      <c r="J928" s="76"/>
    </row>
    <row r="929" spans="1:10" x14ac:dyDescent="0.25">
      <c r="A929" s="11" t="s">
        <v>298</v>
      </c>
      <c r="B929" s="178">
        <f t="shared" si="85"/>
        <v>2.9311571711910855E-2</v>
      </c>
      <c r="D929" s="292"/>
      <c r="E929" s="292" t="s">
        <v>361</v>
      </c>
      <c r="F929" s="294">
        <v>4400</v>
      </c>
      <c r="G929" s="238">
        <f t="shared" si="86"/>
        <v>1.7120622568093384E-3</v>
      </c>
      <c r="H929" s="292"/>
      <c r="I929" s="292"/>
      <c r="J929" s="76"/>
    </row>
    <row r="930" spans="1:10" x14ac:dyDescent="0.25">
      <c r="A930" s="11" t="s">
        <v>298</v>
      </c>
      <c r="B930" s="178">
        <f t="shared" si="85"/>
        <v>2.5587064149343668E-7</v>
      </c>
      <c r="D930" s="292"/>
      <c r="E930" s="292" t="s">
        <v>362</v>
      </c>
      <c r="F930" s="294">
        <v>13</v>
      </c>
      <c r="G930" s="238">
        <f t="shared" si="86"/>
        <v>5.0583657587548641E-6</v>
      </c>
      <c r="H930" s="292"/>
      <c r="I930" s="292"/>
      <c r="J930" s="76"/>
    </row>
    <row r="931" spans="1:10" x14ac:dyDescent="0.25">
      <c r="A931" s="11" t="s">
        <v>298</v>
      </c>
      <c r="B931" s="178">
        <f t="shared" si="85"/>
        <v>1.1037260215900313E-2</v>
      </c>
      <c r="D931" s="292"/>
      <c r="E931" s="292" t="s">
        <v>140</v>
      </c>
      <c r="F931" s="294">
        <v>2700</v>
      </c>
      <c r="G931" s="238">
        <f t="shared" si="86"/>
        <v>1.0505836575875485E-3</v>
      </c>
      <c r="H931" s="292"/>
      <c r="I931" s="292"/>
      <c r="J931" s="76"/>
    </row>
    <row r="932" spans="1:10" x14ac:dyDescent="0.25">
      <c r="A932" s="11" t="s">
        <v>298</v>
      </c>
      <c r="B932" s="178">
        <f t="shared" si="85"/>
        <v>3.4405197656285483E-2</v>
      </c>
      <c r="D932" s="292"/>
      <c r="E932" s="292" t="s">
        <v>363</v>
      </c>
      <c r="F932" s="294">
        <v>4767</v>
      </c>
      <c r="G932" s="238">
        <f t="shared" si="86"/>
        <v>1.854863813229572E-3</v>
      </c>
      <c r="H932" s="292"/>
      <c r="I932" s="292"/>
      <c r="J932" s="76"/>
    </row>
    <row r="933" spans="1:10" s="292" customFormat="1" x14ac:dyDescent="0.25">
      <c r="A933" s="11" t="s">
        <v>298</v>
      </c>
      <c r="B933" s="178">
        <f t="shared" si="85"/>
        <v>0</v>
      </c>
      <c r="C933" s="11"/>
      <c r="E933" s="292" t="s">
        <v>161</v>
      </c>
      <c r="F933" s="296"/>
      <c r="G933" s="238"/>
      <c r="J933" s="76"/>
    </row>
    <row r="934" spans="1:10" x14ac:dyDescent="0.25">
      <c r="A934" s="11" t="s">
        <v>298</v>
      </c>
      <c r="B934" s="178">
        <f t="shared" si="85"/>
        <v>2.1801995488198158E-3</v>
      </c>
      <c r="D934" s="292"/>
      <c r="E934" s="292" t="s">
        <v>31</v>
      </c>
      <c r="F934" s="294">
        <v>1200</v>
      </c>
      <c r="G934" s="238">
        <f t="shared" ref="G934:G942" si="87">F934/$J$846</f>
        <v>4.6692607003891048E-4</v>
      </c>
      <c r="H934" s="292"/>
      <c r="I934" s="292"/>
      <c r="J934" s="76"/>
    </row>
    <row r="935" spans="1:10" x14ac:dyDescent="0.25">
      <c r="A935" s="11" t="s">
        <v>298</v>
      </c>
      <c r="B935" s="178">
        <f t="shared" si="85"/>
        <v>3.7850686611455123E-8</v>
      </c>
      <c r="D935" s="292"/>
      <c r="E935" s="292" t="s">
        <v>193</v>
      </c>
      <c r="F935" s="294">
        <v>5</v>
      </c>
      <c r="G935" s="238">
        <f t="shared" si="87"/>
        <v>1.9455252918287936E-6</v>
      </c>
      <c r="H935" s="292"/>
      <c r="I935" s="292"/>
      <c r="J935" s="76"/>
    </row>
    <row r="936" spans="1:10" x14ac:dyDescent="0.25">
      <c r="A936" s="11" t="s">
        <v>298</v>
      </c>
      <c r="B936" s="178">
        <f t="shared" si="85"/>
        <v>176.05262759466459</v>
      </c>
      <c r="D936" s="292"/>
      <c r="E936" s="292" t="s">
        <v>38</v>
      </c>
      <c r="F936" s="294">
        <v>341000</v>
      </c>
      <c r="G936" s="238">
        <f t="shared" si="87"/>
        <v>0.13268482490272374</v>
      </c>
      <c r="H936" s="292"/>
      <c r="I936" s="292"/>
      <c r="J936" s="76"/>
    </row>
    <row r="937" spans="1:10" x14ac:dyDescent="0.25">
      <c r="A937" s="11" t="s">
        <v>298</v>
      </c>
      <c r="B937" s="178">
        <f t="shared" si="85"/>
        <v>8.7207981952792633E-3</v>
      </c>
      <c r="D937" s="292"/>
      <c r="E937" s="292" t="s">
        <v>341</v>
      </c>
      <c r="F937" s="294">
        <v>2400</v>
      </c>
      <c r="G937" s="238">
        <f t="shared" si="87"/>
        <v>9.3385214007782097E-4</v>
      </c>
      <c r="H937" s="292"/>
      <c r="I937" s="292"/>
      <c r="J937" s="76"/>
    </row>
    <row r="938" spans="1:10" x14ac:dyDescent="0.25">
      <c r="A938" s="11" t="s">
        <v>298</v>
      </c>
      <c r="B938" s="178">
        <f t="shared" si="85"/>
        <v>10.938848430710534</v>
      </c>
      <c r="D938" s="292"/>
      <c r="E938" s="292" t="s">
        <v>364</v>
      </c>
      <c r="F938" s="294">
        <v>85000</v>
      </c>
      <c r="G938" s="238">
        <f t="shared" si="87"/>
        <v>3.3073929961089495E-2</v>
      </c>
      <c r="H938" s="292"/>
      <c r="I938" s="292"/>
      <c r="J938" s="76"/>
    </row>
    <row r="939" spans="1:10" x14ac:dyDescent="0.25">
      <c r="A939" s="11" t="s">
        <v>298</v>
      </c>
      <c r="B939" s="178">
        <f t="shared" si="85"/>
        <v>5.3528313827612833E-2</v>
      </c>
      <c r="D939" s="292"/>
      <c r="E939" s="292" t="s">
        <v>12</v>
      </c>
      <c r="F939" s="294">
        <v>5946</v>
      </c>
      <c r="G939" s="238">
        <f t="shared" si="87"/>
        <v>2.3136186770428015E-3</v>
      </c>
      <c r="H939" s="292"/>
      <c r="I939" s="292"/>
      <c r="J939" s="76"/>
    </row>
    <row r="940" spans="1:10" x14ac:dyDescent="0.25">
      <c r="A940" s="11" t="s">
        <v>298</v>
      </c>
      <c r="B940" s="178">
        <f t="shared" si="85"/>
        <v>3.4065617950309619E-3</v>
      </c>
      <c r="D940" s="292"/>
      <c r="E940" s="292" t="s">
        <v>47</v>
      </c>
      <c r="F940" s="294">
        <v>1500</v>
      </c>
      <c r="G940" s="238">
        <f t="shared" si="87"/>
        <v>5.8365758754863812E-4</v>
      </c>
      <c r="H940" s="292"/>
      <c r="I940" s="292"/>
      <c r="J940" s="76"/>
    </row>
    <row r="941" spans="1:10" x14ac:dyDescent="0.25">
      <c r="A941" s="11" t="s">
        <v>298</v>
      </c>
      <c r="B941" s="178">
        <f t="shared" si="85"/>
        <v>7.4187345758452061E-4</v>
      </c>
      <c r="D941" s="292"/>
      <c r="E941" s="292" t="s">
        <v>89</v>
      </c>
      <c r="F941" s="294">
        <v>700</v>
      </c>
      <c r="G941" s="238">
        <f t="shared" si="87"/>
        <v>2.7237354085603115E-4</v>
      </c>
      <c r="H941" s="292"/>
      <c r="I941" s="292"/>
      <c r="J941" s="76"/>
    </row>
    <row r="942" spans="1:10" x14ac:dyDescent="0.25">
      <c r="A942" s="150" t="s">
        <v>298</v>
      </c>
      <c r="B942" s="131">
        <f t="shared" si="85"/>
        <v>1.1588480612878314</v>
      </c>
      <c r="C942" s="150"/>
      <c r="D942" s="12"/>
      <c r="E942" s="12" t="s">
        <v>86</v>
      </c>
      <c r="F942" s="301">
        <v>27666</v>
      </c>
      <c r="G942" s="237">
        <f t="shared" si="87"/>
        <v>1.0764980544747081E-2</v>
      </c>
      <c r="H942" s="12"/>
      <c r="I942" s="12"/>
      <c r="J942" s="147"/>
    </row>
    <row r="943" spans="1:10" x14ac:dyDescent="0.25">
      <c r="A943" s="11" t="s">
        <v>300</v>
      </c>
      <c r="B943" s="178">
        <f t="shared" ref="B943:B955" si="88">POWER((F943/$J$943)*100, 2)</f>
        <v>330.57851239669429</v>
      </c>
      <c r="C943" s="11">
        <f>SUM(B943:B955)</f>
        <v>2185.1411845730026</v>
      </c>
      <c r="D943" s="298"/>
      <c r="E943" s="298" t="s">
        <v>97</v>
      </c>
      <c r="F943" s="298">
        <v>240</v>
      </c>
      <c r="G943" s="238">
        <f>F943/$J$943</f>
        <v>0.18181818181818182</v>
      </c>
      <c r="H943" s="298"/>
      <c r="I943" s="298"/>
      <c r="J943" s="76">
        <v>1320</v>
      </c>
    </row>
    <row r="944" spans="1:10" x14ac:dyDescent="0.25">
      <c r="A944" s="11" t="s">
        <v>300</v>
      </c>
      <c r="B944" s="178">
        <f t="shared" si="88"/>
        <v>229.56841138659323</v>
      </c>
      <c r="D944" s="298"/>
      <c r="E944" s="298" t="s">
        <v>15</v>
      </c>
      <c r="F944" s="298">
        <v>200</v>
      </c>
      <c r="G944" s="238">
        <f t="shared" ref="G944:G953" si="89">F944/$J$943</f>
        <v>0.15151515151515152</v>
      </c>
      <c r="H944" s="298"/>
      <c r="I944" s="298"/>
      <c r="J944" s="76"/>
    </row>
    <row r="945" spans="1:10" x14ac:dyDescent="0.25">
      <c r="A945" s="11" t="s">
        <v>300</v>
      </c>
      <c r="B945" s="178">
        <f t="shared" si="88"/>
        <v>9.1827364554637274</v>
      </c>
      <c r="D945" s="298"/>
      <c r="E945" s="298" t="s">
        <v>134</v>
      </c>
      <c r="F945" s="298">
        <v>40</v>
      </c>
      <c r="G945" s="238">
        <f t="shared" si="89"/>
        <v>3.0303030303030304E-2</v>
      </c>
      <c r="H945" s="298"/>
      <c r="I945" s="298"/>
      <c r="J945" s="76"/>
    </row>
    <row r="946" spans="1:10" x14ac:dyDescent="0.25">
      <c r="A946" s="11" t="s">
        <v>300</v>
      </c>
      <c r="B946" s="178">
        <f t="shared" si="88"/>
        <v>516.52892561983469</v>
      </c>
      <c r="D946" s="298"/>
      <c r="E946" s="298" t="s">
        <v>266</v>
      </c>
      <c r="F946" s="298">
        <v>300</v>
      </c>
      <c r="G946" s="238">
        <f t="shared" si="89"/>
        <v>0.22727272727272727</v>
      </c>
      <c r="H946" s="298"/>
      <c r="I946" s="298"/>
      <c r="J946" s="76"/>
    </row>
    <row r="947" spans="1:10" x14ac:dyDescent="0.25">
      <c r="A947" s="11" t="s">
        <v>300</v>
      </c>
      <c r="B947" s="178">
        <f t="shared" si="88"/>
        <v>1.2913223140495871</v>
      </c>
      <c r="D947" s="298"/>
      <c r="E947" s="298" t="s">
        <v>56</v>
      </c>
      <c r="F947" s="298">
        <v>15</v>
      </c>
      <c r="G947" s="238">
        <f t="shared" si="89"/>
        <v>1.1363636363636364E-2</v>
      </c>
      <c r="H947" s="298"/>
      <c r="I947" s="298"/>
      <c r="J947" s="76"/>
    </row>
    <row r="948" spans="1:10" s="298" customFormat="1" x14ac:dyDescent="0.25">
      <c r="A948" s="11" t="s">
        <v>300</v>
      </c>
      <c r="B948" s="178">
        <f t="shared" si="88"/>
        <v>0.57392102846648296</v>
      </c>
      <c r="C948" s="11"/>
      <c r="E948" s="298" t="s">
        <v>165</v>
      </c>
      <c r="F948" s="298">
        <v>10</v>
      </c>
      <c r="G948" s="238">
        <f t="shared" si="89"/>
        <v>7.575757575757576E-3</v>
      </c>
      <c r="J948" s="76"/>
    </row>
    <row r="949" spans="1:10" x14ac:dyDescent="0.25">
      <c r="A949" s="11" t="s">
        <v>300</v>
      </c>
      <c r="B949" s="178">
        <f t="shared" si="88"/>
        <v>14.348025711662077</v>
      </c>
      <c r="D949" s="298"/>
      <c r="E949" s="298" t="s">
        <v>16</v>
      </c>
      <c r="F949" s="298">
        <v>50</v>
      </c>
      <c r="G949" s="238">
        <f t="shared" si="89"/>
        <v>3.787878787878788E-2</v>
      </c>
      <c r="H949" s="298"/>
      <c r="I949" s="298"/>
      <c r="J949" s="76"/>
    </row>
    <row r="950" spans="1:10" x14ac:dyDescent="0.25">
      <c r="A950" s="11" t="s">
        <v>300</v>
      </c>
      <c r="B950" s="178">
        <f t="shared" si="88"/>
        <v>0</v>
      </c>
      <c r="D950" s="298"/>
      <c r="E950" s="298" t="s">
        <v>120</v>
      </c>
      <c r="F950" s="298"/>
      <c r="G950" s="238"/>
      <c r="H950" s="298"/>
      <c r="I950" s="298"/>
      <c r="J950" s="76"/>
    </row>
    <row r="951" spans="1:10" x14ac:dyDescent="0.25">
      <c r="A951" s="11" t="s">
        <v>300</v>
      </c>
      <c r="B951" s="178">
        <f t="shared" si="88"/>
        <v>0</v>
      </c>
      <c r="D951" s="298"/>
      <c r="E951" s="298" t="s">
        <v>173</v>
      </c>
      <c r="F951" s="298"/>
      <c r="G951" s="238"/>
      <c r="H951" s="298"/>
      <c r="I951" s="298"/>
      <c r="J951" s="76"/>
    </row>
    <row r="952" spans="1:10" x14ac:dyDescent="0.25">
      <c r="A952" s="11" t="s">
        <v>300</v>
      </c>
      <c r="B952" s="178">
        <f t="shared" si="88"/>
        <v>1076.0387970615241</v>
      </c>
      <c r="D952" s="298"/>
      <c r="E952" s="298" t="s">
        <v>32</v>
      </c>
      <c r="F952" s="298">
        <v>433</v>
      </c>
      <c r="G952" s="238">
        <f t="shared" si="89"/>
        <v>0.32803030303030301</v>
      </c>
      <c r="H952" s="298"/>
      <c r="I952" s="298"/>
      <c r="J952" s="76"/>
    </row>
    <row r="953" spans="1:10" x14ac:dyDescent="0.25">
      <c r="A953" s="11" t="s">
        <v>300</v>
      </c>
      <c r="B953" s="178">
        <f t="shared" si="88"/>
        <v>7.0305325987144158</v>
      </c>
      <c r="D953" s="298"/>
      <c r="E953" s="298" t="s">
        <v>140</v>
      </c>
      <c r="F953" s="298">
        <v>35</v>
      </c>
      <c r="G953" s="238">
        <f t="shared" si="89"/>
        <v>2.6515151515151516E-2</v>
      </c>
      <c r="H953" s="298"/>
      <c r="I953" s="298"/>
      <c r="J953" s="76"/>
    </row>
    <row r="954" spans="1:10" x14ac:dyDescent="0.25">
      <c r="A954" s="11" t="s">
        <v>300</v>
      </c>
      <c r="B954" s="178">
        <f t="shared" si="88"/>
        <v>0</v>
      </c>
      <c r="D954" s="298"/>
      <c r="E954" s="298" t="s">
        <v>126</v>
      </c>
      <c r="F954" s="298"/>
      <c r="G954" s="238"/>
      <c r="H954" s="298"/>
      <c r="I954" s="298"/>
      <c r="J954" s="76"/>
    </row>
    <row r="955" spans="1:10" x14ac:dyDescent="0.25">
      <c r="A955" s="150" t="s">
        <v>300</v>
      </c>
      <c r="B955" s="131">
        <f t="shared" si="88"/>
        <v>0</v>
      </c>
      <c r="C955" s="150"/>
      <c r="D955" s="12"/>
      <c r="E955" s="12" t="s">
        <v>38</v>
      </c>
      <c r="F955" s="12"/>
      <c r="G955" s="237"/>
      <c r="H955" s="12"/>
      <c r="I955" s="12"/>
      <c r="J955" s="147"/>
    </row>
    <row r="956" spans="1:10" x14ac:dyDescent="0.25">
      <c r="A956" s="11" t="s">
        <v>302</v>
      </c>
      <c r="B956" s="178">
        <f>POWER((F956/$J$956)*100, 2)</f>
        <v>1.5765570934256053E-3</v>
      </c>
      <c r="C956" s="11">
        <f>SUM(B956:B999)</f>
        <v>1274.907696736298</v>
      </c>
      <c r="D956" s="300"/>
      <c r="E956" s="300" t="s">
        <v>97</v>
      </c>
      <c r="F956" s="300">
        <v>1215</v>
      </c>
      <c r="G956" s="238">
        <f>F956/$J$956</f>
        <v>3.9705882352941176E-4</v>
      </c>
      <c r="H956" s="300"/>
      <c r="I956" s="300"/>
      <c r="J956" s="76">
        <v>3060000</v>
      </c>
    </row>
    <row r="957" spans="1:10" x14ac:dyDescent="0.25">
      <c r="A957" s="11" t="s">
        <v>302</v>
      </c>
      <c r="B957" s="178">
        <f t="shared" ref="B957:B999" si="90">POWER((F957/$J$956)*100, 2)</f>
        <v>0.24856415908411295</v>
      </c>
      <c r="D957" s="300"/>
      <c r="E957" s="300" t="s">
        <v>81</v>
      </c>
      <c r="F957" s="300">
        <v>15256</v>
      </c>
      <c r="G957" s="238">
        <f t="shared" ref="G957:G999" si="91">F957/$J$956</f>
        <v>4.9856209150326795E-3</v>
      </c>
      <c r="H957" s="300"/>
      <c r="I957" s="300"/>
      <c r="J957" s="76"/>
    </row>
    <row r="958" spans="1:10" x14ac:dyDescent="0.25">
      <c r="A958" s="11" t="s">
        <v>302</v>
      </c>
      <c r="B958" s="178">
        <f t="shared" si="90"/>
        <v>495.28066128412144</v>
      </c>
      <c r="D958" s="300"/>
      <c r="E958" s="300" t="s">
        <v>5</v>
      </c>
      <c r="F958" s="300">
        <v>681000</v>
      </c>
      <c r="G958" s="238">
        <f t="shared" si="91"/>
        <v>0.22254901960784312</v>
      </c>
      <c r="H958" s="300"/>
      <c r="I958" s="300"/>
      <c r="J958" s="76"/>
    </row>
    <row r="959" spans="1:10" x14ac:dyDescent="0.25">
      <c r="A959" s="11" t="s">
        <v>302</v>
      </c>
      <c r="B959" s="178">
        <f t="shared" si="90"/>
        <v>0.11008950510487417</v>
      </c>
      <c r="D959" s="300"/>
      <c r="E959" s="300" t="s">
        <v>93</v>
      </c>
      <c r="F959" s="300">
        <v>10153</v>
      </c>
      <c r="G959" s="238">
        <f t="shared" si="91"/>
        <v>3.3179738562091501E-3</v>
      </c>
      <c r="H959" s="300"/>
      <c r="I959" s="300"/>
      <c r="J959" s="76"/>
    </row>
    <row r="960" spans="1:10" x14ac:dyDescent="0.25">
      <c r="A960" s="11" t="s">
        <v>302</v>
      </c>
      <c r="B960" s="178">
        <f t="shared" si="90"/>
        <v>4.2718612499466029E-5</v>
      </c>
      <c r="D960" s="300"/>
      <c r="E960" s="300" t="s">
        <v>372</v>
      </c>
      <c r="F960" s="300">
        <v>200</v>
      </c>
      <c r="G960" s="238">
        <f t="shared" si="91"/>
        <v>6.5359477124183013E-5</v>
      </c>
      <c r="H960" s="300"/>
      <c r="I960" s="300"/>
      <c r="J960" s="76"/>
    </row>
    <row r="961" spans="1:10" x14ac:dyDescent="0.25">
      <c r="A961" s="11" t="s">
        <v>302</v>
      </c>
      <c r="B961" s="178">
        <f t="shared" si="90"/>
        <v>0.11288282391387928</v>
      </c>
      <c r="D961" s="300"/>
      <c r="E961" s="300" t="s">
        <v>6</v>
      </c>
      <c r="F961" s="300">
        <v>10281</v>
      </c>
      <c r="G961" s="238">
        <f t="shared" si="91"/>
        <v>3.3598039215686276E-3</v>
      </c>
      <c r="H961" s="300"/>
      <c r="I961" s="300"/>
      <c r="J961" s="76"/>
    </row>
    <row r="962" spans="1:10" x14ac:dyDescent="0.25">
      <c r="A962" s="11" t="s">
        <v>302</v>
      </c>
      <c r="B962" s="178">
        <f t="shared" si="90"/>
        <v>0.30864197530864201</v>
      </c>
      <c r="D962" s="300"/>
      <c r="E962" s="300" t="s">
        <v>101</v>
      </c>
      <c r="F962" s="300">
        <v>17000</v>
      </c>
      <c r="G962" s="238">
        <f t="shared" si="91"/>
        <v>5.5555555555555558E-3</v>
      </c>
      <c r="H962" s="300"/>
      <c r="I962" s="300"/>
      <c r="J962" s="76"/>
    </row>
    <row r="963" spans="1:10" x14ac:dyDescent="0.25">
      <c r="A963" s="11" t="s">
        <v>302</v>
      </c>
      <c r="B963" s="178">
        <f t="shared" si="90"/>
        <v>3.4602076124567466E-3</v>
      </c>
      <c r="D963" s="300"/>
      <c r="E963" s="300" t="s">
        <v>102</v>
      </c>
      <c r="F963" s="300">
        <v>1800</v>
      </c>
      <c r="G963" s="238">
        <f t="shared" si="91"/>
        <v>5.8823529411764701E-4</v>
      </c>
      <c r="H963" s="300"/>
      <c r="I963" s="300"/>
      <c r="J963" s="76"/>
    </row>
    <row r="964" spans="1:10" x14ac:dyDescent="0.25">
      <c r="A964" s="11" t="s">
        <v>302</v>
      </c>
      <c r="B964" s="178">
        <f t="shared" si="90"/>
        <v>28.09</v>
      </c>
      <c r="D964" s="300"/>
      <c r="E964" s="300" t="s">
        <v>82</v>
      </c>
      <c r="F964" s="300">
        <v>162180</v>
      </c>
      <c r="G964" s="238">
        <f t="shared" si="91"/>
        <v>5.2999999999999999E-2</v>
      </c>
      <c r="H964" s="300"/>
      <c r="I964" s="300"/>
      <c r="J964" s="76"/>
    </row>
    <row r="965" spans="1:10" x14ac:dyDescent="0.25">
      <c r="A965" s="11" t="s">
        <v>302</v>
      </c>
      <c r="B965" s="178">
        <f t="shared" si="90"/>
        <v>3.9478832927506514E-4</v>
      </c>
      <c r="D965" s="300"/>
      <c r="E965" s="300" t="s">
        <v>83</v>
      </c>
      <c r="F965" s="300">
        <v>608</v>
      </c>
      <c r="G965" s="238">
        <f t="shared" si="91"/>
        <v>1.9869281045751635E-4</v>
      </c>
      <c r="H965" s="300"/>
      <c r="I965" s="300"/>
      <c r="J965" s="76"/>
    </row>
    <row r="966" spans="1:10" x14ac:dyDescent="0.25">
      <c r="A966" s="11" t="s">
        <v>302</v>
      </c>
      <c r="B966" s="178">
        <f t="shared" si="90"/>
        <v>321.88581314878894</v>
      </c>
      <c r="D966" s="300"/>
      <c r="E966" s="300" t="s">
        <v>15</v>
      </c>
      <c r="F966" s="300">
        <v>549000</v>
      </c>
      <c r="G966" s="238">
        <f t="shared" si="91"/>
        <v>0.17941176470588235</v>
      </c>
      <c r="H966" s="300"/>
      <c r="I966" s="300"/>
      <c r="J966" s="76"/>
    </row>
    <row r="967" spans="1:10" x14ac:dyDescent="0.25">
      <c r="A967" s="11" t="s">
        <v>302</v>
      </c>
      <c r="B967" s="178">
        <f t="shared" si="90"/>
        <v>2.9428852150882139E-5</v>
      </c>
      <c r="D967" s="300"/>
      <c r="E967" s="300" t="s">
        <v>103</v>
      </c>
      <c r="F967" s="300">
        <v>166</v>
      </c>
      <c r="G967" s="238">
        <f t="shared" si="91"/>
        <v>5.4248366013071894E-5</v>
      </c>
      <c r="H967" s="300"/>
      <c r="I967" s="300"/>
      <c r="J967" s="76"/>
    </row>
    <row r="968" spans="1:10" x14ac:dyDescent="0.25">
      <c r="A968" s="11" t="s">
        <v>302</v>
      </c>
      <c r="B968" s="178">
        <f t="shared" si="90"/>
        <v>4.2718612499466029E-5</v>
      </c>
      <c r="D968" s="300"/>
      <c r="E968" s="300" t="s">
        <v>222</v>
      </c>
      <c r="F968" s="300">
        <v>200</v>
      </c>
      <c r="G968" s="238">
        <f t="shared" si="91"/>
        <v>6.5359477124183013E-5</v>
      </c>
      <c r="H968" s="300"/>
      <c r="I968" s="300"/>
      <c r="J968" s="76"/>
    </row>
    <row r="969" spans="1:10" x14ac:dyDescent="0.25">
      <c r="A969" s="11" t="s">
        <v>302</v>
      </c>
      <c r="B969" s="178">
        <f t="shared" si="90"/>
        <v>1.7087444999786412E-4</v>
      </c>
      <c r="D969" s="300"/>
      <c r="E969" s="300" t="s">
        <v>108</v>
      </c>
      <c r="F969" s="300">
        <v>400</v>
      </c>
      <c r="G969" s="238">
        <f t="shared" si="91"/>
        <v>1.3071895424836603E-4</v>
      </c>
      <c r="H969" s="300"/>
      <c r="I969" s="300"/>
      <c r="J969" s="76"/>
    </row>
    <row r="970" spans="1:10" x14ac:dyDescent="0.25">
      <c r="A970" s="11" t="s">
        <v>302</v>
      </c>
      <c r="B970" s="178">
        <f t="shared" si="90"/>
        <v>0.27339911999658245</v>
      </c>
      <c r="D970" s="300"/>
      <c r="E970" s="300" t="s">
        <v>21</v>
      </c>
      <c r="F970" s="300">
        <v>16000</v>
      </c>
      <c r="G970" s="238">
        <f t="shared" si="91"/>
        <v>5.2287581699346402E-3</v>
      </c>
      <c r="H970" s="300"/>
      <c r="I970" s="300"/>
      <c r="J970" s="76"/>
    </row>
    <row r="971" spans="1:10" x14ac:dyDescent="0.25">
      <c r="A971" s="11" t="s">
        <v>302</v>
      </c>
      <c r="B971" s="178">
        <f t="shared" si="90"/>
        <v>1.5130607885855865E-2</v>
      </c>
      <c r="D971" s="300"/>
      <c r="E971" s="300" t="s">
        <v>227</v>
      </c>
      <c r="F971" s="300">
        <v>3764</v>
      </c>
      <c r="G971" s="238">
        <f t="shared" si="91"/>
        <v>1.2300653594771241E-3</v>
      </c>
      <c r="H971" s="300"/>
      <c r="I971" s="300"/>
      <c r="J971" s="76"/>
    </row>
    <row r="972" spans="1:10" x14ac:dyDescent="0.25">
      <c r="A972" s="11" t="s">
        <v>302</v>
      </c>
      <c r="B972" s="178">
        <f t="shared" si="90"/>
        <v>1.1004421376393696</v>
      </c>
      <c r="D972" s="300"/>
      <c r="E972" s="300" t="s">
        <v>9</v>
      </c>
      <c r="F972" s="300">
        <v>32100</v>
      </c>
      <c r="G972" s="238">
        <f t="shared" si="91"/>
        <v>1.0490196078431373E-2</v>
      </c>
      <c r="H972" s="300"/>
      <c r="I972" s="300"/>
      <c r="J972" s="76"/>
    </row>
    <row r="973" spans="1:10" x14ac:dyDescent="0.25">
      <c r="A973" s="11" t="s">
        <v>302</v>
      </c>
      <c r="B973" s="178">
        <f t="shared" si="90"/>
        <v>0.12922380281088469</v>
      </c>
      <c r="D973" s="300"/>
      <c r="E973" s="300" t="s">
        <v>24</v>
      </c>
      <c r="F973" s="300">
        <v>11000</v>
      </c>
      <c r="G973" s="238">
        <f t="shared" si="91"/>
        <v>3.5947712418300652E-3</v>
      </c>
      <c r="H973" s="300"/>
      <c r="I973" s="300"/>
      <c r="J973" s="76"/>
    </row>
    <row r="974" spans="1:10" x14ac:dyDescent="0.25">
      <c r="A974" s="11" t="s">
        <v>302</v>
      </c>
      <c r="B974" s="178">
        <f t="shared" si="90"/>
        <v>2.0517285670041439</v>
      </c>
      <c r="D974" s="300"/>
      <c r="E974" s="300" t="s">
        <v>110</v>
      </c>
      <c r="F974" s="300">
        <v>43831</v>
      </c>
      <c r="G974" s="238">
        <f t="shared" si="91"/>
        <v>1.4323856209150327E-2</v>
      </c>
      <c r="H974" s="300"/>
      <c r="I974" s="300"/>
      <c r="J974" s="76"/>
    </row>
    <row r="975" spans="1:10" x14ac:dyDescent="0.25">
      <c r="A975" s="11" t="s">
        <v>302</v>
      </c>
      <c r="B975" s="178">
        <f t="shared" si="90"/>
        <v>3.8446751249519413E-2</v>
      </c>
      <c r="D975" s="300"/>
      <c r="E975" s="300" t="s">
        <v>25</v>
      </c>
      <c r="F975" s="300">
        <v>6000</v>
      </c>
      <c r="G975" s="238">
        <f t="shared" si="91"/>
        <v>1.9607843137254902E-3</v>
      </c>
      <c r="H975" s="300"/>
      <c r="I975" s="300"/>
      <c r="J975" s="76"/>
    </row>
    <row r="976" spans="1:10" x14ac:dyDescent="0.25">
      <c r="A976" s="11" t="s">
        <v>302</v>
      </c>
      <c r="B976" s="178">
        <f t="shared" si="90"/>
        <v>3.9400952625058737E-2</v>
      </c>
      <c r="D976" s="300"/>
      <c r="E976" s="300" t="s">
        <v>111</v>
      </c>
      <c r="F976" s="300">
        <v>6074</v>
      </c>
      <c r="G976" s="238">
        <f t="shared" si="91"/>
        <v>1.9849673202614378E-3</v>
      </c>
      <c r="H976" s="300"/>
      <c r="I976" s="300"/>
      <c r="J976" s="76"/>
    </row>
    <row r="977" spans="1:10" x14ac:dyDescent="0.25">
      <c r="A977" s="11" t="s">
        <v>302</v>
      </c>
      <c r="B977" s="178">
        <f t="shared" si="90"/>
        <v>1.2418407450126021</v>
      </c>
      <c r="D977" s="300"/>
      <c r="E977" s="300" t="s">
        <v>36</v>
      </c>
      <c r="F977" s="300">
        <v>34100</v>
      </c>
      <c r="G977" s="238">
        <f t="shared" si="91"/>
        <v>1.1143790849673202E-2</v>
      </c>
      <c r="H977" s="300"/>
      <c r="I977" s="300"/>
      <c r="J977" s="76"/>
    </row>
    <row r="978" spans="1:10" x14ac:dyDescent="0.25">
      <c r="A978" s="11" t="s">
        <v>302</v>
      </c>
      <c r="B978" s="178">
        <f t="shared" si="90"/>
        <v>3.8446751249519413</v>
      </c>
      <c r="D978" s="300"/>
      <c r="E978" s="300" t="s">
        <v>220</v>
      </c>
      <c r="F978" s="300">
        <v>60000</v>
      </c>
      <c r="G978" s="238">
        <f t="shared" si="91"/>
        <v>1.9607843137254902E-2</v>
      </c>
      <c r="H978" s="300"/>
      <c r="I978" s="300"/>
      <c r="J978" s="76"/>
    </row>
    <row r="979" spans="1:10" x14ac:dyDescent="0.25">
      <c r="A979" s="11" t="s">
        <v>302</v>
      </c>
      <c r="B979" s="178">
        <f t="shared" si="90"/>
        <v>3.5453073604169339E-3</v>
      </c>
      <c r="D979" s="300"/>
      <c r="E979" s="300" t="s">
        <v>170</v>
      </c>
      <c r="F979" s="300">
        <v>1822</v>
      </c>
      <c r="G979" s="238">
        <f t="shared" si="91"/>
        <v>5.9542483660130722E-4</v>
      </c>
      <c r="H979" s="300"/>
      <c r="I979" s="300"/>
      <c r="J979" s="76"/>
    </row>
    <row r="980" spans="1:10" x14ac:dyDescent="0.25">
      <c r="A980" s="11" t="s">
        <v>302</v>
      </c>
      <c r="B980" s="178">
        <f t="shared" si="90"/>
        <v>0.16157247212610534</v>
      </c>
      <c r="D980" s="300"/>
      <c r="E980" s="300" t="s">
        <v>181</v>
      </c>
      <c r="F980" s="300">
        <v>12300</v>
      </c>
      <c r="G980" s="238">
        <f t="shared" si="91"/>
        <v>4.019607843137255E-3</v>
      </c>
      <c r="H980" s="300"/>
      <c r="I980" s="300"/>
      <c r="J980" s="76"/>
    </row>
    <row r="981" spans="1:10" x14ac:dyDescent="0.25">
      <c r="A981" s="11" t="s">
        <v>302</v>
      </c>
      <c r="B981" s="178">
        <f t="shared" si="90"/>
        <v>16.86256390277244</v>
      </c>
      <c r="D981" s="300"/>
      <c r="E981" s="300" t="s">
        <v>56</v>
      </c>
      <c r="F981" s="300">
        <v>125656</v>
      </c>
      <c r="G981" s="238">
        <f t="shared" si="91"/>
        <v>4.1064052287581698E-2</v>
      </c>
      <c r="H981" s="300"/>
      <c r="I981" s="300"/>
      <c r="J981" s="76"/>
    </row>
    <row r="982" spans="1:10" x14ac:dyDescent="0.25">
      <c r="A982" s="11" t="s">
        <v>302</v>
      </c>
      <c r="B982" s="178">
        <f t="shared" si="90"/>
        <v>6.8179012345679011</v>
      </c>
      <c r="D982" s="300"/>
      <c r="E982" s="300" t="s">
        <v>165</v>
      </c>
      <c r="F982" s="300">
        <v>79900</v>
      </c>
      <c r="G982" s="238">
        <f t="shared" si="91"/>
        <v>2.6111111111111113E-2</v>
      </c>
      <c r="H982" s="300"/>
      <c r="I982" s="300"/>
      <c r="J982" s="76"/>
    </row>
    <row r="983" spans="1:10" x14ac:dyDescent="0.25">
      <c r="A983" s="11" t="s">
        <v>302</v>
      </c>
      <c r="B983" s="178">
        <f t="shared" si="90"/>
        <v>0.10435433487120335</v>
      </c>
      <c r="D983" s="300"/>
      <c r="E983" s="300" t="s">
        <v>84</v>
      </c>
      <c r="F983" s="300">
        <v>9885</v>
      </c>
      <c r="G983" s="238">
        <f t="shared" si="91"/>
        <v>3.2303921568627449E-3</v>
      </c>
      <c r="H983" s="300"/>
      <c r="I983" s="300"/>
      <c r="J983" s="76"/>
    </row>
    <row r="984" spans="1:10" x14ac:dyDescent="0.25">
      <c r="A984" s="11" t="s">
        <v>302</v>
      </c>
      <c r="B984" s="178">
        <f t="shared" si="90"/>
        <v>78.885744290657428</v>
      </c>
      <c r="D984" s="300"/>
      <c r="E984" s="300" t="s">
        <v>92</v>
      </c>
      <c r="F984" s="300">
        <v>271782</v>
      </c>
      <c r="G984" s="238">
        <f t="shared" si="91"/>
        <v>8.8817647058823529E-2</v>
      </c>
      <c r="H984" s="300"/>
      <c r="I984" s="300"/>
      <c r="J984" s="76"/>
    </row>
    <row r="985" spans="1:10" x14ac:dyDescent="0.25">
      <c r="A985" s="11" t="s">
        <v>302</v>
      </c>
      <c r="B985" s="178">
        <f t="shared" si="90"/>
        <v>4.2253086419753094</v>
      </c>
      <c r="D985" s="300"/>
      <c r="E985" s="300" t="s">
        <v>118</v>
      </c>
      <c r="F985" s="300">
        <v>62900</v>
      </c>
      <c r="G985" s="238">
        <f t="shared" si="91"/>
        <v>2.0555555555555556E-2</v>
      </c>
      <c r="H985" s="300"/>
      <c r="I985" s="300"/>
      <c r="J985" s="76"/>
    </row>
    <row r="986" spans="1:10" x14ac:dyDescent="0.25">
      <c r="A986" s="11" t="s">
        <v>302</v>
      </c>
      <c r="B986" s="178">
        <f t="shared" si="90"/>
        <v>0.44811211072664364</v>
      </c>
      <c r="D986" s="300"/>
      <c r="E986" s="300" t="s">
        <v>29</v>
      </c>
      <c r="F986" s="300">
        <v>20484</v>
      </c>
      <c r="G986" s="238">
        <f t="shared" si="91"/>
        <v>6.6941176470588235E-3</v>
      </c>
      <c r="H986" s="300"/>
      <c r="I986" s="300"/>
      <c r="J986" s="76"/>
    </row>
    <row r="987" spans="1:10" x14ac:dyDescent="0.25">
      <c r="A987" s="11" t="s">
        <v>302</v>
      </c>
      <c r="B987" s="178">
        <f t="shared" si="90"/>
        <v>0.18048613781024392</v>
      </c>
      <c r="D987" s="300"/>
      <c r="E987" s="300" t="s">
        <v>16</v>
      </c>
      <c r="F987" s="300">
        <v>13000</v>
      </c>
      <c r="G987" s="238">
        <f t="shared" si="91"/>
        <v>4.2483660130718951E-3</v>
      </c>
      <c r="H987" s="300"/>
      <c r="I987" s="300"/>
      <c r="J987" s="76"/>
    </row>
    <row r="988" spans="1:10" s="300" customFormat="1" x14ac:dyDescent="0.25">
      <c r="A988" s="11" t="s">
        <v>302</v>
      </c>
      <c r="B988" s="178">
        <f t="shared" si="90"/>
        <v>2.6699132812166268E-6</v>
      </c>
      <c r="C988" s="11"/>
      <c r="E988" s="300" t="s">
        <v>54</v>
      </c>
      <c r="F988" s="300">
        <v>50</v>
      </c>
      <c r="G988" s="238">
        <f t="shared" si="91"/>
        <v>1.6339869281045753E-5</v>
      </c>
      <c r="J988" s="76"/>
    </row>
    <row r="989" spans="1:10" x14ac:dyDescent="0.25">
      <c r="A989" s="11" t="s">
        <v>302</v>
      </c>
      <c r="B989" s="178">
        <f t="shared" si="90"/>
        <v>6.8349779999145613E-2</v>
      </c>
      <c r="D989" s="300"/>
      <c r="E989" s="300" t="s">
        <v>37</v>
      </c>
      <c r="F989" s="300">
        <v>8000</v>
      </c>
      <c r="G989" s="238">
        <f t="shared" si="91"/>
        <v>2.6143790849673201E-3</v>
      </c>
      <c r="H989" s="300"/>
      <c r="I989" s="300"/>
      <c r="J989" s="76"/>
    </row>
    <row r="990" spans="1:10" x14ac:dyDescent="0.25">
      <c r="A990" s="11" t="s">
        <v>302</v>
      </c>
      <c r="B990" s="178">
        <f t="shared" si="90"/>
        <v>6.8676539803067191</v>
      </c>
      <c r="D990" s="300"/>
      <c r="E990" s="300" t="s">
        <v>121</v>
      </c>
      <c r="F990" s="300">
        <v>80191</v>
      </c>
      <c r="G990" s="238">
        <f t="shared" si="91"/>
        <v>2.6206209150326797E-2</v>
      </c>
      <c r="H990" s="300"/>
      <c r="I990" s="300"/>
      <c r="J990" s="76"/>
    </row>
    <row r="991" spans="1:10" x14ac:dyDescent="0.25">
      <c r="A991" s="11" t="s">
        <v>302</v>
      </c>
      <c r="B991" s="178">
        <f t="shared" si="90"/>
        <v>1.8659917125891752</v>
      </c>
      <c r="D991" s="300"/>
      <c r="E991" s="300" t="s">
        <v>32</v>
      </c>
      <c r="F991" s="300">
        <v>41800</v>
      </c>
      <c r="G991" s="238">
        <f t="shared" si="91"/>
        <v>1.3660130718954248E-2</v>
      </c>
      <c r="H991" s="300"/>
      <c r="I991" s="300"/>
      <c r="J991" s="76"/>
    </row>
    <row r="992" spans="1:10" x14ac:dyDescent="0.25">
      <c r="A992" s="11" t="s">
        <v>302</v>
      </c>
      <c r="B992" s="178">
        <f t="shared" si="90"/>
        <v>14.444967747447562</v>
      </c>
      <c r="D992" s="300"/>
      <c r="E992" s="300" t="s">
        <v>174</v>
      </c>
      <c r="F992" s="300">
        <v>116300</v>
      </c>
      <c r="G992" s="238">
        <f t="shared" si="91"/>
        <v>3.8006535947712417E-2</v>
      </c>
      <c r="H992" s="300"/>
      <c r="I992" s="300"/>
      <c r="J992" s="76"/>
    </row>
    <row r="993" spans="1:10" x14ac:dyDescent="0.25">
      <c r="A993" s="11" t="s">
        <v>302</v>
      </c>
      <c r="B993" s="178">
        <f t="shared" si="90"/>
        <v>6.8349779999145647E-4</v>
      </c>
      <c r="D993" s="300"/>
      <c r="E993" s="300" t="s">
        <v>140</v>
      </c>
      <c r="F993" s="300">
        <v>800</v>
      </c>
      <c r="G993" s="238">
        <f t="shared" si="91"/>
        <v>2.6143790849673205E-4</v>
      </c>
      <c r="H993" s="300"/>
      <c r="I993" s="300"/>
      <c r="J993" s="76"/>
    </row>
    <row r="994" spans="1:10" x14ac:dyDescent="0.25">
      <c r="A994" s="11" t="s">
        <v>302</v>
      </c>
      <c r="B994" s="178">
        <f t="shared" si="90"/>
        <v>0.15123456790123457</v>
      </c>
      <c r="D994" s="300"/>
      <c r="E994" s="300" t="s">
        <v>161</v>
      </c>
      <c r="F994" s="300">
        <v>11900</v>
      </c>
      <c r="G994" s="238">
        <f t="shared" si="91"/>
        <v>3.8888888888888888E-3</v>
      </c>
      <c r="H994" s="300"/>
      <c r="I994" s="300"/>
      <c r="J994" s="76"/>
    </row>
    <row r="995" spans="1:10" x14ac:dyDescent="0.25">
      <c r="A995" s="11" t="s">
        <v>302</v>
      </c>
      <c r="B995" s="178">
        <f t="shared" si="90"/>
        <v>4.6506472937758982E-2</v>
      </c>
      <c r="D995" s="300"/>
      <c r="E995" s="300" t="s">
        <v>166</v>
      </c>
      <c r="F995" s="300">
        <v>6599</v>
      </c>
      <c r="G995" s="238">
        <f t="shared" si="91"/>
        <v>2.1565359477124183E-3</v>
      </c>
      <c r="H995" s="300"/>
      <c r="I995" s="300"/>
      <c r="J995" s="76"/>
    </row>
    <row r="996" spans="1:10" x14ac:dyDescent="0.25">
      <c r="A996" s="11" t="s">
        <v>302</v>
      </c>
      <c r="B996" s="178">
        <f t="shared" si="90"/>
        <v>0.21610344845999402</v>
      </c>
      <c r="D996" s="300"/>
      <c r="E996" s="300" t="s">
        <v>31</v>
      </c>
      <c r="F996" s="300">
        <v>14225</v>
      </c>
      <c r="G996" s="238">
        <f t="shared" si="91"/>
        <v>4.6486928104575165E-3</v>
      </c>
      <c r="H996" s="300"/>
      <c r="I996" s="300"/>
      <c r="J996" s="76"/>
    </row>
    <row r="997" spans="1:10" x14ac:dyDescent="0.25">
      <c r="A997" s="11" t="s">
        <v>302</v>
      </c>
      <c r="B997" s="178">
        <f t="shared" si="90"/>
        <v>1.0679653124866502E-3</v>
      </c>
      <c r="D997" s="300"/>
      <c r="E997" s="300" t="s">
        <v>128</v>
      </c>
      <c r="F997" s="300">
        <v>1000</v>
      </c>
      <c r="G997" s="238">
        <f t="shared" si="91"/>
        <v>3.2679738562091501E-4</v>
      </c>
      <c r="H997" s="300"/>
      <c r="I997" s="300"/>
      <c r="J997" s="76"/>
    </row>
    <row r="998" spans="1:10" x14ac:dyDescent="0.25">
      <c r="A998" s="11" t="s">
        <v>302</v>
      </c>
      <c r="B998" s="178">
        <f t="shared" si="90"/>
        <v>288.77782049639029</v>
      </c>
      <c r="D998" s="300"/>
      <c r="E998" s="300" t="s">
        <v>38</v>
      </c>
      <c r="F998" s="300">
        <v>520000</v>
      </c>
      <c r="G998" s="238">
        <f t="shared" si="91"/>
        <v>0.16993464052287582</v>
      </c>
      <c r="H998" s="300"/>
      <c r="I998" s="300"/>
      <c r="J998" s="76"/>
    </row>
    <row r="999" spans="1:10" x14ac:dyDescent="0.25">
      <c r="A999" s="150" t="s">
        <v>302</v>
      </c>
      <c r="B999" s="131">
        <f t="shared" si="90"/>
        <v>1.0679653124866502E-3</v>
      </c>
      <c r="C999" s="150"/>
      <c r="D999" s="131"/>
      <c r="E999" s="131" t="s">
        <v>47</v>
      </c>
      <c r="F999" s="131">
        <v>1000</v>
      </c>
      <c r="G999" s="305">
        <f t="shared" si="91"/>
        <v>3.2679738562091501E-4</v>
      </c>
      <c r="H999" s="131"/>
      <c r="I999" s="131"/>
      <c r="J999" s="150"/>
    </row>
    <row r="1000" spans="1:10" x14ac:dyDescent="0.25">
      <c r="A1000" s="11" t="s">
        <v>305</v>
      </c>
      <c r="B1000" s="178">
        <f>POWER((F1000/$J$1000)*100, 2)</f>
        <v>0.43353824789581535</v>
      </c>
      <c r="C1000" s="11">
        <f>SUM(B1000:B1013)</f>
        <v>3651.9143650822971</v>
      </c>
      <c r="D1000" s="304"/>
      <c r="E1000" s="304" t="s">
        <v>93</v>
      </c>
      <c r="F1000" s="304">
        <v>32</v>
      </c>
      <c r="G1000" s="238">
        <f>F1000/$J$1000</f>
        <v>6.5843621399176953E-3</v>
      </c>
      <c r="H1000" s="304"/>
      <c r="I1000" s="304"/>
      <c r="J1000" s="76">
        <v>4860</v>
      </c>
    </row>
    <row r="1001" spans="1:10" x14ac:dyDescent="0.25">
      <c r="A1001" s="11" t="s">
        <v>305</v>
      </c>
      <c r="B1001" s="178">
        <f t="shared" ref="B1001:B1012" si="92">POWER((F1001/$J$1000)*100, 2)</f>
        <v>0.67740351233721152</v>
      </c>
      <c r="D1001" s="304"/>
      <c r="E1001" s="304" t="s">
        <v>101</v>
      </c>
      <c r="F1001" s="304">
        <v>40</v>
      </c>
      <c r="G1001" s="238">
        <f t="shared" ref="G1001:G1011" si="93">F1001/$J$1000</f>
        <v>8.23045267489712E-3</v>
      </c>
      <c r="H1001" s="304"/>
      <c r="I1001" s="304"/>
      <c r="J1001" s="76"/>
    </row>
    <row r="1002" spans="1:10" x14ac:dyDescent="0.25">
      <c r="A1002" s="11" t="s">
        <v>305</v>
      </c>
      <c r="B1002" s="178">
        <f t="shared" si="92"/>
        <v>40.949465697979647</v>
      </c>
      <c r="D1002" s="304"/>
      <c r="E1002" s="304" t="s">
        <v>82</v>
      </c>
      <c r="F1002" s="304">
        <v>311</v>
      </c>
      <c r="G1002" s="238">
        <f t="shared" si="93"/>
        <v>6.3991769547325106E-2</v>
      </c>
      <c r="H1002" s="304"/>
      <c r="I1002" s="304"/>
      <c r="J1002" s="76"/>
    </row>
    <row r="1003" spans="1:10" x14ac:dyDescent="0.25">
      <c r="A1003" s="11" t="s">
        <v>305</v>
      </c>
      <c r="B1003" s="178">
        <f t="shared" si="92"/>
        <v>3040.8643668817431</v>
      </c>
      <c r="D1003" s="304"/>
      <c r="E1003" s="304" t="s">
        <v>15</v>
      </c>
      <c r="F1003" s="304">
        <v>2680</v>
      </c>
      <c r="G1003" s="238">
        <f t="shared" si="93"/>
        <v>0.55144032921810704</v>
      </c>
      <c r="H1003" s="304"/>
      <c r="I1003" s="304"/>
      <c r="J1003" s="76"/>
    </row>
    <row r="1004" spans="1:10" x14ac:dyDescent="0.25">
      <c r="A1004" s="11" t="s">
        <v>305</v>
      </c>
      <c r="B1004" s="178">
        <f t="shared" si="92"/>
        <v>0.24386526444139611</v>
      </c>
      <c r="D1004" s="304"/>
      <c r="E1004" s="304" t="s">
        <v>111</v>
      </c>
      <c r="F1004" s="304">
        <v>24</v>
      </c>
      <c r="G1004" s="238">
        <f t="shared" si="93"/>
        <v>4.9382716049382715E-3</v>
      </c>
      <c r="H1004" s="304"/>
      <c r="I1004" s="304"/>
      <c r="J1004" s="76"/>
    </row>
    <row r="1005" spans="1:10" x14ac:dyDescent="0.25">
      <c r="A1005" s="11" t="s">
        <v>305</v>
      </c>
      <c r="B1005" s="178">
        <f t="shared" si="92"/>
        <v>7.1550745990617965</v>
      </c>
      <c r="D1005" s="304"/>
      <c r="E1005" s="304" t="s">
        <v>36</v>
      </c>
      <c r="F1005" s="304">
        <v>130</v>
      </c>
      <c r="G1005" s="238">
        <f t="shared" si="93"/>
        <v>2.6748971193415638E-2</v>
      </c>
      <c r="H1005" s="304"/>
      <c r="I1005" s="304"/>
      <c r="J1005" s="76"/>
    </row>
    <row r="1006" spans="1:10" x14ac:dyDescent="0.25">
      <c r="A1006" s="11" t="s">
        <v>305</v>
      </c>
      <c r="B1006" s="178">
        <f t="shared" si="92"/>
        <v>127.14186523057121</v>
      </c>
      <c r="D1006" s="304"/>
      <c r="E1006" s="304" t="s">
        <v>56</v>
      </c>
      <c r="F1006" s="304">
        <v>548</v>
      </c>
      <c r="G1006" s="238">
        <f t="shared" si="93"/>
        <v>0.11275720164609053</v>
      </c>
      <c r="H1006" s="304"/>
      <c r="I1006" s="304"/>
      <c r="J1006" s="76"/>
    </row>
    <row r="1007" spans="1:10" x14ac:dyDescent="0.25">
      <c r="A1007" s="11" t="s">
        <v>305</v>
      </c>
      <c r="B1007" s="178">
        <f t="shared" si="92"/>
        <v>423.37719521075724</v>
      </c>
      <c r="D1007" s="304"/>
      <c r="E1007" s="304" t="s">
        <v>92</v>
      </c>
      <c r="F1007" s="304">
        <v>1000</v>
      </c>
      <c r="G1007" s="238">
        <f t="shared" si="93"/>
        <v>0.20576131687242799</v>
      </c>
      <c r="H1007" s="304"/>
      <c r="I1007" s="304"/>
      <c r="J1007" s="76"/>
    </row>
    <row r="1008" spans="1:10" x14ac:dyDescent="0.25">
      <c r="A1008" s="11" t="s">
        <v>305</v>
      </c>
      <c r="B1008" s="178">
        <f t="shared" si="92"/>
        <v>0.67740351233721152</v>
      </c>
      <c r="D1008" s="304"/>
      <c r="E1008" s="304" t="s">
        <v>29</v>
      </c>
      <c r="F1008" s="304">
        <v>40</v>
      </c>
      <c r="G1008" s="238">
        <f t="shared" si="93"/>
        <v>8.23045267489712E-3</v>
      </c>
      <c r="H1008" s="304"/>
      <c r="I1008" s="304"/>
      <c r="J1008" s="76"/>
    </row>
    <row r="1009" spans="1:11" x14ac:dyDescent="0.25">
      <c r="A1009" s="11" t="s">
        <v>305</v>
      </c>
      <c r="B1009" s="178">
        <f t="shared" si="92"/>
        <v>1.0584429880268929</v>
      </c>
      <c r="D1009" s="304"/>
      <c r="E1009" s="304" t="s">
        <v>16</v>
      </c>
      <c r="F1009" s="304">
        <v>50</v>
      </c>
      <c r="G1009" s="238">
        <f t="shared" si="93"/>
        <v>1.0288065843621399E-2</v>
      </c>
      <c r="H1009" s="304"/>
      <c r="I1009" s="304"/>
      <c r="J1009" s="76"/>
    </row>
    <row r="1010" spans="1:11" x14ac:dyDescent="0.25">
      <c r="A1010" s="11" t="s">
        <v>305</v>
      </c>
      <c r="B1010" s="178">
        <f t="shared" si="92"/>
        <v>1.6935087808430287E-3</v>
      </c>
      <c r="D1010" s="304"/>
      <c r="E1010" s="304" t="s">
        <v>37</v>
      </c>
      <c r="F1010" s="304">
        <v>2</v>
      </c>
      <c r="G1010" s="238">
        <f t="shared" si="93"/>
        <v>4.1152263374485596E-4</v>
      </c>
      <c r="H1010" s="304"/>
      <c r="I1010" s="304"/>
      <c r="J1010" s="76"/>
    </row>
    <row r="1011" spans="1:11" x14ac:dyDescent="0.25">
      <c r="A1011" s="11" t="s">
        <v>305</v>
      </c>
      <c r="B1011" s="178">
        <f t="shared" si="92"/>
        <v>1.058442988026893E-2</v>
      </c>
      <c r="D1011" s="304"/>
      <c r="E1011" s="304" t="s">
        <v>140</v>
      </c>
      <c r="F1011" s="304">
        <v>5</v>
      </c>
      <c r="G1011" s="238">
        <f t="shared" si="93"/>
        <v>1.02880658436214E-3</v>
      </c>
      <c r="H1011" s="304"/>
      <c r="I1011" s="304"/>
      <c r="J1011" s="76"/>
    </row>
    <row r="1012" spans="1:11" x14ac:dyDescent="0.25">
      <c r="A1012" s="150" t="s">
        <v>305</v>
      </c>
      <c r="B1012" s="131">
        <f t="shared" si="92"/>
        <v>0</v>
      </c>
      <c r="C1012" s="150"/>
      <c r="D1012" s="12"/>
      <c r="E1012" s="12" t="s">
        <v>38</v>
      </c>
      <c r="F1012" s="12"/>
      <c r="G1012" s="237"/>
      <c r="H1012" s="12"/>
      <c r="I1012" s="12"/>
      <c r="J1012" s="147"/>
    </row>
    <row r="1013" spans="1:11" x14ac:dyDescent="0.25">
      <c r="A1013" s="11" t="s">
        <v>338</v>
      </c>
      <c r="B1013" s="178">
        <f>POWER((F1013/$J$1013)*100, 2)</f>
        <v>9.3234659984849344</v>
      </c>
      <c r="C1013" s="11">
        <f>SUM(B1013:B1016)</f>
        <v>6152.4640755200744</v>
      </c>
      <c r="D1013" s="306"/>
      <c r="E1013" s="306" t="s">
        <v>6</v>
      </c>
      <c r="F1013" s="306">
        <v>200</v>
      </c>
      <c r="G1013" s="238">
        <f>F1013/$J$1013</f>
        <v>3.0534351145038167E-2</v>
      </c>
      <c r="H1013" s="306"/>
      <c r="I1013" s="306"/>
      <c r="J1013" s="76">
        <v>6550</v>
      </c>
      <c r="K1013" s="306"/>
    </row>
    <row r="1014" spans="1:11" x14ac:dyDescent="0.25">
      <c r="A1014" s="11" t="s">
        <v>338</v>
      </c>
      <c r="B1014" s="178">
        <f t="shared" ref="B1014:B1016" si="94">POWER((F1014/$J$1013)*100, 2)</f>
        <v>5827.1662490530862</v>
      </c>
      <c r="D1014" s="306"/>
      <c r="E1014" s="306" t="s">
        <v>9</v>
      </c>
      <c r="F1014" s="306">
        <v>5000</v>
      </c>
      <c r="G1014" s="238">
        <f t="shared" ref="G1014:G1016" si="95">F1014/$J$1013</f>
        <v>0.76335877862595425</v>
      </c>
      <c r="H1014" s="306"/>
      <c r="I1014" s="306"/>
      <c r="J1014" s="76"/>
      <c r="K1014" s="306"/>
    </row>
    <row r="1015" spans="1:11" x14ac:dyDescent="0.25">
      <c r="A1015" s="11" t="s">
        <v>338</v>
      </c>
      <c r="B1015" s="178">
        <f t="shared" si="94"/>
        <v>306.65089447001918</v>
      </c>
      <c r="D1015" s="306"/>
      <c r="E1015" s="306" t="s">
        <v>26</v>
      </c>
      <c r="F1015" s="306">
        <v>1147</v>
      </c>
      <c r="G1015" s="238">
        <f t="shared" si="95"/>
        <v>0.17511450381679389</v>
      </c>
      <c r="H1015" s="306"/>
      <c r="I1015" s="306"/>
      <c r="J1015" s="76"/>
      <c r="K1015" s="306"/>
    </row>
    <row r="1016" spans="1:11" x14ac:dyDescent="0.25">
      <c r="A1016" s="150" t="s">
        <v>338</v>
      </c>
      <c r="B1016" s="131">
        <f t="shared" si="94"/>
        <v>9.3234659984849344</v>
      </c>
      <c r="C1016" s="150"/>
      <c r="D1016" s="12"/>
      <c r="E1016" s="12" t="s">
        <v>160</v>
      </c>
      <c r="F1016" s="12">
        <v>200</v>
      </c>
      <c r="G1016" s="237">
        <f t="shared" si="95"/>
        <v>3.0534351145038167E-2</v>
      </c>
      <c r="H1016" s="12"/>
      <c r="I1016" s="12"/>
      <c r="J1016" s="147"/>
      <c r="K1016" s="232"/>
    </row>
    <row r="1017" spans="1:11" x14ac:dyDescent="0.25">
      <c r="K1017" s="232"/>
    </row>
    <row r="1018" spans="1:11" x14ac:dyDescent="0.25">
      <c r="K1018" s="232"/>
    </row>
    <row r="1019" spans="1:11" x14ac:dyDescent="0.25">
      <c r="K1019" s="23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29"/>
  <sheetViews>
    <sheetView zoomScaleNormal="100" workbookViewId="0">
      <pane ySplit="1" topLeftCell="A1013" activePane="bottomLeft" state="frozen"/>
      <selection pane="bottomLeft" activeCell="A1029" sqref="A1029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12.7109375" style="21" bestFit="1" customWidth="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43</v>
      </c>
      <c r="E1" s="13" t="s">
        <v>1</v>
      </c>
      <c r="F1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 t="shared" ref="B2:B25" si="0">POWER((F2/$J$2)*100, 2)</f>
        <v>1565.0168706747406</v>
      </c>
      <c r="C2" s="11">
        <f>SUM(B2:B25)</f>
        <v>1985.5870901816618</v>
      </c>
      <c r="E2" s="26" t="s">
        <v>5</v>
      </c>
      <c r="F2" s="17">
        <v>53802</v>
      </c>
      <c r="G2" s="21">
        <f t="shared" ref="G2:G25" si="1">(F2/$J$2)</f>
        <v>0.3956029411764706</v>
      </c>
      <c r="J2" s="11">
        <v>136000</v>
      </c>
    </row>
    <row r="3" spans="1:10" x14ac:dyDescent="0.25">
      <c r="A3" s="11" t="s">
        <v>3</v>
      </c>
      <c r="B3">
        <f t="shared" si="0"/>
        <v>3.0411980968858129E-3</v>
      </c>
      <c r="E3" s="26" t="s">
        <v>39</v>
      </c>
      <c r="F3">
        <v>75</v>
      </c>
      <c r="G3" s="21">
        <f t="shared" si="1"/>
        <v>5.5147058823529411E-4</v>
      </c>
    </row>
    <row r="4" spans="1:10" x14ac:dyDescent="0.25">
      <c r="A4" s="11" t="s">
        <v>3</v>
      </c>
      <c r="B4">
        <f t="shared" si="0"/>
        <v>103.95001946366781</v>
      </c>
      <c r="E4" s="26" t="s">
        <v>6</v>
      </c>
      <c r="F4" s="17">
        <v>13866</v>
      </c>
      <c r="G4" s="21">
        <f t="shared" si="1"/>
        <v>0.10195588235294117</v>
      </c>
    </row>
    <row r="5" spans="1:10" x14ac:dyDescent="0.25">
      <c r="A5" s="11" t="s">
        <v>3</v>
      </c>
      <c r="B5">
        <f t="shared" si="0"/>
        <v>43.793252595155714</v>
      </c>
      <c r="E5" s="26" t="s">
        <v>15</v>
      </c>
      <c r="F5" s="17">
        <v>9000</v>
      </c>
      <c r="G5" s="21">
        <f t="shared" si="1"/>
        <v>6.6176470588235295E-2</v>
      </c>
    </row>
    <row r="6" spans="1:10" x14ac:dyDescent="0.25">
      <c r="A6" s="11" t="s">
        <v>3</v>
      </c>
      <c r="B6">
        <f t="shared" si="0"/>
        <v>0.13733564013840832</v>
      </c>
      <c r="E6" s="26" t="s">
        <v>20</v>
      </c>
      <c r="F6">
        <v>504</v>
      </c>
      <c r="G6" s="21">
        <f t="shared" si="1"/>
        <v>3.7058823529411765E-3</v>
      </c>
    </row>
    <row r="7" spans="1:10" x14ac:dyDescent="0.25">
      <c r="A7" s="11" t="s">
        <v>3</v>
      </c>
      <c r="B7">
        <f t="shared" si="0"/>
        <v>2.1432098832179935</v>
      </c>
      <c r="E7" s="26" t="s">
        <v>21</v>
      </c>
      <c r="F7" s="17">
        <v>1991</v>
      </c>
      <c r="G7" s="21">
        <f t="shared" si="1"/>
        <v>1.4639705882352942E-2</v>
      </c>
    </row>
    <row r="8" spans="1:10" x14ac:dyDescent="0.25">
      <c r="A8" s="11" t="s">
        <v>3</v>
      </c>
      <c r="B8">
        <f t="shared" si="0"/>
        <v>133.26665224913498</v>
      </c>
      <c r="E8" s="26" t="s">
        <v>7</v>
      </c>
      <c r="F8" s="17">
        <v>15700</v>
      </c>
      <c r="G8" s="21">
        <f t="shared" si="1"/>
        <v>0.11544117647058824</v>
      </c>
    </row>
    <row r="9" spans="1:10" x14ac:dyDescent="0.25">
      <c r="A9" s="11" t="s">
        <v>3</v>
      </c>
      <c r="B9">
        <f t="shared" si="0"/>
        <v>3.3011683607266442</v>
      </c>
      <c r="E9" s="26" t="s">
        <v>8</v>
      </c>
      <c r="F9" s="17">
        <v>2471</v>
      </c>
      <c r="G9" s="21">
        <f t="shared" si="1"/>
        <v>1.8169117647058825E-2</v>
      </c>
    </row>
    <row r="10" spans="1:10" x14ac:dyDescent="0.25">
      <c r="A10" s="11" t="s">
        <v>3</v>
      </c>
      <c r="B10">
        <f t="shared" si="0"/>
        <v>0.59267355103806219</v>
      </c>
      <c r="E10" s="26" t="s">
        <v>22</v>
      </c>
      <c r="F10" s="17">
        <v>1047</v>
      </c>
      <c r="G10" s="21">
        <f t="shared" si="1"/>
        <v>7.6985294117647056E-3</v>
      </c>
    </row>
    <row r="11" spans="1:10" x14ac:dyDescent="0.25">
      <c r="A11" s="11" t="s">
        <v>3</v>
      </c>
      <c r="B11">
        <f t="shared" si="0"/>
        <v>30.916870674740487</v>
      </c>
      <c r="E11" s="26" t="s">
        <v>9</v>
      </c>
      <c r="F11" s="17">
        <v>7562</v>
      </c>
      <c r="G11" s="21">
        <f t="shared" si="1"/>
        <v>5.5602941176470591E-2</v>
      </c>
    </row>
    <row r="12" spans="1:10" x14ac:dyDescent="0.25">
      <c r="A12" s="11" t="s">
        <v>3</v>
      </c>
      <c r="B12">
        <f t="shared" si="0"/>
        <v>0.71626351643598596</v>
      </c>
      <c r="E12" s="26" t="s">
        <v>23</v>
      </c>
      <c r="F12" s="17">
        <v>1151</v>
      </c>
      <c r="G12" s="21">
        <f t="shared" si="1"/>
        <v>8.4632352941176464E-3</v>
      </c>
    </row>
    <row r="13" spans="1:10" x14ac:dyDescent="0.25">
      <c r="A13" s="11" t="s">
        <v>3</v>
      </c>
      <c r="B13">
        <f t="shared" si="0"/>
        <v>8.6505190311418692E-2</v>
      </c>
      <c r="C13" s="105"/>
      <c r="E13" s="26" t="s">
        <v>24</v>
      </c>
      <c r="F13">
        <v>400</v>
      </c>
      <c r="G13" s="21">
        <f t="shared" si="1"/>
        <v>2.9411764705882353E-3</v>
      </c>
    </row>
    <row r="14" spans="1:10" x14ac:dyDescent="0.25">
      <c r="A14" s="11" t="s">
        <v>3</v>
      </c>
      <c r="B14">
        <f t="shared" si="0"/>
        <v>66.938867322664365</v>
      </c>
      <c r="E14" s="26" t="s">
        <v>10</v>
      </c>
      <c r="F14" s="17">
        <v>11127</v>
      </c>
      <c r="G14" s="21">
        <f t="shared" si="1"/>
        <v>8.1816176470588239E-2</v>
      </c>
    </row>
    <row r="15" spans="1:10" x14ac:dyDescent="0.25">
      <c r="A15" s="11" t="s">
        <v>3</v>
      </c>
      <c r="B15">
        <f t="shared" si="0"/>
        <v>7.5221128892733562</v>
      </c>
      <c r="E15" s="26" t="s">
        <v>36</v>
      </c>
      <c r="F15" s="17">
        <v>3730</v>
      </c>
      <c r="G15" s="21">
        <f t="shared" si="1"/>
        <v>2.7426470588235295E-2</v>
      </c>
    </row>
    <row r="16" spans="1:10" x14ac:dyDescent="0.25">
      <c r="A16" s="11" t="s">
        <v>3</v>
      </c>
      <c r="B16">
        <f t="shared" si="0"/>
        <v>8.1796064013840829E-3</v>
      </c>
      <c r="E16" s="26" t="s">
        <v>26</v>
      </c>
      <c r="F16">
        <v>123</v>
      </c>
      <c r="G16" s="21">
        <f t="shared" si="1"/>
        <v>9.0441176470588231E-4</v>
      </c>
    </row>
    <row r="17" spans="1:11" x14ac:dyDescent="0.25">
      <c r="A17" s="11" t="s">
        <v>3</v>
      </c>
      <c r="B17">
        <f t="shared" si="0"/>
        <v>3.460207612456747E-5</v>
      </c>
      <c r="E17" s="26" t="s">
        <v>27</v>
      </c>
      <c r="F17">
        <v>8</v>
      </c>
      <c r="G17" s="21">
        <f t="shared" si="1"/>
        <v>5.8823529411764708E-5</v>
      </c>
    </row>
    <row r="18" spans="1:11" x14ac:dyDescent="0.25">
      <c r="A18" s="11" t="s">
        <v>3</v>
      </c>
      <c r="B18">
        <f t="shared" si="0"/>
        <v>4.3793252595155695E-5</v>
      </c>
      <c r="E18" s="26" t="s">
        <v>28</v>
      </c>
      <c r="F18">
        <v>9</v>
      </c>
      <c r="G18" s="21">
        <f t="shared" si="1"/>
        <v>6.6176470588235288E-5</v>
      </c>
    </row>
    <row r="19" spans="1:11" x14ac:dyDescent="0.25">
      <c r="A19" s="11" t="s">
        <v>3</v>
      </c>
      <c r="B19">
        <f t="shared" si="0"/>
        <v>0</v>
      </c>
      <c r="E19" s="26" t="s">
        <v>29</v>
      </c>
      <c r="F19">
        <v>0</v>
      </c>
      <c r="G19" s="21">
        <f t="shared" si="1"/>
        <v>0</v>
      </c>
    </row>
    <row r="20" spans="1:11" x14ac:dyDescent="0.25">
      <c r="A20" s="11" t="s">
        <v>3</v>
      </c>
      <c r="B20">
        <f t="shared" si="0"/>
        <v>9.5371972318339111</v>
      </c>
      <c r="E20" s="26" t="s">
        <v>16</v>
      </c>
      <c r="F20" s="17">
        <v>4200</v>
      </c>
      <c r="G20" s="21">
        <f t="shared" si="1"/>
        <v>3.0882352941176472E-2</v>
      </c>
    </row>
    <row r="21" spans="1:11" x14ac:dyDescent="0.25">
      <c r="A21" s="11" t="s">
        <v>3</v>
      </c>
      <c r="B21">
        <f t="shared" si="0"/>
        <v>0.21458693771626294</v>
      </c>
      <c r="E21" s="26" t="s">
        <v>37</v>
      </c>
      <c r="F21">
        <v>630</v>
      </c>
      <c r="G21" s="21">
        <f t="shared" si="1"/>
        <v>4.6323529411764703E-3</v>
      </c>
    </row>
    <row r="22" spans="1:11" x14ac:dyDescent="0.25">
      <c r="A22" s="11" t="s">
        <v>3</v>
      </c>
      <c r="B22">
        <f t="shared" si="0"/>
        <v>7.0459018166089962</v>
      </c>
      <c r="E22" s="26" t="s">
        <v>11</v>
      </c>
      <c r="F22" s="17">
        <v>3610</v>
      </c>
      <c r="G22" s="21">
        <f t="shared" si="1"/>
        <v>2.6544117647058822E-2</v>
      </c>
    </row>
    <row r="23" spans="1:11" x14ac:dyDescent="0.25">
      <c r="A23" s="11" t="s">
        <v>3</v>
      </c>
      <c r="B23">
        <f t="shared" si="0"/>
        <v>0.11390625000000001</v>
      </c>
      <c r="E23" s="26" t="s">
        <v>31</v>
      </c>
      <c r="F23">
        <v>459</v>
      </c>
      <c r="G23" s="21">
        <f t="shared" si="1"/>
        <v>3.375E-3</v>
      </c>
    </row>
    <row r="24" spans="1:11" x14ac:dyDescent="0.25">
      <c r="A24" s="11" t="s">
        <v>3</v>
      </c>
      <c r="B24">
        <f t="shared" si="0"/>
        <v>0</v>
      </c>
      <c r="E24" s="26" t="s">
        <v>38</v>
      </c>
      <c r="G24" s="21">
        <f t="shared" si="1"/>
        <v>0</v>
      </c>
    </row>
    <row r="25" spans="1:11" x14ac:dyDescent="0.25">
      <c r="A25" s="150" t="s">
        <v>3</v>
      </c>
      <c r="B25" s="12">
        <f t="shared" si="0"/>
        <v>10.282396734429069</v>
      </c>
      <c r="C25" s="150"/>
      <c r="D25" s="12"/>
      <c r="E25" s="25" t="s">
        <v>12</v>
      </c>
      <c r="F25" s="37">
        <v>4361</v>
      </c>
      <c r="G25" s="27">
        <f t="shared" si="1"/>
        <v>3.2066176470588237E-2</v>
      </c>
      <c r="H25" s="12"/>
      <c r="I25" s="12"/>
    </row>
    <row r="26" spans="1:11" x14ac:dyDescent="0.25">
      <c r="A26" s="11" t="s">
        <v>77</v>
      </c>
      <c r="B26" s="13">
        <f>POWER((F26/$J$26)*100, 2)</f>
        <v>6944.4444444444462</v>
      </c>
      <c r="C26" s="105">
        <f>SUM(B26:B27)</f>
        <v>7222.2222222222235</v>
      </c>
      <c r="D26" s="13"/>
      <c r="E26" s="73" t="s">
        <v>38</v>
      </c>
      <c r="F26" s="34">
        <v>145</v>
      </c>
      <c r="G26" s="28">
        <f>(F26/$J$26)</f>
        <v>0.83333333333333337</v>
      </c>
      <c r="J26" s="11">
        <v>174</v>
      </c>
    </row>
    <row r="27" spans="1:11" x14ac:dyDescent="0.25">
      <c r="A27" s="11" t="s">
        <v>77</v>
      </c>
      <c r="B27" s="13">
        <f>POWER((F27/$J$26)*100, 2)</f>
        <v>277.77777777777771</v>
      </c>
      <c r="E27" s="73" t="s">
        <v>78</v>
      </c>
      <c r="F27" s="34">
        <v>29</v>
      </c>
      <c r="G27" s="28">
        <f>(F27/$J$26)</f>
        <v>0.16666666666666666</v>
      </c>
    </row>
    <row r="28" spans="1:11" x14ac:dyDescent="0.25">
      <c r="A28" s="70" t="s">
        <v>80</v>
      </c>
      <c r="B28" s="69">
        <f t="shared" ref="B28:B38" si="2">POWER((F28/$J$28)*100, 2)</f>
        <v>12.911241941055351</v>
      </c>
      <c r="C28" s="70">
        <f>SUM(B28:B38)</f>
        <v>1904.5464762569798</v>
      </c>
      <c r="D28" s="69"/>
      <c r="E28" s="89" t="s">
        <v>81</v>
      </c>
      <c r="F28" s="91">
        <f>2161+5182</f>
        <v>7343</v>
      </c>
      <c r="G28" s="80">
        <f t="shared" ref="G28:G38" si="3">(F28/$J$28)</f>
        <v>3.5932216660060579E-2</v>
      </c>
      <c r="H28" s="69"/>
      <c r="I28" s="69"/>
      <c r="J28" s="148">
        <f>SUM(F28:F38)</f>
        <v>204357</v>
      </c>
      <c r="K28" s="69"/>
    </row>
    <row r="29" spans="1:11" x14ac:dyDescent="0.25">
      <c r="A29" s="11" t="s">
        <v>80</v>
      </c>
      <c r="B29" s="13">
        <f t="shared" si="2"/>
        <v>1027.4403202248166</v>
      </c>
      <c r="E29" s="74" t="s">
        <v>5</v>
      </c>
      <c r="F29" s="92">
        <v>65504</v>
      </c>
      <c r="G29" s="21">
        <f t="shared" si="3"/>
        <v>0.32053709929192542</v>
      </c>
      <c r="I29" s="77"/>
    </row>
    <row r="30" spans="1:11" x14ac:dyDescent="0.25">
      <c r="A30" s="11" t="s">
        <v>80</v>
      </c>
      <c r="B30" s="13">
        <f t="shared" si="2"/>
        <v>28.319103072891373</v>
      </c>
      <c r="E30" s="74" t="s">
        <v>6</v>
      </c>
      <c r="F30" s="92">
        <v>10875</v>
      </c>
      <c r="G30" s="21">
        <f t="shared" si="3"/>
        <v>5.3215696061304482E-2</v>
      </c>
      <c r="I30" s="77"/>
    </row>
    <row r="31" spans="1:11" x14ac:dyDescent="0.25">
      <c r="A31" s="11" t="s">
        <v>80</v>
      </c>
      <c r="B31" s="13">
        <f t="shared" si="2"/>
        <v>121.22327118003442</v>
      </c>
      <c r="E31" s="74" t="s">
        <v>82</v>
      </c>
      <c r="F31" s="92">
        <v>22500</v>
      </c>
      <c r="G31" s="21">
        <f t="shared" si="3"/>
        <v>0.11010144012683686</v>
      </c>
      <c r="I31" s="77"/>
    </row>
    <row r="32" spans="1:11" x14ac:dyDescent="0.25">
      <c r="A32" s="11" t="s">
        <v>80</v>
      </c>
      <c r="B32" s="13">
        <f t="shared" si="2"/>
        <v>308.07715924565184</v>
      </c>
      <c r="E32" s="74" t="s">
        <v>83</v>
      </c>
      <c r="F32" s="92">
        <v>35869</v>
      </c>
      <c r="G32" s="21">
        <f t="shared" si="3"/>
        <v>0.17552126915153385</v>
      </c>
      <c r="I32" s="77"/>
    </row>
    <row r="33" spans="1:11" x14ac:dyDescent="0.25">
      <c r="A33" s="11" t="s">
        <v>80</v>
      </c>
      <c r="B33" s="13">
        <f t="shared" si="2"/>
        <v>40.467620403804084</v>
      </c>
      <c r="E33" s="74" t="s">
        <v>15</v>
      </c>
      <c r="F33" s="92">
        <v>13000</v>
      </c>
      <c r="G33" s="21">
        <f t="shared" si="3"/>
        <v>6.3614165406616852E-2</v>
      </c>
      <c r="I33" s="77"/>
    </row>
    <row r="34" spans="1:11" x14ac:dyDescent="0.25">
      <c r="A34" s="11" t="s">
        <v>80</v>
      </c>
      <c r="B34" s="13">
        <f t="shared" si="2"/>
        <v>0</v>
      </c>
      <c r="E34" s="74" t="s">
        <v>84</v>
      </c>
      <c r="F34" s="92"/>
      <c r="G34" s="21">
        <f t="shared" si="3"/>
        <v>0</v>
      </c>
      <c r="I34" s="77"/>
    </row>
    <row r="35" spans="1:11" x14ac:dyDescent="0.25">
      <c r="A35" s="11" t="s">
        <v>80</v>
      </c>
      <c r="B35" s="13">
        <f t="shared" si="2"/>
        <v>20.942569204882524</v>
      </c>
      <c r="E35" s="74" t="s">
        <v>85</v>
      </c>
      <c r="F35" s="92">
        <v>9352</v>
      </c>
      <c r="G35" s="21">
        <f t="shared" si="3"/>
        <v>4.5763051914052368E-2</v>
      </c>
      <c r="I35" s="77"/>
    </row>
    <row r="36" spans="1:11" x14ac:dyDescent="0.25">
      <c r="A36" s="11" t="s">
        <v>80</v>
      </c>
      <c r="B36" s="13">
        <f t="shared" si="2"/>
        <v>0.95781350068175342</v>
      </c>
      <c r="E36" s="74" t="s">
        <v>16</v>
      </c>
      <c r="F36" s="92">
        <v>2000</v>
      </c>
      <c r="G36" s="21">
        <f t="shared" si="3"/>
        <v>9.7867946779410537E-3</v>
      </c>
      <c r="I36" s="77"/>
    </row>
    <row r="37" spans="1:11" x14ac:dyDescent="0.25">
      <c r="A37" s="11" t="s">
        <v>80</v>
      </c>
      <c r="B37" s="13">
        <f t="shared" si="2"/>
        <v>0</v>
      </c>
      <c r="E37" s="74" t="s">
        <v>38</v>
      </c>
      <c r="F37" s="93"/>
      <c r="G37" s="21">
        <f t="shared" si="3"/>
        <v>0</v>
      </c>
      <c r="I37" s="77"/>
    </row>
    <row r="38" spans="1:11" x14ac:dyDescent="0.25">
      <c r="A38" s="150" t="s">
        <v>80</v>
      </c>
      <c r="B38" s="13">
        <f t="shared" si="2"/>
        <v>344.20737748316174</v>
      </c>
      <c r="E38" s="74" t="s">
        <v>86</v>
      </c>
      <c r="F38" s="92">
        <v>37914</v>
      </c>
      <c r="G38" s="21">
        <f t="shared" si="3"/>
        <v>0.18552826670972855</v>
      </c>
      <c r="I38" s="77"/>
    </row>
    <row r="39" spans="1:11" x14ac:dyDescent="0.25">
      <c r="A39" s="70" t="s">
        <v>88</v>
      </c>
      <c r="B39" s="69">
        <f>POWER((F39/$J$39)*100, 2)</f>
        <v>6.6006342858035597E-2</v>
      </c>
      <c r="C39" s="70">
        <f>SUM(B39:B47)</f>
        <v>8042.1108750331978</v>
      </c>
      <c r="D39" s="69"/>
      <c r="E39" s="69" t="s">
        <v>6</v>
      </c>
      <c r="F39" s="69">
        <v>13</v>
      </c>
      <c r="G39" s="80">
        <f>(F39/$J$39)</f>
        <v>2.5691699604743082E-3</v>
      </c>
      <c r="H39" s="69"/>
      <c r="I39" s="69"/>
      <c r="J39" s="148">
        <v>5060</v>
      </c>
      <c r="K39" s="69"/>
    </row>
    <row r="40" spans="1:11" x14ac:dyDescent="0.25">
      <c r="A40" s="105" t="s">
        <v>88</v>
      </c>
      <c r="B40" s="13">
        <f>POWER((F40/$J$39)*100, 2)</f>
        <v>97.642519020762705</v>
      </c>
      <c r="C40" s="105"/>
      <c r="D40" s="13"/>
      <c r="E40" s="108" t="s">
        <v>15</v>
      </c>
      <c r="F40">
        <v>500</v>
      </c>
      <c r="G40" s="28">
        <f>(F40/$J$39)</f>
        <v>9.8814229249011856E-2</v>
      </c>
      <c r="H40" s="13"/>
      <c r="I40" s="13"/>
      <c r="J40" s="167"/>
      <c r="K40" s="13"/>
    </row>
    <row r="41" spans="1:11" x14ac:dyDescent="0.25">
      <c r="A41" s="105" t="s">
        <v>88</v>
      </c>
      <c r="B41" s="13">
        <f>POWER((F41/$J$39)*100, 2)</f>
        <v>0</v>
      </c>
      <c r="C41" s="105"/>
      <c r="D41" s="13"/>
      <c r="E41" t="s">
        <v>36</v>
      </c>
      <c r="F41" s="101"/>
      <c r="G41" s="28">
        <f t="shared" ref="G41:G47" si="4">(F41/$J$39)</f>
        <v>0</v>
      </c>
      <c r="J41" s="76"/>
    </row>
    <row r="42" spans="1:11" x14ac:dyDescent="0.25">
      <c r="A42" s="105" t="s">
        <v>88</v>
      </c>
      <c r="B42" s="13">
        <f t="shared" ref="B42:B47" si="5">POWER((F42/$J$39)*100, 2)</f>
        <v>1.5622803043322034E-3</v>
      </c>
      <c r="E42" t="s">
        <v>90</v>
      </c>
      <c r="F42">
        <v>2</v>
      </c>
      <c r="G42" s="28">
        <f t="shared" si="4"/>
        <v>3.9525691699604743E-4</v>
      </c>
      <c r="J42" s="76"/>
    </row>
    <row r="43" spans="1:11" x14ac:dyDescent="0.25">
      <c r="A43" s="105" t="s">
        <v>88</v>
      </c>
      <c r="B43" s="13">
        <f t="shared" si="5"/>
        <v>0.14099579746598134</v>
      </c>
      <c r="E43" t="s">
        <v>27</v>
      </c>
      <c r="F43">
        <v>19</v>
      </c>
      <c r="G43" s="28">
        <f t="shared" si="4"/>
        <v>3.7549407114624506E-3</v>
      </c>
      <c r="J43" s="76"/>
    </row>
    <row r="44" spans="1:11" x14ac:dyDescent="0.25">
      <c r="A44" s="105" t="s">
        <v>88</v>
      </c>
      <c r="B44" s="13">
        <f t="shared" si="5"/>
        <v>6.2491212173288136E-3</v>
      </c>
      <c r="E44" t="s">
        <v>85</v>
      </c>
      <c r="F44">
        <v>4</v>
      </c>
      <c r="G44" s="28">
        <f t="shared" si="4"/>
        <v>7.9051383399209485E-4</v>
      </c>
      <c r="J44" s="76"/>
    </row>
    <row r="45" spans="1:11" x14ac:dyDescent="0.25">
      <c r="A45" s="105" t="s">
        <v>88</v>
      </c>
      <c r="B45" s="13">
        <f t="shared" si="5"/>
        <v>0</v>
      </c>
      <c r="E45" t="s">
        <v>16</v>
      </c>
      <c r="F45" s="101"/>
      <c r="G45" s="28">
        <f t="shared" si="4"/>
        <v>0</v>
      </c>
      <c r="J45" s="76"/>
    </row>
    <row r="46" spans="1:11" x14ac:dyDescent="0.25">
      <c r="A46" s="105" t="s">
        <v>88</v>
      </c>
      <c r="B46" s="13">
        <f t="shared" si="5"/>
        <v>7944.2344045368609</v>
      </c>
      <c r="E46" t="s">
        <v>38</v>
      </c>
      <c r="F46">
        <v>4510</v>
      </c>
      <c r="G46" s="28">
        <f t="shared" si="4"/>
        <v>0.89130434782608692</v>
      </c>
      <c r="J46" s="76"/>
    </row>
    <row r="47" spans="1:11" x14ac:dyDescent="0.25">
      <c r="A47" s="150" t="s">
        <v>88</v>
      </c>
      <c r="B47" s="13">
        <f t="shared" si="5"/>
        <v>1.9137933728069493E-2</v>
      </c>
      <c r="E47" t="s">
        <v>89</v>
      </c>
      <c r="F47">
        <v>7</v>
      </c>
      <c r="G47" s="28">
        <f t="shared" si="4"/>
        <v>1.383399209486166E-3</v>
      </c>
      <c r="J47" s="76"/>
    </row>
    <row r="48" spans="1:11" x14ac:dyDescent="0.25">
      <c r="A48" s="70" t="s">
        <v>91</v>
      </c>
      <c r="B48" s="69">
        <f>POWER((F48/$J$48)*100, 2)</f>
        <v>126.93315559763317</v>
      </c>
      <c r="C48" s="70">
        <f>SUM(B48:B58)</f>
        <v>2179.1492476816811</v>
      </c>
      <c r="D48" s="69"/>
      <c r="E48" s="69" t="s">
        <v>81</v>
      </c>
      <c r="F48" s="69">
        <v>512.62400000000002</v>
      </c>
      <c r="G48" s="80">
        <f>(F48/$J$48)</f>
        <v>0.11266461538461539</v>
      </c>
      <c r="H48" s="69"/>
      <c r="I48" s="69"/>
      <c r="J48" s="148">
        <v>4550</v>
      </c>
      <c r="K48" s="69"/>
    </row>
    <row r="49" spans="1:11" x14ac:dyDescent="0.25">
      <c r="A49" s="11" t="s">
        <v>91</v>
      </c>
      <c r="B49" s="13">
        <f>POWER((F49/$J$48)*100, 2)</f>
        <v>0.89312884917280533</v>
      </c>
      <c r="E49" t="s">
        <v>93</v>
      </c>
      <c r="F49" s="13">
        <v>43</v>
      </c>
      <c r="G49" s="28">
        <f>(F49/$J$48)</f>
        <v>9.450549450549451E-3</v>
      </c>
      <c r="J49" s="76"/>
    </row>
    <row r="50" spans="1:11" x14ac:dyDescent="0.25">
      <c r="A50" s="11" t="s">
        <v>91</v>
      </c>
      <c r="B50" s="13">
        <f t="shared" ref="B50:B58" si="6">POWER((F50/$J$48)*100, 2)</f>
        <v>55.172571986958097</v>
      </c>
      <c r="E50" t="s">
        <v>83</v>
      </c>
      <c r="F50" s="13">
        <v>337.96600000000001</v>
      </c>
      <c r="G50" s="28">
        <f t="shared" ref="G50:G58" si="7">(F50/$J$48)</f>
        <v>7.4278241758241756E-2</v>
      </c>
      <c r="J50" s="76"/>
    </row>
    <row r="51" spans="1:11" x14ac:dyDescent="0.25">
      <c r="A51" s="11" t="s">
        <v>91</v>
      </c>
      <c r="B51" s="13">
        <f t="shared" si="6"/>
        <v>10.155778287646418</v>
      </c>
      <c r="E51" t="s">
        <v>15</v>
      </c>
      <c r="F51" s="13">
        <v>145</v>
      </c>
      <c r="G51" s="28">
        <f t="shared" si="7"/>
        <v>3.1868131868131866E-2</v>
      </c>
      <c r="J51" s="76"/>
    </row>
    <row r="52" spans="1:11" x14ac:dyDescent="0.25">
      <c r="A52" s="11" t="s">
        <v>91</v>
      </c>
      <c r="B52" s="13">
        <f t="shared" si="6"/>
        <v>4.8303345006641703E-4</v>
      </c>
      <c r="E52" t="s">
        <v>94</v>
      </c>
      <c r="F52" s="13">
        <v>1</v>
      </c>
      <c r="G52" s="28">
        <f t="shared" si="7"/>
        <v>2.1978021978021978E-4</v>
      </c>
      <c r="J52" s="76"/>
    </row>
    <row r="53" spans="1:11" x14ac:dyDescent="0.25">
      <c r="A53" s="11" t="s">
        <v>91</v>
      </c>
      <c r="B53" s="13">
        <f t="shared" si="6"/>
        <v>6.6127279314092506E-3</v>
      </c>
      <c r="E53" t="s">
        <v>24</v>
      </c>
      <c r="F53" s="13">
        <v>3.7</v>
      </c>
      <c r="G53" s="28">
        <f t="shared" si="7"/>
        <v>8.1318681318681327E-4</v>
      </c>
      <c r="J53" s="76"/>
    </row>
    <row r="54" spans="1:11" x14ac:dyDescent="0.25">
      <c r="A54" s="11" t="s">
        <v>91</v>
      </c>
      <c r="B54" s="13">
        <f t="shared" si="6"/>
        <v>0.43473010505977538</v>
      </c>
      <c r="E54" t="s">
        <v>36</v>
      </c>
      <c r="F54" s="13">
        <v>30</v>
      </c>
      <c r="G54" s="28">
        <f t="shared" si="7"/>
        <v>6.5934065934065934E-3</v>
      </c>
      <c r="J54" s="76"/>
    </row>
    <row r="55" spans="1:11" x14ac:dyDescent="0.25">
      <c r="A55" s="11" t="s">
        <v>91</v>
      </c>
      <c r="B55" s="13">
        <f t="shared" si="6"/>
        <v>4.1858462021494972E-2</v>
      </c>
      <c r="E55" t="s">
        <v>92</v>
      </c>
      <c r="F55" s="13">
        <v>9.3089999999999993</v>
      </c>
      <c r="G55" s="28">
        <f t="shared" si="7"/>
        <v>2.0459340659340656E-3</v>
      </c>
      <c r="J55" s="76"/>
    </row>
    <row r="56" spans="1:11" x14ac:dyDescent="0.25">
      <c r="A56" s="11" t="s">
        <v>91</v>
      </c>
      <c r="B56" s="13">
        <f t="shared" si="6"/>
        <v>483.03345006641712</v>
      </c>
      <c r="E56" t="s">
        <v>16</v>
      </c>
      <c r="F56" s="13">
        <v>1000</v>
      </c>
      <c r="G56" s="28">
        <f t="shared" si="7"/>
        <v>0.21978021978021978</v>
      </c>
      <c r="J56" s="76"/>
    </row>
    <row r="57" spans="1:11" x14ac:dyDescent="0.25">
      <c r="A57" s="11" t="s">
        <v>91</v>
      </c>
      <c r="B57" s="13">
        <f t="shared" si="6"/>
        <v>949.45248158434993</v>
      </c>
      <c r="E57" t="s">
        <v>31</v>
      </c>
      <c r="F57" s="13">
        <v>1402</v>
      </c>
      <c r="G57" s="28">
        <f t="shared" si="7"/>
        <v>0.30813186813186816</v>
      </c>
      <c r="J57" s="76"/>
    </row>
    <row r="58" spans="1:11" x14ac:dyDescent="0.25">
      <c r="A58" s="150" t="s">
        <v>91</v>
      </c>
      <c r="B58" s="12">
        <f t="shared" si="6"/>
        <v>553.02499698104089</v>
      </c>
      <c r="C58" s="150"/>
      <c r="D58" s="12"/>
      <c r="E58" s="12" t="s">
        <v>38</v>
      </c>
      <c r="F58" s="12">
        <v>1070</v>
      </c>
      <c r="G58" s="27">
        <f t="shared" si="7"/>
        <v>0.23516483516483516</v>
      </c>
      <c r="H58" s="12"/>
      <c r="I58" s="12"/>
      <c r="J58" s="147"/>
      <c r="K58" s="12"/>
    </row>
    <row r="59" spans="1:11" x14ac:dyDescent="0.25">
      <c r="A59" s="11" t="s">
        <v>96</v>
      </c>
      <c r="B59" s="117">
        <v>3.4299999999999999E-4</v>
      </c>
      <c r="C59" s="151">
        <v>1010.247</v>
      </c>
      <c r="E59" s="114" t="s">
        <v>130</v>
      </c>
      <c r="F59" s="117">
        <v>20</v>
      </c>
      <c r="G59" s="115">
        <v>1.9000000000000001E-4</v>
      </c>
      <c r="J59" s="151">
        <v>108000</v>
      </c>
    </row>
    <row r="60" spans="1:11" x14ac:dyDescent="0.25">
      <c r="A60" s="11" t="s">
        <v>96</v>
      </c>
      <c r="B60" s="116">
        <v>8.5699999999999996E-5</v>
      </c>
      <c r="C60" s="164"/>
      <c r="E60" s="114" t="s">
        <v>17</v>
      </c>
      <c r="F60" s="117">
        <v>10</v>
      </c>
      <c r="G60" s="115">
        <v>9.0000000000000006E-5</v>
      </c>
      <c r="J60" s="164"/>
    </row>
    <row r="61" spans="1:11" x14ac:dyDescent="0.25">
      <c r="A61" s="11" t="s">
        <v>96</v>
      </c>
      <c r="B61" s="117">
        <v>0.179839</v>
      </c>
      <c r="C61" s="164"/>
      <c r="E61" s="114" t="s">
        <v>97</v>
      </c>
      <c r="F61" s="117">
        <v>458</v>
      </c>
      <c r="G61" s="115">
        <v>4.2399999999999998E-3</v>
      </c>
      <c r="J61" s="164"/>
    </row>
    <row r="62" spans="1:11" x14ac:dyDescent="0.25">
      <c r="A62" s="11" t="s">
        <v>96</v>
      </c>
      <c r="B62" s="117">
        <v>3.0949999999999998E-2</v>
      </c>
      <c r="C62" s="164"/>
      <c r="E62" s="114" t="s">
        <v>81</v>
      </c>
      <c r="F62" s="117">
        <v>190</v>
      </c>
      <c r="G62" s="115">
        <v>1.7600000000000001E-3</v>
      </c>
      <c r="J62" s="164"/>
    </row>
    <row r="63" spans="1:11" x14ac:dyDescent="0.25">
      <c r="A63" s="11" t="s">
        <v>96</v>
      </c>
      <c r="B63" s="117">
        <v>0.28444399999999997</v>
      </c>
      <c r="C63" s="164"/>
      <c r="E63" s="114" t="s">
        <v>5</v>
      </c>
      <c r="F63" s="117">
        <v>576</v>
      </c>
      <c r="G63" s="115">
        <v>5.3299999999999997E-3</v>
      </c>
      <c r="J63" s="164"/>
    </row>
    <row r="64" spans="1:11" x14ac:dyDescent="0.25">
      <c r="A64" s="11" t="s">
        <v>96</v>
      </c>
      <c r="B64" s="117">
        <v>0.17361099999999999</v>
      </c>
      <c r="C64" s="164"/>
      <c r="E64" s="114" t="s">
        <v>131</v>
      </c>
      <c r="F64" s="117">
        <v>450</v>
      </c>
      <c r="G64" s="115">
        <v>4.1700000000000001E-3</v>
      </c>
      <c r="J64" s="164"/>
    </row>
    <row r="65" spans="1:10" x14ac:dyDescent="0.25">
      <c r="A65" s="11" t="s">
        <v>96</v>
      </c>
      <c r="B65" s="117">
        <v>0.10502400000000001</v>
      </c>
      <c r="C65" s="164"/>
      <c r="E65" s="114" t="s">
        <v>98</v>
      </c>
      <c r="F65" s="117">
        <v>350</v>
      </c>
      <c r="G65" s="115">
        <v>3.2399999999999998E-3</v>
      </c>
      <c r="J65" s="164"/>
    </row>
    <row r="66" spans="1:10" x14ac:dyDescent="0.25">
      <c r="A66" s="11" t="s">
        <v>96</v>
      </c>
      <c r="B66" s="117">
        <v>1.35033</v>
      </c>
      <c r="C66" s="164"/>
      <c r="E66" s="114" t="s">
        <v>132</v>
      </c>
      <c r="F66" s="125">
        <v>1255</v>
      </c>
      <c r="G66" s="115">
        <v>1.162E-2</v>
      </c>
      <c r="J66" s="164"/>
    </row>
    <row r="67" spans="1:10" x14ac:dyDescent="0.25">
      <c r="A67" s="11" t="s">
        <v>96</v>
      </c>
      <c r="B67" s="117">
        <v>0.456876</v>
      </c>
      <c r="C67" s="164"/>
      <c r="E67" s="114" t="s">
        <v>99</v>
      </c>
      <c r="F67" s="117">
        <v>730</v>
      </c>
      <c r="G67" s="115">
        <v>6.7600000000000004E-3</v>
      </c>
      <c r="J67" s="164"/>
    </row>
    <row r="68" spans="1:10" x14ac:dyDescent="0.25">
      <c r="A68" s="11" t="s">
        <v>96</v>
      </c>
      <c r="B68" s="117">
        <v>0.63851899999999995</v>
      </c>
      <c r="C68" s="164"/>
      <c r="E68" s="114" t="s">
        <v>100</v>
      </c>
      <c r="F68" s="117">
        <v>863</v>
      </c>
      <c r="G68" s="115">
        <v>7.9900000000000006E-3</v>
      </c>
      <c r="J68" s="164"/>
    </row>
    <row r="69" spans="1:10" x14ac:dyDescent="0.25">
      <c r="A69" s="11" t="s">
        <v>96</v>
      </c>
      <c r="B69" s="116">
        <v>8.5700000000000001E-7</v>
      </c>
      <c r="C69" s="164"/>
      <c r="E69" s="114" t="s">
        <v>39</v>
      </c>
      <c r="F69" s="117">
        <v>1</v>
      </c>
      <c r="G69" s="115">
        <v>1.0000000000000001E-5</v>
      </c>
      <c r="J69" s="164"/>
    </row>
    <row r="70" spans="1:10" x14ac:dyDescent="0.25">
      <c r="A70" s="11" t="s">
        <v>96</v>
      </c>
      <c r="B70" s="117">
        <v>0.73356100000000002</v>
      </c>
      <c r="C70" s="164"/>
      <c r="E70" s="114" t="s">
        <v>6</v>
      </c>
      <c r="F70" s="117">
        <v>925</v>
      </c>
      <c r="G70" s="115">
        <v>8.5599999999999999E-3</v>
      </c>
      <c r="J70" s="164"/>
    </row>
    <row r="71" spans="1:10" x14ac:dyDescent="0.25">
      <c r="A71" s="11" t="s">
        <v>96</v>
      </c>
      <c r="B71" s="117">
        <v>0.243561</v>
      </c>
      <c r="C71" s="164"/>
      <c r="E71" s="114" t="s">
        <v>101</v>
      </c>
      <c r="F71" s="117">
        <v>533</v>
      </c>
      <c r="G71" s="115">
        <v>4.9399999999999999E-3</v>
      </c>
      <c r="J71" s="164"/>
    </row>
    <row r="72" spans="1:10" x14ac:dyDescent="0.25">
      <c r="A72" s="11" t="s">
        <v>96</v>
      </c>
      <c r="B72" s="117">
        <v>5.2160000000000002E-3</v>
      </c>
      <c r="C72" s="164"/>
      <c r="E72" s="114" t="s">
        <v>102</v>
      </c>
      <c r="F72" s="117">
        <v>78</v>
      </c>
      <c r="G72" s="115">
        <v>7.2000000000000005E-4</v>
      </c>
      <c r="J72" s="164"/>
    </row>
    <row r="73" spans="1:10" x14ac:dyDescent="0.25">
      <c r="A73" s="11" t="s">
        <v>96</v>
      </c>
      <c r="B73" s="117">
        <v>14.62354</v>
      </c>
      <c r="C73" s="164"/>
      <c r="E73" s="114" t="s">
        <v>82</v>
      </c>
      <c r="F73" s="125">
        <v>4130</v>
      </c>
      <c r="G73" s="115">
        <v>3.8240000000000003E-2</v>
      </c>
      <c r="J73" s="164"/>
    </row>
    <row r="74" spans="1:10" x14ac:dyDescent="0.25">
      <c r="A74" s="11" t="s">
        <v>96</v>
      </c>
      <c r="B74" s="117">
        <v>657.82749999999999</v>
      </c>
      <c r="C74" s="164"/>
      <c r="E74" s="114" t="s">
        <v>15</v>
      </c>
      <c r="F74" s="125">
        <v>27700</v>
      </c>
      <c r="G74" s="115">
        <v>0.25647999999999999</v>
      </c>
      <c r="J74" s="164"/>
    </row>
    <row r="75" spans="1:10" x14ac:dyDescent="0.25">
      <c r="A75" s="11" t="s">
        <v>96</v>
      </c>
      <c r="B75" s="117">
        <v>7.4149999999999997E-3</v>
      </c>
      <c r="C75" s="164"/>
      <c r="E75" s="114" t="s">
        <v>103</v>
      </c>
      <c r="F75" s="117">
        <v>93</v>
      </c>
      <c r="G75" s="115">
        <v>8.5999999999999998E-4</v>
      </c>
      <c r="J75" s="164"/>
    </row>
    <row r="76" spans="1:10" x14ac:dyDescent="0.25">
      <c r="A76" s="11" t="s">
        <v>96</v>
      </c>
      <c r="B76" s="117">
        <v>9.0555999999999998E-2</v>
      </c>
      <c r="C76" s="164"/>
      <c r="E76" s="114" t="s">
        <v>33</v>
      </c>
      <c r="F76" s="117">
        <v>325</v>
      </c>
      <c r="G76" s="115">
        <v>3.0100000000000001E-3</v>
      </c>
      <c r="J76" s="164"/>
    </row>
    <row r="77" spans="1:10" x14ac:dyDescent="0.25">
      <c r="A77" s="11" t="s">
        <v>96</v>
      </c>
      <c r="B77" s="117">
        <v>1.5625E-2</v>
      </c>
      <c r="C77" s="164"/>
      <c r="E77" s="114" t="s">
        <v>142</v>
      </c>
      <c r="F77" s="117">
        <v>135</v>
      </c>
      <c r="G77" s="115">
        <v>1.25E-3</v>
      </c>
      <c r="J77" s="164"/>
    </row>
    <row r="78" spans="1:10" x14ac:dyDescent="0.25">
      <c r="A78" s="11" t="s">
        <v>96</v>
      </c>
      <c r="B78" s="117">
        <v>5.1882999999999999E-2</v>
      </c>
      <c r="C78" s="164"/>
      <c r="E78" s="114" t="s">
        <v>105</v>
      </c>
      <c r="F78" s="117">
        <v>246</v>
      </c>
      <c r="G78" s="115">
        <v>2.2799999999999999E-3</v>
      </c>
      <c r="J78" s="164"/>
    </row>
    <row r="79" spans="1:10" x14ac:dyDescent="0.25">
      <c r="A79" s="11" t="s">
        <v>96</v>
      </c>
      <c r="B79" s="116">
        <v>3.4300000000000002E-6</v>
      </c>
      <c r="C79" s="164"/>
      <c r="E79" s="114" t="s">
        <v>133</v>
      </c>
      <c r="F79" s="117">
        <v>2</v>
      </c>
      <c r="G79" s="115">
        <v>2.0000000000000002E-5</v>
      </c>
      <c r="J79" s="164"/>
    </row>
    <row r="80" spans="1:10" x14ac:dyDescent="0.25">
      <c r="A80" s="11" t="s">
        <v>96</v>
      </c>
      <c r="B80" s="117">
        <v>1.957408</v>
      </c>
      <c r="C80" s="164"/>
      <c r="E80" s="114" t="s">
        <v>106</v>
      </c>
      <c r="F80" s="125">
        <v>1511</v>
      </c>
      <c r="G80" s="115">
        <v>1.3990000000000001E-2</v>
      </c>
      <c r="J80" s="164"/>
    </row>
    <row r="81" spans="1:10" x14ac:dyDescent="0.25">
      <c r="A81" s="11" t="s">
        <v>96</v>
      </c>
      <c r="B81" s="117">
        <v>1.8026E-2</v>
      </c>
      <c r="C81" s="164"/>
      <c r="E81" s="114" t="s">
        <v>107</v>
      </c>
      <c r="F81" s="117">
        <v>145</v>
      </c>
      <c r="G81" s="115">
        <v>1.34E-3</v>
      </c>
      <c r="J81" s="164"/>
    </row>
    <row r="82" spans="1:10" x14ac:dyDescent="0.25">
      <c r="A82" s="11" t="s">
        <v>96</v>
      </c>
      <c r="B82" s="117">
        <v>4.823E-3</v>
      </c>
      <c r="C82" s="164"/>
      <c r="E82" s="114" t="s">
        <v>134</v>
      </c>
      <c r="F82" s="117">
        <v>75</v>
      </c>
      <c r="G82" s="115">
        <v>6.8999999999999997E-4</v>
      </c>
      <c r="J82" s="164"/>
    </row>
    <row r="83" spans="1:10" x14ac:dyDescent="0.25">
      <c r="A83" s="11" t="s">
        <v>96</v>
      </c>
      <c r="B83" s="117">
        <v>2.25</v>
      </c>
      <c r="C83" s="164"/>
      <c r="E83" s="114" t="s">
        <v>19</v>
      </c>
      <c r="F83" s="125">
        <v>1620</v>
      </c>
      <c r="G83" s="115">
        <v>1.4999999999999999E-2</v>
      </c>
      <c r="J83" s="164"/>
    </row>
    <row r="84" spans="1:10" x14ac:dyDescent="0.25">
      <c r="A84" s="11" t="s">
        <v>96</v>
      </c>
      <c r="B84" s="117">
        <v>5.243252</v>
      </c>
      <c r="C84" s="164"/>
      <c r="E84" s="114" t="s">
        <v>94</v>
      </c>
      <c r="F84" s="125">
        <v>2473</v>
      </c>
      <c r="G84" s="115">
        <v>2.29E-2</v>
      </c>
      <c r="J84" s="164"/>
    </row>
    <row r="85" spans="1:10" x14ac:dyDescent="0.25">
      <c r="A85" s="11" t="s">
        <v>96</v>
      </c>
      <c r="B85" s="117">
        <v>1.5625E-2</v>
      </c>
      <c r="C85" s="164"/>
      <c r="E85" s="114" t="s">
        <v>108</v>
      </c>
      <c r="F85" s="117">
        <v>135</v>
      </c>
      <c r="G85" s="115">
        <v>1.25E-3</v>
      </c>
      <c r="J85" s="164"/>
    </row>
    <row r="86" spans="1:10" x14ac:dyDescent="0.25">
      <c r="A86" s="11" t="s">
        <v>96</v>
      </c>
      <c r="B86" s="117">
        <v>1.2552000000000001E-2</v>
      </c>
      <c r="C86" s="164"/>
      <c r="E86" s="114" t="s">
        <v>21</v>
      </c>
      <c r="F86" s="117">
        <v>121</v>
      </c>
      <c r="G86" s="115">
        <v>1.1199999999999999E-3</v>
      </c>
      <c r="J86" s="164"/>
    </row>
    <row r="87" spans="1:10" x14ac:dyDescent="0.25">
      <c r="A87" s="11" t="s">
        <v>96</v>
      </c>
      <c r="B87" s="117">
        <v>0.106228</v>
      </c>
      <c r="C87" s="164"/>
      <c r="E87" s="114" t="s">
        <v>22</v>
      </c>
      <c r="F87" s="117">
        <v>352</v>
      </c>
      <c r="G87" s="115">
        <v>3.2599999999999999E-3</v>
      </c>
      <c r="J87" s="164"/>
    </row>
    <row r="88" spans="1:10" x14ac:dyDescent="0.25">
      <c r="A88" s="11" t="s">
        <v>96</v>
      </c>
      <c r="B88" s="116">
        <v>4.1999999999999998E-5</v>
      </c>
      <c r="C88" s="164"/>
      <c r="E88" s="114" t="s">
        <v>109</v>
      </c>
      <c r="F88" s="117">
        <v>7</v>
      </c>
      <c r="G88" s="115">
        <v>6.0000000000000002E-5</v>
      </c>
      <c r="J88" s="164"/>
    </row>
    <row r="89" spans="1:10" x14ac:dyDescent="0.25">
      <c r="A89" s="11" t="s">
        <v>96</v>
      </c>
      <c r="B89" s="117">
        <v>88.290379999999999</v>
      </c>
      <c r="C89" s="164"/>
      <c r="E89" s="114" t="s">
        <v>9</v>
      </c>
      <c r="F89" s="125">
        <v>10148</v>
      </c>
      <c r="G89" s="115">
        <v>9.3960000000000002E-2</v>
      </c>
      <c r="J89" s="164"/>
    </row>
    <row r="90" spans="1:10" x14ac:dyDescent="0.25">
      <c r="A90" s="11" t="s">
        <v>96</v>
      </c>
      <c r="B90" s="117">
        <v>11.234909999999999</v>
      </c>
      <c r="C90" s="164"/>
      <c r="E90" s="114" t="s">
        <v>23</v>
      </c>
      <c r="F90" s="125">
        <v>3620</v>
      </c>
      <c r="G90" s="115">
        <v>3.3520000000000001E-2</v>
      </c>
      <c r="J90" s="164"/>
    </row>
    <row r="91" spans="1:10" x14ac:dyDescent="0.25">
      <c r="A91" s="11" t="s">
        <v>96</v>
      </c>
      <c r="B91" s="117">
        <v>0.79837499999999995</v>
      </c>
      <c r="C91" s="164"/>
      <c r="E91" s="114" t="s">
        <v>24</v>
      </c>
      <c r="F91" s="117">
        <v>965</v>
      </c>
      <c r="G91" s="115">
        <v>8.94E-3</v>
      </c>
      <c r="J91" s="164"/>
    </row>
    <row r="92" spans="1:10" x14ac:dyDescent="0.25">
      <c r="A92" s="11" t="s">
        <v>96</v>
      </c>
      <c r="B92" s="117">
        <v>3.4293999999999998E-2</v>
      </c>
      <c r="C92" s="164"/>
      <c r="E92" s="114" t="s">
        <v>135</v>
      </c>
      <c r="F92" s="117">
        <v>200</v>
      </c>
      <c r="G92" s="115">
        <v>1.8500000000000001E-3</v>
      </c>
      <c r="J92" s="164"/>
    </row>
    <row r="93" spans="1:10" x14ac:dyDescent="0.25">
      <c r="A93" s="11" t="s">
        <v>96</v>
      </c>
      <c r="B93" s="117">
        <v>0.144119</v>
      </c>
      <c r="C93" s="164"/>
      <c r="E93" s="114" t="s">
        <v>110</v>
      </c>
      <c r="F93" s="117">
        <v>410</v>
      </c>
      <c r="G93" s="115">
        <v>3.8E-3</v>
      </c>
      <c r="J93" s="164"/>
    </row>
    <row r="94" spans="1:10" x14ac:dyDescent="0.25">
      <c r="A94" s="11" t="s">
        <v>96</v>
      </c>
      <c r="B94" s="117">
        <v>0</v>
      </c>
      <c r="C94" s="164"/>
      <c r="E94" s="114" t="s">
        <v>136</v>
      </c>
      <c r="F94" s="117"/>
      <c r="G94" s="115"/>
      <c r="J94" s="164"/>
    </row>
    <row r="95" spans="1:10" x14ac:dyDescent="0.25">
      <c r="A95" s="11" t="s">
        <v>96</v>
      </c>
      <c r="B95" s="117">
        <v>0.14271600000000001</v>
      </c>
      <c r="C95" s="164"/>
      <c r="E95" s="114" t="s">
        <v>25</v>
      </c>
      <c r="F95" s="117">
        <v>408</v>
      </c>
      <c r="G95" s="115">
        <v>3.7799999999999999E-3</v>
      </c>
      <c r="J95" s="164"/>
    </row>
    <row r="96" spans="1:10" x14ac:dyDescent="0.25">
      <c r="A96" s="11" t="s">
        <v>96</v>
      </c>
      <c r="B96" s="117">
        <v>1.704475</v>
      </c>
      <c r="C96" s="164"/>
      <c r="E96" s="114" t="s">
        <v>111</v>
      </c>
      <c r="F96" s="125">
        <v>1410</v>
      </c>
      <c r="G96" s="115">
        <v>1.306E-2</v>
      </c>
      <c r="J96" s="164"/>
    </row>
    <row r="97" spans="1:10" x14ac:dyDescent="0.25">
      <c r="A97" s="11" t="s">
        <v>96</v>
      </c>
      <c r="B97" s="117">
        <v>8.5730000000000008E-3</v>
      </c>
      <c r="C97" s="164"/>
      <c r="E97" s="114" t="s">
        <v>137</v>
      </c>
      <c r="F97" s="117">
        <v>100</v>
      </c>
      <c r="G97" s="115">
        <v>9.3000000000000005E-4</v>
      </c>
      <c r="J97" s="164"/>
    </row>
    <row r="98" spans="1:10" x14ac:dyDescent="0.25">
      <c r="A98" s="11" t="s">
        <v>96</v>
      </c>
      <c r="B98" s="117">
        <v>0.11673600000000001</v>
      </c>
      <c r="C98" s="164"/>
      <c r="E98" s="114" t="s">
        <v>112</v>
      </c>
      <c r="F98" s="117">
        <v>369</v>
      </c>
      <c r="G98" s="115">
        <v>3.4199999999999999E-3</v>
      </c>
      <c r="J98" s="164"/>
    </row>
    <row r="99" spans="1:10" x14ac:dyDescent="0.25">
      <c r="A99" s="11" t="s">
        <v>96</v>
      </c>
      <c r="B99" s="117">
        <v>0.144119</v>
      </c>
      <c r="C99" s="164"/>
      <c r="E99" s="114" t="s">
        <v>113</v>
      </c>
      <c r="F99" s="117">
        <v>410</v>
      </c>
      <c r="G99" s="115">
        <v>3.8E-3</v>
      </c>
      <c r="J99" s="164"/>
    </row>
    <row r="100" spans="1:10" x14ac:dyDescent="0.25">
      <c r="A100" s="11" t="s">
        <v>96</v>
      </c>
      <c r="B100" s="117">
        <v>0.26123499999999999</v>
      </c>
      <c r="C100" s="164"/>
      <c r="E100" s="114" t="s">
        <v>114</v>
      </c>
      <c r="F100" s="117">
        <v>552</v>
      </c>
      <c r="G100" s="115">
        <v>5.11E-3</v>
      </c>
      <c r="J100" s="164"/>
    </row>
    <row r="101" spans="1:10" x14ac:dyDescent="0.25">
      <c r="A101" s="11" t="s">
        <v>96</v>
      </c>
      <c r="B101" s="117">
        <v>0.15123500000000001</v>
      </c>
      <c r="C101" s="164"/>
      <c r="E101" s="114" t="s">
        <v>115</v>
      </c>
      <c r="F101" s="117">
        <v>420</v>
      </c>
      <c r="G101" s="115">
        <v>3.8899999999999998E-3</v>
      </c>
      <c r="J101" s="164"/>
    </row>
    <row r="102" spans="1:10" x14ac:dyDescent="0.25">
      <c r="A102" s="11" t="s">
        <v>96</v>
      </c>
      <c r="B102" s="117">
        <v>0.313807</v>
      </c>
      <c r="C102" s="164"/>
      <c r="E102" s="114" t="s">
        <v>26</v>
      </c>
      <c r="F102" s="117">
        <v>605</v>
      </c>
      <c r="G102" s="115">
        <v>5.5999999999999999E-3</v>
      </c>
      <c r="J102" s="164"/>
    </row>
    <row r="103" spans="1:10" x14ac:dyDescent="0.25">
      <c r="A103" s="11" t="s">
        <v>96</v>
      </c>
      <c r="B103" s="117">
        <v>0.42129699999999998</v>
      </c>
      <c r="C103" s="164"/>
      <c r="E103" s="114" t="s">
        <v>56</v>
      </c>
      <c r="F103" s="117">
        <v>701</v>
      </c>
      <c r="G103" s="115">
        <v>6.4900000000000001E-3</v>
      </c>
      <c r="J103" s="164"/>
    </row>
    <row r="104" spans="1:10" x14ac:dyDescent="0.25">
      <c r="A104" s="11" t="s">
        <v>96</v>
      </c>
      <c r="B104" s="117">
        <v>5.5312070000000002</v>
      </c>
      <c r="C104" s="164"/>
      <c r="E104" s="114" t="s">
        <v>138</v>
      </c>
      <c r="F104" s="125">
        <v>2540</v>
      </c>
      <c r="G104" s="115">
        <v>2.3519999999999999E-2</v>
      </c>
      <c r="J104" s="164"/>
    </row>
    <row r="105" spans="1:10" x14ac:dyDescent="0.25">
      <c r="A105" s="11" t="s">
        <v>96</v>
      </c>
      <c r="B105" s="117">
        <v>9.4520000000000003E-3</v>
      </c>
      <c r="C105" s="164"/>
      <c r="E105" s="114" t="s">
        <v>116</v>
      </c>
      <c r="F105" s="117">
        <v>105</v>
      </c>
      <c r="G105" s="115">
        <v>9.7000000000000005E-4</v>
      </c>
      <c r="J105" s="164"/>
    </row>
    <row r="106" spans="1:10" s="111" customFormat="1" x14ac:dyDescent="0.25">
      <c r="A106" s="11" t="s">
        <v>96</v>
      </c>
      <c r="B106" s="117"/>
      <c r="C106" s="164"/>
      <c r="E106" s="114" t="s">
        <v>139</v>
      </c>
      <c r="F106" s="117"/>
      <c r="G106" s="115"/>
      <c r="J106" s="164"/>
    </row>
    <row r="107" spans="1:10" x14ac:dyDescent="0.25">
      <c r="A107" s="11" t="s">
        <v>96</v>
      </c>
      <c r="B107" s="117">
        <v>9.5641000000000004E-2</v>
      </c>
      <c r="C107" s="164"/>
      <c r="E107" s="114" t="s">
        <v>117</v>
      </c>
      <c r="F107" s="117">
        <v>334</v>
      </c>
      <c r="G107" s="115">
        <v>3.0899999999999999E-3</v>
      </c>
      <c r="J107" s="164"/>
    </row>
    <row r="108" spans="1:10" x14ac:dyDescent="0.25">
      <c r="A108" s="11" t="s">
        <v>96</v>
      </c>
      <c r="B108" s="117">
        <v>3.0430860000000002</v>
      </c>
      <c r="C108" s="164"/>
      <c r="E108" s="114" t="s">
        <v>28</v>
      </c>
      <c r="F108" s="125">
        <v>1884</v>
      </c>
      <c r="G108" s="115">
        <v>1.7440000000000001E-2</v>
      </c>
      <c r="J108" s="164"/>
    </row>
    <row r="109" spans="1:10" x14ac:dyDescent="0.25">
      <c r="A109" s="11" t="s">
        <v>96</v>
      </c>
      <c r="B109" s="117">
        <v>0</v>
      </c>
      <c r="C109" s="164"/>
      <c r="E109" s="114" t="s">
        <v>92</v>
      </c>
      <c r="F109" s="114"/>
      <c r="G109" s="115">
        <v>0</v>
      </c>
      <c r="J109" s="164"/>
    </row>
    <row r="110" spans="1:10" x14ac:dyDescent="0.25">
      <c r="A110" s="11" t="s">
        <v>96</v>
      </c>
      <c r="B110" s="117">
        <v>2.9724309999999998</v>
      </c>
      <c r="C110" s="164"/>
      <c r="E110" s="114" t="s">
        <v>118</v>
      </c>
      <c r="F110" s="125">
        <v>1862</v>
      </c>
      <c r="G110" s="115">
        <v>1.7239999999999998E-2</v>
      </c>
      <c r="J110" s="164"/>
    </row>
    <row r="111" spans="1:10" x14ac:dyDescent="0.25">
      <c r="A111" s="11" t="s">
        <v>96</v>
      </c>
      <c r="B111" s="117">
        <v>5.1882999999999999E-2</v>
      </c>
      <c r="C111" s="164"/>
      <c r="E111" s="114" t="s">
        <v>85</v>
      </c>
      <c r="F111" s="117">
        <v>246</v>
      </c>
      <c r="G111" s="115">
        <v>2.2799999999999999E-3</v>
      </c>
      <c r="J111" s="164"/>
    </row>
    <row r="112" spans="1:10" x14ac:dyDescent="0.25">
      <c r="A112" s="11" t="s">
        <v>96</v>
      </c>
      <c r="B112" s="117">
        <v>1.0317289999999999</v>
      </c>
      <c r="C112" s="164"/>
      <c r="E112" s="114" t="s">
        <v>119</v>
      </c>
      <c r="F112" s="125">
        <v>1097</v>
      </c>
      <c r="G112" s="115">
        <v>1.0160000000000001E-2</v>
      </c>
      <c r="J112" s="164"/>
    </row>
    <row r="113" spans="1:10" x14ac:dyDescent="0.25">
      <c r="A113" s="11" t="s">
        <v>96</v>
      </c>
      <c r="B113" s="117">
        <v>0.88499300000000003</v>
      </c>
      <c r="C113" s="164"/>
      <c r="E113" s="114" t="s">
        <v>29</v>
      </c>
      <c r="F113" s="125">
        <v>1016</v>
      </c>
      <c r="G113" s="115">
        <v>9.41E-3</v>
      </c>
      <c r="J113" s="164"/>
    </row>
    <row r="114" spans="1:10" x14ac:dyDescent="0.25">
      <c r="A114" s="11" t="s">
        <v>96</v>
      </c>
      <c r="B114" s="117">
        <v>65.415139999999994</v>
      </c>
      <c r="C114" s="164"/>
      <c r="E114" s="114" t="s">
        <v>16</v>
      </c>
      <c r="F114" s="125">
        <v>8735</v>
      </c>
      <c r="G114" s="115">
        <v>8.0879999999999994E-2</v>
      </c>
      <c r="J114" s="164"/>
    </row>
    <row r="115" spans="1:10" x14ac:dyDescent="0.25">
      <c r="A115" s="11" t="s">
        <v>96</v>
      </c>
      <c r="B115" s="117">
        <v>2.6046369999999999</v>
      </c>
      <c r="C115" s="164"/>
      <c r="E115" s="114" t="s">
        <v>54</v>
      </c>
      <c r="F115" s="125">
        <v>1743</v>
      </c>
      <c r="G115" s="115">
        <v>1.6140000000000002E-2</v>
      </c>
      <c r="J115" s="164"/>
    </row>
    <row r="116" spans="1:10" x14ac:dyDescent="0.25">
      <c r="A116" s="11" t="s">
        <v>96</v>
      </c>
      <c r="B116" s="117">
        <v>3.0860000000000002E-3</v>
      </c>
      <c r="C116" s="164"/>
      <c r="E116" s="114" t="s">
        <v>37</v>
      </c>
      <c r="F116" s="117">
        <v>60</v>
      </c>
      <c r="G116" s="115">
        <v>5.5999999999999995E-4</v>
      </c>
      <c r="J116" s="164"/>
    </row>
    <row r="117" spans="1:10" x14ac:dyDescent="0.25">
      <c r="A117" s="11" t="s">
        <v>96</v>
      </c>
      <c r="B117" s="117">
        <v>6.2964000000000006E-2</v>
      </c>
      <c r="C117" s="164"/>
      <c r="E117" s="114" t="s">
        <v>120</v>
      </c>
      <c r="F117" s="117">
        <v>271</v>
      </c>
      <c r="G117" s="115">
        <v>2.5100000000000001E-3</v>
      </c>
      <c r="J117" s="164"/>
    </row>
    <row r="118" spans="1:10" x14ac:dyDescent="0.25">
      <c r="A118" s="11" t="s">
        <v>96</v>
      </c>
      <c r="B118" s="117">
        <v>0.26886100000000002</v>
      </c>
      <c r="C118" s="164"/>
      <c r="E118" s="114" t="s">
        <v>121</v>
      </c>
      <c r="F118" s="117">
        <v>560</v>
      </c>
      <c r="G118" s="115">
        <v>5.1900000000000002E-3</v>
      </c>
      <c r="J118" s="164"/>
    </row>
    <row r="119" spans="1:10" x14ac:dyDescent="0.25">
      <c r="A119" s="11" t="s">
        <v>96</v>
      </c>
      <c r="B119" s="117">
        <v>0.167493</v>
      </c>
      <c r="C119" s="164"/>
      <c r="E119" s="114" t="s">
        <v>32</v>
      </c>
      <c r="F119" s="117">
        <v>442</v>
      </c>
      <c r="G119" s="115">
        <v>4.0899999999999999E-3</v>
      </c>
      <c r="J119" s="164"/>
    </row>
    <row r="120" spans="1:10" x14ac:dyDescent="0.25">
      <c r="A120" s="11" t="s">
        <v>96</v>
      </c>
      <c r="B120" s="117">
        <v>9.3400000000000004E-4</v>
      </c>
      <c r="C120" s="164"/>
      <c r="E120" s="114" t="s">
        <v>122</v>
      </c>
      <c r="F120" s="117">
        <v>33</v>
      </c>
      <c r="G120" s="115">
        <v>3.1E-4</v>
      </c>
      <c r="J120" s="164"/>
    </row>
    <row r="121" spans="1:10" x14ac:dyDescent="0.25">
      <c r="A121" s="11" t="s">
        <v>96</v>
      </c>
      <c r="B121" s="117">
        <v>7.1000000000000004E-3</v>
      </c>
      <c r="C121" s="164"/>
      <c r="E121" s="114" t="s">
        <v>123</v>
      </c>
      <c r="F121" s="117">
        <v>91</v>
      </c>
      <c r="G121" s="115">
        <v>8.4000000000000003E-4</v>
      </c>
      <c r="J121" s="164"/>
    </row>
    <row r="122" spans="1:10" x14ac:dyDescent="0.25">
      <c r="A122" s="11" t="s">
        <v>96</v>
      </c>
      <c r="B122" s="117">
        <v>1.0399999999999999E-4</v>
      </c>
      <c r="C122" s="164"/>
      <c r="E122" s="114" t="s">
        <v>124</v>
      </c>
      <c r="F122" s="117">
        <v>11</v>
      </c>
      <c r="G122" s="115">
        <v>1E-4</v>
      </c>
      <c r="J122" s="164"/>
    </row>
    <row r="123" spans="1:10" x14ac:dyDescent="0.25">
      <c r="A123" s="11" t="s">
        <v>96</v>
      </c>
      <c r="B123" s="117">
        <v>1.93E-4</v>
      </c>
      <c r="C123" s="164"/>
      <c r="E123" s="114" t="s">
        <v>140</v>
      </c>
      <c r="F123" s="117">
        <v>15</v>
      </c>
      <c r="G123" s="115">
        <v>1.3999999999999999E-4</v>
      </c>
      <c r="J123" s="164"/>
    </row>
    <row r="124" spans="1:10" x14ac:dyDescent="0.25">
      <c r="A124" s="11" t="s">
        <v>96</v>
      </c>
      <c r="B124" s="117">
        <v>6.1577500000000001</v>
      </c>
      <c r="C124" s="164"/>
      <c r="E124" s="114" t="s">
        <v>125</v>
      </c>
      <c r="F124" s="125">
        <v>2680</v>
      </c>
      <c r="G124" s="115">
        <v>2.4809999999999999E-2</v>
      </c>
      <c r="J124" s="164"/>
    </row>
    <row r="125" spans="1:10" x14ac:dyDescent="0.25">
      <c r="A125" s="11" t="s">
        <v>96</v>
      </c>
      <c r="B125" s="117">
        <v>2.408E-3</v>
      </c>
      <c r="C125" s="164"/>
      <c r="E125" s="114" t="s">
        <v>31</v>
      </c>
      <c r="F125" s="117">
        <v>53</v>
      </c>
      <c r="G125" s="115">
        <v>4.8999999999999998E-4</v>
      </c>
      <c r="J125" s="164"/>
    </row>
    <row r="126" spans="1:10" x14ac:dyDescent="0.25">
      <c r="A126" s="11" t="s">
        <v>96</v>
      </c>
      <c r="B126" s="117">
        <v>4.823E-3</v>
      </c>
      <c r="C126" s="164"/>
      <c r="E126" s="114" t="s">
        <v>141</v>
      </c>
      <c r="F126" s="117">
        <v>75</v>
      </c>
      <c r="G126" s="115">
        <v>6.8999999999999997E-4</v>
      </c>
      <c r="J126" s="164"/>
    </row>
    <row r="127" spans="1:10" x14ac:dyDescent="0.25">
      <c r="A127" s="11" t="s">
        <v>96</v>
      </c>
      <c r="B127" s="117">
        <v>10.96959</v>
      </c>
      <c r="C127" s="164"/>
      <c r="E127" s="114" t="s">
        <v>126</v>
      </c>
      <c r="F127" s="125">
        <v>3577</v>
      </c>
      <c r="G127" s="115">
        <v>3.3119999999999997E-2</v>
      </c>
      <c r="J127" s="164"/>
    </row>
    <row r="128" spans="1:10" x14ac:dyDescent="0.25">
      <c r="A128" s="11" t="s">
        <v>96</v>
      </c>
      <c r="B128" s="117">
        <v>0.103827</v>
      </c>
      <c r="C128" s="164"/>
      <c r="E128" s="114" t="s">
        <v>127</v>
      </c>
      <c r="F128" s="117">
        <v>348</v>
      </c>
      <c r="G128" s="115">
        <v>3.2200000000000002E-3</v>
      </c>
      <c r="J128" s="164"/>
    </row>
    <row r="129" spans="1:10" x14ac:dyDescent="0.25">
      <c r="A129" s="11" t="s">
        <v>96</v>
      </c>
      <c r="B129" s="117">
        <v>0.56806900000000005</v>
      </c>
      <c r="C129" s="164"/>
      <c r="E129" s="114" t="s">
        <v>128</v>
      </c>
      <c r="F129" s="117">
        <v>814</v>
      </c>
      <c r="G129" s="115">
        <v>7.5399999999999998E-3</v>
      </c>
      <c r="J129" s="164"/>
    </row>
    <row r="130" spans="1:10" x14ac:dyDescent="0.25">
      <c r="A130" s="11" t="s">
        <v>96</v>
      </c>
      <c r="B130" s="117">
        <v>119.3759</v>
      </c>
      <c r="C130" s="164"/>
      <c r="E130" s="114" t="s">
        <v>38</v>
      </c>
      <c r="F130" s="125">
        <v>11800</v>
      </c>
      <c r="G130" s="115">
        <v>0.10926</v>
      </c>
      <c r="J130" s="164"/>
    </row>
    <row r="131" spans="1:10" x14ac:dyDescent="0.25">
      <c r="A131" s="11" t="s">
        <v>96</v>
      </c>
      <c r="B131" s="117">
        <v>0.5625</v>
      </c>
      <c r="C131" s="164"/>
      <c r="E131" s="114" t="s">
        <v>129</v>
      </c>
      <c r="F131" s="117">
        <v>810</v>
      </c>
      <c r="G131" s="115">
        <v>7.4999999999999997E-3</v>
      </c>
      <c r="J131" s="164"/>
    </row>
    <row r="132" spans="1:10" x14ac:dyDescent="0.25">
      <c r="A132" s="11" t="s">
        <v>96</v>
      </c>
      <c r="B132" s="117">
        <v>0.15340300000000001</v>
      </c>
      <c r="C132" s="164"/>
      <c r="E132" s="114" t="s">
        <v>12</v>
      </c>
      <c r="F132" s="117">
        <v>423</v>
      </c>
      <c r="G132" s="115">
        <v>3.9199999999999999E-3</v>
      </c>
      <c r="J132" s="164"/>
    </row>
    <row r="133" spans="1:10" x14ac:dyDescent="0.25">
      <c r="A133" s="11" t="s">
        <v>96</v>
      </c>
      <c r="B133" s="117">
        <v>1.5120000000000001E-3</v>
      </c>
      <c r="C133" s="164"/>
      <c r="E133" s="114" t="s">
        <v>47</v>
      </c>
      <c r="F133" s="117">
        <v>42</v>
      </c>
      <c r="G133" s="115">
        <v>3.8999999999999999E-4</v>
      </c>
      <c r="J133" s="164"/>
    </row>
    <row r="134" spans="1:10" x14ac:dyDescent="0.25">
      <c r="A134" s="150" t="s">
        <v>96</v>
      </c>
      <c r="B134" s="152">
        <v>2.8839999999999998E-3</v>
      </c>
      <c r="C134" s="165"/>
      <c r="D134" s="131"/>
      <c r="E134" s="153" t="s">
        <v>86</v>
      </c>
      <c r="F134" s="152">
        <v>58</v>
      </c>
      <c r="G134" s="119">
        <v>5.4000000000000001E-4</v>
      </c>
      <c r="H134" s="131"/>
      <c r="I134" s="131"/>
      <c r="J134" s="150"/>
    </row>
    <row r="135" spans="1:10" x14ac:dyDescent="0.25">
      <c r="A135" s="11" t="s">
        <v>149</v>
      </c>
      <c r="B135">
        <v>196.62271604938272</v>
      </c>
      <c r="C135" s="11">
        <v>1806.1604389574763</v>
      </c>
      <c r="E135" s="127" t="s">
        <v>99</v>
      </c>
      <c r="F135">
        <v>3786</v>
      </c>
      <c r="G135" s="21">
        <v>0.14022222222222222</v>
      </c>
      <c r="J135" s="11">
        <v>27000</v>
      </c>
    </row>
    <row r="136" spans="1:10" x14ac:dyDescent="0.25">
      <c r="A136" s="11" t="s">
        <v>149</v>
      </c>
      <c r="B136">
        <v>1.6996433470507541</v>
      </c>
      <c r="E136" s="127" t="s">
        <v>6</v>
      </c>
      <c r="F136">
        <v>352</v>
      </c>
      <c r="G136" s="21">
        <v>1.3037037037037036E-2</v>
      </c>
    </row>
    <row r="137" spans="1:10" x14ac:dyDescent="0.25">
      <c r="A137" s="11" t="s">
        <v>149</v>
      </c>
      <c r="B137">
        <v>1161.5473799725653</v>
      </c>
      <c r="E137" s="127" t="s">
        <v>82</v>
      </c>
      <c r="F137">
        <v>9202</v>
      </c>
      <c r="G137" s="21">
        <v>0.34081481481481479</v>
      </c>
    </row>
    <row r="138" spans="1:10" x14ac:dyDescent="0.25">
      <c r="A138" s="11" t="s">
        <v>149</v>
      </c>
      <c r="B138">
        <v>1.4938271604938274</v>
      </c>
      <c r="E138" s="127" t="s">
        <v>151</v>
      </c>
      <c r="F138">
        <v>330</v>
      </c>
      <c r="G138" s="21">
        <v>1.2222222222222223E-2</v>
      </c>
    </row>
    <row r="139" spans="1:10" x14ac:dyDescent="0.25">
      <c r="A139" s="11" t="s">
        <v>149</v>
      </c>
      <c r="B139">
        <v>1.9807956104252402</v>
      </c>
      <c r="E139" s="127" t="s">
        <v>15</v>
      </c>
      <c r="F139">
        <v>380</v>
      </c>
      <c r="G139" s="21">
        <v>1.4074074074074074E-2</v>
      </c>
    </row>
    <row r="140" spans="1:10" x14ac:dyDescent="0.25">
      <c r="A140" s="11" t="s">
        <v>149</v>
      </c>
      <c r="B140">
        <v>1.4046639231824416</v>
      </c>
      <c r="E140" s="127" t="s">
        <v>152</v>
      </c>
      <c r="F140">
        <v>320</v>
      </c>
      <c r="G140" s="21">
        <v>1.1851851851851851E-2</v>
      </c>
    </row>
    <row r="141" spans="1:10" x14ac:dyDescent="0.25">
      <c r="A141" s="11" t="s">
        <v>149</v>
      </c>
      <c r="B141">
        <v>159.22700960219476</v>
      </c>
      <c r="E141" s="127" t="s">
        <v>94</v>
      </c>
      <c r="F141">
        <v>3407</v>
      </c>
      <c r="G141" s="21">
        <v>0.12618518518518518</v>
      </c>
    </row>
    <row r="142" spans="1:10" x14ac:dyDescent="0.25">
      <c r="A142" s="11" t="s">
        <v>149</v>
      </c>
      <c r="B142">
        <v>41.865692729766806</v>
      </c>
      <c r="E142" s="127" t="s">
        <v>136</v>
      </c>
      <c r="F142">
        <v>1747</v>
      </c>
      <c r="G142" s="21">
        <v>6.4703703703703708E-2</v>
      </c>
    </row>
    <row r="143" spans="1:10" x14ac:dyDescent="0.25">
      <c r="A143" s="11" t="s">
        <v>149</v>
      </c>
      <c r="B143">
        <v>18.45816186556927</v>
      </c>
      <c r="E143" s="127" t="s">
        <v>153</v>
      </c>
      <c r="F143">
        <v>1160</v>
      </c>
      <c r="G143" s="21">
        <v>4.296296296296296E-2</v>
      </c>
    </row>
    <row r="144" spans="1:10" x14ac:dyDescent="0.25">
      <c r="A144" s="11" t="s">
        <v>149</v>
      </c>
      <c r="B144">
        <v>187.79149519890262</v>
      </c>
      <c r="E144" s="127" t="s">
        <v>16</v>
      </c>
      <c r="F144">
        <v>3700</v>
      </c>
      <c r="G144" s="21">
        <v>0.13703703703703704</v>
      </c>
    </row>
    <row r="145" spans="1:10" x14ac:dyDescent="0.25">
      <c r="A145" s="11" t="s">
        <v>149</v>
      </c>
      <c r="B145">
        <v>5.8492318244170098</v>
      </c>
      <c r="E145" s="127" t="s">
        <v>32</v>
      </c>
      <c r="F145">
        <v>653</v>
      </c>
      <c r="G145" s="21">
        <v>2.4185185185185185E-2</v>
      </c>
    </row>
    <row r="146" spans="1:10" x14ac:dyDescent="0.25">
      <c r="A146" s="11" t="s">
        <v>149</v>
      </c>
      <c r="B146">
        <v>9.9108367626886157E-2</v>
      </c>
      <c r="E146" s="127" t="s">
        <v>126</v>
      </c>
      <c r="F146">
        <v>85</v>
      </c>
      <c r="G146" s="21">
        <v>3.1481481481481482E-3</v>
      </c>
    </row>
    <row r="147" spans="1:10" x14ac:dyDescent="0.25">
      <c r="A147" s="11" t="s">
        <v>149</v>
      </c>
      <c r="B147">
        <v>4.9382716049382722</v>
      </c>
      <c r="E147" s="127" t="s">
        <v>128</v>
      </c>
      <c r="F147">
        <v>600</v>
      </c>
      <c r="G147" s="21">
        <v>2.2222222222222223E-2</v>
      </c>
    </row>
    <row r="148" spans="1:10" x14ac:dyDescent="0.25">
      <c r="A148" s="150" t="s">
        <v>149</v>
      </c>
      <c r="B148" s="12">
        <v>23.182441700960219</v>
      </c>
      <c r="C148" s="150"/>
      <c r="D148" s="12"/>
      <c r="E148" s="12" t="s">
        <v>38</v>
      </c>
      <c r="F148" s="12">
        <v>1300</v>
      </c>
      <c r="G148" s="27">
        <v>4.8148148148148148E-2</v>
      </c>
      <c r="H148" s="12"/>
      <c r="I148" s="12"/>
      <c r="J148" s="150"/>
    </row>
    <row r="149" spans="1:10" x14ac:dyDescent="0.25">
      <c r="A149" s="11" t="s">
        <v>155</v>
      </c>
      <c r="B149" s="146">
        <f>POWER((F149/$J$149)*100, 2)</f>
        <v>0</v>
      </c>
      <c r="C149" s="11">
        <f>SUM(B149:B192)</f>
        <v>1408.9554082677321</v>
      </c>
      <c r="D149" s="146"/>
      <c r="E149" s="146" t="s">
        <v>17</v>
      </c>
      <c r="F149" s="110"/>
      <c r="H149" s="146"/>
      <c r="I149" s="146"/>
      <c r="J149" s="146">
        <f>41600+105</f>
        <v>41705</v>
      </c>
    </row>
    <row r="150" spans="1:10" x14ac:dyDescent="0.25">
      <c r="A150" s="11" t="s">
        <v>155</v>
      </c>
      <c r="B150" s="146">
        <f t="shared" ref="B150:B192" si="8">POWER((F150/$J$149)*100, 2)</f>
        <v>0.40375275319778575</v>
      </c>
      <c r="D150" s="146"/>
      <c r="E150" s="146" t="s">
        <v>97</v>
      </c>
      <c r="F150" s="110">
        <v>265</v>
      </c>
      <c r="G150" s="21">
        <f>F150/$J$149</f>
        <v>6.3541541781560965E-3</v>
      </c>
      <c r="H150" s="146"/>
      <c r="I150" s="146"/>
      <c r="J150" s="76"/>
    </row>
    <row r="151" spans="1:10" x14ac:dyDescent="0.25">
      <c r="A151" s="11" t="s">
        <v>155</v>
      </c>
      <c r="B151" s="146">
        <f t="shared" si="8"/>
        <v>0.29054697804144164</v>
      </c>
      <c r="D151" s="146"/>
      <c r="E151" s="146" t="s">
        <v>5</v>
      </c>
      <c r="F151" s="110">
        <v>224.8</v>
      </c>
      <c r="G151" s="21">
        <f>F151/$J$149</f>
        <v>5.3902409782999646E-3</v>
      </c>
      <c r="H151" s="146"/>
      <c r="I151" s="146"/>
      <c r="J151" s="76"/>
    </row>
    <row r="152" spans="1:10" x14ac:dyDescent="0.25">
      <c r="A152" s="11" t="s">
        <v>155</v>
      </c>
      <c r="B152" s="146">
        <f t="shared" si="8"/>
        <v>16.362660295700238</v>
      </c>
      <c r="D152" s="146"/>
      <c r="E152" s="146" t="s">
        <v>6</v>
      </c>
      <c r="F152" s="110">
        <v>1687</v>
      </c>
      <c r="G152" s="21">
        <f t="shared" ref="G152:G192" si="9">F152/$J$149</f>
        <v>4.0450785277544657E-2</v>
      </c>
      <c r="H152" s="146"/>
      <c r="I152" s="146"/>
      <c r="J152" s="76"/>
    </row>
    <row r="153" spans="1:10" x14ac:dyDescent="0.25">
      <c r="A153" s="11" t="s">
        <v>155</v>
      </c>
      <c r="B153" s="146">
        <f t="shared" si="8"/>
        <v>0</v>
      </c>
      <c r="D153" s="146"/>
      <c r="E153" s="146" t="s">
        <v>168</v>
      </c>
      <c r="F153" s="110"/>
      <c r="H153" s="146"/>
      <c r="I153" s="146"/>
      <c r="J153" s="76"/>
    </row>
    <row r="154" spans="1:10" x14ac:dyDescent="0.25">
      <c r="A154" s="11" t="s">
        <v>155</v>
      </c>
      <c r="B154" s="146">
        <f t="shared" si="8"/>
        <v>8.9834628247994347E-2</v>
      </c>
      <c r="D154" s="146"/>
      <c r="E154" s="146" t="s">
        <v>82</v>
      </c>
      <c r="F154" s="110">
        <v>125</v>
      </c>
      <c r="G154" s="21">
        <f t="shared" si="9"/>
        <v>2.9972425368660831E-3</v>
      </c>
      <c r="H154" s="146"/>
      <c r="I154" s="146"/>
      <c r="J154" s="76"/>
    </row>
    <row r="155" spans="1:10" x14ac:dyDescent="0.25">
      <c r="A155" s="11" t="s">
        <v>155</v>
      </c>
      <c r="B155" s="146">
        <f t="shared" si="8"/>
        <v>1.4419572645605797E-4</v>
      </c>
      <c r="D155" s="146"/>
      <c r="E155" s="146" t="s">
        <v>83</v>
      </c>
      <c r="F155" s="110">
        <v>5.008</v>
      </c>
      <c r="G155" s="21">
        <f t="shared" si="9"/>
        <v>1.2008152499700276E-4</v>
      </c>
      <c r="H155" s="146"/>
      <c r="I155" s="146"/>
      <c r="J155" s="76"/>
    </row>
    <row r="156" spans="1:10" x14ac:dyDescent="0.25">
      <c r="A156" s="11" t="s">
        <v>155</v>
      </c>
      <c r="B156" s="146">
        <f t="shared" si="8"/>
        <v>194.74652555951127</v>
      </c>
      <c r="D156" s="146"/>
      <c r="E156" s="146" t="s">
        <v>15</v>
      </c>
      <c r="F156" s="110">
        <v>5820</v>
      </c>
      <c r="G156" s="21">
        <f t="shared" si="9"/>
        <v>0.13955161251648485</v>
      </c>
      <c r="H156" s="146"/>
      <c r="I156" s="146"/>
      <c r="J156" s="76"/>
    </row>
    <row r="157" spans="1:10" x14ac:dyDescent="0.25">
      <c r="A157" s="11" t="s">
        <v>155</v>
      </c>
      <c r="B157" s="146">
        <f t="shared" si="8"/>
        <v>0.22312909361129035</v>
      </c>
      <c r="D157" s="146"/>
      <c r="E157" s="146" t="s">
        <v>156</v>
      </c>
      <c r="F157" s="110">
        <v>197</v>
      </c>
      <c r="G157" s="21">
        <f t="shared" si="9"/>
        <v>4.7236542381009468E-3</v>
      </c>
      <c r="H157" s="146"/>
      <c r="I157" s="146"/>
      <c r="J157" s="76"/>
    </row>
    <row r="158" spans="1:10" x14ac:dyDescent="0.25">
      <c r="A158" s="11" t="s">
        <v>155</v>
      </c>
      <c r="B158" s="146">
        <f t="shared" si="8"/>
        <v>3.7721919739845818E-4</v>
      </c>
      <c r="D158" s="146"/>
      <c r="E158" s="146" t="s">
        <v>103</v>
      </c>
      <c r="F158" s="110">
        <v>8.1</v>
      </c>
      <c r="G158" s="21">
        <f t="shared" si="9"/>
        <v>1.9422131638892218E-4</v>
      </c>
      <c r="H158" s="146"/>
      <c r="I158" s="146"/>
      <c r="J158" s="76"/>
    </row>
    <row r="159" spans="1:10" x14ac:dyDescent="0.25">
      <c r="A159" s="11" t="s">
        <v>155</v>
      </c>
      <c r="B159" s="146">
        <f t="shared" si="8"/>
        <v>0.58506634272922575</v>
      </c>
      <c r="D159" s="146"/>
      <c r="E159" s="146" t="s">
        <v>106</v>
      </c>
      <c r="F159" s="110">
        <v>319</v>
      </c>
      <c r="G159" s="21">
        <f t="shared" si="9"/>
        <v>7.6489629540822442E-3</v>
      </c>
      <c r="H159" s="146"/>
      <c r="I159" s="146"/>
      <c r="J159" s="76"/>
    </row>
    <row r="160" spans="1:10" x14ac:dyDescent="0.25">
      <c r="A160" s="11" t="s">
        <v>155</v>
      </c>
      <c r="B160" s="146">
        <f t="shared" si="8"/>
        <v>0.4411469562137828</v>
      </c>
      <c r="D160" s="146"/>
      <c r="E160" s="146" t="s">
        <v>164</v>
      </c>
      <c r="F160" s="110">
        <v>277</v>
      </c>
      <c r="G160" s="21">
        <f t="shared" si="9"/>
        <v>6.64188946169524E-3</v>
      </c>
      <c r="H160" s="146"/>
      <c r="I160" s="146"/>
      <c r="J160" s="76"/>
    </row>
    <row r="161" spans="1:10" x14ac:dyDescent="0.25">
      <c r="A161" s="11" t="s">
        <v>155</v>
      </c>
      <c r="B161" s="146">
        <f t="shared" si="8"/>
        <v>0.64908609220387659</v>
      </c>
      <c r="D161" s="146"/>
      <c r="E161" s="146" t="s">
        <v>9</v>
      </c>
      <c r="F161" s="110">
        <v>336</v>
      </c>
      <c r="G161" s="21">
        <f t="shared" si="9"/>
        <v>8.0565879390960323E-3</v>
      </c>
      <c r="H161" s="146"/>
      <c r="I161" s="146"/>
      <c r="J161" s="76"/>
    </row>
    <row r="162" spans="1:10" x14ac:dyDescent="0.25">
      <c r="A162" s="11" t="s">
        <v>155</v>
      </c>
      <c r="B162" s="146">
        <f t="shared" si="8"/>
        <v>0</v>
      </c>
      <c r="D162" s="146"/>
      <c r="E162" s="146" t="s">
        <v>23</v>
      </c>
      <c r="F162" s="110"/>
      <c r="H162" s="146"/>
      <c r="I162" s="146"/>
      <c r="J162" s="76"/>
    </row>
    <row r="163" spans="1:10" s="146" customFormat="1" x14ac:dyDescent="0.25">
      <c r="A163" s="11" t="s">
        <v>155</v>
      </c>
      <c r="C163" s="11"/>
      <c r="E163" s="146" t="s">
        <v>24</v>
      </c>
      <c r="F163" s="110"/>
      <c r="G163" s="21"/>
      <c r="J163" s="76"/>
    </row>
    <row r="164" spans="1:10" ht="12.75" customHeight="1" x14ac:dyDescent="0.25">
      <c r="A164" s="11" t="s">
        <v>155</v>
      </c>
      <c r="B164" s="146">
        <f t="shared" si="8"/>
        <v>0.2299766483148655</v>
      </c>
      <c r="D164" s="146"/>
      <c r="E164" s="146" t="s">
        <v>135</v>
      </c>
      <c r="F164" s="110">
        <v>200</v>
      </c>
      <c r="G164" s="21">
        <f t="shared" si="9"/>
        <v>4.7955880589857329E-3</v>
      </c>
      <c r="H164" s="146"/>
      <c r="I164" s="146"/>
      <c r="J164" s="76"/>
    </row>
    <row r="165" spans="1:10" x14ac:dyDescent="0.25">
      <c r="A165" s="11" t="s">
        <v>155</v>
      </c>
      <c r="B165" s="146">
        <f t="shared" si="8"/>
        <v>9.7913995374105962</v>
      </c>
      <c r="D165" s="146"/>
      <c r="E165" s="146" t="s">
        <v>136</v>
      </c>
      <c r="F165" s="110">
        <v>1305</v>
      </c>
      <c r="G165" s="21">
        <f t="shared" si="9"/>
        <v>3.1291212084881906E-2</v>
      </c>
      <c r="H165" s="146"/>
      <c r="I165" s="146"/>
      <c r="J165" s="76"/>
    </row>
    <row r="166" spans="1:10" x14ac:dyDescent="0.25">
      <c r="A166" s="11" t="s">
        <v>155</v>
      </c>
      <c r="B166" s="146">
        <f t="shared" si="8"/>
        <v>19.128169737599951</v>
      </c>
      <c r="D166" s="146"/>
      <c r="E166" s="146" t="s">
        <v>153</v>
      </c>
      <c r="F166" s="110">
        <v>1824</v>
      </c>
      <c r="G166" s="21">
        <f t="shared" si="9"/>
        <v>4.3735763097949888E-2</v>
      </c>
      <c r="H166" s="146"/>
      <c r="I166" s="146"/>
      <c r="J166" s="76"/>
    </row>
    <row r="167" spans="1:10" x14ac:dyDescent="0.25">
      <c r="A167" s="11" t="s">
        <v>155</v>
      </c>
      <c r="B167" s="146">
        <f t="shared" si="8"/>
        <v>5.2655970845630318E-4</v>
      </c>
      <c r="D167" s="146"/>
      <c r="E167" s="146" t="s">
        <v>36</v>
      </c>
      <c r="F167" s="110">
        <v>9.57</v>
      </c>
      <c r="G167" s="21">
        <f t="shared" si="9"/>
        <v>2.2946888862246734E-4</v>
      </c>
      <c r="H167" s="146"/>
      <c r="I167" s="146"/>
      <c r="J167" s="76"/>
    </row>
    <row r="168" spans="1:10" x14ac:dyDescent="0.25">
      <c r="A168" s="11" t="s">
        <v>155</v>
      </c>
      <c r="B168" s="146">
        <f t="shared" si="8"/>
        <v>6.3387313691784811E-2</v>
      </c>
      <c r="D168" s="146"/>
      <c r="E168" s="146" t="s">
        <v>137</v>
      </c>
      <c r="F168" s="110">
        <v>105</v>
      </c>
      <c r="G168" s="21">
        <f t="shared" si="9"/>
        <v>2.5176837309675098E-3</v>
      </c>
      <c r="H168" s="146"/>
      <c r="I168" s="146"/>
      <c r="J168" s="76"/>
    </row>
    <row r="169" spans="1:10" x14ac:dyDescent="0.25">
      <c r="A169" s="11" t="s">
        <v>155</v>
      </c>
      <c r="B169" s="146">
        <f t="shared" si="8"/>
        <v>0.57302413298767652</v>
      </c>
      <c r="D169" s="146"/>
      <c r="E169" s="146" t="s">
        <v>56</v>
      </c>
      <c r="F169" s="110">
        <v>315.7</v>
      </c>
      <c r="G169" s="21">
        <f t="shared" si="9"/>
        <v>7.5698357511089793E-3</v>
      </c>
      <c r="H169" s="146"/>
      <c r="I169" s="146"/>
      <c r="J169" s="76"/>
    </row>
    <row r="170" spans="1:10" x14ac:dyDescent="0.25">
      <c r="A170" s="11" t="s">
        <v>155</v>
      </c>
      <c r="B170" s="146">
        <f t="shared" si="8"/>
        <v>298.0497362160657</v>
      </c>
      <c r="D170" s="146"/>
      <c r="E170" s="146" t="s">
        <v>165</v>
      </c>
      <c r="F170" s="110">
        <v>7200</v>
      </c>
      <c r="G170" s="21">
        <f t="shared" si="9"/>
        <v>0.1726411701234864</v>
      </c>
      <c r="H170" s="146"/>
      <c r="I170" s="146"/>
      <c r="J170" s="76"/>
    </row>
    <row r="171" spans="1:10" x14ac:dyDescent="0.25">
      <c r="A171" s="11" t="s">
        <v>155</v>
      </c>
      <c r="B171" s="146">
        <f t="shared" si="8"/>
        <v>0.21638502839945692</v>
      </c>
      <c r="D171" s="146"/>
      <c r="E171" s="146" t="s">
        <v>157</v>
      </c>
      <c r="F171" s="110">
        <v>194</v>
      </c>
      <c r="G171" s="21">
        <f t="shared" si="9"/>
        <v>4.6517204172161607E-3</v>
      </c>
      <c r="H171" s="146"/>
      <c r="I171" s="146"/>
      <c r="J171" s="76"/>
    </row>
    <row r="172" spans="1:10" x14ac:dyDescent="0.25">
      <c r="A172" s="11" t="s">
        <v>155</v>
      </c>
      <c r="B172" s="146">
        <f t="shared" si="8"/>
        <v>2.2997664831486548E-5</v>
      </c>
      <c r="D172" s="146"/>
      <c r="E172" s="146" t="s">
        <v>28</v>
      </c>
      <c r="F172" s="110">
        <v>2</v>
      </c>
      <c r="G172" s="21">
        <f t="shared" si="9"/>
        <v>4.795588058985733E-5</v>
      </c>
      <c r="H172" s="146"/>
      <c r="I172" s="146"/>
      <c r="J172" s="76"/>
    </row>
    <row r="173" spans="1:10" x14ac:dyDescent="0.25">
      <c r="A173" s="11" t="s">
        <v>155</v>
      </c>
      <c r="B173" s="146">
        <f t="shared" si="8"/>
        <v>1.7908029204907056E-4</v>
      </c>
      <c r="D173" s="146"/>
      <c r="E173" s="146" t="s">
        <v>92</v>
      </c>
      <c r="F173" s="110">
        <v>5.5810000000000004</v>
      </c>
      <c r="G173" s="21">
        <f t="shared" si="9"/>
        <v>1.338208847859969E-4</v>
      </c>
      <c r="H173" s="146"/>
      <c r="I173" s="146"/>
      <c r="J173" s="76"/>
    </row>
    <row r="174" spans="1:10" x14ac:dyDescent="0.25">
      <c r="A174" s="11" t="s">
        <v>155</v>
      </c>
      <c r="B174" s="146">
        <f t="shared" si="8"/>
        <v>0.11756981203476713</v>
      </c>
      <c r="D174" s="146"/>
      <c r="E174" s="146" t="s">
        <v>158</v>
      </c>
      <c r="F174" s="110">
        <v>143</v>
      </c>
      <c r="G174" s="21">
        <f t="shared" si="9"/>
        <v>3.4288454621747991E-3</v>
      </c>
      <c r="H174" s="146"/>
      <c r="I174" s="146"/>
      <c r="J174" s="76"/>
    </row>
    <row r="175" spans="1:10" x14ac:dyDescent="0.25">
      <c r="A175" s="11" t="s">
        <v>155</v>
      </c>
      <c r="B175" s="146">
        <f t="shared" si="8"/>
        <v>96.64768645432224</v>
      </c>
      <c r="D175" s="146"/>
      <c r="E175" s="146" t="s">
        <v>16</v>
      </c>
      <c r="F175" s="110">
        <v>4100</v>
      </c>
      <c r="G175" s="21">
        <f t="shared" si="9"/>
        <v>9.8309555209207533E-2</v>
      </c>
      <c r="H175" s="146"/>
      <c r="I175" s="146"/>
      <c r="J175" s="76"/>
    </row>
    <row r="176" spans="1:10" x14ac:dyDescent="0.25">
      <c r="A176" s="11" t="s">
        <v>155</v>
      </c>
      <c r="B176" s="146">
        <f t="shared" si="8"/>
        <v>2.2510143811786194</v>
      </c>
      <c r="D176" s="146"/>
      <c r="E176" s="146" t="s">
        <v>159</v>
      </c>
      <c r="F176" s="110">
        <v>625.71600000000001</v>
      </c>
      <c r="G176" s="21">
        <f t="shared" si="9"/>
        <v>1.5003380889581586E-2</v>
      </c>
      <c r="H176" s="146"/>
      <c r="I176" s="146"/>
      <c r="J176" s="76"/>
    </row>
    <row r="177" spans="1:10" x14ac:dyDescent="0.25">
      <c r="A177" s="11" t="s">
        <v>155</v>
      </c>
      <c r="B177" s="146">
        <f t="shared" si="8"/>
        <v>6.7434270266343574</v>
      </c>
      <c r="D177" s="146"/>
      <c r="E177" s="146" t="s">
        <v>121</v>
      </c>
      <c r="F177" s="110">
        <v>1083</v>
      </c>
      <c r="G177" s="21">
        <f t="shared" si="9"/>
        <v>2.5968109339407745E-2</v>
      </c>
      <c r="H177" s="146"/>
      <c r="I177" s="146"/>
      <c r="J177" s="76"/>
    </row>
    <row r="178" spans="1:10" x14ac:dyDescent="0.25">
      <c r="A178" s="11" t="s">
        <v>155</v>
      </c>
      <c r="B178" s="146">
        <f t="shared" si="8"/>
        <v>8.2791593393351595E-4</v>
      </c>
      <c r="D178" s="146"/>
      <c r="E178" s="146" t="s">
        <v>160</v>
      </c>
      <c r="F178" s="110">
        <v>12</v>
      </c>
      <c r="G178" s="21">
        <f t="shared" si="9"/>
        <v>2.87735283539144E-4</v>
      </c>
      <c r="H178" s="146"/>
      <c r="I178" s="146"/>
      <c r="J178" s="76"/>
    </row>
    <row r="179" spans="1:10" x14ac:dyDescent="0.25">
      <c r="A179" s="11" t="s">
        <v>155</v>
      </c>
      <c r="B179" s="146">
        <f t="shared" si="8"/>
        <v>2.3993233742041604</v>
      </c>
      <c r="D179" s="146"/>
      <c r="E179" s="146" t="s">
        <v>123</v>
      </c>
      <c r="F179" s="110">
        <v>646</v>
      </c>
      <c r="G179" s="21">
        <f t="shared" si="9"/>
        <v>1.5489749430523917E-2</v>
      </c>
      <c r="H179" s="146"/>
      <c r="I179" s="146"/>
      <c r="J179" s="76"/>
    </row>
    <row r="180" spans="1:10" x14ac:dyDescent="0.25">
      <c r="A180" s="11" t="s">
        <v>155</v>
      </c>
      <c r="B180" s="146">
        <f t="shared" si="8"/>
        <v>1.2936186467711187E-5</v>
      </c>
      <c r="D180" s="146"/>
      <c r="E180" s="146" t="s">
        <v>46</v>
      </c>
      <c r="F180" s="110">
        <v>1.5</v>
      </c>
      <c r="G180" s="21">
        <f t="shared" si="9"/>
        <v>3.5966910442392999E-5</v>
      </c>
      <c r="H180" s="146"/>
      <c r="I180" s="146"/>
      <c r="J180" s="76"/>
    </row>
    <row r="181" spans="1:10" x14ac:dyDescent="0.25">
      <c r="A181" s="11" t="s">
        <v>155</v>
      </c>
      <c r="B181" s="146">
        <f t="shared" si="8"/>
        <v>5.5217393260399212E-6</v>
      </c>
      <c r="D181" s="146"/>
      <c r="E181" s="146" t="s">
        <v>161</v>
      </c>
      <c r="F181" s="110">
        <v>0.98</v>
      </c>
      <c r="G181" s="21">
        <f t="shared" si="9"/>
        <v>2.3498381489030091E-5</v>
      </c>
      <c r="H181" s="146"/>
      <c r="I181" s="146"/>
      <c r="J181" s="76"/>
    </row>
    <row r="182" spans="1:10" x14ac:dyDescent="0.25">
      <c r="A182" s="11" t="s">
        <v>155</v>
      </c>
      <c r="B182" s="146">
        <f t="shared" si="8"/>
        <v>1.3804348315099801</v>
      </c>
      <c r="D182" s="146"/>
      <c r="E182" s="146" t="s">
        <v>162</v>
      </c>
      <c r="F182" s="110">
        <v>490</v>
      </c>
      <c r="G182" s="21">
        <f t="shared" si="9"/>
        <v>1.1749190744515046E-2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8"/>
        <v>35.933851299197734</v>
      </c>
      <c r="D183" s="146"/>
      <c r="E183" s="146" t="s">
        <v>166</v>
      </c>
      <c r="F183" s="110">
        <v>2500</v>
      </c>
      <c r="G183" s="21">
        <f t="shared" si="9"/>
        <v>5.9944850737321663E-2</v>
      </c>
      <c r="H183" s="146"/>
      <c r="I183" s="146"/>
      <c r="J183" s="76"/>
    </row>
    <row r="184" spans="1:10" x14ac:dyDescent="0.25">
      <c r="A184" s="11" t="s">
        <v>155</v>
      </c>
      <c r="B184" s="146">
        <f t="shared" si="8"/>
        <v>721.2067691154183</v>
      </c>
      <c r="D184" s="146"/>
      <c r="E184" s="146" t="s">
        <v>38</v>
      </c>
      <c r="F184" s="110">
        <v>11200</v>
      </c>
      <c r="G184" s="21">
        <f t="shared" si="9"/>
        <v>0.26855293130320107</v>
      </c>
      <c r="H184" s="146"/>
      <c r="I184" s="146"/>
      <c r="J184" s="76"/>
    </row>
    <row r="185" spans="1:10" x14ac:dyDescent="0.25">
      <c r="A185" s="11" t="s">
        <v>155</v>
      </c>
      <c r="B185" s="146">
        <f t="shared" si="8"/>
        <v>7.2457017759702327E-3</v>
      </c>
      <c r="D185" s="146"/>
      <c r="E185" s="146" t="s">
        <v>129</v>
      </c>
      <c r="F185" s="110">
        <v>35.5</v>
      </c>
      <c r="G185" s="21">
        <f t="shared" si="9"/>
        <v>8.5121688046996768E-4</v>
      </c>
      <c r="H185" s="146"/>
      <c r="I185" s="146"/>
      <c r="J185" s="76"/>
    </row>
    <row r="186" spans="1:10" x14ac:dyDescent="0.25">
      <c r="A186" s="11" t="s">
        <v>155</v>
      </c>
      <c r="B186" s="146">
        <f t="shared" si="8"/>
        <v>6.3387313691784811E-2</v>
      </c>
      <c r="D186" s="146"/>
      <c r="E186" s="146" t="s">
        <v>12</v>
      </c>
      <c r="F186" s="110">
        <v>105</v>
      </c>
      <c r="G186" s="21">
        <f t="shared" si="9"/>
        <v>2.5176837309675098E-3</v>
      </c>
      <c r="H186" s="146"/>
      <c r="I186" s="146"/>
      <c r="J186" s="76"/>
    </row>
    <row r="187" spans="1:10" x14ac:dyDescent="0.25">
      <c r="A187" s="11" t="s">
        <v>155</v>
      </c>
      <c r="B187" s="146">
        <f t="shared" si="8"/>
        <v>0.3202194851136187</v>
      </c>
      <c r="D187" s="146"/>
      <c r="E187" s="146" t="s">
        <v>47</v>
      </c>
      <c r="F187" s="110">
        <v>236</v>
      </c>
      <c r="G187" s="21">
        <f t="shared" si="9"/>
        <v>5.658793909603165E-3</v>
      </c>
      <c r="H187" s="146"/>
      <c r="I187" s="146"/>
      <c r="J187" s="76"/>
    </row>
    <row r="188" spans="1:10" x14ac:dyDescent="0.25">
      <c r="A188" s="11" t="s">
        <v>155</v>
      </c>
      <c r="B188" s="146">
        <f t="shared" si="8"/>
        <v>3.5475369853117215E-3</v>
      </c>
      <c r="D188" s="146"/>
      <c r="E188" s="146" t="s">
        <v>86</v>
      </c>
      <c r="F188" s="110">
        <v>24.84</v>
      </c>
      <c r="G188" s="21">
        <f t="shared" si="9"/>
        <v>5.9561203692602802E-4</v>
      </c>
      <c r="H188" s="146"/>
      <c r="I188" s="146"/>
      <c r="J188" s="76"/>
    </row>
    <row r="189" spans="1:10" x14ac:dyDescent="0.25">
      <c r="A189" s="11" t="s">
        <v>155</v>
      </c>
      <c r="B189" s="146">
        <f t="shared" si="8"/>
        <v>0</v>
      </c>
      <c r="D189" s="146"/>
      <c r="E189" s="146" t="s">
        <v>81</v>
      </c>
      <c r="F189" s="110"/>
      <c r="H189" s="146"/>
      <c r="I189" s="146"/>
      <c r="J189" s="76"/>
    </row>
    <row r="190" spans="1:10" x14ac:dyDescent="0.25">
      <c r="A190" s="11" t="s">
        <v>155</v>
      </c>
      <c r="B190" s="146">
        <f t="shared" si="8"/>
        <v>3.6796263730378478E-4</v>
      </c>
      <c r="D190" s="146"/>
      <c r="E190" s="146" t="s">
        <v>19</v>
      </c>
      <c r="F190" s="110">
        <v>8</v>
      </c>
      <c r="G190" s="21">
        <f t="shared" si="9"/>
        <v>1.9182352235942932E-4</v>
      </c>
      <c r="H190" s="146"/>
      <c r="I190" s="146"/>
      <c r="J190" s="76"/>
    </row>
    <row r="191" spans="1:10" x14ac:dyDescent="0.25">
      <c r="A191" s="11" t="s">
        <v>155</v>
      </c>
      <c r="B191" s="146">
        <f t="shared" si="8"/>
        <v>2.2997664831486547E-3</v>
      </c>
      <c r="D191" s="146"/>
      <c r="E191" s="146" t="s">
        <v>94</v>
      </c>
      <c r="F191" s="110">
        <v>20</v>
      </c>
      <c r="G191" s="21">
        <f t="shared" si="9"/>
        <v>4.7955880589857329E-4</v>
      </c>
      <c r="H191" s="146"/>
      <c r="I191" s="146"/>
      <c r="J191" s="76"/>
    </row>
    <row r="192" spans="1:10" x14ac:dyDescent="0.25">
      <c r="A192" s="150" t="s">
        <v>155</v>
      </c>
      <c r="B192" s="12">
        <f t="shared" si="8"/>
        <v>3.2340466169277958E-2</v>
      </c>
      <c r="C192" s="150"/>
      <c r="D192" s="12"/>
      <c r="E192" s="12" t="s">
        <v>163</v>
      </c>
      <c r="F192" s="140">
        <v>75</v>
      </c>
      <c r="G192" s="27">
        <f t="shared" si="9"/>
        <v>1.7983455221196498E-3</v>
      </c>
      <c r="H192" s="12"/>
      <c r="I192" s="12"/>
      <c r="J192" s="147"/>
    </row>
    <row r="193" spans="1:10" x14ac:dyDescent="0.25">
      <c r="A193" s="11" t="s">
        <v>169</v>
      </c>
      <c r="B193" s="117">
        <v>1.3304630470000001</v>
      </c>
      <c r="C193" s="151">
        <v>938.65570000000002</v>
      </c>
      <c r="D193" s="188"/>
      <c r="E193" s="188" t="s">
        <v>5</v>
      </c>
      <c r="F193" s="114">
        <v>684</v>
      </c>
      <c r="G193" s="115">
        <v>1.153E-2</v>
      </c>
      <c r="J193" s="203">
        <v>59300</v>
      </c>
    </row>
    <row r="194" spans="1:10" x14ac:dyDescent="0.25">
      <c r="A194" s="11" t="s">
        <v>169</v>
      </c>
      <c r="B194" s="117">
        <v>254.0610211</v>
      </c>
      <c r="C194" s="114"/>
      <c r="D194" s="188"/>
      <c r="E194" s="188" t="s">
        <v>82</v>
      </c>
      <c r="F194" s="118">
        <v>9452</v>
      </c>
      <c r="G194" s="115">
        <v>0.15939</v>
      </c>
      <c r="J194" s="114"/>
    </row>
    <row r="195" spans="1:10" x14ac:dyDescent="0.25">
      <c r="A195" s="11" t="s">
        <v>169</v>
      </c>
      <c r="B195" s="117">
        <v>3.440931156</v>
      </c>
      <c r="C195" s="114"/>
      <c r="D195" s="188"/>
      <c r="E195" s="188" t="s">
        <v>83</v>
      </c>
      <c r="F195" s="118">
        <v>1100</v>
      </c>
      <c r="G195" s="115">
        <v>1.8550000000000001E-2</v>
      </c>
      <c r="J195" s="114"/>
    </row>
    <row r="196" spans="1:10" x14ac:dyDescent="0.25">
      <c r="A196" s="11" t="s">
        <v>169</v>
      </c>
      <c r="B196" s="117">
        <v>87.910387920000005</v>
      </c>
      <c r="C196" s="114"/>
      <c r="D196" s="188"/>
      <c r="E196" s="188" t="s">
        <v>15</v>
      </c>
      <c r="F196" s="118">
        <v>5560</v>
      </c>
      <c r="G196" s="115">
        <v>9.3759999999999996E-2</v>
      </c>
      <c r="J196" s="114"/>
    </row>
    <row r="197" spans="1:10" x14ac:dyDescent="0.25">
      <c r="A197" s="11" t="s">
        <v>169</v>
      </c>
      <c r="B197" s="117">
        <v>0.98655477499999999</v>
      </c>
      <c r="C197" s="114"/>
      <c r="D197" s="188"/>
      <c r="E197" s="188" t="s">
        <v>134</v>
      </c>
      <c r="F197" s="114">
        <v>589</v>
      </c>
      <c r="G197" s="115">
        <v>9.9299999999999996E-3</v>
      </c>
      <c r="J197" s="114"/>
    </row>
    <row r="198" spans="1:10" x14ac:dyDescent="0.25">
      <c r="A198" s="11" t="s">
        <v>169</v>
      </c>
      <c r="B198" s="117">
        <v>3.7608524409999999</v>
      </c>
      <c r="C198" s="114"/>
      <c r="D198" s="188"/>
      <c r="E198" s="188" t="s">
        <v>19</v>
      </c>
      <c r="F198" s="118">
        <v>1150</v>
      </c>
      <c r="G198" s="115">
        <v>1.9390000000000001E-2</v>
      </c>
      <c r="J198" s="114"/>
    </row>
    <row r="199" spans="1:10" x14ac:dyDescent="0.25">
      <c r="A199" s="11" t="s">
        <v>169</v>
      </c>
      <c r="B199" s="117">
        <v>16.393622619999999</v>
      </c>
      <c r="C199" s="114"/>
      <c r="D199" s="188"/>
      <c r="E199" s="188" t="s">
        <v>94</v>
      </c>
      <c r="F199" s="118">
        <v>2401</v>
      </c>
      <c r="G199" s="115">
        <v>4.0489999999999998E-2</v>
      </c>
      <c r="J199" s="114"/>
    </row>
    <row r="200" spans="1:10" x14ac:dyDescent="0.25">
      <c r="A200" s="11" t="s">
        <v>169</v>
      </c>
      <c r="B200" s="117">
        <v>1.672943759</v>
      </c>
      <c r="C200" s="114"/>
      <c r="D200" s="188"/>
      <c r="E200" s="188" t="s">
        <v>9</v>
      </c>
      <c r="F200" s="114">
        <v>767</v>
      </c>
      <c r="G200" s="115">
        <v>1.2930000000000001E-2</v>
      </c>
      <c r="J200" s="114"/>
    </row>
    <row r="201" spans="1:10" x14ac:dyDescent="0.25">
      <c r="A201" s="11" t="s">
        <v>169</v>
      </c>
      <c r="B201" s="117">
        <v>2.9009040260000001</v>
      </c>
      <c r="C201" s="114"/>
      <c r="D201" s="188"/>
      <c r="E201" s="188" t="s">
        <v>24</v>
      </c>
      <c r="F201" s="118">
        <v>1010</v>
      </c>
      <c r="G201" s="115">
        <v>1.703E-2</v>
      </c>
      <c r="J201" s="114"/>
    </row>
    <row r="202" spans="1:10" x14ac:dyDescent="0.25">
      <c r="A202" s="11" t="s">
        <v>169</v>
      </c>
      <c r="B202" s="117">
        <v>1.3657055760000001</v>
      </c>
      <c r="C202" s="114"/>
      <c r="D202" s="188"/>
      <c r="E202" s="188" t="s">
        <v>25</v>
      </c>
      <c r="F202" s="114">
        <v>693</v>
      </c>
      <c r="G202" s="115">
        <v>1.1690000000000001E-2</v>
      </c>
      <c r="J202" s="114"/>
    </row>
    <row r="203" spans="1:10" x14ac:dyDescent="0.25">
      <c r="A203" s="11" t="s">
        <v>169</v>
      </c>
      <c r="B203" s="117">
        <v>33.965505380000003</v>
      </c>
      <c r="C203" s="114"/>
      <c r="D203" s="188"/>
      <c r="E203" s="188" t="s">
        <v>111</v>
      </c>
      <c r="F203" s="118">
        <v>3456</v>
      </c>
      <c r="G203" s="115">
        <v>5.8279999999999998E-2</v>
      </c>
      <c r="J203" s="114"/>
    </row>
    <row r="204" spans="1:10" x14ac:dyDescent="0.25">
      <c r="A204" s="11" t="s">
        <v>169</v>
      </c>
      <c r="B204" s="117">
        <v>6.398425703</v>
      </c>
      <c r="C204" s="114"/>
      <c r="D204" s="188"/>
      <c r="E204" s="188" t="s">
        <v>36</v>
      </c>
      <c r="F204" s="118">
        <v>1500</v>
      </c>
      <c r="G204" s="115">
        <v>2.53E-2</v>
      </c>
      <c r="J204" s="114"/>
    </row>
    <row r="205" spans="1:10" x14ac:dyDescent="0.25">
      <c r="A205" s="11" t="s">
        <v>169</v>
      </c>
      <c r="B205" s="117">
        <v>4.4433511829999999</v>
      </c>
      <c r="C205" s="114"/>
      <c r="D205" s="188"/>
      <c r="E205" s="188" t="s">
        <v>170</v>
      </c>
      <c r="F205" s="118">
        <v>1250</v>
      </c>
      <c r="G205" s="115">
        <v>2.1080000000000002E-2</v>
      </c>
      <c r="J205" s="114"/>
    </row>
    <row r="206" spans="1:10" x14ac:dyDescent="0.25">
      <c r="A206" s="11" t="s">
        <v>169</v>
      </c>
      <c r="B206" s="117">
        <v>0.74547062600000003</v>
      </c>
      <c r="C206" s="114"/>
      <c r="D206" s="188"/>
      <c r="E206" s="188" t="s">
        <v>113</v>
      </c>
      <c r="F206" s="114">
        <v>512</v>
      </c>
      <c r="G206" s="115">
        <v>8.6300000000000005E-3</v>
      </c>
      <c r="J206" s="114"/>
    </row>
    <row r="207" spans="1:10" x14ac:dyDescent="0.25">
      <c r="A207" s="11" t="s">
        <v>169</v>
      </c>
      <c r="B207" s="117">
        <v>4.9925493889999997</v>
      </c>
      <c r="C207" s="114"/>
      <c r="D207" s="188"/>
      <c r="E207" s="188" t="s">
        <v>56</v>
      </c>
      <c r="F207" s="118">
        <v>1325</v>
      </c>
      <c r="G207" s="115">
        <v>2.2339999999999999E-2</v>
      </c>
      <c r="J207" s="114"/>
    </row>
    <row r="208" spans="1:10" x14ac:dyDescent="0.25">
      <c r="A208" s="11" t="s">
        <v>169</v>
      </c>
      <c r="B208" s="117">
        <v>0.86336375200000004</v>
      </c>
      <c r="C208" s="114"/>
      <c r="D208" s="188"/>
      <c r="E208" s="188" t="s">
        <v>138</v>
      </c>
      <c r="F208" s="114">
        <v>551</v>
      </c>
      <c r="G208" s="115">
        <v>9.2899999999999996E-3</v>
      </c>
      <c r="J208" s="114"/>
    </row>
    <row r="209" spans="1:10" x14ac:dyDescent="0.25">
      <c r="A209" s="11" t="s">
        <v>169</v>
      </c>
      <c r="B209" s="117">
        <v>9.5338277659999999</v>
      </c>
      <c r="C209" s="114"/>
      <c r="D209" s="188"/>
      <c r="E209" s="188" t="s">
        <v>118</v>
      </c>
      <c r="F209" s="118">
        <v>1831</v>
      </c>
      <c r="G209" s="115">
        <v>3.0880000000000001E-2</v>
      </c>
      <c r="J209" s="114"/>
    </row>
    <row r="210" spans="1:10" x14ac:dyDescent="0.25">
      <c r="A210" s="11" t="s">
        <v>169</v>
      </c>
      <c r="B210" s="117">
        <v>95.333983599999996</v>
      </c>
      <c r="C210" s="114"/>
      <c r="D210" s="188"/>
      <c r="E210" s="188" t="s">
        <v>16</v>
      </c>
      <c r="F210" s="118">
        <v>5790</v>
      </c>
      <c r="G210" s="115">
        <v>9.7640000000000005E-2</v>
      </c>
      <c r="J210" s="114"/>
    </row>
    <row r="211" spans="1:10" x14ac:dyDescent="0.25">
      <c r="A211" s="11" t="s">
        <v>169</v>
      </c>
      <c r="B211" s="117">
        <v>12.552860949999999</v>
      </c>
      <c r="C211" s="114"/>
      <c r="D211" s="188"/>
      <c r="E211" s="188" t="s">
        <v>54</v>
      </c>
      <c r="F211" s="118">
        <v>2101</v>
      </c>
      <c r="G211" s="115">
        <v>3.5430000000000003E-2</v>
      </c>
      <c r="J211" s="114"/>
    </row>
    <row r="212" spans="1:10" x14ac:dyDescent="0.25">
      <c r="A212" s="11" t="s">
        <v>169</v>
      </c>
      <c r="B212" s="117">
        <v>1.4254668720000001</v>
      </c>
      <c r="C212" s="114"/>
      <c r="D212" s="188"/>
      <c r="E212" s="188" t="s">
        <v>32</v>
      </c>
      <c r="F212" s="114">
        <v>708</v>
      </c>
      <c r="G212" s="115">
        <v>1.1939999999999999E-2</v>
      </c>
      <c r="J212" s="114"/>
    </row>
    <row r="213" spans="1:10" x14ac:dyDescent="0.25">
      <c r="A213" s="11" t="s">
        <v>169</v>
      </c>
      <c r="B213" s="117">
        <v>3.567193423</v>
      </c>
      <c r="C213" s="114"/>
      <c r="D213" s="188"/>
      <c r="E213" s="188" t="s">
        <v>127</v>
      </c>
      <c r="F213" s="118">
        <v>1120</v>
      </c>
      <c r="G213" s="115">
        <v>1.8890000000000001E-2</v>
      </c>
      <c r="J213" s="114"/>
    </row>
    <row r="214" spans="1:10" x14ac:dyDescent="0.25">
      <c r="A214" s="11" t="s">
        <v>169</v>
      </c>
      <c r="B214" s="117">
        <v>313.52285940000002</v>
      </c>
      <c r="C214" s="114"/>
      <c r="D214" s="188"/>
      <c r="E214" s="188" t="s">
        <v>38</v>
      </c>
      <c r="F214" s="118">
        <v>10500</v>
      </c>
      <c r="G214" s="115">
        <v>0.17707000000000001</v>
      </c>
      <c r="J214" s="114"/>
    </row>
    <row r="215" spans="1:10" x14ac:dyDescent="0.25">
      <c r="A215" s="150" t="s">
        <v>169</v>
      </c>
      <c r="B215" s="152">
        <v>77.48749463</v>
      </c>
      <c r="C215" s="153"/>
      <c r="D215" s="12"/>
      <c r="E215" s="153" t="s">
        <v>171</v>
      </c>
      <c r="F215" s="196">
        <v>5220</v>
      </c>
      <c r="G215" s="119">
        <v>8.8029999999999997E-2</v>
      </c>
      <c r="H215" s="12"/>
      <c r="I215" s="12"/>
      <c r="J215" s="153"/>
    </row>
    <row r="216" spans="1:10" x14ac:dyDescent="0.25">
      <c r="A216" s="11" t="s">
        <v>172</v>
      </c>
      <c r="B216" s="206">
        <f>POWER((F216/$J$216)*100, 2)</f>
        <v>1.5367802745714092</v>
      </c>
      <c r="C216" s="11">
        <f>SUM(B216:B246)</f>
        <v>825.11083161812417</v>
      </c>
      <c r="D216" s="206"/>
      <c r="E216" s="206" t="s">
        <v>5</v>
      </c>
      <c r="F216" s="206">
        <v>1500</v>
      </c>
      <c r="G216" s="21">
        <f>F216/$J$216</f>
        <v>1.2396694214876033E-2</v>
      </c>
      <c r="H216" s="206"/>
      <c r="I216" s="206"/>
      <c r="J216" s="76">
        <v>121000</v>
      </c>
    </row>
    <row r="217" spans="1:10" x14ac:dyDescent="0.25">
      <c r="A217" s="11" t="s">
        <v>172</v>
      </c>
      <c r="B217" s="206">
        <f t="shared" ref="B217:B246" si="10">POWER((F217/$J$216)*100, 2)</f>
        <v>2.732053821460283</v>
      </c>
      <c r="D217" s="206"/>
      <c r="E217" s="206" t="s">
        <v>131</v>
      </c>
      <c r="F217" s="206">
        <v>2000</v>
      </c>
      <c r="G217" s="21">
        <f t="shared" ref="G217:G240" si="11">F217/$J$216</f>
        <v>1.6528925619834711E-2</v>
      </c>
      <c r="H217" s="206"/>
      <c r="I217" s="206"/>
      <c r="J217" s="76"/>
    </row>
    <row r="218" spans="1:10" x14ac:dyDescent="0.25">
      <c r="A218" s="11" t="s">
        <v>172</v>
      </c>
      <c r="B218" s="206">
        <f t="shared" si="10"/>
        <v>3.6131411788812233</v>
      </c>
      <c r="D218" s="206"/>
      <c r="E218" s="206" t="s">
        <v>100</v>
      </c>
      <c r="F218" s="206">
        <v>2300</v>
      </c>
      <c r="G218" s="21">
        <f t="shared" si="11"/>
        <v>1.9008264462809916E-2</v>
      </c>
      <c r="H218" s="206"/>
      <c r="I218" s="206"/>
      <c r="J218" s="76"/>
    </row>
    <row r="219" spans="1:10" x14ac:dyDescent="0.25">
      <c r="A219" s="11" t="s">
        <v>172</v>
      </c>
      <c r="B219" s="206">
        <f t="shared" si="10"/>
        <v>26.876940782733417</v>
      </c>
      <c r="D219" s="206"/>
      <c r="E219" s="206" t="s">
        <v>6</v>
      </c>
      <c r="F219" s="206">
        <v>6273</v>
      </c>
      <c r="G219" s="21">
        <f t="shared" si="11"/>
        <v>5.1842975206611568E-2</v>
      </c>
      <c r="H219" s="206"/>
      <c r="I219" s="206"/>
      <c r="J219" s="76"/>
    </row>
    <row r="220" spans="1:10" x14ac:dyDescent="0.25">
      <c r="A220" s="11" t="s">
        <v>172</v>
      </c>
      <c r="B220" s="206">
        <f t="shared" si="10"/>
        <v>1.3158554743528448</v>
      </c>
      <c r="D220" s="206"/>
      <c r="E220" s="206" t="s">
        <v>101</v>
      </c>
      <c r="F220" s="206">
        <v>1388</v>
      </c>
      <c r="G220" s="21">
        <f t="shared" si="11"/>
        <v>1.1471074380165289E-2</v>
      </c>
      <c r="H220" s="206"/>
      <c r="I220" s="206"/>
      <c r="J220" s="76"/>
    </row>
    <row r="221" spans="1:10" x14ac:dyDescent="0.25">
      <c r="A221" s="11" t="s">
        <v>172</v>
      </c>
      <c r="B221" s="206">
        <f t="shared" si="10"/>
        <v>4.3546376613619291</v>
      </c>
      <c r="D221" s="206"/>
      <c r="E221" s="206" t="s">
        <v>82</v>
      </c>
      <c r="F221" s="206">
        <v>2525</v>
      </c>
      <c r="G221" s="21">
        <f t="shared" si="11"/>
        <v>2.0867768595041324E-2</v>
      </c>
      <c r="H221" s="206"/>
      <c r="I221" s="206"/>
      <c r="J221" s="76"/>
    </row>
    <row r="222" spans="1:10" x14ac:dyDescent="0.25">
      <c r="A222" s="11" t="s">
        <v>172</v>
      </c>
      <c r="B222" s="206">
        <f t="shared" si="10"/>
        <v>0.68301345536507074</v>
      </c>
      <c r="D222" s="206"/>
      <c r="E222" s="206" t="s">
        <v>83</v>
      </c>
      <c r="F222" s="206">
        <v>1000</v>
      </c>
      <c r="G222" s="21">
        <f t="shared" si="11"/>
        <v>8.2644628099173556E-3</v>
      </c>
      <c r="H222" s="206"/>
      <c r="I222" s="206"/>
      <c r="J222" s="76"/>
    </row>
    <row r="223" spans="1:10" x14ac:dyDescent="0.25">
      <c r="A223" s="11" t="s">
        <v>172</v>
      </c>
      <c r="B223" s="206">
        <f t="shared" si="10"/>
        <v>315.72296974250395</v>
      </c>
      <c r="D223" s="206"/>
      <c r="E223" s="206" t="s">
        <v>15</v>
      </c>
      <c r="F223" s="206">
        <v>21500</v>
      </c>
      <c r="G223" s="21">
        <f t="shared" si="11"/>
        <v>0.17768595041322313</v>
      </c>
      <c r="H223" s="206"/>
      <c r="I223" s="206"/>
      <c r="J223" s="76"/>
    </row>
    <row r="224" spans="1:10" x14ac:dyDescent="0.25">
      <c r="A224" s="11" t="s">
        <v>172</v>
      </c>
      <c r="B224" s="206">
        <f t="shared" si="10"/>
        <v>1.1542927395669693</v>
      </c>
      <c r="D224" s="206"/>
      <c r="E224" s="206" t="s">
        <v>103</v>
      </c>
      <c r="F224" s="206">
        <v>1300</v>
      </c>
      <c r="G224" s="21">
        <f t="shared" si="11"/>
        <v>1.0743801652892562E-2</v>
      </c>
      <c r="H224" s="206"/>
      <c r="I224" s="206"/>
      <c r="J224" s="76"/>
    </row>
    <row r="225" spans="1:10" x14ac:dyDescent="0.25">
      <c r="A225" s="11" t="s">
        <v>172</v>
      </c>
      <c r="B225" s="206">
        <f t="shared" si="10"/>
        <v>0.98682057236527554</v>
      </c>
      <c r="D225" s="206"/>
      <c r="E225" s="206" t="s">
        <v>105</v>
      </c>
      <c r="F225" s="206">
        <v>1202</v>
      </c>
      <c r="G225" s="21">
        <f t="shared" si="11"/>
        <v>9.9338842975206613E-3</v>
      </c>
      <c r="H225" s="206"/>
      <c r="I225" s="206"/>
      <c r="J225" s="76"/>
    </row>
    <row r="226" spans="1:10" x14ac:dyDescent="0.25">
      <c r="A226" s="11" t="s">
        <v>172</v>
      </c>
      <c r="B226" s="206">
        <f t="shared" si="10"/>
        <v>0.43712861143364529</v>
      </c>
      <c r="D226" s="206"/>
      <c r="E226" s="206" t="s">
        <v>106</v>
      </c>
      <c r="F226" s="206">
        <v>800</v>
      </c>
      <c r="G226" s="21">
        <f t="shared" si="11"/>
        <v>6.6115702479338841E-3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0"/>
        <v>6.563759306058329</v>
      </c>
      <c r="D227" s="206"/>
      <c r="E227" s="206" t="s">
        <v>19</v>
      </c>
      <c r="F227" s="206">
        <v>3100</v>
      </c>
      <c r="G227" s="21">
        <f t="shared" si="11"/>
        <v>2.5619834710743802E-2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0"/>
        <v>32.048698859367526</v>
      </c>
      <c r="D228" s="206"/>
      <c r="E228" s="206" t="s">
        <v>94</v>
      </c>
      <c r="F228" s="206">
        <v>6850</v>
      </c>
      <c r="G228" s="21">
        <f t="shared" si="11"/>
        <v>5.6611570247933882E-2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0"/>
        <v>0.5656034423878149</v>
      </c>
      <c r="D229" s="206"/>
      <c r="E229" s="206" t="s">
        <v>9</v>
      </c>
      <c r="F229" s="206">
        <v>910</v>
      </c>
      <c r="G229" s="21">
        <f t="shared" si="11"/>
        <v>7.520661157024793E-3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0"/>
        <v>3.3057851239669418</v>
      </c>
      <c r="D230" s="206"/>
      <c r="E230" s="206" t="s">
        <v>24</v>
      </c>
      <c r="F230" s="206">
        <v>2200</v>
      </c>
      <c r="G230" s="21">
        <f t="shared" si="11"/>
        <v>1.8181818181818181E-2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0"/>
        <v>8.3669148282221162</v>
      </c>
      <c r="D231" s="206"/>
      <c r="E231" s="206" t="s">
        <v>25</v>
      </c>
      <c r="F231" s="206">
        <v>3500</v>
      </c>
      <c r="G231" s="21">
        <f t="shared" si="11"/>
        <v>2.8925619834710745E-2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0"/>
        <v>44.879634978550648</v>
      </c>
      <c r="D232" s="206"/>
      <c r="E232" s="206" t="s">
        <v>111</v>
      </c>
      <c r="F232" s="206">
        <v>8106.0640000000003</v>
      </c>
      <c r="G232" s="21">
        <f t="shared" si="11"/>
        <v>6.6992264462809925E-2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0"/>
        <v>19.185847961204836</v>
      </c>
      <c r="D233" s="206"/>
      <c r="E233" s="206" t="s">
        <v>56</v>
      </c>
      <c r="F233" s="206">
        <v>5300</v>
      </c>
      <c r="G233" s="21">
        <f t="shared" si="11"/>
        <v>4.3801652892561986E-2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0"/>
        <v>3.8558677685950413</v>
      </c>
      <c r="D234" s="206"/>
      <c r="E234" s="206" t="s">
        <v>118</v>
      </c>
      <c r="F234" s="206">
        <v>2376</v>
      </c>
      <c r="G234" s="21">
        <f t="shared" si="11"/>
        <v>1.9636363636363636E-2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0"/>
        <v>1.4960726726316507</v>
      </c>
      <c r="D235" s="206"/>
      <c r="E235" s="206" t="s">
        <v>29</v>
      </c>
      <c r="F235" s="206">
        <v>1480</v>
      </c>
      <c r="G235" s="21">
        <f t="shared" si="11"/>
        <v>1.2231404958677685E-2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0"/>
        <v>43.712861143364528</v>
      </c>
      <c r="D236" s="206"/>
      <c r="E236" s="206" t="s">
        <v>16</v>
      </c>
      <c r="F236" s="206">
        <v>8000</v>
      </c>
      <c r="G236" s="21">
        <f t="shared" si="11"/>
        <v>6.6115702479338845E-2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0"/>
        <v>0.3841950686428523</v>
      </c>
      <c r="D237" s="206"/>
      <c r="E237" s="206" t="s">
        <v>120</v>
      </c>
      <c r="F237" s="206">
        <v>750</v>
      </c>
      <c r="G237" s="21">
        <f t="shared" si="11"/>
        <v>6.1983471074380167E-3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0"/>
        <v>1.5367802745714091E-2</v>
      </c>
      <c r="D238" s="206"/>
      <c r="E238" s="206" t="s">
        <v>173</v>
      </c>
      <c r="F238" s="206">
        <v>150</v>
      </c>
      <c r="G238" s="21">
        <f t="shared" si="11"/>
        <v>1.2396694214876034E-3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0"/>
        <v>1.3215497575302231</v>
      </c>
      <c r="D239" s="206"/>
      <c r="E239" s="206" t="s">
        <v>121</v>
      </c>
      <c r="F239" s="206">
        <v>1391</v>
      </c>
      <c r="G239" s="21">
        <f t="shared" si="11"/>
        <v>1.1495867768595042E-2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0"/>
        <v>1.9739088860050542</v>
      </c>
      <c r="D240" s="206"/>
      <c r="E240" s="206" t="s">
        <v>32</v>
      </c>
      <c r="F240" s="206">
        <v>1700</v>
      </c>
      <c r="G240" s="21">
        <f t="shared" si="11"/>
        <v>1.4049586776859505E-2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0"/>
        <v>0.43712861143364529</v>
      </c>
      <c r="D241" s="206"/>
      <c r="E241" s="206" t="s">
        <v>124</v>
      </c>
      <c r="F241" s="206">
        <v>800</v>
      </c>
      <c r="G241" s="21">
        <f>F241/$J$216</f>
        <v>6.6115702479338841E-3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0"/>
        <v>7.438016528925619</v>
      </c>
      <c r="D242" s="206"/>
      <c r="E242" s="206" t="s">
        <v>31</v>
      </c>
      <c r="F242" s="206">
        <v>3300</v>
      </c>
      <c r="G242" s="21">
        <f t="shared" ref="G242:G246" si="12">F242/$J$216</f>
        <v>2.7272727272727271E-2</v>
      </c>
    </row>
    <row r="243" spans="1:10" x14ac:dyDescent="0.25">
      <c r="A243" s="11" t="s">
        <v>172</v>
      </c>
      <c r="B243" s="206">
        <f t="shared" si="10"/>
        <v>4.2688340960316928</v>
      </c>
      <c r="D243" s="206"/>
      <c r="E243" s="206" t="s">
        <v>128</v>
      </c>
      <c r="F243" s="206">
        <v>2500</v>
      </c>
      <c r="G243" s="21">
        <f t="shared" si="12"/>
        <v>2.0661157024793389E-2</v>
      </c>
    </row>
    <row r="244" spans="1:10" x14ac:dyDescent="0.25">
      <c r="A244" s="11" t="s">
        <v>172</v>
      </c>
      <c r="B244" s="206">
        <f t="shared" si="10"/>
        <v>259.71586640256811</v>
      </c>
      <c r="D244" s="206"/>
      <c r="E244" s="206" t="s">
        <v>38</v>
      </c>
      <c r="F244" s="206">
        <v>19500</v>
      </c>
      <c r="G244" s="21">
        <f t="shared" si="12"/>
        <v>0.16115702479338842</v>
      </c>
    </row>
    <row r="245" spans="1:10" x14ac:dyDescent="0.25">
      <c r="A245" s="11" t="s">
        <v>172</v>
      </c>
      <c r="B245" s="206">
        <f t="shared" si="10"/>
        <v>0.91273546888873713</v>
      </c>
      <c r="D245" s="206"/>
      <c r="E245" s="206" t="s">
        <v>47</v>
      </c>
      <c r="F245" s="206">
        <v>1156</v>
      </c>
      <c r="G245" s="21">
        <f t="shared" si="12"/>
        <v>9.5537190082644625E-3</v>
      </c>
    </row>
    <row r="246" spans="1:10" x14ac:dyDescent="0.25">
      <c r="A246" s="150" t="s">
        <v>172</v>
      </c>
      <c r="B246" s="12">
        <f t="shared" si="10"/>
        <v>25.24854859640735</v>
      </c>
      <c r="C246" s="150"/>
      <c r="D246" s="12"/>
      <c r="E246" s="12" t="s">
        <v>171</v>
      </c>
      <c r="F246" s="12">
        <v>6080</v>
      </c>
      <c r="G246" s="27">
        <f t="shared" si="12"/>
        <v>5.0247933884297519E-2</v>
      </c>
      <c r="H246" s="12"/>
      <c r="I246" s="12"/>
      <c r="J246" s="150"/>
    </row>
    <row r="247" spans="1:10" x14ac:dyDescent="0.25">
      <c r="A247" s="11" t="s">
        <v>175</v>
      </c>
      <c r="B247" s="117">
        <v>1050.9616530000001</v>
      </c>
      <c r="C247" s="117">
        <v>1711.2329999999999</v>
      </c>
      <c r="D247" s="210"/>
      <c r="E247" s="210" t="s">
        <v>5</v>
      </c>
      <c r="F247" s="117">
        <v>2381000</v>
      </c>
      <c r="G247" s="115">
        <v>0.324185</v>
      </c>
      <c r="J247" s="11">
        <v>7344500</v>
      </c>
    </row>
    <row r="248" spans="1:10" x14ac:dyDescent="0.25">
      <c r="A248" s="11" t="s">
        <v>175</v>
      </c>
      <c r="B248" s="117">
        <v>2.950701037</v>
      </c>
      <c r="C248" s="114"/>
      <c r="D248" s="210"/>
      <c r="E248" s="210" t="s">
        <v>6</v>
      </c>
      <c r="F248" s="117">
        <v>126162</v>
      </c>
      <c r="G248" s="115">
        <v>1.7177999999999999E-2</v>
      </c>
    </row>
    <row r="249" spans="1:10" x14ac:dyDescent="0.25">
      <c r="A249" s="11" t="s">
        <v>175</v>
      </c>
      <c r="B249" s="117">
        <v>11.58638876</v>
      </c>
      <c r="C249" s="114"/>
      <c r="D249" s="210"/>
      <c r="E249" s="210" t="s">
        <v>15</v>
      </c>
      <c r="F249" s="117">
        <v>250000</v>
      </c>
      <c r="G249" s="115">
        <v>3.4039E-2</v>
      </c>
    </row>
    <row r="250" spans="1:10" x14ac:dyDescent="0.25">
      <c r="A250" s="11" t="s">
        <v>175</v>
      </c>
      <c r="B250" s="117">
        <v>2.89659719</v>
      </c>
      <c r="C250" s="114"/>
      <c r="D250" s="210"/>
      <c r="E250" s="210" t="s">
        <v>106</v>
      </c>
      <c r="F250" s="117">
        <v>125000</v>
      </c>
      <c r="G250" s="115">
        <v>1.7018999999999999E-2</v>
      </c>
    </row>
    <row r="251" spans="1:10" x14ac:dyDescent="0.25">
      <c r="A251" s="11" t="s">
        <v>175</v>
      </c>
      <c r="B251" s="117">
        <v>29.217906339999999</v>
      </c>
      <c r="C251" s="114"/>
      <c r="D251" s="210"/>
      <c r="E251" s="210" t="s">
        <v>9</v>
      </c>
      <c r="F251" s="117">
        <v>397000</v>
      </c>
      <c r="G251" s="115">
        <v>5.4053999999999998E-2</v>
      </c>
    </row>
    <row r="252" spans="1:10" x14ac:dyDescent="0.25">
      <c r="A252" s="11" t="s">
        <v>175</v>
      </c>
      <c r="B252" s="117">
        <v>2.8873817659999998</v>
      </c>
      <c r="C252" s="114"/>
      <c r="D252" s="210"/>
      <c r="E252" s="210" t="s">
        <v>26</v>
      </c>
      <c r="F252" s="117">
        <v>124801</v>
      </c>
      <c r="G252" s="115">
        <v>1.6992E-2</v>
      </c>
    </row>
    <row r="253" spans="1:10" x14ac:dyDescent="0.25">
      <c r="A253" s="11" t="s">
        <v>175</v>
      </c>
      <c r="B253" s="117">
        <v>104.2774989</v>
      </c>
      <c r="C253" s="114"/>
      <c r="D253" s="210"/>
      <c r="E253" s="210" t="s">
        <v>117</v>
      </c>
      <c r="F253" s="117">
        <v>750000</v>
      </c>
      <c r="G253" s="115">
        <v>0.102116</v>
      </c>
    </row>
    <row r="254" spans="1:10" x14ac:dyDescent="0.25">
      <c r="A254" s="11" t="s">
        <v>175</v>
      </c>
      <c r="B254" s="117"/>
      <c r="C254" s="114"/>
      <c r="D254" s="210"/>
      <c r="E254" s="210" t="s">
        <v>160</v>
      </c>
      <c r="F254" s="117"/>
      <c r="G254" s="115"/>
    </row>
    <row r="255" spans="1:10" x14ac:dyDescent="0.25">
      <c r="A255" s="11" t="s">
        <v>175</v>
      </c>
      <c r="B255" s="117">
        <v>45.349896800000003</v>
      </c>
      <c r="C255" s="114"/>
      <c r="D255" s="210"/>
      <c r="E255" s="210" t="s">
        <v>126</v>
      </c>
      <c r="F255" s="117">
        <v>494600</v>
      </c>
      <c r="G255" s="115">
        <v>6.7341999999999999E-2</v>
      </c>
    </row>
    <row r="256" spans="1:10" x14ac:dyDescent="0.25">
      <c r="A256" s="11" t="s">
        <v>175</v>
      </c>
      <c r="B256" s="117">
        <v>29.661155229999999</v>
      </c>
      <c r="C256" s="114"/>
      <c r="D256" s="210"/>
      <c r="E256" s="210" t="s">
        <v>38</v>
      </c>
      <c r="F256" s="117">
        <v>400000</v>
      </c>
      <c r="G256" s="115">
        <v>5.4462000000000003E-2</v>
      </c>
    </row>
    <row r="257" spans="1:14" x14ac:dyDescent="0.25">
      <c r="A257" s="11" t="s">
        <v>175</v>
      </c>
      <c r="B257" s="117">
        <v>5.6126320979999997</v>
      </c>
      <c r="C257" s="114"/>
      <c r="D257" s="210"/>
      <c r="E257" s="210" t="s">
        <v>47</v>
      </c>
      <c r="F257" s="117">
        <v>174000</v>
      </c>
      <c r="G257" s="115">
        <v>2.3691E-2</v>
      </c>
    </row>
    <row r="258" spans="1:14" x14ac:dyDescent="0.25">
      <c r="A258" s="11" t="s">
        <v>175</v>
      </c>
      <c r="B258" s="117">
        <v>153.5150165</v>
      </c>
      <c r="C258" s="114"/>
      <c r="D258" s="210"/>
      <c r="E258" s="210" t="s">
        <v>121</v>
      </c>
      <c r="F258" s="117">
        <v>910000</v>
      </c>
      <c r="G258" s="115">
        <v>0.123901</v>
      </c>
    </row>
    <row r="259" spans="1:14" x14ac:dyDescent="0.25">
      <c r="A259" s="150" t="s">
        <v>175</v>
      </c>
      <c r="B259" s="152">
        <v>272.31610000000001</v>
      </c>
      <c r="C259" s="153"/>
      <c r="D259" s="12"/>
      <c r="E259" s="12" t="s">
        <v>82</v>
      </c>
      <c r="F259" s="152">
        <v>1212000</v>
      </c>
      <c r="G259" s="119">
        <v>0.16502</v>
      </c>
      <c r="H259" s="12"/>
      <c r="I259" s="12"/>
      <c r="J259" s="150"/>
    </row>
    <row r="260" spans="1:14" x14ac:dyDescent="0.25">
      <c r="A260" s="11" t="s">
        <v>177</v>
      </c>
      <c r="B260" s="126">
        <v>14.2357017</v>
      </c>
      <c r="C260" s="11">
        <v>3255.6334179999999</v>
      </c>
      <c r="D260" s="218"/>
      <c r="E260" s="14" t="s">
        <v>5</v>
      </c>
      <c r="F260" s="135">
        <v>1520</v>
      </c>
      <c r="G260" s="134">
        <v>3.7699999999999997E-2</v>
      </c>
      <c r="J260" s="173">
        <v>40286</v>
      </c>
      <c r="K260" s="114"/>
      <c r="L260" s="114"/>
      <c r="M260" s="114"/>
    </row>
    <row r="261" spans="1:14" x14ac:dyDescent="0.25">
      <c r="A261" s="11" t="s">
        <v>177</v>
      </c>
      <c r="B261" s="126">
        <v>887.2667265</v>
      </c>
      <c r="C261" s="114"/>
      <c r="D261" s="218"/>
      <c r="E261" s="79" t="s">
        <v>15</v>
      </c>
      <c r="F261" s="135">
        <v>12000</v>
      </c>
      <c r="G261" s="134">
        <v>0.2979</v>
      </c>
      <c r="J261" s="114"/>
      <c r="K261" s="114"/>
      <c r="L261" s="114"/>
      <c r="M261" s="114"/>
      <c r="N261" s="114"/>
    </row>
    <row r="262" spans="1:14" x14ac:dyDescent="0.25">
      <c r="A262" s="11" t="s">
        <v>177</v>
      </c>
      <c r="B262" s="126"/>
      <c r="C262" s="114"/>
      <c r="D262" s="218"/>
      <c r="E262" s="79" t="s">
        <v>22</v>
      </c>
      <c r="F262" s="135"/>
      <c r="G262" s="134"/>
      <c r="J262" s="114"/>
      <c r="K262" s="114"/>
      <c r="L262" s="114"/>
      <c r="M262" s="114"/>
      <c r="N262" s="114"/>
    </row>
    <row r="263" spans="1:14" x14ac:dyDescent="0.25">
      <c r="A263" s="11" t="s">
        <v>177</v>
      </c>
      <c r="B263" s="126">
        <v>6.1615744899999996</v>
      </c>
      <c r="C263" s="114"/>
      <c r="D263" s="218"/>
      <c r="E263" s="79" t="s">
        <v>36</v>
      </c>
      <c r="F263" s="135">
        <v>1000</v>
      </c>
      <c r="G263" s="134">
        <v>2.4799999999999999E-2</v>
      </c>
      <c r="J263" s="114"/>
      <c r="K263" s="114"/>
      <c r="L263" s="114"/>
      <c r="M263" s="114"/>
      <c r="N263" s="114"/>
    </row>
    <row r="264" spans="1:14" x14ac:dyDescent="0.25">
      <c r="A264" s="11" t="s">
        <v>177</v>
      </c>
      <c r="B264" s="126">
        <v>346.58856500000002</v>
      </c>
      <c r="C264" s="114"/>
      <c r="D264" s="218"/>
      <c r="E264" s="79" t="s">
        <v>16</v>
      </c>
      <c r="F264" s="135">
        <v>7500</v>
      </c>
      <c r="G264" s="134">
        <v>0.1862</v>
      </c>
      <c r="J264" s="114"/>
      <c r="K264" s="114"/>
      <c r="L264" s="114"/>
      <c r="M264" s="114"/>
      <c r="N264" s="114"/>
    </row>
    <row r="265" spans="1:14" x14ac:dyDescent="0.25">
      <c r="A265" s="11" t="s">
        <v>177</v>
      </c>
      <c r="B265" s="126">
        <v>2001.011002</v>
      </c>
      <c r="C265" s="114"/>
      <c r="D265" s="218"/>
      <c r="E265" s="79" t="s">
        <v>121</v>
      </c>
      <c r="F265" s="135">
        <v>18021</v>
      </c>
      <c r="G265" s="134">
        <v>0.44729999999999998</v>
      </c>
      <c r="J265" s="114"/>
      <c r="K265" s="114"/>
      <c r="L265" s="114"/>
      <c r="M265" s="114"/>
      <c r="N265" s="114"/>
    </row>
    <row r="266" spans="1:14" x14ac:dyDescent="0.25">
      <c r="A266" s="11" t="s">
        <v>177</v>
      </c>
      <c r="B266" s="126">
        <v>0.36984850899999999</v>
      </c>
      <c r="C266" s="114"/>
      <c r="D266" s="218"/>
      <c r="E266" s="79" t="s">
        <v>111</v>
      </c>
      <c r="F266" s="126">
        <v>245</v>
      </c>
      <c r="G266" s="134">
        <v>6.1000000000000004E-3</v>
      </c>
      <c r="J266" s="114"/>
      <c r="K266" s="114"/>
      <c r="L266" s="114"/>
      <c r="M266" s="114"/>
      <c r="N266" s="114"/>
    </row>
    <row r="267" spans="1:14" x14ac:dyDescent="0.25">
      <c r="A267" s="150" t="s">
        <v>177</v>
      </c>
      <c r="B267" s="171">
        <v>0</v>
      </c>
      <c r="C267" s="150"/>
      <c r="D267" s="12"/>
      <c r="E267" s="128" t="s">
        <v>38</v>
      </c>
      <c r="F267" s="12"/>
      <c r="G267" s="27"/>
      <c r="H267" s="12"/>
      <c r="I267" s="12"/>
      <c r="J267" s="150"/>
    </row>
    <row r="268" spans="1:14" x14ac:dyDescent="0.25">
      <c r="A268" s="11" t="s">
        <v>179</v>
      </c>
      <c r="B268" s="229">
        <f>POWER((F268/$J$268)*100, 2)</f>
        <v>1.3220891758063773E-3</v>
      </c>
      <c r="C268" s="11">
        <f>SUM(B268:B292)</f>
        <v>2592.3509568186405</v>
      </c>
      <c r="D268" s="229"/>
      <c r="E268" s="229" t="s">
        <v>130</v>
      </c>
      <c r="F268" s="229">
        <v>5345</v>
      </c>
      <c r="G268" s="21">
        <f>F268/$J$268</f>
        <v>3.6360544217687077E-4</v>
      </c>
      <c r="H268" s="229"/>
      <c r="I268" s="229"/>
      <c r="J268" s="76">
        <v>14700000</v>
      </c>
    </row>
    <row r="269" spans="1:14" x14ac:dyDescent="0.25">
      <c r="A269" s="11" t="s">
        <v>179</v>
      </c>
      <c r="B269" s="229">
        <f t="shared" ref="B269:B292" si="13">POWER((F269/$J$268)*100, 2)</f>
        <v>0.67083900226757365</v>
      </c>
      <c r="D269" s="229"/>
      <c r="E269" s="229" t="s">
        <v>17</v>
      </c>
      <c r="F269" s="229">
        <v>120400</v>
      </c>
      <c r="G269" s="21">
        <f t="shared" ref="G269:G292" si="14">F269/$J$268</f>
        <v>8.1904761904761907E-3</v>
      </c>
      <c r="H269" s="229"/>
      <c r="I269" s="229"/>
      <c r="J269" s="76"/>
    </row>
    <row r="270" spans="1:14" x14ac:dyDescent="0.25">
      <c r="A270" s="11" t="s">
        <v>179</v>
      </c>
      <c r="B270" s="229">
        <f t="shared" si="13"/>
        <v>0.37484381507705122</v>
      </c>
      <c r="D270" s="229"/>
      <c r="E270" s="229" t="s">
        <v>5</v>
      </c>
      <c r="F270" s="229">
        <v>90000</v>
      </c>
      <c r="G270" s="21">
        <f t="shared" si="14"/>
        <v>6.1224489795918364E-3</v>
      </c>
      <c r="H270" s="229"/>
      <c r="I270" s="229"/>
      <c r="J270" s="76"/>
    </row>
    <row r="271" spans="1:14" x14ac:dyDescent="0.25">
      <c r="A271" s="11" t="s">
        <v>179</v>
      </c>
      <c r="B271" s="229">
        <f t="shared" si="13"/>
        <v>13.998796797630618</v>
      </c>
      <c r="D271" s="229"/>
      <c r="E271" s="229" t="s">
        <v>6</v>
      </c>
      <c r="F271" s="229">
        <v>550000</v>
      </c>
      <c r="G271" s="21">
        <f t="shared" si="14"/>
        <v>3.7414965986394558E-2</v>
      </c>
      <c r="H271" s="229"/>
      <c r="I271" s="229"/>
      <c r="J271" s="76"/>
    </row>
    <row r="272" spans="1:14" x14ac:dyDescent="0.25">
      <c r="A272" s="11" t="s">
        <v>179</v>
      </c>
      <c r="B272" s="229">
        <f t="shared" si="13"/>
        <v>2.3846082650747369E-6</v>
      </c>
      <c r="D272" s="229"/>
      <c r="E272" s="229" t="s">
        <v>102</v>
      </c>
      <c r="F272" s="229">
        <v>227</v>
      </c>
      <c r="G272" s="21">
        <f t="shared" si="14"/>
        <v>1.5442176870748298E-5</v>
      </c>
      <c r="H272" s="229"/>
      <c r="I272" s="229"/>
      <c r="J272" s="76"/>
    </row>
    <row r="273" spans="1:10" x14ac:dyDescent="0.25">
      <c r="A273" s="11" t="s">
        <v>179</v>
      </c>
      <c r="B273" s="229">
        <f t="shared" si="13"/>
        <v>2.0021287426535239</v>
      </c>
      <c r="D273" s="229"/>
      <c r="E273" s="229" t="s">
        <v>15</v>
      </c>
      <c r="F273" s="229">
        <v>208000</v>
      </c>
      <c r="G273" s="21">
        <f t="shared" si="14"/>
        <v>1.4149659863945578E-2</v>
      </c>
      <c r="H273" s="229"/>
      <c r="I273" s="229"/>
      <c r="J273" s="76"/>
    </row>
    <row r="274" spans="1:10" x14ac:dyDescent="0.25">
      <c r="A274" s="11" t="s">
        <v>179</v>
      </c>
      <c r="B274" s="229">
        <f t="shared" si="13"/>
        <v>0.14668378916192326</v>
      </c>
      <c r="D274" s="229"/>
      <c r="E274" s="229" t="s">
        <v>142</v>
      </c>
      <c r="F274" s="229">
        <v>56300</v>
      </c>
      <c r="G274" s="21">
        <f t="shared" si="14"/>
        <v>3.8299319727891157E-3</v>
      </c>
      <c r="H274" s="229"/>
      <c r="I274" s="229"/>
      <c r="J274" s="76"/>
    </row>
    <row r="275" spans="1:10" x14ac:dyDescent="0.25">
      <c r="A275" s="11" t="s">
        <v>179</v>
      </c>
      <c r="B275" s="229">
        <f t="shared" si="13"/>
        <v>18.274985209681148</v>
      </c>
      <c r="D275" s="229"/>
      <c r="E275" s="229" t="s">
        <v>134</v>
      </c>
      <c r="F275" s="229">
        <v>628414</v>
      </c>
      <c r="G275" s="21">
        <f t="shared" si="14"/>
        <v>4.2749251700680273E-2</v>
      </c>
      <c r="H275" s="229"/>
      <c r="I275" s="229"/>
      <c r="J275" s="76"/>
    </row>
    <row r="276" spans="1:10" x14ac:dyDescent="0.25">
      <c r="A276" s="11" t="s">
        <v>179</v>
      </c>
      <c r="B276" s="229">
        <f t="shared" si="13"/>
        <v>0</v>
      </c>
      <c r="D276" s="229"/>
      <c r="E276" s="229" t="s">
        <v>21</v>
      </c>
      <c r="F276" s="229"/>
      <c r="G276" s="21">
        <f t="shared" si="14"/>
        <v>0</v>
      </c>
      <c r="H276" s="229"/>
      <c r="I276" s="229"/>
      <c r="J276" s="76"/>
    </row>
    <row r="277" spans="1:10" x14ac:dyDescent="0.25">
      <c r="A277" s="11" t="s">
        <v>179</v>
      </c>
      <c r="B277" s="229">
        <f>POWER((F277/$J$268)*100, 2)</f>
        <v>175.41110408163266</v>
      </c>
      <c r="D277" s="229"/>
      <c r="E277" s="229" t="s">
        <v>9</v>
      </c>
      <c r="F277" s="229">
        <v>1946910</v>
      </c>
      <c r="G277" s="21">
        <f>F277/$J$268</f>
        <v>0.13244285714285714</v>
      </c>
      <c r="H277" s="229"/>
      <c r="I277" s="229"/>
      <c r="J277" s="76"/>
    </row>
    <row r="278" spans="1:10" x14ac:dyDescent="0.25">
      <c r="A278" s="11" t="s">
        <v>179</v>
      </c>
      <c r="B278" s="229">
        <f>POWER((F278/$J$268)*100, 2)</f>
        <v>0</v>
      </c>
      <c r="D278" s="229"/>
      <c r="E278" s="229" t="s">
        <v>23</v>
      </c>
      <c r="F278" s="229"/>
      <c r="G278" s="21">
        <f>F278/$J$268</f>
        <v>0</v>
      </c>
      <c r="H278" s="229"/>
      <c r="I278" s="229"/>
      <c r="J278" s="76"/>
    </row>
    <row r="279" spans="1:10" x14ac:dyDescent="0.25">
      <c r="A279" s="11" t="s">
        <v>179</v>
      </c>
      <c r="B279" s="229">
        <f t="shared" si="13"/>
        <v>1.0832986255726782</v>
      </c>
      <c r="D279" s="229"/>
      <c r="E279" s="229" t="s">
        <v>24</v>
      </c>
      <c r="F279" s="229">
        <v>153000</v>
      </c>
      <c r="G279" s="21">
        <f t="shared" si="14"/>
        <v>1.0408163265306122E-2</v>
      </c>
      <c r="H279" s="229"/>
      <c r="I279" s="229"/>
      <c r="J279" s="76"/>
    </row>
    <row r="280" spans="1:10" x14ac:dyDescent="0.25">
      <c r="A280" s="11" t="s">
        <v>179</v>
      </c>
      <c r="B280" s="229">
        <f t="shared" si="13"/>
        <v>314.42285899393767</v>
      </c>
      <c r="D280" s="229"/>
      <c r="E280" s="229" t="s">
        <v>36</v>
      </c>
      <c r="F280" s="229">
        <v>2606600</v>
      </c>
      <c r="G280" s="21">
        <f t="shared" si="14"/>
        <v>0.17731972789115646</v>
      </c>
      <c r="H280" s="229"/>
      <c r="I280" s="229"/>
      <c r="J280" s="76"/>
    </row>
    <row r="281" spans="1:10" x14ac:dyDescent="0.25">
      <c r="A281" s="11" t="s">
        <v>179</v>
      </c>
      <c r="B281" s="229">
        <f t="shared" si="13"/>
        <v>0</v>
      </c>
      <c r="D281" s="229"/>
      <c r="E281" s="229" t="s">
        <v>181</v>
      </c>
      <c r="F281" s="110"/>
      <c r="G281" s="21">
        <f t="shared" si="14"/>
        <v>0</v>
      </c>
      <c r="H281" s="229"/>
      <c r="I281" s="229"/>
      <c r="J281" s="76"/>
    </row>
    <row r="282" spans="1:10" x14ac:dyDescent="0.25">
      <c r="A282" s="11" t="s">
        <v>179</v>
      </c>
      <c r="B282" s="229">
        <f t="shared" si="13"/>
        <v>0.79771631491508188</v>
      </c>
      <c r="D282" s="229"/>
      <c r="E282" s="229" t="s">
        <v>90</v>
      </c>
      <c r="F282" s="229">
        <v>131293</v>
      </c>
      <c r="G282" s="21">
        <f t="shared" si="14"/>
        <v>8.9314965986394563E-3</v>
      </c>
      <c r="H282" s="229"/>
      <c r="I282" s="229"/>
      <c r="J282" s="76"/>
    </row>
    <row r="283" spans="1:10" x14ac:dyDescent="0.25">
      <c r="A283" s="11" t="s">
        <v>179</v>
      </c>
      <c r="B283" s="229">
        <f t="shared" si="13"/>
        <v>1.0565602295339906E-2</v>
      </c>
      <c r="D283" s="229"/>
      <c r="E283" s="229" t="s">
        <v>147</v>
      </c>
      <c r="F283" s="229">
        <v>15110</v>
      </c>
      <c r="G283" s="21">
        <f t="shared" si="14"/>
        <v>1.027891156462585E-3</v>
      </c>
      <c r="H283" s="229"/>
      <c r="I283" s="229"/>
      <c r="J283" s="76"/>
    </row>
    <row r="284" spans="1:10" x14ac:dyDescent="0.25">
      <c r="A284" s="11" t="s">
        <v>179</v>
      </c>
      <c r="B284" s="229">
        <f t="shared" si="13"/>
        <v>0.66073673469387728</v>
      </c>
      <c r="D284" s="229"/>
      <c r="E284" s="229" t="s">
        <v>28</v>
      </c>
      <c r="F284" s="229">
        <v>119490</v>
      </c>
      <c r="G284" s="21">
        <f t="shared" si="14"/>
        <v>8.1285714285714277E-3</v>
      </c>
      <c r="H284" s="229"/>
      <c r="I284" s="229"/>
      <c r="J284" s="76"/>
    </row>
    <row r="285" spans="1:10" x14ac:dyDescent="0.25">
      <c r="A285" s="11" t="s">
        <v>179</v>
      </c>
      <c r="B285" s="229">
        <f t="shared" si="13"/>
        <v>3.2158004581424413E-2</v>
      </c>
      <c r="D285" s="229"/>
      <c r="E285" s="229" t="s">
        <v>158</v>
      </c>
      <c r="F285" s="229">
        <v>26361</v>
      </c>
      <c r="G285" s="21">
        <f t="shared" si="14"/>
        <v>1.7932653061224491E-3</v>
      </c>
      <c r="H285" s="229"/>
      <c r="I285" s="229"/>
      <c r="J285" s="76"/>
    </row>
    <row r="286" spans="1:10" x14ac:dyDescent="0.25">
      <c r="A286" s="11" t="s">
        <v>179</v>
      </c>
      <c r="B286" s="229">
        <f t="shared" si="13"/>
        <v>0.39168864824841504</v>
      </c>
      <c r="D286" s="229"/>
      <c r="E286" s="229" t="s">
        <v>16</v>
      </c>
      <c r="F286" s="229">
        <v>92000</v>
      </c>
      <c r="G286" s="21">
        <f t="shared" si="14"/>
        <v>6.2585034013605441E-3</v>
      </c>
      <c r="H286" s="229"/>
      <c r="I286" s="229"/>
      <c r="J286" s="76"/>
    </row>
    <row r="287" spans="1:10" x14ac:dyDescent="0.25">
      <c r="A287" s="11" t="s">
        <v>179</v>
      </c>
      <c r="B287" s="229">
        <f t="shared" si="13"/>
        <v>2029.2879818594108</v>
      </c>
      <c r="D287" s="229"/>
      <c r="E287" s="229" t="s">
        <v>121</v>
      </c>
      <c r="F287" s="229">
        <v>6622000</v>
      </c>
      <c r="G287" s="21">
        <f t="shared" si="14"/>
        <v>0.45047619047619047</v>
      </c>
      <c r="H287" s="229"/>
      <c r="I287" s="229"/>
      <c r="J287" s="76"/>
    </row>
    <row r="288" spans="1:10" x14ac:dyDescent="0.25">
      <c r="A288" s="11" t="s">
        <v>179</v>
      </c>
      <c r="B288" s="229">
        <f t="shared" si="13"/>
        <v>3.7588504789670969E-2</v>
      </c>
      <c r="D288" s="229"/>
      <c r="E288" s="229" t="s">
        <v>182</v>
      </c>
      <c r="F288" s="229">
        <v>28500</v>
      </c>
      <c r="G288" s="21">
        <f t="shared" si="14"/>
        <v>1.9387755102040817E-3</v>
      </c>
      <c r="H288" s="229"/>
      <c r="I288" s="229"/>
      <c r="J288" s="76"/>
    </row>
    <row r="289" spans="1:10" x14ac:dyDescent="0.25">
      <c r="A289" s="11" t="s">
        <v>179</v>
      </c>
      <c r="B289" s="229">
        <f t="shared" si="13"/>
        <v>13.782024879679762</v>
      </c>
      <c r="D289" s="229"/>
      <c r="E289" s="229" t="s">
        <v>31</v>
      </c>
      <c r="F289" s="229">
        <v>545725</v>
      </c>
      <c r="G289" s="21">
        <f t="shared" si="14"/>
        <v>3.7124149659863943E-2</v>
      </c>
      <c r="H289" s="229"/>
      <c r="I289" s="229"/>
      <c r="J289" s="76"/>
    </row>
    <row r="290" spans="1:10" x14ac:dyDescent="0.25">
      <c r="A290" s="11" t="s">
        <v>179</v>
      </c>
      <c r="B290" s="229">
        <f t="shared" si="13"/>
        <v>4.1649312786339029E-2</v>
      </c>
      <c r="D290" s="229"/>
      <c r="E290" s="229" t="s">
        <v>127</v>
      </c>
      <c r="F290" s="229">
        <v>30000</v>
      </c>
      <c r="G290" s="21">
        <f t="shared" si="14"/>
        <v>2.0408163265306124E-3</v>
      </c>
      <c r="H290" s="229"/>
      <c r="I290" s="229"/>
      <c r="J290" s="76"/>
    </row>
    <row r="291" spans="1:10" x14ac:dyDescent="0.25">
      <c r="A291" s="11" t="s">
        <v>179</v>
      </c>
      <c r="B291" s="229">
        <f t="shared" si="13"/>
        <v>0.26941043083900229</v>
      </c>
      <c r="D291" s="229"/>
      <c r="E291" s="229" t="s">
        <v>47</v>
      </c>
      <c r="F291" s="229">
        <v>76300</v>
      </c>
      <c r="G291" s="21">
        <f t="shared" si="14"/>
        <v>5.1904761904761907E-3</v>
      </c>
      <c r="H291" s="229"/>
      <c r="I291" s="229"/>
      <c r="J291" s="76"/>
    </row>
    <row r="292" spans="1:10" x14ac:dyDescent="0.25">
      <c r="A292" s="150" t="s">
        <v>179</v>
      </c>
      <c r="B292" s="12">
        <f t="shared" si="13"/>
        <v>20.652572995002078</v>
      </c>
      <c r="C292" s="150"/>
      <c r="D292" s="12"/>
      <c r="E292" s="12" t="s">
        <v>86</v>
      </c>
      <c r="F292" s="12">
        <v>668043</v>
      </c>
      <c r="G292" s="27">
        <f t="shared" si="14"/>
        <v>4.5445102040816324E-2</v>
      </c>
      <c r="H292" s="12"/>
      <c r="I292" s="12"/>
      <c r="J292" s="147"/>
    </row>
    <row r="293" spans="1:10" x14ac:dyDescent="0.25">
      <c r="A293" s="11" t="s">
        <v>185</v>
      </c>
      <c r="B293" s="178">
        <f>POWER((F293/$J$293)*100, 2)</f>
        <v>127.8589063945039</v>
      </c>
      <c r="C293" s="11">
        <f>SUM(B293:B303)</f>
        <v>1275.4187013238623</v>
      </c>
      <c r="D293" s="235"/>
      <c r="E293" s="235" t="s">
        <v>5</v>
      </c>
      <c r="F293" s="235">
        <v>787</v>
      </c>
      <c r="G293" s="21">
        <f>F293/$J$293</f>
        <v>0.11307471264367816</v>
      </c>
      <c r="H293" s="235"/>
      <c r="I293" s="235"/>
      <c r="J293" s="76">
        <v>6960</v>
      </c>
    </row>
    <row r="294" spans="1:10" x14ac:dyDescent="0.25">
      <c r="A294" s="11" t="s">
        <v>185</v>
      </c>
      <c r="B294" s="178">
        <f t="shared" ref="B294:B303" si="15">POWER((F294/$J$293)*100, 2)</f>
        <v>106.7183990619633</v>
      </c>
      <c r="D294" s="235"/>
      <c r="E294" s="235" t="s">
        <v>6</v>
      </c>
      <c r="F294" s="235">
        <v>719</v>
      </c>
      <c r="G294" s="21">
        <f t="shared" ref="G294:G303" si="16">F294/$J$293</f>
        <v>0.10330459770114943</v>
      </c>
      <c r="H294" s="235"/>
      <c r="I294" s="235"/>
      <c r="J294" s="76"/>
    </row>
    <row r="295" spans="1:10" x14ac:dyDescent="0.25">
      <c r="A295" s="11" t="s">
        <v>185</v>
      </c>
      <c r="B295" s="178">
        <f t="shared" si="15"/>
        <v>101.15272823358436</v>
      </c>
      <c r="D295" s="235"/>
      <c r="E295" s="235" t="s">
        <v>15</v>
      </c>
      <c r="F295" s="235">
        <v>700</v>
      </c>
      <c r="G295" s="21">
        <f t="shared" si="16"/>
        <v>0.10057471264367816</v>
      </c>
      <c r="H295" s="235"/>
      <c r="I295" s="235"/>
      <c r="J295" s="76"/>
    </row>
    <row r="296" spans="1:10" x14ac:dyDescent="0.25">
      <c r="A296" s="11" t="s">
        <v>185</v>
      </c>
      <c r="B296" s="178">
        <f t="shared" si="15"/>
        <v>133.60237653669569</v>
      </c>
      <c r="D296" s="235"/>
      <c r="E296" s="235" t="s">
        <v>187</v>
      </c>
      <c r="F296" s="235">
        <v>804.48199999999997</v>
      </c>
      <c r="G296" s="21">
        <f t="shared" si="16"/>
        <v>0.11558649425287355</v>
      </c>
      <c r="H296" s="235"/>
      <c r="I296" s="235"/>
      <c r="J296" s="76"/>
    </row>
    <row r="297" spans="1:10" x14ac:dyDescent="0.25">
      <c r="A297" s="11" t="s">
        <v>185</v>
      </c>
      <c r="B297" s="178">
        <f t="shared" si="15"/>
        <v>17.003773616065526</v>
      </c>
      <c r="D297" s="235"/>
      <c r="E297" s="235" t="s">
        <v>20</v>
      </c>
      <c r="F297" s="235">
        <v>287</v>
      </c>
      <c r="G297" s="21">
        <f t="shared" si="16"/>
        <v>4.1235632183908043E-2</v>
      </c>
      <c r="H297" s="235"/>
      <c r="I297" s="235"/>
      <c r="J297" s="76"/>
    </row>
    <row r="298" spans="1:10" x14ac:dyDescent="0.25">
      <c r="A298" s="11" t="s">
        <v>185</v>
      </c>
      <c r="B298" s="178">
        <f t="shared" si="15"/>
        <v>71.859723873695316</v>
      </c>
      <c r="D298" s="235"/>
      <c r="E298" s="235" t="s">
        <v>9</v>
      </c>
      <c r="F298" s="235">
        <v>590</v>
      </c>
      <c r="G298" s="21">
        <f t="shared" si="16"/>
        <v>8.4770114942528729E-2</v>
      </c>
      <c r="H298" s="235"/>
      <c r="I298" s="235"/>
      <c r="J298" s="76"/>
    </row>
    <row r="299" spans="1:10" x14ac:dyDescent="0.25">
      <c r="A299" s="11" t="s">
        <v>185</v>
      </c>
      <c r="B299" s="178">
        <f t="shared" si="15"/>
        <v>16.184436517373499</v>
      </c>
      <c r="D299" s="235"/>
      <c r="E299" s="235" t="s">
        <v>186</v>
      </c>
      <c r="F299" s="235">
        <v>280</v>
      </c>
      <c r="G299" s="21">
        <f t="shared" si="16"/>
        <v>4.0229885057471264E-2</v>
      </c>
      <c r="H299" s="235"/>
      <c r="I299" s="235"/>
      <c r="J299" s="76"/>
    </row>
    <row r="300" spans="1:10" x14ac:dyDescent="0.25">
      <c r="A300" s="11" t="s">
        <v>185</v>
      </c>
      <c r="B300" s="178">
        <f t="shared" si="15"/>
        <v>5.0313197105380505</v>
      </c>
      <c r="D300" s="235"/>
      <c r="E300" s="235" t="s">
        <v>56</v>
      </c>
      <c r="F300" s="235">
        <v>156.11699999999999</v>
      </c>
      <c r="G300" s="21">
        <f t="shared" si="16"/>
        <v>2.2430603448275861E-2</v>
      </c>
      <c r="H300" s="235"/>
      <c r="I300" s="235"/>
      <c r="J300" s="76"/>
    </row>
    <row r="301" spans="1:10" x14ac:dyDescent="0.25">
      <c r="A301" s="11" t="s">
        <v>185</v>
      </c>
      <c r="B301" s="178">
        <f t="shared" si="15"/>
        <v>514.22339160060778</v>
      </c>
      <c r="D301" s="235"/>
      <c r="E301" s="235" t="s">
        <v>121</v>
      </c>
      <c r="F301" s="235">
        <v>1578.2840000000001</v>
      </c>
      <c r="G301" s="21">
        <f t="shared" si="16"/>
        <v>0.22676494252873564</v>
      </c>
      <c r="H301" s="235"/>
      <c r="I301" s="235"/>
      <c r="J301" s="76"/>
    </row>
    <row r="302" spans="1:10" x14ac:dyDescent="0.25">
      <c r="A302" s="11" t="s">
        <v>185</v>
      </c>
      <c r="B302" s="178">
        <f t="shared" si="15"/>
        <v>178.54488703923897</v>
      </c>
      <c r="D302" s="235"/>
      <c r="E302" s="235" t="s">
        <v>126</v>
      </c>
      <c r="F302" s="235">
        <v>930</v>
      </c>
      <c r="G302" s="21">
        <f t="shared" si="16"/>
        <v>0.1336206896551724</v>
      </c>
      <c r="H302" s="235"/>
      <c r="I302" s="235"/>
      <c r="J302" s="76"/>
    </row>
    <row r="303" spans="1:10" x14ac:dyDescent="0.25">
      <c r="A303" s="150" t="s">
        <v>185</v>
      </c>
      <c r="B303" s="131">
        <f t="shared" si="15"/>
        <v>3.2387587395957191</v>
      </c>
      <c r="C303" s="150"/>
      <c r="D303" s="12"/>
      <c r="E303" s="12" t="s">
        <v>171</v>
      </c>
      <c r="F303" s="12">
        <v>125.256</v>
      </c>
      <c r="G303" s="27">
        <f t="shared" si="16"/>
        <v>1.799655172413793E-2</v>
      </c>
      <c r="H303" s="12"/>
      <c r="I303" s="12"/>
      <c r="J303" s="147"/>
    </row>
    <row r="304" spans="1:10" x14ac:dyDescent="0.25">
      <c r="A304" s="11" t="s">
        <v>188</v>
      </c>
      <c r="B304" s="178">
        <f>POWER((F304/$J$304)*100, 2)</f>
        <v>1.8864372878135617E-2</v>
      </c>
      <c r="C304" s="11">
        <f>SUM(B304:B353)</f>
        <v>1235.3085226981609</v>
      </c>
      <c r="D304" s="236"/>
      <c r="E304" s="236" t="s">
        <v>97</v>
      </c>
      <c r="F304" s="236">
        <v>830</v>
      </c>
      <c r="G304" s="238">
        <f>F304/$J$304</f>
        <v>1.3734763513848945E-3</v>
      </c>
      <c r="H304" s="236"/>
      <c r="I304" s="236"/>
      <c r="J304" s="76">
        <v>604306</v>
      </c>
    </row>
    <row r="305" spans="1:10" x14ac:dyDescent="0.25">
      <c r="A305" s="11" t="s">
        <v>188</v>
      </c>
      <c r="B305" s="178">
        <f t="shared" ref="B305:B353" si="17">POWER((F305/$J$304)*100, 2)</f>
        <v>297.46668167641081</v>
      </c>
      <c r="D305" s="236"/>
      <c r="E305" s="236" t="s">
        <v>5</v>
      </c>
      <c r="F305" s="236">
        <v>104226</v>
      </c>
      <c r="G305" s="238">
        <f t="shared" ref="G305:G353" si="18">F305/$J$304</f>
        <v>0.17247222433667711</v>
      </c>
      <c r="H305" s="236"/>
      <c r="I305" s="236"/>
      <c r="J305" s="76"/>
    </row>
    <row r="306" spans="1:10" x14ac:dyDescent="0.25">
      <c r="A306" s="11" t="s">
        <v>188</v>
      </c>
      <c r="B306" s="178">
        <f t="shared" si="17"/>
        <v>6.8458313536564159E-3</v>
      </c>
      <c r="D306" s="236"/>
      <c r="E306" s="236" t="s">
        <v>131</v>
      </c>
      <c r="F306" s="236">
        <v>500</v>
      </c>
      <c r="G306" s="238">
        <f t="shared" si="18"/>
        <v>8.273953924005388E-4</v>
      </c>
      <c r="H306" s="236"/>
      <c r="I306" s="236"/>
      <c r="J306" s="76"/>
    </row>
    <row r="307" spans="1:10" x14ac:dyDescent="0.25">
      <c r="A307" s="11" t="s">
        <v>188</v>
      </c>
      <c r="B307" s="178">
        <f t="shared" si="17"/>
        <v>0</v>
      </c>
      <c r="D307" s="236"/>
      <c r="E307" s="236" t="s">
        <v>192</v>
      </c>
      <c r="F307" s="236"/>
      <c r="G307" s="238"/>
      <c r="H307" s="236"/>
      <c r="I307" s="236"/>
      <c r="J307" s="76"/>
    </row>
    <row r="308" spans="1:10" x14ac:dyDescent="0.25">
      <c r="A308" s="11" t="s">
        <v>188</v>
      </c>
      <c r="B308" s="178">
        <f t="shared" si="17"/>
        <v>9.0704527103406052E-4</v>
      </c>
      <c r="D308" s="236"/>
      <c r="E308" s="236" t="s">
        <v>39</v>
      </c>
      <c r="F308" s="236">
        <v>182</v>
      </c>
      <c r="G308" s="238">
        <f t="shared" si="18"/>
        <v>3.0117192283379612E-4</v>
      </c>
      <c r="H308" s="236"/>
      <c r="I308" s="236"/>
      <c r="J308" s="76"/>
    </row>
    <row r="309" spans="1:10" x14ac:dyDescent="0.25">
      <c r="A309" s="11" t="s">
        <v>188</v>
      </c>
      <c r="B309" s="178">
        <f t="shared" si="17"/>
        <v>545.22674261051111</v>
      </c>
      <c r="D309" s="236"/>
      <c r="E309" s="236" t="s">
        <v>6</v>
      </c>
      <c r="F309" s="236">
        <v>141106</v>
      </c>
      <c r="G309" s="238">
        <f t="shared" si="18"/>
        <v>0.23350090848014085</v>
      </c>
      <c r="H309" s="236"/>
      <c r="I309" s="236"/>
      <c r="J309" s="76"/>
    </row>
    <row r="310" spans="1:10" x14ac:dyDescent="0.25">
      <c r="A310" s="11" t="s">
        <v>188</v>
      </c>
      <c r="B310" s="178">
        <f t="shared" si="17"/>
        <v>8.676132824369994E-4</v>
      </c>
      <c r="D310" s="236"/>
      <c r="E310" s="236" t="s">
        <v>101</v>
      </c>
      <c r="F310" s="236">
        <v>178</v>
      </c>
      <c r="G310" s="238">
        <f t="shared" si="18"/>
        <v>2.945527596945918E-4</v>
      </c>
      <c r="H310" s="236"/>
      <c r="I310" s="236"/>
      <c r="J310" s="76"/>
    </row>
    <row r="311" spans="1:10" x14ac:dyDescent="0.25">
      <c r="A311" s="11" t="s">
        <v>188</v>
      </c>
      <c r="B311" s="178">
        <f t="shared" si="17"/>
        <v>14.165107697868716</v>
      </c>
      <c r="D311" s="236"/>
      <c r="E311" s="236" t="s">
        <v>82</v>
      </c>
      <c r="F311" s="236">
        <v>22744</v>
      </c>
      <c r="G311" s="238">
        <f t="shared" si="18"/>
        <v>3.7636561609515708E-2</v>
      </c>
      <c r="H311" s="236"/>
      <c r="I311" s="236"/>
      <c r="J311" s="76"/>
    </row>
    <row r="312" spans="1:10" x14ac:dyDescent="0.25">
      <c r="A312" s="11" t="s">
        <v>188</v>
      </c>
      <c r="B312" s="178">
        <f t="shared" si="17"/>
        <v>0.81484629894615124</v>
      </c>
      <c r="D312" s="236"/>
      <c r="E312" s="236" t="s">
        <v>83</v>
      </c>
      <c r="F312" s="236">
        <v>5455</v>
      </c>
      <c r="G312" s="238">
        <f t="shared" si="18"/>
        <v>9.026883731089879E-3</v>
      </c>
      <c r="H312" s="236"/>
      <c r="I312" s="236"/>
      <c r="J312" s="76"/>
    </row>
    <row r="313" spans="1:10" x14ac:dyDescent="0.25">
      <c r="A313" s="11" t="s">
        <v>188</v>
      </c>
      <c r="B313" s="178">
        <f t="shared" si="17"/>
        <v>147.93156972116151</v>
      </c>
      <c r="D313" s="236"/>
      <c r="E313" s="236" t="s">
        <v>15</v>
      </c>
      <c r="F313" s="236">
        <v>73500</v>
      </c>
      <c r="G313" s="238">
        <f t="shared" si="18"/>
        <v>0.1216271226828792</v>
      </c>
      <c r="H313" s="236"/>
      <c r="I313" s="236"/>
      <c r="J313" s="76"/>
    </row>
    <row r="314" spans="1:10" x14ac:dyDescent="0.25">
      <c r="A314" s="11" t="s">
        <v>188</v>
      </c>
      <c r="B314" s="178">
        <f t="shared" si="17"/>
        <v>3.6082734065598092E-3</v>
      </c>
      <c r="D314" s="236"/>
      <c r="E314" s="236" t="s">
        <v>103</v>
      </c>
      <c r="F314" s="236">
        <v>363</v>
      </c>
      <c r="G314" s="238">
        <f t="shared" si="18"/>
        <v>6.0068905488279119E-4</v>
      </c>
      <c r="H314" s="236"/>
      <c r="I314" s="236"/>
      <c r="J314" s="76"/>
    </row>
    <row r="315" spans="1:10" x14ac:dyDescent="0.25">
      <c r="A315" s="11" t="s">
        <v>188</v>
      </c>
      <c r="B315" s="178">
        <f t="shared" si="17"/>
        <v>2.4713451186699657E-2</v>
      </c>
      <c r="D315" s="236"/>
      <c r="E315" s="236" t="s">
        <v>106</v>
      </c>
      <c r="F315" s="236">
        <v>950</v>
      </c>
      <c r="G315" s="238">
        <f t="shared" si="18"/>
        <v>1.5720512455610236E-3</v>
      </c>
      <c r="H315" s="236"/>
      <c r="I315" s="236"/>
      <c r="J315" s="76"/>
    </row>
    <row r="316" spans="1:10" x14ac:dyDescent="0.25">
      <c r="A316" s="11" t="s">
        <v>188</v>
      </c>
      <c r="B316" s="178">
        <f t="shared" si="17"/>
        <v>0</v>
      </c>
      <c r="D316" s="236"/>
      <c r="E316" s="236" t="s">
        <v>19</v>
      </c>
      <c r="F316" s="236"/>
      <c r="G316" s="238">
        <f t="shared" si="18"/>
        <v>0</v>
      </c>
      <c r="H316" s="236"/>
      <c r="I316" s="236"/>
      <c r="J316" s="76"/>
    </row>
    <row r="317" spans="1:10" x14ac:dyDescent="0.25">
      <c r="A317" s="11" t="s">
        <v>188</v>
      </c>
      <c r="B317" s="178">
        <f t="shared" si="17"/>
        <v>2.4317488301204174E-3</v>
      </c>
      <c r="D317" s="236"/>
      <c r="E317" s="236" t="s">
        <v>94</v>
      </c>
      <c r="F317" s="236">
        <v>298</v>
      </c>
      <c r="G317" s="238">
        <f t="shared" si="18"/>
        <v>4.9312765387072113E-4</v>
      </c>
      <c r="H317" s="236"/>
      <c r="I317" s="236"/>
      <c r="J317" s="76"/>
    </row>
    <row r="318" spans="1:10" x14ac:dyDescent="0.25">
      <c r="A318" s="11" t="s">
        <v>188</v>
      </c>
      <c r="B318" s="178">
        <f t="shared" si="17"/>
        <v>9.053611965210609E-3</v>
      </c>
      <c r="D318" s="236"/>
      <c r="E318" s="236" t="s">
        <v>21</v>
      </c>
      <c r="F318" s="236">
        <v>575</v>
      </c>
      <c r="G318" s="238">
        <f t="shared" si="18"/>
        <v>9.515047012606196E-4</v>
      </c>
      <c r="H318" s="236"/>
      <c r="I318" s="236"/>
      <c r="J318" s="76"/>
    </row>
    <row r="319" spans="1:10" x14ac:dyDescent="0.25">
      <c r="A319" s="11" t="s">
        <v>188</v>
      </c>
      <c r="B319" s="178">
        <f t="shared" si="17"/>
        <v>3.0190116269624796E-6</v>
      </c>
      <c r="D319" s="236"/>
      <c r="E319" s="236" t="s">
        <v>190</v>
      </c>
      <c r="F319" s="236">
        <v>10.5</v>
      </c>
      <c r="G319" s="238">
        <f t="shared" si="18"/>
        <v>1.7375303240411316E-5</v>
      </c>
      <c r="H319" s="236"/>
      <c r="I319" s="236"/>
      <c r="J319" s="76"/>
    </row>
    <row r="320" spans="1:10" x14ac:dyDescent="0.25">
      <c r="A320" s="11" t="s">
        <v>188</v>
      </c>
      <c r="B320" s="178">
        <f t="shared" si="17"/>
        <v>64.678319296329221</v>
      </c>
      <c r="D320" s="236"/>
      <c r="E320" s="236" t="s">
        <v>9</v>
      </c>
      <c r="F320" s="236">
        <v>48600</v>
      </c>
      <c r="G320" s="238">
        <f t="shared" si="18"/>
        <v>8.0422832141332376E-2</v>
      </c>
      <c r="H320" s="236"/>
      <c r="I320" s="236"/>
      <c r="J320" s="76"/>
    </row>
    <row r="321" spans="1:10" x14ac:dyDescent="0.25">
      <c r="A321" s="11" t="s">
        <v>188</v>
      </c>
      <c r="B321" s="178">
        <f t="shared" si="17"/>
        <v>1.9814848103277276E-3</v>
      </c>
      <c r="D321" s="236"/>
      <c r="E321" s="236" t="s">
        <v>23</v>
      </c>
      <c r="F321" s="236">
        <v>269</v>
      </c>
      <c r="G321" s="238">
        <f t="shared" si="18"/>
        <v>4.4513872111148989E-4</v>
      </c>
      <c r="H321" s="236"/>
      <c r="I321" s="236"/>
      <c r="J321" s="76"/>
    </row>
    <row r="322" spans="1:10" x14ac:dyDescent="0.25">
      <c r="A322" s="11" t="s">
        <v>188</v>
      </c>
      <c r="B322" s="178">
        <f t="shared" si="17"/>
        <v>1.018933538678221</v>
      </c>
      <c r="D322" s="236"/>
      <c r="E322" s="236" t="s">
        <v>24</v>
      </c>
      <c r="F322" s="236">
        <v>6100</v>
      </c>
      <c r="G322" s="238">
        <f t="shared" si="18"/>
        <v>1.0094223787286574E-2</v>
      </c>
      <c r="H322" s="236"/>
      <c r="I322" s="236"/>
      <c r="J322" s="76"/>
    </row>
    <row r="323" spans="1:10" x14ac:dyDescent="0.25">
      <c r="A323" s="11" t="s">
        <v>188</v>
      </c>
      <c r="B323" s="178">
        <f t="shared" si="17"/>
        <v>7.4901336173371456E-9</v>
      </c>
      <c r="D323" s="236"/>
      <c r="E323" s="236" t="s">
        <v>111</v>
      </c>
      <c r="F323" s="236">
        <v>0.52300000000000002</v>
      </c>
      <c r="G323" s="238">
        <f t="shared" si="18"/>
        <v>8.6545558045096365E-7</v>
      </c>
      <c r="H323" s="236"/>
      <c r="I323" s="236"/>
      <c r="J323" s="76"/>
    </row>
    <row r="324" spans="1:10" x14ac:dyDescent="0.25">
      <c r="A324" s="11" t="s">
        <v>188</v>
      </c>
      <c r="B324" s="178">
        <f t="shared" si="17"/>
        <v>2.3177246630939159</v>
      </c>
      <c r="D324" s="236"/>
      <c r="E324" s="236" t="s">
        <v>36</v>
      </c>
      <c r="F324" s="236">
        <v>9200</v>
      </c>
      <c r="G324" s="238">
        <f t="shared" si="18"/>
        <v>1.5224075220169914E-2</v>
      </c>
      <c r="H324" s="236"/>
      <c r="I324" s="236"/>
      <c r="J324" s="76"/>
    </row>
    <row r="325" spans="1:10" x14ac:dyDescent="0.25">
      <c r="A325" s="11" t="s">
        <v>188</v>
      </c>
      <c r="B325" s="178">
        <f t="shared" si="17"/>
        <v>0</v>
      </c>
      <c r="D325" s="236"/>
      <c r="E325" s="236" t="s">
        <v>176</v>
      </c>
      <c r="F325" s="234"/>
      <c r="G325" s="238"/>
      <c r="H325" s="236"/>
      <c r="I325" s="236"/>
      <c r="J325" s="76"/>
    </row>
    <row r="326" spans="1:10" x14ac:dyDescent="0.25">
      <c r="A326" s="11" t="s">
        <v>188</v>
      </c>
      <c r="B326" s="178">
        <f t="shared" si="17"/>
        <v>3.3133823751697052E-2</v>
      </c>
      <c r="D326" s="236"/>
      <c r="E326" s="236" t="s">
        <v>137</v>
      </c>
      <c r="F326" s="236">
        <v>1100</v>
      </c>
      <c r="G326" s="238">
        <f t="shared" si="18"/>
        <v>1.8202698632811853E-3</v>
      </c>
      <c r="H326" s="236"/>
      <c r="I326" s="236"/>
      <c r="J326" s="76"/>
    </row>
    <row r="327" spans="1:10" x14ac:dyDescent="0.25">
      <c r="A327" s="11" t="s">
        <v>188</v>
      </c>
      <c r="B327" s="178">
        <f t="shared" si="17"/>
        <v>9.709275570605868E-4</v>
      </c>
      <c r="D327" s="236"/>
      <c r="E327" s="236" t="s">
        <v>112</v>
      </c>
      <c r="F327" s="236">
        <v>188.3</v>
      </c>
      <c r="G327" s="238">
        <f t="shared" si="18"/>
        <v>3.1159710477804295E-4</v>
      </c>
      <c r="H327" s="236"/>
      <c r="I327" s="236"/>
      <c r="J327" s="76"/>
    </row>
    <row r="328" spans="1:10" x14ac:dyDescent="0.25">
      <c r="A328" s="11" t="s">
        <v>188</v>
      </c>
      <c r="B328" s="178">
        <f t="shared" si="17"/>
        <v>2.2180493585846783E-6</v>
      </c>
      <c r="D328" s="236"/>
      <c r="E328" s="236" t="s">
        <v>181</v>
      </c>
      <c r="F328" s="236">
        <v>9</v>
      </c>
      <c r="G328" s="238">
        <f t="shared" si="18"/>
        <v>1.4893117063209698E-5</v>
      </c>
      <c r="H328" s="236"/>
      <c r="I328" s="236"/>
      <c r="J328" s="76"/>
    </row>
    <row r="329" spans="1:10" x14ac:dyDescent="0.25">
      <c r="A329" s="11" t="s">
        <v>188</v>
      </c>
      <c r="B329" s="178">
        <f t="shared" si="17"/>
        <v>7.7286697650239477E-4</v>
      </c>
      <c r="D329" s="236"/>
      <c r="E329" s="236" t="s">
        <v>26</v>
      </c>
      <c r="F329" s="236">
        <v>168</v>
      </c>
      <c r="G329" s="238">
        <f t="shared" si="18"/>
        <v>2.7800485184658106E-4</v>
      </c>
      <c r="H329" s="236"/>
      <c r="I329" s="236"/>
      <c r="J329" s="76"/>
    </row>
    <row r="330" spans="1:10" x14ac:dyDescent="0.25">
      <c r="A330" s="11" t="s">
        <v>188</v>
      </c>
      <c r="B330" s="178">
        <f t="shared" si="17"/>
        <v>1.5403120545726936</v>
      </c>
      <c r="D330" s="236"/>
      <c r="E330" s="236" t="s">
        <v>191</v>
      </c>
      <c r="F330" s="236">
        <v>7500</v>
      </c>
      <c r="G330" s="238">
        <f t="shared" si="18"/>
        <v>1.2410930886008082E-2</v>
      </c>
      <c r="H330" s="236"/>
      <c r="I330" s="236"/>
      <c r="J330" s="76"/>
    </row>
    <row r="331" spans="1:10" x14ac:dyDescent="0.25">
      <c r="A331" s="11" t="s">
        <v>188</v>
      </c>
      <c r="B331" s="178">
        <f t="shared" si="17"/>
        <v>1.2643435856272314</v>
      </c>
      <c r="D331" s="236"/>
      <c r="E331" s="236" t="s">
        <v>56</v>
      </c>
      <c r="F331" s="236">
        <v>6795</v>
      </c>
      <c r="G331" s="238">
        <f t="shared" si="18"/>
        <v>1.1244303382723322E-2</v>
      </c>
      <c r="H331" s="236"/>
      <c r="I331" s="236"/>
      <c r="J331" s="76"/>
    </row>
    <row r="332" spans="1:10" x14ac:dyDescent="0.25">
      <c r="A332" s="11" t="s">
        <v>188</v>
      </c>
      <c r="B332" s="178">
        <f t="shared" si="17"/>
        <v>3.3544573632916441E-7</v>
      </c>
      <c r="D332" s="236"/>
      <c r="E332" s="236" t="s">
        <v>165</v>
      </c>
      <c r="F332" s="236">
        <v>3.5</v>
      </c>
      <c r="G332" s="238">
        <f t="shared" si="18"/>
        <v>5.7917677468037714E-6</v>
      </c>
      <c r="H332" s="236"/>
      <c r="I332" s="236"/>
      <c r="J332" s="76"/>
    </row>
    <row r="333" spans="1:10" x14ac:dyDescent="0.25">
      <c r="A333" s="11" t="s">
        <v>188</v>
      </c>
      <c r="B333" s="178">
        <f t="shared" si="17"/>
        <v>1.7855468482390502E-2</v>
      </c>
      <c r="D333" s="236"/>
      <c r="E333" s="236" t="s">
        <v>116</v>
      </c>
      <c r="F333" s="236">
        <v>807.5</v>
      </c>
      <c r="G333" s="238">
        <f t="shared" si="18"/>
        <v>1.3362435587268701E-3</v>
      </c>
      <c r="H333" s="236"/>
      <c r="I333" s="236"/>
      <c r="J333" s="76"/>
    </row>
    <row r="334" spans="1:10" x14ac:dyDescent="0.25">
      <c r="A334" s="11" t="s">
        <v>188</v>
      </c>
      <c r="B334" s="178">
        <f t="shared" si="17"/>
        <v>2.2180493585846783E-6</v>
      </c>
      <c r="D334" s="236"/>
      <c r="E334" s="236" t="s">
        <v>139</v>
      </c>
      <c r="F334" s="236">
        <v>9</v>
      </c>
      <c r="G334" s="238"/>
      <c r="H334" s="236"/>
      <c r="I334" s="236"/>
      <c r="J334" s="76"/>
    </row>
    <row r="335" spans="1:10" x14ac:dyDescent="0.25">
      <c r="A335" s="11" t="s">
        <v>188</v>
      </c>
      <c r="B335" s="178">
        <f t="shared" si="17"/>
        <v>3.7285409717808448E-3</v>
      </c>
      <c r="D335" s="236"/>
      <c r="E335" s="236" t="s">
        <v>117</v>
      </c>
      <c r="F335" s="236">
        <v>369</v>
      </c>
      <c r="G335" s="238">
        <f t="shared" si="18"/>
        <v>6.1061779959159762E-4</v>
      </c>
      <c r="H335" s="236"/>
      <c r="I335" s="236"/>
      <c r="J335" s="76"/>
    </row>
    <row r="336" spans="1:10" x14ac:dyDescent="0.25">
      <c r="A336" s="11" t="s">
        <v>188</v>
      </c>
      <c r="B336" s="178">
        <f t="shared" si="17"/>
        <v>0.21668340512284504</v>
      </c>
      <c r="D336" s="236"/>
      <c r="E336" s="236" t="s">
        <v>92</v>
      </c>
      <c r="F336" s="236">
        <v>2813</v>
      </c>
      <c r="G336" s="238">
        <f t="shared" si="18"/>
        <v>4.6549264776454312E-3</v>
      </c>
      <c r="H336" s="236"/>
      <c r="I336" s="236"/>
      <c r="J336" s="76"/>
    </row>
    <row r="337" spans="1:10" x14ac:dyDescent="0.25">
      <c r="A337" s="11" t="s">
        <v>188</v>
      </c>
      <c r="B337" s="178">
        <f t="shared" si="17"/>
        <v>9.857997149265242E-7</v>
      </c>
      <c r="D337" s="236"/>
      <c r="E337" s="236" t="s">
        <v>85</v>
      </c>
      <c r="F337" s="236">
        <v>6</v>
      </c>
      <c r="G337" s="238">
        <f t="shared" si="18"/>
        <v>9.9287447088064663E-6</v>
      </c>
      <c r="H337" s="236"/>
      <c r="I337" s="236"/>
      <c r="J337" s="76"/>
    </row>
    <row r="338" spans="1:10" x14ac:dyDescent="0.25">
      <c r="A338" s="11" t="s">
        <v>188</v>
      </c>
      <c r="B338" s="178">
        <f t="shared" si="17"/>
        <v>8.2834559379242606E-5</v>
      </c>
      <c r="D338" s="236"/>
      <c r="E338" s="236" t="s">
        <v>29</v>
      </c>
      <c r="F338" s="236">
        <v>55</v>
      </c>
      <c r="G338" s="238">
        <f t="shared" si="18"/>
        <v>9.1013493164059263E-5</v>
      </c>
      <c r="H338" s="236"/>
      <c r="I338" s="236"/>
      <c r="J338" s="76"/>
    </row>
    <row r="339" spans="1:10" x14ac:dyDescent="0.25">
      <c r="A339" s="11" t="s">
        <v>188</v>
      </c>
      <c r="B339" s="178">
        <f t="shared" si="17"/>
        <v>68.458313536564162</v>
      </c>
      <c r="D339" s="236"/>
      <c r="E339" s="236" t="s">
        <v>16</v>
      </c>
      <c r="F339" s="236">
        <v>50000</v>
      </c>
      <c r="G339" s="238">
        <f t="shared" si="18"/>
        <v>8.273953924005388E-2</v>
      </c>
      <c r="H339" s="236"/>
      <c r="I339" s="236"/>
      <c r="J339" s="76"/>
    </row>
    <row r="340" spans="1:10" x14ac:dyDescent="0.25">
      <c r="A340" s="11" t="s">
        <v>188</v>
      </c>
      <c r="B340" s="178">
        <f t="shared" si="17"/>
        <v>6.1612482182907735E-6</v>
      </c>
      <c r="D340" s="236"/>
      <c r="E340" s="236" t="s">
        <v>37</v>
      </c>
      <c r="F340" s="236">
        <v>15</v>
      </c>
      <c r="G340" s="238">
        <f t="shared" si="18"/>
        <v>2.4821861772016162E-5</v>
      </c>
      <c r="H340" s="236"/>
      <c r="I340" s="236"/>
      <c r="J340" s="76"/>
    </row>
    <row r="341" spans="1:10" x14ac:dyDescent="0.25">
      <c r="A341" s="11" t="s">
        <v>188</v>
      </c>
      <c r="B341" s="178">
        <f t="shared" si="17"/>
        <v>7.6369356248849499E-4</v>
      </c>
      <c r="D341" s="236"/>
      <c r="E341" s="236" t="s">
        <v>120</v>
      </c>
      <c r="F341" s="236">
        <v>167</v>
      </c>
      <c r="G341" s="238">
        <f t="shared" si="18"/>
        <v>2.7635006106177995E-4</v>
      </c>
      <c r="H341" s="236"/>
      <c r="I341" s="236"/>
      <c r="J341" s="76"/>
    </row>
    <row r="342" spans="1:10" x14ac:dyDescent="0.25">
      <c r="A342" s="11" t="s">
        <v>188</v>
      </c>
      <c r="B342" s="178">
        <f t="shared" si="17"/>
        <v>12.740500160703267</v>
      </c>
      <c r="D342" s="236"/>
      <c r="E342" s="236" t="s">
        <v>121</v>
      </c>
      <c r="F342" s="236">
        <v>21570</v>
      </c>
      <c r="G342" s="238">
        <f t="shared" si="18"/>
        <v>3.5693837228159241E-2</v>
      </c>
      <c r="H342" s="236"/>
      <c r="I342" s="236"/>
      <c r="J342" s="76"/>
    </row>
    <row r="343" spans="1:10" x14ac:dyDescent="0.25">
      <c r="A343" s="11" t="s">
        <v>188</v>
      </c>
      <c r="B343" s="178">
        <f t="shared" si="17"/>
        <v>5.0321005189509407</v>
      </c>
      <c r="D343" s="236"/>
      <c r="E343" s="236" t="s">
        <v>174</v>
      </c>
      <c r="F343" s="236">
        <v>13556</v>
      </c>
      <c r="G343" s="238">
        <f t="shared" si="18"/>
        <v>2.2432343878763406E-2</v>
      </c>
      <c r="H343" s="236"/>
      <c r="I343" s="236"/>
      <c r="J343" s="76"/>
    </row>
    <row r="344" spans="1:10" x14ac:dyDescent="0.25">
      <c r="A344" s="11" t="s">
        <v>188</v>
      </c>
      <c r="B344" s="178">
        <f t="shared" si="17"/>
        <v>0</v>
      </c>
      <c r="D344" s="236"/>
      <c r="E344" s="236" t="s">
        <v>161</v>
      </c>
      <c r="F344" s="234"/>
      <c r="G344" s="238">
        <f t="shared" si="18"/>
        <v>0</v>
      </c>
      <c r="H344" s="236"/>
      <c r="I344" s="236"/>
      <c r="J344" s="76"/>
    </row>
    <row r="345" spans="1:10" x14ac:dyDescent="0.25">
      <c r="A345" s="11" t="s">
        <v>188</v>
      </c>
      <c r="B345" s="178">
        <f t="shared" si="17"/>
        <v>2.6298945728206479E-4</v>
      </c>
      <c r="D345" s="236"/>
      <c r="E345" s="236" t="s">
        <v>166</v>
      </c>
      <c r="F345" s="236">
        <v>98</v>
      </c>
      <c r="G345" s="238">
        <f t="shared" si="18"/>
        <v>1.6216949691050559E-4</v>
      </c>
      <c r="H345" s="236"/>
      <c r="I345" s="236"/>
      <c r="J345" s="76"/>
    </row>
    <row r="346" spans="1:10" x14ac:dyDescent="0.25">
      <c r="A346" s="11" t="s">
        <v>188</v>
      </c>
      <c r="B346" s="178">
        <f t="shared" si="17"/>
        <v>0.13253529500678821</v>
      </c>
      <c r="D346" s="236"/>
      <c r="E346" s="236" t="s">
        <v>31</v>
      </c>
      <c r="F346" s="236">
        <v>2200</v>
      </c>
      <c r="G346" s="238">
        <f t="shared" si="18"/>
        <v>3.6405397265623705E-3</v>
      </c>
      <c r="H346" s="236"/>
      <c r="I346" s="236"/>
      <c r="J346" s="76"/>
    </row>
    <row r="347" spans="1:10" x14ac:dyDescent="0.25">
      <c r="A347" s="11" t="s">
        <v>188</v>
      </c>
      <c r="B347" s="178">
        <f t="shared" si="17"/>
        <v>1.7666626224499893E-7</v>
      </c>
      <c r="D347" s="236"/>
      <c r="E347" s="236" t="s">
        <v>193</v>
      </c>
      <c r="F347" s="236">
        <v>2.54</v>
      </c>
      <c r="G347" s="238">
        <f t="shared" si="18"/>
        <v>4.2031685933947374E-6</v>
      </c>
      <c r="H347" s="236"/>
      <c r="I347" s="236"/>
      <c r="J347" s="76"/>
    </row>
    <row r="348" spans="1:10" x14ac:dyDescent="0.25">
      <c r="A348" s="11" t="s">
        <v>188</v>
      </c>
      <c r="B348" s="178">
        <f t="shared" si="17"/>
        <v>25.64065058523888</v>
      </c>
      <c r="D348" s="236"/>
      <c r="E348" s="236" t="s">
        <v>126</v>
      </c>
      <c r="F348" s="236">
        <v>30600</v>
      </c>
      <c r="G348" s="238">
        <f t="shared" si="18"/>
        <v>5.0636598014912972E-2</v>
      </c>
      <c r="H348" s="236"/>
      <c r="I348" s="236"/>
      <c r="J348" s="76"/>
    </row>
    <row r="349" spans="1:10" x14ac:dyDescent="0.25">
      <c r="A349" s="11" t="s">
        <v>188</v>
      </c>
      <c r="B349" s="178">
        <f t="shared" si="17"/>
        <v>8.8345179785681867E-9</v>
      </c>
      <c r="D349" s="236"/>
      <c r="E349" s="236" t="s">
        <v>128</v>
      </c>
      <c r="F349" s="236">
        <v>0.56799999999999995</v>
      </c>
      <c r="G349" s="238">
        <f t="shared" si="18"/>
        <v>9.3992116576701195E-7</v>
      </c>
      <c r="H349" s="236"/>
      <c r="I349" s="236"/>
      <c r="J349" s="76"/>
    </row>
    <row r="350" spans="1:10" x14ac:dyDescent="0.25">
      <c r="A350" s="11" t="s">
        <v>188</v>
      </c>
      <c r="B350" s="178">
        <f t="shared" si="17"/>
        <v>43.165108307301054</v>
      </c>
      <c r="D350" s="236"/>
      <c r="E350" s="236" t="s">
        <v>38</v>
      </c>
      <c r="F350" s="236">
        <v>39703</v>
      </c>
      <c r="G350" s="238">
        <f t="shared" si="18"/>
        <v>6.5700158528957178E-2</v>
      </c>
      <c r="H350" s="236"/>
      <c r="I350" s="236"/>
      <c r="J350" s="76"/>
    </row>
    <row r="351" spans="1:10" x14ac:dyDescent="0.25">
      <c r="A351" s="11" t="s">
        <v>188</v>
      </c>
      <c r="B351" s="178">
        <f t="shared" si="17"/>
        <v>3.3690458954118285</v>
      </c>
      <c r="D351" s="236"/>
      <c r="E351" s="236" t="s">
        <v>12</v>
      </c>
      <c r="F351" s="236">
        <v>11092.013000000001</v>
      </c>
      <c r="G351" s="238">
        <f t="shared" si="18"/>
        <v>1.8354960897293757E-2</v>
      </c>
      <c r="H351" s="236"/>
      <c r="I351" s="236"/>
      <c r="J351" s="76"/>
    </row>
    <row r="352" spans="1:10" x14ac:dyDescent="0.25">
      <c r="A352" s="11" t="s">
        <v>188</v>
      </c>
      <c r="B352" s="178">
        <f t="shared" si="17"/>
        <v>7.4551103441318359E-4</v>
      </c>
      <c r="D352" s="236"/>
      <c r="E352" s="236" t="s">
        <v>47</v>
      </c>
      <c r="F352" s="236">
        <v>165</v>
      </c>
      <c r="G352" s="238">
        <f t="shared" si="18"/>
        <v>2.7304047949217779E-4</v>
      </c>
      <c r="H352" s="236"/>
      <c r="I352" s="236"/>
    </row>
    <row r="353" spans="1:10" x14ac:dyDescent="0.25">
      <c r="A353" s="150" t="s">
        <v>188</v>
      </c>
      <c r="B353" s="131">
        <f t="shared" si="17"/>
        <v>1.3986307288774203E-3</v>
      </c>
      <c r="C353" s="150"/>
      <c r="D353" s="12"/>
      <c r="E353" s="12" t="s">
        <v>86</v>
      </c>
      <c r="F353" s="12">
        <v>226</v>
      </c>
      <c r="G353" s="237">
        <f t="shared" si="18"/>
        <v>3.7398271736504353E-4</v>
      </c>
      <c r="H353" s="12"/>
      <c r="I353" s="12"/>
      <c r="J353" s="150"/>
    </row>
    <row r="354" spans="1:10" x14ac:dyDescent="0.25">
      <c r="A354" s="11" t="s">
        <v>197</v>
      </c>
      <c r="B354" s="178">
        <f>POWER((F354/$J$354)*100, 2)</f>
        <v>218.32206681936216</v>
      </c>
      <c r="C354" s="11">
        <f>SUM(B354:B368)</f>
        <v>1597.4088317402411</v>
      </c>
      <c r="D354" s="236"/>
      <c r="E354" s="236" t="s">
        <v>5</v>
      </c>
      <c r="F354" s="236">
        <v>5600</v>
      </c>
      <c r="G354" s="238">
        <f>F354/$J$354</f>
        <v>0.14775725593667546</v>
      </c>
      <c r="H354" s="236"/>
      <c r="I354" s="236"/>
      <c r="J354" s="76">
        <v>37900</v>
      </c>
    </row>
    <row r="355" spans="1:10" x14ac:dyDescent="0.25">
      <c r="A355" s="11" t="s">
        <v>197</v>
      </c>
      <c r="B355" s="178">
        <f t="shared" ref="B355:B368" si="19">POWER((F355/$J$354)*100, 2)</f>
        <v>0.66042425212857037</v>
      </c>
      <c r="D355" s="236"/>
      <c r="E355" s="236" t="s">
        <v>202</v>
      </c>
      <c r="F355" s="236">
        <v>308</v>
      </c>
      <c r="G355" s="238">
        <f t="shared" ref="G355:G368" si="20">F355/$J$354</f>
        <v>8.1266490765171499E-3</v>
      </c>
      <c r="H355" s="236"/>
      <c r="I355" s="236"/>
      <c r="J355" s="76"/>
    </row>
    <row r="356" spans="1:10" x14ac:dyDescent="0.25">
      <c r="A356" s="11" t="s">
        <v>197</v>
      </c>
      <c r="B356" s="178">
        <f t="shared" si="19"/>
        <v>5.6390584860868405</v>
      </c>
      <c r="D356" s="236"/>
      <c r="E356" s="236" t="s">
        <v>6</v>
      </c>
      <c r="F356" s="236">
        <v>900</v>
      </c>
      <c r="G356" s="238">
        <f t="shared" si="20"/>
        <v>2.3746701846965697E-2</v>
      </c>
      <c r="H356" s="236"/>
      <c r="I356" s="236"/>
      <c r="J356" s="76"/>
    </row>
    <row r="357" spans="1:10" x14ac:dyDescent="0.25">
      <c r="A357" s="11" t="s">
        <v>197</v>
      </c>
      <c r="B357" s="178">
        <f t="shared" si="19"/>
        <v>195.40941653149173</v>
      </c>
      <c r="D357" s="236"/>
      <c r="E357" s="236" t="s">
        <v>82</v>
      </c>
      <c r="F357" s="236">
        <v>5298</v>
      </c>
      <c r="G357" s="238">
        <f t="shared" si="20"/>
        <v>0.13978891820580475</v>
      </c>
      <c r="H357" s="236"/>
      <c r="I357" s="236"/>
      <c r="J357" s="76"/>
    </row>
    <row r="358" spans="1:10" x14ac:dyDescent="0.25">
      <c r="A358" s="11" t="s">
        <v>197</v>
      </c>
      <c r="B358" s="178">
        <f t="shared" si="19"/>
        <v>5.6390584860868412E-2</v>
      </c>
      <c r="D358" s="236"/>
      <c r="E358" s="236" t="s">
        <v>15</v>
      </c>
      <c r="F358" s="236">
        <v>90</v>
      </c>
      <c r="G358" s="238">
        <f t="shared" si="20"/>
        <v>2.3746701846965698E-3</v>
      </c>
      <c r="H358" s="236"/>
      <c r="I358" s="236"/>
      <c r="J358" s="76"/>
    </row>
    <row r="359" spans="1:10" x14ac:dyDescent="0.25">
      <c r="A359" s="11" t="s">
        <v>197</v>
      </c>
      <c r="B359" s="178">
        <f t="shared" si="19"/>
        <v>842.37787261297251</v>
      </c>
      <c r="D359" s="236"/>
      <c r="E359" s="236" t="s">
        <v>204</v>
      </c>
      <c r="F359" s="236">
        <v>11000</v>
      </c>
      <c r="G359" s="238">
        <f t="shared" si="20"/>
        <v>0.29023746701846964</v>
      </c>
      <c r="H359" s="236"/>
      <c r="I359" s="236"/>
      <c r="J359" s="76"/>
    </row>
    <row r="360" spans="1:10" x14ac:dyDescent="0.25">
      <c r="A360" s="11" t="s">
        <v>197</v>
      </c>
      <c r="B360" s="178">
        <f t="shared" si="19"/>
        <v>56.626617748414446</v>
      </c>
      <c r="D360" s="236"/>
      <c r="E360" s="236" t="s">
        <v>142</v>
      </c>
      <c r="F360" s="236">
        <v>2852</v>
      </c>
      <c r="G360" s="238">
        <f t="shared" si="20"/>
        <v>7.5250659630606856E-2</v>
      </c>
      <c r="H360" s="236"/>
      <c r="I360" s="236"/>
      <c r="J360" s="76"/>
    </row>
    <row r="361" spans="1:10" x14ac:dyDescent="0.25">
      <c r="A361" s="11" t="s">
        <v>197</v>
      </c>
      <c r="B361" s="178">
        <f t="shared" si="19"/>
        <v>0.62656205400964915</v>
      </c>
      <c r="D361" s="236"/>
      <c r="E361" s="236" t="s">
        <v>36</v>
      </c>
      <c r="F361" s="236">
        <v>300</v>
      </c>
      <c r="G361" s="238">
        <f t="shared" si="20"/>
        <v>7.9155672823219003E-3</v>
      </c>
      <c r="H361" s="236"/>
      <c r="I361" s="236"/>
      <c r="J361" s="76"/>
    </row>
    <row r="362" spans="1:10" x14ac:dyDescent="0.25">
      <c r="A362" s="11" t="s">
        <v>197</v>
      </c>
      <c r="B362" s="178">
        <f t="shared" si="19"/>
        <v>6.5099031613536527</v>
      </c>
      <c r="D362" s="236"/>
      <c r="E362" s="236" t="s">
        <v>165</v>
      </c>
      <c r="F362" s="236">
        <v>967</v>
      </c>
      <c r="G362" s="238">
        <f t="shared" si="20"/>
        <v>2.5514511873350923E-2</v>
      </c>
      <c r="H362" s="236"/>
      <c r="I362" s="236"/>
      <c r="J362" s="76"/>
    </row>
    <row r="363" spans="1:10" x14ac:dyDescent="0.25">
      <c r="A363" s="11" t="s">
        <v>197</v>
      </c>
      <c r="B363" s="178">
        <f t="shared" si="19"/>
        <v>10.024992864154386</v>
      </c>
      <c r="D363" s="236"/>
      <c r="E363" s="236" t="s">
        <v>203</v>
      </c>
      <c r="F363" s="236">
        <v>1200</v>
      </c>
      <c r="G363" s="238">
        <f t="shared" si="20"/>
        <v>3.1662269129287601E-2</v>
      </c>
      <c r="H363" s="236"/>
      <c r="I363" s="236"/>
      <c r="J363" s="76"/>
    </row>
    <row r="364" spans="1:10" x14ac:dyDescent="0.25">
      <c r="A364" s="11" t="s">
        <v>197</v>
      </c>
      <c r="B364" s="178">
        <f t="shared" si="19"/>
        <v>6.9618006001072125E-2</v>
      </c>
      <c r="D364" s="236"/>
      <c r="E364" s="236" t="s">
        <v>117</v>
      </c>
      <c r="F364" s="236">
        <v>100</v>
      </c>
      <c r="G364" s="238">
        <f t="shared" si="20"/>
        <v>2.6385224274406332E-3</v>
      </c>
      <c r="H364" s="236"/>
      <c r="I364" s="236"/>
      <c r="J364" s="76"/>
    </row>
    <row r="365" spans="1:10" x14ac:dyDescent="0.25">
      <c r="A365" s="11" t="s">
        <v>197</v>
      </c>
      <c r="B365" s="178">
        <f t="shared" si="19"/>
        <v>111.38880960171538</v>
      </c>
      <c r="D365" s="236"/>
      <c r="E365" s="236" t="s">
        <v>16</v>
      </c>
      <c r="F365" s="236">
        <v>4000</v>
      </c>
      <c r="G365" s="238">
        <f t="shared" si="20"/>
        <v>0.10554089709762533</v>
      </c>
      <c r="H365" s="236"/>
      <c r="I365" s="236"/>
      <c r="J365" s="76"/>
    </row>
    <row r="366" spans="1:10" x14ac:dyDescent="0.25">
      <c r="A366" s="11" t="s">
        <v>197</v>
      </c>
      <c r="B366" s="178">
        <f t="shared" si="19"/>
        <v>2.3419497218760661</v>
      </c>
      <c r="D366" s="236"/>
      <c r="E366" s="236" t="s">
        <v>121</v>
      </c>
      <c r="F366" s="236">
        <v>580</v>
      </c>
      <c r="G366" s="238">
        <f t="shared" si="20"/>
        <v>1.5303430079155673E-2</v>
      </c>
      <c r="H366" s="236"/>
      <c r="I366" s="236"/>
      <c r="J366" s="76"/>
    </row>
    <row r="367" spans="1:10" x14ac:dyDescent="0.25">
      <c r="A367" s="11" t="s">
        <v>197</v>
      </c>
      <c r="B367" s="178">
        <f t="shared" si="19"/>
        <v>147.3117006982686</v>
      </c>
      <c r="D367" s="236"/>
      <c r="E367" s="236" t="s">
        <v>89</v>
      </c>
      <c r="F367" s="236">
        <v>4600</v>
      </c>
      <c r="G367" s="238">
        <f t="shared" si="20"/>
        <v>0.12137203166226913</v>
      </c>
      <c r="H367" s="236"/>
      <c r="I367" s="236"/>
      <c r="J367" s="76"/>
    </row>
    <row r="368" spans="1:10" x14ac:dyDescent="0.25">
      <c r="A368" s="150" t="s">
        <v>197</v>
      </c>
      <c r="B368" s="131">
        <f t="shared" si="19"/>
        <v>4.3448597545269106E-2</v>
      </c>
      <c r="C368" s="150"/>
      <c r="D368" s="12"/>
      <c r="E368" s="12" t="s">
        <v>86</v>
      </c>
      <c r="F368" s="12">
        <v>79</v>
      </c>
      <c r="G368" s="237">
        <f t="shared" si="20"/>
        <v>2.0844327176781003E-3</v>
      </c>
      <c r="H368" s="12"/>
      <c r="I368" s="12"/>
      <c r="J368" s="150"/>
    </row>
    <row r="369" spans="1:10" x14ac:dyDescent="0.25">
      <c r="A369" s="11" t="s">
        <v>206</v>
      </c>
      <c r="B369" s="178">
        <f>POWER((F369/$J$369)*100, 2)</f>
        <v>166.59004867495943</v>
      </c>
      <c r="C369" s="11">
        <f>SUM(B369:B394)</f>
        <v>1242.5020853734752</v>
      </c>
      <c r="D369" s="242"/>
      <c r="E369" s="242" t="s">
        <v>5</v>
      </c>
      <c r="F369" s="242">
        <v>166500</v>
      </c>
      <c r="G369" s="238">
        <f>F369/$J$369</f>
        <v>0.12906976744186047</v>
      </c>
      <c r="H369" s="242"/>
      <c r="I369" s="242"/>
      <c r="J369" s="76">
        <v>1290000</v>
      </c>
    </row>
    <row r="370" spans="1:10" x14ac:dyDescent="0.25">
      <c r="A370" s="11" t="s">
        <v>206</v>
      </c>
      <c r="B370" s="178">
        <f t="shared" ref="B370:B394" si="21">POWER((F370/$J$369)*100, 2)</f>
        <v>8.8702385673937876</v>
      </c>
      <c r="D370" s="242"/>
      <c r="E370" s="242" t="s">
        <v>202</v>
      </c>
      <c r="F370" s="242">
        <v>38420</v>
      </c>
      <c r="G370" s="238">
        <f t="shared" ref="G370:G394" si="22">F370/$J$369</f>
        <v>2.978294573643411E-2</v>
      </c>
      <c r="H370" s="242"/>
      <c r="I370" s="242"/>
      <c r="J370" s="76"/>
    </row>
    <row r="371" spans="1:10" x14ac:dyDescent="0.25">
      <c r="A371" s="11" t="s">
        <v>206</v>
      </c>
      <c r="B371" s="178">
        <f t="shared" si="21"/>
        <v>12.340787747130582</v>
      </c>
      <c r="D371" s="242"/>
      <c r="E371" s="242" t="s">
        <v>6</v>
      </c>
      <c r="F371" s="242">
        <v>45317</v>
      </c>
      <c r="G371" s="238">
        <f t="shared" si="22"/>
        <v>3.5129457364341088E-2</v>
      </c>
      <c r="H371" s="242"/>
      <c r="I371" s="242"/>
      <c r="J371" s="76"/>
    </row>
    <row r="372" spans="1:10" x14ac:dyDescent="0.25">
      <c r="A372" s="11" t="s">
        <v>206</v>
      </c>
      <c r="B372" s="178">
        <f t="shared" si="21"/>
        <v>9.614806802475812E-6</v>
      </c>
      <c r="D372" s="242"/>
      <c r="E372" s="242" t="s">
        <v>102</v>
      </c>
      <c r="F372" s="242">
        <v>40</v>
      </c>
      <c r="G372" s="238">
        <f t="shared" si="22"/>
        <v>3.1007751937984497E-5</v>
      </c>
      <c r="H372" s="242"/>
      <c r="I372" s="242"/>
      <c r="J372" s="76"/>
    </row>
    <row r="373" spans="1:10" x14ac:dyDescent="0.25">
      <c r="A373" s="11" t="s">
        <v>206</v>
      </c>
      <c r="B373" s="178">
        <f t="shared" si="21"/>
        <v>218.74868607054862</v>
      </c>
      <c r="D373" s="242"/>
      <c r="E373" s="242" t="s">
        <v>82</v>
      </c>
      <c r="F373" s="242">
        <v>190793</v>
      </c>
      <c r="G373" s="238">
        <f t="shared" si="22"/>
        <v>0.14790155038759689</v>
      </c>
      <c r="H373" s="242"/>
      <c r="I373" s="242"/>
      <c r="J373" s="76"/>
    </row>
    <row r="374" spans="1:10" x14ac:dyDescent="0.25">
      <c r="A374" s="11" t="s">
        <v>206</v>
      </c>
      <c r="B374" s="178">
        <f t="shared" si="21"/>
        <v>15.203954089297516</v>
      </c>
      <c r="D374" s="242"/>
      <c r="E374" s="242" t="s">
        <v>15</v>
      </c>
      <c r="F374" s="242">
        <v>50300</v>
      </c>
      <c r="G374" s="238">
        <f t="shared" si="22"/>
        <v>3.8992248062015504E-2</v>
      </c>
      <c r="H374" s="242"/>
      <c r="I374" s="242"/>
      <c r="J374" s="76"/>
    </row>
    <row r="375" spans="1:10" x14ac:dyDescent="0.25">
      <c r="A375" s="11" t="s">
        <v>206</v>
      </c>
      <c r="B375" s="178">
        <f t="shared" si="21"/>
        <v>20.866482356829515</v>
      </c>
      <c r="D375" s="242"/>
      <c r="E375" s="242" t="s">
        <v>103</v>
      </c>
      <c r="F375" s="242">
        <v>58927</v>
      </c>
      <c r="G375" s="238">
        <f t="shared" si="22"/>
        <v>4.5679844961240307E-2</v>
      </c>
      <c r="H375" s="242"/>
      <c r="I375" s="242"/>
      <c r="J375" s="76"/>
    </row>
    <row r="376" spans="1:10" x14ac:dyDescent="0.25">
      <c r="A376" s="11" t="s">
        <v>206</v>
      </c>
      <c r="B376" s="178">
        <f t="shared" si="21"/>
        <v>27.839120822065976</v>
      </c>
      <c r="D376" s="242"/>
      <c r="E376" s="242" t="s">
        <v>142</v>
      </c>
      <c r="F376" s="242">
        <v>68064</v>
      </c>
      <c r="G376" s="238">
        <f t="shared" si="22"/>
        <v>5.2762790697674415E-2</v>
      </c>
      <c r="H376" s="242"/>
      <c r="I376" s="242"/>
      <c r="J376" s="76"/>
    </row>
    <row r="377" spans="1:10" x14ac:dyDescent="0.25">
      <c r="A377" s="11" t="s">
        <v>206</v>
      </c>
      <c r="B377" s="178">
        <f t="shared" si="21"/>
        <v>9.5874241271558223</v>
      </c>
      <c r="D377" s="242"/>
      <c r="E377" s="242" t="s">
        <v>18</v>
      </c>
      <c r="F377" s="242">
        <v>39943</v>
      </c>
      <c r="G377" s="238">
        <f t="shared" si="22"/>
        <v>3.096356589147287E-2</v>
      </c>
      <c r="H377" s="242"/>
      <c r="I377" s="242"/>
      <c r="J377" s="76"/>
    </row>
    <row r="378" spans="1:10" x14ac:dyDescent="0.25">
      <c r="A378" s="11" t="s">
        <v>206</v>
      </c>
      <c r="B378" s="178">
        <f t="shared" si="21"/>
        <v>6.7318123910822647E-2</v>
      </c>
      <c r="D378" s="242"/>
      <c r="E378" s="242" t="s">
        <v>134</v>
      </c>
      <c r="F378" s="242">
        <v>3347</v>
      </c>
      <c r="G378" s="238">
        <f t="shared" si="22"/>
        <v>2.5945736434108526E-3</v>
      </c>
      <c r="H378" s="242"/>
      <c r="I378" s="242"/>
      <c r="J378" s="76"/>
    </row>
    <row r="379" spans="1:10" x14ac:dyDescent="0.25">
      <c r="A379" s="11" t="s">
        <v>206</v>
      </c>
      <c r="B379" s="178">
        <f t="shared" si="21"/>
        <v>2.2932289225407132</v>
      </c>
      <c r="D379" s="242"/>
      <c r="E379" s="242" t="s">
        <v>21</v>
      </c>
      <c r="F379" s="242">
        <v>19535</v>
      </c>
      <c r="G379" s="238">
        <f t="shared" si="22"/>
        <v>1.5143410852713179E-2</v>
      </c>
      <c r="H379" s="242"/>
      <c r="I379" s="242"/>
      <c r="J379" s="76"/>
    </row>
    <row r="380" spans="1:10" x14ac:dyDescent="0.25">
      <c r="A380" s="11" t="s">
        <v>206</v>
      </c>
      <c r="B380" s="178">
        <f t="shared" si="21"/>
        <v>57.948680968691775</v>
      </c>
      <c r="D380" s="242"/>
      <c r="E380" s="242" t="s">
        <v>23</v>
      </c>
      <c r="F380" s="242">
        <v>98200</v>
      </c>
      <c r="G380" s="238">
        <f t="shared" si="22"/>
        <v>7.6124031007751933E-2</v>
      </c>
      <c r="H380" s="242"/>
      <c r="I380" s="242"/>
      <c r="J380" s="76"/>
    </row>
    <row r="381" spans="1:10" x14ac:dyDescent="0.25">
      <c r="A381" s="11" t="s">
        <v>206</v>
      </c>
      <c r="B381" s="178">
        <f t="shared" si="21"/>
        <v>6.1534763535845215E-2</v>
      </c>
      <c r="D381" s="242"/>
      <c r="E381" s="242" t="s">
        <v>36</v>
      </c>
      <c r="F381" s="242">
        <v>3200</v>
      </c>
      <c r="G381" s="238">
        <f t="shared" si="22"/>
        <v>2.4806201550387598E-3</v>
      </c>
      <c r="H381" s="242"/>
      <c r="I381" s="242"/>
      <c r="J381" s="76"/>
    </row>
    <row r="382" spans="1:10" x14ac:dyDescent="0.25">
      <c r="A382" s="11" t="s">
        <v>206</v>
      </c>
      <c r="B382" s="178">
        <f t="shared" si="21"/>
        <v>0</v>
      </c>
      <c r="D382" s="242"/>
      <c r="E382" s="242" t="s">
        <v>181</v>
      </c>
      <c r="F382" s="234"/>
      <c r="G382" s="238"/>
      <c r="H382" s="242"/>
      <c r="I382" s="242"/>
      <c r="J382" s="76"/>
    </row>
    <row r="383" spans="1:10" x14ac:dyDescent="0.25">
      <c r="A383" s="11" t="s">
        <v>206</v>
      </c>
      <c r="B383" s="178">
        <f t="shared" si="21"/>
        <v>4.2401297998918323E-5</v>
      </c>
      <c r="D383" s="242"/>
      <c r="E383" s="242" t="s">
        <v>165</v>
      </c>
      <c r="F383" s="234">
        <v>84</v>
      </c>
      <c r="G383" s="238">
        <f t="shared" si="22"/>
        <v>6.5116279069767435E-5</v>
      </c>
      <c r="H383" s="242"/>
      <c r="I383" s="242"/>
      <c r="J383" s="76"/>
    </row>
    <row r="384" spans="1:10" x14ac:dyDescent="0.25">
      <c r="A384" s="11" t="s">
        <v>206</v>
      </c>
      <c r="B384" s="178">
        <f t="shared" si="21"/>
        <v>95.465018214049636</v>
      </c>
      <c r="D384" s="242"/>
      <c r="E384" s="242" t="s">
        <v>203</v>
      </c>
      <c r="F384" s="242">
        <v>126041</v>
      </c>
      <c r="G384" s="238">
        <f t="shared" si="22"/>
        <v>9.7706201550387603E-2</v>
      </c>
      <c r="H384" s="242"/>
      <c r="I384" s="242"/>
      <c r="J384" s="76"/>
    </row>
    <row r="385" spans="1:10" x14ac:dyDescent="0.25">
      <c r="A385" s="11" t="s">
        <v>206</v>
      </c>
      <c r="B385" s="178">
        <f t="shared" si="21"/>
        <v>3.8708274743104377E-2</v>
      </c>
      <c r="D385" s="242"/>
      <c r="E385" s="242" t="s">
        <v>117</v>
      </c>
      <c r="F385" s="242">
        <v>2538</v>
      </c>
      <c r="G385" s="238">
        <f t="shared" si="22"/>
        <v>1.9674418604651162E-3</v>
      </c>
      <c r="H385" s="242"/>
      <c r="I385" s="242"/>
      <c r="J385" s="76"/>
    </row>
    <row r="386" spans="1:10" x14ac:dyDescent="0.25">
      <c r="A386" s="11" t="s">
        <v>206</v>
      </c>
      <c r="B386" s="178">
        <f t="shared" si="21"/>
        <v>1.8168532179556516</v>
      </c>
      <c r="D386" s="242"/>
      <c r="E386" s="242" t="s">
        <v>158</v>
      </c>
      <c r="F386" s="242">
        <v>17388</v>
      </c>
      <c r="G386" s="238">
        <f t="shared" si="22"/>
        <v>1.347906976744186E-2</v>
      </c>
      <c r="H386" s="242"/>
      <c r="I386" s="242"/>
      <c r="J386" s="76"/>
    </row>
    <row r="387" spans="1:10" x14ac:dyDescent="0.25">
      <c r="A387" s="11" t="s">
        <v>206</v>
      </c>
      <c r="B387" s="178">
        <f t="shared" si="21"/>
        <v>596.26825310978893</v>
      </c>
      <c r="D387" s="242"/>
      <c r="E387" s="242" t="s">
        <v>16</v>
      </c>
      <c r="F387" s="242">
        <v>315000</v>
      </c>
      <c r="G387" s="238">
        <f t="shared" si="22"/>
        <v>0.2441860465116279</v>
      </c>
      <c r="H387" s="242"/>
      <c r="I387" s="242"/>
      <c r="J387" s="76"/>
    </row>
    <row r="388" spans="1:10" x14ac:dyDescent="0.25">
      <c r="A388" s="11" t="s">
        <v>206</v>
      </c>
      <c r="B388" s="178">
        <f t="shared" si="21"/>
        <v>0</v>
      </c>
      <c r="D388" s="242"/>
      <c r="E388" s="242" t="s">
        <v>37</v>
      </c>
      <c r="F388" s="242"/>
      <c r="G388" s="238"/>
      <c r="H388" s="242"/>
      <c r="I388" s="242"/>
      <c r="J388" s="76"/>
    </row>
    <row r="389" spans="1:10" x14ac:dyDescent="0.25">
      <c r="A389" s="11" t="s">
        <v>206</v>
      </c>
      <c r="B389" s="178">
        <f t="shared" si="21"/>
        <v>8.0567962021513111</v>
      </c>
      <c r="D389" s="242"/>
      <c r="E389" s="242" t="s">
        <v>121</v>
      </c>
      <c r="F389" s="242">
        <v>36616</v>
      </c>
      <c r="G389" s="238">
        <f t="shared" si="22"/>
        <v>2.8384496124031006E-2</v>
      </c>
      <c r="H389" s="242"/>
      <c r="I389" s="242"/>
      <c r="J389" s="76"/>
    </row>
    <row r="390" spans="1:10" s="242" customFormat="1" x14ac:dyDescent="0.25">
      <c r="A390" s="11" t="s">
        <v>206</v>
      </c>
      <c r="B390" s="178">
        <f t="shared" si="21"/>
        <v>0</v>
      </c>
      <c r="C390" s="11"/>
      <c r="E390" s="242" t="s">
        <v>32</v>
      </c>
      <c r="F390" s="234"/>
      <c r="G390" s="238"/>
      <c r="J390" s="76"/>
    </row>
    <row r="391" spans="1:10" s="242" customFormat="1" x14ac:dyDescent="0.25">
      <c r="A391" s="11" t="s">
        <v>206</v>
      </c>
      <c r="B391" s="178">
        <f t="shared" si="21"/>
        <v>0</v>
      </c>
      <c r="C391" s="11"/>
      <c r="E391" s="242" t="s">
        <v>31</v>
      </c>
      <c r="F391" s="234"/>
      <c r="G391" s="238"/>
      <c r="J391" s="76"/>
    </row>
    <row r="392" spans="1:10" x14ac:dyDescent="0.25">
      <c r="A392" s="11" t="s">
        <v>206</v>
      </c>
      <c r="B392" s="178">
        <f t="shared" si="21"/>
        <v>0</v>
      </c>
      <c r="D392" s="242"/>
      <c r="E392" s="242" t="s">
        <v>126</v>
      </c>
      <c r="F392" s="234"/>
      <c r="G392" s="238"/>
      <c r="H392" s="242"/>
      <c r="I392" s="242"/>
      <c r="J392" s="76"/>
    </row>
    <row r="393" spans="1:10" x14ac:dyDescent="0.25">
      <c r="A393" s="11" t="s">
        <v>206</v>
      </c>
      <c r="B393" s="178">
        <f t="shared" si="21"/>
        <v>3.8769304729283104E-2</v>
      </c>
      <c r="D393" s="242"/>
      <c r="E393" s="242" t="s">
        <v>12</v>
      </c>
      <c r="F393" s="242">
        <v>2540</v>
      </c>
      <c r="G393" s="238">
        <f t="shared" si="22"/>
        <v>1.9689922480620155E-3</v>
      </c>
      <c r="H393" s="242"/>
      <c r="I393" s="242"/>
      <c r="J393" s="76"/>
    </row>
    <row r="394" spans="1:10" x14ac:dyDescent="0.25">
      <c r="A394" s="150" t="s">
        <v>206</v>
      </c>
      <c r="B394" s="131">
        <f t="shared" si="21"/>
        <v>0.40012979989183339</v>
      </c>
      <c r="C394" s="150"/>
      <c r="D394" s="12"/>
      <c r="E394" s="12" t="s">
        <v>86</v>
      </c>
      <c r="F394" s="12">
        <v>8160</v>
      </c>
      <c r="G394" s="237">
        <f t="shared" si="22"/>
        <v>6.3255813953488373E-3</v>
      </c>
      <c r="H394" s="12"/>
      <c r="I394" s="12"/>
      <c r="J394" s="147"/>
    </row>
    <row r="395" spans="1:10" x14ac:dyDescent="0.25">
      <c r="A395" s="11" t="s">
        <v>208</v>
      </c>
      <c r="B395" s="178">
        <f>POWER((F395/$J$395)*100, 2)</f>
        <v>0</v>
      </c>
      <c r="C395" s="11">
        <f>SUM(B395:B448)</f>
        <v>1533.1917198194926</v>
      </c>
      <c r="D395" s="243"/>
      <c r="E395" s="243" t="s">
        <v>17</v>
      </c>
      <c r="F395" s="243"/>
      <c r="G395" s="238"/>
      <c r="H395" s="243"/>
      <c r="I395" s="243"/>
      <c r="J395" s="76">
        <v>13300000</v>
      </c>
    </row>
    <row r="396" spans="1:10" x14ac:dyDescent="0.25">
      <c r="A396" s="11" t="s">
        <v>208</v>
      </c>
      <c r="B396" s="178">
        <f t="shared" ref="B396:B448" si="23">POWER((F396/$J$395)*100, 2)</f>
        <v>1.1918236649330094</v>
      </c>
      <c r="D396" s="243"/>
      <c r="E396" s="243" t="s">
        <v>209</v>
      </c>
      <c r="F396" s="243">
        <v>145197</v>
      </c>
      <c r="G396" s="238">
        <f t="shared" ref="G396:G447" si="24">F396/$J$395</f>
        <v>1.0917067669172933E-2</v>
      </c>
      <c r="H396" s="243"/>
      <c r="I396" s="243"/>
      <c r="J396" s="76"/>
    </row>
    <row r="397" spans="1:10" x14ac:dyDescent="0.25">
      <c r="A397" s="11" t="s">
        <v>208</v>
      </c>
      <c r="B397" s="178">
        <f t="shared" si="23"/>
        <v>8.4612333088360005E-3</v>
      </c>
      <c r="D397" s="243"/>
      <c r="E397" s="243" t="s">
        <v>210</v>
      </c>
      <c r="F397" s="243">
        <v>12234</v>
      </c>
      <c r="G397" s="238">
        <f t="shared" si="24"/>
        <v>9.1984962406015038E-4</v>
      </c>
      <c r="H397" s="243"/>
      <c r="I397" s="243"/>
      <c r="J397" s="76"/>
    </row>
    <row r="398" spans="1:10" x14ac:dyDescent="0.25">
      <c r="A398" s="11" t="s">
        <v>208</v>
      </c>
      <c r="B398" s="178">
        <f t="shared" si="23"/>
        <v>38.851320029396803</v>
      </c>
      <c r="D398" s="243"/>
      <c r="E398" s="243" t="s">
        <v>5</v>
      </c>
      <c r="F398" s="243">
        <v>829000</v>
      </c>
      <c r="G398" s="238">
        <f t="shared" si="24"/>
        <v>6.2330827067669174E-2</v>
      </c>
      <c r="H398" s="243"/>
      <c r="I398" s="243"/>
      <c r="J398" s="76"/>
    </row>
    <row r="399" spans="1:10" x14ac:dyDescent="0.25">
      <c r="A399" s="11" t="s">
        <v>208</v>
      </c>
      <c r="B399" s="178">
        <f t="shared" si="23"/>
        <v>6.8404092939114707E-7</v>
      </c>
      <c r="D399" s="243"/>
      <c r="E399" s="243" t="s">
        <v>93</v>
      </c>
      <c r="F399" s="234">
        <v>110</v>
      </c>
      <c r="G399" s="238">
        <f t="shared" si="24"/>
        <v>8.2706766917293239E-6</v>
      </c>
      <c r="H399" s="243"/>
      <c r="I399" s="243"/>
      <c r="J399" s="76"/>
    </row>
    <row r="400" spans="1:10" x14ac:dyDescent="0.25">
      <c r="A400" s="11" t="s">
        <v>208</v>
      </c>
      <c r="B400" s="178">
        <f t="shared" si="23"/>
        <v>2.4876167618293858E-2</v>
      </c>
      <c r="D400" s="243"/>
      <c r="E400" s="243" t="s">
        <v>202</v>
      </c>
      <c r="F400" s="243">
        <v>20977</v>
      </c>
      <c r="G400" s="238">
        <f t="shared" si="24"/>
        <v>1.577218045112782E-3</v>
      </c>
      <c r="H400" s="243"/>
      <c r="I400" s="243"/>
      <c r="J400" s="76"/>
    </row>
    <row r="401" spans="1:10" x14ac:dyDescent="0.25">
      <c r="A401" s="11" t="s">
        <v>208</v>
      </c>
      <c r="B401" s="178">
        <f t="shared" si="23"/>
        <v>2.4876167618293858E-2</v>
      </c>
      <c r="D401" s="243"/>
      <c r="E401" s="243" t="s">
        <v>211</v>
      </c>
      <c r="F401" s="243">
        <v>20977</v>
      </c>
      <c r="G401" s="238">
        <f t="shared" si="24"/>
        <v>1.577218045112782E-3</v>
      </c>
      <c r="H401" s="243"/>
      <c r="I401" s="243"/>
      <c r="J401" s="76"/>
    </row>
    <row r="402" spans="1:10" x14ac:dyDescent="0.25">
      <c r="A402" s="11" t="s">
        <v>208</v>
      </c>
      <c r="B402" s="178">
        <f t="shared" si="23"/>
        <v>0.47848945672451804</v>
      </c>
      <c r="D402" s="243"/>
      <c r="E402" s="243" t="s">
        <v>101</v>
      </c>
      <c r="F402" s="243">
        <v>92000</v>
      </c>
      <c r="G402" s="238">
        <f t="shared" si="24"/>
        <v>6.9172932330827065E-3</v>
      </c>
      <c r="H402" s="243"/>
      <c r="I402" s="243"/>
      <c r="J402" s="76"/>
    </row>
    <row r="403" spans="1:10" x14ac:dyDescent="0.25">
      <c r="A403" s="11" t="s">
        <v>208</v>
      </c>
      <c r="B403" s="178">
        <f t="shared" si="23"/>
        <v>4.0637103341059404E-2</v>
      </c>
      <c r="D403" s="243"/>
      <c r="E403" s="243" t="s">
        <v>102</v>
      </c>
      <c r="F403" s="243">
        <v>26811</v>
      </c>
      <c r="G403" s="238">
        <f t="shared" si="24"/>
        <v>2.0158646616541352E-3</v>
      </c>
      <c r="H403" s="243"/>
      <c r="I403" s="243"/>
      <c r="J403" s="76"/>
    </row>
    <row r="404" spans="1:10" x14ac:dyDescent="0.25">
      <c r="A404" s="11" t="s">
        <v>208</v>
      </c>
      <c r="B404" s="178">
        <f t="shared" si="23"/>
        <v>22.71310763892814</v>
      </c>
      <c r="D404" s="243"/>
      <c r="E404" s="243" t="s">
        <v>82</v>
      </c>
      <c r="F404" s="243">
        <v>633855</v>
      </c>
      <c r="G404" s="238">
        <f t="shared" si="24"/>
        <v>4.7658270676691726E-2</v>
      </c>
      <c r="H404" s="243"/>
      <c r="I404" s="243"/>
      <c r="J404" s="76"/>
    </row>
    <row r="405" spans="1:10" x14ac:dyDescent="0.25">
      <c r="A405" s="11" t="s">
        <v>208</v>
      </c>
      <c r="B405" s="178">
        <f t="shared" si="23"/>
        <v>1197.4722008027588</v>
      </c>
      <c r="D405" s="243"/>
      <c r="E405" s="243" t="s">
        <v>83</v>
      </c>
      <c r="F405" s="243">
        <v>4602400</v>
      </c>
      <c r="G405" s="238">
        <f t="shared" si="24"/>
        <v>0.34604511278195488</v>
      </c>
      <c r="H405" s="243"/>
      <c r="I405" s="243"/>
      <c r="J405" s="76"/>
    </row>
    <row r="406" spans="1:10" x14ac:dyDescent="0.25">
      <c r="A406" s="11" t="s">
        <v>208</v>
      </c>
      <c r="B406" s="178">
        <f t="shared" si="23"/>
        <v>21.243088925320819</v>
      </c>
      <c r="D406" s="243"/>
      <c r="E406" s="243" t="s">
        <v>15</v>
      </c>
      <c r="F406" s="243">
        <v>613000</v>
      </c>
      <c r="G406" s="238">
        <f t="shared" si="24"/>
        <v>4.6090225563909772E-2</v>
      </c>
      <c r="H406" s="243"/>
      <c r="I406" s="243"/>
      <c r="J406" s="76"/>
    </row>
    <row r="407" spans="1:10" x14ac:dyDescent="0.25">
      <c r="A407" s="11" t="s">
        <v>208</v>
      </c>
      <c r="B407" s="178">
        <f t="shared" si="23"/>
        <v>2.4036655548646056E-4</v>
      </c>
      <c r="D407" s="243"/>
      <c r="E407" s="243" t="s">
        <v>212</v>
      </c>
      <c r="F407" s="243">
        <v>2062</v>
      </c>
      <c r="G407" s="238">
        <f t="shared" si="24"/>
        <v>1.5503759398496241E-4</v>
      </c>
      <c r="H407" s="243"/>
      <c r="I407" s="243"/>
      <c r="J407" s="76"/>
    </row>
    <row r="408" spans="1:10" x14ac:dyDescent="0.25">
      <c r="A408" s="11" t="s">
        <v>208</v>
      </c>
      <c r="B408" s="178">
        <f t="shared" si="23"/>
        <v>2.4930747922437671E-2</v>
      </c>
      <c r="D408" s="243"/>
      <c r="E408" s="243" t="s">
        <v>213</v>
      </c>
      <c r="F408" s="243">
        <v>21000</v>
      </c>
      <c r="G408" s="238">
        <f t="shared" si="24"/>
        <v>1.5789473684210526E-3</v>
      </c>
      <c r="H408" s="243"/>
      <c r="I408" s="243"/>
      <c r="J408" s="76"/>
    </row>
    <row r="409" spans="1:10" x14ac:dyDescent="0.25">
      <c r="A409" s="11" t="s">
        <v>208</v>
      </c>
      <c r="B409" s="178">
        <f t="shared" si="23"/>
        <v>1.0242048730849678E-4</v>
      </c>
      <c r="D409" s="243"/>
      <c r="E409" s="243" t="s">
        <v>214</v>
      </c>
      <c r="F409" s="243">
        <v>1346</v>
      </c>
      <c r="G409" s="238">
        <f t="shared" si="24"/>
        <v>1.0120300751879699E-4</v>
      </c>
      <c r="H409" s="243"/>
      <c r="I409" s="243"/>
      <c r="J409" s="76"/>
    </row>
    <row r="410" spans="1:10" x14ac:dyDescent="0.25">
      <c r="A410" s="11" t="s">
        <v>208</v>
      </c>
      <c r="B410" s="178">
        <f t="shared" si="23"/>
        <v>1.5268703148849567E-3</v>
      </c>
      <c r="D410" s="243"/>
      <c r="E410" s="243" t="s">
        <v>221</v>
      </c>
      <c r="F410" s="243">
        <v>5197</v>
      </c>
      <c r="G410" s="238">
        <f t="shared" si="24"/>
        <v>3.9075187969924812E-4</v>
      </c>
      <c r="H410" s="243"/>
      <c r="I410" s="243"/>
      <c r="J410" s="76"/>
    </row>
    <row r="411" spans="1:10" x14ac:dyDescent="0.25">
      <c r="A411" s="11" t="s">
        <v>208</v>
      </c>
      <c r="B411" s="178">
        <f t="shared" si="23"/>
        <v>5.6532308214144369E-7</v>
      </c>
      <c r="D411" s="243"/>
      <c r="E411" s="243" t="s">
        <v>222</v>
      </c>
      <c r="F411" s="243">
        <v>100</v>
      </c>
      <c r="G411" s="238">
        <f t="shared" si="24"/>
        <v>7.5187969924812028E-6</v>
      </c>
      <c r="H411" s="243"/>
      <c r="I411" s="243"/>
      <c r="J411" s="76"/>
    </row>
    <row r="412" spans="1:10" x14ac:dyDescent="0.25">
      <c r="A412" s="11" t="s">
        <v>208</v>
      </c>
      <c r="B412" s="178">
        <f t="shared" si="23"/>
        <v>1.1647765051727061E-2</v>
      </c>
      <c r="D412" s="243"/>
      <c r="E412" s="243" t="s">
        <v>134</v>
      </c>
      <c r="F412" s="243">
        <v>14354</v>
      </c>
      <c r="G412" s="238">
        <f t="shared" si="24"/>
        <v>1.0792481203007519E-3</v>
      </c>
      <c r="H412" s="243"/>
      <c r="I412" s="243"/>
      <c r="J412" s="76"/>
    </row>
    <row r="413" spans="1:10" x14ac:dyDescent="0.25">
      <c r="A413" s="11" t="s">
        <v>208</v>
      </c>
      <c r="B413" s="178">
        <f t="shared" si="23"/>
        <v>3.6180677257052402E-3</v>
      </c>
      <c r="D413" s="243"/>
      <c r="E413" s="243" t="s">
        <v>108</v>
      </c>
      <c r="F413" s="243">
        <v>8000</v>
      </c>
      <c r="G413" s="238">
        <f t="shared" si="24"/>
        <v>6.0150375939849621E-4</v>
      </c>
      <c r="H413" s="243"/>
      <c r="I413" s="243"/>
      <c r="J413" s="76"/>
    </row>
    <row r="414" spans="1:10" x14ac:dyDescent="0.25">
      <c r="A414" s="11" t="s">
        <v>208</v>
      </c>
      <c r="B414" s="178">
        <f t="shared" si="23"/>
        <v>0</v>
      </c>
      <c r="D414" s="243"/>
      <c r="E414" s="243" t="s">
        <v>215</v>
      </c>
      <c r="F414" s="243"/>
      <c r="G414" s="238"/>
      <c r="H414" s="243"/>
      <c r="I414" s="243"/>
      <c r="J414" s="76"/>
    </row>
    <row r="415" spans="1:10" x14ac:dyDescent="0.25">
      <c r="A415" s="11" t="s">
        <v>208</v>
      </c>
      <c r="B415" s="178">
        <f t="shared" si="23"/>
        <v>5.7527842161795475E-2</v>
      </c>
      <c r="D415" s="243"/>
      <c r="E415" s="243" t="s">
        <v>216</v>
      </c>
      <c r="F415" s="243">
        <v>31900</v>
      </c>
      <c r="G415" s="238">
        <f t="shared" si="24"/>
        <v>2.398496240601504E-3</v>
      </c>
      <c r="H415" s="243"/>
      <c r="I415" s="243"/>
      <c r="J415" s="76"/>
    </row>
    <row r="416" spans="1:10" x14ac:dyDescent="0.25">
      <c r="A416" s="11" t="s">
        <v>208</v>
      </c>
      <c r="B416" s="178">
        <f t="shared" si="23"/>
        <v>57.903403183673468</v>
      </c>
      <c r="D416" s="243"/>
      <c r="E416" s="243" t="s">
        <v>23</v>
      </c>
      <c r="F416" s="243">
        <v>1012054</v>
      </c>
      <c r="G416" s="238">
        <f t="shared" si="24"/>
        <v>7.6094285714285712E-2</v>
      </c>
      <c r="H416" s="243"/>
      <c r="I416" s="243"/>
      <c r="J416" s="76"/>
    </row>
    <row r="417" spans="1:10" x14ac:dyDescent="0.25">
      <c r="A417" s="11" t="s">
        <v>208</v>
      </c>
      <c r="B417" s="178">
        <f t="shared" si="23"/>
        <v>1.0303013172027815</v>
      </c>
      <c r="D417" s="243"/>
      <c r="E417" s="243" t="s">
        <v>24</v>
      </c>
      <c r="F417" s="243">
        <v>135000</v>
      </c>
      <c r="G417" s="238">
        <f t="shared" si="24"/>
        <v>1.0150375939849625E-2</v>
      </c>
      <c r="H417" s="243"/>
      <c r="I417" s="243"/>
      <c r="J417" s="76"/>
    </row>
    <row r="418" spans="1:10" x14ac:dyDescent="0.25">
      <c r="A418" s="11" t="s">
        <v>208</v>
      </c>
      <c r="B418" s="178">
        <f t="shared" si="23"/>
        <v>8.2905817174515223E-5</v>
      </c>
      <c r="D418" s="243"/>
      <c r="E418" s="243" t="s">
        <v>111</v>
      </c>
      <c r="F418" s="243">
        <v>1211</v>
      </c>
      <c r="G418" s="238">
        <f t="shared" si="24"/>
        <v>9.1052631578947366E-5</v>
      </c>
      <c r="H418" s="243"/>
      <c r="I418" s="243"/>
      <c r="J418" s="76"/>
    </row>
    <row r="419" spans="1:10" x14ac:dyDescent="0.25">
      <c r="A419" s="11" t="s">
        <v>208</v>
      </c>
      <c r="B419" s="178">
        <f t="shared" si="23"/>
        <v>10.452823788795298</v>
      </c>
      <c r="D419" s="243"/>
      <c r="E419" s="243" t="s">
        <v>41</v>
      </c>
      <c r="F419" s="243">
        <v>430000</v>
      </c>
      <c r="G419" s="238">
        <f t="shared" si="24"/>
        <v>3.2330827067669175E-2</v>
      </c>
      <c r="H419" s="243"/>
      <c r="I419" s="243"/>
      <c r="J419" s="76"/>
    </row>
    <row r="420" spans="1:10" x14ac:dyDescent="0.25">
      <c r="A420" s="11" t="s">
        <v>208</v>
      </c>
      <c r="B420" s="178">
        <f t="shared" si="23"/>
        <v>8.14065238283679E-3</v>
      </c>
      <c r="D420" s="243"/>
      <c r="E420" s="243" t="s">
        <v>220</v>
      </c>
      <c r="F420" s="243">
        <v>12000</v>
      </c>
      <c r="G420" s="238">
        <f t="shared" si="24"/>
        <v>9.0225563909774437E-4</v>
      </c>
      <c r="H420" s="243"/>
      <c r="I420" s="243"/>
      <c r="J420" s="76"/>
    </row>
    <row r="421" spans="1:10" x14ac:dyDescent="0.25">
      <c r="A421" s="11" t="s">
        <v>208</v>
      </c>
      <c r="B421" s="178">
        <f t="shared" si="23"/>
        <v>0</v>
      </c>
      <c r="D421" s="243"/>
      <c r="E421" s="243" t="s">
        <v>170</v>
      </c>
      <c r="F421" s="243"/>
      <c r="G421" s="238"/>
      <c r="H421" s="243"/>
      <c r="I421" s="243"/>
      <c r="J421" s="76"/>
    </row>
    <row r="422" spans="1:10" x14ac:dyDescent="0.25">
      <c r="A422" s="11" t="s">
        <v>208</v>
      </c>
      <c r="B422" s="178">
        <f t="shared" si="23"/>
        <v>2.0351630957091975E-3</v>
      </c>
      <c r="D422" s="243"/>
      <c r="E422" s="243" t="s">
        <v>181</v>
      </c>
      <c r="F422" s="243">
        <v>6000</v>
      </c>
      <c r="G422" s="238">
        <f t="shared" si="24"/>
        <v>4.5112781954887219E-4</v>
      </c>
      <c r="H422" s="243"/>
      <c r="I422" s="243"/>
      <c r="J422" s="76"/>
    </row>
    <row r="423" spans="1:10" x14ac:dyDescent="0.25">
      <c r="A423" s="11" t="s">
        <v>208</v>
      </c>
      <c r="B423" s="178">
        <f t="shared" si="23"/>
        <v>0</v>
      </c>
      <c r="D423" s="243"/>
      <c r="E423" s="243" t="s">
        <v>26</v>
      </c>
      <c r="F423" s="243"/>
      <c r="G423" s="238">
        <f t="shared" si="24"/>
        <v>0</v>
      </c>
      <c r="H423" s="243"/>
      <c r="I423" s="243"/>
      <c r="J423" s="76"/>
    </row>
    <row r="424" spans="1:10" x14ac:dyDescent="0.25">
      <c r="A424" s="11" t="s">
        <v>208</v>
      </c>
      <c r="B424" s="178">
        <f t="shared" si="23"/>
        <v>7.5136168441404285</v>
      </c>
      <c r="D424" s="243"/>
      <c r="E424" s="243" t="s">
        <v>217</v>
      </c>
      <c r="F424" s="243">
        <v>364566</v>
      </c>
      <c r="G424" s="238">
        <f t="shared" si="24"/>
        <v>2.7410977443609024E-2</v>
      </c>
      <c r="H424" s="243"/>
      <c r="I424" s="243"/>
      <c r="J424" s="76"/>
    </row>
    <row r="425" spans="1:10" x14ac:dyDescent="0.25">
      <c r="A425" s="11" t="s">
        <v>208</v>
      </c>
      <c r="B425" s="178">
        <f t="shared" si="23"/>
        <v>0.8865284373904686</v>
      </c>
      <c r="D425" s="243"/>
      <c r="E425" s="243" t="s">
        <v>194</v>
      </c>
      <c r="F425" s="243">
        <v>125227</v>
      </c>
      <c r="G425" s="238">
        <f t="shared" si="24"/>
        <v>9.4155639097744364E-3</v>
      </c>
      <c r="H425" s="243"/>
      <c r="I425" s="243"/>
      <c r="J425" s="76"/>
    </row>
    <row r="426" spans="1:10" x14ac:dyDescent="0.25">
      <c r="A426" s="11" t="s">
        <v>208</v>
      </c>
      <c r="B426" s="178">
        <f t="shared" si="23"/>
        <v>2.8337610944654868E-3</v>
      </c>
      <c r="D426" s="243"/>
      <c r="E426" s="243" t="s">
        <v>165</v>
      </c>
      <c r="F426" s="243">
        <v>7080</v>
      </c>
      <c r="G426" s="238">
        <f t="shared" si="24"/>
        <v>5.3233082706766915E-4</v>
      </c>
      <c r="H426" s="243"/>
      <c r="I426" s="243"/>
      <c r="J426" s="76"/>
    </row>
    <row r="427" spans="1:10" x14ac:dyDescent="0.25">
      <c r="A427" s="11" t="s">
        <v>208</v>
      </c>
      <c r="B427" s="178">
        <f t="shared" si="23"/>
        <v>1.7855390355588218E-3</v>
      </c>
      <c r="D427" s="243"/>
      <c r="E427" s="243" t="s">
        <v>84</v>
      </c>
      <c r="F427" s="243">
        <v>5620</v>
      </c>
      <c r="G427" s="238"/>
      <c r="H427" s="243"/>
      <c r="I427" s="243"/>
      <c r="J427" s="76"/>
    </row>
    <row r="428" spans="1:10" x14ac:dyDescent="0.25">
      <c r="A428" s="11" t="s">
        <v>208</v>
      </c>
      <c r="B428" s="178">
        <f t="shared" si="23"/>
        <v>0</v>
      </c>
      <c r="D428" s="243"/>
      <c r="E428" s="243" t="s">
        <v>117</v>
      </c>
      <c r="F428" s="243"/>
      <c r="G428" s="238"/>
      <c r="H428" s="243"/>
      <c r="I428" s="243"/>
      <c r="J428" s="76"/>
    </row>
    <row r="429" spans="1:10" s="243" customFormat="1" x14ac:dyDescent="0.25">
      <c r="A429" s="11" t="s">
        <v>208</v>
      </c>
      <c r="B429" s="178">
        <f t="shared" si="23"/>
        <v>0</v>
      </c>
      <c r="C429" s="11"/>
      <c r="E429" s="243" t="s">
        <v>28</v>
      </c>
      <c r="F429" s="234"/>
      <c r="G429" s="238"/>
      <c r="J429" s="76"/>
    </row>
    <row r="430" spans="1:10" x14ac:dyDescent="0.25">
      <c r="A430" s="11" t="s">
        <v>208</v>
      </c>
      <c r="B430" s="178">
        <f t="shared" si="23"/>
        <v>2.2816897506925207</v>
      </c>
      <c r="D430" s="243"/>
      <c r="E430" s="243" t="s">
        <v>184</v>
      </c>
      <c r="F430" s="243">
        <v>200900</v>
      </c>
      <c r="G430" s="238">
        <f t="shared" si="24"/>
        <v>1.5105263157894736E-2</v>
      </c>
      <c r="H430" s="243"/>
      <c r="I430" s="243"/>
      <c r="J430" s="76"/>
    </row>
    <row r="431" spans="1:10" x14ac:dyDescent="0.25">
      <c r="A431" s="11" t="s">
        <v>208</v>
      </c>
      <c r="B431" s="178">
        <f t="shared" si="23"/>
        <v>17.345909761772848</v>
      </c>
      <c r="D431" s="243"/>
      <c r="E431" s="243" t="s">
        <v>92</v>
      </c>
      <c r="F431" s="243">
        <v>553924</v>
      </c>
      <c r="G431" s="238">
        <f t="shared" si="24"/>
        <v>4.1648421052631578E-2</v>
      </c>
      <c r="H431" s="243"/>
      <c r="I431" s="243"/>
      <c r="J431" s="76"/>
    </row>
    <row r="432" spans="1:10" x14ac:dyDescent="0.25">
      <c r="A432" s="11" t="s">
        <v>208</v>
      </c>
      <c r="B432" s="178">
        <f t="shared" si="23"/>
        <v>5.3086931765503984E-2</v>
      </c>
      <c r="D432" s="243"/>
      <c r="E432" s="243" t="s">
        <v>158</v>
      </c>
      <c r="F432" s="243">
        <v>30644</v>
      </c>
      <c r="G432" s="238">
        <f t="shared" si="24"/>
        <v>2.3040601503759397E-3</v>
      </c>
      <c r="H432" s="243"/>
      <c r="I432" s="243"/>
      <c r="J432" s="76"/>
    </row>
    <row r="433" spans="1:11" x14ac:dyDescent="0.25">
      <c r="A433" s="11" t="s">
        <v>208</v>
      </c>
      <c r="B433" s="178">
        <f t="shared" si="23"/>
        <v>11.657346938775509</v>
      </c>
      <c r="D433" s="243"/>
      <c r="E433" s="243" t="s">
        <v>118</v>
      </c>
      <c r="F433" s="243">
        <v>454100</v>
      </c>
      <c r="G433" s="238">
        <f t="shared" si="24"/>
        <v>3.4142857142857141E-2</v>
      </c>
      <c r="H433" s="243"/>
      <c r="I433" s="243"/>
      <c r="J433" s="76"/>
    </row>
    <row r="434" spans="1:11" x14ac:dyDescent="0.25">
      <c r="A434" s="11" t="s">
        <v>208</v>
      </c>
      <c r="B434" s="178">
        <f t="shared" si="23"/>
        <v>0.32825145570693659</v>
      </c>
      <c r="D434" s="243"/>
      <c r="E434" s="243" t="s">
        <v>218</v>
      </c>
      <c r="F434" s="243">
        <v>76200</v>
      </c>
      <c r="G434" s="238">
        <f t="shared" si="24"/>
        <v>5.7293233082706769E-3</v>
      </c>
      <c r="H434" s="243"/>
      <c r="I434" s="243"/>
      <c r="J434" s="76"/>
    </row>
    <row r="435" spans="1:11" x14ac:dyDescent="0.25">
      <c r="A435" s="11" t="s">
        <v>208</v>
      </c>
      <c r="B435" s="178">
        <f t="shared" si="23"/>
        <v>1.4615537396121887E-2</v>
      </c>
      <c r="D435" s="243"/>
      <c r="E435" s="243" t="s">
        <v>29</v>
      </c>
      <c r="F435" s="243">
        <v>16079</v>
      </c>
      <c r="G435" s="238">
        <f t="shared" si="24"/>
        <v>1.2089473684210527E-3</v>
      </c>
      <c r="H435" s="243"/>
      <c r="I435" s="243"/>
      <c r="J435" s="76"/>
    </row>
    <row r="436" spans="1:11" x14ac:dyDescent="0.25">
      <c r="A436" s="11" t="s">
        <v>208</v>
      </c>
      <c r="B436" s="178">
        <f t="shared" si="23"/>
        <v>18.367346938775508</v>
      </c>
      <c r="D436" s="243"/>
      <c r="E436" s="243" t="s">
        <v>16</v>
      </c>
      <c r="F436" s="243">
        <v>570000</v>
      </c>
      <c r="G436" s="238">
        <f t="shared" si="24"/>
        <v>4.2857142857142858E-2</v>
      </c>
      <c r="H436" s="243"/>
      <c r="I436" s="243"/>
      <c r="J436" s="76"/>
    </row>
    <row r="437" spans="1:11" x14ac:dyDescent="0.25">
      <c r="A437" s="11" t="s">
        <v>208</v>
      </c>
      <c r="B437" s="178">
        <f t="shared" si="23"/>
        <v>4.5791169653456948E-5</v>
      </c>
      <c r="D437" s="243"/>
      <c r="E437" s="243" t="s">
        <v>219</v>
      </c>
      <c r="F437" s="243">
        <v>900</v>
      </c>
      <c r="G437" s="238">
        <f t="shared" si="24"/>
        <v>6.7669172932330828E-5</v>
      </c>
      <c r="H437" s="243"/>
      <c r="I437" s="243"/>
      <c r="J437" s="76"/>
    </row>
    <row r="438" spans="1:11" x14ac:dyDescent="0.25">
      <c r="A438" s="11" t="s">
        <v>208</v>
      </c>
      <c r="B438" s="178">
        <f t="shared" si="23"/>
        <v>0.4190858725761773</v>
      </c>
      <c r="D438" s="243"/>
      <c r="E438" s="243" t="s">
        <v>37</v>
      </c>
      <c r="F438" s="243">
        <v>86100</v>
      </c>
      <c r="G438" s="238">
        <f t="shared" si="24"/>
        <v>6.4736842105263155E-3</v>
      </c>
      <c r="H438" s="243"/>
      <c r="I438" s="243"/>
      <c r="J438" s="76"/>
    </row>
    <row r="439" spans="1:11" x14ac:dyDescent="0.25">
      <c r="A439" s="11" t="s">
        <v>208</v>
      </c>
      <c r="B439" s="178">
        <f t="shared" si="23"/>
        <v>0</v>
      </c>
      <c r="D439" s="243"/>
      <c r="E439" s="243" t="s">
        <v>120</v>
      </c>
      <c r="F439" s="243"/>
      <c r="G439" s="238"/>
      <c r="H439" s="243"/>
      <c r="I439" s="243"/>
      <c r="J439" s="76"/>
    </row>
    <row r="440" spans="1:11" x14ac:dyDescent="0.25">
      <c r="A440" s="11" t="s">
        <v>208</v>
      </c>
      <c r="B440" s="178">
        <f t="shared" si="23"/>
        <v>1.0624804377861947</v>
      </c>
      <c r="D440" s="243"/>
      <c r="E440" s="243" t="s">
        <v>121</v>
      </c>
      <c r="F440" s="243">
        <v>137092</v>
      </c>
      <c r="G440" s="238">
        <f t="shared" si="24"/>
        <v>1.030766917293233E-2</v>
      </c>
      <c r="H440" s="243"/>
      <c r="I440" s="243"/>
      <c r="J440" s="76"/>
    </row>
    <row r="441" spans="1:11" x14ac:dyDescent="0.25">
      <c r="A441" s="11" t="s">
        <v>208</v>
      </c>
      <c r="B441" s="178">
        <f t="shared" si="23"/>
        <v>3.0722445813782581E-2</v>
      </c>
      <c r="D441" s="243"/>
      <c r="E441" s="243" t="s">
        <v>32</v>
      </c>
      <c r="F441" s="243">
        <v>23312</v>
      </c>
      <c r="G441" s="238">
        <f t="shared" si="24"/>
        <v>1.752781954887218E-3</v>
      </c>
      <c r="H441" s="243"/>
      <c r="I441" s="243"/>
      <c r="J441" s="76"/>
    </row>
    <row r="442" spans="1:11" x14ac:dyDescent="0.25">
      <c r="A442" s="11" t="s">
        <v>208</v>
      </c>
      <c r="B442" s="178">
        <f t="shared" si="23"/>
        <v>0.34187321075244498</v>
      </c>
      <c r="D442" s="243"/>
      <c r="E442" s="243" t="s">
        <v>174</v>
      </c>
      <c r="F442" s="243">
        <v>77765</v>
      </c>
      <c r="G442" s="238">
        <f t="shared" si="24"/>
        <v>5.8469924812030076E-3</v>
      </c>
      <c r="H442" s="243"/>
      <c r="I442" s="243"/>
      <c r="J442" s="76"/>
    </row>
    <row r="443" spans="1:11" x14ac:dyDescent="0.25">
      <c r="A443" s="11" t="s">
        <v>208</v>
      </c>
      <c r="B443" s="178">
        <f t="shared" si="23"/>
        <v>0</v>
      </c>
      <c r="D443" s="243"/>
      <c r="E443" s="243" t="s">
        <v>46</v>
      </c>
      <c r="F443" s="234"/>
      <c r="G443" s="238"/>
      <c r="H443" s="243"/>
      <c r="I443" s="243"/>
      <c r="J443" s="76"/>
    </row>
    <row r="444" spans="1:11" x14ac:dyDescent="0.25">
      <c r="A444" s="11" t="s">
        <v>208</v>
      </c>
      <c r="B444" s="178">
        <f t="shared" si="23"/>
        <v>0.32870823726609755</v>
      </c>
      <c r="D444" s="243"/>
      <c r="E444" s="243" t="s">
        <v>31</v>
      </c>
      <c r="F444" s="243">
        <v>76253</v>
      </c>
      <c r="G444" s="238">
        <f t="shared" si="24"/>
        <v>5.7333082706766915E-3</v>
      </c>
      <c r="H444" s="243"/>
      <c r="I444" s="243"/>
      <c r="J444" s="76"/>
    </row>
    <row r="445" spans="1:11" x14ac:dyDescent="0.25">
      <c r="A445" s="11" t="s">
        <v>208</v>
      </c>
      <c r="B445" s="178">
        <f t="shared" si="23"/>
        <v>117.22539431284979</v>
      </c>
      <c r="D445" s="243"/>
      <c r="E445" s="243" t="s">
        <v>38</v>
      </c>
      <c r="F445" s="243">
        <v>1440000</v>
      </c>
      <c r="G445" s="238">
        <f t="shared" si="24"/>
        <v>0.10827067669172932</v>
      </c>
      <c r="H445" s="243"/>
      <c r="I445" s="243"/>
      <c r="J445" s="76"/>
    </row>
    <row r="446" spans="1:11" x14ac:dyDescent="0.25">
      <c r="A446" s="11" t="s">
        <v>208</v>
      </c>
      <c r="B446" s="178">
        <f t="shared" si="23"/>
        <v>0.27700831024930744</v>
      </c>
      <c r="D446" s="243"/>
      <c r="E446" s="243" t="s">
        <v>129</v>
      </c>
      <c r="F446" s="243">
        <v>70000</v>
      </c>
      <c r="G446" s="238">
        <f t="shared" si="24"/>
        <v>5.263157894736842E-3</v>
      </c>
      <c r="H446" s="243"/>
      <c r="I446" s="243"/>
      <c r="J446" s="76"/>
    </row>
    <row r="447" spans="1:11" x14ac:dyDescent="0.25">
      <c r="A447" s="11" t="s">
        <v>208</v>
      </c>
      <c r="B447" s="178">
        <f t="shared" si="23"/>
        <v>3.5078755158573118</v>
      </c>
      <c r="D447" s="243"/>
      <c r="E447" s="243" t="s">
        <v>89</v>
      </c>
      <c r="F447" s="243">
        <v>249100</v>
      </c>
      <c r="G447" s="238">
        <f t="shared" si="24"/>
        <v>1.8729323308270675E-2</v>
      </c>
      <c r="H447" s="243"/>
      <c r="I447" s="243"/>
      <c r="J447" s="76"/>
    </row>
    <row r="448" spans="1:11" x14ac:dyDescent="0.25">
      <c r="A448" s="150" t="s">
        <v>208</v>
      </c>
      <c r="B448" s="131">
        <f t="shared" si="23"/>
        <v>2.5025812651930583E-4</v>
      </c>
      <c r="C448" s="150"/>
      <c r="D448" s="12"/>
      <c r="E448" s="12" t="s">
        <v>86</v>
      </c>
      <c r="F448" s="12">
        <v>2104</v>
      </c>
      <c r="G448" s="237">
        <f>F448/$J$395</f>
        <v>1.5819548872180451E-4</v>
      </c>
      <c r="H448" s="12"/>
      <c r="I448" s="12"/>
      <c r="J448" s="147"/>
      <c r="K448" s="12"/>
    </row>
    <row r="449" spans="1:11" x14ac:dyDescent="0.25">
      <c r="A449" s="11" t="s">
        <v>224</v>
      </c>
      <c r="B449" s="178">
        <f>POWER((F449/$J$449)*100, 2)</f>
        <v>1.4203638661394902E-2</v>
      </c>
      <c r="C449" s="11">
        <f>SUM(B449:B491)</f>
        <v>1076.846124595874</v>
      </c>
      <c r="D449" s="250"/>
      <c r="E449" s="250" t="s">
        <v>225</v>
      </c>
      <c r="F449" s="250">
        <v>10452</v>
      </c>
      <c r="G449" s="238">
        <f>F449/$J$449</f>
        <v>1.1917901938426454E-3</v>
      </c>
      <c r="H449" s="250"/>
      <c r="I449" s="250"/>
      <c r="J449" s="76">
        <v>8770000</v>
      </c>
      <c r="K449" s="250"/>
    </row>
    <row r="450" spans="1:11" x14ac:dyDescent="0.25">
      <c r="A450" s="11" t="s">
        <v>224</v>
      </c>
      <c r="B450" s="178">
        <f t="shared" ref="B450:B491" si="25">POWER((F450/$J$449)*100, 2)</f>
        <v>0.15798132224893355</v>
      </c>
      <c r="D450" s="250"/>
      <c r="E450" s="250" t="s">
        <v>81</v>
      </c>
      <c r="F450" s="250">
        <v>34858</v>
      </c>
      <c r="G450" s="238">
        <f t="shared" ref="G450:G491" si="26">F450/$J$449</f>
        <v>3.9746864310148235E-3</v>
      </c>
      <c r="H450" s="250"/>
      <c r="I450" s="250"/>
      <c r="J450" s="76"/>
      <c r="K450" s="250"/>
    </row>
    <row r="451" spans="1:11" x14ac:dyDescent="0.25">
      <c r="A451" s="11" t="s">
        <v>224</v>
      </c>
      <c r="B451" s="178">
        <f t="shared" si="25"/>
        <v>262.1666846523795</v>
      </c>
      <c r="D451" s="250"/>
      <c r="E451" s="250" t="s">
        <v>5</v>
      </c>
      <c r="F451" s="250">
        <v>1420000</v>
      </c>
      <c r="G451" s="238">
        <f t="shared" si="26"/>
        <v>0.16191562143671609</v>
      </c>
      <c r="H451" s="250"/>
      <c r="I451" s="250"/>
      <c r="J451" s="76"/>
      <c r="K451" s="250"/>
    </row>
    <row r="452" spans="1:11" x14ac:dyDescent="0.25">
      <c r="A452" s="11" t="s">
        <v>224</v>
      </c>
      <c r="B452" s="178">
        <f t="shared" si="25"/>
        <v>2.8917060669926635</v>
      </c>
      <c r="D452" s="250"/>
      <c r="E452" s="250" t="s">
        <v>93</v>
      </c>
      <c r="F452" s="250">
        <v>149134</v>
      </c>
      <c r="G452" s="238">
        <f t="shared" si="26"/>
        <v>1.7005017103762829E-2</v>
      </c>
      <c r="H452" s="250"/>
      <c r="I452" s="250"/>
      <c r="J452" s="76"/>
      <c r="K452" s="250"/>
    </row>
    <row r="453" spans="1:11" x14ac:dyDescent="0.25">
      <c r="A453" s="11" t="s">
        <v>224</v>
      </c>
      <c r="B453" s="178">
        <f t="shared" si="25"/>
        <v>1.1701548114815591E-5</v>
      </c>
      <c r="D453" s="250"/>
      <c r="E453" s="250" t="s">
        <v>39</v>
      </c>
      <c r="F453" s="250">
        <v>300</v>
      </c>
      <c r="G453" s="238">
        <f t="shared" si="26"/>
        <v>3.4207525655644243E-5</v>
      </c>
      <c r="H453" s="250"/>
      <c r="I453" s="250"/>
      <c r="J453" s="76"/>
      <c r="K453" s="250"/>
    </row>
    <row r="454" spans="1:11" x14ac:dyDescent="0.25">
      <c r="A454" s="11" t="s">
        <v>224</v>
      </c>
      <c r="B454" s="178">
        <f t="shared" si="25"/>
        <v>1.3067852747718525</v>
      </c>
      <c r="D454" s="250"/>
      <c r="E454" s="250" t="s">
        <v>6</v>
      </c>
      <c r="F454" s="250">
        <v>100254</v>
      </c>
      <c r="G454" s="238">
        <f t="shared" si="26"/>
        <v>1.1431470923603193E-2</v>
      </c>
      <c r="H454" s="250"/>
      <c r="I454" s="250"/>
      <c r="J454" s="76"/>
      <c r="K454" s="250"/>
    </row>
    <row r="455" spans="1:11" x14ac:dyDescent="0.25">
      <c r="A455" s="11" t="s">
        <v>224</v>
      </c>
      <c r="B455" s="178">
        <f t="shared" si="25"/>
        <v>1.1488319904723394E-2</v>
      </c>
      <c r="D455" s="250"/>
      <c r="E455" s="250" t="s">
        <v>101</v>
      </c>
      <c r="F455" s="250">
        <v>9400</v>
      </c>
      <c r="G455" s="238">
        <f t="shared" si="26"/>
        <v>1.0718358038768528E-3</v>
      </c>
      <c r="H455" s="250"/>
      <c r="I455" s="250"/>
      <c r="J455" s="76"/>
      <c r="K455" s="250"/>
    </row>
    <row r="456" spans="1:11" x14ac:dyDescent="0.25">
      <c r="A456" s="11" t="s">
        <v>224</v>
      </c>
      <c r="B456" s="178">
        <f t="shared" si="25"/>
        <v>2.4829254910424653E-5</v>
      </c>
      <c r="D456" s="250"/>
      <c r="E456" s="250" t="s">
        <v>102</v>
      </c>
      <c r="F456" s="250">
        <v>437</v>
      </c>
      <c r="G456" s="238">
        <f t="shared" si="26"/>
        <v>4.9828962371721781E-5</v>
      </c>
      <c r="H456" s="250"/>
      <c r="I456" s="250"/>
      <c r="J456" s="76"/>
      <c r="K456" s="250"/>
    </row>
    <row r="457" spans="1:11" x14ac:dyDescent="0.25">
      <c r="A457" s="11" t="s">
        <v>224</v>
      </c>
      <c r="B457" s="178">
        <f t="shared" si="25"/>
        <v>130.60085194603246</v>
      </c>
      <c r="D457" s="250"/>
      <c r="E457" s="250" t="s">
        <v>82</v>
      </c>
      <c r="F457" s="250">
        <v>1002242</v>
      </c>
      <c r="G457" s="238">
        <f t="shared" si="26"/>
        <v>0.11428072976054732</v>
      </c>
      <c r="H457" s="250"/>
      <c r="I457" s="250"/>
      <c r="J457" s="76"/>
      <c r="K457" s="250"/>
    </row>
    <row r="458" spans="1:11" x14ac:dyDescent="0.25">
      <c r="A458" s="11" t="s">
        <v>224</v>
      </c>
      <c r="B458" s="178">
        <f t="shared" si="25"/>
        <v>0.12821625618069271</v>
      </c>
      <c r="D458" s="250"/>
      <c r="E458" s="250" t="s">
        <v>151</v>
      </c>
      <c r="F458" s="250">
        <v>31403</v>
      </c>
      <c r="G458" s="238">
        <f t="shared" si="26"/>
        <v>3.5807297605473204E-3</v>
      </c>
      <c r="H458" s="250"/>
      <c r="I458" s="250"/>
      <c r="J458" s="76"/>
      <c r="K458" s="250"/>
    </row>
    <row r="459" spans="1:11" x14ac:dyDescent="0.25">
      <c r="A459" s="11" t="s">
        <v>224</v>
      </c>
      <c r="B459" s="178">
        <f t="shared" si="25"/>
        <v>411.94650052201911</v>
      </c>
      <c r="D459" s="250"/>
      <c r="E459" s="250" t="s">
        <v>226</v>
      </c>
      <c r="F459" s="250">
        <v>1780000</v>
      </c>
      <c r="G459" s="238">
        <f t="shared" si="26"/>
        <v>0.20296465222348917</v>
      </c>
      <c r="H459" s="250"/>
      <c r="I459" s="250"/>
      <c r="J459" s="76"/>
      <c r="K459" s="250"/>
    </row>
    <row r="460" spans="1:11" x14ac:dyDescent="0.25">
      <c r="A460" s="11" t="s">
        <v>224</v>
      </c>
      <c r="B460" s="178">
        <f t="shared" si="25"/>
        <v>6.0100451289705637E-6</v>
      </c>
      <c r="D460" s="250"/>
      <c r="E460" s="250" t="s">
        <v>213</v>
      </c>
      <c r="F460" s="250">
        <v>215</v>
      </c>
      <c r="G460" s="238">
        <f t="shared" si="26"/>
        <v>2.4515393386545041E-5</v>
      </c>
      <c r="H460" s="250"/>
      <c r="I460" s="250"/>
      <c r="J460" s="76"/>
      <c r="K460" s="250"/>
    </row>
    <row r="461" spans="1:11" x14ac:dyDescent="0.25">
      <c r="A461" s="11" t="s">
        <v>224</v>
      </c>
      <c r="B461" s="178">
        <f t="shared" si="25"/>
        <v>1.3001720127572879E-6</v>
      </c>
      <c r="D461" s="250"/>
      <c r="E461" s="250" t="s">
        <v>222</v>
      </c>
      <c r="F461" s="250">
        <v>100</v>
      </c>
      <c r="G461" s="238">
        <f t="shared" si="26"/>
        <v>1.1402508551881415E-5</v>
      </c>
      <c r="H461" s="250"/>
      <c r="I461" s="250"/>
      <c r="J461" s="76"/>
      <c r="K461" s="250"/>
    </row>
    <row r="462" spans="1:11" x14ac:dyDescent="0.25">
      <c r="A462" s="11" t="s">
        <v>224</v>
      </c>
      <c r="B462" s="178">
        <f t="shared" si="25"/>
        <v>0.12089299051264482</v>
      </c>
      <c r="D462" s="250"/>
      <c r="E462" s="250" t="s">
        <v>134</v>
      </c>
      <c r="F462" s="250">
        <v>30493</v>
      </c>
      <c r="G462" s="238">
        <f t="shared" si="26"/>
        <v>3.4769669327251993E-3</v>
      </c>
      <c r="H462" s="250"/>
      <c r="I462" s="250"/>
      <c r="J462" s="76"/>
      <c r="K462" s="250"/>
    </row>
    <row r="463" spans="1:11" x14ac:dyDescent="0.25">
      <c r="A463" s="11" t="s">
        <v>224</v>
      </c>
      <c r="B463" s="178">
        <f t="shared" si="25"/>
        <v>5.2006880510291515E-6</v>
      </c>
      <c r="D463" s="250"/>
      <c r="E463" s="250" t="s">
        <v>108</v>
      </c>
      <c r="F463" s="250">
        <v>200</v>
      </c>
      <c r="G463" s="238">
        <f t="shared" si="26"/>
        <v>2.2805017103762829E-5</v>
      </c>
      <c r="H463" s="250"/>
      <c r="I463" s="250"/>
      <c r="J463" s="76"/>
      <c r="K463" s="250"/>
    </row>
    <row r="464" spans="1:11" x14ac:dyDescent="0.25">
      <c r="A464" s="11" t="s">
        <v>224</v>
      </c>
      <c r="B464" s="178">
        <f t="shared" si="25"/>
        <v>3.7134212856360892E-2</v>
      </c>
      <c r="D464" s="250"/>
      <c r="E464" s="250" t="s">
        <v>21</v>
      </c>
      <c r="F464" s="250">
        <v>16900</v>
      </c>
      <c r="G464" s="238">
        <f t="shared" si="26"/>
        <v>1.9270239452679589E-3</v>
      </c>
      <c r="H464" s="250"/>
      <c r="I464" s="250"/>
      <c r="J464" s="76"/>
      <c r="K464" s="250"/>
    </row>
    <row r="465" spans="1:11" x14ac:dyDescent="0.25">
      <c r="A465" s="11" t="s">
        <v>224</v>
      </c>
      <c r="B465" s="178">
        <f t="shared" si="25"/>
        <v>0.12677497220882322</v>
      </c>
      <c r="D465" s="250"/>
      <c r="E465" s="250" t="s">
        <v>227</v>
      </c>
      <c r="F465" s="250">
        <v>31226</v>
      </c>
      <c r="G465" s="238">
        <f t="shared" si="26"/>
        <v>3.5605473204104905E-3</v>
      </c>
      <c r="H465" s="250"/>
      <c r="I465" s="250"/>
      <c r="J465" s="76"/>
      <c r="K465" s="250"/>
    </row>
    <row r="466" spans="1:11" x14ac:dyDescent="0.25">
      <c r="A466" s="11" t="s">
        <v>224</v>
      </c>
      <c r="B466" s="178">
        <f t="shared" si="25"/>
        <v>2.6960366856535116</v>
      </c>
      <c r="D466" s="250"/>
      <c r="E466" s="250" t="s">
        <v>9</v>
      </c>
      <c r="F466" s="250">
        <v>144000</v>
      </c>
      <c r="G466" s="238">
        <f t="shared" si="26"/>
        <v>1.6419612314709234E-2</v>
      </c>
      <c r="H466" s="250"/>
      <c r="I466" s="250"/>
      <c r="J466" s="76"/>
      <c r="K466" s="250"/>
    </row>
    <row r="467" spans="1:11" x14ac:dyDescent="0.25">
      <c r="A467" s="11" t="s">
        <v>224</v>
      </c>
      <c r="B467" s="178">
        <f t="shared" si="25"/>
        <v>1.0531393303334033</v>
      </c>
      <c r="D467" s="250"/>
      <c r="E467" s="250" t="s">
        <v>24</v>
      </c>
      <c r="F467" s="250">
        <v>90000</v>
      </c>
      <c r="G467" s="238">
        <f t="shared" si="26"/>
        <v>1.0262257696693273E-2</v>
      </c>
      <c r="H467" s="250"/>
      <c r="I467" s="250"/>
      <c r="J467" s="76"/>
      <c r="K467" s="250"/>
    </row>
    <row r="468" spans="1:11" x14ac:dyDescent="0.25">
      <c r="A468" s="11" t="s">
        <v>224</v>
      </c>
      <c r="B468" s="178">
        <f t="shared" si="25"/>
        <v>8.9847499091829874</v>
      </c>
      <c r="D468" s="250"/>
      <c r="E468" s="250" t="s">
        <v>110</v>
      </c>
      <c r="F468" s="250">
        <v>262877</v>
      </c>
      <c r="G468" s="238">
        <f t="shared" si="26"/>
        <v>2.9974572405929305E-2</v>
      </c>
      <c r="H468" s="250"/>
      <c r="I468" s="250"/>
      <c r="J468" s="76"/>
      <c r="K468" s="250"/>
    </row>
    <row r="469" spans="1:11" x14ac:dyDescent="0.25">
      <c r="A469" s="11" t="s">
        <v>224</v>
      </c>
      <c r="B469" s="178">
        <f t="shared" si="25"/>
        <v>0</v>
      </c>
      <c r="D469" s="250"/>
      <c r="E469" s="250" t="s">
        <v>25</v>
      </c>
      <c r="F469" s="250"/>
      <c r="G469" s="238"/>
      <c r="H469" s="250"/>
      <c r="I469" s="250"/>
      <c r="J469" s="76"/>
      <c r="K469" s="250"/>
    </row>
    <row r="470" spans="1:11" x14ac:dyDescent="0.25">
      <c r="A470" s="11" t="s">
        <v>224</v>
      </c>
      <c r="B470" s="178">
        <f t="shared" si="25"/>
        <v>0.52593091679029136</v>
      </c>
      <c r="D470" s="250"/>
      <c r="E470" s="250" t="s">
        <v>111</v>
      </c>
      <c r="F470" s="250">
        <v>63601</v>
      </c>
      <c r="G470" s="238">
        <f t="shared" si="26"/>
        <v>7.2521094640820979E-3</v>
      </c>
      <c r="H470" s="250"/>
      <c r="I470" s="250"/>
      <c r="J470" s="76"/>
      <c r="K470" s="250"/>
    </row>
    <row r="471" spans="1:11" x14ac:dyDescent="0.25">
      <c r="A471" s="11" t="s">
        <v>224</v>
      </c>
      <c r="B471" s="178">
        <f t="shared" si="25"/>
        <v>13.733066884748853</v>
      </c>
      <c r="D471" s="250"/>
      <c r="E471" s="250" t="s">
        <v>228</v>
      </c>
      <c r="F471" s="250">
        <v>325000</v>
      </c>
      <c r="G471" s="238">
        <f t="shared" si="26"/>
        <v>3.7058152793614595E-2</v>
      </c>
      <c r="H471" s="250"/>
      <c r="I471" s="250"/>
      <c r="J471" s="76"/>
      <c r="K471" s="250"/>
    </row>
    <row r="472" spans="1:11" x14ac:dyDescent="0.25">
      <c r="A472" s="11" t="s">
        <v>224</v>
      </c>
      <c r="B472" s="178">
        <f t="shared" si="25"/>
        <v>0.46806192459262369</v>
      </c>
      <c r="D472" s="250"/>
      <c r="E472" s="250" t="s">
        <v>220</v>
      </c>
      <c r="F472" s="250">
        <v>60000</v>
      </c>
      <c r="G472" s="238">
        <f t="shared" si="26"/>
        <v>6.8415051311288486E-3</v>
      </c>
      <c r="H472" s="250"/>
      <c r="I472" s="250"/>
      <c r="J472" s="76"/>
      <c r="K472" s="250"/>
    </row>
    <row r="473" spans="1:11" x14ac:dyDescent="0.25">
      <c r="A473" s="11" t="s">
        <v>224</v>
      </c>
      <c r="B473" s="178">
        <f t="shared" si="25"/>
        <v>1.711711247398031E-2</v>
      </c>
      <c r="D473" s="250"/>
      <c r="E473" s="250" t="s">
        <v>170</v>
      </c>
      <c r="F473" s="250">
        <v>11474</v>
      </c>
      <c r="G473" s="238">
        <f t="shared" si="26"/>
        <v>1.3083238312428735E-3</v>
      </c>
      <c r="H473" s="250"/>
      <c r="I473" s="250"/>
      <c r="J473" s="76"/>
      <c r="K473" s="250"/>
    </row>
    <row r="474" spans="1:11" x14ac:dyDescent="0.25">
      <c r="A474" s="11" t="s">
        <v>224</v>
      </c>
      <c r="B474" s="178">
        <f t="shared" si="25"/>
        <v>1.9351760237879472E-2</v>
      </c>
      <c r="D474" s="250"/>
      <c r="E474" s="250" t="s">
        <v>229</v>
      </c>
      <c r="F474" s="250">
        <v>12200</v>
      </c>
      <c r="G474" s="238">
        <f t="shared" si="26"/>
        <v>1.3911060433295325E-3</v>
      </c>
      <c r="H474" s="250"/>
      <c r="I474" s="250"/>
      <c r="J474" s="76"/>
      <c r="K474" s="250"/>
    </row>
    <row r="475" spans="1:11" x14ac:dyDescent="0.25">
      <c r="A475" s="11" t="s">
        <v>224</v>
      </c>
      <c r="B475" s="178">
        <f t="shared" si="25"/>
        <v>20.059673953394039</v>
      </c>
      <c r="D475" s="250"/>
      <c r="E475" s="250" t="s">
        <v>56</v>
      </c>
      <c r="F475" s="250">
        <v>392791</v>
      </c>
      <c r="G475" s="238">
        <f t="shared" si="26"/>
        <v>4.4788027366020527E-2</v>
      </c>
      <c r="H475" s="250"/>
      <c r="I475" s="250"/>
      <c r="J475" s="76"/>
      <c r="K475" s="250"/>
    </row>
    <row r="476" spans="1:11" x14ac:dyDescent="0.25">
      <c r="A476" s="11" t="s">
        <v>224</v>
      </c>
      <c r="B476" s="178">
        <f t="shared" si="25"/>
        <v>1.3810671676662822</v>
      </c>
      <c r="D476" s="250"/>
      <c r="E476" s="250" t="s">
        <v>165</v>
      </c>
      <c r="F476" s="250">
        <v>103064</v>
      </c>
      <c r="G476" s="238">
        <f t="shared" si="26"/>
        <v>1.175188141391106E-2</v>
      </c>
      <c r="H476" s="250"/>
      <c r="I476" s="250"/>
      <c r="J476" s="76"/>
      <c r="K476" s="250"/>
    </row>
    <row r="477" spans="1:11" x14ac:dyDescent="0.25">
      <c r="A477" s="11" t="s">
        <v>224</v>
      </c>
      <c r="B477" s="178">
        <f t="shared" si="25"/>
        <v>0.19903603634760877</v>
      </c>
      <c r="D477" s="250"/>
      <c r="E477" s="250" t="s">
        <v>84</v>
      </c>
      <c r="F477" s="250">
        <v>39126</v>
      </c>
      <c r="G477" s="238">
        <f t="shared" si="26"/>
        <v>4.461345496009122E-3</v>
      </c>
      <c r="H477" s="250"/>
      <c r="I477" s="250"/>
      <c r="J477" s="76"/>
      <c r="K477" s="250"/>
    </row>
    <row r="478" spans="1:11" x14ac:dyDescent="0.25">
      <c r="A478" s="11" t="s">
        <v>224</v>
      </c>
      <c r="B478" s="178">
        <f t="shared" si="25"/>
        <v>107.73895559899572</v>
      </c>
      <c r="D478" s="250"/>
      <c r="E478" s="250" t="s">
        <v>92</v>
      </c>
      <c r="F478" s="250">
        <v>910303</v>
      </c>
      <c r="G478" s="238">
        <f t="shared" si="26"/>
        <v>0.10379737742303306</v>
      </c>
      <c r="H478" s="250"/>
      <c r="I478" s="250"/>
      <c r="J478" s="76"/>
      <c r="K478" s="250"/>
    </row>
    <row r="479" spans="1:11" x14ac:dyDescent="0.25">
      <c r="A479" s="11" t="s">
        <v>224</v>
      </c>
      <c r="B479" s="178">
        <f t="shared" si="25"/>
        <v>3.2007127542973932</v>
      </c>
      <c r="D479" s="250"/>
      <c r="E479" s="250" t="s">
        <v>118</v>
      </c>
      <c r="F479" s="250">
        <v>156900</v>
      </c>
      <c r="G479" s="238">
        <f t="shared" si="26"/>
        <v>1.7890535917901938E-2</v>
      </c>
      <c r="H479" s="250"/>
      <c r="I479" s="250"/>
      <c r="J479" s="76"/>
      <c r="K479" s="250"/>
    </row>
    <row r="480" spans="1:11" x14ac:dyDescent="0.25">
      <c r="A480" s="11" t="s">
        <v>224</v>
      </c>
      <c r="B480" s="178">
        <f t="shared" si="25"/>
        <v>9.8003979176445058E-2</v>
      </c>
      <c r="D480" s="250"/>
      <c r="E480" s="250" t="s">
        <v>29</v>
      </c>
      <c r="F480" s="250">
        <v>27455</v>
      </c>
      <c r="G480" s="238">
        <f t="shared" si="26"/>
        <v>3.1305587229190422E-3</v>
      </c>
      <c r="H480" s="250"/>
      <c r="I480" s="250"/>
      <c r="J480" s="76"/>
      <c r="K480" s="250"/>
    </row>
    <row r="481" spans="1:11" x14ac:dyDescent="0.25">
      <c r="A481" s="11" t="s">
        <v>224</v>
      </c>
      <c r="B481" s="178">
        <f t="shared" si="25"/>
        <v>2.4047981547958797</v>
      </c>
      <c r="D481" s="250"/>
      <c r="E481" s="250" t="s">
        <v>230</v>
      </c>
      <c r="F481" s="250">
        <v>136000</v>
      </c>
      <c r="G481" s="238">
        <f t="shared" si="26"/>
        <v>1.5507411630558724E-2</v>
      </c>
      <c r="H481" s="250"/>
      <c r="I481" s="250"/>
      <c r="J481" s="76"/>
      <c r="K481" s="250"/>
    </row>
    <row r="482" spans="1:11" x14ac:dyDescent="0.25">
      <c r="A482" s="11" t="s">
        <v>224</v>
      </c>
      <c r="B482" s="178">
        <f t="shared" si="25"/>
        <v>1.1701548114815591E-3</v>
      </c>
      <c r="D482" s="250"/>
      <c r="E482" s="250" t="s">
        <v>231</v>
      </c>
      <c r="F482" s="250">
        <v>3000</v>
      </c>
      <c r="G482" s="238">
        <f t="shared" si="26"/>
        <v>3.4207525655644244E-4</v>
      </c>
      <c r="H482" s="250"/>
      <c r="I482" s="250"/>
      <c r="J482" s="76"/>
      <c r="K482" s="250"/>
    </row>
    <row r="483" spans="1:11" x14ac:dyDescent="0.25">
      <c r="A483" s="11" t="s">
        <v>224</v>
      </c>
      <c r="B483" s="178">
        <f t="shared" si="25"/>
        <v>1.386861761811088E-3</v>
      </c>
      <c r="D483" s="250"/>
      <c r="E483" s="250" t="s">
        <v>233</v>
      </c>
      <c r="F483" s="250">
        <v>3266</v>
      </c>
      <c r="G483" s="238">
        <f t="shared" si="26"/>
        <v>3.72405929304447E-4</v>
      </c>
      <c r="H483" s="250"/>
      <c r="I483" s="250"/>
      <c r="J483" s="76"/>
      <c r="K483" s="250"/>
    </row>
    <row r="484" spans="1:11" x14ac:dyDescent="0.25">
      <c r="A484" s="11" t="s">
        <v>224</v>
      </c>
      <c r="B484" s="178">
        <f t="shared" si="25"/>
        <v>0.51118423684453462</v>
      </c>
      <c r="D484" s="250"/>
      <c r="E484" s="250" t="s">
        <v>121</v>
      </c>
      <c r="F484" s="250">
        <v>62703</v>
      </c>
      <c r="G484" s="238">
        <f t="shared" si="26"/>
        <v>7.1497149372862032E-3</v>
      </c>
      <c r="H484" s="250"/>
      <c r="I484" s="250"/>
      <c r="J484" s="76"/>
      <c r="K484" s="250"/>
    </row>
    <row r="485" spans="1:11" x14ac:dyDescent="0.25">
      <c r="A485" s="11" t="s">
        <v>224</v>
      </c>
      <c r="B485" s="178">
        <f t="shared" si="25"/>
        <v>5.2528249487407184</v>
      </c>
      <c r="D485" s="250"/>
      <c r="E485" s="250" t="s">
        <v>32</v>
      </c>
      <c r="F485" s="250">
        <v>201000</v>
      </c>
      <c r="G485" s="238">
        <f t="shared" si="26"/>
        <v>2.2919042189281643E-2</v>
      </c>
      <c r="H485" s="250"/>
      <c r="I485" s="250"/>
      <c r="J485" s="76"/>
      <c r="K485" s="250"/>
    </row>
    <row r="486" spans="1:11" x14ac:dyDescent="0.25">
      <c r="A486" s="11" t="s">
        <v>224</v>
      </c>
      <c r="B486" s="178">
        <f t="shared" si="25"/>
        <v>4.0635572113390612</v>
      </c>
      <c r="D486" s="250"/>
      <c r="E486" s="250" t="s">
        <v>174</v>
      </c>
      <c r="F486" s="250">
        <v>176788</v>
      </c>
      <c r="G486" s="238">
        <f t="shared" si="26"/>
        <v>2.0158266818700116E-2</v>
      </c>
      <c r="H486" s="250"/>
      <c r="I486" s="250"/>
      <c r="J486" s="76"/>
      <c r="K486" s="250"/>
    </row>
    <row r="487" spans="1:11" x14ac:dyDescent="0.25">
      <c r="A487" s="11" t="s">
        <v>224</v>
      </c>
      <c r="B487" s="178">
        <f t="shared" si="25"/>
        <v>9.4782539730006277E-2</v>
      </c>
      <c r="D487" s="250"/>
      <c r="E487" s="250" t="s">
        <v>232</v>
      </c>
      <c r="F487" s="250">
        <v>27000</v>
      </c>
      <c r="G487" s="238">
        <f t="shared" si="26"/>
        <v>3.0786773090079817E-3</v>
      </c>
      <c r="H487" s="250"/>
      <c r="I487" s="250"/>
      <c r="J487" s="76"/>
      <c r="K487" s="250"/>
    </row>
    <row r="488" spans="1:11" x14ac:dyDescent="0.25">
      <c r="A488" s="11" t="s">
        <v>224</v>
      </c>
      <c r="B488" s="178">
        <f t="shared" si="25"/>
        <v>0.22120021595857139</v>
      </c>
      <c r="D488" s="250"/>
      <c r="E488" s="250" t="s">
        <v>166</v>
      </c>
      <c r="F488" s="250">
        <v>41247</v>
      </c>
      <c r="G488" s="238">
        <f t="shared" si="26"/>
        <v>4.7031927023945272E-3</v>
      </c>
      <c r="H488" s="250"/>
      <c r="I488" s="250"/>
      <c r="J488" s="76"/>
      <c r="K488" s="250"/>
    </row>
    <row r="489" spans="1:11" x14ac:dyDescent="0.25">
      <c r="A489" s="11" t="s">
        <v>224</v>
      </c>
      <c r="B489" s="178">
        <f t="shared" si="25"/>
        <v>0.19775616314038344</v>
      </c>
      <c r="D489" s="250"/>
      <c r="E489" s="250" t="s">
        <v>31</v>
      </c>
      <c r="F489" s="250">
        <v>39000</v>
      </c>
      <c r="G489" s="238">
        <f t="shared" si="26"/>
        <v>4.4469783352337512E-3</v>
      </c>
      <c r="H489" s="250"/>
      <c r="I489" s="250"/>
      <c r="J489" s="76"/>
      <c r="K489" s="250"/>
    </row>
    <row r="490" spans="1:11" x14ac:dyDescent="0.25">
      <c r="A490" s="11" t="s">
        <v>224</v>
      </c>
      <c r="B490" s="178">
        <f t="shared" si="25"/>
        <v>94.380006474856614</v>
      </c>
      <c r="D490" s="250"/>
      <c r="E490" s="250" t="s">
        <v>38</v>
      </c>
      <c r="F490" s="250">
        <v>852000</v>
      </c>
      <c r="G490" s="238">
        <f t="shared" si="26"/>
        <v>9.714937286202964E-2</v>
      </c>
      <c r="H490" s="250"/>
      <c r="I490" s="250"/>
      <c r="J490" s="76"/>
      <c r="K490" s="250"/>
    </row>
    <row r="491" spans="1:11" x14ac:dyDescent="0.25">
      <c r="A491" s="150" t="s">
        <v>224</v>
      </c>
      <c r="B491" s="131">
        <f t="shared" si="25"/>
        <v>3.328440352658657E-2</v>
      </c>
      <c r="C491" s="150"/>
      <c r="D491" s="12"/>
      <c r="E491" s="12" t="s">
        <v>47</v>
      </c>
      <c r="F491" s="12">
        <v>16000</v>
      </c>
      <c r="G491" s="237">
        <f t="shared" si="26"/>
        <v>1.8244013683010262E-3</v>
      </c>
      <c r="H491" s="12"/>
      <c r="I491" s="12"/>
      <c r="J491" s="147"/>
      <c r="K491" s="250"/>
    </row>
    <row r="492" spans="1:11" x14ac:dyDescent="0.25">
      <c r="A492" s="11" t="s">
        <v>235</v>
      </c>
      <c r="B492" s="178">
        <f>POWER((F492/$J$492)*100, 2)</f>
        <v>746.51378064439086</v>
      </c>
      <c r="C492" s="11">
        <f>SUM(B492:B500)</f>
        <v>1522.2909014900415</v>
      </c>
      <c r="D492" s="252"/>
      <c r="E492" s="252" t="s">
        <v>5</v>
      </c>
      <c r="F492" s="14">
        <v>50</v>
      </c>
      <c r="G492" s="238">
        <f>F492/$J$492</f>
        <v>0.27322404371584702</v>
      </c>
      <c r="H492" s="252"/>
      <c r="I492" s="252"/>
      <c r="J492" s="76">
        <v>183</v>
      </c>
    </row>
    <row r="493" spans="1:11" x14ac:dyDescent="0.25">
      <c r="A493" s="11" t="s">
        <v>235</v>
      </c>
      <c r="B493" s="178">
        <f t="shared" ref="B493:B500" si="27">POWER((F493/$J$492)*100, 2)</f>
        <v>119.44220490310251</v>
      </c>
      <c r="D493" s="252"/>
      <c r="E493" s="252" t="s">
        <v>15</v>
      </c>
      <c r="F493" s="14">
        <v>20</v>
      </c>
      <c r="G493" s="238">
        <f t="shared" ref="G493:G500" si="28">F493/$J$492</f>
        <v>0.10928961748633879</v>
      </c>
      <c r="H493" s="252"/>
      <c r="I493" s="252"/>
      <c r="J493" s="76"/>
    </row>
    <row r="494" spans="1:11" x14ac:dyDescent="0.25">
      <c r="A494" s="11" t="s">
        <v>235</v>
      </c>
      <c r="B494" s="178">
        <f t="shared" si="27"/>
        <v>268.74496103198061</v>
      </c>
      <c r="D494" s="252"/>
      <c r="E494" s="252" t="s">
        <v>94</v>
      </c>
      <c r="F494" s="14">
        <v>30</v>
      </c>
      <c r="G494" s="238">
        <f t="shared" si="28"/>
        <v>0.16393442622950818</v>
      </c>
      <c r="H494" s="252"/>
      <c r="I494" s="252"/>
      <c r="J494" s="76"/>
    </row>
    <row r="495" spans="1:11" x14ac:dyDescent="0.25">
      <c r="A495" s="11" t="s">
        <v>235</v>
      </c>
      <c r="B495" s="178">
        <f t="shared" si="27"/>
        <v>19.110752784496405</v>
      </c>
      <c r="D495" s="252"/>
      <c r="E495" s="252" t="s">
        <v>22</v>
      </c>
      <c r="F495" s="14">
        <v>8</v>
      </c>
      <c r="G495" s="238">
        <f t="shared" si="28"/>
        <v>4.3715846994535519E-2</v>
      </c>
      <c r="H495" s="252"/>
      <c r="I495" s="252"/>
      <c r="J495" s="76"/>
    </row>
    <row r="496" spans="1:11" x14ac:dyDescent="0.25">
      <c r="A496" s="11" t="s">
        <v>235</v>
      </c>
      <c r="B496" s="178">
        <f t="shared" si="27"/>
        <v>119.44220490310251</v>
      </c>
      <c r="D496" s="252"/>
      <c r="E496" s="252" t="s">
        <v>111</v>
      </c>
      <c r="F496" s="14">
        <v>20</v>
      </c>
      <c r="G496" s="238">
        <f t="shared" si="28"/>
        <v>0.10928961748633879</v>
      </c>
      <c r="H496" s="252"/>
      <c r="I496" s="252"/>
      <c r="J496" s="76"/>
    </row>
    <row r="497" spans="1:10" x14ac:dyDescent="0.25">
      <c r="A497" s="11" t="s">
        <v>235</v>
      </c>
      <c r="B497" s="178">
        <f t="shared" si="27"/>
        <v>119.44220490310251</v>
      </c>
      <c r="D497" s="252"/>
      <c r="E497" s="252" t="s">
        <v>36</v>
      </c>
      <c r="F497" s="14">
        <v>20</v>
      </c>
      <c r="G497" s="238">
        <f t="shared" si="28"/>
        <v>0.10928961748633879</v>
      </c>
      <c r="H497" s="252"/>
      <c r="I497" s="252"/>
      <c r="J497" s="76"/>
    </row>
    <row r="498" spans="1:10" x14ac:dyDescent="0.25">
      <c r="A498" s="11" t="s">
        <v>235</v>
      </c>
      <c r="B498" s="178">
        <f t="shared" si="27"/>
        <v>107.79658992505001</v>
      </c>
      <c r="D498" s="252"/>
      <c r="E498" s="252" t="s">
        <v>16</v>
      </c>
      <c r="F498" s="14">
        <v>19</v>
      </c>
      <c r="G498" s="238">
        <f t="shared" si="28"/>
        <v>0.10382513661202186</v>
      </c>
      <c r="H498" s="252"/>
      <c r="I498" s="252"/>
      <c r="J498" s="76"/>
    </row>
    <row r="499" spans="1:10" x14ac:dyDescent="0.25">
      <c r="A499" s="11" t="s">
        <v>235</v>
      </c>
      <c r="B499" s="178">
        <f t="shared" si="27"/>
        <v>19.110752784496405</v>
      </c>
      <c r="D499" s="252"/>
      <c r="E499" s="252" t="s">
        <v>120</v>
      </c>
      <c r="F499" s="14">
        <v>8</v>
      </c>
      <c r="G499" s="238">
        <f t="shared" si="28"/>
        <v>4.3715846994535519E-2</v>
      </c>
      <c r="H499" s="252"/>
      <c r="I499" s="252"/>
      <c r="J499" s="76"/>
    </row>
    <row r="500" spans="1:10" x14ac:dyDescent="0.25">
      <c r="A500" s="150" t="s">
        <v>235</v>
      </c>
      <c r="B500" s="131">
        <f t="shared" si="27"/>
        <v>2.6874496103198067</v>
      </c>
      <c r="C500" s="150"/>
      <c r="D500" s="12"/>
      <c r="E500" s="12" t="s">
        <v>126</v>
      </c>
      <c r="F500" s="16">
        <v>3</v>
      </c>
      <c r="G500" s="237">
        <f t="shared" si="28"/>
        <v>1.6393442622950821E-2</v>
      </c>
      <c r="H500" s="12"/>
      <c r="I500" s="12"/>
      <c r="J500" s="147"/>
    </row>
    <row r="501" spans="1:10" x14ac:dyDescent="0.25">
      <c r="A501" s="11" t="s">
        <v>239</v>
      </c>
      <c r="B501" s="178">
        <f>POWER((F501/$J$501)*100, 2)</f>
        <v>5.7050995983609889</v>
      </c>
      <c r="C501" s="11">
        <f>SUM(B501:B517)</f>
        <v>4294.5536152582245</v>
      </c>
      <c r="D501" s="254"/>
      <c r="E501" s="254" t="s">
        <v>244</v>
      </c>
      <c r="F501" s="254">
        <v>1500</v>
      </c>
      <c r="G501" s="238">
        <f>F501/$J$501</f>
        <v>2.3885350318471339E-2</v>
      </c>
      <c r="H501" s="254"/>
      <c r="I501" s="254"/>
      <c r="J501" s="76">
        <v>62800</v>
      </c>
    </row>
    <row r="502" spans="1:10" x14ac:dyDescent="0.25">
      <c r="A502" s="11" t="s">
        <v>239</v>
      </c>
      <c r="B502" s="178">
        <f t="shared" ref="B502:B517" si="29">POWER((F502/$J$501)*100, 2)</f>
        <v>0.25640999634873624</v>
      </c>
      <c r="D502" s="254"/>
      <c r="E502" s="254" t="s">
        <v>93</v>
      </c>
      <c r="F502" s="254">
        <v>318</v>
      </c>
      <c r="G502" s="238">
        <f t="shared" ref="G502:G517" si="30">F502/$J$501</f>
        <v>5.0636942675159231E-3</v>
      </c>
      <c r="H502" s="254"/>
      <c r="I502" s="254"/>
      <c r="J502" s="76"/>
    </row>
    <row r="503" spans="1:10" x14ac:dyDescent="0.25">
      <c r="A503" s="11" t="s">
        <v>239</v>
      </c>
      <c r="B503" s="178">
        <f t="shared" si="29"/>
        <v>0.15847498884336081</v>
      </c>
      <c r="D503" s="254"/>
      <c r="E503" s="254" t="s">
        <v>245</v>
      </c>
      <c r="F503" s="254">
        <v>250</v>
      </c>
      <c r="G503" s="238">
        <f t="shared" si="30"/>
        <v>3.9808917197452229E-3</v>
      </c>
      <c r="H503" s="254"/>
      <c r="I503" s="254"/>
      <c r="J503" s="76"/>
    </row>
    <row r="504" spans="1:10" x14ac:dyDescent="0.25">
      <c r="A504" s="11" t="s">
        <v>239</v>
      </c>
      <c r="B504" s="178">
        <f t="shared" si="29"/>
        <v>162.27838857560147</v>
      </c>
      <c r="D504" s="254"/>
      <c r="E504" s="254" t="s">
        <v>246</v>
      </c>
      <c r="F504" s="254">
        <v>8000</v>
      </c>
      <c r="G504" s="238">
        <f t="shared" si="30"/>
        <v>0.12738853503184713</v>
      </c>
      <c r="H504" s="254"/>
      <c r="I504" s="254"/>
      <c r="J504" s="76"/>
    </row>
    <row r="505" spans="1:10" x14ac:dyDescent="0.25">
      <c r="A505" s="11" t="s">
        <v>239</v>
      </c>
      <c r="B505" s="178">
        <f t="shared" si="29"/>
        <v>4056.9597143900355</v>
      </c>
      <c r="D505" s="254"/>
      <c r="E505" s="254" t="s">
        <v>247</v>
      </c>
      <c r="F505" s="254">
        <v>40000</v>
      </c>
      <c r="G505" s="238">
        <f t="shared" si="30"/>
        <v>0.63694267515923564</v>
      </c>
      <c r="H505" s="254"/>
      <c r="I505" s="254"/>
      <c r="J505" s="76"/>
    </row>
    <row r="506" spans="1:10" x14ac:dyDescent="0.25">
      <c r="A506" s="11" t="s">
        <v>239</v>
      </c>
      <c r="B506" s="178">
        <f t="shared" si="29"/>
        <v>2.5355998214937729</v>
      </c>
      <c r="D506" s="254"/>
      <c r="E506" s="254" t="s">
        <v>19</v>
      </c>
      <c r="F506" s="254">
        <v>1000</v>
      </c>
      <c r="G506" s="238">
        <f t="shared" si="30"/>
        <v>1.5923566878980892E-2</v>
      </c>
      <c r="H506" s="254"/>
      <c r="I506" s="254"/>
      <c r="J506" s="76"/>
    </row>
    <row r="507" spans="1:10" x14ac:dyDescent="0.25">
      <c r="A507" s="11" t="s">
        <v>239</v>
      </c>
      <c r="B507" s="178">
        <f t="shared" si="29"/>
        <v>0</v>
      </c>
      <c r="D507" s="254"/>
      <c r="E507" s="254" t="s">
        <v>248</v>
      </c>
      <c r="F507" s="254"/>
      <c r="G507" s="238"/>
      <c r="H507" s="254"/>
      <c r="I507" s="254"/>
      <c r="J507" s="76"/>
    </row>
    <row r="508" spans="1:10" x14ac:dyDescent="0.25">
      <c r="A508" s="11" t="s">
        <v>239</v>
      </c>
      <c r="B508" s="178">
        <f t="shared" si="29"/>
        <v>0.10142399285975093</v>
      </c>
      <c r="D508" s="254"/>
      <c r="E508" s="254" t="s">
        <v>249</v>
      </c>
      <c r="F508" s="254">
        <v>200</v>
      </c>
      <c r="G508" s="238">
        <f t="shared" si="30"/>
        <v>3.1847133757961785E-3</v>
      </c>
      <c r="H508" s="254"/>
      <c r="I508" s="254"/>
      <c r="J508" s="76"/>
    </row>
    <row r="509" spans="1:10" x14ac:dyDescent="0.25">
      <c r="A509" s="11" t="s">
        <v>239</v>
      </c>
      <c r="B509" s="178">
        <f t="shared" si="29"/>
        <v>22.820398393443956</v>
      </c>
      <c r="D509" s="254"/>
      <c r="E509" s="254" t="s">
        <v>20</v>
      </c>
      <c r="F509" s="254">
        <v>3000</v>
      </c>
      <c r="G509" s="238">
        <f t="shared" si="30"/>
        <v>4.7770700636942678E-2</v>
      </c>
      <c r="H509" s="254"/>
      <c r="I509" s="254"/>
      <c r="J509" s="76"/>
    </row>
    <row r="510" spans="1:10" x14ac:dyDescent="0.25">
      <c r="A510" s="11" t="s">
        <v>239</v>
      </c>
      <c r="B510" s="178">
        <f t="shared" si="29"/>
        <v>0.40569597143900371</v>
      </c>
      <c r="D510" s="254"/>
      <c r="E510" s="254" t="s">
        <v>250</v>
      </c>
      <c r="F510" s="254">
        <v>400</v>
      </c>
      <c r="G510" s="238">
        <f t="shared" si="30"/>
        <v>6.369426751592357E-3</v>
      </c>
      <c r="H510" s="254"/>
      <c r="I510" s="254"/>
      <c r="J510" s="76"/>
    </row>
    <row r="511" spans="1:10" x14ac:dyDescent="0.25">
      <c r="A511" s="11" t="s">
        <v>239</v>
      </c>
      <c r="B511" s="178">
        <f t="shared" si="29"/>
        <v>4.0569597143900364E-3</v>
      </c>
      <c r="D511" s="254"/>
      <c r="E511" s="254" t="s">
        <v>251</v>
      </c>
      <c r="F511" s="254">
        <v>40</v>
      </c>
      <c r="G511" s="238">
        <f t="shared" si="30"/>
        <v>6.3694267515923564E-4</v>
      </c>
      <c r="H511" s="254"/>
      <c r="I511" s="254"/>
      <c r="J511" s="76"/>
    </row>
    <row r="512" spans="1:10" x14ac:dyDescent="0.25">
      <c r="A512" s="11" t="s">
        <v>239</v>
      </c>
      <c r="B512" s="178">
        <f t="shared" si="29"/>
        <v>5.7050995983609889</v>
      </c>
      <c r="D512" s="254"/>
      <c r="E512" s="254" t="s">
        <v>228</v>
      </c>
      <c r="F512" s="254">
        <v>1500</v>
      </c>
      <c r="G512" s="238">
        <f t="shared" si="30"/>
        <v>2.3885350318471339E-2</v>
      </c>
      <c r="H512" s="254"/>
      <c r="I512" s="254"/>
      <c r="J512" s="76"/>
    </row>
    <row r="513" spans="1:10" x14ac:dyDescent="0.25">
      <c r="A513" s="11" t="s">
        <v>239</v>
      </c>
      <c r="B513" s="178">
        <f t="shared" si="29"/>
        <v>16.127642095013996</v>
      </c>
      <c r="D513" s="254"/>
      <c r="E513" s="254" t="s">
        <v>56</v>
      </c>
      <c r="F513" s="254">
        <v>2522</v>
      </c>
      <c r="G513" s="238">
        <f t="shared" si="30"/>
        <v>4.015923566878981E-2</v>
      </c>
      <c r="H513" s="254"/>
      <c r="I513" s="254"/>
      <c r="J513" s="76"/>
    </row>
    <row r="514" spans="1:10" x14ac:dyDescent="0.25">
      <c r="A514" s="11" t="s">
        <v>239</v>
      </c>
      <c r="B514" s="178">
        <f t="shared" si="29"/>
        <v>0</v>
      </c>
      <c r="D514" s="254"/>
      <c r="E514" s="254" t="s">
        <v>252</v>
      </c>
      <c r="F514" s="254"/>
      <c r="G514" s="238"/>
      <c r="H514" s="254"/>
      <c r="I514" s="254"/>
      <c r="J514" s="76"/>
    </row>
    <row r="515" spans="1:10" x14ac:dyDescent="0.25">
      <c r="A515" s="11" t="s">
        <v>239</v>
      </c>
      <c r="B515" s="178">
        <f t="shared" si="29"/>
        <v>15.784172278794269</v>
      </c>
      <c r="D515" s="254"/>
      <c r="E515" s="254" t="s">
        <v>92</v>
      </c>
      <c r="F515" s="254">
        <v>2495</v>
      </c>
      <c r="G515" s="238">
        <f t="shared" si="30"/>
        <v>3.9729299363057323E-2</v>
      </c>
      <c r="H515" s="254"/>
      <c r="I515" s="254"/>
      <c r="J515" s="76"/>
    </row>
    <row r="516" spans="1:10" x14ac:dyDescent="0.25">
      <c r="A516" s="11" t="s">
        <v>239</v>
      </c>
      <c r="B516" s="178">
        <f t="shared" si="29"/>
        <v>6.338999553734433E-3</v>
      </c>
      <c r="D516" s="254"/>
      <c r="E516" s="254" t="s">
        <v>218</v>
      </c>
      <c r="F516" s="254">
        <v>50</v>
      </c>
      <c r="G516" s="238">
        <f t="shared" si="30"/>
        <v>7.9617834394904463E-4</v>
      </c>
      <c r="H516" s="254"/>
      <c r="I516" s="254"/>
      <c r="J516" s="76"/>
    </row>
    <row r="517" spans="1:10" x14ac:dyDescent="0.25">
      <c r="A517" s="150" t="s">
        <v>239</v>
      </c>
      <c r="B517" s="131">
        <f t="shared" si="29"/>
        <v>5.7050995983609889</v>
      </c>
      <c r="C517" s="150"/>
      <c r="D517" s="12"/>
      <c r="E517" s="12" t="s">
        <v>230</v>
      </c>
      <c r="F517" s="12">
        <v>1500</v>
      </c>
      <c r="G517" s="237">
        <f t="shared" si="30"/>
        <v>2.3885350318471339E-2</v>
      </c>
      <c r="H517" s="12"/>
      <c r="I517" s="12"/>
      <c r="J517" s="147"/>
    </row>
    <row r="518" spans="1:10" x14ac:dyDescent="0.25">
      <c r="A518" s="11" t="s">
        <v>253</v>
      </c>
      <c r="B518" s="178">
        <f>POWER((F518/$J$518)*100, 2)</f>
        <v>187.65246762994931</v>
      </c>
      <c r="C518" s="11">
        <f>SUM(B518:B531)</f>
        <v>2596.6919978232308</v>
      </c>
      <c r="D518" s="258"/>
      <c r="E518" s="258" t="s">
        <v>100</v>
      </c>
      <c r="F518" s="258">
        <v>200000</v>
      </c>
      <c r="G518" s="238">
        <f>F518/$J$518</f>
        <v>0.13698630136986301</v>
      </c>
      <c r="H518" s="258"/>
      <c r="I518" s="258"/>
      <c r="J518" s="76">
        <v>1460000</v>
      </c>
    </row>
    <row r="519" spans="1:10" x14ac:dyDescent="0.25">
      <c r="A519" s="11" t="s">
        <v>253</v>
      </c>
      <c r="B519" s="178">
        <f t="shared" ref="B519:B531" si="31">POWER((F519/$J$518)*100, 2)</f>
        <v>574.6856821167197</v>
      </c>
      <c r="D519" s="258"/>
      <c r="E519" s="258" t="s">
        <v>82</v>
      </c>
      <c r="F519" s="258">
        <v>350000</v>
      </c>
      <c r="G519" s="238">
        <f t="shared" ref="G519:G530" si="32">F519/$J$518</f>
        <v>0.23972602739726026</v>
      </c>
      <c r="H519" s="258"/>
      <c r="I519" s="258"/>
      <c r="J519" s="76"/>
    </row>
    <row r="520" spans="1:10" x14ac:dyDescent="0.25">
      <c r="A520" s="11" t="s">
        <v>253</v>
      </c>
      <c r="B520" s="178">
        <f t="shared" si="31"/>
        <v>7.5060987051979726</v>
      </c>
      <c r="D520" s="258"/>
      <c r="E520" s="258" t="s">
        <v>83</v>
      </c>
      <c r="F520" s="258">
        <v>40000</v>
      </c>
      <c r="G520" s="238">
        <f t="shared" si="32"/>
        <v>2.7397260273972601E-2</v>
      </c>
      <c r="H520" s="258"/>
      <c r="I520" s="258"/>
      <c r="J520" s="76"/>
    </row>
    <row r="521" spans="1:10" x14ac:dyDescent="0.25">
      <c r="A521" s="11" t="s">
        <v>253</v>
      </c>
      <c r="B521" s="178">
        <f t="shared" si="31"/>
        <v>6.1816945017826983</v>
      </c>
      <c r="D521" s="258"/>
      <c r="E521" s="258" t="s">
        <v>134</v>
      </c>
      <c r="F521" s="258">
        <v>36300</v>
      </c>
      <c r="G521" s="238">
        <f t="shared" si="32"/>
        <v>2.4863013698630136E-2</v>
      </c>
      <c r="H521" s="258"/>
      <c r="I521" s="258"/>
      <c r="J521" s="76"/>
    </row>
    <row r="522" spans="1:10" x14ac:dyDescent="0.25">
      <c r="A522" s="11" t="s">
        <v>253</v>
      </c>
      <c r="B522" s="178">
        <f t="shared" si="31"/>
        <v>46.913116907487328</v>
      </c>
      <c r="D522" s="258"/>
      <c r="E522" s="258" t="s">
        <v>94</v>
      </c>
      <c r="F522" s="258">
        <v>100000</v>
      </c>
      <c r="G522" s="238">
        <f t="shared" si="32"/>
        <v>6.8493150684931503E-2</v>
      </c>
      <c r="H522" s="258"/>
      <c r="I522" s="258"/>
      <c r="J522" s="76"/>
    </row>
    <row r="523" spans="1:10" x14ac:dyDescent="0.25">
      <c r="A523" s="11" t="s">
        <v>253</v>
      </c>
      <c r="B523" s="178">
        <f t="shared" si="31"/>
        <v>0.62042597110152009</v>
      </c>
      <c r="D523" s="258"/>
      <c r="E523" s="258" t="s">
        <v>9</v>
      </c>
      <c r="F523" s="258">
        <v>11500</v>
      </c>
      <c r="G523" s="238">
        <f t="shared" si="32"/>
        <v>7.8767123287671239E-3</v>
      </c>
      <c r="H523" s="258"/>
      <c r="I523" s="258"/>
      <c r="J523" s="76"/>
    </row>
    <row r="524" spans="1:10" x14ac:dyDescent="0.25">
      <c r="A524" s="11" t="s">
        <v>253</v>
      </c>
      <c r="B524" s="178">
        <f t="shared" si="31"/>
        <v>1758.9176386564079</v>
      </c>
      <c r="D524" s="258"/>
      <c r="E524" s="258" t="s">
        <v>111</v>
      </c>
      <c r="F524" s="258">
        <v>612316</v>
      </c>
      <c r="G524" s="238">
        <f t="shared" si="32"/>
        <v>0.41939452054794518</v>
      </c>
      <c r="H524" s="258"/>
      <c r="I524" s="258"/>
      <c r="J524" s="76"/>
    </row>
    <row r="525" spans="1:10" x14ac:dyDescent="0.25">
      <c r="A525" s="11" t="s">
        <v>253</v>
      </c>
      <c r="B525" s="178">
        <f t="shared" si="31"/>
        <v>2.5033308313004312</v>
      </c>
      <c r="D525" s="258"/>
      <c r="E525" s="258" t="s">
        <v>92</v>
      </c>
      <c r="F525" s="258">
        <v>23100</v>
      </c>
      <c r="G525" s="238">
        <f t="shared" si="32"/>
        <v>1.5821917808219177E-2</v>
      </c>
      <c r="H525" s="258"/>
      <c r="I525" s="258"/>
      <c r="J525" s="76"/>
    </row>
    <row r="526" spans="1:10" x14ac:dyDescent="0.25">
      <c r="A526" s="11" t="s">
        <v>253</v>
      </c>
      <c r="B526" s="178">
        <f t="shared" si="31"/>
        <v>7.5060987051979726</v>
      </c>
      <c r="D526" s="258"/>
      <c r="E526" s="258" t="s">
        <v>158</v>
      </c>
      <c r="F526" s="258">
        <v>40000</v>
      </c>
      <c r="G526" s="238">
        <f t="shared" si="32"/>
        <v>2.7397260273972601E-2</v>
      </c>
      <c r="H526" s="258"/>
      <c r="I526" s="258"/>
      <c r="J526" s="76"/>
    </row>
    <row r="527" spans="1:10" x14ac:dyDescent="0.25">
      <c r="A527" s="11" t="s">
        <v>253</v>
      </c>
      <c r="B527" s="178">
        <f t="shared" si="31"/>
        <v>1.8765246762994932</v>
      </c>
      <c r="D527" s="258"/>
      <c r="E527" s="258" t="s">
        <v>37</v>
      </c>
      <c r="F527" s="258">
        <v>20000</v>
      </c>
      <c r="G527" s="238">
        <f t="shared" si="32"/>
        <v>1.3698630136986301E-2</v>
      </c>
      <c r="H527" s="258"/>
      <c r="I527" s="258"/>
      <c r="J527" s="76"/>
    </row>
    <row r="528" spans="1:10" x14ac:dyDescent="0.25">
      <c r="A528" s="11" t="s">
        <v>253</v>
      </c>
      <c r="B528" s="178">
        <f t="shared" si="31"/>
        <v>1.8765246762994932</v>
      </c>
      <c r="D528" s="258"/>
      <c r="E528" s="258" t="s">
        <v>174</v>
      </c>
      <c r="F528" s="258">
        <v>20000</v>
      </c>
      <c r="G528" s="238">
        <f t="shared" si="32"/>
        <v>1.3698630136986301E-2</v>
      </c>
      <c r="H528" s="258"/>
      <c r="I528" s="258"/>
      <c r="J528" s="76"/>
    </row>
    <row r="529" spans="1:10" x14ac:dyDescent="0.25">
      <c r="A529" s="11" t="s">
        <v>253</v>
      </c>
      <c r="B529" s="178">
        <f t="shared" si="31"/>
        <v>0</v>
      </c>
      <c r="D529" s="258"/>
      <c r="E529" s="258" t="s">
        <v>38</v>
      </c>
      <c r="F529" s="258"/>
      <c r="G529" s="238"/>
      <c r="H529" s="258"/>
      <c r="I529" s="258"/>
      <c r="J529" s="76"/>
    </row>
    <row r="530" spans="1:10" x14ac:dyDescent="0.25">
      <c r="A530" s="11" t="s">
        <v>253</v>
      </c>
      <c r="B530" s="178">
        <f t="shared" si="31"/>
        <v>0.45239444548695812</v>
      </c>
      <c r="D530" s="258"/>
      <c r="E530" s="258" t="s">
        <v>89</v>
      </c>
      <c r="F530" s="258">
        <v>9820</v>
      </c>
      <c r="G530" s="238">
        <f t="shared" si="32"/>
        <v>6.726027397260274E-3</v>
      </c>
      <c r="H530" s="258"/>
      <c r="I530" s="258"/>
      <c r="J530" s="76"/>
    </row>
    <row r="531" spans="1:10" x14ac:dyDescent="0.25">
      <c r="A531" s="150" t="s">
        <v>253</v>
      </c>
      <c r="B531" s="131">
        <f t="shared" si="31"/>
        <v>0</v>
      </c>
      <c r="C531" s="150"/>
      <c r="D531" s="12"/>
      <c r="E531" s="12" t="s">
        <v>86</v>
      </c>
      <c r="F531" s="12"/>
      <c r="G531" s="237"/>
      <c r="H531" s="12"/>
      <c r="I531" s="12"/>
      <c r="J531" s="147"/>
    </row>
    <row r="532" spans="1:10" x14ac:dyDescent="0.25">
      <c r="A532" s="11" t="s">
        <v>257</v>
      </c>
      <c r="B532" s="178">
        <f>POWER((F532/$J$532)*100, 2)</f>
        <v>0.13616372326084886</v>
      </c>
      <c r="C532" s="11">
        <f>SUM(B532:B545)</f>
        <v>3379.9792520526689</v>
      </c>
      <c r="D532" s="260"/>
      <c r="E532" s="260" t="s">
        <v>192</v>
      </c>
      <c r="F532" s="260">
        <v>2000</v>
      </c>
      <c r="G532" s="238">
        <f>F532/$J$532</f>
        <v>3.6900369003690036E-3</v>
      </c>
      <c r="H532" s="260"/>
      <c r="I532" s="260"/>
      <c r="J532" s="76">
        <v>542000</v>
      </c>
    </row>
    <row r="533" spans="1:10" x14ac:dyDescent="0.25">
      <c r="A533" s="11" t="s">
        <v>257</v>
      </c>
      <c r="B533" s="178">
        <f t="shared" ref="B533:B545" si="33">POWER((F533/$J$532)*100, 2)</f>
        <v>60.048201958034355</v>
      </c>
      <c r="D533" s="260"/>
      <c r="E533" s="260" t="s">
        <v>15</v>
      </c>
      <c r="F533" s="260">
        <v>42000</v>
      </c>
      <c r="G533" s="238">
        <f t="shared" ref="G533:G545" si="34">F533/$J$532</f>
        <v>7.7490774907749083E-2</v>
      </c>
      <c r="H533" s="260"/>
      <c r="I533" s="260"/>
      <c r="J533" s="76"/>
    </row>
    <row r="534" spans="1:10" x14ac:dyDescent="0.25">
      <c r="A534" s="11" t="s">
        <v>257</v>
      </c>
      <c r="B534" s="178">
        <f t="shared" si="33"/>
        <v>0.13616372326084886</v>
      </c>
      <c r="D534" s="260"/>
      <c r="E534" s="260" t="s">
        <v>19</v>
      </c>
      <c r="F534" s="260">
        <v>2000</v>
      </c>
      <c r="G534" s="238">
        <f t="shared" si="34"/>
        <v>3.6900369003690036E-3</v>
      </c>
      <c r="H534" s="260"/>
      <c r="I534" s="260"/>
      <c r="J534" s="76"/>
    </row>
    <row r="535" spans="1:10" x14ac:dyDescent="0.25">
      <c r="A535" s="11" t="s">
        <v>257</v>
      </c>
      <c r="B535" s="178">
        <f t="shared" si="33"/>
        <v>8.5102327038030535E-3</v>
      </c>
      <c r="D535" s="260"/>
      <c r="E535" s="260" t="s">
        <v>94</v>
      </c>
      <c r="F535" s="260">
        <v>500</v>
      </c>
      <c r="G535" s="238">
        <f t="shared" si="34"/>
        <v>9.225092250922509E-4</v>
      </c>
      <c r="H535" s="260"/>
      <c r="I535" s="260"/>
      <c r="J535" s="76"/>
    </row>
    <row r="536" spans="1:10" x14ac:dyDescent="0.25">
      <c r="A536" s="11" t="s">
        <v>257</v>
      </c>
      <c r="B536" s="178">
        <f t="shared" si="33"/>
        <v>7.6592094334227465E-2</v>
      </c>
      <c r="D536" s="260"/>
      <c r="E536" s="260" t="s">
        <v>9</v>
      </c>
      <c r="F536" s="260">
        <v>1500</v>
      </c>
      <c r="G536" s="238">
        <f t="shared" si="34"/>
        <v>2.7675276752767526E-3</v>
      </c>
      <c r="H536" s="260"/>
      <c r="I536" s="260"/>
      <c r="J536" s="76"/>
    </row>
    <row r="537" spans="1:10" x14ac:dyDescent="0.25">
      <c r="A537" s="11" t="s">
        <v>257</v>
      </c>
      <c r="B537" s="178">
        <f t="shared" si="33"/>
        <v>1501.2050489508588</v>
      </c>
      <c r="D537" s="260"/>
      <c r="E537" s="260" t="s">
        <v>136</v>
      </c>
      <c r="F537" s="260">
        <v>210000</v>
      </c>
      <c r="G537" s="238">
        <f t="shared" si="34"/>
        <v>0.38745387453874541</v>
      </c>
      <c r="H537" s="260"/>
      <c r="I537" s="260"/>
      <c r="J537" s="76"/>
    </row>
    <row r="538" spans="1:10" x14ac:dyDescent="0.25">
      <c r="A538" s="11" t="s">
        <v>257</v>
      </c>
      <c r="B538" s="178">
        <f t="shared" si="33"/>
        <v>3.063683773369099E-3</v>
      </c>
      <c r="D538" s="260"/>
      <c r="E538" s="260" t="s">
        <v>25</v>
      </c>
      <c r="F538" s="260">
        <v>300</v>
      </c>
      <c r="G538" s="238">
        <f t="shared" si="34"/>
        <v>5.5350553505535054E-4</v>
      </c>
      <c r="H538" s="260"/>
      <c r="I538" s="260"/>
      <c r="J538" s="76"/>
    </row>
    <row r="539" spans="1:10" x14ac:dyDescent="0.25">
      <c r="A539" s="11" t="s">
        <v>257</v>
      </c>
      <c r="B539" s="178">
        <f t="shared" si="33"/>
        <v>13.616372326084882</v>
      </c>
      <c r="D539" s="260"/>
      <c r="E539" s="260" t="s">
        <v>111</v>
      </c>
      <c r="F539" s="260">
        <v>20000</v>
      </c>
      <c r="G539" s="238">
        <f t="shared" si="34"/>
        <v>3.6900369003690037E-2</v>
      </c>
      <c r="H539" s="260"/>
      <c r="I539" s="260"/>
      <c r="J539" s="76"/>
    </row>
    <row r="540" spans="1:10" x14ac:dyDescent="0.25">
      <c r="A540" s="11" t="s">
        <v>257</v>
      </c>
      <c r="B540" s="178">
        <f t="shared" si="33"/>
        <v>0</v>
      </c>
      <c r="D540" s="260"/>
      <c r="E540" s="260" t="s">
        <v>153</v>
      </c>
      <c r="F540" s="253"/>
      <c r="G540" s="238"/>
      <c r="H540" s="260"/>
      <c r="I540" s="260"/>
      <c r="J540" s="76"/>
    </row>
    <row r="541" spans="1:10" x14ac:dyDescent="0.25">
      <c r="A541" s="11" t="s">
        <v>257</v>
      </c>
      <c r="B541" s="178">
        <f t="shared" si="33"/>
        <v>3.4040930815212211E-4</v>
      </c>
      <c r="D541" s="260"/>
      <c r="E541" s="260" t="s">
        <v>32</v>
      </c>
      <c r="F541" s="260">
        <v>100</v>
      </c>
      <c r="G541" s="238">
        <f t="shared" si="34"/>
        <v>1.8450184501845018E-4</v>
      </c>
      <c r="H541" s="260"/>
      <c r="I541" s="260"/>
      <c r="J541" s="76"/>
    </row>
    <row r="542" spans="1:10" x14ac:dyDescent="0.25">
      <c r="A542" s="11" t="s">
        <v>257</v>
      </c>
      <c r="B542" s="178">
        <f t="shared" si="33"/>
        <v>7.6592094334227475E-4</v>
      </c>
      <c r="D542" s="260"/>
      <c r="E542" s="260" t="s">
        <v>141</v>
      </c>
      <c r="F542" s="260">
        <v>150</v>
      </c>
      <c r="G542" s="238">
        <f t="shared" si="34"/>
        <v>2.7675276752767527E-4</v>
      </c>
      <c r="H542" s="260"/>
      <c r="I542" s="260"/>
      <c r="J542" s="76"/>
    </row>
    <row r="543" spans="1:10" x14ac:dyDescent="0.25">
      <c r="A543" s="11" t="s">
        <v>257</v>
      </c>
      <c r="B543" s="178">
        <f t="shared" si="33"/>
        <v>0.30636837733690986</v>
      </c>
      <c r="D543" s="260"/>
      <c r="E543" s="260" t="s">
        <v>126</v>
      </c>
      <c r="F543" s="260">
        <v>3000</v>
      </c>
      <c r="G543" s="238">
        <f t="shared" si="34"/>
        <v>5.5350553505535052E-3</v>
      </c>
      <c r="H543" s="260"/>
      <c r="I543" s="260"/>
      <c r="J543" s="76"/>
    </row>
    <row r="544" spans="1:10" x14ac:dyDescent="0.25">
      <c r="A544" s="11" t="s">
        <v>257</v>
      </c>
      <c r="B544" s="178">
        <f t="shared" si="33"/>
        <v>34.857913154777307</v>
      </c>
      <c r="D544" s="260"/>
      <c r="E544" s="260" t="s">
        <v>128</v>
      </c>
      <c r="F544" s="260">
        <v>32000</v>
      </c>
      <c r="G544" s="238">
        <f t="shared" si="34"/>
        <v>5.9040590405904057E-2</v>
      </c>
      <c r="H544" s="260"/>
      <c r="I544" s="260"/>
      <c r="J544" s="76"/>
    </row>
    <row r="545" spans="1:10" x14ac:dyDescent="0.25">
      <c r="A545" s="150" t="s">
        <v>257</v>
      </c>
      <c r="B545" s="131">
        <f t="shared" si="33"/>
        <v>1769.5837474979919</v>
      </c>
      <c r="C545" s="150"/>
      <c r="D545" s="12"/>
      <c r="E545" s="12" t="s">
        <v>38</v>
      </c>
      <c r="F545" s="12">
        <v>228000</v>
      </c>
      <c r="G545" s="237">
        <f t="shared" si="34"/>
        <v>0.42066420664206644</v>
      </c>
      <c r="H545" s="12"/>
      <c r="I545" s="12"/>
      <c r="J545" s="147"/>
    </row>
    <row r="546" spans="1:10" x14ac:dyDescent="0.25">
      <c r="A546" s="11" t="s">
        <v>260</v>
      </c>
      <c r="B546" s="178">
        <f>POWER((F546/$J$546)*100, 2)</f>
        <v>1.3824058769513317</v>
      </c>
      <c r="C546" s="11">
        <f>SUM(B546:B553)</f>
        <v>3185.8221345398429</v>
      </c>
      <c r="D546" s="261"/>
      <c r="E546" s="261" t="s">
        <v>81</v>
      </c>
      <c r="F546" s="261">
        <v>4656</v>
      </c>
      <c r="G546" s="238">
        <f>F546/$J$546</f>
        <v>1.1757575757575758E-2</v>
      </c>
      <c r="H546" s="261"/>
      <c r="I546" s="261"/>
      <c r="J546" s="76">
        <v>396000</v>
      </c>
    </row>
    <row r="547" spans="1:10" s="261" customFormat="1" x14ac:dyDescent="0.25">
      <c r="A547" s="11" t="s">
        <v>260</v>
      </c>
      <c r="B547" s="178">
        <f>POWER((F547/$J$546)*100, 2)</f>
        <v>159.42250790735639</v>
      </c>
      <c r="C547" s="11"/>
      <c r="E547" s="261" t="s">
        <v>15</v>
      </c>
      <c r="F547" s="261">
        <v>50000</v>
      </c>
      <c r="G547" s="238">
        <f>F547/$J$546</f>
        <v>0.12626262626262627</v>
      </c>
      <c r="J547" s="76"/>
    </row>
    <row r="548" spans="1:10" x14ac:dyDescent="0.25">
      <c r="A548" s="11" t="s">
        <v>260</v>
      </c>
      <c r="B548" s="178">
        <f t="shared" ref="B548:B553" si="35">POWER((F548/$J$546)*100, 2)</f>
        <v>0.25507601265177027</v>
      </c>
      <c r="D548" s="261"/>
      <c r="E548" s="261" t="s">
        <v>24</v>
      </c>
      <c r="F548" s="261">
        <v>2000</v>
      </c>
      <c r="G548" s="238">
        <f t="shared" ref="G548:G553" si="36">F548/$J$546</f>
        <v>5.0505050505050509E-3</v>
      </c>
      <c r="H548" s="261"/>
      <c r="I548" s="261"/>
      <c r="J548" s="76"/>
    </row>
    <row r="549" spans="1:10" x14ac:dyDescent="0.25">
      <c r="A549" s="11" t="s">
        <v>260</v>
      </c>
      <c r="B549" s="178">
        <f t="shared" si="35"/>
        <v>1580.263263952658</v>
      </c>
      <c r="D549" s="261"/>
      <c r="E549" s="261" t="s">
        <v>56</v>
      </c>
      <c r="F549" s="261">
        <v>157420</v>
      </c>
      <c r="G549" s="238">
        <f t="shared" si="36"/>
        <v>0.3975252525252525</v>
      </c>
      <c r="H549" s="261"/>
      <c r="I549" s="261"/>
      <c r="J549" s="76"/>
    </row>
    <row r="550" spans="1:10" x14ac:dyDescent="0.25">
      <c r="A550" s="11" t="s">
        <v>260</v>
      </c>
      <c r="B550" s="178">
        <f t="shared" si="35"/>
        <v>3.624408287419651</v>
      </c>
      <c r="D550" s="261"/>
      <c r="E550" s="261" t="s">
        <v>165</v>
      </c>
      <c r="F550" s="261">
        <v>7539</v>
      </c>
      <c r="G550" s="238">
        <f t="shared" si="36"/>
        <v>1.9037878787878788E-2</v>
      </c>
      <c r="H550" s="261"/>
      <c r="I550" s="261"/>
      <c r="J550" s="76"/>
    </row>
    <row r="551" spans="1:10" x14ac:dyDescent="0.25">
      <c r="A551" s="11" t="s">
        <v>260</v>
      </c>
      <c r="B551" s="178">
        <f t="shared" si="35"/>
        <v>0.23458856239159265</v>
      </c>
      <c r="D551" s="261"/>
      <c r="E551" s="261" t="s">
        <v>262</v>
      </c>
      <c r="F551" s="261">
        <v>1918</v>
      </c>
      <c r="G551" s="238">
        <f t="shared" si="36"/>
        <v>4.8434343434343432E-3</v>
      </c>
      <c r="H551" s="261"/>
      <c r="I551" s="261"/>
      <c r="J551" s="76"/>
    </row>
    <row r="552" spans="1:10" x14ac:dyDescent="0.25">
      <c r="A552" s="11" t="s">
        <v>260</v>
      </c>
      <c r="B552" s="178">
        <f t="shared" si="35"/>
        <v>1403.4483664932152</v>
      </c>
      <c r="D552" s="261"/>
      <c r="E552" s="261" t="s">
        <v>32</v>
      </c>
      <c r="F552" s="261">
        <v>148352</v>
      </c>
      <c r="G552" s="238">
        <f t="shared" si="36"/>
        <v>0.37462626262626264</v>
      </c>
      <c r="H552" s="261"/>
      <c r="I552" s="261"/>
      <c r="J552" s="76"/>
    </row>
    <row r="553" spans="1:10" x14ac:dyDescent="0.25">
      <c r="A553" s="150" t="s">
        <v>260</v>
      </c>
      <c r="B553" s="131">
        <f t="shared" si="35"/>
        <v>37.191517447199267</v>
      </c>
      <c r="C553" s="150"/>
      <c r="D553" s="12"/>
      <c r="E553" s="12" t="s">
        <v>31</v>
      </c>
      <c r="F553" s="12">
        <v>24150</v>
      </c>
      <c r="G553" s="237">
        <f t="shared" si="36"/>
        <v>6.0984848484848482E-2</v>
      </c>
      <c r="H553" s="12"/>
      <c r="I553" s="12"/>
      <c r="J553" s="147"/>
    </row>
    <row r="554" spans="1:10" x14ac:dyDescent="0.25">
      <c r="A554" s="11" t="s">
        <v>263</v>
      </c>
      <c r="B554" s="178">
        <f>POWER((F554/$J$554)*100, 2)</f>
        <v>6201.3501231775035</v>
      </c>
      <c r="C554" s="11">
        <f>SUM(B554:B560)</f>
        <v>6528.2659051422688</v>
      </c>
      <c r="D554" s="263"/>
      <c r="E554" s="263" t="s">
        <v>15</v>
      </c>
      <c r="F554" s="263">
        <v>73000</v>
      </c>
      <c r="G554" s="238">
        <f>F554/$J$554</f>
        <v>0.78748651564185546</v>
      </c>
      <c r="H554" s="263"/>
      <c r="I554" s="263"/>
      <c r="J554" s="76">
        <v>92700</v>
      </c>
    </row>
    <row r="555" spans="1:10" x14ac:dyDescent="0.25">
      <c r="A555" s="11" t="s">
        <v>263</v>
      </c>
      <c r="B555" s="178">
        <f t="shared" ref="B555:B560" si="37">POWER((F555/$J$554)*100, 2)</f>
        <v>0</v>
      </c>
      <c r="D555" s="263"/>
      <c r="E555" s="263" t="s">
        <v>265</v>
      </c>
      <c r="F555" s="253"/>
      <c r="G555" s="238"/>
      <c r="H555" s="263"/>
      <c r="I555" s="263"/>
      <c r="J555" s="76"/>
    </row>
    <row r="556" spans="1:10" x14ac:dyDescent="0.25">
      <c r="A556" s="11" t="s">
        <v>263</v>
      </c>
      <c r="B556" s="178">
        <f t="shared" si="37"/>
        <v>8.4833631822037887</v>
      </c>
      <c r="D556" s="263"/>
      <c r="E556" s="263" t="s">
        <v>9</v>
      </c>
      <c r="F556" s="263">
        <v>2700</v>
      </c>
      <c r="G556" s="238">
        <f t="shared" ref="G556:G558" si="38">F556/$J$554</f>
        <v>2.9126213592233011E-2</v>
      </c>
      <c r="H556" s="263"/>
      <c r="I556" s="263"/>
      <c r="J556" s="76"/>
    </row>
    <row r="557" spans="1:10" x14ac:dyDescent="0.25">
      <c r="A557" s="11" t="s">
        <v>263</v>
      </c>
      <c r="B557" s="178">
        <f t="shared" si="37"/>
        <v>318.20094050125158</v>
      </c>
      <c r="D557" s="263"/>
      <c r="E557" s="263" t="s">
        <v>266</v>
      </c>
      <c r="F557" s="263">
        <f>6800+7736+2000</f>
        <v>16536</v>
      </c>
      <c r="G557" s="238">
        <f t="shared" si="38"/>
        <v>0.17838187702265373</v>
      </c>
      <c r="H557" s="263"/>
      <c r="I557" s="263"/>
      <c r="J557" s="76"/>
    </row>
    <row r="558" spans="1:10" x14ac:dyDescent="0.25">
      <c r="A558" s="11" t="s">
        <v>263</v>
      </c>
      <c r="B558" s="178">
        <f t="shared" si="37"/>
        <v>0.23147828131018505</v>
      </c>
      <c r="D558" s="263"/>
      <c r="E558" s="263" t="s">
        <v>26</v>
      </c>
      <c r="F558" s="263">
        <v>446</v>
      </c>
      <c r="G558" s="238">
        <f t="shared" si="38"/>
        <v>4.8112189859762676E-3</v>
      </c>
      <c r="H558" s="263"/>
      <c r="I558" s="263"/>
      <c r="J558" s="76"/>
    </row>
    <row r="559" spans="1:10" x14ac:dyDescent="0.25">
      <c r="A559" s="11" t="s">
        <v>263</v>
      </c>
      <c r="B559" s="178">
        <f t="shared" si="37"/>
        <v>0</v>
      </c>
      <c r="D559" s="263"/>
      <c r="E559" s="263" t="s">
        <v>160</v>
      </c>
      <c r="F559" s="263"/>
      <c r="G559" s="238"/>
      <c r="H559" s="263"/>
      <c r="I559" s="263"/>
      <c r="J559" s="76"/>
    </row>
    <row r="560" spans="1:10" x14ac:dyDescent="0.25">
      <c r="A560" s="150" t="s">
        <v>263</v>
      </c>
      <c r="B560" s="131">
        <f t="shared" si="37"/>
        <v>0</v>
      </c>
      <c r="C560" s="150"/>
      <c r="D560" s="12"/>
      <c r="E560" s="12" t="s">
        <v>38</v>
      </c>
      <c r="F560" s="12"/>
      <c r="G560" s="237"/>
      <c r="H560" s="12"/>
      <c r="I560" s="12"/>
      <c r="J560" s="147"/>
    </row>
    <row r="561" spans="1:10" x14ac:dyDescent="0.25">
      <c r="A561" s="11" t="s">
        <v>267</v>
      </c>
      <c r="B561" s="178">
        <f>POWER((F561/$J$561)*100, 2)</f>
        <v>2617.6311519740407</v>
      </c>
      <c r="C561" s="11">
        <f>SUM(B561:B572)</f>
        <v>3860.9650533815152</v>
      </c>
      <c r="D561" s="264"/>
      <c r="E561" s="264" t="s">
        <v>5</v>
      </c>
      <c r="F561" s="264">
        <v>374000</v>
      </c>
      <c r="G561" s="238">
        <f>F561/$J$561</f>
        <v>0.51162790697674421</v>
      </c>
      <c r="H561" s="264"/>
      <c r="I561" s="264"/>
      <c r="J561" s="76">
        <v>731000</v>
      </c>
    </row>
    <row r="562" spans="1:10" x14ac:dyDescent="0.25">
      <c r="A562" s="11" t="s">
        <v>267</v>
      </c>
      <c r="B562" s="178">
        <f t="shared" ref="B562:B572" si="39">POWER((F562/$J$561)*100, 2)</f>
        <v>16.624305011031868</v>
      </c>
      <c r="D562" s="264"/>
      <c r="E562" s="264" t="s">
        <v>6</v>
      </c>
      <c r="F562" s="264">
        <v>29805</v>
      </c>
      <c r="G562" s="238">
        <f t="shared" ref="G562:G571" si="40">F562/$J$561</f>
        <v>4.0772913816689467E-2</v>
      </c>
      <c r="H562" s="264"/>
      <c r="I562" s="264"/>
      <c r="J562" s="76"/>
    </row>
    <row r="563" spans="1:10" x14ac:dyDescent="0.25">
      <c r="A563" s="11" t="s">
        <v>267</v>
      </c>
      <c r="B563" s="178">
        <f t="shared" si="39"/>
        <v>4.210636629544446</v>
      </c>
      <c r="D563" s="264"/>
      <c r="E563" s="264" t="s">
        <v>15</v>
      </c>
      <c r="F563" s="264">
        <v>15000</v>
      </c>
      <c r="G563" s="238">
        <f t="shared" si="40"/>
        <v>2.0519835841313269E-2</v>
      </c>
      <c r="H563" s="264"/>
      <c r="I563" s="264"/>
      <c r="J563" s="76"/>
    </row>
    <row r="564" spans="1:10" x14ac:dyDescent="0.25">
      <c r="A564" s="11" t="s">
        <v>267</v>
      </c>
      <c r="B564" s="178">
        <f t="shared" si="39"/>
        <v>6.7557325478468675</v>
      </c>
      <c r="D564" s="264"/>
      <c r="E564" s="264" t="s">
        <v>9</v>
      </c>
      <c r="F564" s="264">
        <v>19000</v>
      </c>
      <c r="G564" s="238">
        <f t="shared" si="40"/>
        <v>2.5991792065663474E-2</v>
      </c>
      <c r="H564" s="264"/>
      <c r="I564" s="264"/>
      <c r="J564" s="76"/>
    </row>
    <row r="565" spans="1:10" x14ac:dyDescent="0.25">
      <c r="A565" s="11" t="s">
        <v>267</v>
      </c>
      <c r="B565" s="178">
        <f t="shared" si="39"/>
        <v>1.1696212859845685E-3</v>
      </c>
      <c r="D565" s="264"/>
      <c r="E565" s="264" t="s">
        <v>268</v>
      </c>
      <c r="F565" s="264">
        <v>250</v>
      </c>
      <c r="G565" s="238">
        <f t="shared" si="40"/>
        <v>3.4199726402188782E-4</v>
      </c>
      <c r="H565" s="264"/>
      <c r="I565" s="264"/>
      <c r="J565" s="76"/>
    </row>
    <row r="566" spans="1:10" x14ac:dyDescent="0.25">
      <c r="A566" s="11" t="s">
        <v>267</v>
      </c>
      <c r="B566" s="178">
        <f t="shared" si="39"/>
        <v>0.24822477688304351</v>
      </c>
      <c r="D566" s="264"/>
      <c r="E566" s="264" t="s">
        <v>26</v>
      </c>
      <c r="F566" s="264">
        <v>3642</v>
      </c>
      <c r="G566" s="238">
        <f t="shared" si="40"/>
        <v>4.982216142270862E-3</v>
      </c>
      <c r="H566" s="264"/>
      <c r="I566" s="264"/>
      <c r="J566" s="76"/>
    </row>
    <row r="567" spans="1:10" x14ac:dyDescent="0.25">
      <c r="A567" s="11" t="s">
        <v>267</v>
      </c>
      <c r="B567" s="178">
        <f t="shared" si="39"/>
        <v>0.79066398932556825</v>
      </c>
      <c r="D567" s="264"/>
      <c r="E567" s="264" t="s">
        <v>16</v>
      </c>
      <c r="F567" s="264">
        <v>6500</v>
      </c>
      <c r="G567" s="238">
        <f t="shared" si="40"/>
        <v>8.8919288645690833E-3</v>
      </c>
      <c r="H567" s="264"/>
      <c r="I567" s="264"/>
      <c r="J567" s="76"/>
    </row>
    <row r="568" spans="1:10" x14ac:dyDescent="0.25">
      <c r="A568" s="11" t="s">
        <v>267</v>
      </c>
      <c r="B568" s="178">
        <f t="shared" si="39"/>
        <v>1197.8606223133795</v>
      </c>
      <c r="D568" s="264"/>
      <c r="E568" s="264" t="s">
        <v>121</v>
      </c>
      <c r="F568" s="264">
        <v>253000</v>
      </c>
      <c r="G568" s="238">
        <f t="shared" si="40"/>
        <v>0.34610123119015046</v>
      </c>
      <c r="H568" s="264"/>
      <c r="I568" s="264"/>
      <c r="J568" s="76"/>
    </row>
    <row r="569" spans="1:10" x14ac:dyDescent="0.25">
      <c r="A569" s="11" t="s">
        <v>267</v>
      </c>
      <c r="B569" s="178">
        <f t="shared" si="39"/>
        <v>0</v>
      </c>
      <c r="D569" s="264"/>
      <c r="E569" s="264" t="s">
        <v>160</v>
      </c>
      <c r="F569" s="264"/>
      <c r="G569" s="238"/>
      <c r="H569" s="264"/>
      <c r="I569" s="264"/>
      <c r="J569" s="76"/>
    </row>
    <row r="570" spans="1:10" x14ac:dyDescent="0.25">
      <c r="A570" s="11" t="s">
        <v>267</v>
      </c>
      <c r="B570" s="178">
        <f t="shared" si="39"/>
        <v>0</v>
      </c>
      <c r="D570" s="264"/>
      <c r="E570" s="264" t="s">
        <v>161</v>
      </c>
      <c r="F570" s="253"/>
      <c r="G570" s="238"/>
      <c r="H570" s="264"/>
      <c r="I570" s="264"/>
      <c r="J570" s="76"/>
    </row>
    <row r="571" spans="1:10" x14ac:dyDescent="0.25">
      <c r="A571" s="11" t="s">
        <v>267</v>
      </c>
      <c r="B571" s="178">
        <f t="shared" si="39"/>
        <v>16.842546518177784</v>
      </c>
      <c r="D571" s="264"/>
      <c r="E571" s="264" t="s">
        <v>126</v>
      </c>
      <c r="F571" s="264">
        <v>30000</v>
      </c>
      <c r="G571" s="238">
        <f t="shared" si="40"/>
        <v>4.1039671682626538E-2</v>
      </c>
      <c r="H571" s="264"/>
      <c r="I571" s="264"/>
      <c r="J571" s="76"/>
    </row>
    <row r="572" spans="1:10" x14ac:dyDescent="0.25">
      <c r="A572" s="150" t="s">
        <v>267</v>
      </c>
      <c r="B572" s="131">
        <f t="shared" si="39"/>
        <v>0</v>
      </c>
      <c r="C572" s="150"/>
      <c r="D572" s="12"/>
      <c r="E572" s="12" t="s">
        <v>38</v>
      </c>
      <c r="F572" s="140"/>
      <c r="G572" s="237"/>
      <c r="H572" s="12"/>
      <c r="I572" s="12"/>
      <c r="J572" s="147"/>
    </row>
    <row r="573" spans="1:10" x14ac:dyDescent="0.25">
      <c r="A573" s="11" t="s">
        <v>269</v>
      </c>
      <c r="B573" s="178">
        <f>POWER((F573/$J$573)*100, 2)</f>
        <v>0.41623309053069718</v>
      </c>
      <c r="C573" s="11">
        <f>SUM(B573:B584)</f>
        <v>7814.0841733870975</v>
      </c>
      <c r="D573" s="265"/>
      <c r="E573" s="265" t="s">
        <v>5</v>
      </c>
      <c r="F573" s="265">
        <v>160</v>
      </c>
      <c r="G573" s="238">
        <f>F573/$J$573</f>
        <v>6.4516129032258064E-3</v>
      </c>
      <c r="H573" s="265"/>
      <c r="I573" s="265"/>
      <c r="J573" s="76">
        <v>24800</v>
      </c>
    </row>
    <row r="574" spans="1:10" x14ac:dyDescent="0.25">
      <c r="A574" s="11" t="s">
        <v>269</v>
      </c>
      <c r="B574" s="178">
        <f t="shared" ref="B574:B584" si="41">POWER((F574/$J$573)*100, 2)</f>
        <v>7726.9771071800214</v>
      </c>
      <c r="D574" s="265"/>
      <c r="E574" s="265" t="s">
        <v>6</v>
      </c>
      <c r="F574" s="265">
        <f>21800</f>
        <v>21800</v>
      </c>
      <c r="G574" s="238">
        <f t="shared" ref="G574:G583" si="42">F574/$J$573</f>
        <v>0.87903225806451613</v>
      </c>
      <c r="H574" s="265"/>
      <c r="I574" s="265"/>
      <c r="J574" s="76"/>
    </row>
    <row r="575" spans="1:10" x14ac:dyDescent="0.25">
      <c r="A575" s="11" t="s">
        <v>269</v>
      </c>
      <c r="B575" s="178">
        <f t="shared" si="41"/>
        <v>0</v>
      </c>
      <c r="D575" s="265"/>
      <c r="E575" s="265" t="s">
        <v>271</v>
      </c>
      <c r="F575" s="265"/>
      <c r="G575" s="238"/>
      <c r="H575" s="265"/>
      <c r="I575" s="265"/>
      <c r="J575" s="76"/>
    </row>
    <row r="576" spans="1:10" x14ac:dyDescent="0.25">
      <c r="A576" s="11" t="s">
        <v>269</v>
      </c>
      <c r="B576" s="178">
        <f t="shared" si="41"/>
        <v>85.338856009365244</v>
      </c>
      <c r="D576" s="265"/>
      <c r="E576" s="265" t="s">
        <v>82</v>
      </c>
      <c r="F576" s="265">
        <f>2280+11</f>
        <v>2291</v>
      </c>
      <c r="G576" s="238">
        <f t="shared" si="42"/>
        <v>9.2379032258064514E-2</v>
      </c>
      <c r="H576" s="265"/>
      <c r="I576" s="265"/>
      <c r="J576" s="76"/>
    </row>
    <row r="577" spans="1:10" x14ac:dyDescent="0.25">
      <c r="A577" s="11" t="s">
        <v>269</v>
      </c>
      <c r="B577" s="178">
        <f t="shared" si="41"/>
        <v>0.19673517169614985</v>
      </c>
      <c r="D577" s="265"/>
      <c r="E577" s="265" t="s">
        <v>213</v>
      </c>
      <c r="F577" s="265">
        <v>110</v>
      </c>
      <c r="G577" s="238">
        <f t="shared" si="42"/>
        <v>4.435483870967742E-3</v>
      </c>
      <c r="H577" s="265"/>
      <c r="I577" s="265"/>
      <c r="J577" s="76"/>
    </row>
    <row r="578" spans="1:10" x14ac:dyDescent="0.25">
      <c r="A578" s="11" t="s">
        <v>269</v>
      </c>
      <c r="B578" s="178">
        <f t="shared" si="41"/>
        <v>7.9669614984391273E-4</v>
      </c>
      <c r="D578" s="265"/>
      <c r="E578" s="265" t="s">
        <v>273</v>
      </c>
      <c r="F578" s="265">
        <v>7</v>
      </c>
      <c r="G578" s="238">
        <f t="shared" si="42"/>
        <v>2.8225806451612906E-4</v>
      </c>
      <c r="H578" s="265"/>
      <c r="I578" s="265"/>
      <c r="J578" s="76"/>
    </row>
    <row r="579" spans="1:10" x14ac:dyDescent="0.25">
      <c r="A579" s="11" t="s">
        <v>269</v>
      </c>
      <c r="B579" s="178">
        <f t="shared" si="41"/>
        <v>4.0647762747138397E-4</v>
      </c>
      <c r="D579" s="265"/>
      <c r="E579" s="265" t="s">
        <v>27</v>
      </c>
      <c r="F579" s="253">
        <v>5</v>
      </c>
      <c r="G579" s="238">
        <f t="shared" si="42"/>
        <v>2.0161290322580645E-4</v>
      </c>
      <c r="H579" s="265"/>
      <c r="I579" s="265"/>
      <c r="J579" s="76"/>
    </row>
    <row r="580" spans="1:10" x14ac:dyDescent="0.25">
      <c r="A580" s="11" t="s">
        <v>269</v>
      </c>
      <c r="B580" s="178">
        <f t="shared" si="41"/>
        <v>1.6259105098855357E-5</v>
      </c>
      <c r="D580" s="265"/>
      <c r="E580" s="265" t="s">
        <v>84</v>
      </c>
      <c r="F580" s="253">
        <v>1</v>
      </c>
      <c r="G580" s="238">
        <f t="shared" si="42"/>
        <v>4.032258064516129E-5</v>
      </c>
      <c r="H580" s="265"/>
      <c r="I580" s="265"/>
      <c r="J580" s="76"/>
    </row>
    <row r="581" spans="1:10" x14ac:dyDescent="0.25">
      <c r="A581" s="11" t="s">
        <v>269</v>
      </c>
      <c r="B581" s="178">
        <f t="shared" si="41"/>
        <v>0.65036420395421424</v>
      </c>
      <c r="D581" s="265"/>
      <c r="E581" s="265" t="s">
        <v>139</v>
      </c>
      <c r="F581" s="265">
        <v>200</v>
      </c>
      <c r="G581" s="238">
        <f t="shared" si="42"/>
        <v>8.0645161290322578E-3</v>
      </c>
      <c r="H581" s="265"/>
      <c r="I581" s="265"/>
      <c r="J581" s="76"/>
    </row>
    <row r="582" spans="1:10" x14ac:dyDescent="0.25">
      <c r="A582" s="11" t="s">
        <v>269</v>
      </c>
      <c r="B582" s="178">
        <f t="shared" si="41"/>
        <v>0.5036420395421437</v>
      </c>
      <c r="D582" s="265"/>
      <c r="E582" s="265" t="s">
        <v>272</v>
      </c>
      <c r="F582" s="265">
        <v>176</v>
      </c>
      <c r="G582" s="238">
        <f t="shared" si="42"/>
        <v>7.0967741935483875E-3</v>
      </c>
      <c r="H582" s="265"/>
      <c r="I582" s="265"/>
      <c r="J582" s="76"/>
    </row>
    <row r="583" spans="1:10" x14ac:dyDescent="0.25">
      <c r="A583" s="11" t="s">
        <v>269</v>
      </c>
      <c r="B583" s="178">
        <f t="shared" si="41"/>
        <v>1.6259105098855357E-5</v>
      </c>
      <c r="D583" s="265"/>
      <c r="E583" s="265" t="s">
        <v>193</v>
      </c>
      <c r="F583" s="253">
        <v>1</v>
      </c>
      <c r="G583" s="238">
        <f t="shared" si="42"/>
        <v>4.032258064516129E-5</v>
      </c>
      <c r="H583" s="265"/>
      <c r="I583" s="265"/>
      <c r="J583" s="76"/>
    </row>
    <row r="584" spans="1:10" x14ac:dyDescent="0.25">
      <c r="A584" s="150" t="s">
        <v>269</v>
      </c>
      <c r="B584" s="131">
        <f t="shared" si="41"/>
        <v>0</v>
      </c>
      <c r="C584" s="150"/>
      <c r="D584" s="12"/>
      <c r="E584" s="12" t="s">
        <v>86</v>
      </c>
      <c r="F584" s="12"/>
      <c r="G584" s="27"/>
      <c r="H584" s="12"/>
      <c r="I584" s="12"/>
      <c r="J584" s="147"/>
    </row>
    <row r="585" spans="1:10" x14ac:dyDescent="0.25">
      <c r="A585" s="11" t="s">
        <v>276</v>
      </c>
      <c r="B585" s="178">
        <f>POWER((F585/$J$585)*100, 2)</f>
        <v>8.0068038408779145</v>
      </c>
      <c r="C585" s="11">
        <f>SUM(B585:B597)</f>
        <v>2092.5370452674902</v>
      </c>
      <c r="D585" s="271"/>
      <c r="E585" s="271" t="s">
        <v>210</v>
      </c>
      <c r="F585" s="271">
        <v>3820</v>
      </c>
      <c r="G585" s="238">
        <f>F585/$J$585</f>
        <v>2.8296296296296295E-2</v>
      </c>
      <c r="H585" s="271"/>
      <c r="I585" s="271"/>
      <c r="J585" s="76">
        <v>135000</v>
      </c>
    </row>
    <row r="586" spans="1:10" x14ac:dyDescent="0.25">
      <c r="A586" s="11" t="s">
        <v>276</v>
      </c>
      <c r="B586" s="178">
        <f t="shared" ref="B586:B597" si="43">POWER((F586/$J$585)*100, 2)</f>
        <v>30.511302606310011</v>
      </c>
      <c r="D586" s="271"/>
      <c r="E586" s="271" t="s">
        <v>82</v>
      </c>
      <c r="F586" s="271">
        <v>7457</v>
      </c>
      <c r="G586" s="238">
        <f t="shared" ref="G586:G597" si="44">F586/$J$585</f>
        <v>5.5237037037037036E-2</v>
      </c>
      <c r="H586" s="271"/>
      <c r="I586" s="271"/>
      <c r="J586" s="76"/>
    </row>
    <row r="587" spans="1:10" x14ac:dyDescent="0.25">
      <c r="A587" s="11" t="s">
        <v>276</v>
      </c>
      <c r="B587" s="178">
        <f t="shared" si="43"/>
        <v>620.8956493827161</v>
      </c>
      <c r="D587" s="271"/>
      <c r="E587" s="271" t="s">
        <v>83</v>
      </c>
      <c r="F587" s="271">
        <v>33639</v>
      </c>
      <c r="G587" s="238">
        <f t="shared" si="44"/>
        <v>0.24917777777777778</v>
      </c>
      <c r="H587" s="271"/>
      <c r="I587" s="271"/>
      <c r="J587" s="76"/>
    </row>
    <row r="588" spans="1:10" x14ac:dyDescent="0.25">
      <c r="A588" s="11" t="s">
        <v>276</v>
      </c>
      <c r="B588" s="178">
        <f t="shared" si="43"/>
        <v>455.1111111111112</v>
      </c>
      <c r="D588" s="271"/>
      <c r="E588" s="271" t="s">
        <v>15</v>
      </c>
      <c r="F588" s="271">
        <v>28800</v>
      </c>
      <c r="G588" s="238">
        <f t="shared" si="44"/>
        <v>0.21333333333333335</v>
      </c>
      <c r="H588" s="271"/>
      <c r="I588" s="271"/>
      <c r="J588" s="76"/>
    </row>
    <row r="589" spans="1:10" x14ac:dyDescent="0.25">
      <c r="A589" s="11" t="s">
        <v>276</v>
      </c>
      <c r="B589" s="178">
        <f t="shared" si="43"/>
        <v>1.4046639231824416</v>
      </c>
      <c r="D589" s="271"/>
      <c r="E589" s="271" t="s">
        <v>24</v>
      </c>
      <c r="F589" s="271">
        <v>1600</v>
      </c>
      <c r="G589" s="238">
        <f t="shared" si="44"/>
        <v>1.1851851851851851E-2</v>
      </c>
      <c r="H589" s="271"/>
      <c r="I589" s="271"/>
      <c r="J589" s="76"/>
    </row>
    <row r="590" spans="1:10" x14ac:dyDescent="0.25">
      <c r="A590" s="11" t="s">
        <v>276</v>
      </c>
      <c r="B590" s="178">
        <f t="shared" si="43"/>
        <v>2.536351165980795E-2</v>
      </c>
      <c r="D590" s="271"/>
      <c r="E590" s="271" t="s">
        <v>228</v>
      </c>
      <c r="F590" s="271">
        <v>215</v>
      </c>
      <c r="G590" s="238">
        <f t="shared" si="44"/>
        <v>1.5925925925925925E-3</v>
      </c>
      <c r="H590" s="271"/>
      <c r="I590" s="271"/>
      <c r="J590" s="76"/>
    </row>
    <row r="591" spans="1:10" x14ac:dyDescent="0.25">
      <c r="A591" s="11" t="s">
        <v>276</v>
      </c>
      <c r="B591" s="178">
        <f t="shared" si="43"/>
        <v>3.4293552812071339E-2</v>
      </c>
      <c r="D591" s="271"/>
      <c r="E591" s="271" t="s">
        <v>266</v>
      </c>
      <c r="F591" s="271">
        <v>250</v>
      </c>
      <c r="G591" s="238">
        <f t="shared" si="44"/>
        <v>1.8518518518518519E-3</v>
      </c>
      <c r="H591" s="271"/>
      <c r="I591" s="271"/>
      <c r="J591" s="76"/>
    </row>
    <row r="592" spans="1:10" x14ac:dyDescent="0.25">
      <c r="A592" s="11" t="s">
        <v>276</v>
      </c>
      <c r="B592" s="178">
        <f t="shared" si="43"/>
        <v>26.0175561042524</v>
      </c>
      <c r="D592" s="271"/>
      <c r="E592" s="271" t="s">
        <v>56</v>
      </c>
      <c r="F592" s="271">
        <v>6886</v>
      </c>
      <c r="G592" s="238">
        <f t="shared" si="44"/>
        <v>5.1007407407407404E-2</v>
      </c>
      <c r="H592" s="271"/>
      <c r="I592" s="271"/>
      <c r="J592" s="76"/>
    </row>
    <row r="593" spans="1:10" x14ac:dyDescent="0.25">
      <c r="A593" s="11" t="s">
        <v>276</v>
      </c>
      <c r="B593" s="178">
        <f t="shared" si="43"/>
        <v>0.97790123456790112</v>
      </c>
      <c r="D593" s="271"/>
      <c r="E593" s="271" t="s">
        <v>278</v>
      </c>
      <c r="F593" s="271">
        <v>1335</v>
      </c>
      <c r="G593" s="238">
        <f t="shared" si="44"/>
        <v>9.888888888888888E-3</v>
      </c>
      <c r="H593" s="271"/>
      <c r="I593" s="271"/>
      <c r="J593" s="76"/>
    </row>
    <row r="594" spans="1:10" x14ac:dyDescent="0.25">
      <c r="A594" s="11" t="s">
        <v>276</v>
      </c>
      <c r="B594" s="178">
        <f t="shared" si="43"/>
        <v>28.389162688614537</v>
      </c>
      <c r="D594" s="271"/>
      <c r="E594" s="271" t="s">
        <v>92</v>
      </c>
      <c r="F594" s="271">
        <v>7193</v>
      </c>
      <c r="G594" s="238">
        <f t="shared" si="44"/>
        <v>5.3281481481481478E-2</v>
      </c>
      <c r="H594" s="271"/>
      <c r="I594" s="271"/>
      <c r="J594" s="76"/>
    </row>
    <row r="595" spans="1:10" x14ac:dyDescent="0.25">
      <c r="A595" s="11" t="s">
        <v>276</v>
      </c>
      <c r="B595" s="178">
        <f t="shared" si="43"/>
        <v>3.1604938271604937</v>
      </c>
      <c r="D595" s="271"/>
      <c r="E595" s="271" t="s">
        <v>16</v>
      </c>
      <c r="F595" s="271">
        <v>2400</v>
      </c>
      <c r="G595" s="238">
        <f t="shared" si="44"/>
        <v>1.7777777777777778E-2</v>
      </c>
      <c r="H595" s="271"/>
      <c r="I595" s="271"/>
      <c r="J595" s="76"/>
    </row>
    <row r="596" spans="1:10" x14ac:dyDescent="0.25">
      <c r="A596" s="11" t="s">
        <v>276</v>
      </c>
      <c r="B596" s="178">
        <f t="shared" si="43"/>
        <v>917.86556927297681</v>
      </c>
      <c r="D596" s="271"/>
      <c r="E596" s="271" t="s">
        <v>38</v>
      </c>
      <c r="F596" s="271">
        <v>40900</v>
      </c>
      <c r="G596" s="238">
        <f t="shared" si="44"/>
        <v>0.30296296296296299</v>
      </c>
      <c r="H596" s="271"/>
      <c r="I596" s="271"/>
      <c r="J596" s="76"/>
    </row>
    <row r="597" spans="1:10" x14ac:dyDescent="0.25">
      <c r="A597" s="150" t="s">
        <v>276</v>
      </c>
      <c r="B597" s="131">
        <f t="shared" si="43"/>
        <v>0.13717421124828535</v>
      </c>
      <c r="C597" s="150"/>
      <c r="D597" s="12"/>
      <c r="E597" s="12" t="s">
        <v>129</v>
      </c>
      <c r="F597" s="12">
        <v>500</v>
      </c>
      <c r="G597" s="237">
        <f t="shared" si="44"/>
        <v>3.7037037037037038E-3</v>
      </c>
      <c r="H597" s="12"/>
      <c r="I597" s="12"/>
      <c r="J597" s="147"/>
    </row>
    <row r="598" spans="1:10" x14ac:dyDescent="0.25">
      <c r="A598" s="81" t="s">
        <v>279</v>
      </c>
      <c r="B598" s="178">
        <f>POWER((F598/$J$598)*100, 2)</f>
        <v>1.9621795939378344</v>
      </c>
      <c r="C598" s="11">
        <f>SUM(B598:B601)</f>
        <v>5795.2014754197644</v>
      </c>
      <c r="D598" s="272"/>
      <c r="E598" s="272" t="s">
        <v>82</v>
      </c>
      <c r="F598" s="272">
        <v>720</v>
      </c>
      <c r="G598" s="238">
        <f>F598/$J$598</f>
        <v>1.4007782101167316E-2</v>
      </c>
      <c r="H598" s="272"/>
      <c r="I598" s="272"/>
      <c r="J598" s="76">
        <v>51400</v>
      </c>
    </row>
    <row r="599" spans="1:10" x14ac:dyDescent="0.25">
      <c r="A599" s="81" t="s">
        <v>279</v>
      </c>
      <c r="B599" s="178">
        <f t="shared" ref="B599:B601" si="45">POWER((F599/$J$598)*100, 2)</f>
        <v>752.50950052233964</v>
      </c>
      <c r="D599" s="272"/>
      <c r="E599" s="272" t="s">
        <v>16</v>
      </c>
      <c r="F599" s="272">
        <v>14100</v>
      </c>
      <c r="G599" s="238">
        <f t="shared" ref="G599:G601" si="46">F599/$J$598</f>
        <v>0.27431906614785995</v>
      </c>
      <c r="H599" s="272"/>
      <c r="I599" s="272"/>
      <c r="J599" s="76"/>
    </row>
    <row r="600" spans="1:10" x14ac:dyDescent="0.25">
      <c r="A600" s="81" t="s">
        <v>279</v>
      </c>
      <c r="B600" s="178">
        <f t="shared" si="45"/>
        <v>5040.7237391936287</v>
      </c>
      <c r="D600" s="272"/>
      <c r="E600" s="272" t="s">
        <v>314</v>
      </c>
      <c r="F600" s="272">
        <v>36493</v>
      </c>
      <c r="G600" s="238">
        <f t="shared" si="46"/>
        <v>0.70998054474708172</v>
      </c>
      <c r="H600" s="272"/>
      <c r="I600" s="272"/>
      <c r="J600" s="76"/>
    </row>
    <row r="601" spans="1:10" x14ac:dyDescent="0.25">
      <c r="A601" s="156" t="s">
        <v>279</v>
      </c>
      <c r="B601" s="131">
        <f t="shared" si="45"/>
        <v>6.0561098578328209E-3</v>
      </c>
      <c r="C601" s="150"/>
      <c r="D601" s="12"/>
      <c r="E601" s="12" t="s">
        <v>86</v>
      </c>
      <c r="F601" s="12">
        <v>40</v>
      </c>
      <c r="G601" s="237">
        <f t="shared" si="46"/>
        <v>7.7821011673151756E-4</v>
      </c>
      <c r="H601" s="12"/>
      <c r="I601" s="12"/>
      <c r="J601" s="147"/>
    </row>
    <row r="602" spans="1:10" x14ac:dyDescent="0.25">
      <c r="A602" s="11" t="s">
        <v>280</v>
      </c>
      <c r="B602" s="178">
        <f>POWER((F602/$J$602)*100, 2)</f>
        <v>0.28166260839847923</v>
      </c>
      <c r="C602" s="11">
        <f>SUM(B602:B611)</f>
        <v>3581.8355068563374</v>
      </c>
      <c r="D602" s="274"/>
      <c r="E602" s="274" t="s">
        <v>5</v>
      </c>
      <c r="F602" s="274">
        <v>812</v>
      </c>
      <c r="G602" s="238">
        <f>F602/$J$602</f>
        <v>5.3071895424836599E-3</v>
      </c>
      <c r="H602" s="274"/>
      <c r="I602" s="274"/>
      <c r="J602" s="76">
        <v>153000</v>
      </c>
    </row>
    <row r="603" spans="1:10" x14ac:dyDescent="0.25">
      <c r="A603" s="11" t="s">
        <v>280</v>
      </c>
      <c r="B603" s="178">
        <f t="shared" ref="B603:B611" si="47">POWER((F603/$J$602)*100, 2)</f>
        <v>42.283993763082577</v>
      </c>
      <c r="D603" s="274"/>
      <c r="E603" s="274" t="s">
        <v>315</v>
      </c>
      <c r="F603" s="274">
        <v>9949</v>
      </c>
      <c r="G603" s="238">
        <f t="shared" ref="G603:G611" si="48">F603/$J$602</f>
        <v>6.5026143790849672E-2</v>
      </c>
      <c r="H603" s="274"/>
      <c r="I603" s="274"/>
      <c r="J603" s="76"/>
    </row>
    <row r="604" spans="1:10" x14ac:dyDescent="0.25">
      <c r="A604" s="11" t="s">
        <v>280</v>
      </c>
      <c r="B604" s="178">
        <f t="shared" si="47"/>
        <v>0</v>
      </c>
      <c r="D604" s="274"/>
      <c r="E604" s="274" t="s">
        <v>134</v>
      </c>
      <c r="F604" s="274"/>
      <c r="G604" s="238"/>
      <c r="H604" s="274"/>
      <c r="I604" s="274"/>
      <c r="J604" s="76"/>
    </row>
    <row r="605" spans="1:10" x14ac:dyDescent="0.25">
      <c r="A605" s="11" t="s">
        <v>280</v>
      </c>
      <c r="B605" s="178">
        <f t="shared" si="47"/>
        <v>9.4847896108334382</v>
      </c>
      <c r="D605" s="274"/>
      <c r="E605" s="274" t="s">
        <v>111</v>
      </c>
      <c r="F605" s="274">
        <v>4712</v>
      </c>
      <c r="G605" s="238">
        <f t="shared" si="48"/>
        <v>3.0797385620915031E-2</v>
      </c>
      <c r="H605" s="274"/>
      <c r="I605" s="274"/>
      <c r="J605" s="76"/>
    </row>
    <row r="606" spans="1:10" x14ac:dyDescent="0.25">
      <c r="A606" s="11" t="s">
        <v>280</v>
      </c>
      <c r="B606" s="178">
        <f t="shared" si="47"/>
        <v>6.1514801999231058E-5</v>
      </c>
      <c r="D606" s="274"/>
      <c r="E606" s="274" t="s">
        <v>118</v>
      </c>
      <c r="F606" s="274">
        <v>12</v>
      </c>
      <c r="G606" s="238">
        <f t="shared" si="48"/>
        <v>7.843137254901961E-5</v>
      </c>
      <c r="H606" s="274"/>
      <c r="I606" s="274"/>
      <c r="J606" s="76"/>
    </row>
    <row r="607" spans="1:10" x14ac:dyDescent="0.25">
      <c r="A607" s="11" t="s">
        <v>280</v>
      </c>
      <c r="B607" s="178">
        <f t="shared" si="47"/>
        <v>2153.4452560980817</v>
      </c>
      <c r="D607" s="274"/>
      <c r="E607" s="274" t="s">
        <v>16</v>
      </c>
      <c r="F607" s="274">
        <v>71000</v>
      </c>
      <c r="G607" s="238">
        <f t="shared" si="48"/>
        <v>0.46405228758169936</v>
      </c>
      <c r="H607" s="274"/>
      <c r="I607" s="274"/>
      <c r="J607" s="76"/>
    </row>
    <row r="608" spans="1:10" x14ac:dyDescent="0.25">
      <c r="A608" s="11" t="s">
        <v>280</v>
      </c>
      <c r="B608" s="178">
        <f t="shared" si="47"/>
        <v>2.6699132812166255E-4</v>
      </c>
      <c r="D608" s="274"/>
      <c r="E608" s="274" t="s">
        <v>37</v>
      </c>
      <c r="F608" s="274">
        <v>25</v>
      </c>
      <c r="G608" s="238">
        <f t="shared" si="48"/>
        <v>1.6339869281045751E-4</v>
      </c>
      <c r="H608" s="274"/>
      <c r="I608" s="274"/>
      <c r="J608" s="76"/>
    </row>
    <row r="609" spans="1:10" x14ac:dyDescent="0.25">
      <c r="A609" s="11" t="s">
        <v>280</v>
      </c>
      <c r="B609" s="178">
        <f t="shared" si="47"/>
        <v>1330.9620761245676</v>
      </c>
      <c r="D609" s="274"/>
      <c r="E609" s="274" t="s">
        <v>316</v>
      </c>
      <c r="F609" s="274">
        <v>55818</v>
      </c>
      <c r="G609" s="238">
        <f t="shared" si="48"/>
        <v>0.36482352941176471</v>
      </c>
      <c r="H609" s="274"/>
      <c r="I609" s="274"/>
      <c r="J609" s="76"/>
    </row>
    <row r="610" spans="1:10" x14ac:dyDescent="0.25">
      <c r="A610" s="11" t="s">
        <v>280</v>
      </c>
      <c r="B610" s="178">
        <f t="shared" si="47"/>
        <v>45.320176000683496</v>
      </c>
      <c r="D610" s="274"/>
      <c r="E610" s="274" t="s">
        <v>38</v>
      </c>
      <c r="F610" s="274">
        <v>10300</v>
      </c>
      <c r="G610" s="238">
        <f t="shared" si="48"/>
        <v>6.7320261437908493E-2</v>
      </c>
      <c r="H610" s="274"/>
      <c r="I610" s="274"/>
      <c r="J610" s="76"/>
    </row>
    <row r="611" spans="1:10" x14ac:dyDescent="0.25">
      <c r="A611" s="150" t="s">
        <v>280</v>
      </c>
      <c r="B611" s="131">
        <f t="shared" si="47"/>
        <v>5.7224144559784688E-2</v>
      </c>
      <c r="C611" s="150"/>
      <c r="D611" s="12"/>
      <c r="E611" s="12" t="s">
        <v>317</v>
      </c>
      <c r="F611" s="12">
        <v>366</v>
      </c>
      <c r="G611" s="237">
        <f t="shared" si="48"/>
        <v>2.3921568627450979E-3</v>
      </c>
      <c r="H611" s="12"/>
      <c r="I611" s="12"/>
      <c r="J611" s="147"/>
    </row>
    <row r="612" spans="1:10" x14ac:dyDescent="0.25">
      <c r="A612" s="11" t="s">
        <v>285</v>
      </c>
      <c r="B612" s="275">
        <f>POWER((F612/$J$612)*100, 2)</f>
        <v>5.9827233600927923E-5</v>
      </c>
      <c r="C612" s="11">
        <f>SUM(B612:B678)</f>
        <v>897.23306219962762</v>
      </c>
      <c r="D612" s="275"/>
      <c r="E612" s="275" t="s">
        <v>97</v>
      </c>
      <c r="F612" s="275">
        <v>1.4</v>
      </c>
      <c r="G612" s="238">
        <f>F612/$J$612</f>
        <v>7.734806629834254E-5</v>
      </c>
      <c r="H612" s="275"/>
      <c r="I612" s="275"/>
      <c r="J612" s="76">
        <v>18100</v>
      </c>
    </row>
    <row r="613" spans="1:10" x14ac:dyDescent="0.25">
      <c r="A613" s="11" t="s">
        <v>285</v>
      </c>
      <c r="B613" s="275">
        <f t="shared" ref="B613:B676" si="49">POWER((F613/$J$612)*100, 2)</f>
        <v>0.18671470715179636</v>
      </c>
      <c r="D613" s="275"/>
      <c r="E613" s="275" t="s">
        <v>81</v>
      </c>
      <c r="F613" s="275">
        <v>78.210999999999999</v>
      </c>
      <c r="G613" s="238">
        <f t="shared" ref="G613:G676" si="50">F613/$J$612</f>
        <v>4.3210497237569064E-3</v>
      </c>
      <c r="H613" s="275"/>
      <c r="I613" s="275"/>
      <c r="J613" s="76"/>
    </row>
    <row r="614" spans="1:10" x14ac:dyDescent="0.25">
      <c r="A614" s="11" t="s">
        <v>285</v>
      </c>
      <c r="B614" s="275">
        <f t="shared" si="49"/>
        <v>0</v>
      </c>
      <c r="D614" s="275"/>
      <c r="E614" s="275" t="s">
        <v>210</v>
      </c>
      <c r="F614" s="275"/>
      <c r="G614" s="238"/>
      <c r="H614" s="275"/>
      <c r="I614" s="275"/>
      <c r="J614" s="76"/>
    </row>
    <row r="615" spans="1:10" x14ac:dyDescent="0.25">
      <c r="A615" s="11" t="s">
        <v>285</v>
      </c>
      <c r="B615" s="275">
        <f t="shared" si="49"/>
        <v>129.53206556576416</v>
      </c>
      <c r="D615" s="275"/>
      <c r="E615" s="275" t="s">
        <v>5</v>
      </c>
      <c r="F615" s="275">
        <v>2060</v>
      </c>
      <c r="G615" s="238">
        <f t="shared" si="50"/>
        <v>0.11381215469613259</v>
      </c>
      <c r="H615" s="275"/>
      <c r="I615" s="275"/>
      <c r="J615" s="76"/>
    </row>
    <row r="616" spans="1:10" x14ac:dyDescent="0.25">
      <c r="A616" s="11" t="s">
        <v>285</v>
      </c>
      <c r="B616" s="275">
        <f t="shared" si="49"/>
        <v>5.7385923037758308</v>
      </c>
      <c r="D616" s="275"/>
      <c r="E616" s="275" t="s">
        <v>93</v>
      </c>
      <c r="F616" s="275">
        <v>433.59199999999998</v>
      </c>
      <c r="G616" s="238">
        <f t="shared" si="50"/>
        <v>2.3955359116022097E-2</v>
      </c>
      <c r="H616" s="275"/>
      <c r="I616" s="275"/>
      <c r="J616" s="76"/>
    </row>
    <row r="617" spans="1:10" x14ac:dyDescent="0.25">
      <c r="A617" s="11" t="s">
        <v>285</v>
      </c>
      <c r="B617" s="275">
        <f t="shared" si="49"/>
        <v>0.25277006196392043</v>
      </c>
      <c r="D617" s="275"/>
      <c r="E617" s="275" t="s">
        <v>6</v>
      </c>
      <c r="F617" s="275">
        <v>91</v>
      </c>
      <c r="G617" s="238">
        <f t="shared" si="50"/>
        <v>5.0276243093922649E-3</v>
      </c>
      <c r="H617" s="275"/>
      <c r="I617" s="275"/>
      <c r="J617" s="76"/>
    </row>
    <row r="618" spans="1:10" x14ac:dyDescent="0.25">
      <c r="A618" s="11" t="s">
        <v>285</v>
      </c>
      <c r="B618" s="275">
        <f t="shared" si="49"/>
        <v>8.9008272030768262E-2</v>
      </c>
      <c r="D618" s="275"/>
      <c r="E618" s="275" t="s">
        <v>101</v>
      </c>
      <c r="F618" s="275">
        <v>54</v>
      </c>
      <c r="G618" s="238">
        <f t="shared" si="50"/>
        <v>2.9834254143646407E-3</v>
      </c>
      <c r="H618" s="275"/>
      <c r="I618" s="275"/>
      <c r="J618" s="76"/>
    </row>
    <row r="619" spans="1:10" x14ac:dyDescent="0.25">
      <c r="A619" s="11" t="s">
        <v>285</v>
      </c>
      <c r="B619" s="275">
        <f t="shared" si="49"/>
        <v>1.8426937517169802E-4</v>
      </c>
      <c r="D619" s="275"/>
      <c r="E619" s="275" t="s">
        <v>102</v>
      </c>
      <c r="F619" s="275">
        <v>2.4569999999999999</v>
      </c>
      <c r="G619" s="238">
        <f t="shared" si="50"/>
        <v>1.3574585635359114E-4</v>
      </c>
      <c r="H619" s="275"/>
      <c r="I619" s="275"/>
      <c r="J619" s="76"/>
    </row>
    <row r="620" spans="1:10" x14ac:dyDescent="0.25">
      <c r="A620" s="11" t="s">
        <v>285</v>
      </c>
      <c r="B620" s="275">
        <f t="shared" si="49"/>
        <v>44.838191752388504</v>
      </c>
      <c r="D620" s="275"/>
      <c r="E620" s="275" t="s">
        <v>245</v>
      </c>
      <c r="F620" s="275">
        <v>1212</v>
      </c>
      <c r="G620" s="238">
        <f t="shared" si="50"/>
        <v>6.6961325966850824E-2</v>
      </c>
      <c r="H620" s="275"/>
      <c r="I620" s="275"/>
      <c r="J620" s="76"/>
    </row>
    <row r="621" spans="1:10" x14ac:dyDescent="0.25">
      <c r="A621" s="11" t="s">
        <v>285</v>
      </c>
      <c r="B621" s="275">
        <f t="shared" si="49"/>
        <v>47.100086494185149</v>
      </c>
      <c r="D621" s="275"/>
      <c r="E621" s="275" t="s">
        <v>83</v>
      </c>
      <c r="F621" s="275">
        <v>1242.194</v>
      </c>
      <c r="G621" s="238">
        <f t="shared" si="50"/>
        <v>6.8629502762430933E-2</v>
      </c>
      <c r="H621" s="275"/>
      <c r="I621" s="275"/>
      <c r="J621" s="76"/>
    </row>
    <row r="622" spans="1:10" x14ac:dyDescent="0.25">
      <c r="A622" s="11" t="s">
        <v>285</v>
      </c>
      <c r="B622" s="275">
        <f t="shared" si="49"/>
        <v>78.141692866518099</v>
      </c>
      <c r="D622" s="275"/>
      <c r="E622" s="275" t="s">
        <v>15</v>
      </c>
      <c r="F622" s="275">
        <v>1600</v>
      </c>
      <c r="G622" s="238">
        <f t="shared" si="50"/>
        <v>8.8397790055248615E-2</v>
      </c>
      <c r="H622" s="275"/>
      <c r="I622" s="275"/>
      <c r="J622" s="76"/>
    </row>
    <row r="623" spans="1:10" x14ac:dyDescent="0.25">
      <c r="A623" s="11" t="s">
        <v>285</v>
      </c>
      <c r="B623" s="275">
        <f t="shared" si="49"/>
        <v>1.9389182259393794E-3</v>
      </c>
      <c r="D623" s="275"/>
      <c r="E623" s="275" t="s">
        <v>319</v>
      </c>
      <c r="F623" s="275">
        <v>7.97</v>
      </c>
      <c r="G623" s="238">
        <f t="shared" si="50"/>
        <v>4.403314917127072E-4</v>
      </c>
      <c r="H623" s="275"/>
      <c r="I623" s="275"/>
      <c r="J623" s="76"/>
    </row>
    <row r="624" spans="1:10" x14ac:dyDescent="0.25">
      <c r="A624" s="11" t="s">
        <v>285</v>
      </c>
      <c r="B624" s="275">
        <f t="shared" si="49"/>
        <v>0</v>
      </c>
      <c r="D624" s="275"/>
      <c r="E624" s="275" t="s">
        <v>213</v>
      </c>
      <c r="F624" s="275"/>
      <c r="G624" s="238"/>
      <c r="H624" s="275"/>
      <c r="I624" s="275"/>
      <c r="J624" s="76"/>
    </row>
    <row r="625" spans="1:10" x14ac:dyDescent="0.25">
      <c r="A625" s="11" t="s">
        <v>285</v>
      </c>
      <c r="B625" s="275">
        <f t="shared" si="49"/>
        <v>0</v>
      </c>
      <c r="D625" s="275"/>
      <c r="E625" s="275" t="s">
        <v>332</v>
      </c>
      <c r="F625" s="270"/>
      <c r="G625" s="238"/>
      <c r="H625" s="275"/>
      <c r="I625" s="275"/>
      <c r="J625" s="76"/>
    </row>
    <row r="626" spans="1:10" x14ac:dyDescent="0.25">
      <c r="A626" s="11" t="s">
        <v>285</v>
      </c>
      <c r="B626" s="275">
        <f t="shared" si="49"/>
        <v>0</v>
      </c>
      <c r="D626" s="275"/>
      <c r="E626" s="275" t="s">
        <v>18</v>
      </c>
      <c r="F626" s="270"/>
      <c r="G626" s="238"/>
      <c r="H626" s="275"/>
      <c r="I626" s="275"/>
      <c r="J626" s="76"/>
    </row>
    <row r="627" spans="1:10" x14ac:dyDescent="0.25">
      <c r="A627" s="11" t="s">
        <v>285</v>
      </c>
      <c r="B627" s="275">
        <f t="shared" si="49"/>
        <v>1.2209639510393455E-4</v>
      </c>
      <c r="D627" s="275"/>
      <c r="E627" s="275" t="s">
        <v>222</v>
      </c>
      <c r="F627" s="275">
        <v>2</v>
      </c>
      <c r="G627" s="238">
        <f t="shared" si="50"/>
        <v>1.1049723756906077E-4</v>
      </c>
      <c r="H627" s="275"/>
      <c r="I627" s="275"/>
      <c r="J627" s="76"/>
    </row>
    <row r="628" spans="1:10" x14ac:dyDescent="0.25">
      <c r="A628" s="11" t="s">
        <v>285</v>
      </c>
      <c r="B628" s="275">
        <f t="shared" si="49"/>
        <v>0</v>
      </c>
      <c r="D628" s="275"/>
      <c r="E628" s="275" t="s">
        <v>320</v>
      </c>
      <c r="F628" s="275"/>
      <c r="G628" s="238"/>
      <c r="H628" s="275"/>
      <c r="I628" s="275"/>
      <c r="J628" s="76"/>
    </row>
    <row r="629" spans="1:10" x14ac:dyDescent="0.25">
      <c r="A629" s="11" t="s">
        <v>285</v>
      </c>
      <c r="B629" s="275">
        <f t="shared" si="49"/>
        <v>3.163285613992247E-5</v>
      </c>
      <c r="D629" s="275"/>
      <c r="E629" s="275" t="s">
        <v>273</v>
      </c>
      <c r="F629" s="275">
        <v>1.018</v>
      </c>
      <c r="G629" s="238">
        <f t="shared" si="50"/>
        <v>5.6243093922651933E-5</v>
      </c>
      <c r="H629" s="275"/>
      <c r="I629" s="275"/>
      <c r="J629" s="76"/>
    </row>
    <row r="630" spans="1:10" x14ac:dyDescent="0.25">
      <c r="A630" s="11" t="s">
        <v>285</v>
      </c>
      <c r="B630" s="275">
        <f t="shared" si="49"/>
        <v>3.163285613992247E-5</v>
      </c>
      <c r="D630" s="275"/>
      <c r="E630" s="275" t="s">
        <v>52</v>
      </c>
      <c r="F630" s="275">
        <v>1.018</v>
      </c>
      <c r="G630" s="238">
        <f t="shared" si="50"/>
        <v>5.6243093922651933E-5</v>
      </c>
      <c r="H630" s="275"/>
      <c r="I630" s="275"/>
      <c r="J630" s="76"/>
    </row>
    <row r="631" spans="1:10" ht="17.25" x14ac:dyDescent="0.25">
      <c r="A631" s="11" t="s">
        <v>285</v>
      </c>
      <c r="B631" s="275">
        <f t="shared" si="49"/>
        <v>1.96371446537041E-2</v>
      </c>
      <c r="D631" s="275"/>
      <c r="E631" s="275" t="s">
        <v>331</v>
      </c>
      <c r="F631" s="275">
        <v>25.364000000000001</v>
      </c>
      <c r="G631" s="238">
        <f t="shared" si="50"/>
        <v>1.4013259668508287E-3</v>
      </c>
      <c r="H631" s="275"/>
      <c r="I631" s="275"/>
      <c r="J631" s="76"/>
    </row>
    <row r="632" spans="1:10" x14ac:dyDescent="0.25">
      <c r="A632" s="11" t="s">
        <v>285</v>
      </c>
      <c r="B632" s="275">
        <f t="shared" si="49"/>
        <v>1.5823692805469922E-5</v>
      </c>
      <c r="D632" s="275"/>
      <c r="E632" s="275" t="s">
        <v>19</v>
      </c>
      <c r="F632" s="275">
        <v>0.72</v>
      </c>
      <c r="G632" s="238">
        <f t="shared" si="50"/>
        <v>3.9779005524861879E-5</v>
      </c>
      <c r="H632" s="275"/>
      <c r="I632" s="275"/>
      <c r="J632" s="76"/>
    </row>
    <row r="633" spans="1:10" x14ac:dyDescent="0.25">
      <c r="A633" s="11" t="s">
        <v>285</v>
      </c>
      <c r="B633" s="275">
        <f t="shared" si="49"/>
        <v>1.1350570495406124E-3</v>
      </c>
      <c r="D633" s="275"/>
      <c r="E633" s="275" t="s">
        <v>321</v>
      </c>
      <c r="F633" s="275">
        <v>6.0979999999999999</v>
      </c>
      <c r="G633" s="238">
        <f t="shared" si="50"/>
        <v>3.3690607734806631E-4</v>
      </c>
      <c r="H633" s="275"/>
      <c r="I633" s="275"/>
      <c r="J633" s="76"/>
    </row>
    <row r="634" spans="1:10" x14ac:dyDescent="0.25">
      <c r="A634" s="11" t="s">
        <v>285</v>
      </c>
      <c r="B634" s="275">
        <f t="shared" si="49"/>
        <v>4.2115656573364676E-2</v>
      </c>
      <c r="D634" s="275"/>
      <c r="E634" s="275" t="s">
        <v>21</v>
      </c>
      <c r="F634" s="275">
        <v>37.145000000000003</v>
      </c>
      <c r="G634" s="238">
        <f t="shared" si="50"/>
        <v>2.0522099447513814E-3</v>
      </c>
      <c r="H634" s="275"/>
      <c r="I634" s="275"/>
      <c r="J634" s="76"/>
    </row>
    <row r="635" spans="1:10" x14ac:dyDescent="0.25">
      <c r="A635" s="11" t="s">
        <v>285</v>
      </c>
      <c r="B635" s="275">
        <f t="shared" si="49"/>
        <v>3.1174682213607641E-2</v>
      </c>
      <c r="D635" s="275"/>
      <c r="E635" s="275" t="s">
        <v>227</v>
      </c>
      <c r="F635" s="275">
        <v>31.957999999999998</v>
      </c>
      <c r="G635" s="238">
        <f t="shared" si="50"/>
        <v>1.7656353591160221E-3</v>
      </c>
      <c r="H635" s="275"/>
      <c r="I635" s="275"/>
      <c r="J635" s="76"/>
    </row>
    <row r="636" spans="1:10" x14ac:dyDescent="0.25">
      <c r="A636" s="11" t="s">
        <v>285</v>
      </c>
      <c r="B636" s="275">
        <f t="shared" si="49"/>
        <v>5.1311010042428488E-2</v>
      </c>
      <c r="D636" s="275"/>
      <c r="E636" s="275" t="s">
        <v>9</v>
      </c>
      <c r="F636" s="275">
        <v>41</v>
      </c>
      <c r="G636" s="238">
        <f t="shared" si="50"/>
        <v>2.2651933701657457E-3</v>
      </c>
      <c r="H636" s="275"/>
      <c r="I636" s="275"/>
      <c r="J636" s="76"/>
    </row>
    <row r="637" spans="1:10" x14ac:dyDescent="0.25">
      <c r="A637" s="11" t="s">
        <v>285</v>
      </c>
      <c r="B637" s="275">
        <f t="shared" si="49"/>
        <v>1.9938376143585361</v>
      </c>
      <c r="D637" s="275"/>
      <c r="E637" s="275" t="s">
        <v>23</v>
      </c>
      <c r="F637" s="275">
        <v>255.578</v>
      </c>
      <c r="G637" s="238">
        <f t="shared" si="50"/>
        <v>1.4120331491712707E-2</v>
      </c>
      <c r="H637" s="275"/>
      <c r="I637" s="275"/>
      <c r="J637" s="76"/>
    </row>
    <row r="638" spans="1:10" x14ac:dyDescent="0.25">
      <c r="A638" s="11" t="s">
        <v>285</v>
      </c>
      <c r="B638" s="275">
        <f t="shared" si="49"/>
        <v>1.4773663807576084E-2</v>
      </c>
      <c r="D638" s="275"/>
      <c r="E638" s="275" t="s">
        <v>24</v>
      </c>
      <c r="F638" s="275">
        <v>22</v>
      </c>
      <c r="G638" s="238">
        <f t="shared" si="50"/>
        <v>1.2154696132596686E-3</v>
      </c>
      <c r="H638" s="275"/>
      <c r="I638" s="275"/>
      <c r="J638" s="76"/>
    </row>
    <row r="639" spans="1:10" x14ac:dyDescent="0.25">
      <c r="A639" s="11" t="s">
        <v>285</v>
      </c>
      <c r="B639" s="275">
        <f t="shared" si="49"/>
        <v>1.9230487469857456E-2</v>
      </c>
      <c r="D639" s="275"/>
      <c r="E639" s="275" t="s">
        <v>322</v>
      </c>
      <c r="F639" s="275">
        <v>25.1</v>
      </c>
      <c r="G639" s="238">
        <f t="shared" si="50"/>
        <v>1.3867403314917128E-3</v>
      </c>
      <c r="H639" s="275"/>
      <c r="I639" s="275"/>
      <c r="J639" s="76"/>
    </row>
    <row r="640" spans="1:10" x14ac:dyDescent="0.25">
      <c r="A640" s="11" t="s">
        <v>285</v>
      </c>
      <c r="B640" s="275">
        <f t="shared" si="49"/>
        <v>4.8838558041573818E-4</v>
      </c>
      <c r="D640" s="275"/>
      <c r="E640" s="275" t="s">
        <v>25</v>
      </c>
      <c r="F640" s="275">
        <v>4</v>
      </c>
      <c r="G640" s="238">
        <f t="shared" si="50"/>
        <v>2.2099447513812155E-4</v>
      </c>
      <c r="H640" s="275"/>
      <c r="I640" s="275"/>
      <c r="J640" s="76"/>
    </row>
    <row r="641" spans="1:10" x14ac:dyDescent="0.25">
      <c r="A641" s="11" t="s">
        <v>285</v>
      </c>
      <c r="B641" s="275">
        <f t="shared" si="49"/>
        <v>0</v>
      </c>
      <c r="D641" s="275"/>
      <c r="E641" s="275" t="s">
        <v>10</v>
      </c>
      <c r="F641" s="270"/>
      <c r="G641" s="238"/>
      <c r="H641" s="275"/>
      <c r="I641" s="275"/>
      <c r="J641" s="76"/>
    </row>
    <row r="642" spans="1:10" x14ac:dyDescent="0.25">
      <c r="A642" s="11" t="s">
        <v>285</v>
      </c>
      <c r="B642" s="275">
        <f t="shared" si="49"/>
        <v>0.32875968257989691</v>
      </c>
      <c r="D642" s="275"/>
      <c r="E642" s="275" t="s">
        <v>111</v>
      </c>
      <c r="F642" s="275">
        <v>103.78100000000001</v>
      </c>
      <c r="G642" s="238">
        <f t="shared" si="50"/>
        <v>5.7337569060773481E-3</v>
      </c>
      <c r="H642" s="275"/>
      <c r="I642" s="275"/>
      <c r="J642" s="76"/>
    </row>
    <row r="643" spans="1:10" x14ac:dyDescent="0.25">
      <c r="A643" s="11" t="s">
        <v>285</v>
      </c>
      <c r="B643" s="275">
        <f t="shared" si="49"/>
        <v>26.2359027502213</v>
      </c>
      <c r="D643" s="275"/>
      <c r="E643" s="275" t="s">
        <v>228</v>
      </c>
      <c r="F643" s="275">
        <v>927.1</v>
      </c>
      <c r="G643" s="238">
        <f t="shared" si="50"/>
        <v>5.1220994475138122E-2</v>
      </c>
      <c r="H643" s="275"/>
      <c r="I643" s="275"/>
      <c r="J643" s="76"/>
    </row>
    <row r="644" spans="1:10" x14ac:dyDescent="0.25">
      <c r="A644" s="11" t="s">
        <v>285</v>
      </c>
      <c r="B644" s="275">
        <f t="shared" si="49"/>
        <v>1.2209639510393458E-2</v>
      </c>
      <c r="D644" s="275"/>
      <c r="E644" s="275" t="s">
        <v>220</v>
      </c>
      <c r="F644" s="275">
        <v>20</v>
      </c>
      <c r="G644" s="238">
        <f t="shared" si="50"/>
        <v>1.1049723756906078E-3</v>
      </c>
      <c r="H644" s="275"/>
      <c r="I644" s="275"/>
      <c r="J644" s="76"/>
    </row>
    <row r="645" spans="1:10" x14ac:dyDescent="0.25">
      <c r="A645" s="11" t="s">
        <v>285</v>
      </c>
      <c r="B645" s="275">
        <f t="shared" si="49"/>
        <v>0</v>
      </c>
      <c r="D645" s="275"/>
      <c r="E645" s="275" t="s">
        <v>170</v>
      </c>
      <c r="F645" s="275"/>
      <c r="G645" s="238"/>
      <c r="H645" s="275"/>
      <c r="I645" s="275"/>
      <c r="J645" s="76"/>
    </row>
    <row r="646" spans="1:10" x14ac:dyDescent="0.25">
      <c r="A646" s="11" t="s">
        <v>285</v>
      </c>
      <c r="B646" s="275">
        <f t="shared" si="49"/>
        <v>1.4773663807576084E-2</v>
      </c>
      <c r="D646" s="275"/>
      <c r="E646" s="275" t="s">
        <v>181</v>
      </c>
      <c r="F646" s="275">
        <v>22</v>
      </c>
      <c r="G646" s="238">
        <f t="shared" si="50"/>
        <v>1.2154696132596686E-3</v>
      </c>
      <c r="H646" s="275"/>
      <c r="I646" s="275"/>
      <c r="J646" s="76"/>
    </row>
    <row r="647" spans="1:10" x14ac:dyDescent="0.25">
      <c r="A647" s="11" t="s">
        <v>285</v>
      </c>
      <c r="B647" s="275">
        <f t="shared" si="49"/>
        <v>0</v>
      </c>
      <c r="D647" s="275"/>
      <c r="E647" s="275" t="s">
        <v>323</v>
      </c>
      <c r="F647" s="270"/>
      <c r="G647" s="238"/>
      <c r="H647" s="275"/>
      <c r="I647" s="275"/>
      <c r="J647" s="76"/>
    </row>
    <row r="648" spans="1:10" x14ac:dyDescent="0.25">
      <c r="A648" s="11" t="s">
        <v>285</v>
      </c>
      <c r="B648" s="275">
        <f t="shared" si="49"/>
        <v>3.0524098775983637E-5</v>
      </c>
      <c r="D648" s="275"/>
      <c r="E648" s="275" t="s">
        <v>333</v>
      </c>
      <c r="F648" s="275">
        <v>1</v>
      </c>
      <c r="G648" s="238">
        <f t="shared" si="50"/>
        <v>5.5248618784530387E-5</v>
      </c>
      <c r="H648" s="275"/>
      <c r="I648" s="275"/>
      <c r="J648" s="76"/>
    </row>
    <row r="649" spans="1:10" x14ac:dyDescent="0.25">
      <c r="A649" s="11" t="s">
        <v>285</v>
      </c>
      <c r="B649" s="275">
        <f t="shared" si="49"/>
        <v>209.60880452443448</v>
      </c>
      <c r="D649" s="275"/>
      <c r="E649" s="275" t="s">
        <v>56</v>
      </c>
      <c r="F649" s="275">
        <v>2620.4949999999999</v>
      </c>
      <c r="G649" s="238">
        <f t="shared" si="50"/>
        <v>0.14477872928176794</v>
      </c>
      <c r="H649" s="275"/>
      <c r="I649" s="275"/>
      <c r="J649" s="76"/>
    </row>
    <row r="650" spans="1:10" x14ac:dyDescent="0.25">
      <c r="A650" s="11" t="s">
        <v>285</v>
      </c>
      <c r="B650" s="275">
        <f t="shared" si="49"/>
        <v>1.907756173498977E-2</v>
      </c>
      <c r="D650" s="275"/>
      <c r="E650" s="275" t="s">
        <v>194</v>
      </c>
      <c r="F650" s="275">
        <v>25</v>
      </c>
      <c r="G650" s="238">
        <f t="shared" si="50"/>
        <v>1.3812154696132596E-3</v>
      </c>
      <c r="H650" s="275"/>
      <c r="I650" s="275"/>
      <c r="J650" s="76"/>
    </row>
    <row r="651" spans="1:10" x14ac:dyDescent="0.25">
      <c r="A651" s="11" t="s">
        <v>285</v>
      </c>
      <c r="B651" s="275">
        <f t="shared" si="49"/>
        <v>2.5494032538689289</v>
      </c>
      <c r="D651" s="275"/>
      <c r="E651" s="275" t="s">
        <v>165</v>
      </c>
      <c r="F651" s="275">
        <v>289</v>
      </c>
      <c r="G651" s="238">
        <f t="shared" si="50"/>
        <v>1.5966850828729281E-2</v>
      </c>
      <c r="H651" s="275"/>
      <c r="I651" s="275"/>
      <c r="J651" s="76"/>
    </row>
    <row r="652" spans="1:10" x14ac:dyDescent="0.25">
      <c r="A652" s="11" t="s">
        <v>285</v>
      </c>
      <c r="B652" s="275">
        <f t="shared" si="49"/>
        <v>2.6326537346234857E-3</v>
      </c>
      <c r="D652" s="275"/>
      <c r="E652" s="275" t="s">
        <v>84</v>
      </c>
      <c r="F652" s="275">
        <v>9.2870000000000008</v>
      </c>
      <c r="G652" s="238">
        <f t="shared" si="50"/>
        <v>5.1309392265193375E-4</v>
      </c>
      <c r="H652" s="275"/>
      <c r="I652" s="275"/>
      <c r="J652" s="76"/>
    </row>
    <row r="653" spans="1:10" x14ac:dyDescent="0.25">
      <c r="A653" s="11" t="s">
        <v>285</v>
      </c>
      <c r="B653" s="275">
        <f t="shared" si="49"/>
        <v>1.6007142639113573E-2</v>
      </c>
      <c r="D653" s="275"/>
      <c r="E653" s="275" t="s">
        <v>116</v>
      </c>
      <c r="F653" s="275">
        <v>22.9</v>
      </c>
      <c r="G653" s="238">
        <f t="shared" si="50"/>
        <v>1.2651933701657457E-3</v>
      </c>
      <c r="H653" s="275"/>
      <c r="I653" s="275"/>
      <c r="J653" s="76"/>
    </row>
    <row r="654" spans="1:10" x14ac:dyDescent="0.25">
      <c r="A654" s="11" t="s">
        <v>285</v>
      </c>
      <c r="B654" s="275">
        <f t="shared" si="49"/>
        <v>7.5334727267177437E-5</v>
      </c>
      <c r="D654" s="275"/>
      <c r="E654" s="275" t="s">
        <v>324</v>
      </c>
      <c r="F654" s="275">
        <v>1.571</v>
      </c>
      <c r="G654" s="238">
        <f t="shared" si="50"/>
        <v>8.6795580110497235E-5</v>
      </c>
      <c r="H654" s="275"/>
      <c r="I654" s="275"/>
      <c r="J654" s="76"/>
    </row>
    <row r="655" spans="1:10" x14ac:dyDescent="0.25">
      <c r="A655" s="11" t="s">
        <v>285</v>
      </c>
      <c r="B655" s="275">
        <f t="shared" si="49"/>
        <v>7.3108989347089523E-4</v>
      </c>
      <c r="D655" s="275"/>
      <c r="E655" s="275" t="s">
        <v>325</v>
      </c>
      <c r="F655" s="275">
        <v>4.8940000000000001</v>
      </c>
      <c r="G655" s="238">
        <f t="shared" si="50"/>
        <v>2.703867403314917E-4</v>
      </c>
      <c r="H655" s="275"/>
      <c r="I655" s="275"/>
      <c r="J655" s="76"/>
    </row>
    <row r="656" spans="1:10" x14ac:dyDescent="0.25">
      <c r="A656" s="11" t="s">
        <v>285</v>
      </c>
      <c r="B656" s="275">
        <f t="shared" si="49"/>
        <v>0</v>
      </c>
      <c r="D656" s="275"/>
      <c r="E656" s="275" t="s">
        <v>334</v>
      </c>
      <c r="F656" s="270"/>
      <c r="G656" s="238"/>
      <c r="H656" s="275"/>
      <c r="I656" s="275"/>
      <c r="J656" s="76"/>
    </row>
    <row r="657" spans="1:10" x14ac:dyDescent="0.25">
      <c r="A657" s="11" t="s">
        <v>285</v>
      </c>
      <c r="B657" s="275">
        <f t="shared" si="49"/>
        <v>0.1635554470254266</v>
      </c>
      <c r="D657" s="275"/>
      <c r="E657" s="275" t="s">
        <v>184</v>
      </c>
      <c r="F657" s="275">
        <v>73.2</v>
      </c>
      <c r="G657" s="238">
        <f t="shared" si="50"/>
        <v>4.0441988950276246E-3</v>
      </c>
      <c r="H657" s="275"/>
      <c r="I657" s="275"/>
      <c r="J657" s="76"/>
    </row>
    <row r="658" spans="1:10" x14ac:dyDescent="0.25">
      <c r="A658" s="11" t="s">
        <v>285</v>
      </c>
      <c r="B658" s="275">
        <f t="shared" si="49"/>
        <v>181.43048136503768</v>
      </c>
      <c r="D658" s="275"/>
      <c r="E658" s="275" t="s">
        <v>326</v>
      </c>
      <c r="F658" s="275">
        <v>2438</v>
      </c>
      <c r="G658" s="238">
        <f t="shared" si="50"/>
        <v>0.13469613259668509</v>
      </c>
      <c r="H658" s="275"/>
      <c r="I658" s="275"/>
      <c r="J658" s="76"/>
    </row>
    <row r="659" spans="1:10" x14ac:dyDescent="0.25">
      <c r="A659" s="11" t="s">
        <v>285</v>
      </c>
      <c r="B659" s="275">
        <f t="shared" si="49"/>
        <v>8.8214645462592715E-3</v>
      </c>
      <c r="D659" s="275"/>
      <c r="E659" s="275" t="s">
        <v>158</v>
      </c>
      <c r="F659" s="275">
        <v>17</v>
      </c>
      <c r="G659" s="238">
        <f t="shared" si="50"/>
        <v>9.3922651933701657E-4</v>
      </c>
      <c r="H659" s="275"/>
      <c r="I659" s="275"/>
      <c r="J659" s="76"/>
    </row>
    <row r="660" spans="1:10" x14ac:dyDescent="0.25">
      <c r="A660" s="11" t="s">
        <v>285</v>
      </c>
      <c r="B660" s="275">
        <f t="shared" si="49"/>
        <v>40.227831873263945</v>
      </c>
      <c r="D660" s="275"/>
      <c r="E660" s="275" t="s">
        <v>118</v>
      </c>
      <c r="F660" s="275">
        <v>1148</v>
      </c>
      <c r="G660" s="238">
        <f t="shared" si="50"/>
        <v>6.3425414364640886E-2</v>
      </c>
      <c r="H660" s="275"/>
      <c r="I660" s="275"/>
      <c r="J660" s="76"/>
    </row>
    <row r="661" spans="1:10" x14ac:dyDescent="0.25">
      <c r="A661" s="11" t="s">
        <v>285</v>
      </c>
      <c r="B661" s="275">
        <f t="shared" si="49"/>
        <v>1.3978816275449465E-2</v>
      </c>
      <c r="D661" s="275"/>
      <c r="E661" s="275" t="s">
        <v>85</v>
      </c>
      <c r="F661" s="275">
        <v>21.4</v>
      </c>
      <c r="G661" s="238">
        <f t="shared" si="50"/>
        <v>1.1823204419889502E-3</v>
      </c>
      <c r="H661" s="275"/>
      <c r="I661" s="275"/>
      <c r="J661" s="76"/>
    </row>
    <row r="662" spans="1:10" x14ac:dyDescent="0.25">
      <c r="A662" s="11" t="s">
        <v>285</v>
      </c>
      <c r="B662" s="275">
        <f t="shared" si="49"/>
        <v>9.889808003418701E-3</v>
      </c>
      <c r="D662" s="275"/>
      <c r="E662" s="275" t="s">
        <v>29</v>
      </c>
      <c r="F662" s="275">
        <v>18</v>
      </c>
      <c r="G662" s="238">
        <f t="shared" si="50"/>
        <v>9.9447513812154706E-4</v>
      </c>
      <c r="H662" s="275"/>
      <c r="I662" s="275"/>
      <c r="J662" s="76"/>
    </row>
    <row r="663" spans="1:10" ht="17.25" x14ac:dyDescent="0.25">
      <c r="A663" s="11" t="s">
        <v>285</v>
      </c>
      <c r="B663" s="275">
        <f t="shared" si="49"/>
        <v>4.1787491224321611</v>
      </c>
      <c r="D663" s="275"/>
      <c r="E663" s="275" t="s">
        <v>335</v>
      </c>
      <c r="F663" s="275">
        <v>370</v>
      </c>
      <c r="G663" s="238">
        <f t="shared" si="50"/>
        <v>2.0441988950276244E-2</v>
      </c>
      <c r="H663" s="275"/>
      <c r="I663" s="275"/>
      <c r="J663" s="76"/>
    </row>
    <row r="664" spans="1:10" x14ac:dyDescent="0.25">
      <c r="A664" s="11" t="s">
        <v>285</v>
      </c>
      <c r="B664" s="275">
        <f t="shared" si="49"/>
        <v>2.6400293031348257E-3</v>
      </c>
      <c r="D664" s="275"/>
      <c r="E664" s="275" t="s">
        <v>54</v>
      </c>
      <c r="F664" s="275">
        <v>9.3000000000000007</v>
      </c>
      <c r="G664" s="238">
        <f t="shared" si="50"/>
        <v>5.1381215469613263E-4</v>
      </c>
      <c r="H664" s="275"/>
      <c r="I664" s="275"/>
      <c r="J664" s="76"/>
    </row>
    <row r="665" spans="1:10" x14ac:dyDescent="0.25">
      <c r="A665" s="11" t="s">
        <v>285</v>
      </c>
      <c r="B665" s="275">
        <f t="shared" si="49"/>
        <v>2.5099546411892185E-3</v>
      </c>
      <c r="D665" s="275"/>
      <c r="E665" s="275" t="s">
        <v>327</v>
      </c>
      <c r="F665" s="275">
        <v>9.0679999999999996</v>
      </c>
      <c r="G665" s="238">
        <f t="shared" si="50"/>
        <v>5.009944751381215E-4</v>
      </c>
      <c r="H665" s="275"/>
      <c r="I665" s="275"/>
      <c r="J665" s="76"/>
    </row>
    <row r="666" spans="1:10" x14ac:dyDescent="0.25">
      <c r="A666" s="11" t="s">
        <v>285</v>
      </c>
      <c r="B666" s="275">
        <f t="shared" si="49"/>
        <v>0</v>
      </c>
      <c r="D666" s="275"/>
      <c r="E666" s="275" t="s">
        <v>328</v>
      </c>
      <c r="F666" s="270"/>
      <c r="G666" s="238"/>
      <c r="H666" s="275"/>
      <c r="I666" s="275"/>
      <c r="J666" s="76"/>
    </row>
    <row r="667" spans="1:10" x14ac:dyDescent="0.25">
      <c r="A667" s="11" t="s">
        <v>285</v>
      </c>
      <c r="B667" s="275">
        <f t="shared" si="49"/>
        <v>0.63420544089008279</v>
      </c>
      <c r="D667" s="275"/>
      <c r="E667" s="275" t="s">
        <v>121</v>
      </c>
      <c r="F667" s="275">
        <v>144.143</v>
      </c>
      <c r="G667" s="238">
        <f t="shared" si="50"/>
        <v>7.9637016574585634E-3</v>
      </c>
      <c r="H667" s="275"/>
      <c r="I667" s="275"/>
      <c r="J667" s="76"/>
    </row>
    <row r="668" spans="1:10" x14ac:dyDescent="0.25">
      <c r="A668" s="11" t="s">
        <v>285</v>
      </c>
      <c r="B668" s="275">
        <f t="shared" si="49"/>
        <v>0.13296297426818474</v>
      </c>
      <c r="D668" s="275"/>
      <c r="E668" s="275" t="s">
        <v>32</v>
      </c>
      <c r="F668" s="275">
        <v>66</v>
      </c>
      <c r="G668" s="238">
        <f t="shared" si="50"/>
        <v>3.6464088397790057E-3</v>
      </c>
      <c r="H668" s="275"/>
      <c r="I668" s="275"/>
      <c r="J668" s="76"/>
    </row>
    <row r="669" spans="1:10" x14ac:dyDescent="0.25">
      <c r="A669" s="11" t="s">
        <v>285</v>
      </c>
      <c r="B669" s="275">
        <f t="shared" si="49"/>
        <v>0</v>
      </c>
      <c r="D669" s="275"/>
      <c r="E669" s="275" t="s">
        <v>182</v>
      </c>
      <c r="F669" s="275"/>
      <c r="G669" s="238"/>
      <c r="H669" s="275"/>
      <c r="I669" s="275"/>
      <c r="J669" s="76"/>
    </row>
    <row r="670" spans="1:10" x14ac:dyDescent="0.25">
      <c r="A670" s="11" t="s">
        <v>285</v>
      </c>
      <c r="B670" s="275">
        <f t="shared" si="49"/>
        <v>3.2986787695430553</v>
      </c>
      <c r="D670" s="275"/>
      <c r="E670" s="275" t="s">
        <v>174</v>
      </c>
      <c r="F670" s="275">
        <v>328.73700000000002</v>
      </c>
      <c r="G670" s="238">
        <f t="shared" si="50"/>
        <v>1.8162265193370167E-2</v>
      </c>
      <c r="H670" s="275"/>
      <c r="I670" s="275"/>
      <c r="J670" s="76"/>
    </row>
    <row r="671" spans="1:10" x14ac:dyDescent="0.25">
      <c r="A671" s="11" t="s">
        <v>285</v>
      </c>
      <c r="B671" s="275">
        <f t="shared" si="49"/>
        <v>5.8467568145050518E-5</v>
      </c>
      <c r="D671" s="275"/>
      <c r="E671" s="275" t="s">
        <v>46</v>
      </c>
      <c r="F671" s="275">
        <v>1.3839999999999999</v>
      </c>
      <c r="G671" s="238">
        <f t="shared" si="50"/>
        <v>7.6464088397790056E-5</v>
      </c>
      <c r="H671" s="275"/>
      <c r="I671" s="275"/>
      <c r="J671" s="76"/>
    </row>
    <row r="672" spans="1:10" x14ac:dyDescent="0.25">
      <c r="A672" s="11" t="s">
        <v>285</v>
      </c>
      <c r="B672" s="275">
        <f t="shared" si="49"/>
        <v>7.6310246939959112E-4</v>
      </c>
      <c r="D672" s="275"/>
      <c r="E672" s="275" t="s">
        <v>140</v>
      </c>
      <c r="F672" s="275">
        <v>5</v>
      </c>
      <c r="G672" s="238">
        <f t="shared" si="50"/>
        <v>2.7624309392265195E-4</v>
      </c>
      <c r="H672" s="275"/>
      <c r="I672" s="275"/>
      <c r="J672" s="76"/>
    </row>
    <row r="673" spans="1:10" x14ac:dyDescent="0.25">
      <c r="A673" s="11" t="s">
        <v>285</v>
      </c>
      <c r="B673" s="275">
        <f t="shared" si="49"/>
        <v>4.1787491224321607E-4</v>
      </c>
      <c r="D673" s="275"/>
      <c r="E673" s="275" t="s">
        <v>329</v>
      </c>
      <c r="F673" s="275">
        <v>3.7</v>
      </c>
      <c r="G673" s="238">
        <f t="shared" si="50"/>
        <v>2.0441988950276244E-4</v>
      </c>
      <c r="H673" s="275"/>
      <c r="I673" s="275"/>
      <c r="J673" s="76"/>
    </row>
    <row r="674" spans="1:10" x14ac:dyDescent="0.25">
      <c r="A674" s="11" t="s">
        <v>285</v>
      </c>
      <c r="B674" s="275">
        <f t="shared" si="49"/>
        <v>0.36934159518940202</v>
      </c>
      <c r="D674" s="275"/>
      <c r="E674" s="275" t="s">
        <v>31</v>
      </c>
      <c r="F674" s="275">
        <v>110</v>
      </c>
      <c r="G674" s="238">
        <f t="shared" si="50"/>
        <v>6.0773480662983425E-3</v>
      </c>
      <c r="H674" s="275"/>
      <c r="I674" s="275"/>
      <c r="J674" s="76"/>
    </row>
    <row r="675" spans="1:10" x14ac:dyDescent="0.25">
      <c r="A675" s="11" t="s">
        <v>285</v>
      </c>
      <c r="B675" s="275">
        <f t="shared" si="49"/>
        <v>119.66667684136628</v>
      </c>
      <c r="D675" s="275"/>
      <c r="E675" s="275" t="s">
        <v>38</v>
      </c>
      <c r="F675" s="275">
        <v>1980</v>
      </c>
      <c r="G675" s="238">
        <f t="shared" si="50"/>
        <v>0.10939226519337017</v>
      </c>
      <c r="H675" s="275"/>
      <c r="I675" s="275"/>
      <c r="J675" s="76"/>
    </row>
    <row r="676" spans="1:10" x14ac:dyDescent="0.25">
      <c r="A676" s="11" t="s">
        <v>285</v>
      </c>
      <c r="B676" s="275">
        <f t="shared" si="49"/>
        <v>0.24669607154848758</v>
      </c>
      <c r="D676" s="275"/>
      <c r="E676" s="275" t="s">
        <v>330</v>
      </c>
      <c r="F676" s="275">
        <v>89.9</v>
      </c>
      <c r="G676" s="238">
        <f t="shared" si="50"/>
        <v>4.9668508287292823E-3</v>
      </c>
      <c r="H676" s="275"/>
      <c r="I676" s="275"/>
      <c r="J676" s="76"/>
    </row>
    <row r="677" spans="1:10" x14ac:dyDescent="0.25">
      <c r="A677" s="11" t="s">
        <v>285</v>
      </c>
      <c r="B677" s="275">
        <f t="shared" ref="B677:B678" si="51">POWER((F677/$J$612)*100, 2)</f>
        <v>7.448978968895945E-4</v>
      </c>
      <c r="D677" s="275"/>
      <c r="E677" s="275" t="s">
        <v>89</v>
      </c>
      <c r="F677" s="275">
        <v>4.9400000000000004</v>
      </c>
      <c r="G677" s="238">
        <f t="shared" ref="G677:G678" si="52">F677/$J$612</f>
        <v>2.7292817679558016E-4</v>
      </c>
      <c r="H677" s="275"/>
      <c r="I677" s="275"/>
      <c r="J677" s="76"/>
    </row>
    <row r="678" spans="1:10" x14ac:dyDescent="0.25">
      <c r="A678" s="150" t="s">
        <v>285</v>
      </c>
      <c r="B678" s="12">
        <f t="shared" si="51"/>
        <v>4.4053603369860505E-4</v>
      </c>
      <c r="C678" s="150"/>
      <c r="D678" s="12"/>
      <c r="E678" s="12" t="s">
        <v>86</v>
      </c>
      <c r="F678" s="12">
        <v>3.7989999999999999</v>
      </c>
      <c r="G678" s="237">
        <f t="shared" si="52"/>
        <v>2.0988950276243094E-4</v>
      </c>
      <c r="H678" s="12"/>
      <c r="I678" s="12"/>
      <c r="J678" s="147"/>
    </row>
    <row r="679" spans="1:10" x14ac:dyDescent="0.25">
      <c r="A679" s="11" t="s">
        <v>286</v>
      </c>
      <c r="B679" s="178">
        <f>POWER((F679/$J$679)*100, 2)</f>
        <v>2.4266543716178501E-3</v>
      </c>
      <c r="C679" s="11">
        <f>SUM(B679:B709)</f>
        <v>738.39831104855739</v>
      </c>
      <c r="D679" s="277"/>
      <c r="E679" s="277" t="s">
        <v>97</v>
      </c>
      <c r="F679" s="277">
        <v>10</v>
      </c>
      <c r="G679" s="238">
        <f>F679/$J$679</f>
        <v>4.9261083743842361E-4</v>
      </c>
      <c r="H679" s="277"/>
      <c r="I679" s="277"/>
      <c r="J679" s="76">
        <v>20300</v>
      </c>
    </row>
    <row r="680" spans="1:10" x14ac:dyDescent="0.25">
      <c r="A680" s="11" t="s">
        <v>286</v>
      </c>
      <c r="B680" s="178">
        <f t="shared" ref="B680:B709" si="53">POWER((F680/$J$679)*100, 2)</f>
        <v>0</v>
      </c>
      <c r="D680" s="277"/>
      <c r="E680" s="277" t="s">
        <v>81</v>
      </c>
      <c r="F680" s="276"/>
      <c r="G680" s="238"/>
      <c r="H680" s="277"/>
      <c r="I680" s="277"/>
      <c r="J680" s="76"/>
    </row>
    <row r="681" spans="1:10" x14ac:dyDescent="0.25">
      <c r="A681" s="11" t="s">
        <v>286</v>
      </c>
      <c r="B681" s="178">
        <f t="shared" si="53"/>
        <v>7.394112936494456</v>
      </c>
      <c r="D681" s="277"/>
      <c r="E681" s="277" t="s">
        <v>5</v>
      </c>
      <c r="F681" s="277">
        <v>552</v>
      </c>
      <c r="G681" s="238">
        <f t="shared" ref="G681:G709" si="54">F681/$J$679</f>
        <v>2.7192118226600986E-2</v>
      </c>
      <c r="H681" s="277"/>
      <c r="I681" s="277"/>
      <c r="J681" s="76"/>
    </row>
    <row r="682" spans="1:10" x14ac:dyDescent="0.25">
      <c r="A682" s="11" t="s">
        <v>286</v>
      </c>
      <c r="B682" s="178">
        <f t="shared" si="53"/>
        <v>31.980975029726512</v>
      </c>
      <c r="D682" s="277"/>
      <c r="E682" s="277" t="s">
        <v>100</v>
      </c>
      <c r="F682" s="277">
        <v>1148</v>
      </c>
      <c r="G682" s="238">
        <f t="shared" si="54"/>
        <v>5.6551724137931032E-2</v>
      </c>
      <c r="H682" s="277"/>
      <c r="I682" s="277"/>
      <c r="J682" s="76"/>
    </row>
    <row r="683" spans="1:10" x14ac:dyDescent="0.25">
      <c r="A683" s="11" t="s">
        <v>286</v>
      </c>
      <c r="B683" s="178">
        <f t="shared" si="53"/>
        <v>2.1839889344560652</v>
      </c>
      <c r="D683" s="277"/>
      <c r="E683" s="277" t="s">
        <v>6</v>
      </c>
      <c r="F683" s="277">
        <v>300</v>
      </c>
      <c r="G683" s="238">
        <f t="shared" si="54"/>
        <v>1.4778325123152709E-2</v>
      </c>
      <c r="H683" s="277"/>
      <c r="I683" s="277"/>
      <c r="J683" s="76"/>
    </row>
    <row r="684" spans="1:10" x14ac:dyDescent="0.25">
      <c r="A684" s="11" t="s">
        <v>286</v>
      </c>
      <c r="B684" s="178">
        <f t="shared" si="53"/>
        <v>2.6586667960882338</v>
      </c>
      <c r="D684" s="277"/>
      <c r="E684" s="277" t="s">
        <v>101</v>
      </c>
      <c r="F684" s="277">
        <v>331</v>
      </c>
      <c r="G684" s="238">
        <f t="shared" si="54"/>
        <v>1.6305418719211824E-2</v>
      </c>
      <c r="H684" s="277"/>
      <c r="I684" s="277"/>
      <c r="J684" s="76"/>
    </row>
    <row r="685" spans="1:10" x14ac:dyDescent="0.25">
      <c r="A685" s="11" t="s">
        <v>286</v>
      </c>
      <c r="B685" s="178">
        <f t="shared" si="53"/>
        <v>91.423742386371899</v>
      </c>
      <c r="D685" s="277"/>
      <c r="E685" s="277" t="s">
        <v>82</v>
      </c>
      <c r="F685" s="276">
        <v>1941</v>
      </c>
      <c r="G685" s="238">
        <f t="shared" si="54"/>
        <v>9.561576354679803E-2</v>
      </c>
      <c r="H685" s="277"/>
      <c r="I685" s="277"/>
      <c r="J685" s="76"/>
    </row>
    <row r="686" spans="1:10" x14ac:dyDescent="0.25">
      <c r="A686" s="11" t="s">
        <v>286</v>
      </c>
      <c r="B686" s="178">
        <f t="shared" si="53"/>
        <v>136.30274939940304</v>
      </c>
      <c r="D686" s="277"/>
      <c r="E686" s="277" t="s">
        <v>15</v>
      </c>
      <c r="F686" s="277">
        <v>2370</v>
      </c>
      <c r="G686" s="238">
        <f t="shared" si="54"/>
        <v>0.1167487684729064</v>
      </c>
      <c r="H686" s="277"/>
      <c r="I686" s="277"/>
      <c r="J686" s="76"/>
    </row>
    <row r="687" spans="1:10" x14ac:dyDescent="0.25">
      <c r="A687" s="11" t="s">
        <v>286</v>
      </c>
      <c r="B687" s="178">
        <f t="shared" si="53"/>
        <v>11.320075711616393</v>
      </c>
      <c r="D687" s="277"/>
      <c r="E687" s="277" t="s">
        <v>134</v>
      </c>
      <c r="F687" s="277">
        <v>683</v>
      </c>
      <c r="G687" s="238">
        <f t="shared" si="54"/>
        <v>3.3645320197044332E-2</v>
      </c>
      <c r="H687" s="277"/>
      <c r="I687" s="277"/>
      <c r="J687" s="76"/>
    </row>
    <row r="688" spans="1:10" x14ac:dyDescent="0.25">
      <c r="A688" s="11" t="s">
        <v>286</v>
      </c>
      <c r="B688" s="178">
        <f t="shared" si="53"/>
        <v>0.62122351913416962</v>
      </c>
      <c r="D688" s="277"/>
      <c r="E688" s="277" t="s">
        <v>19</v>
      </c>
      <c r="F688" s="277">
        <v>160</v>
      </c>
      <c r="G688" s="238">
        <f t="shared" si="54"/>
        <v>7.8817733990147777E-3</v>
      </c>
      <c r="H688" s="277"/>
      <c r="I688" s="277"/>
      <c r="J688" s="76"/>
    </row>
    <row r="689" spans="1:10" x14ac:dyDescent="0.25">
      <c r="A689" s="11" t="s">
        <v>286</v>
      </c>
      <c r="B689" s="178">
        <f t="shared" si="53"/>
        <v>5.0902472760804685</v>
      </c>
      <c r="D689" s="277"/>
      <c r="E689" s="277" t="s">
        <v>94</v>
      </c>
      <c r="F689" s="277">
        <v>458</v>
      </c>
      <c r="G689" s="238">
        <f t="shared" si="54"/>
        <v>2.2561576354679803E-2</v>
      </c>
      <c r="H689" s="277"/>
      <c r="I689" s="277"/>
      <c r="J689" s="76"/>
    </row>
    <row r="690" spans="1:10" x14ac:dyDescent="0.25">
      <c r="A690" s="11" t="s">
        <v>286</v>
      </c>
      <c r="B690" s="178">
        <f t="shared" si="53"/>
        <v>2.3925841442403364</v>
      </c>
      <c r="D690" s="277"/>
      <c r="E690" s="277" t="s">
        <v>9</v>
      </c>
      <c r="F690" s="277">
        <v>314</v>
      </c>
      <c r="G690" s="238">
        <f t="shared" si="54"/>
        <v>1.5467980295566503E-2</v>
      </c>
      <c r="H690" s="277"/>
      <c r="I690" s="277"/>
      <c r="J690" s="76"/>
    </row>
    <row r="691" spans="1:10" x14ac:dyDescent="0.25">
      <c r="A691" s="11" t="s">
        <v>286</v>
      </c>
      <c r="B691" s="178">
        <f t="shared" si="53"/>
        <v>1.957242349972093</v>
      </c>
      <c r="D691" s="277"/>
      <c r="E691" s="277" t="s">
        <v>25</v>
      </c>
      <c r="F691" s="277">
        <v>284</v>
      </c>
      <c r="G691" s="238">
        <f t="shared" si="54"/>
        <v>1.3990147783251231E-2</v>
      </c>
      <c r="H691" s="277"/>
      <c r="I691" s="277"/>
      <c r="J691" s="76"/>
    </row>
    <row r="692" spans="1:10" x14ac:dyDescent="0.25">
      <c r="A692" s="11" t="s">
        <v>286</v>
      </c>
      <c r="B692" s="178">
        <f t="shared" si="53"/>
        <v>148.28760707612415</v>
      </c>
      <c r="D692" s="277"/>
      <c r="E692" s="277" t="s">
        <v>111</v>
      </c>
      <c r="F692" s="277">
        <v>2472</v>
      </c>
      <c r="G692" s="238">
        <f t="shared" si="54"/>
        <v>0.12177339901477832</v>
      </c>
      <c r="H692" s="277"/>
      <c r="I692" s="277"/>
      <c r="J692" s="76"/>
    </row>
    <row r="693" spans="1:10" x14ac:dyDescent="0.25">
      <c r="A693" s="11" t="s">
        <v>286</v>
      </c>
      <c r="B693" s="178">
        <f t="shared" si="53"/>
        <v>37.916474556528911</v>
      </c>
      <c r="D693" s="277"/>
      <c r="E693" s="277" t="s">
        <v>36</v>
      </c>
      <c r="F693" s="277">
        <v>1250</v>
      </c>
      <c r="G693" s="238">
        <f t="shared" si="54"/>
        <v>6.1576354679802957E-2</v>
      </c>
      <c r="H693" s="277"/>
      <c r="I693" s="277"/>
      <c r="J693" s="76"/>
    </row>
    <row r="694" spans="1:10" x14ac:dyDescent="0.25">
      <c r="A694" s="11" t="s">
        <v>286</v>
      </c>
      <c r="B694" s="178">
        <f t="shared" si="53"/>
        <v>0.24266543716178507</v>
      </c>
      <c r="D694" s="277"/>
      <c r="E694" s="277" t="s">
        <v>220</v>
      </c>
      <c r="F694" s="277">
        <v>100</v>
      </c>
      <c r="G694" s="238">
        <f t="shared" si="54"/>
        <v>4.9261083743842365E-3</v>
      </c>
      <c r="H694" s="277"/>
      <c r="I694" s="277"/>
      <c r="J694" s="76"/>
    </row>
    <row r="695" spans="1:10" x14ac:dyDescent="0.25">
      <c r="A695" s="11" t="s">
        <v>286</v>
      </c>
      <c r="B695" s="178">
        <f t="shared" si="53"/>
        <v>88.619500594530322</v>
      </c>
      <c r="D695" s="277"/>
      <c r="E695" s="277" t="s">
        <v>170</v>
      </c>
      <c r="F695" s="277">
        <v>1911</v>
      </c>
      <c r="G695" s="238">
        <f t="shared" si="54"/>
        <v>9.4137931034482758E-2</v>
      </c>
      <c r="H695" s="277"/>
      <c r="I695" s="277"/>
      <c r="J695" s="76"/>
    </row>
    <row r="696" spans="1:10" x14ac:dyDescent="0.25">
      <c r="A696" s="11" t="s">
        <v>286</v>
      </c>
      <c r="B696" s="178">
        <f t="shared" si="53"/>
        <v>0</v>
      </c>
      <c r="D696" s="277"/>
      <c r="E696" s="277" t="s">
        <v>181</v>
      </c>
      <c r="F696" s="276"/>
      <c r="G696" s="238"/>
      <c r="H696" s="277"/>
      <c r="I696" s="277"/>
      <c r="J696" s="76"/>
    </row>
    <row r="697" spans="1:10" x14ac:dyDescent="0.25">
      <c r="A697" s="11" t="s">
        <v>286</v>
      </c>
      <c r="B697" s="178">
        <f t="shared" si="53"/>
        <v>39.016331383920985</v>
      </c>
      <c r="D697" s="277"/>
      <c r="E697" s="277" t="s">
        <v>56</v>
      </c>
      <c r="F697" s="277">
        <v>1268</v>
      </c>
      <c r="G697" s="238">
        <f t="shared" si="54"/>
        <v>6.246305418719212E-2</v>
      </c>
      <c r="H697" s="277"/>
      <c r="I697" s="277"/>
      <c r="J697" s="76"/>
    </row>
    <row r="698" spans="1:10" x14ac:dyDescent="0.25">
      <c r="A698" s="11" t="s">
        <v>286</v>
      </c>
      <c r="B698" s="178">
        <f t="shared" si="53"/>
        <v>9.5703365769613455</v>
      </c>
      <c r="D698" s="277"/>
      <c r="E698" s="277" t="s">
        <v>138</v>
      </c>
      <c r="F698" s="277">
        <v>628</v>
      </c>
      <c r="G698" s="238">
        <f t="shared" si="54"/>
        <v>3.0935960591133006E-2</v>
      </c>
      <c r="H698" s="277"/>
      <c r="I698" s="277"/>
      <c r="J698" s="76"/>
    </row>
    <row r="699" spans="1:10" x14ac:dyDescent="0.25">
      <c r="A699" s="11" t="s">
        <v>286</v>
      </c>
      <c r="B699" s="178">
        <f t="shared" si="53"/>
        <v>2.1549661481715159</v>
      </c>
      <c r="D699" s="277"/>
      <c r="E699" s="277" t="s">
        <v>117</v>
      </c>
      <c r="F699" s="277">
        <v>298</v>
      </c>
      <c r="G699" s="238">
        <f t="shared" si="54"/>
        <v>1.4679802955665025E-2</v>
      </c>
      <c r="H699" s="277"/>
      <c r="I699" s="277"/>
      <c r="J699" s="76"/>
    </row>
    <row r="700" spans="1:10" x14ac:dyDescent="0.25">
      <c r="A700" s="11" t="s">
        <v>286</v>
      </c>
      <c r="B700" s="178">
        <f t="shared" si="53"/>
        <v>5.6611177170035658</v>
      </c>
      <c r="D700" s="277"/>
      <c r="E700" s="277" t="s">
        <v>92</v>
      </c>
      <c r="F700" s="277">
        <v>483</v>
      </c>
      <c r="G700" s="238">
        <f t="shared" si="54"/>
        <v>2.379310344827586E-2</v>
      </c>
      <c r="H700" s="277"/>
      <c r="I700" s="277"/>
      <c r="J700" s="76"/>
    </row>
    <row r="701" spans="1:10" x14ac:dyDescent="0.25">
      <c r="A701" s="11" t="s">
        <v>286</v>
      </c>
      <c r="B701" s="178">
        <f t="shared" si="53"/>
        <v>8.735955737824261E-4</v>
      </c>
      <c r="D701" s="277"/>
      <c r="E701" s="277" t="s">
        <v>118</v>
      </c>
      <c r="F701" s="277">
        <v>6</v>
      </c>
      <c r="G701" s="238">
        <f t="shared" si="54"/>
        <v>2.9556650246305416E-4</v>
      </c>
      <c r="H701" s="277"/>
      <c r="I701" s="277"/>
      <c r="J701" s="76"/>
    </row>
    <row r="702" spans="1:10" x14ac:dyDescent="0.25">
      <c r="A702" s="11" t="s">
        <v>286</v>
      </c>
      <c r="B702" s="178">
        <f t="shared" si="53"/>
        <v>20.763061467155236</v>
      </c>
      <c r="D702" s="277"/>
      <c r="E702" s="277" t="s">
        <v>344</v>
      </c>
      <c r="F702" s="277">
        <v>925</v>
      </c>
      <c r="G702" s="238">
        <f t="shared" si="54"/>
        <v>4.5566502463054187E-2</v>
      </c>
      <c r="H702" s="277"/>
      <c r="I702" s="277"/>
      <c r="J702" s="76"/>
    </row>
    <row r="703" spans="1:10" x14ac:dyDescent="0.25">
      <c r="A703" s="11" t="s">
        <v>286</v>
      </c>
      <c r="B703" s="178">
        <f t="shared" si="53"/>
        <v>0</v>
      </c>
      <c r="D703" s="277"/>
      <c r="E703" s="277" t="s">
        <v>37</v>
      </c>
      <c r="F703" s="277"/>
      <c r="G703" s="238"/>
      <c r="H703" s="277"/>
      <c r="I703" s="277"/>
      <c r="J703" s="76"/>
    </row>
    <row r="704" spans="1:10" x14ac:dyDescent="0.25">
      <c r="A704" s="11" t="s">
        <v>286</v>
      </c>
      <c r="B704" s="178">
        <f t="shared" si="53"/>
        <v>0</v>
      </c>
      <c r="D704" s="277"/>
      <c r="E704" s="277" t="s">
        <v>32</v>
      </c>
      <c r="F704" s="277"/>
      <c r="G704" s="238"/>
      <c r="H704" s="277"/>
      <c r="I704" s="277"/>
      <c r="J704" s="76"/>
    </row>
    <row r="705" spans="1:10" x14ac:dyDescent="0.25">
      <c r="A705" s="11" t="s">
        <v>286</v>
      </c>
      <c r="B705" s="178">
        <f t="shared" si="53"/>
        <v>0</v>
      </c>
      <c r="D705" s="277"/>
      <c r="E705" s="277" t="s">
        <v>161</v>
      </c>
      <c r="F705" s="277"/>
      <c r="G705" s="238"/>
      <c r="H705" s="277"/>
      <c r="I705" s="277"/>
      <c r="J705" s="76"/>
    </row>
    <row r="706" spans="1:10" x14ac:dyDescent="0.25">
      <c r="A706" s="11" t="s">
        <v>286</v>
      </c>
      <c r="B706" s="178">
        <f t="shared" si="53"/>
        <v>0</v>
      </c>
      <c r="D706" s="277"/>
      <c r="E706" s="277" t="s">
        <v>31</v>
      </c>
      <c r="F706" s="277"/>
      <c r="G706" s="238"/>
      <c r="H706" s="277"/>
      <c r="I706" s="277"/>
      <c r="J706" s="76"/>
    </row>
    <row r="707" spans="1:10" x14ac:dyDescent="0.25">
      <c r="A707" s="11" t="s">
        <v>286</v>
      </c>
      <c r="B707" s="178">
        <f t="shared" si="53"/>
        <v>1.5166589822611567E-2</v>
      </c>
      <c r="D707" s="277"/>
      <c r="E707" s="277" t="s">
        <v>126</v>
      </c>
      <c r="F707" s="277">
        <v>25</v>
      </c>
      <c r="G707" s="238">
        <f t="shared" si="54"/>
        <v>1.2315270935960591E-3</v>
      </c>
      <c r="H707" s="277"/>
      <c r="I707" s="277"/>
      <c r="J707" s="76"/>
    </row>
    <row r="708" spans="1:10" x14ac:dyDescent="0.25">
      <c r="A708" s="11" t="s">
        <v>286</v>
      </c>
      <c r="B708" s="178">
        <f t="shared" si="53"/>
        <v>6.1396539590866075</v>
      </c>
      <c r="D708" s="277"/>
      <c r="E708" s="277" t="s">
        <v>128</v>
      </c>
      <c r="F708" s="277">
        <v>503</v>
      </c>
      <c r="G708" s="238">
        <f t="shared" si="54"/>
        <v>2.4778325123152711E-2</v>
      </c>
      <c r="H708" s="277"/>
      <c r="I708" s="277"/>
      <c r="J708" s="76"/>
    </row>
    <row r="709" spans="1:10" x14ac:dyDescent="0.25">
      <c r="A709" s="150" t="s">
        <v>286</v>
      </c>
      <c r="B709" s="131">
        <f t="shared" si="53"/>
        <v>86.682520808561264</v>
      </c>
      <c r="C709" s="150"/>
      <c r="D709" s="12"/>
      <c r="E709" s="12" t="s">
        <v>38</v>
      </c>
      <c r="F709" s="12">
        <v>1890</v>
      </c>
      <c r="G709" s="237">
        <f t="shared" si="54"/>
        <v>9.3103448275862075E-2</v>
      </c>
      <c r="H709" s="12"/>
      <c r="I709" s="12"/>
      <c r="J709" s="147"/>
    </row>
    <row r="710" spans="1:10" x14ac:dyDescent="0.25">
      <c r="A710" s="11" t="s">
        <v>288</v>
      </c>
      <c r="B710" s="178">
        <f>POWER((F710/$J$710)*100, 2)</f>
        <v>10.823626623880752</v>
      </c>
      <c r="C710" s="11">
        <f>SUM(B710:B734)</f>
        <v>2340.6621019874747</v>
      </c>
      <c r="D710" s="280"/>
      <c r="E710" s="280" t="s">
        <v>5</v>
      </c>
      <c r="F710" s="280">
        <v>9146</v>
      </c>
      <c r="G710" s="238">
        <f>F710/$J$710</f>
        <v>3.289928057553957E-2</v>
      </c>
      <c r="H710" s="280"/>
      <c r="I710" s="280"/>
      <c r="J710" s="76">
        <v>278000</v>
      </c>
    </row>
    <row r="711" spans="1:10" x14ac:dyDescent="0.25">
      <c r="A711" s="11" t="s">
        <v>288</v>
      </c>
      <c r="B711" s="178">
        <f t="shared" ref="B711:B734" si="55">POWER((F711/$J$710)*100, 2)</f>
        <v>20.101352932042854</v>
      </c>
      <c r="D711" s="280"/>
      <c r="E711" s="280" t="s">
        <v>93</v>
      </c>
      <c r="F711" s="280">
        <v>12464</v>
      </c>
      <c r="G711" s="238">
        <f t="shared" ref="G711:G733" si="56">F711/$J$710</f>
        <v>4.4834532374100719E-2</v>
      </c>
      <c r="H711" s="280"/>
      <c r="I711" s="280"/>
      <c r="J711" s="76"/>
    </row>
    <row r="712" spans="1:10" x14ac:dyDescent="0.25">
      <c r="A712" s="11" t="s">
        <v>288</v>
      </c>
      <c r="B712" s="178">
        <f t="shared" si="55"/>
        <v>26.0907820506185</v>
      </c>
      <c r="D712" s="280"/>
      <c r="E712" s="280" t="s">
        <v>6</v>
      </c>
      <c r="F712" s="280">
        <v>14200</v>
      </c>
      <c r="G712" s="238">
        <f t="shared" si="56"/>
        <v>5.1079136690647481E-2</v>
      </c>
      <c r="H712" s="280"/>
      <c r="I712" s="280"/>
      <c r="J712" s="76"/>
    </row>
    <row r="713" spans="1:10" x14ac:dyDescent="0.25">
      <c r="A713" s="11" t="s">
        <v>288</v>
      </c>
      <c r="B713" s="178">
        <f t="shared" si="55"/>
        <v>5.8154339837482522E-3</v>
      </c>
      <c r="D713" s="280"/>
      <c r="E713" s="280" t="s">
        <v>102</v>
      </c>
      <c r="F713" s="280">
        <v>212</v>
      </c>
      <c r="G713" s="238">
        <f t="shared" si="56"/>
        <v>7.6258992805755391E-4</v>
      </c>
      <c r="H713" s="280"/>
      <c r="I713" s="280"/>
      <c r="J713" s="76"/>
    </row>
    <row r="714" spans="1:10" x14ac:dyDescent="0.25">
      <c r="A714" s="11" t="s">
        <v>288</v>
      </c>
      <c r="B714" s="178">
        <f t="shared" si="55"/>
        <v>8.2811448682780393E-6</v>
      </c>
      <c r="D714" s="280"/>
      <c r="E714" s="280" t="s">
        <v>271</v>
      </c>
      <c r="F714" s="280">
        <v>8</v>
      </c>
      <c r="G714" s="238">
        <f t="shared" si="56"/>
        <v>2.8776978417266186E-5</v>
      </c>
      <c r="H714" s="280"/>
      <c r="I714" s="280"/>
      <c r="J714" s="76"/>
    </row>
    <row r="715" spans="1:10" x14ac:dyDescent="0.25">
      <c r="A715" s="11" t="s">
        <v>288</v>
      </c>
      <c r="B715" s="178">
        <f t="shared" si="55"/>
        <v>1278.4483204803064</v>
      </c>
      <c r="D715" s="280"/>
      <c r="E715" s="280" t="s">
        <v>15</v>
      </c>
      <c r="F715" s="280">
        <v>99400</v>
      </c>
      <c r="G715" s="238">
        <f t="shared" si="56"/>
        <v>0.35755395683453239</v>
      </c>
      <c r="H715" s="280"/>
      <c r="I715" s="280"/>
      <c r="J715" s="76"/>
    </row>
    <row r="716" spans="1:10" x14ac:dyDescent="0.25">
      <c r="A716" s="11" t="s">
        <v>288</v>
      </c>
      <c r="B716" s="178">
        <f t="shared" si="55"/>
        <v>3.2348222141711087E-4</v>
      </c>
      <c r="D716" s="280"/>
      <c r="E716" s="280" t="s">
        <v>213</v>
      </c>
      <c r="F716" s="280">
        <v>50</v>
      </c>
      <c r="G716" s="238">
        <f t="shared" si="56"/>
        <v>1.7985611510791367E-4</v>
      </c>
      <c r="H716" s="280"/>
      <c r="I716" s="280"/>
      <c r="J716" s="76"/>
    </row>
    <row r="717" spans="1:10" x14ac:dyDescent="0.25">
      <c r="A717" s="11" t="s">
        <v>288</v>
      </c>
      <c r="B717" s="178">
        <f t="shared" si="55"/>
        <v>344.90368523885928</v>
      </c>
      <c r="D717" s="280"/>
      <c r="E717" s="280" t="s">
        <v>268</v>
      </c>
      <c r="F717" s="280">
        <v>51629</v>
      </c>
      <c r="G717" s="238">
        <f t="shared" si="56"/>
        <v>0.1857158273381295</v>
      </c>
      <c r="H717" s="280"/>
      <c r="I717" s="280"/>
      <c r="J717" s="76"/>
    </row>
    <row r="718" spans="1:10" x14ac:dyDescent="0.25">
      <c r="A718" s="11" t="s">
        <v>288</v>
      </c>
      <c r="B718" s="178">
        <f t="shared" si="55"/>
        <v>1.1645359971015993E-2</v>
      </c>
      <c r="D718" s="280"/>
      <c r="E718" s="280" t="s">
        <v>266</v>
      </c>
      <c r="F718" s="280">
        <v>300</v>
      </c>
      <c r="G718" s="238">
        <f t="shared" si="56"/>
        <v>1.079136690647482E-3</v>
      </c>
      <c r="H718" s="280"/>
      <c r="I718" s="280"/>
      <c r="J718" s="76"/>
    </row>
    <row r="719" spans="1:10" x14ac:dyDescent="0.25">
      <c r="A719" s="11" t="s">
        <v>288</v>
      </c>
      <c r="B719" s="178">
        <f t="shared" si="55"/>
        <v>2.1539257802391177E-2</v>
      </c>
      <c r="D719" s="280"/>
      <c r="E719" s="280" t="s">
        <v>345</v>
      </c>
      <c r="F719" s="280">
        <v>408</v>
      </c>
      <c r="G719" s="238">
        <f t="shared" si="56"/>
        <v>1.4676258992805755E-3</v>
      </c>
      <c r="H719" s="280"/>
      <c r="I719" s="280"/>
      <c r="J719" s="76"/>
    </row>
    <row r="720" spans="1:10" x14ac:dyDescent="0.25">
      <c r="A720" s="11" t="s">
        <v>288</v>
      </c>
      <c r="B720" s="178">
        <f t="shared" si="55"/>
        <v>5.1470225402411884</v>
      </c>
      <c r="D720" s="280"/>
      <c r="E720" s="280" t="s">
        <v>26</v>
      </c>
      <c r="F720" s="280">
        <v>6307</v>
      </c>
      <c r="G720" s="238">
        <f t="shared" si="56"/>
        <v>2.2687050359712229E-2</v>
      </c>
      <c r="H720" s="280"/>
      <c r="I720" s="280"/>
      <c r="J720" s="76"/>
    </row>
    <row r="721" spans="1:10" x14ac:dyDescent="0.25">
      <c r="A721" s="11" t="s">
        <v>288</v>
      </c>
      <c r="B721" s="178">
        <f t="shared" si="55"/>
        <v>2.0702862170695098E-6</v>
      </c>
      <c r="D721" s="280"/>
      <c r="E721" s="280" t="s">
        <v>346</v>
      </c>
      <c r="F721" s="280">
        <v>4</v>
      </c>
      <c r="G721" s="238">
        <f t="shared" si="56"/>
        <v>1.4388489208633093E-5</v>
      </c>
      <c r="H721" s="280"/>
      <c r="I721" s="280"/>
      <c r="J721" s="76"/>
    </row>
    <row r="722" spans="1:10" x14ac:dyDescent="0.25">
      <c r="A722" s="11" t="s">
        <v>288</v>
      </c>
      <c r="B722" s="178">
        <f t="shared" si="55"/>
        <v>0</v>
      </c>
      <c r="D722" s="280"/>
      <c r="E722" s="280" t="s">
        <v>278</v>
      </c>
      <c r="F722" s="280"/>
      <c r="G722" s="238"/>
      <c r="H722" s="280"/>
      <c r="I722" s="280"/>
      <c r="J722" s="76"/>
    </row>
    <row r="723" spans="1:10" x14ac:dyDescent="0.25">
      <c r="A723" s="11" t="s">
        <v>288</v>
      </c>
      <c r="B723" s="178">
        <f t="shared" si="55"/>
        <v>6.262615806635267E-5</v>
      </c>
      <c r="D723" s="280"/>
      <c r="E723" s="280" t="s">
        <v>343</v>
      </c>
      <c r="F723" s="280">
        <v>22</v>
      </c>
      <c r="G723" s="238">
        <f t="shared" si="56"/>
        <v>7.9136690647482017E-5</v>
      </c>
      <c r="H723" s="280"/>
      <c r="I723" s="280"/>
      <c r="J723" s="76"/>
    </row>
    <row r="724" spans="1:10" x14ac:dyDescent="0.25">
      <c r="A724" s="11" t="s">
        <v>288</v>
      </c>
      <c r="B724" s="178">
        <f t="shared" si="55"/>
        <v>0.98566326794679349</v>
      </c>
      <c r="D724" s="280"/>
      <c r="E724" s="280" t="s">
        <v>139</v>
      </c>
      <c r="F724" s="280">
        <v>2760</v>
      </c>
      <c r="G724" s="238">
        <f t="shared" si="56"/>
        <v>9.9280575539568341E-3</v>
      </c>
      <c r="H724" s="280"/>
      <c r="I724" s="280"/>
      <c r="J724" s="76"/>
    </row>
    <row r="725" spans="1:10" x14ac:dyDescent="0.25">
      <c r="A725" s="11" t="s">
        <v>288</v>
      </c>
      <c r="B725" s="178">
        <f t="shared" si="55"/>
        <v>650.45181421769075</v>
      </c>
      <c r="D725" s="280"/>
      <c r="E725" s="280" t="s">
        <v>92</v>
      </c>
      <c r="F725" s="280">
        <v>70901</v>
      </c>
      <c r="G725" s="238">
        <f t="shared" si="56"/>
        <v>0.25503956834532376</v>
      </c>
      <c r="H725" s="280"/>
      <c r="I725" s="280"/>
      <c r="J725" s="76"/>
    </row>
    <row r="726" spans="1:10" x14ac:dyDescent="0.25">
      <c r="A726" s="11" t="s">
        <v>288</v>
      </c>
      <c r="B726" s="178">
        <f t="shared" si="55"/>
        <v>0.19480474613115267</v>
      </c>
      <c r="D726" s="280"/>
      <c r="E726" s="280" t="s">
        <v>218</v>
      </c>
      <c r="F726" s="280">
        <v>1227</v>
      </c>
      <c r="G726" s="238">
        <f t="shared" si="56"/>
        <v>4.4136690647482019E-3</v>
      </c>
      <c r="H726" s="280"/>
      <c r="I726" s="280"/>
      <c r="J726" s="76"/>
    </row>
    <row r="727" spans="1:10" x14ac:dyDescent="0.25">
      <c r="A727" s="11" t="s">
        <v>288</v>
      </c>
      <c r="B727" s="178">
        <f t="shared" si="55"/>
        <v>0.80870555354277718</v>
      </c>
      <c r="D727" s="280"/>
      <c r="E727" s="280" t="s">
        <v>16</v>
      </c>
      <c r="F727" s="280">
        <v>2500</v>
      </c>
      <c r="G727" s="238">
        <f t="shared" si="56"/>
        <v>8.9928057553956831E-3</v>
      </c>
      <c r="H727" s="280"/>
      <c r="I727" s="280"/>
      <c r="J727" s="76"/>
    </row>
    <row r="728" spans="1:10" x14ac:dyDescent="0.25">
      <c r="A728" s="11" t="s">
        <v>288</v>
      </c>
      <c r="B728" s="178">
        <f t="shared" si="55"/>
        <v>9.8566326794679391E-3</v>
      </c>
      <c r="D728" s="280"/>
      <c r="E728" s="280" t="s">
        <v>272</v>
      </c>
      <c r="F728" s="280">
        <v>276</v>
      </c>
      <c r="G728" s="238">
        <f t="shared" si="56"/>
        <v>9.9280575539568354E-4</v>
      </c>
      <c r="H728" s="280"/>
      <c r="I728" s="280"/>
      <c r="J728" s="76"/>
    </row>
    <row r="729" spans="1:10" x14ac:dyDescent="0.25">
      <c r="A729" s="11" t="s">
        <v>288</v>
      </c>
      <c r="B729" s="178">
        <f t="shared" si="55"/>
        <v>1.1645359971015998E-6</v>
      </c>
      <c r="D729" s="280"/>
      <c r="E729" s="280" t="s">
        <v>347</v>
      </c>
      <c r="F729" s="280">
        <v>3</v>
      </c>
      <c r="G729" s="238">
        <f t="shared" si="56"/>
        <v>1.0791366906474821E-5</v>
      </c>
      <c r="H729" s="280"/>
      <c r="I729" s="280"/>
      <c r="J729" s="76"/>
    </row>
    <row r="730" spans="1:10" x14ac:dyDescent="0.25">
      <c r="A730" s="11" t="s">
        <v>288</v>
      </c>
      <c r="B730" s="178">
        <f t="shared" si="55"/>
        <v>0.48197557062263857</v>
      </c>
      <c r="D730" s="280"/>
      <c r="E730" s="280" t="s">
        <v>161</v>
      </c>
      <c r="F730" s="280">
        <v>1930</v>
      </c>
      <c r="G730" s="238">
        <f t="shared" si="56"/>
        <v>6.9424460431654674E-3</v>
      </c>
      <c r="H730" s="280"/>
      <c r="I730" s="280"/>
      <c r="J730" s="76"/>
    </row>
    <row r="731" spans="1:10" x14ac:dyDescent="0.25">
      <c r="A731" s="11" t="s">
        <v>288</v>
      </c>
      <c r="B731" s="178">
        <f t="shared" si="55"/>
        <v>0</v>
      </c>
      <c r="D731" s="280"/>
      <c r="E731" s="280" t="s">
        <v>193</v>
      </c>
      <c r="F731" s="276"/>
      <c r="G731" s="238"/>
      <c r="H731" s="280"/>
      <c r="I731" s="280"/>
      <c r="J731" s="76"/>
    </row>
    <row r="732" spans="1:10" x14ac:dyDescent="0.25">
      <c r="A732" s="11" t="s">
        <v>288</v>
      </c>
      <c r="B732" s="178">
        <f t="shared" si="55"/>
        <v>0</v>
      </c>
      <c r="D732" s="280"/>
      <c r="E732" s="280" t="s">
        <v>128</v>
      </c>
      <c r="F732" s="276"/>
      <c r="G732" s="238"/>
      <c r="H732" s="280"/>
      <c r="I732" s="280"/>
      <c r="J732" s="76"/>
    </row>
    <row r="733" spans="1:10" x14ac:dyDescent="0.25">
      <c r="A733" s="11" t="s">
        <v>288</v>
      </c>
      <c r="B733" s="178">
        <f t="shared" si="55"/>
        <v>2.1750944568086541</v>
      </c>
      <c r="D733" s="280"/>
      <c r="E733" s="280" t="s">
        <v>47</v>
      </c>
      <c r="F733" s="280">
        <v>4100</v>
      </c>
      <c r="G733" s="238">
        <f t="shared" si="56"/>
        <v>1.4748201438848921E-2</v>
      </c>
      <c r="H733" s="280"/>
      <c r="I733" s="280"/>
      <c r="J733" s="76"/>
    </row>
    <row r="734" spans="1:10" x14ac:dyDescent="0.25">
      <c r="A734" s="150" t="s">
        <v>288</v>
      </c>
      <c r="B734" s="131">
        <f t="shared" si="55"/>
        <v>0</v>
      </c>
      <c r="C734" s="150"/>
      <c r="D734" s="12"/>
      <c r="E734" s="12" t="s">
        <v>86</v>
      </c>
      <c r="F734" s="12"/>
      <c r="G734" s="237"/>
      <c r="H734" s="12"/>
      <c r="I734" s="12"/>
      <c r="J734" s="147"/>
    </row>
    <row r="735" spans="1:10" x14ac:dyDescent="0.25">
      <c r="A735" s="11" t="s">
        <v>289</v>
      </c>
      <c r="B735" s="178">
        <f>POWER((F735/$J$735)*100, 2)</f>
        <v>1.4380958679768203</v>
      </c>
      <c r="C735" s="11">
        <f>SUM(B735:B749)</f>
        <v>7651.5326738473168</v>
      </c>
      <c r="D735" s="281"/>
      <c r="E735" s="281" t="s">
        <v>5</v>
      </c>
      <c r="F735" s="281">
        <v>1511</v>
      </c>
      <c r="G735" s="238">
        <f>F735/$J$735</f>
        <v>1.1992063492063491E-2</v>
      </c>
      <c r="H735" s="281"/>
      <c r="I735" s="281"/>
      <c r="J735" s="76">
        <v>126000</v>
      </c>
    </row>
    <row r="736" spans="1:10" x14ac:dyDescent="0.25">
      <c r="A736" s="11" t="s">
        <v>289</v>
      </c>
      <c r="B736" s="178">
        <f t="shared" ref="B736:B749" si="57">POWER((F736/$J$735)*100, 2)</f>
        <v>2.290658226253464</v>
      </c>
      <c r="D736" s="281"/>
      <c r="E736" s="281" t="s">
        <v>93</v>
      </c>
      <c r="F736" s="281">
        <v>1907</v>
      </c>
      <c r="G736" s="238">
        <f t="shared" ref="G736:G748" si="58">F736/$J$735</f>
        <v>1.5134920634920635E-2</v>
      </c>
      <c r="H736" s="281"/>
      <c r="I736" s="281"/>
      <c r="J736" s="76"/>
    </row>
    <row r="737" spans="1:10" x14ac:dyDescent="0.25">
      <c r="A737" s="11" t="s">
        <v>289</v>
      </c>
      <c r="B737" s="178">
        <f t="shared" si="57"/>
        <v>0.11809586797682035</v>
      </c>
      <c r="D737" s="281"/>
      <c r="E737" s="281" t="s">
        <v>82</v>
      </c>
      <c r="F737" s="281">
        <v>433</v>
      </c>
      <c r="G737" s="238">
        <f t="shared" si="58"/>
        <v>3.4365079365079364E-3</v>
      </c>
      <c r="H737" s="281"/>
      <c r="I737" s="281"/>
      <c r="J737" s="76"/>
    </row>
    <row r="738" spans="1:10" x14ac:dyDescent="0.25">
      <c r="A738" s="11" t="s">
        <v>289</v>
      </c>
      <c r="B738" s="178">
        <f t="shared" si="57"/>
        <v>7621.5671453766699</v>
      </c>
      <c r="D738" s="281"/>
      <c r="E738" s="281" t="s">
        <v>15</v>
      </c>
      <c r="F738" s="281">
        <v>110000</v>
      </c>
      <c r="G738" s="238">
        <f t="shared" si="58"/>
        <v>0.87301587301587302</v>
      </c>
      <c r="H738" s="281"/>
      <c r="I738" s="281"/>
      <c r="J738" s="76"/>
    </row>
    <row r="739" spans="1:10" x14ac:dyDescent="0.25">
      <c r="A739" s="11" t="s">
        <v>289</v>
      </c>
      <c r="B739" s="178">
        <f t="shared" si="57"/>
        <v>0</v>
      </c>
      <c r="D739" s="281"/>
      <c r="E739" s="281" t="s">
        <v>348</v>
      </c>
      <c r="F739" s="281"/>
      <c r="G739" s="238"/>
      <c r="H739" s="281"/>
      <c r="I739" s="281"/>
      <c r="J739" s="76"/>
    </row>
    <row r="740" spans="1:10" x14ac:dyDescent="0.25">
      <c r="A740" s="11" t="s">
        <v>289</v>
      </c>
      <c r="B740" s="178">
        <f t="shared" si="57"/>
        <v>1.4172335600907032E-2</v>
      </c>
      <c r="D740" s="281"/>
      <c r="E740" s="281" t="s">
        <v>266</v>
      </c>
      <c r="F740" s="281">
        <v>150</v>
      </c>
      <c r="G740" s="238">
        <f t="shared" si="58"/>
        <v>1.1904761904761906E-3</v>
      </c>
      <c r="H740" s="281"/>
      <c r="I740" s="281"/>
      <c r="J740" s="76"/>
    </row>
    <row r="741" spans="1:10" x14ac:dyDescent="0.25">
      <c r="A741" s="11" t="s">
        <v>289</v>
      </c>
      <c r="B741" s="178">
        <f t="shared" si="57"/>
        <v>9.5804988662131509E-4</v>
      </c>
      <c r="D741" s="281"/>
      <c r="E741" s="281" t="s">
        <v>56</v>
      </c>
      <c r="F741" s="281">
        <v>39</v>
      </c>
      <c r="G741" s="238">
        <f t="shared" si="58"/>
        <v>3.095238095238095E-4</v>
      </c>
      <c r="H741" s="281"/>
      <c r="I741" s="281"/>
      <c r="J741" s="76"/>
    </row>
    <row r="742" spans="1:10" x14ac:dyDescent="0.25">
      <c r="A742" s="11" t="s">
        <v>289</v>
      </c>
      <c r="B742" s="178">
        <f t="shared" si="57"/>
        <v>0</v>
      </c>
      <c r="D742" s="281"/>
      <c r="E742" s="281" t="s">
        <v>165</v>
      </c>
      <c r="F742" s="281"/>
      <c r="G742" s="238"/>
      <c r="H742" s="281"/>
      <c r="I742" s="281"/>
      <c r="J742" s="76"/>
    </row>
    <row r="743" spans="1:10" x14ac:dyDescent="0.25">
      <c r="A743" s="11" t="s">
        <v>289</v>
      </c>
      <c r="B743" s="178">
        <f t="shared" si="57"/>
        <v>0.1338630637440161</v>
      </c>
      <c r="D743" s="281"/>
      <c r="E743" s="281" t="s">
        <v>92</v>
      </c>
      <c r="F743" s="281">
        <v>461</v>
      </c>
      <c r="G743" s="238">
        <f t="shared" si="58"/>
        <v>3.6587301587301586E-3</v>
      </c>
      <c r="H743" s="281"/>
      <c r="I743" s="281"/>
      <c r="J743" s="76"/>
    </row>
    <row r="744" spans="1:10" x14ac:dyDescent="0.25">
      <c r="A744" s="11" t="s">
        <v>289</v>
      </c>
      <c r="B744" s="178">
        <f t="shared" si="57"/>
        <v>12.755102040816325</v>
      </c>
      <c r="D744" s="281"/>
      <c r="E744" s="281" t="s">
        <v>16</v>
      </c>
      <c r="F744" s="281">
        <v>4500</v>
      </c>
      <c r="G744" s="238">
        <f t="shared" si="58"/>
        <v>3.5714285714285712E-2</v>
      </c>
      <c r="H744" s="281"/>
      <c r="I744" s="281"/>
      <c r="J744" s="76"/>
    </row>
    <row r="745" spans="1:10" x14ac:dyDescent="0.25">
      <c r="A745" s="11" t="s">
        <v>289</v>
      </c>
      <c r="B745" s="178">
        <f t="shared" si="57"/>
        <v>10.608979591836734</v>
      </c>
      <c r="D745" s="281"/>
      <c r="E745" s="281" t="s">
        <v>121</v>
      </c>
      <c r="F745" s="281">
        <v>4104</v>
      </c>
      <c r="G745" s="238">
        <f t="shared" si="58"/>
        <v>3.2571428571428571E-2</v>
      </c>
      <c r="H745" s="281"/>
      <c r="I745" s="281"/>
      <c r="J745" s="76"/>
    </row>
    <row r="746" spans="1:10" x14ac:dyDescent="0.25">
      <c r="A746" s="11" t="s">
        <v>289</v>
      </c>
      <c r="B746" s="178">
        <f t="shared" si="57"/>
        <v>2.5195263290501382</v>
      </c>
      <c r="D746" s="281"/>
      <c r="E746" s="281" t="s">
        <v>140</v>
      </c>
      <c r="F746" s="281">
        <v>2000</v>
      </c>
      <c r="G746" s="238">
        <f t="shared" si="58"/>
        <v>1.5873015873015872E-2</v>
      </c>
      <c r="H746" s="281"/>
      <c r="I746" s="281"/>
      <c r="J746" s="76"/>
    </row>
    <row r="747" spans="1:10" x14ac:dyDescent="0.25">
      <c r="A747" s="11" t="s">
        <v>289</v>
      </c>
      <c r="B747" s="178">
        <f t="shared" si="57"/>
        <v>4.4444444444444444E-3</v>
      </c>
      <c r="D747" s="281"/>
      <c r="E747" s="281" t="s">
        <v>161</v>
      </c>
      <c r="F747" s="281">
        <v>84</v>
      </c>
      <c r="G747" s="238">
        <f t="shared" si="58"/>
        <v>6.6666666666666664E-4</v>
      </c>
      <c r="H747" s="281"/>
      <c r="I747" s="281"/>
      <c r="J747" s="76"/>
    </row>
    <row r="748" spans="1:10" x14ac:dyDescent="0.25">
      <c r="A748" s="11" t="s">
        <v>289</v>
      </c>
      <c r="B748" s="178">
        <f t="shared" si="57"/>
        <v>8.1632653061224483E-2</v>
      </c>
      <c r="D748" s="281"/>
      <c r="E748" s="281" t="s">
        <v>31</v>
      </c>
      <c r="F748" s="281">
        <v>360</v>
      </c>
      <c r="G748" s="238">
        <f t="shared" si="58"/>
        <v>2.8571428571428571E-3</v>
      </c>
      <c r="H748" s="281"/>
      <c r="I748" s="281"/>
      <c r="J748" s="76"/>
    </row>
    <row r="749" spans="1:10" x14ac:dyDescent="0.25">
      <c r="A749" s="150" t="s">
        <v>289</v>
      </c>
      <c r="B749" s="131">
        <f t="shared" si="57"/>
        <v>0</v>
      </c>
      <c r="C749" s="150"/>
      <c r="D749" s="12"/>
      <c r="E749" s="12" t="s">
        <v>38</v>
      </c>
      <c r="F749" s="12"/>
      <c r="G749" s="237"/>
      <c r="H749" s="12"/>
      <c r="I749" s="12"/>
      <c r="J749" s="147"/>
    </row>
    <row r="750" spans="1:10" x14ac:dyDescent="0.25">
      <c r="A750" s="11" t="s">
        <v>290</v>
      </c>
      <c r="B750" s="178">
        <f>POWER((F750/$J$750)*100, 2)</f>
        <v>2279.8474149825506</v>
      </c>
      <c r="C750" s="11">
        <f>SUM(B750:B753)</f>
        <v>3707.0386892297711</v>
      </c>
      <c r="D750" s="282"/>
      <c r="E750" s="282" t="s">
        <v>82</v>
      </c>
      <c r="F750" s="282">
        <v>53000</v>
      </c>
      <c r="G750" s="238">
        <f>F750/$J$750</f>
        <v>0.47747747747747749</v>
      </c>
      <c r="H750" s="282"/>
      <c r="I750" s="282"/>
      <c r="J750" s="76">
        <v>111000</v>
      </c>
    </row>
    <row r="751" spans="1:10" x14ac:dyDescent="0.25">
      <c r="A751" s="11" t="s">
        <v>290</v>
      </c>
      <c r="B751" s="178">
        <f t="shared" ref="B751:B753" si="59">POWER((F751/$J$750)*100, 2)</f>
        <v>1033.6514641668696</v>
      </c>
      <c r="D751" s="282"/>
      <c r="E751" s="282" t="s">
        <v>111</v>
      </c>
      <c r="F751" s="282">
        <v>35687</v>
      </c>
      <c r="G751" s="238">
        <f t="shared" ref="G751:G752" si="60">F751/$J$750</f>
        <v>0.32150450450450452</v>
      </c>
      <c r="H751" s="282"/>
      <c r="I751" s="282"/>
      <c r="J751" s="76"/>
    </row>
    <row r="752" spans="1:10" x14ac:dyDescent="0.25">
      <c r="A752" s="11" t="s">
        <v>290</v>
      </c>
      <c r="B752" s="178">
        <f t="shared" si="59"/>
        <v>393.53981008035066</v>
      </c>
      <c r="D752" s="282"/>
      <c r="E752" s="282" t="s">
        <v>92</v>
      </c>
      <c r="F752" s="282">
        <v>22020</v>
      </c>
      <c r="G752" s="238">
        <f t="shared" si="60"/>
        <v>0.19837837837837838</v>
      </c>
      <c r="H752" s="282"/>
      <c r="I752" s="282"/>
      <c r="J752" s="76"/>
    </row>
    <row r="753" spans="1:10" x14ac:dyDescent="0.25">
      <c r="A753" s="150" t="s">
        <v>290</v>
      </c>
      <c r="B753" s="131">
        <f t="shared" si="59"/>
        <v>0</v>
      </c>
      <c r="C753" s="150"/>
      <c r="D753" s="12"/>
      <c r="E753" s="12" t="s">
        <v>38</v>
      </c>
      <c r="F753" s="12"/>
      <c r="G753" s="237"/>
      <c r="H753" s="12"/>
      <c r="I753" s="12"/>
      <c r="J753" s="147"/>
    </row>
    <row r="754" spans="1:10" x14ac:dyDescent="0.25">
      <c r="A754" s="11" t="s">
        <v>291</v>
      </c>
      <c r="B754" s="178">
        <f>POWER((F754/$J$754)*100, 2)</f>
        <v>2.3668639053254439</v>
      </c>
      <c r="C754" s="11">
        <f>SUM(B754:B762)</f>
        <v>3951.3439579224196</v>
      </c>
      <c r="D754" s="283"/>
      <c r="E754" s="283" t="s">
        <v>192</v>
      </c>
      <c r="F754" s="283">
        <v>300</v>
      </c>
      <c r="G754" s="238">
        <f>F754/$J$754</f>
        <v>1.5384615384615385E-2</v>
      </c>
      <c r="H754" s="283"/>
      <c r="I754" s="283"/>
      <c r="J754" s="76">
        <v>19500</v>
      </c>
    </row>
    <row r="755" spans="1:10" x14ac:dyDescent="0.25">
      <c r="A755" s="11" t="s">
        <v>291</v>
      </c>
      <c r="B755" s="178">
        <f t="shared" ref="B755:B762" si="61">POWER((F755/$J$754)*100, 2)</f>
        <v>2885.0670874424723</v>
      </c>
      <c r="D755" s="283"/>
      <c r="E755" s="283" t="s">
        <v>83</v>
      </c>
      <c r="F755" s="283">
        <v>10474</v>
      </c>
      <c r="G755" s="238">
        <f t="shared" ref="G755:G762" si="62">F755/$J$754</f>
        <v>0.53712820512820514</v>
      </c>
      <c r="H755" s="283"/>
      <c r="I755" s="283"/>
      <c r="J755" s="76"/>
    </row>
    <row r="756" spans="1:10" x14ac:dyDescent="0.25">
      <c r="A756" s="11" t="s">
        <v>291</v>
      </c>
      <c r="B756" s="178">
        <f t="shared" si="61"/>
        <v>6.5746219592373425</v>
      </c>
      <c r="D756" s="283"/>
      <c r="E756" s="283" t="s">
        <v>15</v>
      </c>
      <c r="F756" s="283">
        <v>500</v>
      </c>
      <c r="G756" s="238">
        <f t="shared" si="62"/>
        <v>2.564102564102564E-2</v>
      </c>
      <c r="H756" s="283"/>
      <c r="I756" s="283"/>
      <c r="J756" s="76"/>
    </row>
    <row r="757" spans="1:10" x14ac:dyDescent="0.25">
      <c r="A757" s="11" t="s">
        <v>291</v>
      </c>
      <c r="B757" s="178">
        <f t="shared" si="61"/>
        <v>0.14792899408284024</v>
      </c>
      <c r="D757" s="283"/>
      <c r="E757" s="283" t="s">
        <v>349</v>
      </c>
      <c r="F757" s="283">
        <v>75</v>
      </c>
      <c r="G757" s="238">
        <f t="shared" si="62"/>
        <v>3.8461538461538464E-3</v>
      </c>
      <c r="H757" s="283"/>
      <c r="I757" s="283"/>
      <c r="J757" s="76"/>
    </row>
    <row r="758" spans="1:10" x14ac:dyDescent="0.25">
      <c r="A758" s="11" t="s">
        <v>291</v>
      </c>
      <c r="B758" s="178">
        <f t="shared" si="61"/>
        <v>996.94014464168299</v>
      </c>
      <c r="D758" s="283"/>
      <c r="E758" s="283" t="s">
        <v>111</v>
      </c>
      <c r="F758" s="283">
        <v>6157</v>
      </c>
      <c r="G758" s="238">
        <f t="shared" si="62"/>
        <v>0.31574358974358974</v>
      </c>
      <c r="H758" s="283"/>
      <c r="I758" s="283"/>
      <c r="J758" s="76"/>
    </row>
    <row r="759" spans="1:10" x14ac:dyDescent="0.25">
      <c r="A759" s="11" t="s">
        <v>291</v>
      </c>
      <c r="B759" s="178">
        <f t="shared" si="61"/>
        <v>2.3668639053254439</v>
      </c>
      <c r="D759" s="283"/>
      <c r="E759" s="283" t="s">
        <v>16</v>
      </c>
      <c r="F759" s="283">
        <v>300</v>
      </c>
      <c r="G759" s="238">
        <f t="shared" si="62"/>
        <v>1.5384615384615385E-2</v>
      </c>
      <c r="H759" s="283"/>
      <c r="I759" s="283"/>
      <c r="J759" s="76"/>
    </row>
    <row r="760" spans="1:10" x14ac:dyDescent="0.25">
      <c r="A760" s="11" t="s">
        <v>291</v>
      </c>
      <c r="B760" s="178">
        <f t="shared" si="61"/>
        <v>1.0519395134779748</v>
      </c>
      <c r="D760" s="283"/>
      <c r="E760" s="283" t="s">
        <v>141</v>
      </c>
      <c r="F760" s="283">
        <v>200</v>
      </c>
      <c r="G760" s="238">
        <f t="shared" si="62"/>
        <v>1.0256410256410256E-2</v>
      </c>
      <c r="H760" s="283"/>
      <c r="I760" s="283"/>
      <c r="J760" s="76"/>
    </row>
    <row r="761" spans="1:10" x14ac:dyDescent="0.25">
      <c r="A761" s="11" t="s">
        <v>291</v>
      </c>
      <c r="B761" s="178">
        <f t="shared" si="61"/>
        <v>56.828402366863905</v>
      </c>
      <c r="D761" s="283"/>
      <c r="E761" s="283" t="s">
        <v>38</v>
      </c>
      <c r="F761" s="283">
        <v>1470</v>
      </c>
      <c r="G761" s="238">
        <f t="shared" si="62"/>
        <v>7.5384615384615383E-2</v>
      </c>
      <c r="H761" s="283"/>
      <c r="I761" s="283"/>
      <c r="J761" s="76"/>
    </row>
    <row r="762" spans="1:10" x14ac:dyDescent="0.25">
      <c r="A762" s="150" t="s">
        <v>291</v>
      </c>
      <c r="B762" s="131">
        <f t="shared" si="61"/>
        <v>1.051939513477975E-4</v>
      </c>
      <c r="C762" s="150"/>
      <c r="D762" s="12"/>
      <c r="E762" s="12" t="s">
        <v>129</v>
      </c>
      <c r="F762" s="12">
        <v>2</v>
      </c>
      <c r="G762" s="237">
        <f t="shared" si="62"/>
        <v>1.0256410256410256E-4</v>
      </c>
      <c r="H762" s="12"/>
      <c r="I762" s="12"/>
      <c r="J762" s="147"/>
    </row>
    <row r="763" spans="1:10" x14ac:dyDescent="0.25">
      <c r="A763" s="11" t="s">
        <v>293</v>
      </c>
      <c r="B763" s="178">
        <f>POWER((F763/$J$763)*100, 2)</f>
        <v>9.2950624628197493E-4</v>
      </c>
      <c r="C763" s="11">
        <f>SUM(B763:B809)</f>
        <v>3104.4107361141073</v>
      </c>
      <c r="D763" s="283"/>
      <c r="E763" s="283" t="s">
        <v>130</v>
      </c>
      <c r="F763" s="283">
        <v>2000</v>
      </c>
      <c r="G763" s="238">
        <f>F763/$J$763</f>
        <v>3.048780487804878E-4</v>
      </c>
      <c r="H763" s="283"/>
      <c r="I763" s="283"/>
      <c r="J763" s="76">
        <v>6560000</v>
      </c>
    </row>
    <row r="764" spans="1:10" x14ac:dyDescent="0.25">
      <c r="A764" s="11" t="s">
        <v>293</v>
      </c>
      <c r="B764" s="178">
        <f t="shared" ref="B764:B809" si="63">POWER((F764/$J$763)*100, 2)</f>
        <v>0.62653499242452404</v>
      </c>
      <c r="D764" s="283"/>
      <c r="E764" s="283" t="s">
        <v>97</v>
      </c>
      <c r="F764" s="283">
        <v>51925</v>
      </c>
      <c r="G764" s="238">
        <f t="shared" ref="G764:G809" si="64">F764/$J$763</f>
        <v>7.9153963414634147E-3</v>
      </c>
      <c r="H764" s="283"/>
      <c r="I764" s="283"/>
      <c r="J764" s="76"/>
    </row>
    <row r="765" spans="1:10" x14ac:dyDescent="0.25">
      <c r="A765" s="11" t="s">
        <v>293</v>
      </c>
      <c r="B765" s="178">
        <f t="shared" si="63"/>
        <v>6.9580011897679957E-3</v>
      </c>
      <c r="D765" s="283"/>
      <c r="E765" s="283" t="s">
        <v>81</v>
      </c>
      <c r="F765" s="283">
        <v>5472</v>
      </c>
      <c r="G765" s="238">
        <f t="shared" si="64"/>
        <v>8.3414634146341464E-4</v>
      </c>
      <c r="H765" s="283"/>
      <c r="I765" s="283"/>
      <c r="J765" s="76"/>
    </row>
    <row r="766" spans="1:10" x14ac:dyDescent="0.25">
      <c r="A766" s="11" t="s">
        <v>293</v>
      </c>
      <c r="B766" s="178">
        <f t="shared" si="63"/>
        <v>9.2950624628197503E-2</v>
      </c>
      <c r="D766" s="283"/>
      <c r="E766" s="283" t="s">
        <v>5</v>
      </c>
      <c r="F766" s="283">
        <v>20000</v>
      </c>
      <c r="G766" s="238">
        <f t="shared" si="64"/>
        <v>3.0487804878048782E-3</v>
      </c>
      <c r="H766" s="283"/>
      <c r="I766" s="283"/>
      <c r="J766" s="76"/>
    </row>
    <row r="767" spans="1:10" x14ac:dyDescent="0.25">
      <c r="A767" s="11" t="s">
        <v>293</v>
      </c>
      <c r="B767" s="178">
        <f t="shared" si="63"/>
        <v>0</v>
      </c>
      <c r="D767" s="283"/>
      <c r="E767" s="283" t="s">
        <v>100</v>
      </c>
      <c r="F767" s="283"/>
      <c r="G767" s="238"/>
      <c r="H767" s="283"/>
      <c r="I767" s="283"/>
      <c r="J767" s="76"/>
    </row>
    <row r="768" spans="1:10" x14ac:dyDescent="0.25">
      <c r="A768" s="11" t="s">
        <v>293</v>
      </c>
      <c r="B768" s="178">
        <f t="shared" si="63"/>
        <v>2.1616829640095183E-3</v>
      </c>
      <c r="D768" s="283"/>
      <c r="E768" s="283" t="s">
        <v>93</v>
      </c>
      <c r="F768" s="283">
        <v>3050</v>
      </c>
      <c r="G768" s="238">
        <f t="shared" si="64"/>
        <v>4.6493902439024388E-4</v>
      </c>
      <c r="H768" s="283"/>
      <c r="I768" s="283"/>
      <c r="J768" s="76"/>
    </row>
    <row r="769" spans="1:10" x14ac:dyDescent="0.25">
      <c r="A769" s="11" t="s">
        <v>293</v>
      </c>
      <c r="B769" s="178">
        <f t="shared" si="63"/>
        <v>9.2950624628197493E-4</v>
      </c>
      <c r="D769" s="283"/>
      <c r="E769" s="283" t="s">
        <v>39</v>
      </c>
      <c r="F769" s="283">
        <v>2000</v>
      </c>
      <c r="G769" s="238">
        <f t="shared" si="64"/>
        <v>3.048780487804878E-4</v>
      </c>
      <c r="H769" s="283"/>
      <c r="I769" s="283"/>
      <c r="J769" s="76"/>
    </row>
    <row r="770" spans="1:10" x14ac:dyDescent="0.25">
      <c r="A770" s="11" t="s">
        <v>293</v>
      </c>
      <c r="B770" s="178">
        <f t="shared" si="63"/>
        <v>0.67112560441143665</v>
      </c>
      <c r="D770" s="283"/>
      <c r="E770" s="283" t="s">
        <v>6</v>
      </c>
      <c r="F770" s="283">
        <v>53741</v>
      </c>
      <c r="G770" s="238">
        <f t="shared" si="64"/>
        <v>8.1922256097560972E-3</v>
      </c>
      <c r="H770" s="283"/>
      <c r="I770" s="283"/>
      <c r="J770" s="76"/>
    </row>
    <row r="771" spans="1:10" x14ac:dyDescent="0.25">
      <c r="A771" s="11" t="s">
        <v>293</v>
      </c>
      <c r="B771" s="178">
        <f t="shared" si="63"/>
        <v>3.3462224866151096</v>
      </c>
      <c r="D771" s="283"/>
      <c r="E771" s="283" t="s">
        <v>101</v>
      </c>
      <c r="F771" s="283">
        <v>120000</v>
      </c>
      <c r="G771" s="238">
        <f t="shared" si="64"/>
        <v>1.8292682926829267E-2</v>
      </c>
      <c r="H771" s="283"/>
      <c r="I771" s="283"/>
      <c r="J771" s="76"/>
    </row>
    <row r="772" spans="1:10" x14ac:dyDescent="0.25">
      <c r="A772" s="11" t="s">
        <v>293</v>
      </c>
      <c r="B772" s="178">
        <f t="shared" si="63"/>
        <v>0.24293177633291194</v>
      </c>
      <c r="D772" s="283"/>
      <c r="E772" s="283" t="s">
        <v>102</v>
      </c>
      <c r="F772" s="283">
        <v>32333</v>
      </c>
      <c r="G772" s="238">
        <f t="shared" si="64"/>
        <v>4.9288109756097558E-3</v>
      </c>
      <c r="H772" s="283"/>
      <c r="I772" s="283"/>
      <c r="J772" s="76"/>
    </row>
    <row r="773" spans="1:10" x14ac:dyDescent="0.25">
      <c r="A773" s="11" t="s">
        <v>293</v>
      </c>
      <c r="B773" s="178">
        <f t="shared" si="63"/>
        <v>1.0431383848899467</v>
      </c>
      <c r="D773" s="283"/>
      <c r="E773" s="283" t="s">
        <v>82</v>
      </c>
      <c r="F773" s="283">
        <v>67000</v>
      </c>
      <c r="G773" s="238">
        <f t="shared" si="64"/>
        <v>1.0213414634146342E-2</v>
      </c>
      <c r="H773" s="283"/>
      <c r="I773" s="283"/>
      <c r="J773" s="76"/>
    </row>
    <row r="774" spans="1:10" x14ac:dyDescent="0.25">
      <c r="A774" s="11" t="s">
        <v>293</v>
      </c>
      <c r="B774" s="178">
        <f t="shared" si="63"/>
        <v>2.4461722932778108E-4</v>
      </c>
      <c r="D774" s="283"/>
      <c r="E774" s="283" t="s">
        <v>83</v>
      </c>
      <c r="F774" s="283">
        <v>1026</v>
      </c>
      <c r="G774" s="238">
        <f t="shared" si="64"/>
        <v>1.5640243902439023E-4</v>
      </c>
      <c r="H774" s="283"/>
      <c r="I774" s="283"/>
      <c r="J774" s="76"/>
    </row>
    <row r="775" spans="1:10" x14ac:dyDescent="0.25">
      <c r="A775" s="11" t="s">
        <v>293</v>
      </c>
      <c r="B775" s="178">
        <f t="shared" si="63"/>
        <v>2846.6128792385489</v>
      </c>
      <c r="D775" s="283"/>
      <c r="E775" s="283" t="s">
        <v>15</v>
      </c>
      <c r="F775" s="283">
        <v>3500000</v>
      </c>
      <c r="G775" s="238">
        <f t="shared" si="64"/>
        <v>0.53353658536585369</v>
      </c>
      <c r="H775" s="283"/>
      <c r="I775" s="283"/>
      <c r="J775" s="76"/>
    </row>
    <row r="776" spans="1:10" x14ac:dyDescent="0.25">
      <c r="A776" s="11" t="s">
        <v>293</v>
      </c>
      <c r="B776" s="178">
        <f t="shared" si="63"/>
        <v>8.3655562165377737E-5</v>
      </c>
      <c r="D776" s="283"/>
      <c r="E776" s="283" t="s">
        <v>103</v>
      </c>
      <c r="F776" s="283">
        <v>600</v>
      </c>
      <c r="G776" s="238">
        <f t="shared" si="64"/>
        <v>9.1463414634146341E-5</v>
      </c>
      <c r="H776" s="283"/>
      <c r="I776" s="283"/>
      <c r="J776" s="76"/>
    </row>
    <row r="777" spans="1:10" x14ac:dyDescent="0.25">
      <c r="A777" s="11" t="s">
        <v>293</v>
      </c>
      <c r="B777" s="178">
        <f t="shared" si="63"/>
        <v>5.8094140392623433E-5</v>
      </c>
      <c r="D777" s="283"/>
      <c r="E777" s="283" t="s">
        <v>106</v>
      </c>
      <c r="F777" s="283">
        <v>500</v>
      </c>
      <c r="G777" s="238">
        <f t="shared" si="64"/>
        <v>7.6219512195121951E-5</v>
      </c>
      <c r="H777" s="283"/>
      <c r="I777" s="283"/>
      <c r="J777" s="76"/>
    </row>
    <row r="778" spans="1:10" x14ac:dyDescent="0.25">
      <c r="A778" s="11" t="s">
        <v>293</v>
      </c>
      <c r="B778" s="178">
        <f t="shared" si="63"/>
        <v>1.9243103063652589</v>
      </c>
      <c r="D778" s="283"/>
      <c r="E778" s="283" t="s">
        <v>152</v>
      </c>
      <c r="F778" s="283">
        <v>91000</v>
      </c>
      <c r="G778" s="238">
        <f t="shared" si="64"/>
        <v>1.3871951219512195E-2</v>
      </c>
      <c r="H778" s="283"/>
      <c r="I778" s="283"/>
      <c r="J778" s="76"/>
    </row>
    <row r="779" spans="1:10" x14ac:dyDescent="0.25">
      <c r="A779" s="11" t="s">
        <v>293</v>
      </c>
      <c r="B779" s="178">
        <f t="shared" si="63"/>
        <v>5.2284726353361087E-2</v>
      </c>
      <c r="D779" s="283"/>
      <c r="E779" s="283" t="s">
        <v>108</v>
      </c>
      <c r="F779" s="283">
        <v>15000</v>
      </c>
      <c r="G779" s="238">
        <f t="shared" si="64"/>
        <v>2.2865853658536584E-3</v>
      </c>
      <c r="H779" s="283"/>
      <c r="I779" s="283"/>
      <c r="J779" s="76"/>
    </row>
    <row r="780" spans="1:10" x14ac:dyDescent="0.25">
      <c r="A780" s="11" t="s">
        <v>293</v>
      </c>
      <c r="B780" s="178">
        <f t="shared" si="63"/>
        <v>2.9045304134443786</v>
      </c>
      <c r="D780" s="283"/>
      <c r="E780" s="283" t="s">
        <v>94</v>
      </c>
      <c r="F780" s="283">
        <v>111800</v>
      </c>
      <c r="G780" s="238">
        <f t="shared" si="64"/>
        <v>1.704268292682927E-2</v>
      </c>
      <c r="H780" s="283"/>
      <c r="I780" s="283"/>
      <c r="J780" s="76"/>
    </row>
    <row r="781" spans="1:10" x14ac:dyDescent="0.25">
      <c r="A781" s="11" t="s">
        <v>293</v>
      </c>
      <c r="B781" s="178">
        <f t="shared" si="63"/>
        <v>1.4872099940511601E-4</v>
      </c>
      <c r="D781" s="283"/>
      <c r="E781" s="283" t="s">
        <v>21</v>
      </c>
      <c r="F781" s="283">
        <v>800</v>
      </c>
      <c r="G781" s="238">
        <f t="shared" si="64"/>
        <v>1.2195121951219512E-4</v>
      </c>
      <c r="H781" s="283"/>
      <c r="I781" s="283"/>
      <c r="J781" s="76"/>
    </row>
    <row r="782" spans="1:10" x14ac:dyDescent="0.25">
      <c r="A782" s="11" t="s">
        <v>293</v>
      </c>
      <c r="B782" s="178">
        <f t="shared" si="63"/>
        <v>2.9672163146936347E-6</v>
      </c>
      <c r="D782" s="283"/>
      <c r="E782" s="283" t="s">
        <v>190</v>
      </c>
      <c r="F782" s="283">
        <v>113</v>
      </c>
      <c r="G782" s="238">
        <f t="shared" si="64"/>
        <v>1.7225609756097561E-5</v>
      </c>
      <c r="H782" s="283"/>
      <c r="I782" s="283"/>
      <c r="J782" s="76"/>
    </row>
    <row r="783" spans="1:10" x14ac:dyDescent="0.25">
      <c r="A783" s="11" t="s">
        <v>293</v>
      </c>
      <c r="B783" s="178">
        <f t="shared" si="63"/>
        <v>163.9649018441404</v>
      </c>
      <c r="D783" s="283"/>
      <c r="E783" s="283" t="s">
        <v>9</v>
      </c>
      <c r="F783" s="283">
        <v>840000</v>
      </c>
      <c r="G783" s="238">
        <f t="shared" si="64"/>
        <v>0.12804878048780488</v>
      </c>
      <c r="H783" s="283"/>
      <c r="I783" s="283"/>
      <c r="J783" s="76"/>
    </row>
    <row r="784" spans="1:10" x14ac:dyDescent="0.25">
      <c r="A784" s="11" t="s">
        <v>293</v>
      </c>
      <c r="B784" s="178">
        <f t="shared" si="63"/>
        <v>7.9530878197501496</v>
      </c>
      <c r="D784" s="283"/>
      <c r="E784" s="283" t="s">
        <v>24</v>
      </c>
      <c r="F784" s="283">
        <v>185000</v>
      </c>
      <c r="G784" s="238">
        <f t="shared" si="64"/>
        <v>2.8201219512195123E-2</v>
      </c>
      <c r="H784" s="283"/>
      <c r="I784" s="283"/>
      <c r="J784" s="76"/>
    </row>
    <row r="785" spans="1:10" x14ac:dyDescent="0.25">
      <c r="A785" s="11" t="s">
        <v>293</v>
      </c>
      <c r="B785" s="178">
        <f t="shared" si="63"/>
        <v>0.1452353509815586</v>
      </c>
      <c r="D785" s="283"/>
      <c r="E785" s="283" t="s">
        <v>25</v>
      </c>
      <c r="F785" s="283">
        <v>25000</v>
      </c>
      <c r="G785" s="238">
        <f t="shared" si="64"/>
        <v>3.8109756097560975E-3</v>
      </c>
      <c r="H785" s="283"/>
      <c r="I785" s="283"/>
      <c r="J785" s="76"/>
    </row>
    <row r="786" spans="1:10" x14ac:dyDescent="0.25">
      <c r="A786" s="11" t="s">
        <v>293</v>
      </c>
      <c r="B786" s="178">
        <f t="shared" si="63"/>
        <v>4.5545806067816788E-2</v>
      </c>
      <c r="D786" s="283"/>
      <c r="E786" s="283" t="s">
        <v>36</v>
      </c>
      <c r="F786" s="283">
        <v>14000</v>
      </c>
      <c r="G786" s="238">
        <f t="shared" si="64"/>
        <v>2.1341463414634148E-3</v>
      </c>
      <c r="H786" s="283"/>
      <c r="I786" s="283"/>
      <c r="J786" s="76"/>
    </row>
    <row r="787" spans="1:10" x14ac:dyDescent="0.25">
      <c r="A787" s="11" t="s">
        <v>293</v>
      </c>
      <c r="B787" s="178">
        <f t="shared" si="63"/>
        <v>0</v>
      </c>
      <c r="D787" s="283"/>
      <c r="E787" s="283" t="s">
        <v>176</v>
      </c>
      <c r="F787" s="283"/>
      <c r="G787" s="238"/>
      <c r="H787" s="283"/>
      <c r="I787" s="283"/>
      <c r="J787" s="76"/>
    </row>
    <row r="788" spans="1:10" x14ac:dyDescent="0.25">
      <c r="A788" s="11" t="s">
        <v>293</v>
      </c>
      <c r="B788" s="178">
        <f t="shared" si="63"/>
        <v>1.1386451516954195</v>
      </c>
      <c r="D788" s="283"/>
      <c r="E788" s="283" t="s">
        <v>220</v>
      </c>
      <c r="F788" s="283">
        <v>70000</v>
      </c>
      <c r="G788" s="238">
        <f t="shared" si="64"/>
        <v>1.0670731707317074E-2</v>
      </c>
      <c r="H788" s="283"/>
      <c r="I788" s="283"/>
      <c r="J788" s="76"/>
    </row>
    <row r="789" spans="1:10" x14ac:dyDescent="0.25">
      <c r="A789" s="11" t="s">
        <v>293</v>
      </c>
      <c r="B789" s="178">
        <f t="shared" si="63"/>
        <v>2.0913890541344436E-7</v>
      </c>
      <c r="D789" s="283"/>
      <c r="E789" s="283" t="s">
        <v>170</v>
      </c>
      <c r="F789" s="283">
        <v>30</v>
      </c>
      <c r="G789" s="238">
        <f t="shared" si="64"/>
        <v>4.5731707317073169E-6</v>
      </c>
      <c r="H789" s="283"/>
      <c r="I789" s="283"/>
      <c r="J789" s="76"/>
    </row>
    <row r="790" spans="1:10" x14ac:dyDescent="0.25">
      <c r="A790" s="11" t="s">
        <v>293</v>
      </c>
      <c r="B790" s="178">
        <f t="shared" si="63"/>
        <v>9.2950624628197493E-4</v>
      </c>
      <c r="D790" s="283"/>
      <c r="E790" s="283" t="s">
        <v>154</v>
      </c>
      <c r="F790" s="283">
        <v>2000</v>
      </c>
      <c r="G790" s="238">
        <f t="shared" si="64"/>
        <v>3.048780487804878E-4</v>
      </c>
      <c r="H790" s="283"/>
      <c r="I790" s="283"/>
      <c r="J790" s="76"/>
    </row>
    <row r="791" spans="1:10" x14ac:dyDescent="0.25">
      <c r="A791" s="11" t="s">
        <v>293</v>
      </c>
      <c r="B791" s="178">
        <f t="shared" si="63"/>
        <v>1.2295293909875072E-2</v>
      </c>
      <c r="D791" s="283"/>
      <c r="E791" s="283" t="s">
        <v>26</v>
      </c>
      <c r="F791" s="283">
        <v>7274</v>
      </c>
      <c r="G791" s="238">
        <f t="shared" si="64"/>
        <v>1.1088414634146341E-3</v>
      </c>
      <c r="H791" s="283"/>
      <c r="I791" s="283"/>
      <c r="J791" s="76"/>
    </row>
    <row r="792" spans="1:10" x14ac:dyDescent="0.25">
      <c r="A792" s="11" t="s">
        <v>293</v>
      </c>
      <c r="B792" s="178">
        <f t="shared" si="63"/>
        <v>3.7728324843842951</v>
      </c>
      <c r="D792" s="283"/>
      <c r="E792" s="283" t="s">
        <v>56</v>
      </c>
      <c r="F792" s="283">
        <v>127420</v>
      </c>
      <c r="G792" s="238">
        <f t="shared" si="64"/>
        <v>1.9423780487804878E-2</v>
      </c>
      <c r="H792" s="283"/>
      <c r="I792" s="283"/>
      <c r="J792" s="76"/>
    </row>
    <row r="793" spans="1:10" x14ac:dyDescent="0.25">
      <c r="A793" s="11" t="s">
        <v>293</v>
      </c>
      <c r="B793" s="178">
        <f t="shared" si="63"/>
        <v>27.42773373573208</v>
      </c>
      <c r="D793" s="283"/>
      <c r="E793" s="283" t="s">
        <v>165</v>
      </c>
      <c r="F793" s="283">
        <v>343557</v>
      </c>
      <c r="G793" s="238">
        <f t="shared" si="64"/>
        <v>5.2371493902439024E-2</v>
      </c>
      <c r="H793" s="283"/>
      <c r="I793" s="283"/>
      <c r="J793" s="76"/>
    </row>
    <row r="794" spans="1:10" x14ac:dyDescent="0.25">
      <c r="A794" s="11" t="s">
        <v>293</v>
      </c>
      <c r="B794" s="178">
        <f t="shared" si="63"/>
        <v>5.809414039262344E-3</v>
      </c>
      <c r="D794" s="283"/>
      <c r="E794" s="283" t="s">
        <v>139</v>
      </c>
      <c r="F794" s="283">
        <v>5000</v>
      </c>
      <c r="G794" s="238">
        <f t="shared" si="64"/>
        <v>7.6219512195121954E-4</v>
      </c>
      <c r="H794" s="283"/>
      <c r="I794" s="283"/>
      <c r="J794" s="76"/>
    </row>
    <row r="795" spans="1:10" x14ac:dyDescent="0.25">
      <c r="A795" s="11" t="s">
        <v>293</v>
      </c>
      <c r="B795" s="178">
        <f t="shared" si="63"/>
        <v>0.10477458451070794</v>
      </c>
      <c r="D795" s="283"/>
      <c r="E795" s="283" t="s">
        <v>28</v>
      </c>
      <c r="F795" s="283">
        <v>21234</v>
      </c>
      <c r="G795" s="238">
        <f t="shared" si="64"/>
        <v>3.2368902439024391E-3</v>
      </c>
      <c r="H795" s="283"/>
      <c r="I795" s="283"/>
      <c r="J795" s="76"/>
    </row>
    <row r="796" spans="1:10" x14ac:dyDescent="0.25">
      <c r="A796" s="11" t="s">
        <v>293</v>
      </c>
      <c r="B796" s="178">
        <f t="shared" si="63"/>
        <v>3.0215554589901845E-2</v>
      </c>
      <c r="D796" s="283"/>
      <c r="E796" s="283" t="s">
        <v>92</v>
      </c>
      <c r="F796" s="283">
        <v>11403</v>
      </c>
      <c r="G796" s="238">
        <f t="shared" si="64"/>
        <v>1.7382621951219511E-3</v>
      </c>
      <c r="H796" s="283"/>
      <c r="I796" s="283"/>
      <c r="J796" s="76"/>
    </row>
    <row r="797" spans="1:10" s="283" customFormat="1" x14ac:dyDescent="0.25">
      <c r="A797" s="11" t="s">
        <v>293</v>
      </c>
      <c r="B797" s="178">
        <f t="shared" si="63"/>
        <v>9.2950624628197493E-4</v>
      </c>
      <c r="C797" s="11"/>
      <c r="E797" s="283" t="s">
        <v>118</v>
      </c>
      <c r="F797" s="283">
        <v>2000</v>
      </c>
      <c r="G797" s="238">
        <f t="shared" si="64"/>
        <v>3.048780487804878E-4</v>
      </c>
      <c r="J797" s="76"/>
    </row>
    <row r="798" spans="1:10" x14ac:dyDescent="0.25">
      <c r="A798" s="11" t="s">
        <v>293</v>
      </c>
      <c r="B798" s="178">
        <f t="shared" si="63"/>
        <v>4.2289643441403933E-3</v>
      </c>
      <c r="D798" s="283"/>
      <c r="E798" s="283" t="s">
        <v>29</v>
      </c>
      <c r="F798" s="283">
        <v>4266</v>
      </c>
      <c r="G798" s="238">
        <f t="shared" si="64"/>
        <v>6.5030487804878048E-4</v>
      </c>
      <c r="H798" s="283"/>
      <c r="I798" s="283"/>
      <c r="J798" s="76"/>
    </row>
    <row r="799" spans="1:10" x14ac:dyDescent="0.25">
      <c r="A799" s="11" t="s">
        <v>293</v>
      </c>
      <c r="B799" s="178">
        <f t="shared" si="63"/>
        <v>0.83655562165377739</v>
      </c>
      <c r="D799" s="283"/>
      <c r="E799" s="283" t="s">
        <v>16</v>
      </c>
      <c r="F799" s="283">
        <v>60000</v>
      </c>
      <c r="G799" s="238">
        <f t="shared" si="64"/>
        <v>9.1463414634146336E-3</v>
      </c>
      <c r="H799" s="283"/>
      <c r="I799" s="283"/>
      <c r="J799" s="76"/>
    </row>
    <row r="800" spans="1:10" x14ac:dyDescent="0.25">
      <c r="A800" s="11" t="s">
        <v>293</v>
      </c>
      <c r="B800" s="178">
        <f t="shared" si="63"/>
        <v>1.4872099940511599E-2</v>
      </c>
      <c r="D800" s="283"/>
      <c r="E800" s="283" t="s">
        <v>54</v>
      </c>
      <c r="F800" s="283">
        <v>8000</v>
      </c>
      <c r="G800" s="238">
        <f t="shared" si="64"/>
        <v>1.2195121951219512E-3</v>
      </c>
      <c r="H800" s="283"/>
      <c r="I800" s="283"/>
      <c r="J800" s="76"/>
    </row>
    <row r="801" spans="1:10" x14ac:dyDescent="0.25">
      <c r="A801" s="11" t="s">
        <v>293</v>
      </c>
      <c r="B801" s="178">
        <f t="shared" si="63"/>
        <v>4.5545806067816788E-2</v>
      </c>
      <c r="D801" s="283"/>
      <c r="E801" s="283" t="s">
        <v>120</v>
      </c>
      <c r="F801" s="283">
        <v>14000</v>
      </c>
      <c r="G801" s="238">
        <f t="shared" si="64"/>
        <v>2.1341463414634148E-3</v>
      </c>
      <c r="H801" s="283"/>
      <c r="I801" s="283"/>
      <c r="J801" s="76"/>
    </row>
    <row r="802" spans="1:10" x14ac:dyDescent="0.25">
      <c r="A802" s="11" t="s">
        <v>293</v>
      </c>
      <c r="B802" s="178">
        <f t="shared" si="63"/>
        <v>6.1588712076145137E-4</v>
      </c>
      <c r="D802" s="283"/>
      <c r="E802" s="283" t="s">
        <v>121</v>
      </c>
      <c r="F802" s="283">
        <v>1628</v>
      </c>
      <c r="G802" s="238">
        <f t="shared" si="64"/>
        <v>2.4817073170731706E-4</v>
      </c>
      <c r="H802" s="283"/>
      <c r="I802" s="283"/>
      <c r="J802" s="76"/>
    </row>
    <row r="803" spans="1:10" x14ac:dyDescent="0.25">
      <c r="A803" s="11" t="s">
        <v>293</v>
      </c>
      <c r="B803" s="178">
        <f t="shared" si="63"/>
        <v>0.19268887938726947</v>
      </c>
      <c r="D803" s="283"/>
      <c r="E803" s="283" t="s">
        <v>32</v>
      </c>
      <c r="F803" s="283">
        <v>28796</v>
      </c>
      <c r="G803" s="238">
        <f t="shared" si="64"/>
        <v>4.3896341463414632E-3</v>
      </c>
      <c r="H803" s="283"/>
      <c r="I803" s="283"/>
      <c r="J803" s="76"/>
    </row>
    <row r="804" spans="1:10" x14ac:dyDescent="0.25">
      <c r="A804" s="11" t="s">
        <v>293</v>
      </c>
      <c r="B804" s="178">
        <f t="shared" si="63"/>
        <v>0.73342513756692451</v>
      </c>
      <c r="D804" s="283"/>
      <c r="E804" s="283" t="s">
        <v>161</v>
      </c>
      <c r="F804" s="283">
        <v>56180</v>
      </c>
      <c r="G804" s="238">
        <f t="shared" si="64"/>
        <v>8.5640243902439031E-3</v>
      </c>
      <c r="H804" s="283"/>
      <c r="I804" s="283"/>
      <c r="J804" s="76"/>
    </row>
    <row r="805" spans="1:10" x14ac:dyDescent="0.25">
      <c r="A805" s="11" t="s">
        <v>293</v>
      </c>
      <c r="B805" s="178">
        <f t="shared" si="63"/>
        <v>3.1846752305175483E-3</v>
      </c>
      <c r="D805" s="283"/>
      <c r="E805" s="283" t="s">
        <v>166</v>
      </c>
      <c r="F805" s="283">
        <v>3702</v>
      </c>
      <c r="G805" s="238">
        <f t="shared" si="64"/>
        <v>5.6432926829268291E-4</v>
      </c>
      <c r="H805" s="283"/>
      <c r="I805" s="283"/>
      <c r="J805" s="76"/>
    </row>
    <row r="806" spans="1:10" x14ac:dyDescent="0.25">
      <c r="A806" s="11" t="s">
        <v>293</v>
      </c>
      <c r="B806" s="178">
        <f t="shared" si="63"/>
        <v>3.3962107397475467</v>
      </c>
      <c r="D806" s="283"/>
      <c r="E806" s="283" t="s">
        <v>31</v>
      </c>
      <c r="F806" s="283">
        <v>120893</v>
      </c>
      <c r="G806" s="238">
        <f t="shared" si="64"/>
        <v>1.8428810975609757E-2</v>
      </c>
      <c r="H806" s="283"/>
      <c r="I806" s="283"/>
      <c r="J806" s="76"/>
    </row>
    <row r="807" spans="1:10" x14ac:dyDescent="0.25">
      <c r="A807" s="11" t="s">
        <v>293</v>
      </c>
      <c r="B807" s="178">
        <f t="shared" si="63"/>
        <v>0.70293909875074378</v>
      </c>
      <c r="D807" s="283"/>
      <c r="E807" s="283" t="s">
        <v>128</v>
      </c>
      <c r="F807" s="283">
        <v>55000</v>
      </c>
      <c r="G807" s="238">
        <f t="shared" si="64"/>
        <v>8.3841463414634151E-3</v>
      </c>
      <c r="H807" s="283"/>
      <c r="I807" s="283"/>
      <c r="J807" s="76"/>
    </row>
    <row r="808" spans="1:10" x14ac:dyDescent="0.25">
      <c r="A808" s="11" t="s">
        <v>293</v>
      </c>
      <c r="B808" s="178">
        <f t="shared" si="63"/>
        <v>35.707911957168349</v>
      </c>
      <c r="D808" s="283"/>
      <c r="E808" s="283" t="s">
        <v>38</v>
      </c>
      <c r="F808" s="283">
        <v>392000</v>
      </c>
      <c r="G808" s="238">
        <f t="shared" si="64"/>
        <v>5.9756097560975607E-2</v>
      </c>
      <c r="H808" s="283"/>
      <c r="I808" s="283"/>
      <c r="J808" s="76"/>
    </row>
    <row r="809" spans="1:10" x14ac:dyDescent="0.25">
      <c r="A809" s="150" t="s">
        <v>293</v>
      </c>
      <c r="B809" s="131">
        <f t="shared" si="63"/>
        <v>0.64119567988734394</v>
      </c>
      <c r="C809" s="150"/>
      <c r="D809" s="12"/>
      <c r="E809" s="12" t="s">
        <v>47</v>
      </c>
      <c r="F809" s="12">
        <v>52529</v>
      </c>
      <c r="G809" s="237">
        <f t="shared" si="64"/>
        <v>8.0074695121951228E-3</v>
      </c>
      <c r="H809" s="12"/>
      <c r="I809" s="12"/>
      <c r="J809" s="150"/>
    </row>
    <row r="810" spans="1:10" x14ac:dyDescent="0.25">
      <c r="A810" s="11" t="s">
        <v>296</v>
      </c>
      <c r="B810" s="178">
        <f>POWER((F810/$J$810)*100, 2)</f>
        <v>2054.5462485806624</v>
      </c>
      <c r="C810" s="11">
        <f>SUM(B810:B821)</f>
        <v>2699.5021399248849</v>
      </c>
      <c r="D810" s="285"/>
      <c r="E810" s="285" t="s">
        <v>5</v>
      </c>
      <c r="F810" s="285">
        <v>485</v>
      </c>
      <c r="G810" s="238">
        <f>F810/$J$810</f>
        <v>0.45327102803738317</v>
      </c>
      <c r="H810" s="285"/>
      <c r="I810" s="285"/>
      <c r="J810" s="76">
        <v>1070</v>
      </c>
    </row>
    <row r="811" spans="1:10" x14ac:dyDescent="0.25">
      <c r="A811" s="11" t="s">
        <v>296</v>
      </c>
      <c r="B811" s="178">
        <f t="shared" ref="B811:B821" si="65">POWER((F811/$J$810)*100, 2)</f>
        <v>315.31138090662932</v>
      </c>
      <c r="D811" s="285"/>
      <c r="E811" s="285" t="s">
        <v>6</v>
      </c>
      <c r="F811" s="285">
        <v>190</v>
      </c>
      <c r="G811" s="238">
        <f t="shared" ref="G811:G820" si="66">F811/$J$810</f>
        <v>0.17757009345794392</v>
      </c>
      <c r="H811" s="285"/>
      <c r="I811" s="285"/>
      <c r="J811" s="76"/>
    </row>
    <row r="812" spans="1:10" x14ac:dyDescent="0.25">
      <c r="A812" s="11" t="s">
        <v>296</v>
      </c>
      <c r="B812" s="178">
        <f t="shared" si="65"/>
        <v>0.5590007860948556</v>
      </c>
      <c r="D812" s="285"/>
      <c r="E812" s="285" t="s">
        <v>271</v>
      </c>
      <c r="F812" s="285">
        <v>8</v>
      </c>
      <c r="G812" s="238">
        <f t="shared" si="66"/>
        <v>7.4766355140186919E-3</v>
      </c>
      <c r="H812" s="285"/>
      <c r="I812" s="285"/>
      <c r="J812" s="76"/>
    </row>
    <row r="813" spans="1:10" x14ac:dyDescent="0.25">
      <c r="A813" s="11" t="s">
        <v>296</v>
      </c>
      <c r="B813" s="178">
        <f t="shared" si="65"/>
        <v>28.378024281596645</v>
      </c>
      <c r="D813" s="285"/>
      <c r="E813" s="285" t="s">
        <v>82</v>
      </c>
      <c r="F813" s="285">
        <v>57</v>
      </c>
      <c r="G813" s="238">
        <f t="shared" si="66"/>
        <v>5.3271028037383178E-2</v>
      </c>
      <c r="H813" s="285"/>
      <c r="I813" s="285"/>
      <c r="J813" s="76"/>
    </row>
    <row r="814" spans="1:10" x14ac:dyDescent="0.25">
      <c r="A814" s="11" t="s">
        <v>296</v>
      </c>
      <c r="B814" s="178">
        <f t="shared" si="65"/>
        <v>147.61114507817277</v>
      </c>
      <c r="D814" s="285"/>
      <c r="E814" s="285" t="s">
        <v>213</v>
      </c>
      <c r="F814" s="285">
        <v>130</v>
      </c>
      <c r="G814" s="238">
        <f t="shared" si="66"/>
        <v>0.12149532710280374</v>
      </c>
      <c r="H814" s="285"/>
      <c r="I814" s="285"/>
      <c r="J814" s="76"/>
    </row>
    <row r="815" spans="1:10" x14ac:dyDescent="0.25">
      <c r="A815" s="11" t="s">
        <v>296</v>
      </c>
      <c r="B815" s="178">
        <f t="shared" si="65"/>
        <v>13.285003057035551</v>
      </c>
      <c r="D815" s="285"/>
      <c r="E815" s="285" t="s">
        <v>273</v>
      </c>
      <c r="F815" s="285">
        <v>39</v>
      </c>
      <c r="G815" s="238">
        <f t="shared" si="66"/>
        <v>3.6448598130841121E-2</v>
      </c>
      <c r="H815" s="285"/>
      <c r="I815" s="285"/>
      <c r="J815" s="76"/>
    </row>
    <row r="816" spans="1:10" x14ac:dyDescent="0.25">
      <c r="A816" s="11" t="s">
        <v>296</v>
      </c>
      <c r="B816" s="178">
        <f t="shared" si="65"/>
        <v>0.87343872827321145</v>
      </c>
      <c r="D816" s="285"/>
      <c r="E816" s="285" t="s">
        <v>27</v>
      </c>
      <c r="F816" s="285">
        <v>10</v>
      </c>
      <c r="G816" s="238">
        <f t="shared" si="66"/>
        <v>9.3457943925233638E-3</v>
      </c>
      <c r="H816" s="285"/>
      <c r="I816" s="285"/>
      <c r="J816" s="76"/>
    </row>
    <row r="817" spans="1:10" x14ac:dyDescent="0.25">
      <c r="A817" s="11" t="s">
        <v>296</v>
      </c>
      <c r="B817" s="178">
        <f t="shared" si="65"/>
        <v>8.7343872827321187E-3</v>
      </c>
      <c r="D817" s="285"/>
      <c r="E817" s="285" t="s">
        <v>84</v>
      </c>
      <c r="F817" s="285">
        <v>1</v>
      </c>
      <c r="G817" s="238">
        <f t="shared" si="66"/>
        <v>9.3457943925233649E-4</v>
      </c>
      <c r="H817" s="285"/>
      <c r="I817" s="285"/>
      <c r="J817" s="76"/>
    </row>
    <row r="818" spans="1:10" x14ac:dyDescent="0.25">
      <c r="A818" s="11" t="s">
        <v>296</v>
      </c>
      <c r="B818" s="178">
        <f t="shared" si="65"/>
        <v>4.6204908725652896</v>
      </c>
      <c r="D818" s="285"/>
      <c r="E818" s="285" t="s">
        <v>139</v>
      </c>
      <c r="F818" s="285">
        <v>23</v>
      </c>
      <c r="G818" s="238">
        <f t="shared" si="66"/>
        <v>2.1495327102803739E-2</v>
      </c>
      <c r="H818" s="285"/>
      <c r="I818" s="285"/>
      <c r="J818" s="76"/>
    </row>
    <row r="819" spans="1:10" x14ac:dyDescent="0.25">
      <c r="A819" s="11" t="s">
        <v>296</v>
      </c>
      <c r="B819" s="178">
        <f t="shared" si="65"/>
        <v>134.29993885928903</v>
      </c>
      <c r="D819" s="285"/>
      <c r="E819" s="285" t="s">
        <v>272</v>
      </c>
      <c r="F819" s="285">
        <v>124</v>
      </c>
      <c r="G819" s="238">
        <f t="shared" si="66"/>
        <v>0.11588785046728972</v>
      </c>
      <c r="H819" s="285"/>
      <c r="I819" s="285"/>
      <c r="J819" s="76"/>
    </row>
    <row r="820" spans="1:10" x14ac:dyDescent="0.25">
      <c r="A820" s="11" t="s">
        <v>296</v>
      </c>
      <c r="B820" s="178">
        <f t="shared" si="65"/>
        <v>8.7343872827321187E-3</v>
      </c>
      <c r="D820" s="285"/>
      <c r="E820" s="285" t="s">
        <v>193</v>
      </c>
      <c r="F820" s="285">
        <v>1</v>
      </c>
      <c r="G820" s="238">
        <f t="shared" si="66"/>
        <v>9.3457943925233649E-4</v>
      </c>
      <c r="H820" s="285"/>
      <c r="I820" s="285"/>
      <c r="J820" s="76"/>
    </row>
    <row r="821" spans="1:10" x14ac:dyDescent="0.25">
      <c r="A821" s="150" t="s">
        <v>296</v>
      </c>
      <c r="B821" s="131">
        <f t="shared" si="65"/>
        <v>0</v>
      </c>
      <c r="C821" s="150"/>
      <c r="D821" s="12"/>
      <c r="E821" s="12" t="s">
        <v>86</v>
      </c>
      <c r="F821" s="12"/>
      <c r="G821" s="237"/>
      <c r="H821" s="12"/>
      <c r="I821" s="12"/>
      <c r="J821" s="147"/>
    </row>
    <row r="822" spans="1:10" x14ac:dyDescent="0.25">
      <c r="A822" s="11" t="s">
        <v>352</v>
      </c>
      <c r="B822" s="178">
        <f>POWER((F822/$J$822)*100, 2)</f>
        <v>13.223140495867767</v>
      </c>
      <c r="C822" s="11">
        <f>SUM(B822:B838)</f>
        <v>7152.828336776859</v>
      </c>
      <c r="D822" s="289"/>
      <c r="E822" s="289" t="s">
        <v>131</v>
      </c>
      <c r="F822" s="289">
        <v>1600</v>
      </c>
      <c r="G822" s="238">
        <f>F822/$J$822</f>
        <v>3.6363636363636362E-2</v>
      </c>
      <c r="H822" s="289"/>
      <c r="I822" s="289"/>
      <c r="J822" s="76">
        <v>44000</v>
      </c>
    </row>
    <row r="823" spans="1:10" x14ac:dyDescent="0.25">
      <c r="A823" s="11" t="s">
        <v>352</v>
      </c>
      <c r="B823" s="178">
        <f t="shared" ref="B823:B838" si="67">POWER((F823/$J$822)*100, 2)</f>
        <v>0.79777376033057856</v>
      </c>
      <c r="D823" s="289"/>
      <c r="E823" s="289" t="s">
        <v>93</v>
      </c>
      <c r="F823" s="289">
        <v>393</v>
      </c>
      <c r="G823" s="238">
        <f t="shared" ref="G823:G836" si="68">F823/$J$822</f>
        <v>8.9318181818181814E-3</v>
      </c>
      <c r="H823" s="289"/>
      <c r="I823" s="289"/>
      <c r="J823" s="76"/>
    </row>
    <row r="824" spans="1:10" x14ac:dyDescent="0.25">
      <c r="A824" s="11" t="s">
        <v>352</v>
      </c>
      <c r="B824" s="178">
        <f t="shared" si="67"/>
        <v>1.6735537190082645E-3</v>
      </c>
      <c r="D824" s="289"/>
      <c r="E824" s="289" t="s">
        <v>6</v>
      </c>
      <c r="F824" s="289">
        <v>18</v>
      </c>
      <c r="G824" s="238">
        <f t="shared" si="68"/>
        <v>4.0909090909090908E-4</v>
      </c>
      <c r="H824" s="289"/>
      <c r="I824" s="289"/>
      <c r="J824" s="76"/>
    </row>
    <row r="825" spans="1:10" x14ac:dyDescent="0.25">
      <c r="A825" s="11" t="s">
        <v>352</v>
      </c>
      <c r="B825" s="178">
        <f t="shared" si="67"/>
        <v>2.828512396694215E-2</v>
      </c>
      <c r="D825" s="289"/>
      <c r="E825" s="289" t="s">
        <v>102</v>
      </c>
      <c r="F825" s="289">
        <v>74</v>
      </c>
      <c r="G825" s="238">
        <f t="shared" si="68"/>
        <v>1.6818181818181819E-3</v>
      </c>
      <c r="H825" s="289"/>
      <c r="I825" s="289"/>
      <c r="J825" s="76"/>
    </row>
    <row r="826" spans="1:10" s="289" customFormat="1" x14ac:dyDescent="0.25">
      <c r="A826" s="11" t="s">
        <v>352</v>
      </c>
      <c r="B826" s="178">
        <f t="shared" si="67"/>
        <v>0</v>
      </c>
      <c r="C826" s="11"/>
      <c r="E826" s="289" t="s">
        <v>271</v>
      </c>
      <c r="F826" s="290"/>
      <c r="G826" s="238"/>
      <c r="J826" s="76"/>
    </row>
    <row r="827" spans="1:10" x14ac:dyDescent="0.25">
      <c r="A827" s="11" t="s">
        <v>352</v>
      </c>
      <c r="B827" s="178">
        <f t="shared" si="67"/>
        <v>0</v>
      </c>
      <c r="D827" s="289"/>
      <c r="E827" s="289" t="s">
        <v>82</v>
      </c>
      <c r="F827" s="290"/>
      <c r="G827" s="238"/>
      <c r="H827" s="289"/>
      <c r="I827" s="289"/>
      <c r="J827" s="76"/>
    </row>
    <row r="828" spans="1:10" x14ac:dyDescent="0.25">
      <c r="A828" s="11" t="s">
        <v>352</v>
      </c>
      <c r="B828" s="178">
        <f t="shared" si="67"/>
        <v>7071.280991735538</v>
      </c>
      <c r="D828" s="289"/>
      <c r="E828" s="289" t="s">
        <v>15</v>
      </c>
      <c r="F828" s="289">
        <v>37000</v>
      </c>
      <c r="G828" s="238">
        <f t="shared" si="68"/>
        <v>0.84090909090909094</v>
      </c>
      <c r="H828" s="289"/>
      <c r="I828" s="289"/>
      <c r="J828" s="76"/>
    </row>
    <row r="829" spans="1:10" x14ac:dyDescent="0.25">
      <c r="A829" s="11" t="s">
        <v>352</v>
      </c>
      <c r="B829" s="178">
        <f t="shared" si="67"/>
        <v>1.2913223140495871</v>
      </c>
      <c r="D829" s="289"/>
      <c r="E829" s="289" t="s">
        <v>220</v>
      </c>
      <c r="F829" s="289">
        <v>500</v>
      </c>
      <c r="G829" s="238">
        <f t="shared" si="68"/>
        <v>1.1363636363636364E-2</v>
      </c>
      <c r="H829" s="289"/>
      <c r="I829" s="289"/>
      <c r="J829" s="76"/>
    </row>
    <row r="830" spans="1:10" x14ac:dyDescent="0.25">
      <c r="A830" s="11" t="s">
        <v>352</v>
      </c>
      <c r="B830" s="178">
        <f t="shared" si="67"/>
        <v>0</v>
      </c>
      <c r="D830" s="289"/>
      <c r="E830" s="289" t="s">
        <v>56</v>
      </c>
      <c r="F830" s="289"/>
      <c r="G830" s="238"/>
      <c r="H830" s="289"/>
      <c r="I830" s="289"/>
      <c r="J830" s="76"/>
    </row>
    <row r="831" spans="1:10" x14ac:dyDescent="0.25">
      <c r="A831" s="11" t="s">
        <v>352</v>
      </c>
      <c r="B831" s="178">
        <f t="shared" si="67"/>
        <v>1.3966942148760333E-2</v>
      </c>
      <c r="D831" s="289"/>
      <c r="E831" s="289" t="s">
        <v>194</v>
      </c>
      <c r="F831" s="289">
        <v>52</v>
      </c>
      <c r="G831" s="238">
        <f t="shared" si="68"/>
        <v>1.1818181818181819E-3</v>
      </c>
      <c r="H831" s="289"/>
      <c r="I831" s="289"/>
      <c r="J831" s="76"/>
    </row>
    <row r="832" spans="1:10" x14ac:dyDescent="0.25">
      <c r="A832" s="11" t="s">
        <v>352</v>
      </c>
      <c r="B832" s="178">
        <f t="shared" si="67"/>
        <v>0</v>
      </c>
      <c r="D832" s="289"/>
      <c r="E832" s="289" t="s">
        <v>92</v>
      </c>
      <c r="F832" s="289"/>
      <c r="G832" s="238"/>
      <c r="H832" s="289"/>
      <c r="I832" s="289"/>
      <c r="J832" s="76"/>
    </row>
    <row r="833" spans="1:10" x14ac:dyDescent="0.25">
      <c r="A833" s="11" t="s">
        <v>352</v>
      </c>
      <c r="B833" s="178">
        <f t="shared" si="67"/>
        <v>2.8514927685950417</v>
      </c>
      <c r="D833" s="289"/>
      <c r="E833" s="289" t="s">
        <v>85</v>
      </c>
      <c r="F833" s="289">
        <v>743</v>
      </c>
      <c r="G833" s="238">
        <f t="shared" si="68"/>
        <v>1.6886363636363637E-2</v>
      </c>
      <c r="H833" s="289"/>
      <c r="I833" s="289"/>
      <c r="J833" s="76"/>
    </row>
    <row r="834" spans="1:10" x14ac:dyDescent="0.25">
      <c r="A834" s="11" t="s">
        <v>352</v>
      </c>
      <c r="B834" s="178">
        <f t="shared" si="67"/>
        <v>63.274793388429742</v>
      </c>
      <c r="D834" s="289"/>
      <c r="E834" s="289" t="s">
        <v>16</v>
      </c>
      <c r="F834" s="289">
        <v>3500</v>
      </c>
      <c r="G834" s="238">
        <f t="shared" si="68"/>
        <v>7.9545454545454544E-2</v>
      </c>
      <c r="H834" s="289"/>
      <c r="I834" s="289"/>
      <c r="J834" s="76"/>
    </row>
    <row r="835" spans="1:10" x14ac:dyDescent="0.25">
      <c r="A835" s="11" t="s">
        <v>352</v>
      </c>
      <c r="B835" s="178">
        <f t="shared" si="67"/>
        <v>6.0247933884297521E-2</v>
      </c>
      <c r="D835" s="289"/>
      <c r="E835" s="289" t="s">
        <v>272</v>
      </c>
      <c r="F835" s="289">
        <v>108</v>
      </c>
      <c r="G835" s="238">
        <f t="shared" si="68"/>
        <v>2.4545454545454545E-3</v>
      </c>
      <c r="H835" s="289"/>
      <c r="I835" s="289"/>
      <c r="J835" s="76"/>
    </row>
    <row r="836" spans="1:10" x14ac:dyDescent="0.25">
      <c r="A836" s="11" t="s">
        <v>352</v>
      </c>
      <c r="B836" s="178">
        <f t="shared" si="67"/>
        <v>4.6487603305785134E-3</v>
      </c>
      <c r="D836" s="289"/>
      <c r="E836" s="289" t="s">
        <v>161</v>
      </c>
      <c r="F836" s="289">
        <v>30</v>
      </c>
      <c r="G836" s="238">
        <f t="shared" si="68"/>
        <v>6.8181818181818187E-4</v>
      </c>
      <c r="H836" s="289"/>
      <c r="I836" s="289"/>
      <c r="J836" s="76"/>
    </row>
    <row r="837" spans="1:10" x14ac:dyDescent="0.25">
      <c r="A837" s="11" t="s">
        <v>352</v>
      </c>
      <c r="B837" s="178">
        <f t="shared" si="67"/>
        <v>0</v>
      </c>
      <c r="D837" s="289"/>
      <c r="E837" s="289" t="s">
        <v>193</v>
      </c>
      <c r="F837" s="290"/>
      <c r="G837" s="238"/>
      <c r="H837" s="289"/>
      <c r="I837" s="289"/>
      <c r="J837" s="76"/>
    </row>
    <row r="838" spans="1:10" x14ac:dyDescent="0.25">
      <c r="A838" s="150" t="s">
        <v>352</v>
      </c>
      <c r="B838" s="131">
        <f t="shared" si="67"/>
        <v>0</v>
      </c>
      <c r="C838" s="150"/>
      <c r="D838" s="12"/>
      <c r="E838" s="12" t="s">
        <v>129</v>
      </c>
      <c r="F838" s="12"/>
      <c r="G838" s="237"/>
      <c r="H838" s="12"/>
      <c r="I838" s="12"/>
      <c r="J838" s="147"/>
    </row>
    <row r="839" spans="1:10" x14ac:dyDescent="0.25">
      <c r="A839" s="11" t="s">
        <v>297</v>
      </c>
      <c r="B839" s="178">
        <f>POWER((F839/$J$839)*100, 2)</f>
        <v>3.7808641975308639</v>
      </c>
      <c r="C839" s="11">
        <f>SUM(B839:B847)</f>
        <v>2507.2530864197529</v>
      </c>
      <c r="D839" s="289"/>
      <c r="E839" s="289" t="s">
        <v>210</v>
      </c>
      <c r="F839" s="289">
        <v>700</v>
      </c>
      <c r="G839" s="238">
        <f>F839/$J$839</f>
        <v>1.9444444444444445E-2</v>
      </c>
      <c r="H839" s="289"/>
      <c r="I839" s="289"/>
      <c r="J839" s="76">
        <v>36000</v>
      </c>
    </row>
    <row r="840" spans="1:10" x14ac:dyDescent="0.25">
      <c r="A840" s="11" t="s">
        <v>297</v>
      </c>
      <c r="B840" s="178">
        <f t="shared" ref="B840:B847" si="69">POWER((F840/$J$839)*100, 2)</f>
        <v>19.753086419753089</v>
      </c>
      <c r="D840" s="289"/>
      <c r="E840" s="289" t="s">
        <v>82</v>
      </c>
      <c r="F840" s="289">
        <v>1600</v>
      </c>
      <c r="G840" s="238">
        <f t="shared" ref="G840:G847" si="70">F840/$J$839</f>
        <v>4.4444444444444446E-2</v>
      </c>
      <c r="H840" s="289"/>
      <c r="I840" s="289"/>
      <c r="J840" s="76"/>
    </row>
    <row r="841" spans="1:10" x14ac:dyDescent="0.25">
      <c r="A841" s="11" t="s">
        <v>297</v>
      </c>
      <c r="B841" s="178">
        <f t="shared" si="69"/>
        <v>1782.7160493827159</v>
      </c>
      <c r="D841" s="289"/>
      <c r="E841" s="289" t="s">
        <v>83</v>
      </c>
      <c r="F841" s="289">
        <v>15200</v>
      </c>
      <c r="G841" s="238">
        <f t="shared" si="70"/>
        <v>0.42222222222222222</v>
      </c>
      <c r="H841" s="289"/>
      <c r="I841" s="289"/>
      <c r="J841" s="76"/>
    </row>
    <row r="842" spans="1:10" x14ac:dyDescent="0.25">
      <c r="A842" s="11" t="s">
        <v>297</v>
      </c>
      <c r="B842" s="178">
        <f t="shared" si="69"/>
        <v>44.44444444444445</v>
      </c>
      <c r="D842" s="289"/>
      <c r="E842" s="289" t="s">
        <v>36</v>
      </c>
      <c r="F842" s="289">
        <v>2400</v>
      </c>
      <c r="G842" s="238">
        <f t="shared" si="70"/>
        <v>6.6666666666666666E-2</v>
      </c>
      <c r="H842" s="289"/>
      <c r="I842" s="289"/>
      <c r="J842" s="76"/>
    </row>
    <row r="843" spans="1:10" x14ac:dyDescent="0.25">
      <c r="A843" s="11" t="s">
        <v>297</v>
      </c>
      <c r="B843" s="178">
        <f t="shared" si="69"/>
        <v>177.7777777777778</v>
      </c>
      <c r="D843" s="289"/>
      <c r="E843" s="289" t="s">
        <v>92</v>
      </c>
      <c r="F843" s="289">
        <v>4800</v>
      </c>
      <c r="G843" s="238">
        <f t="shared" si="70"/>
        <v>0.13333333333333333</v>
      </c>
      <c r="H843" s="289"/>
      <c r="I843" s="289"/>
      <c r="J843" s="76"/>
    </row>
    <row r="844" spans="1:10" x14ac:dyDescent="0.25">
      <c r="A844" s="11" t="s">
        <v>297</v>
      </c>
      <c r="B844" s="178">
        <f t="shared" si="69"/>
        <v>9.3364197530864192</v>
      </c>
      <c r="D844" s="289"/>
      <c r="E844" s="289" t="s">
        <v>16</v>
      </c>
      <c r="F844" s="289">
        <v>1100</v>
      </c>
      <c r="G844" s="238">
        <f t="shared" si="70"/>
        <v>3.0555555555555555E-2</v>
      </c>
      <c r="H844" s="289"/>
      <c r="I844" s="289"/>
      <c r="J844" s="76"/>
    </row>
    <row r="845" spans="1:10" x14ac:dyDescent="0.25">
      <c r="A845" s="11" t="s">
        <v>297</v>
      </c>
      <c r="B845" s="178">
        <f t="shared" si="69"/>
        <v>400</v>
      </c>
      <c r="D845" s="289"/>
      <c r="E845" s="289" t="s">
        <v>38</v>
      </c>
      <c r="F845" s="289">
        <v>7200</v>
      </c>
      <c r="G845" s="238">
        <f t="shared" si="70"/>
        <v>0.2</v>
      </c>
      <c r="H845" s="289"/>
      <c r="I845" s="289"/>
      <c r="J845" s="76"/>
    </row>
    <row r="846" spans="1:10" x14ac:dyDescent="0.25">
      <c r="A846" s="11" t="s">
        <v>297</v>
      </c>
      <c r="B846" s="178">
        <f t="shared" si="69"/>
        <v>0</v>
      </c>
      <c r="D846" s="289"/>
      <c r="E846" s="289" t="s">
        <v>129</v>
      </c>
      <c r="F846" s="289"/>
      <c r="G846" s="238"/>
      <c r="H846" s="289"/>
      <c r="I846" s="289"/>
      <c r="J846" s="76"/>
    </row>
    <row r="847" spans="1:10" x14ac:dyDescent="0.25">
      <c r="A847" s="150" t="s">
        <v>297</v>
      </c>
      <c r="B847" s="131">
        <f t="shared" si="69"/>
        <v>69.444444444444429</v>
      </c>
      <c r="C847" s="150"/>
      <c r="D847" s="12"/>
      <c r="E847" s="12" t="s">
        <v>171</v>
      </c>
      <c r="F847" s="12">
        <v>3000</v>
      </c>
      <c r="G847" s="237">
        <f t="shared" si="70"/>
        <v>8.3333333333333329E-2</v>
      </c>
      <c r="H847" s="12"/>
      <c r="I847" s="12"/>
      <c r="J847" s="147"/>
    </row>
    <row r="848" spans="1:10" x14ac:dyDescent="0.25">
      <c r="A848" s="11" t="s">
        <v>299</v>
      </c>
      <c r="B848" s="178">
        <f>POWER((F848/$J$848)*100, 2)</f>
        <v>1.1422265624999999E-2</v>
      </c>
      <c r="C848" s="11">
        <f>SUM(B848:B858)</f>
        <v>5588.849860546874</v>
      </c>
      <c r="D848" s="291"/>
      <c r="E848" s="291" t="s">
        <v>5</v>
      </c>
      <c r="F848" s="291">
        <v>171</v>
      </c>
      <c r="G848" s="238">
        <f>F848/$J$848</f>
        <v>1.06875E-3</v>
      </c>
      <c r="H848" s="291"/>
      <c r="I848" s="291"/>
      <c r="J848" s="76">
        <v>160000</v>
      </c>
    </row>
    <row r="849" spans="1:10" x14ac:dyDescent="0.25">
      <c r="A849" s="11" t="s">
        <v>299</v>
      </c>
      <c r="B849" s="178">
        <f t="shared" ref="B849:B858" si="71">POWER((F849/$J$848)*100, 2)</f>
        <v>15.513751562499998</v>
      </c>
      <c r="D849" s="291"/>
      <c r="E849" s="291" t="s">
        <v>315</v>
      </c>
      <c r="F849" s="291">
        <v>6302</v>
      </c>
      <c r="G849" s="238">
        <f t="shared" ref="G849:G858" si="72">F849/$J$848</f>
        <v>3.9387499999999999E-2</v>
      </c>
      <c r="H849" s="291"/>
      <c r="I849" s="291"/>
      <c r="J849" s="76"/>
    </row>
    <row r="850" spans="1:10" x14ac:dyDescent="0.25">
      <c r="A850" s="11" t="s">
        <v>299</v>
      </c>
      <c r="B850" s="178">
        <f t="shared" si="71"/>
        <v>4.4891015625000003E-2</v>
      </c>
      <c r="D850" s="291"/>
      <c r="E850" s="291" t="s">
        <v>103</v>
      </c>
      <c r="F850" s="291">
        <v>339</v>
      </c>
      <c r="G850" s="238">
        <f t="shared" si="72"/>
        <v>2.11875E-3</v>
      </c>
      <c r="H850" s="291"/>
      <c r="I850" s="291"/>
      <c r="J850" s="76"/>
    </row>
    <row r="851" spans="1:10" x14ac:dyDescent="0.25">
      <c r="A851" s="11" t="s">
        <v>299</v>
      </c>
      <c r="B851" s="178">
        <f t="shared" si="71"/>
        <v>7.5969140625000001E-2</v>
      </c>
      <c r="D851" s="291"/>
      <c r="E851" s="291" t="s">
        <v>134</v>
      </c>
      <c r="F851" s="291">
        <v>441</v>
      </c>
      <c r="G851" s="238">
        <f t="shared" si="72"/>
        <v>2.75625E-3</v>
      </c>
      <c r="H851" s="291"/>
      <c r="I851" s="291"/>
      <c r="J851" s="76"/>
    </row>
    <row r="852" spans="1:10" x14ac:dyDescent="0.25">
      <c r="A852" s="11" t="s">
        <v>299</v>
      </c>
      <c r="B852" s="178">
        <f t="shared" si="71"/>
        <v>0.23887656250000003</v>
      </c>
      <c r="D852" s="291"/>
      <c r="E852" s="291" t="s">
        <v>111</v>
      </c>
      <c r="F852" s="291">
        <v>782</v>
      </c>
      <c r="G852" s="238">
        <f t="shared" si="72"/>
        <v>4.8875000000000004E-3</v>
      </c>
      <c r="H852" s="291"/>
      <c r="I852" s="291"/>
      <c r="J852" s="76"/>
    </row>
    <row r="853" spans="1:10" x14ac:dyDescent="0.25">
      <c r="A853" s="11" t="s">
        <v>299</v>
      </c>
      <c r="B853" s="178">
        <f t="shared" si="71"/>
        <v>1.7226562499999997E-4</v>
      </c>
      <c r="D853" s="291"/>
      <c r="E853" s="291" t="s">
        <v>118</v>
      </c>
      <c r="F853" s="291">
        <v>21</v>
      </c>
      <c r="G853" s="238">
        <f t="shared" si="72"/>
        <v>1.3124999999999999E-4</v>
      </c>
      <c r="H853" s="291"/>
      <c r="I853" s="291"/>
      <c r="J853" s="76"/>
    </row>
    <row r="854" spans="1:10" x14ac:dyDescent="0.25">
      <c r="A854" s="11" t="s">
        <v>299</v>
      </c>
      <c r="B854" s="178">
        <f t="shared" si="71"/>
        <v>451.5625</v>
      </c>
      <c r="D854" s="291"/>
      <c r="E854" s="291" t="s">
        <v>16</v>
      </c>
      <c r="F854" s="291">
        <v>34000</v>
      </c>
      <c r="G854" s="238">
        <f t="shared" si="72"/>
        <v>0.21249999999999999</v>
      </c>
      <c r="H854" s="291"/>
      <c r="I854" s="291"/>
      <c r="J854" s="76"/>
    </row>
    <row r="855" spans="1:10" x14ac:dyDescent="0.25">
      <c r="A855" s="11" t="s">
        <v>299</v>
      </c>
      <c r="B855" s="178">
        <f t="shared" si="71"/>
        <v>9.7656250000000019E-6</v>
      </c>
      <c r="D855" s="291"/>
      <c r="E855" s="291" t="s">
        <v>37</v>
      </c>
      <c r="F855" s="291">
        <v>5</v>
      </c>
      <c r="G855" s="238">
        <f t="shared" si="72"/>
        <v>3.1250000000000001E-5</v>
      </c>
      <c r="H855" s="291"/>
      <c r="I855" s="291"/>
      <c r="J855" s="76"/>
    </row>
    <row r="856" spans="1:10" x14ac:dyDescent="0.25">
      <c r="A856" s="11" t="s">
        <v>299</v>
      </c>
      <c r="B856" s="178">
        <f t="shared" si="71"/>
        <v>5117.524484765624</v>
      </c>
      <c r="D856" s="291"/>
      <c r="E856" s="291" t="s">
        <v>316</v>
      </c>
      <c r="F856" s="291">
        <v>114459</v>
      </c>
      <c r="G856" s="238">
        <f t="shared" si="72"/>
        <v>0.71536875</v>
      </c>
      <c r="H856" s="291"/>
      <c r="I856" s="291"/>
      <c r="J856" s="76"/>
    </row>
    <row r="857" spans="1:10" x14ac:dyDescent="0.25">
      <c r="A857" s="11" t="s">
        <v>299</v>
      </c>
      <c r="B857" s="178">
        <f t="shared" si="71"/>
        <v>3.7781640625000001</v>
      </c>
      <c r="D857" s="291"/>
      <c r="E857" s="291" t="s">
        <v>38</v>
      </c>
      <c r="F857" s="291">
        <v>3110</v>
      </c>
      <c r="G857" s="238">
        <f t="shared" si="72"/>
        <v>1.94375E-2</v>
      </c>
      <c r="H857" s="291"/>
      <c r="I857" s="291"/>
      <c r="J857" s="76"/>
    </row>
    <row r="858" spans="1:10" x14ac:dyDescent="0.25">
      <c r="A858" s="150" t="s">
        <v>299</v>
      </c>
      <c r="B858" s="131">
        <f t="shared" si="71"/>
        <v>9.9619140625000033E-2</v>
      </c>
      <c r="C858" s="150"/>
      <c r="D858" s="12"/>
      <c r="E858" s="12" t="s">
        <v>353</v>
      </c>
      <c r="F858" s="12">
        <v>505</v>
      </c>
      <c r="G858" s="237">
        <f t="shared" si="72"/>
        <v>3.1562500000000002E-3</v>
      </c>
      <c r="H858" s="12"/>
      <c r="I858" s="12"/>
      <c r="J858" s="147"/>
    </row>
    <row r="859" spans="1:10" x14ac:dyDescent="0.25">
      <c r="A859" s="11" t="s">
        <v>298</v>
      </c>
      <c r="B859" s="178">
        <f>POWER((F859/$J$859)*100, 2)</f>
        <v>0</v>
      </c>
      <c r="C859" s="11">
        <f>SUM(B859:B955)</f>
        <v>817.51654576148019</v>
      </c>
      <c r="D859" s="292"/>
      <c r="E859" s="292" t="s">
        <v>97</v>
      </c>
      <c r="F859" s="292"/>
      <c r="G859" s="238"/>
      <c r="H859" s="292"/>
      <c r="I859" s="292"/>
      <c r="J859" s="76">
        <v>2570000</v>
      </c>
    </row>
    <row r="860" spans="1:10" x14ac:dyDescent="0.25">
      <c r="A860" s="11" t="s">
        <v>298</v>
      </c>
      <c r="B860" s="178">
        <f t="shared" ref="B860:B923" si="73">POWER((F860/$J$859)*100, 2)</f>
        <v>1.0198642159608773</v>
      </c>
      <c r="D860" s="292"/>
      <c r="E860" s="292" t="s">
        <v>81</v>
      </c>
      <c r="F860" s="292">
        <v>25954</v>
      </c>
      <c r="G860" s="238">
        <f>F860/$J$859</f>
        <v>1.0098832684824902E-2</v>
      </c>
      <c r="H860" s="292"/>
      <c r="I860" s="292"/>
      <c r="J860" s="76"/>
    </row>
    <row r="861" spans="1:10" x14ac:dyDescent="0.25">
      <c r="A861" s="11" t="s">
        <v>298</v>
      </c>
      <c r="B861" s="178">
        <f t="shared" si="73"/>
        <v>5.4504988720495396E-4</v>
      </c>
      <c r="D861" s="292"/>
      <c r="E861" s="292" t="s">
        <v>210</v>
      </c>
      <c r="F861" s="292">
        <v>600</v>
      </c>
      <c r="G861" s="238">
        <f t="shared" ref="G861:G923" si="74">F861/$J$859</f>
        <v>2.3346303501945524E-4</v>
      </c>
      <c r="H861" s="292"/>
      <c r="I861" s="292"/>
      <c r="J861" s="76"/>
    </row>
    <row r="862" spans="1:10" x14ac:dyDescent="0.25">
      <c r="A862" s="11" t="s">
        <v>298</v>
      </c>
      <c r="B862" s="178">
        <f t="shared" si="73"/>
        <v>133.02076958016019</v>
      </c>
      <c r="D862" s="292"/>
      <c r="E862" s="292" t="s">
        <v>5</v>
      </c>
      <c r="F862" s="292">
        <v>296410</v>
      </c>
      <c r="G862" s="238">
        <f t="shared" si="74"/>
        <v>0.11533463035019455</v>
      </c>
      <c r="H862" s="292"/>
      <c r="I862" s="292"/>
      <c r="J862" s="76"/>
    </row>
    <row r="863" spans="1:10" x14ac:dyDescent="0.25">
      <c r="A863" s="11" t="s">
        <v>298</v>
      </c>
      <c r="B863" s="178">
        <f t="shared" si="73"/>
        <v>7.4187345758452063E-8</v>
      </c>
      <c r="D863" s="292"/>
      <c r="E863" s="292" t="s">
        <v>365</v>
      </c>
      <c r="F863" s="292">
        <v>7</v>
      </c>
      <c r="G863" s="238">
        <f t="shared" si="74"/>
        <v>2.7237354085603114E-6</v>
      </c>
      <c r="H863" s="292"/>
      <c r="I863" s="292"/>
      <c r="J863" s="76"/>
    </row>
    <row r="864" spans="1:10" x14ac:dyDescent="0.25">
      <c r="A864" s="11" t="s">
        <v>298</v>
      </c>
      <c r="B864" s="178">
        <f t="shared" si="73"/>
        <v>0</v>
      </c>
      <c r="D864" s="292"/>
      <c r="E864" s="292" t="s">
        <v>366</v>
      </c>
      <c r="F864" s="290"/>
      <c r="G864" s="238"/>
      <c r="H864" s="292"/>
      <c r="I864" s="292"/>
      <c r="J864" s="76"/>
    </row>
    <row r="865" spans="1:10" x14ac:dyDescent="0.25">
      <c r="A865" s="11" t="s">
        <v>298</v>
      </c>
      <c r="B865" s="178">
        <f t="shared" si="73"/>
        <v>0.218056293055156</v>
      </c>
      <c r="D865" s="292"/>
      <c r="E865" s="292" t="s">
        <v>93</v>
      </c>
      <c r="F865" s="292">
        <v>12001</v>
      </c>
      <c r="G865" s="238">
        <f t="shared" si="74"/>
        <v>4.6696498054474705E-3</v>
      </c>
      <c r="H865" s="292"/>
      <c r="I865" s="292"/>
      <c r="J865" s="76"/>
    </row>
    <row r="866" spans="1:10" x14ac:dyDescent="0.25">
      <c r="A866" s="11" t="s">
        <v>298</v>
      </c>
      <c r="B866" s="178">
        <f t="shared" si="73"/>
        <v>2.4224439431331289E-8</v>
      </c>
      <c r="D866" s="292"/>
      <c r="E866" s="292" t="s">
        <v>202</v>
      </c>
      <c r="F866" s="292">
        <v>4</v>
      </c>
      <c r="G866" s="238">
        <f t="shared" si="74"/>
        <v>1.5564202334630351E-6</v>
      </c>
      <c r="H866" s="292"/>
      <c r="I866" s="292"/>
      <c r="J866" s="76"/>
    </row>
    <row r="867" spans="1:10" x14ac:dyDescent="0.25">
      <c r="A867" s="11" t="s">
        <v>298</v>
      </c>
      <c r="B867" s="178">
        <f t="shared" si="73"/>
        <v>3.8448037805265782</v>
      </c>
      <c r="D867" s="292"/>
      <c r="E867" s="292" t="s">
        <v>6</v>
      </c>
      <c r="F867" s="292">
        <v>50393</v>
      </c>
      <c r="G867" s="238">
        <f t="shared" si="74"/>
        <v>1.960817120622568E-2</v>
      </c>
      <c r="H867" s="292"/>
      <c r="I867" s="292"/>
      <c r="J867" s="76"/>
    </row>
    <row r="868" spans="1:10" x14ac:dyDescent="0.25">
      <c r="A868" s="11" t="s">
        <v>298</v>
      </c>
      <c r="B868" s="178">
        <f t="shared" si="73"/>
        <v>1.1407046283819591E-3</v>
      </c>
      <c r="D868" s="292"/>
      <c r="E868" s="292" t="s">
        <v>101</v>
      </c>
      <c r="F868" s="292">
        <v>868</v>
      </c>
      <c r="G868" s="238">
        <f t="shared" si="74"/>
        <v>3.3774319066147862E-4</v>
      </c>
      <c r="H868" s="292"/>
      <c r="I868" s="292"/>
      <c r="J868" s="76"/>
    </row>
    <row r="869" spans="1:10" x14ac:dyDescent="0.25">
      <c r="A869" s="11" t="s">
        <v>298</v>
      </c>
      <c r="B869" s="178">
        <f t="shared" si="73"/>
        <v>5.9141697830398642E-4</v>
      </c>
      <c r="D869" s="292"/>
      <c r="E869" s="292" t="s">
        <v>168</v>
      </c>
      <c r="F869" s="292">
        <v>625</v>
      </c>
      <c r="G869" s="238">
        <f t="shared" si="74"/>
        <v>2.4319066147859923E-4</v>
      </c>
      <c r="H869" s="292"/>
      <c r="I869" s="292"/>
      <c r="J869" s="76"/>
    </row>
    <row r="870" spans="1:10" x14ac:dyDescent="0.25">
      <c r="A870" s="11" t="s">
        <v>298</v>
      </c>
      <c r="B870" s="178">
        <f t="shared" si="73"/>
        <v>0</v>
      </c>
      <c r="D870" s="292"/>
      <c r="E870" s="292" t="s">
        <v>355</v>
      </c>
      <c r="F870" s="292"/>
      <c r="G870" s="238"/>
      <c r="H870" s="292"/>
      <c r="I870" s="292"/>
      <c r="J870" s="76"/>
    </row>
    <row r="871" spans="1:10" x14ac:dyDescent="0.25">
      <c r="A871" s="11" t="s">
        <v>298</v>
      </c>
      <c r="B871" s="178">
        <f t="shared" si="73"/>
        <v>9.4626716528637826E-5</v>
      </c>
      <c r="D871" s="292"/>
      <c r="E871" s="292" t="s">
        <v>102</v>
      </c>
      <c r="F871" s="292">
        <v>250</v>
      </c>
      <c r="G871" s="238">
        <f t="shared" si="74"/>
        <v>9.7276264591439695E-5</v>
      </c>
      <c r="H871" s="292"/>
      <c r="I871" s="292"/>
      <c r="J871" s="76"/>
    </row>
    <row r="872" spans="1:10" x14ac:dyDescent="0.25">
      <c r="A872" s="11" t="s">
        <v>298</v>
      </c>
      <c r="B872" s="178">
        <f t="shared" si="73"/>
        <v>1.5140274644582052E-3</v>
      </c>
      <c r="D872" s="292"/>
      <c r="E872" s="292" t="s">
        <v>367</v>
      </c>
      <c r="F872" s="292">
        <v>1000</v>
      </c>
      <c r="G872" s="238">
        <f t="shared" si="74"/>
        <v>3.8910505836575878E-4</v>
      </c>
      <c r="H872" s="292"/>
      <c r="I872" s="292"/>
      <c r="J872" s="76"/>
    </row>
    <row r="873" spans="1:10" x14ac:dyDescent="0.25">
      <c r="A873" s="11" t="s">
        <v>298</v>
      </c>
      <c r="B873" s="178">
        <f t="shared" si="73"/>
        <v>36.94321919938227</v>
      </c>
      <c r="D873" s="292"/>
      <c r="E873" s="292" t="s">
        <v>82</v>
      </c>
      <c r="F873" s="292">
        <v>156207</v>
      </c>
      <c r="G873" s="238">
        <f t="shared" si="74"/>
        <v>6.0780933852140076E-2</v>
      </c>
      <c r="H873" s="292"/>
      <c r="I873" s="292"/>
      <c r="J873" s="76"/>
    </row>
    <row r="874" spans="1:10" x14ac:dyDescent="0.25">
      <c r="A874" s="11" t="s">
        <v>298</v>
      </c>
      <c r="B874" s="178">
        <f t="shared" si="73"/>
        <v>3.4065617950309616E-7</v>
      </c>
      <c r="D874" s="292"/>
      <c r="E874" s="292" t="s">
        <v>368</v>
      </c>
      <c r="F874" s="292">
        <v>15</v>
      </c>
      <c r="G874" s="238">
        <f t="shared" si="74"/>
        <v>5.8365758754863816E-6</v>
      </c>
      <c r="H874" s="292"/>
      <c r="I874" s="292"/>
      <c r="J874" s="76"/>
    </row>
    <row r="875" spans="1:10" x14ac:dyDescent="0.25">
      <c r="A875" s="11" t="s">
        <v>298</v>
      </c>
      <c r="B875" s="178">
        <f t="shared" si="73"/>
        <v>4.4383176868688405</v>
      </c>
      <c r="D875" s="292"/>
      <c r="E875" s="292" t="s">
        <v>83</v>
      </c>
      <c r="F875" s="292">
        <v>54143</v>
      </c>
      <c r="G875" s="238">
        <f t="shared" si="74"/>
        <v>2.1067315175097277E-2</v>
      </c>
      <c r="H875" s="292"/>
      <c r="I875" s="292"/>
      <c r="J875" s="76"/>
    </row>
    <row r="876" spans="1:10" x14ac:dyDescent="0.25">
      <c r="A876" s="11" t="s">
        <v>298</v>
      </c>
      <c r="B876" s="178">
        <f t="shared" si="73"/>
        <v>49.054489848445847</v>
      </c>
      <c r="D876" s="292"/>
      <c r="E876" s="292" t="s">
        <v>15</v>
      </c>
      <c r="F876" s="292">
        <v>180000</v>
      </c>
      <c r="G876" s="238">
        <f t="shared" si="74"/>
        <v>7.0038910505836577E-2</v>
      </c>
      <c r="H876" s="292"/>
      <c r="I876" s="292"/>
      <c r="J876" s="76"/>
    </row>
    <row r="877" spans="1:10" x14ac:dyDescent="0.25">
      <c r="A877" s="11" t="s">
        <v>298</v>
      </c>
      <c r="B877" s="178">
        <f t="shared" si="73"/>
        <v>2.0747207739708395</v>
      </c>
      <c r="D877" s="292"/>
      <c r="E877" s="292" t="s">
        <v>103</v>
      </c>
      <c r="F877" s="292">
        <v>37018</v>
      </c>
      <c r="G877" s="238">
        <f t="shared" si="74"/>
        <v>1.4403891050583657E-2</v>
      </c>
      <c r="H877" s="292"/>
      <c r="I877" s="292"/>
      <c r="J877" s="76"/>
    </row>
    <row r="878" spans="1:10" x14ac:dyDescent="0.25">
      <c r="A878" s="11" t="s">
        <v>298</v>
      </c>
      <c r="B878" s="178">
        <f t="shared" si="73"/>
        <v>5.8199215733773424E-6</v>
      </c>
      <c r="D878" s="292"/>
      <c r="E878" s="292" t="s">
        <v>213</v>
      </c>
      <c r="F878" s="292">
        <f>10+52</f>
        <v>62</v>
      </c>
      <c r="G878" s="238">
        <f t="shared" si="74"/>
        <v>2.4124513618677044E-5</v>
      </c>
      <c r="H878" s="292"/>
      <c r="I878" s="292"/>
      <c r="J878" s="76"/>
    </row>
    <row r="879" spans="1:10" x14ac:dyDescent="0.25">
      <c r="A879" s="11" t="s">
        <v>298</v>
      </c>
      <c r="B879" s="178">
        <f t="shared" si="73"/>
        <v>3.7850686611455132E-6</v>
      </c>
      <c r="D879" s="292"/>
      <c r="E879" s="292" t="s">
        <v>332</v>
      </c>
      <c r="F879" s="292">
        <v>50</v>
      </c>
      <c r="G879" s="238">
        <f t="shared" si="74"/>
        <v>1.9455252918287939E-5</v>
      </c>
      <c r="H879" s="292"/>
      <c r="I879" s="292"/>
      <c r="J879" s="76"/>
    </row>
    <row r="880" spans="1:10" x14ac:dyDescent="0.25">
      <c r="A880" s="11" t="s">
        <v>298</v>
      </c>
      <c r="B880" s="178">
        <f t="shared" si="73"/>
        <v>1.5061115232630316E-2</v>
      </c>
      <c r="D880" s="292"/>
      <c r="E880" s="292" t="s">
        <v>340</v>
      </c>
      <c r="F880" s="292">
        <v>3154</v>
      </c>
      <c r="G880" s="238">
        <f t="shared" si="74"/>
        <v>1.227237354085603E-3</v>
      </c>
      <c r="H880" s="292"/>
      <c r="I880" s="292"/>
      <c r="J880" s="76"/>
    </row>
    <row r="881" spans="1:10" x14ac:dyDescent="0.25">
      <c r="A881" s="11" t="s">
        <v>298</v>
      </c>
      <c r="B881" s="178">
        <f t="shared" si="73"/>
        <v>1.5140274644582052E-3</v>
      </c>
      <c r="D881" s="292"/>
      <c r="E881" s="292" t="s">
        <v>142</v>
      </c>
      <c r="F881" s="292">
        <v>1000</v>
      </c>
      <c r="G881" s="238">
        <f t="shared" si="74"/>
        <v>3.8910505836575878E-4</v>
      </c>
      <c r="H881" s="292"/>
      <c r="I881" s="292"/>
      <c r="J881" s="76"/>
    </row>
    <row r="882" spans="1:10" x14ac:dyDescent="0.25">
      <c r="A882" s="11" t="s">
        <v>298</v>
      </c>
      <c r="B882" s="178">
        <f t="shared" si="73"/>
        <v>0</v>
      </c>
      <c r="D882" s="292"/>
      <c r="E882" s="292" t="s">
        <v>18</v>
      </c>
      <c r="F882" s="292"/>
      <c r="G882" s="238"/>
      <c r="H882" s="292"/>
      <c r="I882" s="292"/>
      <c r="J882" s="76"/>
    </row>
    <row r="883" spans="1:10" x14ac:dyDescent="0.25">
      <c r="A883" s="11" t="s">
        <v>298</v>
      </c>
      <c r="B883" s="178">
        <f t="shared" si="73"/>
        <v>1.2479584853669243E-2</v>
      </c>
      <c r="D883" s="292"/>
      <c r="E883" s="292" t="s">
        <v>222</v>
      </c>
      <c r="F883" s="292">
        <v>2871</v>
      </c>
      <c r="G883" s="238">
        <f t="shared" si="74"/>
        <v>1.1171206225680933E-3</v>
      </c>
      <c r="H883" s="292"/>
      <c r="I883" s="292"/>
      <c r="J883" s="76"/>
    </row>
    <row r="884" spans="1:10" x14ac:dyDescent="0.25">
      <c r="A884" s="11" t="s">
        <v>298</v>
      </c>
      <c r="B884" s="178">
        <f t="shared" si="73"/>
        <v>0</v>
      </c>
      <c r="D884" s="292"/>
      <c r="E884" s="292" t="s">
        <v>320</v>
      </c>
      <c r="F884" s="292"/>
      <c r="G884" s="238"/>
      <c r="H884" s="292"/>
      <c r="I884" s="292"/>
      <c r="J884" s="76"/>
    </row>
    <row r="885" spans="1:10" x14ac:dyDescent="0.25">
      <c r="A885" s="11" t="s">
        <v>298</v>
      </c>
      <c r="B885" s="178">
        <f t="shared" si="73"/>
        <v>3.7850686611455131E-4</v>
      </c>
      <c r="D885" s="292"/>
      <c r="E885" s="292" t="s">
        <v>369</v>
      </c>
      <c r="F885" s="292">
        <v>500</v>
      </c>
      <c r="G885" s="238">
        <f t="shared" si="74"/>
        <v>1.9455252918287939E-4</v>
      </c>
      <c r="H885" s="292"/>
      <c r="I885" s="292"/>
      <c r="J885" s="76"/>
    </row>
    <row r="886" spans="1:10" x14ac:dyDescent="0.25">
      <c r="A886" s="11" t="s">
        <v>298</v>
      </c>
      <c r="B886" s="178">
        <f t="shared" si="73"/>
        <v>1.0552165816287908E-4</v>
      </c>
      <c r="D886" s="292"/>
      <c r="E886" s="292" t="s">
        <v>342</v>
      </c>
      <c r="F886" s="292">
        <v>264</v>
      </c>
      <c r="G886" s="238">
        <f t="shared" si="74"/>
        <v>1.0272373540856031E-4</v>
      </c>
      <c r="H886" s="292"/>
      <c r="I886" s="292"/>
      <c r="J886" s="76"/>
    </row>
    <row r="887" spans="1:10" x14ac:dyDescent="0.25">
      <c r="A887" s="11" t="s">
        <v>298</v>
      </c>
      <c r="B887" s="178">
        <f t="shared" si="73"/>
        <v>1.5561834395675937E-2</v>
      </c>
      <c r="D887" s="292"/>
      <c r="E887" s="292" t="s">
        <v>273</v>
      </c>
      <c r="F887" s="292">
        <v>3206</v>
      </c>
      <c r="G887" s="238">
        <f t="shared" si="74"/>
        <v>1.2474708171206226E-3</v>
      </c>
      <c r="H887" s="292"/>
      <c r="I887" s="292"/>
      <c r="J887" s="76"/>
    </row>
    <row r="888" spans="1:10" x14ac:dyDescent="0.25">
      <c r="A888" s="11" t="s">
        <v>298</v>
      </c>
      <c r="B888" s="178">
        <f t="shared" si="73"/>
        <v>2.2348504897878842E-2</v>
      </c>
      <c r="D888" s="292"/>
      <c r="E888" s="292" t="s">
        <v>52</v>
      </c>
      <c r="F888" s="292">
        <v>3842</v>
      </c>
      <c r="G888" s="238">
        <f t="shared" si="74"/>
        <v>1.4949416342412451E-3</v>
      </c>
      <c r="H888" s="292"/>
      <c r="I888" s="292"/>
      <c r="J888" s="76"/>
    </row>
    <row r="889" spans="1:10" x14ac:dyDescent="0.25">
      <c r="A889" s="11" t="s">
        <v>298</v>
      </c>
      <c r="B889" s="178">
        <f t="shared" si="73"/>
        <v>3.7112448333812768E-2</v>
      </c>
      <c r="D889" s="292"/>
      <c r="E889" s="292" t="s">
        <v>134</v>
      </c>
      <c r="F889" s="292">
        <v>4951</v>
      </c>
      <c r="G889" s="238">
        <f t="shared" si="74"/>
        <v>1.9264591439688715E-3</v>
      </c>
      <c r="H889" s="292"/>
      <c r="I889" s="292"/>
      <c r="J889" s="76"/>
    </row>
    <row r="890" spans="1:10" x14ac:dyDescent="0.25">
      <c r="A890" s="11" t="s">
        <v>298</v>
      </c>
      <c r="B890" s="178">
        <f t="shared" si="73"/>
        <v>1.0488310193946918E-2</v>
      </c>
      <c r="D890" s="292"/>
      <c r="E890" s="292" t="s">
        <v>19</v>
      </c>
      <c r="F890" s="292">
        <v>2632</v>
      </c>
      <c r="G890" s="238">
        <f t="shared" si="74"/>
        <v>1.0241245136186771E-3</v>
      </c>
      <c r="H890" s="292"/>
      <c r="I890" s="292"/>
      <c r="J890" s="76"/>
    </row>
    <row r="891" spans="1:10" x14ac:dyDescent="0.25">
      <c r="A891" s="11" t="s">
        <v>298</v>
      </c>
      <c r="B891" s="178">
        <f t="shared" si="73"/>
        <v>1.8219747460218927E-2</v>
      </c>
      <c r="D891" s="292"/>
      <c r="E891" s="292" t="s">
        <v>275</v>
      </c>
      <c r="F891" s="292">
        <v>3469</v>
      </c>
      <c r="G891" s="238">
        <f t="shared" si="74"/>
        <v>1.3498054474708171E-3</v>
      </c>
      <c r="H891" s="292"/>
      <c r="I891" s="292"/>
      <c r="J891" s="76"/>
    </row>
    <row r="892" spans="1:10" x14ac:dyDescent="0.25">
      <c r="A892" s="11" t="s">
        <v>298</v>
      </c>
      <c r="B892" s="178">
        <f t="shared" si="73"/>
        <v>7.4187345758452054E-6</v>
      </c>
      <c r="D892" s="292"/>
      <c r="E892" s="292" t="s">
        <v>187</v>
      </c>
      <c r="F892" s="292">
        <v>70</v>
      </c>
      <c r="G892" s="238">
        <f t="shared" si="74"/>
        <v>2.7237354085603113E-5</v>
      </c>
      <c r="H892" s="292"/>
      <c r="I892" s="292"/>
      <c r="J892" s="76"/>
    </row>
    <row r="893" spans="1:10" x14ac:dyDescent="0.25">
      <c r="A893" s="11" t="s">
        <v>298</v>
      </c>
      <c r="B893" s="178">
        <f t="shared" si="73"/>
        <v>6.0561098578328209E-3</v>
      </c>
      <c r="D893" s="292"/>
      <c r="E893" s="292" t="s">
        <v>108</v>
      </c>
      <c r="F893" s="292">
        <v>2000</v>
      </c>
      <c r="G893" s="238">
        <f t="shared" si="74"/>
        <v>7.7821011673151756E-4</v>
      </c>
      <c r="H893" s="292"/>
      <c r="I893" s="292"/>
      <c r="J893" s="76"/>
    </row>
    <row r="894" spans="1:10" x14ac:dyDescent="0.25">
      <c r="A894" s="11" t="s">
        <v>298</v>
      </c>
      <c r="B894" s="178">
        <f t="shared" si="73"/>
        <v>7.870535511514178</v>
      </c>
      <c r="D894" s="292"/>
      <c r="E894" s="292" t="s">
        <v>20</v>
      </c>
      <c r="F894" s="292">
        <v>72100</v>
      </c>
      <c r="G894" s="238">
        <f t="shared" si="74"/>
        <v>2.8054474708171205E-2</v>
      </c>
      <c r="H894" s="292"/>
      <c r="I894" s="292"/>
      <c r="J894" s="76"/>
    </row>
    <row r="895" spans="1:10" x14ac:dyDescent="0.25">
      <c r="A895" s="11" t="s">
        <v>298</v>
      </c>
      <c r="B895" s="178">
        <f t="shared" si="73"/>
        <v>3.0659056155278662E-2</v>
      </c>
      <c r="D895" s="292"/>
      <c r="E895" s="292" t="s">
        <v>190</v>
      </c>
      <c r="F895" s="292">
        <v>4500</v>
      </c>
      <c r="G895" s="238">
        <f t="shared" si="74"/>
        <v>1.7509727626459145E-3</v>
      </c>
      <c r="H895" s="292"/>
      <c r="I895" s="292"/>
      <c r="J895" s="76"/>
    </row>
    <row r="896" spans="1:10" x14ac:dyDescent="0.25">
      <c r="A896" s="11" t="s">
        <v>298</v>
      </c>
      <c r="B896" s="178">
        <f t="shared" si="73"/>
        <v>0.25998094747838729</v>
      </c>
      <c r="D896" s="292"/>
      <c r="E896" s="292" t="s">
        <v>356</v>
      </c>
      <c r="F896" s="292">
        <v>13104</v>
      </c>
      <c r="G896" s="238">
        <f t="shared" si="74"/>
        <v>5.0988326848249027E-3</v>
      </c>
      <c r="H896" s="292"/>
      <c r="I896" s="292"/>
      <c r="J896" s="76"/>
    </row>
    <row r="897" spans="1:10" x14ac:dyDescent="0.25">
      <c r="A897" s="11" t="s">
        <v>298</v>
      </c>
      <c r="B897" s="178">
        <f t="shared" si="73"/>
        <v>0.27634044421565807</v>
      </c>
      <c r="D897" s="292"/>
      <c r="E897" s="292" t="s">
        <v>357</v>
      </c>
      <c r="F897" s="292">
        <v>13510</v>
      </c>
      <c r="G897" s="238">
        <f t="shared" si="74"/>
        <v>5.2568093385214005E-3</v>
      </c>
      <c r="H897" s="292"/>
      <c r="I897" s="292"/>
      <c r="J897" s="76"/>
    </row>
    <row r="898" spans="1:10" x14ac:dyDescent="0.25">
      <c r="A898" s="11" t="s">
        <v>298</v>
      </c>
      <c r="B898" s="178">
        <f t="shared" si="73"/>
        <v>1.1671395479113992E-3</v>
      </c>
      <c r="D898" s="292"/>
      <c r="E898" s="292" t="s">
        <v>227</v>
      </c>
      <c r="F898" s="292">
        <v>878</v>
      </c>
      <c r="G898" s="238">
        <f t="shared" si="74"/>
        <v>3.4163424124513617E-4</v>
      </c>
      <c r="H898" s="292"/>
      <c r="I898" s="292"/>
      <c r="J898" s="76"/>
    </row>
    <row r="899" spans="1:10" x14ac:dyDescent="0.25">
      <c r="A899" s="11" t="s">
        <v>298</v>
      </c>
      <c r="B899" s="178">
        <f t="shared" si="73"/>
        <v>5.8199215733773402E-2</v>
      </c>
      <c r="D899" s="292"/>
      <c r="E899" s="292" t="s">
        <v>9</v>
      </c>
      <c r="F899" s="292">
        <v>6200</v>
      </c>
      <c r="G899" s="238">
        <f t="shared" si="74"/>
        <v>2.4124513618677041E-3</v>
      </c>
      <c r="H899" s="292"/>
      <c r="I899" s="292"/>
      <c r="J899" s="76"/>
    </row>
    <row r="900" spans="1:10" x14ac:dyDescent="0.25">
      <c r="A900" s="11" t="s">
        <v>298</v>
      </c>
      <c r="B900" s="178">
        <f t="shared" si="73"/>
        <v>23.504009471755818</v>
      </c>
      <c r="D900" s="292"/>
      <c r="E900" s="292" t="s">
        <v>23</v>
      </c>
      <c r="F900" s="292">
        <v>124596</v>
      </c>
      <c r="G900" s="238">
        <f t="shared" si="74"/>
        <v>4.8480933852140078E-2</v>
      </c>
      <c r="H900" s="292"/>
      <c r="I900" s="292"/>
      <c r="J900" s="76"/>
    </row>
    <row r="901" spans="1:10" x14ac:dyDescent="0.25">
      <c r="A901" s="11" t="s">
        <v>298</v>
      </c>
      <c r="B901" s="178">
        <f t="shared" si="73"/>
        <v>8.8604672288755324E-4</v>
      </c>
      <c r="D901" s="292"/>
      <c r="E901" s="292" t="s">
        <v>250</v>
      </c>
      <c r="F901" s="292">
        <v>765</v>
      </c>
      <c r="G901" s="238">
        <f t="shared" si="74"/>
        <v>2.9766536964980547E-4</v>
      </c>
      <c r="H901" s="292"/>
      <c r="I901" s="292"/>
      <c r="J901" s="76"/>
    </row>
    <row r="902" spans="1:10" x14ac:dyDescent="0.25">
      <c r="A902" s="11" t="s">
        <v>298</v>
      </c>
      <c r="B902" s="178">
        <f t="shared" si="73"/>
        <v>7.6107283986131494E-4</v>
      </c>
      <c r="D902" s="292"/>
      <c r="E902" s="292" t="s">
        <v>25</v>
      </c>
      <c r="F902" s="292">
        <v>709</v>
      </c>
      <c r="G902" s="238">
        <f t="shared" si="74"/>
        <v>2.7587548638132294E-4</v>
      </c>
      <c r="H902" s="292"/>
      <c r="I902" s="292"/>
      <c r="J902" s="76"/>
    </row>
    <row r="903" spans="1:10" x14ac:dyDescent="0.25">
      <c r="A903" s="11" t="s">
        <v>298</v>
      </c>
      <c r="B903" s="178">
        <f t="shared" si="73"/>
        <v>0</v>
      </c>
      <c r="D903" s="292"/>
      <c r="E903" s="292" t="s">
        <v>10</v>
      </c>
      <c r="F903" s="292"/>
      <c r="G903" s="238"/>
      <c r="H903" s="292"/>
      <c r="I903" s="292"/>
      <c r="J903" s="76"/>
    </row>
    <row r="904" spans="1:10" x14ac:dyDescent="0.25">
      <c r="A904" s="11" t="s">
        <v>298</v>
      </c>
      <c r="B904" s="178">
        <f t="shared" si="73"/>
        <v>0.10680434374479555</v>
      </c>
      <c r="D904" s="292"/>
      <c r="E904" s="292" t="s">
        <v>111</v>
      </c>
      <c r="F904" s="292">
        <v>8399</v>
      </c>
      <c r="G904" s="238">
        <f t="shared" si="74"/>
        <v>3.268093385214008E-3</v>
      </c>
      <c r="H904" s="292"/>
      <c r="I904" s="292"/>
      <c r="J904" s="76"/>
    </row>
    <row r="905" spans="1:10" x14ac:dyDescent="0.25">
      <c r="A905" s="11" t="s">
        <v>298</v>
      </c>
      <c r="B905" s="178">
        <f t="shared" si="73"/>
        <v>1.2015401308119729</v>
      </c>
      <c r="D905" s="292"/>
      <c r="E905" s="292" t="s">
        <v>41</v>
      </c>
      <c r="F905" s="292">
        <v>28171</v>
      </c>
      <c r="G905" s="238">
        <f t="shared" si="74"/>
        <v>1.096147859922179E-2</v>
      </c>
      <c r="H905" s="292"/>
      <c r="I905" s="292"/>
      <c r="J905" s="76"/>
    </row>
    <row r="906" spans="1:10" x14ac:dyDescent="0.25">
      <c r="A906" s="11" t="s">
        <v>298</v>
      </c>
      <c r="B906" s="178">
        <f t="shared" si="73"/>
        <v>2.3392466199336857E-3</v>
      </c>
      <c r="D906" s="292"/>
      <c r="E906" s="292" t="s">
        <v>176</v>
      </c>
      <c r="F906" s="292">
        <v>1243</v>
      </c>
      <c r="G906" s="238">
        <f t="shared" si="74"/>
        <v>4.8365758754863813E-4</v>
      </c>
      <c r="H906" s="292"/>
      <c r="I906" s="292"/>
      <c r="J906" s="76"/>
    </row>
    <row r="907" spans="1:10" x14ac:dyDescent="0.25">
      <c r="A907" s="11" t="s">
        <v>298</v>
      </c>
      <c r="B907" s="178">
        <f t="shared" si="73"/>
        <v>6.5951036351799441E-2</v>
      </c>
      <c r="D907" s="292"/>
      <c r="E907" s="292" t="s">
        <v>220</v>
      </c>
      <c r="F907" s="292">
        <v>6600</v>
      </c>
      <c r="G907" s="238">
        <f t="shared" si="74"/>
        <v>2.5680933852140079E-3</v>
      </c>
      <c r="H907" s="292"/>
      <c r="I907" s="292"/>
      <c r="J907" s="76"/>
    </row>
    <row r="908" spans="1:10" x14ac:dyDescent="0.25">
      <c r="A908" s="11" t="s">
        <v>298</v>
      </c>
      <c r="B908" s="178">
        <f t="shared" si="73"/>
        <v>1.5140274644582049E-7</v>
      </c>
      <c r="D908" s="292"/>
      <c r="E908" s="292" t="s">
        <v>170</v>
      </c>
      <c r="F908" s="292">
        <v>10</v>
      </c>
      <c r="G908" s="238">
        <f t="shared" si="74"/>
        <v>3.8910505836575871E-6</v>
      </c>
      <c r="H908" s="292"/>
      <c r="I908" s="292"/>
      <c r="J908" s="76"/>
    </row>
    <row r="909" spans="1:10" x14ac:dyDescent="0.25">
      <c r="A909" s="11" t="s">
        <v>298</v>
      </c>
      <c r="B909" s="178">
        <f t="shared" si="73"/>
        <v>0.7327892927977715</v>
      </c>
      <c r="D909" s="292"/>
      <c r="E909" s="292" t="s">
        <v>266</v>
      </c>
      <c r="F909" s="292">
        <v>22000</v>
      </c>
      <c r="G909" s="238">
        <f t="shared" si="74"/>
        <v>8.5603112840466934E-3</v>
      </c>
      <c r="H909" s="292"/>
      <c r="I909" s="292"/>
      <c r="J909" s="76"/>
    </row>
    <row r="910" spans="1:10" x14ac:dyDescent="0.25">
      <c r="A910" s="11" t="s">
        <v>298</v>
      </c>
      <c r="B910" s="178">
        <f t="shared" si="73"/>
        <v>9.4626716528637829E-7</v>
      </c>
      <c r="D910" s="292"/>
      <c r="E910" s="292" t="s">
        <v>195</v>
      </c>
      <c r="F910" s="292">
        <v>25</v>
      </c>
      <c r="G910" s="238">
        <f t="shared" si="74"/>
        <v>9.7276264591439695E-6</v>
      </c>
      <c r="H910" s="292"/>
      <c r="I910" s="292"/>
      <c r="J910" s="76"/>
    </row>
    <row r="911" spans="1:10" x14ac:dyDescent="0.25">
      <c r="A911" s="11" t="s">
        <v>298</v>
      </c>
      <c r="B911" s="178">
        <f t="shared" si="73"/>
        <v>3.7850686611455123E-8</v>
      </c>
      <c r="D911" s="292"/>
      <c r="E911" s="292" t="s">
        <v>358</v>
      </c>
      <c r="F911" s="292">
        <v>5</v>
      </c>
      <c r="G911" s="238">
        <f t="shared" si="74"/>
        <v>1.9455252918287936E-6</v>
      </c>
      <c r="H911" s="292"/>
      <c r="I911" s="292"/>
      <c r="J911" s="76"/>
    </row>
    <row r="912" spans="1:10" x14ac:dyDescent="0.25">
      <c r="A912" s="11" t="s">
        <v>298</v>
      </c>
      <c r="B912" s="178">
        <f t="shared" si="73"/>
        <v>2.4540380626504564E-2</v>
      </c>
      <c r="D912" s="292"/>
      <c r="E912" s="292" t="s">
        <v>26</v>
      </c>
      <c r="F912" s="292">
        <v>4026</v>
      </c>
      <c r="G912" s="238">
        <f t="shared" si="74"/>
        <v>1.5665369649805448E-3</v>
      </c>
      <c r="H912" s="292"/>
      <c r="I912" s="292"/>
      <c r="J912" s="76"/>
    </row>
    <row r="913" spans="1:10" x14ac:dyDescent="0.25">
      <c r="A913" s="11" t="s">
        <v>298</v>
      </c>
      <c r="B913" s="178">
        <f t="shared" si="73"/>
        <v>1.2485671077533342</v>
      </c>
      <c r="D913" s="292"/>
      <c r="E913" s="292" t="s">
        <v>333</v>
      </c>
      <c r="F913" s="292">
        <v>28717</v>
      </c>
      <c r="G913" s="238">
        <f t="shared" si="74"/>
        <v>1.1173929961089494E-2</v>
      </c>
      <c r="H913" s="292"/>
      <c r="I913" s="292"/>
      <c r="J913" s="76"/>
    </row>
    <row r="914" spans="1:10" x14ac:dyDescent="0.25">
      <c r="A914" s="11" t="s">
        <v>298</v>
      </c>
      <c r="B914" s="178">
        <f t="shared" si="73"/>
        <v>1.053219011642871</v>
      </c>
      <c r="D914" s="292"/>
      <c r="E914" s="292" t="s">
        <v>56</v>
      </c>
      <c r="F914" s="292">
        <v>26375</v>
      </c>
      <c r="G914" s="238">
        <f t="shared" si="74"/>
        <v>1.0262645914396887E-2</v>
      </c>
      <c r="H914" s="292"/>
      <c r="I914" s="292"/>
      <c r="J914" s="76"/>
    </row>
    <row r="915" spans="1:10" x14ac:dyDescent="0.25">
      <c r="A915" s="11" t="s">
        <v>298</v>
      </c>
      <c r="B915" s="178">
        <f t="shared" si="73"/>
        <v>0.21109912943420789</v>
      </c>
      <c r="D915" s="292"/>
      <c r="E915" s="292" t="s">
        <v>194</v>
      </c>
      <c r="F915" s="292">
        <v>11808</v>
      </c>
      <c r="G915" s="238">
        <f t="shared" si="74"/>
        <v>4.594552529182879E-3</v>
      </c>
      <c r="H915" s="292"/>
      <c r="I915" s="292"/>
      <c r="J915" s="76"/>
    </row>
    <row r="916" spans="1:10" x14ac:dyDescent="0.25">
      <c r="A916" s="11" t="s">
        <v>298</v>
      </c>
      <c r="B916" s="178">
        <f t="shared" si="73"/>
        <v>3.8611485412345378E-4</v>
      </c>
      <c r="D916" s="292"/>
      <c r="E916" s="292" t="s">
        <v>165</v>
      </c>
      <c r="F916" s="292">
        <v>505</v>
      </c>
      <c r="G916" s="238">
        <f t="shared" si="74"/>
        <v>1.9649805447470817E-4</v>
      </c>
      <c r="H916" s="292"/>
      <c r="I916" s="292"/>
      <c r="J916" s="76"/>
    </row>
    <row r="917" spans="1:10" x14ac:dyDescent="0.25">
      <c r="A917" s="11" t="s">
        <v>298</v>
      </c>
      <c r="B917" s="178">
        <f t="shared" si="73"/>
        <v>8.009205286983908E-7</v>
      </c>
      <c r="D917" s="292"/>
      <c r="E917" s="292" t="s">
        <v>27</v>
      </c>
      <c r="F917" s="292">
        <v>23</v>
      </c>
      <c r="G917" s="238">
        <f t="shared" si="74"/>
        <v>8.9494163424124521E-6</v>
      </c>
      <c r="H917" s="292"/>
      <c r="I917" s="292"/>
      <c r="J917" s="76"/>
    </row>
    <row r="918" spans="1:10" x14ac:dyDescent="0.25">
      <c r="A918" s="11" t="s">
        <v>298</v>
      </c>
      <c r="B918" s="178">
        <f t="shared" si="73"/>
        <v>8.844780390316281E-3</v>
      </c>
      <c r="D918" s="292"/>
      <c r="E918" s="292" t="s">
        <v>84</v>
      </c>
      <c r="F918" s="292">
        <v>2417</v>
      </c>
      <c r="G918" s="238">
        <f t="shared" si="74"/>
        <v>9.4046692607003895E-4</v>
      </c>
      <c r="H918" s="292"/>
      <c r="I918" s="292"/>
      <c r="J918" s="76"/>
    </row>
    <row r="919" spans="1:10" x14ac:dyDescent="0.25">
      <c r="A919" s="11" t="s">
        <v>298</v>
      </c>
      <c r="B919" s="178">
        <f t="shared" si="73"/>
        <v>0.14779088252660902</v>
      </c>
      <c r="D919" s="292"/>
      <c r="E919" s="292" t="s">
        <v>116</v>
      </c>
      <c r="F919" s="292">
        <v>9880</v>
      </c>
      <c r="G919" s="238">
        <f t="shared" si="74"/>
        <v>3.8443579766536964E-3</v>
      </c>
      <c r="H919" s="292"/>
      <c r="I919" s="292"/>
      <c r="J919" s="76"/>
    </row>
    <row r="920" spans="1:10" x14ac:dyDescent="0.25">
      <c r="A920" s="11" t="s">
        <v>298</v>
      </c>
      <c r="B920" s="178">
        <f t="shared" si="73"/>
        <v>2.042563702705567E-2</v>
      </c>
      <c r="D920" s="292"/>
      <c r="E920" s="292" t="s">
        <v>324</v>
      </c>
      <c r="F920" s="292">
        <v>3673</v>
      </c>
      <c r="G920" s="238">
        <f t="shared" si="74"/>
        <v>1.429182879377432E-3</v>
      </c>
      <c r="H920" s="292"/>
      <c r="I920" s="292"/>
      <c r="J920" s="76"/>
    </row>
    <row r="921" spans="1:10" x14ac:dyDescent="0.25">
      <c r="A921" s="11" t="s">
        <v>298</v>
      </c>
      <c r="B921" s="178">
        <f t="shared" si="73"/>
        <v>9.4626716528637829E-7</v>
      </c>
      <c r="D921" s="292"/>
      <c r="E921" s="292" t="s">
        <v>343</v>
      </c>
      <c r="F921" s="292">
        <v>25</v>
      </c>
      <c r="G921" s="238">
        <f t="shared" si="74"/>
        <v>9.7276264591439695E-6</v>
      </c>
      <c r="H921" s="292"/>
      <c r="I921" s="292"/>
      <c r="J921" s="76"/>
    </row>
    <row r="922" spans="1:10" x14ac:dyDescent="0.25">
      <c r="A922" s="11" t="s">
        <v>298</v>
      </c>
      <c r="B922" s="178">
        <f t="shared" si="73"/>
        <v>4.093930263894987E-6</v>
      </c>
      <c r="D922" s="292"/>
      <c r="E922" s="292" t="s">
        <v>139</v>
      </c>
      <c r="F922" s="292">
        <v>52</v>
      </c>
      <c r="G922" s="238">
        <f t="shared" si="74"/>
        <v>2.0233463035019457E-5</v>
      </c>
      <c r="H922" s="292"/>
      <c r="I922" s="292"/>
      <c r="J922" s="76"/>
    </row>
    <row r="923" spans="1:10" x14ac:dyDescent="0.25">
      <c r="A923" s="11" t="s">
        <v>298</v>
      </c>
      <c r="B923" s="178">
        <f t="shared" si="73"/>
        <v>4.5966025223697547E-4</v>
      </c>
      <c r="D923" s="292"/>
      <c r="E923" s="292" t="s">
        <v>147</v>
      </c>
      <c r="F923" s="292">
        <v>551</v>
      </c>
      <c r="G923" s="238">
        <f t="shared" si="74"/>
        <v>2.1439688715953306E-4</v>
      </c>
      <c r="H923" s="292"/>
      <c r="I923" s="292"/>
      <c r="J923" s="76"/>
    </row>
    <row r="924" spans="1:10" x14ac:dyDescent="0.25">
      <c r="A924" s="11" t="s">
        <v>298</v>
      </c>
      <c r="B924" s="178">
        <f t="shared" ref="B924:B955" si="75">POWER((F924/$J$859)*100, 2)</f>
        <v>0</v>
      </c>
      <c r="D924" s="292"/>
      <c r="E924" s="292" t="s">
        <v>334</v>
      </c>
      <c r="F924" s="290"/>
      <c r="G924" s="238"/>
      <c r="H924" s="292"/>
      <c r="I924" s="292"/>
      <c r="J924" s="76"/>
    </row>
    <row r="925" spans="1:10" x14ac:dyDescent="0.25">
      <c r="A925" s="11" t="s">
        <v>298</v>
      </c>
      <c r="B925" s="178">
        <f t="shared" si="75"/>
        <v>8.4122569607412707</v>
      </c>
      <c r="D925" s="292"/>
      <c r="E925" s="292" t="s">
        <v>184</v>
      </c>
      <c r="F925" s="292">
        <v>74540</v>
      </c>
      <c r="G925" s="238">
        <f t="shared" ref="G925:G955" si="76">F925/$J$859</f>
        <v>2.9003891050583659E-2</v>
      </c>
      <c r="H925" s="292"/>
      <c r="I925" s="292"/>
      <c r="J925" s="76"/>
    </row>
    <row r="926" spans="1:10" x14ac:dyDescent="0.25">
      <c r="A926" s="11" t="s">
        <v>298</v>
      </c>
      <c r="B926" s="178">
        <f t="shared" si="75"/>
        <v>26.614759080379713</v>
      </c>
      <c r="D926" s="292"/>
      <c r="E926" s="292" t="s">
        <v>92</v>
      </c>
      <c r="F926" s="292">
        <v>132585</v>
      </c>
      <c r="G926" s="238">
        <f t="shared" si="76"/>
        <v>5.1589494163424121E-2</v>
      </c>
      <c r="H926" s="292"/>
      <c r="I926" s="292"/>
      <c r="J926" s="76"/>
    </row>
    <row r="927" spans="1:10" x14ac:dyDescent="0.25">
      <c r="A927" s="11" t="s">
        <v>298</v>
      </c>
      <c r="B927" s="178">
        <f t="shared" si="75"/>
        <v>2.0214864721646051</v>
      </c>
      <c r="D927" s="292"/>
      <c r="E927" s="292" t="s">
        <v>158</v>
      </c>
      <c r="F927" s="292">
        <v>36540</v>
      </c>
      <c r="G927" s="238">
        <f t="shared" si="76"/>
        <v>1.4217898832684825E-2</v>
      </c>
      <c r="H927" s="292"/>
      <c r="I927" s="292"/>
      <c r="J927" s="76"/>
    </row>
    <row r="928" spans="1:10" x14ac:dyDescent="0.25">
      <c r="A928" s="11" t="s">
        <v>298</v>
      </c>
      <c r="B928" s="178">
        <f t="shared" si="75"/>
        <v>2.0392284516041124E-4</v>
      </c>
      <c r="D928" s="292"/>
      <c r="E928" s="292" t="s">
        <v>118</v>
      </c>
      <c r="F928" s="292">
        <v>367</v>
      </c>
      <c r="G928" s="238">
        <f t="shared" si="76"/>
        <v>1.4280155642023347E-4</v>
      </c>
      <c r="H928" s="292"/>
      <c r="I928" s="292"/>
      <c r="J928" s="76"/>
    </row>
    <row r="929" spans="1:10" x14ac:dyDescent="0.25">
      <c r="A929" s="11" t="s">
        <v>298</v>
      </c>
      <c r="B929" s="178">
        <f t="shared" si="75"/>
        <v>1.854683643961301E-2</v>
      </c>
      <c r="D929" s="292"/>
      <c r="E929" s="292" t="s">
        <v>29</v>
      </c>
      <c r="F929" s="292">
        <v>3500</v>
      </c>
      <c r="G929" s="238">
        <f t="shared" si="76"/>
        <v>1.3618677042801556E-3</v>
      </c>
      <c r="H929" s="292"/>
      <c r="I929" s="292"/>
      <c r="J929" s="76"/>
    </row>
    <row r="930" spans="1:10" x14ac:dyDescent="0.25">
      <c r="A930" s="11" t="s">
        <v>298</v>
      </c>
      <c r="B930" s="178">
        <f t="shared" si="75"/>
        <v>30.960347620705836</v>
      </c>
      <c r="D930" s="292"/>
      <c r="E930" s="292" t="s">
        <v>16</v>
      </c>
      <c r="F930" s="292">
        <v>143000</v>
      </c>
      <c r="G930" s="238">
        <f t="shared" si="76"/>
        <v>5.5642023346303499E-2</v>
      </c>
      <c r="H930" s="292"/>
      <c r="I930" s="292"/>
      <c r="J930" s="76"/>
    </row>
    <row r="931" spans="1:10" x14ac:dyDescent="0.25">
      <c r="A931" s="11" t="s">
        <v>298</v>
      </c>
      <c r="B931" s="178">
        <f t="shared" si="75"/>
        <v>1.5140274644582049E-7</v>
      </c>
      <c r="D931" s="292"/>
      <c r="E931" s="292" t="s">
        <v>272</v>
      </c>
      <c r="F931" s="292">
        <v>10</v>
      </c>
      <c r="G931" s="238">
        <f t="shared" si="76"/>
        <v>3.8910505836575871E-6</v>
      </c>
      <c r="H931" s="292"/>
      <c r="I931" s="292"/>
      <c r="J931" s="76"/>
    </row>
    <row r="932" spans="1:10" x14ac:dyDescent="0.25">
      <c r="A932" s="11" t="s">
        <v>298</v>
      </c>
      <c r="B932" s="178">
        <f t="shared" si="75"/>
        <v>2.1862556586776483E-2</v>
      </c>
      <c r="D932" s="292"/>
      <c r="E932" s="292" t="s">
        <v>54</v>
      </c>
      <c r="F932" s="292">
        <v>3800</v>
      </c>
      <c r="G932" s="238">
        <f t="shared" si="76"/>
        <v>1.4785992217898833E-3</v>
      </c>
      <c r="H932" s="292"/>
      <c r="I932" s="292"/>
      <c r="J932" s="76"/>
    </row>
    <row r="933" spans="1:10" x14ac:dyDescent="0.25">
      <c r="A933" s="11" t="s">
        <v>298</v>
      </c>
      <c r="B933" s="178">
        <f t="shared" si="75"/>
        <v>4.5799330799860711E-4</v>
      </c>
      <c r="D933" s="292"/>
      <c r="E933" s="292" t="s">
        <v>159</v>
      </c>
      <c r="F933" s="292">
        <v>550</v>
      </c>
      <c r="G933" s="238">
        <f t="shared" si="76"/>
        <v>2.140077821011673E-4</v>
      </c>
      <c r="H933" s="292"/>
      <c r="I933" s="292"/>
      <c r="J933" s="76"/>
    </row>
    <row r="934" spans="1:10" x14ac:dyDescent="0.25">
      <c r="A934" s="11" t="s">
        <v>298</v>
      </c>
      <c r="B934" s="178">
        <f t="shared" si="75"/>
        <v>1.9025889869642234E-3</v>
      </c>
      <c r="D934" s="292"/>
      <c r="E934" s="292" t="s">
        <v>359</v>
      </c>
      <c r="F934" s="292">
        <v>1121</v>
      </c>
      <c r="G934" s="238">
        <f t="shared" si="76"/>
        <v>4.3618677042801557E-4</v>
      </c>
      <c r="H934" s="292"/>
      <c r="I934" s="292"/>
      <c r="J934" s="76"/>
    </row>
    <row r="935" spans="1:10" x14ac:dyDescent="0.25">
      <c r="A935" s="11" t="s">
        <v>298</v>
      </c>
      <c r="B935" s="178">
        <f t="shared" si="75"/>
        <v>0</v>
      </c>
      <c r="D935" s="292"/>
      <c r="E935" s="292" t="s">
        <v>30</v>
      </c>
      <c r="F935" s="292"/>
      <c r="G935" s="238">
        <f t="shared" si="76"/>
        <v>0</v>
      </c>
      <c r="H935" s="292"/>
      <c r="I935" s="292"/>
      <c r="J935" s="76"/>
    </row>
    <row r="936" spans="1:10" x14ac:dyDescent="0.25">
      <c r="A936" s="11" t="s">
        <v>298</v>
      </c>
      <c r="B936" s="178">
        <f t="shared" si="75"/>
        <v>1.4176747566200853E-4</v>
      </c>
      <c r="D936" s="292"/>
      <c r="E936" s="292" t="s">
        <v>120</v>
      </c>
      <c r="F936" s="292">
        <v>306</v>
      </c>
      <c r="G936" s="238">
        <f t="shared" si="76"/>
        <v>1.1906614785992218E-4</v>
      </c>
      <c r="H936" s="292"/>
      <c r="I936" s="292"/>
      <c r="J936" s="76"/>
    </row>
    <row r="937" spans="1:10" x14ac:dyDescent="0.25">
      <c r="A937" s="11" t="s">
        <v>298</v>
      </c>
      <c r="B937" s="178">
        <f t="shared" si="75"/>
        <v>1.7296855364956317E-4</v>
      </c>
      <c r="D937" s="292"/>
      <c r="E937" s="292" t="s">
        <v>328</v>
      </c>
      <c r="F937" s="292">
        <v>338</v>
      </c>
      <c r="G937" s="238">
        <f t="shared" si="76"/>
        <v>1.3151750972762645E-4</v>
      </c>
      <c r="H937" s="292"/>
      <c r="I937" s="292"/>
      <c r="J937" s="76"/>
    </row>
    <row r="938" spans="1:10" x14ac:dyDescent="0.25">
      <c r="A938" s="11" t="s">
        <v>298</v>
      </c>
      <c r="B938" s="178">
        <f t="shared" si="75"/>
        <v>280.98629805144668</v>
      </c>
      <c r="D938" s="292"/>
      <c r="E938" s="292" t="s">
        <v>121</v>
      </c>
      <c r="F938" s="292">
        <v>430800</v>
      </c>
      <c r="G938" s="238">
        <f t="shared" si="76"/>
        <v>0.16762645914396887</v>
      </c>
      <c r="H938" s="292"/>
      <c r="I938" s="292"/>
      <c r="J938" s="76"/>
    </row>
    <row r="939" spans="1:10" x14ac:dyDescent="0.25">
      <c r="A939" s="11" t="s">
        <v>298</v>
      </c>
      <c r="B939" s="178">
        <f t="shared" si="75"/>
        <v>2.8124725582522072E-2</v>
      </c>
      <c r="D939" s="292"/>
      <c r="E939" s="292" t="s">
        <v>32</v>
      </c>
      <c r="F939" s="292">
        <v>4310</v>
      </c>
      <c r="G939" s="238">
        <f t="shared" si="76"/>
        <v>1.6770428015564203E-3</v>
      </c>
      <c r="H939" s="292"/>
      <c r="I939" s="292"/>
      <c r="J939" s="76"/>
    </row>
    <row r="940" spans="1:10" x14ac:dyDescent="0.25">
      <c r="A940" s="11" t="s">
        <v>298</v>
      </c>
      <c r="B940" s="178">
        <f t="shared" si="75"/>
        <v>5.0476276703659395E-2</v>
      </c>
      <c r="D940" s="292"/>
      <c r="E940" s="292" t="s">
        <v>360</v>
      </c>
      <c r="F940" s="292">
        <v>5774</v>
      </c>
      <c r="G940" s="238">
        <f t="shared" si="76"/>
        <v>2.2466926070038909E-3</v>
      </c>
      <c r="H940" s="292"/>
      <c r="I940" s="292"/>
      <c r="J940" s="76"/>
    </row>
    <row r="941" spans="1:10" x14ac:dyDescent="0.25">
      <c r="A941" s="11" t="s">
        <v>298</v>
      </c>
      <c r="B941" s="178">
        <f t="shared" si="75"/>
        <v>1.3626247180123849E-4</v>
      </c>
      <c r="D941" s="292"/>
      <c r="E941" s="292" t="s">
        <v>11</v>
      </c>
      <c r="F941" s="292">
        <v>300</v>
      </c>
      <c r="G941" s="238">
        <f t="shared" si="76"/>
        <v>1.1673151750972762E-4</v>
      </c>
      <c r="H941" s="292"/>
      <c r="I941" s="292"/>
      <c r="J941" s="76"/>
    </row>
    <row r="942" spans="1:10" x14ac:dyDescent="0.25">
      <c r="A942" s="11" t="s">
        <v>298</v>
      </c>
      <c r="B942" s="178">
        <f t="shared" si="75"/>
        <v>1.9296128631773383E-2</v>
      </c>
      <c r="D942" s="292"/>
      <c r="E942" s="292" t="s">
        <v>361</v>
      </c>
      <c r="F942" s="292">
        <v>3570</v>
      </c>
      <c r="G942" s="238">
        <f t="shared" si="76"/>
        <v>1.3891050583657587E-3</v>
      </c>
      <c r="H942" s="292"/>
      <c r="I942" s="292"/>
      <c r="J942" s="76"/>
    </row>
    <row r="943" spans="1:10" x14ac:dyDescent="0.25">
      <c r="A943" s="11" t="s">
        <v>298</v>
      </c>
      <c r="B943" s="178">
        <f t="shared" si="75"/>
        <v>1.2263622462111465E-7</v>
      </c>
      <c r="D943" s="292"/>
      <c r="E943" s="292" t="s">
        <v>362</v>
      </c>
      <c r="F943" s="292">
        <v>9</v>
      </c>
      <c r="G943" s="238">
        <f t="shared" si="76"/>
        <v>3.5019455252918289E-6</v>
      </c>
      <c r="H943" s="292"/>
      <c r="I943" s="292"/>
      <c r="J943" s="76"/>
    </row>
    <row r="944" spans="1:10" x14ac:dyDescent="0.25">
      <c r="A944" s="11" t="s">
        <v>298</v>
      </c>
      <c r="B944" s="178">
        <f t="shared" si="75"/>
        <v>1.1037260215900313E-2</v>
      </c>
      <c r="D944" s="292"/>
      <c r="E944" s="292" t="s">
        <v>140</v>
      </c>
      <c r="F944" s="292">
        <v>2700</v>
      </c>
      <c r="G944" s="238">
        <f t="shared" si="76"/>
        <v>1.0505836575875485E-3</v>
      </c>
      <c r="H944" s="292"/>
      <c r="I944" s="292"/>
      <c r="J944" s="76"/>
    </row>
    <row r="945" spans="1:10" x14ac:dyDescent="0.25">
      <c r="A945" s="11" t="s">
        <v>298</v>
      </c>
      <c r="B945" s="178">
        <f t="shared" si="75"/>
        <v>0.34338687943799306</v>
      </c>
      <c r="D945" s="292"/>
      <c r="E945" s="292" t="s">
        <v>363</v>
      </c>
      <c r="F945" s="292">
        <v>15060</v>
      </c>
      <c r="G945" s="238">
        <f t="shared" si="76"/>
        <v>5.8599221789883268E-3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5"/>
        <v>0</v>
      </c>
      <c r="D946" s="292"/>
      <c r="E946" s="292" t="s">
        <v>161</v>
      </c>
      <c r="F946" s="290"/>
      <c r="G946" s="238"/>
      <c r="H946" s="292"/>
      <c r="I946" s="292"/>
      <c r="J946" s="76"/>
    </row>
    <row r="947" spans="1:10" x14ac:dyDescent="0.25">
      <c r="A947" s="11" t="s">
        <v>298</v>
      </c>
      <c r="B947" s="178">
        <f t="shared" si="75"/>
        <v>3.7850686611455131E-4</v>
      </c>
      <c r="D947" s="292"/>
      <c r="E947" s="292" t="s">
        <v>31</v>
      </c>
      <c r="F947" s="292">
        <v>500</v>
      </c>
      <c r="G947" s="238">
        <f t="shared" si="76"/>
        <v>1.9455252918287939E-4</v>
      </c>
      <c r="H947" s="292"/>
      <c r="I947" s="292"/>
      <c r="J947" s="76"/>
    </row>
    <row r="948" spans="1:10" x14ac:dyDescent="0.25">
      <c r="A948" s="11" t="s">
        <v>298</v>
      </c>
      <c r="B948" s="178">
        <f t="shared" si="75"/>
        <v>4.7479901285409321E-6</v>
      </c>
      <c r="D948" s="292"/>
      <c r="E948" s="292" t="s">
        <v>193</v>
      </c>
      <c r="F948" s="292">
        <v>56</v>
      </c>
      <c r="G948" s="238">
        <f t="shared" si="76"/>
        <v>2.1789883268482491E-5</v>
      </c>
      <c r="H948" s="292"/>
      <c r="I948" s="292"/>
      <c r="J948" s="76"/>
    </row>
    <row r="949" spans="1:10" x14ac:dyDescent="0.25">
      <c r="A949" s="11" t="s">
        <v>298</v>
      </c>
      <c r="B949" s="178">
        <f t="shared" si="75"/>
        <v>188.66144831867251</v>
      </c>
      <c r="D949" s="292"/>
      <c r="E949" s="292" t="s">
        <v>38</v>
      </c>
      <c r="F949" s="292">
        <v>353000</v>
      </c>
      <c r="G949" s="238">
        <f t="shared" si="76"/>
        <v>0.13735408560311285</v>
      </c>
      <c r="H949" s="292"/>
      <c r="I949" s="292"/>
      <c r="J949" s="76"/>
    </row>
    <row r="950" spans="1:10" x14ac:dyDescent="0.25">
      <c r="A950" s="11" t="s">
        <v>298</v>
      </c>
      <c r="B950" s="178">
        <f t="shared" si="75"/>
        <v>7.1754742691032408E-3</v>
      </c>
      <c r="D950" s="292"/>
      <c r="E950" s="292" t="s">
        <v>341</v>
      </c>
      <c r="F950" s="292">
        <v>2177</v>
      </c>
      <c r="G950" s="238">
        <f t="shared" si="76"/>
        <v>8.4708171206225678E-4</v>
      </c>
      <c r="H950" s="292"/>
      <c r="I950" s="292"/>
      <c r="J950" s="76"/>
    </row>
    <row r="951" spans="1:10" x14ac:dyDescent="0.25">
      <c r="A951" s="11" t="s">
        <v>298</v>
      </c>
      <c r="B951" s="178">
        <f t="shared" si="75"/>
        <v>10.938848430710534</v>
      </c>
      <c r="D951" s="292"/>
      <c r="E951" s="292" t="s">
        <v>364</v>
      </c>
      <c r="F951" s="292">
        <v>85000</v>
      </c>
      <c r="G951" s="238">
        <f t="shared" si="76"/>
        <v>3.3073929961089495E-2</v>
      </c>
      <c r="H951" s="292"/>
      <c r="I951" s="292"/>
      <c r="J951" s="76"/>
    </row>
    <row r="952" spans="1:10" x14ac:dyDescent="0.25">
      <c r="A952" s="11" t="s">
        <v>298</v>
      </c>
      <c r="B952" s="178">
        <f t="shared" si="75"/>
        <v>8.1391427576496256E-2</v>
      </c>
      <c r="D952" s="292"/>
      <c r="E952" s="292" t="s">
        <v>12</v>
      </c>
      <c r="F952" s="292">
        <v>7332</v>
      </c>
      <c r="G952" s="238">
        <f t="shared" si="76"/>
        <v>2.8529182879377434E-3</v>
      </c>
      <c r="H952" s="292"/>
      <c r="I952" s="292"/>
      <c r="J952" s="76"/>
    </row>
    <row r="953" spans="1:10" x14ac:dyDescent="0.25">
      <c r="A953" s="11" t="s">
        <v>298</v>
      </c>
      <c r="B953" s="178">
        <f t="shared" si="75"/>
        <v>1.3626247180123847E-2</v>
      </c>
      <c r="D953" s="292"/>
      <c r="E953" s="292" t="s">
        <v>47</v>
      </c>
      <c r="F953" s="292">
        <v>3000</v>
      </c>
      <c r="G953" s="238">
        <f t="shared" si="76"/>
        <v>1.1673151750972762E-3</v>
      </c>
      <c r="H953" s="292"/>
      <c r="I953" s="292"/>
      <c r="J953" s="76"/>
    </row>
    <row r="954" spans="1:10" x14ac:dyDescent="0.25">
      <c r="A954" s="11" t="s">
        <v>298</v>
      </c>
      <c r="B954" s="178">
        <f t="shared" si="75"/>
        <v>5.4504988720495396E-4</v>
      </c>
      <c r="D954" s="292"/>
      <c r="E954" s="292" t="s">
        <v>89</v>
      </c>
      <c r="F954" s="292">
        <v>600</v>
      </c>
      <c r="G954" s="238">
        <f t="shared" si="76"/>
        <v>2.3346303501945524E-4</v>
      </c>
      <c r="H954" s="292"/>
      <c r="I954" s="292"/>
      <c r="J954" s="76"/>
    </row>
    <row r="955" spans="1:10" x14ac:dyDescent="0.25">
      <c r="A955" s="150" t="s">
        <v>298</v>
      </c>
      <c r="B955" s="131">
        <f t="shared" si="75"/>
        <v>0.73745991612287842</v>
      </c>
      <c r="C955" s="150"/>
      <c r="D955" s="12"/>
      <c r="E955" s="12" t="s">
        <v>86</v>
      </c>
      <c r="F955" s="12">
        <v>22070</v>
      </c>
      <c r="G955" s="237">
        <f t="shared" si="76"/>
        <v>8.5875486381322957E-3</v>
      </c>
      <c r="H955" s="12"/>
      <c r="I955" s="12"/>
      <c r="J955" s="147"/>
    </row>
    <row r="956" spans="1:10" x14ac:dyDescent="0.25">
      <c r="A956" s="11" t="s">
        <v>300</v>
      </c>
      <c r="B956" s="178">
        <f>POWER((F956/$J$956)*100, 2)</f>
        <v>252.24913494809684</v>
      </c>
      <c r="C956" s="11">
        <f>SUM(B956:B968)</f>
        <v>2232.4070069204154</v>
      </c>
      <c r="D956" s="298"/>
      <c r="E956" s="298" t="s">
        <v>97</v>
      </c>
      <c r="F956" s="298">
        <v>216</v>
      </c>
      <c r="G956" s="238">
        <f>F956/$J$956</f>
        <v>0.1588235294117647</v>
      </c>
      <c r="H956" s="298"/>
      <c r="I956" s="298"/>
      <c r="J956" s="76">
        <v>1360</v>
      </c>
    </row>
    <row r="957" spans="1:10" x14ac:dyDescent="0.25">
      <c r="A957" s="11" t="s">
        <v>300</v>
      </c>
      <c r="B957" s="178">
        <f t="shared" ref="B957:B968" si="77">POWER((F957/$J$956)*100, 2)</f>
        <v>216.26297577854675</v>
      </c>
      <c r="D957" s="298"/>
      <c r="E957" s="298" t="s">
        <v>15</v>
      </c>
      <c r="F957" s="298">
        <v>200</v>
      </c>
      <c r="G957" s="238">
        <f t="shared" ref="G957:G966" si="78">F957/$J$956</f>
        <v>0.14705882352941177</v>
      </c>
      <c r="H957" s="298"/>
      <c r="I957" s="298"/>
      <c r="J957" s="76"/>
    </row>
    <row r="958" spans="1:10" x14ac:dyDescent="0.25">
      <c r="A958" s="11" t="s">
        <v>300</v>
      </c>
      <c r="B958" s="178">
        <f t="shared" si="77"/>
        <v>31.22837370242215</v>
      </c>
      <c r="D958" s="298"/>
      <c r="E958" s="298" t="s">
        <v>134</v>
      </c>
      <c r="F958" s="298">
        <v>76</v>
      </c>
      <c r="G958" s="238">
        <f t="shared" si="78"/>
        <v>5.5882352941176473E-2</v>
      </c>
      <c r="H958" s="298"/>
      <c r="I958" s="298"/>
      <c r="J958" s="76"/>
    </row>
    <row r="959" spans="1:10" x14ac:dyDescent="0.25">
      <c r="A959" s="11" t="s">
        <v>300</v>
      </c>
      <c r="B959" s="178">
        <f t="shared" si="77"/>
        <v>357.09883217993087</v>
      </c>
      <c r="D959" s="298"/>
      <c r="E959" s="298" t="s">
        <v>266</v>
      </c>
      <c r="F959" s="298">
        <v>257</v>
      </c>
      <c r="G959" s="238">
        <f t="shared" si="78"/>
        <v>0.18897058823529411</v>
      </c>
      <c r="H959" s="298"/>
      <c r="I959" s="298"/>
      <c r="J959" s="76"/>
    </row>
    <row r="960" spans="1:10" x14ac:dyDescent="0.25">
      <c r="A960" s="11" t="s">
        <v>300</v>
      </c>
      <c r="B960" s="178">
        <f t="shared" si="77"/>
        <v>1.2164792387543255</v>
      </c>
      <c r="D960" s="298"/>
      <c r="E960" s="298" t="s">
        <v>56</v>
      </c>
      <c r="F960" s="298">
        <v>15</v>
      </c>
      <c r="G960" s="238">
        <f t="shared" si="78"/>
        <v>1.1029411764705883E-2</v>
      </c>
      <c r="H960" s="298"/>
      <c r="I960" s="298"/>
      <c r="J960" s="76"/>
    </row>
    <row r="961" spans="1:10" x14ac:dyDescent="0.25">
      <c r="A961" s="11" t="s">
        <v>300</v>
      </c>
      <c r="B961" s="178">
        <f t="shared" si="77"/>
        <v>0.54065743944636668</v>
      </c>
      <c r="D961" s="298"/>
      <c r="E961" s="298" t="s">
        <v>165</v>
      </c>
      <c r="F961" s="298">
        <v>10</v>
      </c>
      <c r="G961" s="238">
        <f t="shared" si="78"/>
        <v>7.3529411764705881E-3</v>
      </c>
      <c r="H961" s="298"/>
      <c r="I961" s="298"/>
      <c r="J961" s="76"/>
    </row>
    <row r="962" spans="1:10" x14ac:dyDescent="0.25">
      <c r="A962" s="11" t="s">
        <v>300</v>
      </c>
      <c r="B962" s="178">
        <f t="shared" si="77"/>
        <v>13.516435986159172</v>
      </c>
      <c r="D962" s="298"/>
      <c r="E962" s="298" t="s">
        <v>16</v>
      </c>
      <c r="F962" s="298">
        <v>50</v>
      </c>
      <c r="G962" s="238">
        <f t="shared" si="78"/>
        <v>3.6764705882352942E-2</v>
      </c>
      <c r="H962" s="298"/>
      <c r="I962" s="298"/>
      <c r="J962" s="76"/>
    </row>
    <row r="963" spans="1:10" x14ac:dyDescent="0.25">
      <c r="A963" s="11" t="s">
        <v>300</v>
      </c>
      <c r="B963" s="178">
        <f t="shared" si="77"/>
        <v>0</v>
      </c>
      <c r="D963" s="298"/>
      <c r="E963" s="298" t="s">
        <v>120</v>
      </c>
      <c r="F963" s="298"/>
      <c r="G963" s="238"/>
      <c r="H963" s="298"/>
      <c r="I963" s="298"/>
      <c r="J963" s="76"/>
    </row>
    <row r="964" spans="1:10" x14ac:dyDescent="0.25">
      <c r="A964" s="11" t="s">
        <v>300</v>
      </c>
      <c r="B964" s="178">
        <f t="shared" si="77"/>
        <v>0</v>
      </c>
      <c r="D964" s="298"/>
      <c r="E964" s="298" t="s">
        <v>173</v>
      </c>
      <c r="F964" s="298"/>
      <c r="G964" s="238"/>
      <c r="H964" s="298"/>
      <c r="I964" s="298"/>
      <c r="J964" s="76"/>
    </row>
    <row r="965" spans="1:10" x14ac:dyDescent="0.25">
      <c r="A965" s="11" t="s">
        <v>300</v>
      </c>
      <c r="B965" s="178">
        <f t="shared" si="77"/>
        <v>1351.643598615917</v>
      </c>
      <c r="D965" s="298"/>
      <c r="E965" s="298" t="s">
        <v>32</v>
      </c>
      <c r="F965" s="298">
        <v>500</v>
      </c>
      <c r="G965" s="238">
        <f t="shared" si="78"/>
        <v>0.36764705882352944</v>
      </c>
      <c r="H965" s="298"/>
      <c r="I965" s="298"/>
      <c r="J965" s="76"/>
    </row>
    <row r="966" spans="1:10" x14ac:dyDescent="0.25">
      <c r="A966" s="11" t="s">
        <v>300</v>
      </c>
      <c r="B966" s="178">
        <f t="shared" si="77"/>
        <v>8.6505190311418669</v>
      </c>
      <c r="D966" s="298"/>
      <c r="E966" s="298" t="s">
        <v>140</v>
      </c>
      <c r="F966" s="298">
        <v>40</v>
      </c>
      <c r="G966" s="238">
        <f t="shared" si="78"/>
        <v>2.9411764705882353E-2</v>
      </c>
      <c r="H966" s="298"/>
      <c r="I966" s="298"/>
      <c r="J966" s="76"/>
    </row>
    <row r="967" spans="1:10" x14ac:dyDescent="0.25">
      <c r="A967" s="11" t="s">
        <v>300</v>
      </c>
      <c r="B967" s="178">
        <f t="shared" si="77"/>
        <v>0</v>
      </c>
      <c r="D967" s="298"/>
      <c r="E967" s="298" t="s">
        <v>126</v>
      </c>
      <c r="F967" s="298"/>
      <c r="G967" s="238"/>
      <c r="H967" s="298"/>
      <c r="I967" s="298"/>
      <c r="J967" s="76"/>
    </row>
    <row r="968" spans="1:10" x14ac:dyDescent="0.25">
      <c r="A968" s="150" t="s">
        <v>300</v>
      </c>
      <c r="B968" s="131">
        <f t="shared" si="77"/>
        <v>0</v>
      </c>
      <c r="C968" s="150"/>
      <c r="D968" s="12"/>
      <c r="E968" s="12" t="s">
        <v>38</v>
      </c>
      <c r="F968" s="12"/>
      <c r="G968" s="237"/>
      <c r="H968" s="12"/>
      <c r="I968" s="12"/>
      <c r="J968" s="147"/>
    </row>
    <row r="969" spans="1:10" x14ac:dyDescent="0.25">
      <c r="A969" s="11" t="s">
        <v>302</v>
      </c>
      <c r="B969" s="178">
        <f>POWER((F969/$J$969)*100, 2)</f>
        <v>6.6586790593995359E-4</v>
      </c>
      <c r="C969" s="11">
        <f>SUM(B969:B1012)</f>
        <v>1345.7521545333313</v>
      </c>
      <c r="D969" s="300"/>
      <c r="E969" s="300" t="s">
        <v>97</v>
      </c>
      <c r="F969" s="300">
        <v>818</v>
      </c>
      <c r="G969" s="238">
        <f>F969/$J$969</f>
        <v>2.5804416403785488E-4</v>
      </c>
      <c r="H969" s="300"/>
      <c r="I969" s="300"/>
      <c r="J969" s="76">
        <v>3170000</v>
      </c>
    </row>
    <row r="970" spans="1:10" x14ac:dyDescent="0.25">
      <c r="A970" s="11" t="s">
        <v>302</v>
      </c>
      <c r="B970" s="178">
        <f t="shared" ref="B970:B1012" si="79">POWER((F970/$J$969)*100, 2)</f>
        <v>0.19826371543153981</v>
      </c>
      <c r="D970" s="300"/>
      <c r="E970" s="300" t="s">
        <v>81</v>
      </c>
      <c r="F970" s="300">
        <v>14115</v>
      </c>
      <c r="G970" s="238">
        <f t="shared" ref="G970:G1012" si="80">F970/$J$969</f>
        <v>4.4526813880126186E-3</v>
      </c>
      <c r="H970" s="300"/>
      <c r="I970" s="300"/>
      <c r="J970" s="76"/>
    </row>
    <row r="971" spans="1:10" x14ac:dyDescent="0.25">
      <c r="A971" s="11" t="s">
        <v>302</v>
      </c>
      <c r="B971" s="178">
        <f t="shared" si="79"/>
        <v>543.46346366268938</v>
      </c>
      <c r="D971" s="300"/>
      <c r="E971" s="300" t="s">
        <v>5</v>
      </c>
      <c r="F971" s="300">
        <v>739000</v>
      </c>
      <c r="G971" s="238">
        <f t="shared" si="80"/>
        <v>0.23312302839116719</v>
      </c>
      <c r="H971" s="300"/>
      <c r="I971" s="300"/>
      <c r="J971" s="76"/>
    </row>
    <row r="972" spans="1:10" x14ac:dyDescent="0.25">
      <c r="A972" s="11" t="s">
        <v>302</v>
      </c>
      <c r="B972" s="178">
        <f t="shared" si="79"/>
        <v>9.0246224959945859E-2</v>
      </c>
      <c r="D972" s="300"/>
      <c r="E972" s="300" t="s">
        <v>93</v>
      </c>
      <c r="F972" s="300">
        <v>9523</v>
      </c>
      <c r="G972" s="238">
        <f t="shared" si="80"/>
        <v>3.0041009463722397E-3</v>
      </c>
      <c r="H972" s="300"/>
      <c r="I972" s="300"/>
      <c r="J972" s="76"/>
    </row>
    <row r="973" spans="1:10" x14ac:dyDescent="0.25">
      <c r="A973" s="11" t="s">
        <v>302</v>
      </c>
      <c r="B973" s="178">
        <f t="shared" si="79"/>
        <v>3.980535182955349E-5</v>
      </c>
      <c r="D973" s="300"/>
      <c r="E973" s="300" t="s">
        <v>372</v>
      </c>
      <c r="F973" s="300">
        <v>200</v>
      </c>
      <c r="G973" s="238">
        <f t="shared" si="80"/>
        <v>6.3091482649842276E-5</v>
      </c>
      <c r="H973" s="300"/>
      <c r="I973" s="300"/>
      <c r="J973" s="76"/>
    </row>
    <row r="974" spans="1:10" x14ac:dyDescent="0.25">
      <c r="A974" s="11" t="s">
        <v>302</v>
      </c>
      <c r="B974" s="178">
        <f t="shared" si="79"/>
        <v>7.762463951278252E-2</v>
      </c>
      <c r="D974" s="300"/>
      <c r="E974" s="300" t="s">
        <v>6</v>
      </c>
      <c r="F974" s="300">
        <v>8832</v>
      </c>
      <c r="G974" s="238">
        <f t="shared" si="80"/>
        <v>2.7861198738170349E-3</v>
      </c>
      <c r="H974" s="300"/>
      <c r="I974" s="300"/>
      <c r="J974" s="76"/>
    </row>
    <row r="975" spans="1:10" x14ac:dyDescent="0.25">
      <c r="A975" s="11" t="s">
        <v>302</v>
      </c>
      <c r="B975" s="178">
        <f t="shared" si="79"/>
        <v>0.10971350098020678</v>
      </c>
      <c r="D975" s="300"/>
      <c r="E975" s="300" t="s">
        <v>101</v>
      </c>
      <c r="F975" s="300">
        <v>10500</v>
      </c>
      <c r="G975" s="238">
        <f t="shared" si="80"/>
        <v>3.3123028391167193E-3</v>
      </c>
      <c r="H975" s="300"/>
      <c r="I975" s="300"/>
      <c r="J975" s="76"/>
    </row>
    <row r="976" spans="1:10" x14ac:dyDescent="0.25">
      <c r="A976" s="11" t="s">
        <v>302</v>
      </c>
      <c r="B976" s="178">
        <f t="shared" si="79"/>
        <v>1.4329926658639255E-3</v>
      </c>
      <c r="D976" s="300"/>
      <c r="E976" s="300" t="s">
        <v>102</v>
      </c>
      <c r="F976" s="300">
        <v>1200</v>
      </c>
      <c r="G976" s="238">
        <f t="shared" si="80"/>
        <v>3.785488958990536E-4</v>
      </c>
      <c r="H976" s="300"/>
      <c r="I976" s="300"/>
      <c r="J976" s="76"/>
    </row>
    <row r="977" spans="1:10" x14ac:dyDescent="0.25">
      <c r="A977" s="11" t="s">
        <v>302</v>
      </c>
      <c r="B977" s="178">
        <f t="shared" si="79"/>
        <v>22.023331135746197</v>
      </c>
      <c r="D977" s="300"/>
      <c r="E977" s="300" t="s">
        <v>82</v>
      </c>
      <c r="F977" s="300">
        <v>148765</v>
      </c>
      <c r="G977" s="238">
        <f t="shared" si="80"/>
        <v>4.6929022082018927E-2</v>
      </c>
      <c r="H977" s="300"/>
      <c r="I977" s="300"/>
      <c r="J977" s="76"/>
    </row>
    <row r="978" spans="1:10" x14ac:dyDescent="0.25">
      <c r="A978" s="11" t="s">
        <v>302</v>
      </c>
      <c r="B978" s="178">
        <f t="shared" si="79"/>
        <v>6.1322632327916486E-4</v>
      </c>
      <c r="D978" s="300"/>
      <c r="E978" s="300" t="s">
        <v>83</v>
      </c>
      <c r="F978" s="300">
        <v>785</v>
      </c>
      <c r="G978" s="238">
        <f t="shared" si="80"/>
        <v>2.4763406940063091E-4</v>
      </c>
      <c r="H978" s="300"/>
      <c r="I978" s="300"/>
      <c r="J978" s="76"/>
    </row>
    <row r="979" spans="1:10" x14ac:dyDescent="0.25">
      <c r="A979" s="11" t="s">
        <v>302</v>
      </c>
      <c r="B979" s="178">
        <f t="shared" si="79"/>
        <v>433.48028142383754</v>
      </c>
      <c r="D979" s="300"/>
      <c r="E979" s="300" t="s">
        <v>15</v>
      </c>
      <c r="F979" s="300">
        <v>660000</v>
      </c>
      <c r="G979" s="238">
        <f t="shared" si="80"/>
        <v>0.20820189274447951</v>
      </c>
      <c r="H979" s="300"/>
      <c r="I979" s="300"/>
      <c r="J979" s="76"/>
    </row>
    <row r="980" spans="1:10" x14ac:dyDescent="0.25">
      <c r="A980" s="11" t="s">
        <v>302</v>
      </c>
      <c r="B980" s="178">
        <f t="shared" si="79"/>
        <v>5.0827453751156853E-5</v>
      </c>
      <c r="D980" s="300"/>
      <c r="E980" s="300" t="s">
        <v>103</v>
      </c>
      <c r="F980" s="300">
        <v>226</v>
      </c>
      <c r="G980" s="238">
        <f t="shared" si="80"/>
        <v>7.1293375394321771E-5</v>
      </c>
      <c r="H980" s="300"/>
      <c r="I980" s="300"/>
      <c r="J980" s="76"/>
    </row>
    <row r="981" spans="1:10" x14ac:dyDescent="0.25">
      <c r="A981" s="11" t="s">
        <v>302</v>
      </c>
      <c r="B981" s="178">
        <f t="shared" si="79"/>
        <v>3.980535182955349E-5</v>
      </c>
      <c r="D981" s="300"/>
      <c r="E981" s="300" t="s">
        <v>222</v>
      </c>
      <c r="F981" s="300">
        <v>200</v>
      </c>
      <c r="G981" s="238">
        <f t="shared" si="80"/>
        <v>6.3091482649842276E-5</v>
      </c>
      <c r="H981" s="300"/>
      <c r="I981" s="300"/>
      <c r="J981" s="76"/>
    </row>
    <row r="982" spans="1:10" x14ac:dyDescent="0.25">
      <c r="A982" s="11" t="s">
        <v>302</v>
      </c>
      <c r="B982" s="178">
        <f t="shared" si="79"/>
        <v>3.980535182955349E-5</v>
      </c>
      <c r="D982" s="300"/>
      <c r="E982" s="300" t="s">
        <v>108</v>
      </c>
      <c r="F982" s="300">
        <v>200</v>
      </c>
      <c r="G982" s="238">
        <f t="shared" si="80"/>
        <v>6.3091482649842276E-5</v>
      </c>
      <c r="H982" s="300"/>
      <c r="I982" s="300"/>
      <c r="J982" s="76"/>
    </row>
    <row r="983" spans="1:10" x14ac:dyDescent="0.25">
      <c r="A983" s="11" t="s">
        <v>302</v>
      </c>
      <c r="B983" s="178">
        <f t="shared" si="79"/>
        <v>0.33089713799520343</v>
      </c>
      <c r="D983" s="300"/>
      <c r="E983" s="300" t="s">
        <v>21</v>
      </c>
      <c r="F983" s="300">
        <v>18235</v>
      </c>
      <c r="G983" s="238">
        <f t="shared" si="80"/>
        <v>5.752365930599369E-3</v>
      </c>
      <c r="H983" s="300"/>
      <c r="I983" s="300"/>
      <c r="J983" s="76"/>
    </row>
    <row r="984" spans="1:10" x14ac:dyDescent="0.25">
      <c r="A984" s="11" t="s">
        <v>302</v>
      </c>
      <c r="B984" s="178">
        <f t="shared" si="79"/>
        <v>2.2975673954363167E-2</v>
      </c>
      <c r="D984" s="300"/>
      <c r="E984" s="300" t="s">
        <v>227</v>
      </c>
      <c r="F984" s="300">
        <v>4805</v>
      </c>
      <c r="G984" s="238">
        <f t="shared" si="80"/>
        <v>1.5157728706624606E-3</v>
      </c>
      <c r="H984" s="300"/>
      <c r="I984" s="300"/>
      <c r="J984" s="76"/>
    </row>
    <row r="985" spans="1:10" x14ac:dyDescent="0.25">
      <c r="A985" s="11" t="s">
        <v>302</v>
      </c>
      <c r="B985" s="178">
        <f t="shared" si="79"/>
        <v>0.83114569753903389</v>
      </c>
      <c r="D985" s="300"/>
      <c r="E985" s="300" t="s">
        <v>9</v>
      </c>
      <c r="F985" s="300">
        <v>28900</v>
      </c>
      <c r="G985" s="238">
        <f t="shared" si="80"/>
        <v>9.1167192429022076E-3</v>
      </c>
      <c r="H985" s="300"/>
      <c r="I985" s="300"/>
      <c r="J985" s="76"/>
    </row>
    <row r="986" spans="1:10" x14ac:dyDescent="0.25">
      <c r="A986" s="11" t="s">
        <v>302</v>
      </c>
      <c r="B986" s="178">
        <f t="shared" si="79"/>
        <v>0.22390510404123834</v>
      </c>
      <c r="D986" s="300"/>
      <c r="E986" s="300" t="s">
        <v>24</v>
      </c>
      <c r="F986" s="300">
        <v>15000</v>
      </c>
      <c r="G986" s="238">
        <f t="shared" si="80"/>
        <v>4.7318611987381704E-3</v>
      </c>
      <c r="H986" s="300"/>
      <c r="I986" s="300"/>
      <c r="J986" s="76"/>
    </row>
    <row r="987" spans="1:10" x14ac:dyDescent="0.25">
      <c r="A987" s="11" t="s">
        <v>302</v>
      </c>
      <c r="B987" s="178">
        <f t="shared" si="79"/>
        <v>3.3274593487844442</v>
      </c>
      <c r="D987" s="300"/>
      <c r="E987" s="300" t="s">
        <v>110</v>
      </c>
      <c r="F987" s="300">
        <v>57825</v>
      </c>
      <c r="G987" s="238">
        <f t="shared" si="80"/>
        <v>1.8241324921135647E-2</v>
      </c>
      <c r="H987" s="300"/>
      <c r="I987" s="300"/>
      <c r="J987" s="76"/>
    </row>
    <row r="988" spans="1:10" x14ac:dyDescent="0.25">
      <c r="A988" s="11" t="s">
        <v>302</v>
      </c>
      <c r="B988" s="178">
        <f t="shared" si="79"/>
        <v>3.98053518295535E-3</v>
      </c>
      <c r="D988" s="300"/>
      <c r="E988" s="300" t="s">
        <v>25</v>
      </c>
      <c r="F988" s="300">
        <v>2000</v>
      </c>
      <c r="G988" s="238">
        <f t="shared" si="80"/>
        <v>6.3091482649842276E-4</v>
      </c>
      <c r="H988" s="300"/>
      <c r="I988" s="300"/>
      <c r="J988" s="76"/>
    </row>
    <row r="989" spans="1:10" x14ac:dyDescent="0.25">
      <c r="A989" s="11" t="s">
        <v>302</v>
      </c>
      <c r="B989" s="178">
        <f t="shared" si="79"/>
        <v>7.7677382599090447E-2</v>
      </c>
      <c r="D989" s="300"/>
      <c r="E989" s="300" t="s">
        <v>111</v>
      </c>
      <c r="F989" s="300">
        <v>8835</v>
      </c>
      <c r="G989" s="238">
        <f t="shared" si="80"/>
        <v>2.7870662460567825E-3</v>
      </c>
      <c r="H989" s="300"/>
      <c r="I989" s="300"/>
      <c r="J989" s="76"/>
    </row>
    <row r="990" spans="1:10" x14ac:dyDescent="0.25">
      <c r="A990" s="11" t="s">
        <v>302</v>
      </c>
      <c r="B990" s="178">
        <f t="shared" si="79"/>
        <v>1.5922140731821393</v>
      </c>
      <c r="D990" s="300"/>
      <c r="E990" s="300" t="s">
        <v>36</v>
      </c>
      <c r="F990" s="300">
        <v>40000</v>
      </c>
      <c r="G990" s="238">
        <f t="shared" si="80"/>
        <v>1.2618296529968454E-2</v>
      </c>
      <c r="H990" s="300"/>
      <c r="I990" s="300"/>
      <c r="J990" s="76"/>
    </row>
    <row r="991" spans="1:10" x14ac:dyDescent="0.25">
      <c r="A991" s="11" t="s">
        <v>302</v>
      </c>
      <c r="B991" s="178">
        <f t="shared" si="79"/>
        <v>3.5824816646598134</v>
      </c>
      <c r="D991" s="300"/>
      <c r="E991" s="300" t="s">
        <v>220</v>
      </c>
      <c r="F991" s="300">
        <v>60000</v>
      </c>
      <c r="G991" s="238">
        <f t="shared" si="80"/>
        <v>1.8927444794952682E-2</v>
      </c>
      <c r="H991" s="300"/>
      <c r="I991" s="300"/>
      <c r="J991" s="76"/>
    </row>
    <row r="992" spans="1:10" x14ac:dyDescent="0.25">
      <c r="A992" s="11" t="s">
        <v>302</v>
      </c>
      <c r="B992" s="178">
        <f t="shared" si="79"/>
        <v>7.3840679079302217E-3</v>
      </c>
      <c r="D992" s="300"/>
      <c r="E992" s="300" t="s">
        <v>170</v>
      </c>
      <c r="F992" s="300">
        <v>2724</v>
      </c>
      <c r="G992" s="238">
        <f t="shared" si="80"/>
        <v>8.593059936908517E-4</v>
      </c>
      <c r="H992" s="300"/>
      <c r="I992" s="300"/>
      <c r="J992" s="76"/>
    </row>
    <row r="993" spans="1:10" x14ac:dyDescent="0.25">
      <c r="A993" s="11" t="s">
        <v>302</v>
      </c>
      <c r="B993" s="178">
        <f t="shared" si="79"/>
        <v>0.26116291335370045</v>
      </c>
      <c r="D993" s="300"/>
      <c r="E993" s="300" t="s">
        <v>181</v>
      </c>
      <c r="F993" s="300">
        <v>16200</v>
      </c>
      <c r="G993" s="238">
        <f t="shared" si="80"/>
        <v>5.1104100946372244E-3</v>
      </c>
      <c r="H993" s="300"/>
      <c r="I993" s="300"/>
      <c r="J993" s="76"/>
    </row>
    <row r="994" spans="1:10" x14ac:dyDescent="0.25">
      <c r="A994" s="11" t="s">
        <v>302</v>
      </c>
      <c r="B994" s="178">
        <f t="shared" si="79"/>
        <v>18.944462204818436</v>
      </c>
      <c r="D994" s="300"/>
      <c r="E994" s="300" t="s">
        <v>56</v>
      </c>
      <c r="F994" s="300">
        <v>137975</v>
      </c>
      <c r="G994" s="238">
        <f t="shared" si="80"/>
        <v>4.3525236593059936E-2</v>
      </c>
      <c r="H994" s="300"/>
      <c r="I994" s="300"/>
      <c r="J994" s="76"/>
    </row>
    <row r="995" spans="1:10" x14ac:dyDescent="0.25">
      <c r="A995" s="11" t="s">
        <v>302</v>
      </c>
      <c r="B995" s="178">
        <f t="shared" si="79"/>
        <v>6.5626479156922644</v>
      </c>
      <c r="D995" s="300"/>
      <c r="E995" s="300" t="s">
        <v>165</v>
      </c>
      <c r="F995" s="300">
        <v>81208</v>
      </c>
      <c r="G995" s="238">
        <f t="shared" si="80"/>
        <v>2.5617665615141956E-2</v>
      </c>
      <c r="H995" s="300"/>
      <c r="I995" s="300"/>
      <c r="J995" s="76"/>
    </row>
    <row r="996" spans="1:10" x14ac:dyDescent="0.25">
      <c r="A996" s="11" t="s">
        <v>302</v>
      </c>
      <c r="B996" s="178">
        <f t="shared" si="79"/>
        <v>0.12291991760292169</v>
      </c>
      <c r="D996" s="300"/>
      <c r="E996" s="300" t="s">
        <v>84</v>
      </c>
      <c r="F996" s="300">
        <v>11114</v>
      </c>
      <c r="G996" s="238">
        <f t="shared" si="80"/>
        <v>3.505993690851735E-3</v>
      </c>
      <c r="H996" s="300"/>
      <c r="I996" s="300"/>
      <c r="J996" s="76"/>
    </row>
    <row r="997" spans="1:10" x14ac:dyDescent="0.25">
      <c r="A997" s="11" t="s">
        <v>302</v>
      </c>
      <c r="B997" s="178">
        <f t="shared" si="79"/>
        <v>72.85511028669805</v>
      </c>
      <c r="D997" s="300"/>
      <c r="E997" s="300" t="s">
        <v>92</v>
      </c>
      <c r="F997" s="300">
        <v>270576</v>
      </c>
      <c r="G997" s="238">
        <f t="shared" si="80"/>
        <v>8.5355205047318611E-2</v>
      </c>
      <c r="H997" s="300"/>
      <c r="I997" s="300"/>
      <c r="J997" s="76"/>
    </row>
    <row r="998" spans="1:10" x14ac:dyDescent="0.25">
      <c r="A998" s="11" t="s">
        <v>302</v>
      </c>
      <c r="B998" s="178">
        <f t="shared" si="79"/>
        <v>2.6086835375016175</v>
      </c>
      <c r="D998" s="300"/>
      <c r="E998" s="300" t="s">
        <v>118</v>
      </c>
      <c r="F998" s="300">
        <v>51200</v>
      </c>
      <c r="G998" s="238">
        <f t="shared" si="80"/>
        <v>1.6151419558359623E-2</v>
      </c>
      <c r="H998" s="300"/>
      <c r="I998" s="300"/>
      <c r="J998" s="76"/>
    </row>
    <row r="999" spans="1:10" x14ac:dyDescent="0.25">
      <c r="A999" s="11" t="s">
        <v>302</v>
      </c>
      <c r="B999" s="178">
        <f t="shared" si="79"/>
        <v>0.3498517250644349</v>
      </c>
      <c r="D999" s="300"/>
      <c r="E999" s="300" t="s">
        <v>29</v>
      </c>
      <c r="F999" s="300">
        <v>18750</v>
      </c>
      <c r="G999" s="238">
        <f t="shared" si="80"/>
        <v>5.9148264984227126E-3</v>
      </c>
      <c r="H999" s="300"/>
      <c r="I999" s="300"/>
      <c r="J999" s="76"/>
    </row>
    <row r="1000" spans="1:10" x14ac:dyDescent="0.25">
      <c r="A1000" s="11" t="s">
        <v>302</v>
      </c>
      <c r="B1000" s="178">
        <f t="shared" si="79"/>
        <v>0.1760292171282429</v>
      </c>
      <c r="D1000" s="300"/>
      <c r="E1000" s="300" t="s">
        <v>16</v>
      </c>
      <c r="F1000" s="300">
        <v>13300</v>
      </c>
      <c r="G1000" s="238">
        <f t="shared" si="80"/>
        <v>4.195583596214511E-3</v>
      </c>
      <c r="H1000" s="300"/>
      <c r="I1000" s="300"/>
      <c r="J1000" s="76"/>
    </row>
    <row r="1001" spans="1:10" x14ac:dyDescent="0.25">
      <c r="A1001" s="11" t="s">
        <v>302</v>
      </c>
      <c r="B1001" s="178">
        <f t="shared" si="79"/>
        <v>2.4878344893470931E-6</v>
      </c>
      <c r="D1001" s="300"/>
      <c r="E1001" s="300" t="s">
        <v>54</v>
      </c>
      <c r="F1001" s="300">
        <v>50</v>
      </c>
      <c r="G1001" s="238">
        <f t="shared" si="80"/>
        <v>1.5772870662460569E-5</v>
      </c>
      <c r="H1001" s="300"/>
      <c r="I1001" s="300"/>
      <c r="J1001" s="76"/>
    </row>
    <row r="1002" spans="1:10" x14ac:dyDescent="0.25">
      <c r="A1002" s="11" t="s">
        <v>302</v>
      </c>
      <c r="B1002" s="178">
        <f t="shared" si="79"/>
        <v>0.10971350098020678</v>
      </c>
      <c r="D1002" s="300"/>
      <c r="E1002" s="300" t="s">
        <v>37</v>
      </c>
      <c r="F1002" s="300">
        <v>10500</v>
      </c>
      <c r="G1002" s="238">
        <f t="shared" si="80"/>
        <v>3.3123028391167193E-3</v>
      </c>
      <c r="H1002" s="300"/>
      <c r="I1002" s="300"/>
      <c r="J1002" s="76"/>
    </row>
    <row r="1003" spans="1:10" x14ac:dyDescent="0.25">
      <c r="A1003" s="11" t="s">
        <v>302</v>
      </c>
      <c r="B1003" s="178">
        <f t="shared" si="79"/>
        <v>5.6368046691677707</v>
      </c>
      <c r="D1003" s="300"/>
      <c r="E1003" s="300" t="s">
        <v>121</v>
      </c>
      <c r="F1003" s="300">
        <v>75262</v>
      </c>
      <c r="G1003" s="238">
        <f t="shared" si="80"/>
        <v>2.3741955835962145E-2</v>
      </c>
      <c r="H1003" s="300"/>
      <c r="I1003" s="300"/>
      <c r="J1003" s="76"/>
    </row>
    <row r="1004" spans="1:10" x14ac:dyDescent="0.25">
      <c r="A1004" s="11" t="s">
        <v>302</v>
      </c>
      <c r="B1004" s="178">
        <f t="shared" si="79"/>
        <v>1.6161868463214881</v>
      </c>
      <c r="D1004" s="300"/>
      <c r="E1004" s="300" t="s">
        <v>32</v>
      </c>
      <c r="F1004" s="300">
        <v>40300</v>
      </c>
      <c r="G1004" s="238">
        <f t="shared" si="80"/>
        <v>1.2712933753943218E-2</v>
      </c>
      <c r="H1004" s="300"/>
      <c r="I1004" s="300"/>
      <c r="J1004" s="76"/>
    </row>
    <row r="1005" spans="1:10" x14ac:dyDescent="0.25">
      <c r="A1005" s="11" t="s">
        <v>302</v>
      </c>
      <c r="B1005" s="178">
        <f t="shared" si="79"/>
        <v>11.304868250256245</v>
      </c>
      <c r="D1005" s="300"/>
      <c r="E1005" s="300" t="s">
        <v>174</v>
      </c>
      <c r="F1005" s="300">
        <v>106584</v>
      </c>
      <c r="G1005" s="238">
        <f t="shared" si="80"/>
        <v>3.3622712933753941E-2</v>
      </c>
      <c r="H1005" s="300"/>
      <c r="I1005" s="300"/>
      <c r="J1005" s="76"/>
    </row>
    <row r="1006" spans="1:10" x14ac:dyDescent="0.25">
      <c r="A1006" s="11" t="s">
        <v>302</v>
      </c>
      <c r="B1006" s="178">
        <f t="shared" si="79"/>
        <v>6.3688562927285584E-4</v>
      </c>
      <c r="D1006" s="300"/>
      <c r="E1006" s="300" t="s">
        <v>140</v>
      </c>
      <c r="F1006" s="300">
        <v>800</v>
      </c>
      <c r="G1006" s="238">
        <f t="shared" si="80"/>
        <v>2.523659305993691E-4</v>
      </c>
      <c r="H1006" s="300"/>
      <c r="I1006" s="300"/>
      <c r="J1006" s="76"/>
    </row>
    <row r="1007" spans="1:10" x14ac:dyDescent="0.25">
      <c r="A1007" s="11" t="s">
        <v>302</v>
      </c>
      <c r="B1007" s="178">
        <f t="shared" si="79"/>
        <v>0.24217576053100345</v>
      </c>
      <c r="D1007" s="300"/>
      <c r="E1007" s="300" t="s">
        <v>161</v>
      </c>
      <c r="F1007" s="300">
        <v>15600</v>
      </c>
      <c r="G1007" s="238">
        <f t="shared" si="80"/>
        <v>4.9211356466876974E-3</v>
      </c>
      <c r="H1007" s="300"/>
      <c r="I1007" s="300"/>
      <c r="J1007" s="76"/>
    </row>
    <row r="1008" spans="1:10" x14ac:dyDescent="0.25">
      <c r="A1008" s="11" t="s">
        <v>302</v>
      </c>
      <c r="B1008" s="178">
        <f t="shared" si="79"/>
        <v>4.3374303655126428E-2</v>
      </c>
      <c r="D1008" s="300"/>
      <c r="E1008" s="300" t="s">
        <v>166</v>
      </c>
      <c r="F1008" s="300">
        <v>6602</v>
      </c>
      <c r="G1008" s="238">
        <f t="shared" si="80"/>
        <v>2.0826498422712933E-3</v>
      </c>
      <c r="H1008" s="300"/>
      <c r="I1008" s="300"/>
      <c r="J1008" s="76"/>
    </row>
    <row r="1009" spans="1:10" x14ac:dyDescent="0.25">
      <c r="A1009" s="11" t="s">
        <v>302</v>
      </c>
      <c r="B1009" s="178">
        <f t="shared" si="79"/>
        <v>0.29680154046711577</v>
      </c>
      <c r="D1009" s="300"/>
      <c r="E1009" s="300" t="s">
        <v>31</v>
      </c>
      <c r="F1009" s="300">
        <v>17270</v>
      </c>
      <c r="G1009" s="238">
        <f t="shared" si="80"/>
        <v>5.4479495268138804E-3</v>
      </c>
      <c r="H1009" s="300"/>
      <c r="I1009" s="300"/>
      <c r="J1009" s="76"/>
    </row>
    <row r="1010" spans="1:10" x14ac:dyDescent="0.25">
      <c r="A1010" s="11" t="s">
        <v>302</v>
      </c>
      <c r="B1010" s="178">
        <f t="shared" si="79"/>
        <v>9.9513379573883749E-4</v>
      </c>
      <c r="D1010" s="300"/>
      <c r="E1010" s="300" t="s">
        <v>128</v>
      </c>
      <c r="F1010" s="300">
        <v>1000</v>
      </c>
      <c r="G1010" s="238">
        <f t="shared" si="80"/>
        <v>3.1545741324921138E-4</v>
      </c>
      <c r="H1010" s="300"/>
      <c r="I1010" s="300"/>
      <c r="J1010" s="76"/>
    </row>
    <row r="1011" spans="1:10" x14ac:dyDescent="0.25">
      <c r="A1011" s="11" t="s">
        <v>302</v>
      </c>
      <c r="B1011" s="178">
        <f t="shared" si="79"/>
        <v>215.17280498363007</v>
      </c>
      <c r="D1011" s="300"/>
      <c r="E1011" s="300" t="s">
        <v>38</v>
      </c>
      <c r="F1011" s="300">
        <v>465000</v>
      </c>
      <c r="G1011" s="238">
        <f t="shared" si="80"/>
        <v>0.14668769716088328</v>
      </c>
      <c r="H1011" s="300"/>
      <c r="I1011" s="300"/>
      <c r="J1011" s="76"/>
    </row>
    <row r="1012" spans="1:10" x14ac:dyDescent="0.25">
      <c r="A1012" s="150" t="s">
        <v>302</v>
      </c>
      <c r="B1012" s="131">
        <f t="shared" si="79"/>
        <v>9.9513379573883749E-4</v>
      </c>
      <c r="C1012" s="150"/>
      <c r="D1012" s="12"/>
      <c r="E1012" s="12" t="s">
        <v>47</v>
      </c>
      <c r="F1012" s="12">
        <v>1000</v>
      </c>
      <c r="G1012" s="237">
        <f t="shared" si="80"/>
        <v>3.1545741324921138E-4</v>
      </c>
      <c r="H1012" s="12"/>
      <c r="I1012" s="12"/>
      <c r="J1012" s="150"/>
    </row>
    <row r="1013" spans="1:10" x14ac:dyDescent="0.25">
      <c r="A1013" s="11" t="s">
        <v>305</v>
      </c>
      <c r="B1013" s="178">
        <f>POWER((F1013/$J$1013)*100, 2)</f>
        <v>2.4930747922437671E-2</v>
      </c>
      <c r="C1013" s="11">
        <f>SUM(B1013:B1026)</f>
        <v>2485.6454390091453</v>
      </c>
      <c r="D1013" s="304"/>
      <c r="E1013" s="304" t="s">
        <v>93</v>
      </c>
      <c r="F1013" s="304">
        <v>6</v>
      </c>
      <c r="G1013" s="238">
        <f>F1013/$J$1013</f>
        <v>1.5789473684210526E-3</v>
      </c>
      <c r="H1013" s="304"/>
      <c r="I1013" s="304"/>
      <c r="J1013" s="76">
        <v>3800</v>
      </c>
    </row>
    <row r="1014" spans="1:10" x14ac:dyDescent="0.25">
      <c r="A1014" s="11" t="s">
        <v>305</v>
      </c>
      <c r="B1014" s="178">
        <f t="shared" ref="B1014:B1025" si="81">POWER((F1014/$J$1013)*100, 2)</f>
        <v>1.1080332409972298</v>
      </c>
      <c r="D1014" s="304"/>
      <c r="E1014" s="304" t="s">
        <v>101</v>
      </c>
      <c r="F1014" s="304">
        <v>40</v>
      </c>
      <c r="G1014" s="238">
        <f t="shared" ref="G1014:G1024" si="82">F1014/$J$1013</f>
        <v>1.0526315789473684E-2</v>
      </c>
      <c r="H1014" s="304"/>
      <c r="I1014" s="304"/>
      <c r="J1014" s="76"/>
    </row>
    <row r="1015" spans="1:10" x14ac:dyDescent="0.25">
      <c r="A1015" s="11" t="s">
        <v>305</v>
      </c>
      <c r="B1015" s="178">
        <f t="shared" si="81"/>
        <v>40.892659279778393</v>
      </c>
      <c r="D1015" s="304"/>
      <c r="E1015" s="304" t="s">
        <v>82</v>
      </c>
      <c r="F1015" s="304">
        <v>243</v>
      </c>
      <c r="G1015" s="238">
        <f t="shared" si="82"/>
        <v>6.3947368421052628E-2</v>
      </c>
      <c r="H1015" s="304"/>
      <c r="I1015" s="304"/>
      <c r="J1015" s="76"/>
    </row>
    <row r="1016" spans="1:10" x14ac:dyDescent="0.25">
      <c r="A1016" s="11" t="s">
        <v>305</v>
      </c>
      <c r="B1016" s="178">
        <f t="shared" si="81"/>
        <v>868.69806094182798</v>
      </c>
      <c r="D1016" s="304"/>
      <c r="E1016" s="304" t="s">
        <v>15</v>
      </c>
      <c r="F1016" s="304">
        <v>1120</v>
      </c>
      <c r="G1016" s="238">
        <f t="shared" si="82"/>
        <v>0.29473684210526313</v>
      </c>
      <c r="H1016" s="304"/>
      <c r="I1016" s="304"/>
      <c r="J1016" s="76"/>
    </row>
    <row r="1017" spans="1:10" x14ac:dyDescent="0.25">
      <c r="A1017" s="11" t="s">
        <v>305</v>
      </c>
      <c r="B1017" s="178">
        <f t="shared" si="81"/>
        <v>0.46814404432132967</v>
      </c>
      <c r="D1017" s="304"/>
      <c r="E1017" s="304" t="s">
        <v>111</v>
      </c>
      <c r="F1017" s="304">
        <v>26</v>
      </c>
      <c r="G1017" s="238">
        <f t="shared" si="82"/>
        <v>6.842105263157895E-3</v>
      </c>
      <c r="H1017" s="304"/>
      <c r="I1017" s="304"/>
      <c r="J1017" s="76"/>
    </row>
    <row r="1018" spans="1:10" x14ac:dyDescent="0.25">
      <c r="A1018" s="11" t="s">
        <v>305</v>
      </c>
      <c r="B1018" s="178">
        <f t="shared" si="81"/>
        <v>11.703601108033244</v>
      </c>
      <c r="D1018" s="304"/>
      <c r="E1018" s="304" t="s">
        <v>36</v>
      </c>
      <c r="F1018" s="304">
        <v>130</v>
      </c>
      <c r="G1018" s="238">
        <f t="shared" si="82"/>
        <v>3.4210526315789476E-2</v>
      </c>
      <c r="H1018" s="304"/>
      <c r="I1018" s="304"/>
      <c r="J1018" s="76"/>
    </row>
    <row r="1019" spans="1:10" x14ac:dyDescent="0.25">
      <c r="A1019" s="11" t="s">
        <v>305</v>
      </c>
      <c r="B1019" s="178">
        <f t="shared" si="81"/>
        <v>856.33240997229916</v>
      </c>
      <c r="D1019" s="304"/>
      <c r="E1019" s="304" t="s">
        <v>56</v>
      </c>
      <c r="F1019" s="304">
        <v>1112</v>
      </c>
      <c r="G1019" s="238">
        <f t="shared" si="82"/>
        <v>0.29263157894736841</v>
      </c>
      <c r="H1019" s="304"/>
      <c r="I1019" s="304"/>
      <c r="J1019" s="76"/>
    </row>
    <row r="1020" spans="1:10" x14ac:dyDescent="0.25">
      <c r="A1020" s="11" t="s">
        <v>305</v>
      </c>
      <c r="B1020" s="178">
        <f t="shared" si="81"/>
        <v>692.52077562326861</v>
      </c>
      <c r="D1020" s="304"/>
      <c r="E1020" s="304" t="s">
        <v>92</v>
      </c>
      <c r="F1020" s="304">
        <v>1000</v>
      </c>
      <c r="G1020" s="238">
        <f t="shared" si="82"/>
        <v>0.26315789473684209</v>
      </c>
      <c r="H1020" s="304"/>
      <c r="I1020" s="304"/>
      <c r="J1020" s="76"/>
    </row>
    <row r="1021" spans="1:10" x14ac:dyDescent="0.25">
      <c r="A1021" s="11" t="s">
        <v>305</v>
      </c>
      <c r="B1021" s="178">
        <f t="shared" si="81"/>
        <v>1.1080332409972298</v>
      </c>
      <c r="D1021" s="304"/>
      <c r="E1021" s="304" t="s">
        <v>29</v>
      </c>
      <c r="F1021" s="304">
        <v>40</v>
      </c>
      <c r="G1021" s="238">
        <f t="shared" si="82"/>
        <v>1.0526315789473684E-2</v>
      </c>
      <c r="H1021" s="304"/>
      <c r="I1021" s="304"/>
      <c r="J1021" s="76"/>
    </row>
    <row r="1022" spans="1:10" x14ac:dyDescent="0.25">
      <c r="A1022" s="11" t="s">
        <v>305</v>
      </c>
      <c r="B1022" s="178">
        <f t="shared" si="81"/>
        <v>1.7313019390581714</v>
      </c>
      <c r="D1022" s="304"/>
      <c r="E1022" s="304" t="s">
        <v>16</v>
      </c>
      <c r="F1022" s="304">
        <v>50</v>
      </c>
      <c r="G1022" s="238">
        <f t="shared" si="82"/>
        <v>1.3157894736842105E-2</v>
      </c>
      <c r="H1022" s="304"/>
      <c r="I1022" s="304"/>
      <c r="J1022" s="76"/>
    </row>
    <row r="1023" spans="1:10" x14ac:dyDescent="0.25">
      <c r="A1023" s="11" t="s">
        <v>305</v>
      </c>
      <c r="B1023" s="178">
        <f t="shared" si="81"/>
        <v>2.7700831024930744E-3</v>
      </c>
      <c r="D1023" s="304"/>
      <c r="E1023" s="304" t="s">
        <v>37</v>
      </c>
      <c r="F1023" s="304">
        <v>2</v>
      </c>
      <c r="G1023" s="238">
        <f t="shared" si="82"/>
        <v>5.263157894736842E-4</v>
      </c>
      <c r="H1023" s="304"/>
      <c r="I1023" s="304"/>
      <c r="J1023" s="76"/>
    </row>
    <row r="1024" spans="1:10" x14ac:dyDescent="0.25">
      <c r="A1024" s="11" t="s">
        <v>305</v>
      </c>
      <c r="B1024" s="178">
        <f t="shared" si="81"/>
        <v>1.7313019390581715E-2</v>
      </c>
      <c r="D1024" s="304"/>
      <c r="E1024" s="304" t="s">
        <v>140</v>
      </c>
      <c r="F1024" s="304">
        <v>5</v>
      </c>
      <c r="G1024" s="238">
        <f t="shared" si="82"/>
        <v>1.3157894736842105E-3</v>
      </c>
      <c r="H1024" s="304"/>
      <c r="I1024" s="304"/>
      <c r="J1024" s="76"/>
    </row>
    <row r="1025" spans="1:10" x14ac:dyDescent="0.25">
      <c r="A1025" s="150" t="s">
        <v>305</v>
      </c>
      <c r="B1025" s="131">
        <f t="shared" si="81"/>
        <v>0</v>
      </c>
      <c r="C1025" s="150"/>
      <c r="D1025" s="12"/>
      <c r="E1025" s="12" t="s">
        <v>38</v>
      </c>
      <c r="F1025" s="12"/>
      <c r="G1025" s="237"/>
      <c r="H1025" s="12"/>
      <c r="I1025" s="12"/>
      <c r="J1025" s="147"/>
    </row>
    <row r="1026" spans="1:10" x14ac:dyDescent="0.25">
      <c r="A1026" s="11" t="s">
        <v>338</v>
      </c>
      <c r="B1026" s="178">
        <f>POWER((F1026/$J$1026)*100, 2)</f>
        <v>11.037405768148258</v>
      </c>
      <c r="C1026" s="11">
        <f>SUM(B1026:B1029)</f>
        <v>7094.0508382909684</v>
      </c>
      <c r="D1026" s="306"/>
      <c r="E1026" s="306" t="s">
        <v>6</v>
      </c>
      <c r="F1026" s="306">
        <v>200</v>
      </c>
      <c r="G1026" s="238">
        <f>F1026/$J$1026</f>
        <v>3.3222591362126248E-2</v>
      </c>
      <c r="H1026" s="306"/>
      <c r="I1026" s="306"/>
      <c r="J1026" s="76">
        <v>6020</v>
      </c>
    </row>
    <row r="1027" spans="1:10" x14ac:dyDescent="0.25">
      <c r="A1027" s="11" t="s">
        <v>338</v>
      </c>
      <c r="B1027" s="178">
        <f t="shared" ref="B1027:B1029" si="83">POWER((F1027/$J$1026)*100, 2)</f>
        <v>6898.3786050926592</v>
      </c>
      <c r="D1027" s="306"/>
      <c r="E1027" s="306" t="s">
        <v>9</v>
      </c>
      <c r="F1027" s="306">
        <v>5000</v>
      </c>
      <c r="G1027" s="238">
        <f t="shared" ref="G1027:G1028" si="84">F1027/$J$1026</f>
        <v>0.83056478405315615</v>
      </c>
      <c r="H1027" s="306"/>
      <c r="I1027" s="306"/>
      <c r="J1027" s="76"/>
    </row>
    <row r="1028" spans="1:10" x14ac:dyDescent="0.25">
      <c r="A1028" s="11" t="s">
        <v>338</v>
      </c>
      <c r="B1028" s="178">
        <f t="shared" si="83"/>
        <v>184.63482743016084</v>
      </c>
      <c r="D1028" s="306"/>
      <c r="E1028" s="306" t="s">
        <v>26</v>
      </c>
      <c r="F1028" s="306">
        <v>818</v>
      </c>
      <c r="G1028" s="238">
        <f t="shared" si="84"/>
        <v>0.13588039867109636</v>
      </c>
      <c r="H1028" s="306"/>
      <c r="I1028" s="306"/>
      <c r="J1028" s="76"/>
    </row>
    <row r="1029" spans="1:10" x14ac:dyDescent="0.25">
      <c r="A1029" s="150" t="s">
        <v>338</v>
      </c>
      <c r="B1029" s="131">
        <f t="shared" si="83"/>
        <v>0</v>
      </c>
      <c r="C1029" s="150"/>
      <c r="D1029" s="12"/>
      <c r="E1029" s="12" t="s">
        <v>160</v>
      </c>
      <c r="F1029" s="12"/>
      <c r="G1029" s="237"/>
      <c r="H1029" s="12"/>
      <c r="I1029" s="12"/>
      <c r="J1029" s="1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42"/>
  <sheetViews>
    <sheetView zoomScaleNormal="100" workbookViewId="0">
      <pane ySplit="1" topLeftCell="A809" activePane="bottomLeft" state="frozen"/>
      <selection pane="bottomLeft" activeCell="J827" sqref="J827"/>
    </sheetView>
  </sheetViews>
  <sheetFormatPr defaultRowHeight="15" x14ac:dyDescent="0.25"/>
  <cols>
    <col min="1" max="1" width="22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12.7109375" style="21" bestFit="1" customWidth="1"/>
    <col min="8" max="8" width="9.140625" customWidth="1"/>
    <col min="10" max="10" width="21.85546875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 t="shared" ref="B2:B25" si="0">POWER((F2/$J$2)*100, 2)</f>
        <v>1542.0813048111245</v>
      </c>
      <c r="C2" s="11">
        <f>SUM(B2:B25)</f>
        <v>1963.0847455502847</v>
      </c>
      <c r="E2" s="26" t="s">
        <v>5</v>
      </c>
      <c r="F2" s="29">
        <v>53799</v>
      </c>
      <c r="G2" s="21">
        <f t="shared" ref="G2:G25" si="1">(F2/$J$2)</f>
        <v>0.39269343065693429</v>
      </c>
      <c r="J2" s="11">
        <v>137000</v>
      </c>
    </row>
    <row r="3" spans="1:10" x14ac:dyDescent="0.25">
      <c r="A3" s="11" t="s">
        <v>3</v>
      </c>
      <c r="B3">
        <f t="shared" si="0"/>
        <v>2.9969630774148866E-3</v>
      </c>
      <c r="E3" s="26" t="s">
        <v>39</v>
      </c>
      <c r="F3" s="30">
        <v>75</v>
      </c>
      <c r="G3" s="21">
        <f t="shared" si="1"/>
        <v>5.474452554744526E-4</v>
      </c>
    </row>
    <row r="4" spans="1:10" x14ac:dyDescent="0.25">
      <c r="A4" s="11" t="s">
        <v>3</v>
      </c>
      <c r="B4">
        <f t="shared" si="0"/>
        <v>90.485920400660646</v>
      </c>
      <c r="E4" s="26" t="s">
        <v>6</v>
      </c>
      <c r="F4" s="30">
        <v>13032</v>
      </c>
      <c r="G4" s="21">
        <f t="shared" si="1"/>
        <v>9.5124087591240872E-2</v>
      </c>
    </row>
    <row r="5" spans="1:10" x14ac:dyDescent="0.25">
      <c r="A5" s="11" t="s">
        <v>3</v>
      </c>
      <c r="B5">
        <f t="shared" si="0"/>
        <v>51.169481591986781</v>
      </c>
      <c r="E5" s="26" t="s">
        <v>15</v>
      </c>
      <c r="F5" s="30">
        <v>9800</v>
      </c>
      <c r="G5" s="21">
        <f t="shared" si="1"/>
        <v>7.153284671532846E-2</v>
      </c>
    </row>
    <row r="6" spans="1:10" x14ac:dyDescent="0.25">
      <c r="A6" s="11" t="s">
        <v>3</v>
      </c>
      <c r="B6">
        <f t="shared" si="0"/>
        <v>0.24524111332569659</v>
      </c>
      <c r="E6" s="26" t="s">
        <v>20</v>
      </c>
      <c r="F6" s="30">
        <v>678.44899999999996</v>
      </c>
      <c r="G6" s="21">
        <f t="shared" si="1"/>
        <v>4.9521824817518245E-3</v>
      </c>
    </row>
    <row r="7" spans="1:10" x14ac:dyDescent="0.25">
      <c r="A7" s="11" t="s">
        <v>3</v>
      </c>
      <c r="B7">
        <f t="shared" si="0"/>
        <v>2.2434354520752304</v>
      </c>
      <c r="E7" s="26" t="s">
        <v>21</v>
      </c>
      <c r="F7" s="30">
        <v>2052</v>
      </c>
      <c r="G7" s="21">
        <f t="shared" si="1"/>
        <v>1.4978102189781023E-2</v>
      </c>
    </row>
    <row r="8" spans="1:10" x14ac:dyDescent="0.25">
      <c r="A8" s="11" t="s">
        <v>3</v>
      </c>
      <c r="B8">
        <f t="shared" si="0"/>
        <v>121.48223133890988</v>
      </c>
      <c r="E8" s="26" t="s">
        <v>7</v>
      </c>
      <c r="F8" s="30">
        <v>15100</v>
      </c>
      <c r="G8" s="21">
        <f t="shared" si="1"/>
        <v>0.11021897810218978</v>
      </c>
    </row>
    <row r="9" spans="1:10" x14ac:dyDescent="0.25">
      <c r="A9" s="11" t="s">
        <v>3</v>
      </c>
      <c r="B9">
        <f t="shared" si="0"/>
        <v>2.0259470403324631</v>
      </c>
      <c r="E9" s="26" t="s">
        <v>8</v>
      </c>
      <c r="F9" s="30">
        <v>1950</v>
      </c>
      <c r="G9" s="21">
        <f t="shared" si="1"/>
        <v>1.4233576642335766E-2</v>
      </c>
    </row>
    <row r="10" spans="1:10" x14ac:dyDescent="0.25">
      <c r="A10" s="11" t="s">
        <v>3</v>
      </c>
      <c r="B10">
        <f t="shared" si="0"/>
        <v>0.53279343598486861</v>
      </c>
      <c r="E10" s="26" t="s">
        <v>22</v>
      </c>
      <c r="F10" s="30">
        <v>1000</v>
      </c>
      <c r="G10" s="21">
        <f t="shared" si="1"/>
        <v>7.2992700729927005E-3</v>
      </c>
    </row>
    <row r="11" spans="1:10" x14ac:dyDescent="0.25">
      <c r="A11" s="11" t="s">
        <v>3</v>
      </c>
      <c r="B11">
        <f t="shared" si="0"/>
        <v>32.9492759337205</v>
      </c>
      <c r="E11" s="26" t="s">
        <v>9</v>
      </c>
      <c r="F11" s="30">
        <v>7864</v>
      </c>
      <c r="G11" s="21">
        <f t="shared" si="1"/>
        <v>5.7401459854014597E-2</v>
      </c>
    </row>
    <row r="12" spans="1:10" x14ac:dyDescent="0.25">
      <c r="A12" s="11" t="s">
        <v>3</v>
      </c>
      <c r="B12">
        <f t="shared" si="0"/>
        <v>0.81526399914753045</v>
      </c>
      <c r="E12" s="26" t="s">
        <v>23</v>
      </c>
      <c r="F12" s="30">
        <v>1237</v>
      </c>
      <c r="G12" s="21">
        <f t="shared" si="1"/>
        <v>9.0291970802919702E-3</v>
      </c>
    </row>
    <row r="13" spans="1:10" x14ac:dyDescent="0.25">
      <c r="A13" s="11" t="s">
        <v>3</v>
      </c>
      <c r="B13">
        <f t="shared" si="0"/>
        <v>4.0000000000000008E-2</v>
      </c>
      <c r="C13" s="105"/>
      <c r="E13" s="26" t="s">
        <v>24</v>
      </c>
      <c r="F13" s="30">
        <v>274</v>
      </c>
      <c r="G13" s="21">
        <f t="shared" si="1"/>
        <v>2E-3</v>
      </c>
    </row>
    <row r="14" spans="1:10" x14ac:dyDescent="0.25">
      <c r="A14" s="11" t="s">
        <v>3</v>
      </c>
      <c r="B14">
        <f t="shared" si="0"/>
        <v>81.531830704749311</v>
      </c>
      <c r="E14" s="26" t="s">
        <v>10</v>
      </c>
      <c r="F14" s="30">
        <v>12370.412</v>
      </c>
      <c r="G14" s="21">
        <f t="shared" si="1"/>
        <v>9.0294978102189782E-2</v>
      </c>
    </row>
    <row r="15" spans="1:10" x14ac:dyDescent="0.25">
      <c r="A15" s="11" t="s">
        <v>3</v>
      </c>
      <c r="B15">
        <f t="shared" si="0"/>
        <v>7.2353146198518834</v>
      </c>
      <c r="E15" s="26" t="s">
        <v>36</v>
      </c>
      <c r="F15" s="30">
        <v>3685.1</v>
      </c>
      <c r="G15" s="21">
        <f t="shared" si="1"/>
        <v>2.6898540145985399E-2</v>
      </c>
    </row>
    <row r="16" spans="1:10" x14ac:dyDescent="0.25">
      <c r="A16" s="11" t="s">
        <v>3</v>
      </c>
      <c r="B16">
        <f t="shared" si="0"/>
        <v>2.1933155314614525E-3</v>
      </c>
      <c r="E16" s="26" t="s">
        <v>26</v>
      </c>
      <c r="F16" s="30">
        <v>64.161000000000001</v>
      </c>
      <c r="G16" s="21">
        <f t="shared" si="1"/>
        <v>4.683284671532847E-4</v>
      </c>
    </row>
    <row r="17" spans="1:11" x14ac:dyDescent="0.25">
      <c r="A17" s="11" t="s">
        <v>3</v>
      </c>
      <c r="B17">
        <f t="shared" si="0"/>
        <v>3.9332124247429262E-5</v>
      </c>
      <c r="E17" s="26" t="s">
        <v>27</v>
      </c>
      <c r="F17" s="30">
        <v>8.5920000000000005</v>
      </c>
      <c r="G17" s="21">
        <f t="shared" si="1"/>
        <v>6.2715328467153282E-5</v>
      </c>
    </row>
    <row r="18" spans="1:11" x14ac:dyDescent="0.25">
      <c r="A18" s="11" t="s">
        <v>3</v>
      </c>
      <c r="B18">
        <f t="shared" si="0"/>
        <v>4.3156268314774361E-5</v>
      </c>
      <c r="E18" s="26" t="s">
        <v>28</v>
      </c>
      <c r="F18" s="30">
        <v>9</v>
      </c>
      <c r="G18" s="21">
        <f t="shared" si="1"/>
        <v>6.5693430656934304E-5</v>
      </c>
    </row>
    <row r="19" spans="1:11" x14ac:dyDescent="0.25">
      <c r="A19" s="11" t="s">
        <v>3</v>
      </c>
      <c r="B19">
        <f t="shared" si="0"/>
        <v>0</v>
      </c>
      <c r="E19" s="26" t="s">
        <v>29</v>
      </c>
      <c r="F19" s="30">
        <v>0</v>
      </c>
      <c r="G19" s="21">
        <f t="shared" si="1"/>
        <v>0</v>
      </c>
    </row>
    <row r="20" spans="1:11" x14ac:dyDescent="0.25">
      <c r="A20" s="11" t="s">
        <v>3</v>
      </c>
      <c r="B20">
        <f t="shared" si="0"/>
        <v>8.5246949757578978</v>
      </c>
      <c r="E20" s="26" t="s">
        <v>16</v>
      </c>
      <c r="F20" s="30">
        <v>4000</v>
      </c>
      <c r="G20" s="21">
        <f t="shared" si="1"/>
        <v>2.9197080291970802E-2</v>
      </c>
    </row>
    <row r="21" spans="1:11" x14ac:dyDescent="0.25">
      <c r="A21" s="11" t="s">
        <v>3</v>
      </c>
      <c r="B21">
        <f t="shared" si="0"/>
        <v>0.1982524375299696</v>
      </c>
      <c r="E21" s="26" t="s">
        <v>37</v>
      </c>
      <c r="F21" s="30">
        <v>610</v>
      </c>
      <c r="G21" s="21">
        <f t="shared" si="1"/>
        <v>4.4525547445255472E-3</v>
      </c>
    </row>
    <row r="22" spans="1:11" x14ac:dyDescent="0.25">
      <c r="A22" s="11" t="s">
        <v>3</v>
      </c>
      <c r="B22">
        <f t="shared" si="0"/>
        <v>10.286768607810751</v>
      </c>
      <c r="E22" s="26" t="s">
        <v>11</v>
      </c>
      <c r="F22" s="30">
        <v>4394</v>
      </c>
      <c r="G22" s="21">
        <f t="shared" si="1"/>
        <v>3.2072992700729927E-2</v>
      </c>
    </row>
    <row r="23" spans="1:11" x14ac:dyDescent="0.25">
      <c r="A23" s="11" t="s">
        <v>3</v>
      </c>
      <c r="B23">
        <f t="shared" si="0"/>
        <v>3.1212830518408015E-2</v>
      </c>
      <c r="E23" s="26" t="s">
        <v>31</v>
      </c>
      <c r="F23" s="30">
        <v>242.04</v>
      </c>
      <c r="G23" s="21">
        <f t="shared" si="1"/>
        <v>1.7667153284671533E-3</v>
      </c>
    </row>
    <row r="24" spans="1:11" x14ac:dyDescent="0.25">
      <c r="A24" s="11" t="s">
        <v>3</v>
      </c>
      <c r="B24">
        <f t="shared" si="0"/>
        <v>0</v>
      </c>
      <c r="E24" s="26" t="s">
        <v>38</v>
      </c>
      <c r="F24" s="31"/>
      <c r="G24" s="21">
        <f t="shared" si="1"/>
        <v>0</v>
      </c>
    </row>
    <row r="25" spans="1:11" x14ac:dyDescent="0.25">
      <c r="A25" s="150" t="s">
        <v>3</v>
      </c>
      <c r="B25" s="12">
        <f t="shared" si="0"/>
        <v>11.200503489797008</v>
      </c>
      <c r="C25" s="150"/>
      <c r="D25" s="12"/>
      <c r="E25" s="25" t="s">
        <v>12</v>
      </c>
      <c r="F25" s="32">
        <v>4585</v>
      </c>
      <c r="G25" s="27">
        <f t="shared" si="1"/>
        <v>3.3467153284671536E-2</v>
      </c>
      <c r="H25" s="12"/>
      <c r="I25" s="12"/>
      <c r="J25" s="12"/>
    </row>
    <row r="26" spans="1:11" x14ac:dyDescent="0.25">
      <c r="A26" s="11" t="s">
        <v>77</v>
      </c>
      <c r="B26" s="13">
        <f>POWER((F26/$J$26)*100, 2)</f>
        <v>7052.2877812032602</v>
      </c>
      <c r="C26" s="105">
        <f>SUM(B26:B27)</f>
        <v>7308.9954519092826</v>
      </c>
      <c r="D26" s="13"/>
      <c r="E26" s="73" t="s">
        <v>38</v>
      </c>
      <c r="F26" s="34">
        <v>152</v>
      </c>
      <c r="G26" s="28">
        <f>(F26/$J$26)</f>
        <v>0.83977900552486184</v>
      </c>
      <c r="J26">
        <v>181</v>
      </c>
    </row>
    <row r="27" spans="1:11" x14ac:dyDescent="0.25">
      <c r="A27" s="11" t="s">
        <v>77</v>
      </c>
      <c r="B27" s="13">
        <f>POWER((F27/$J$26)*100, 2)</f>
        <v>256.70767070602244</v>
      </c>
      <c r="E27" s="73" t="s">
        <v>78</v>
      </c>
      <c r="F27" s="34">
        <v>29</v>
      </c>
      <c r="G27" s="28">
        <f>(F27/$J$26)</f>
        <v>0.16022099447513813</v>
      </c>
    </row>
    <row r="28" spans="1:11" x14ac:dyDescent="0.25">
      <c r="A28" s="70" t="s">
        <v>80</v>
      </c>
      <c r="B28" s="69">
        <f t="shared" ref="B28:B38" si="2">POWER((F28/$J$28)*100, 2)</f>
        <v>4.6186022323544815</v>
      </c>
      <c r="C28" s="70">
        <f>SUM(B28:B38)</f>
        <v>2172.9020231205686</v>
      </c>
      <c r="D28" s="69"/>
      <c r="E28" s="89" t="s">
        <v>81</v>
      </c>
      <c r="F28" s="91">
        <f>4512</f>
        <v>4512</v>
      </c>
      <c r="G28" s="80">
        <f t="shared" ref="G28:G38" si="3">(F28/$J$28)</f>
        <v>2.1490933512424447E-2</v>
      </c>
      <c r="H28" s="69"/>
      <c r="I28" s="69"/>
      <c r="J28" s="90">
        <f>SUM(F28:F38)</f>
        <v>209949</v>
      </c>
      <c r="K28" s="69"/>
    </row>
    <row r="29" spans="1:11" x14ac:dyDescent="0.25">
      <c r="A29" s="11" t="s">
        <v>80</v>
      </c>
      <c r="B29" s="13">
        <f t="shared" si="2"/>
        <v>1446.8386923256726</v>
      </c>
      <c r="E29" s="74" t="s">
        <v>5</v>
      </c>
      <c r="F29" s="92">
        <v>79859</v>
      </c>
      <c r="G29" s="21">
        <f t="shared" si="3"/>
        <v>0.38037332876079427</v>
      </c>
      <c r="I29" s="77"/>
    </row>
    <row r="30" spans="1:11" x14ac:dyDescent="0.25">
      <c r="A30" s="11" t="s">
        <v>80</v>
      </c>
      <c r="B30" s="13">
        <f t="shared" si="2"/>
        <v>18.720895984102693</v>
      </c>
      <c r="E30" s="74" t="s">
        <v>6</v>
      </c>
      <c r="F30" s="92">
        <v>9084</v>
      </c>
      <c r="G30" s="21">
        <f t="shared" si="3"/>
        <v>4.3267650715173682E-2</v>
      </c>
      <c r="I30" s="77"/>
    </row>
    <row r="31" spans="1:11" x14ac:dyDescent="0.25">
      <c r="A31" s="11" t="s">
        <v>80</v>
      </c>
      <c r="B31" s="13">
        <f t="shared" si="2"/>
        <v>114.85169670326805</v>
      </c>
      <c r="E31" s="74" t="s">
        <v>82</v>
      </c>
      <c r="F31" s="92">
        <v>22500</v>
      </c>
      <c r="G31" s="21">
        <f t="shared" si="3"/>
        <v>0.10716888387179743</v>
      </c>
      <c r="I31" s="77"/>
    </row>
    <row r="32" spans="1:11" x14ac:dyDescent="0.25">
      <c r="A32" s="11" t="s">
        <v>80</v>
      </c>
      <c r="B32" s="13">
        <f t="shared" si="2"/>
        <v>222.54399804084113</v>
      </c>
      <c r="E32" s="74" t="s">
        <v>83</v>
      </c>
      <c r="F32" s="92">
        <v>31320</v>
      </c>
      <c r="G32" s="21">
        <f t="shared" si="3"/>
        <v>0.14917908634954202</v>
      </c>
      <c r="I32" s="77"/>
    </row>
    <row r="33" spans="1:11" x14ac:dyDescent="0.25">
      <c r="A33" s="11" t="s">
        <v>80</v>
      </c>
      <c r="B33" s="13">
        <f t="shared" si="2"/>
        <v>38.340615788350227</v>
      </c>
      <c r="E33" s="74" t="s">
        <v>15</v>
      </c>
      <c r="F33" s="92">
        <v>13000</v>
      </c>
      <c r="G33" s="21">
        <f t="shared" si="3"/>
        <v>6.1919799570371852E-2</v>
      </c>
      <c r="I33" s="77"/>
    </row>
    <row r="34" spans="1:11" x14ac:dyDescent="0.25">
      <c r="A34" s="11" t="s">
        <v>80</v>
      </c>
      <c r="B34" s="13">
        <f t="shared" si="2"/>
        <v>0</v>
      </c>
      <c r="E34" s="74" t="s">
        <v>84</v>
      </c>
      <c r="F34" s="92"/>
      <c r="G34" s="21">
        <f t="shared" si="3"/>
        <v>0</v>
      </c>
      <c r="I34" s="77"/>
    </row>
    <row r="35" spans="1:11" x14ac:dyDescent="0.25">
      <c r="A35" s="11" t="s">
        <v>80</v>
      </c>
      <c r="B35" s="13">
        <f t="shared" si="2"/>
        <v>30.374851707904625</v>
      </c>
      <c r="E35" s="74" t="s">
        <v>85</v>
      </c>
      <c r="F35" s="92">
        <v>11571</v>
      </c>
      <c r="G35" s="21">
        <f t="shared" si="3"/>
        <v>5.511338467913636E-2</v>
      </c>
      <c r="I35" s="77"/>
    </row>
    <row r="36" spans="1:11" x14ac:dyDescent="0.25">
      <c r="A36" s="11" t="s">
        <v>80</v>
      </c>
      <c r="B36" s="13">
        <f t="shared" si="2"/>
        <v>0.90747019617396985</v>
      </c>
      <c r="E36" s="74" t="s">
        <v>16</v>
      </c>
      <c r="F36" s="92">
        <v>2000</v>
      </c>
      <c r="G36" s="21">
        <f t="shared" si="3"/>
        <v>9.5261230108264396E-3</v>
      </c>
      <c r="I36" s="77"/>
    </row>
    <row r="37" spans="1:11" x14ac:dyDescent="0.25">
      <c r="A37" s="11" t="s">
        <v>80</v>
      </c>
      <c r="B37" s="13">
        <f t="shared" si="2"/>
        <v>0</v>
      </c>
      <c r="E37" s="74" t="s">
        <v>38</v>
      </c>
      <c r="F37" s="93"/>
      <c r="G37" s="21">
        <f t="shared" si="3"/>
        <v>0</v>
      </c>
      <c r="I37" s="77"/>
    </row>
    <row r="38" spans="1:11" x14ac:dyDescent="0.25">
      <c r="A38" s="150" t="s">
        <v>80</v>
      </c>
      <c r="B38" s="13">
        <f t="shared" si="2"/>
        <v>295.70520014190049</v>
      </c>
      <c r="E38" s="74" t="s">
        <v>86</v>
      </c>
      <c r="F38" s="92">
        <v>36103</v>
      </c>
      <c r="G38" s="21">
        <f t="shared" si="3"/>
        <v>0.17196080952993345</v>
      </c>
      <c r="I38" s="77"/>
    </row>
    <row r="39" spans="1:11" x14ac:dyDescent="0.25">
      <c r="A39" s="70" t="s">
        <v>88</v>
      </c>
      <c r="B39" s="69">
        <f>POWER((F39/$J$39)*100, 2)</f>
        <v>0</v>
      </c>
      <c r="C39" s="70">
        <f>SUM(B39:B47)</f>
        <v>7159.2890459838245</v>
      </c>
      <c r="D39" s="69"/>
      <c r="E39" s="69" t="s">
        <v>6</v>
      </c>
      <c r="F39" s="109"/>
      <c r="G39" s="80">
        <f>(F39/$J$39)</f>
        <v>0</v>
      </c>
      <c r="H39" s="69"/>
      <c r="I39" s="69"/>
      <c r="J39" s="90">
        <v>2990</v>
      </c>
      <c r="K39" s="69"/>
    </row>
    <row r="40" spans="1:11" x14ac:dyDescent="0.25">
      <c r="A40" s="105" t="s">
        <v>88</v>
      </c>
      <c r="B40" s="13">
        <f>POWER((F40/$J$39)*100, 2)</f>
        <v>279.63893021330864</v>
      </c>
      <c r="C40" s="105"/>
      <c r="D40" s="13"/>
      <c r="E40" s="108" t="s">
        <v>15</v>
      </c>
      <c r="F40">
        <v>500</v>
      </c>
      <c r="G40" s="28">
        <f>(F40/$J$39)</f>
        <v>0.16722408026755853</v>
      </c>
      <c r="H40" s="13"/>
      <c r="I40" s="13"/>
      <c r="J40" s="106"/>
      <c r="K40" s="13"/>
    </row>
    <row r="41" spans="1:11" x14ac:dyDescent="0.25">
      <c r="A41" s="105" t="s">
        <v>88</v>
      </c>
      <c r="B41" s="13">
        <f>POWER((F41/$J$39)*100, 2)</f>
        <v>0</v>
      </c>
      <c r="C41" s="105"/>
      <c r="D41" s="13"/>
      <c r="E41" t="s">
        <v>36</v>
      </c>
      <c r="G41" s="28">
        <f t="shared" ref="G41:G47" si="4">(F41/$J$39)</f>
        <v>0</v>
      </c>
      <c r="J41" s="77"/>
    </row>
    <row r="42" spans="1:11" x14ac:dyDescent="0.25">
      <c r="A42" s="105" t="s">
        <v>88</v>
      </c>
      <c r="B42" s="13">
        <f t="shared" ref="B42:B47" si="5">POWER((F42/$J$39)*100, 2)</f>
        <v>1.1185557208532341E-3</v>
      </c>
      <c r="E42" t="s">
        <v>90</v>
      </c>
      <c r="F42">
        <v>1</v>
      </c>
      <c r="G42" s="28">
        <f t="shared" si="4"/>
        <v>3.3444816053511704E-4</v>
      </c>
      <c r="J42" s="77"/>
    </row>
    <row r="43" spans="1:11" x14ac:dyDescent="0.25">
      <c r="A43" s="105" t="s">
        <v>88</v>
      </c>
      <c r="B43" s="13">
        <f t="shared" si="5"/>
        <v>1.1185557208532341E-3</v>
      </c>
      <c r="E43" t="s">
        <v>27</v>
      </c>
      <c r="F43">
        <v>1</v>
      </c>
      <c r="G43" s="28">
        <f t="shared" si="4"/>
        <v>3.3444816053511704E-4</v>
      </c>
      <c r="J43" s="77"/>
    </row>
    <row r="44" spans="1:11" x14ac:dyDescent="0.25">
      <c r="A44" s="105" t="s">
        <v>88</v>
      </c>
      <c r="B44" s="13">
        <f t="shared" si="5"/>
        <v>2.7963893021330857E-2</v>
      </c>
      <c r="E44" t="s">
        <v>85</v>
      </c>
      <c r="F44">
        <v>5</v>
      </c>
      <c r="G44" s="28">
        <f t="shared" si="4"/>
        <v>1.6722408026755853E-3</v>
      </c>
      <c r="J44" s="77"/>
    </row>
    <row r="45" spans="1:11" x14ac:dyDescent="0.25">
      <c r="A45" s="105" t="s">
        <v>88</v>
      </c>
      <c r="B45" s="13">
        <f t="shared" si="5"/>
        <v>0</v>
      </c>
      <c r="E45" t="s">
        <v>16</v>
      </c>
      <c r="G45" s="28">
        <f t="shared" si="4"/>
        <v>0</v>
      </c>
      <c r="J45" s="77"/>
    </row>
    <row r="46" spans="1:11" x14ac:dyDescent="0.25">
      <c r="A46" s="105" t="s">
        <v>88</v>
      </c>
      <c r="B46" s="13">
        <f t="shared" si="5"/>
        <v>6879.5651055357312</v>
      </c>
      <c r="E46" t="s">
        <v>38</v>
      </c>
      <c r="F46">
        <v>2480</v>
      </c>
      <c r="G46" s="28">
        <f t="shared" si="4"/>
        <v>0.8294314381270903</v>
      </c>
      <c r="J46" s="77"/>
    </row>
    <row r="47" spans="1:11" x14ac:dyDescent="0.25">
      <c r="A47" s="150" t="s">
        <v>88</v>
      </c>
      <c r="B47" s="13">
        <f t="shared" si="5"/>
        <v>5.4809230321808476E-2</v>
      </c>
      <c r="E47" t="s">
        <v>89</v>
      </c>
      <c r="F47">
        <v>7</v>
      </c>
      <c r="G47" s="28">
        <f t="shared" si="4"/>
        <v>2.3411371237458192E-3</v>
      </c>
      <c r="J47" s="77"/>
    </row>
    <row r="48" spans="1:11" x14ac:dyDescent="0.25">
      <c r="A48" s="70" t="s">
        <v>91</v>
      </c>
      <c r="B48" s="69">
        <f>POWER((F48/$J$48)*100, 2)</f>
        <v>178.53027546719468</v>
      </c>
      <c r="C48" s="70">
        <f>SUM(B48:B58)</f>
        <v>2174.0679548556514</v>
      </c>
      <c r="D48" s="69"/>
      <c r="E48" s="69" t="s">
        <v>81</v>
      </c>
      <c r="F48" s="69">
        <v>632</v>
      </c>
      <c r="G48" s="80">
        <f>(F48/$J$48)</f>
        <v>0.13361522198731501</v>
      </c>
      <c r="H48" s="69"/>
      <c r="I48" s="69"/>
      <c r="J48" s="90">
        <v>4730</v>
      </c>
      <c r="K48" s="69"/>
    </row>
    <row r="49" spans="1:12" x14ac:dyDescent="0.25">
      <c r="A49" s="11" t="s">
        <v>91</v>
      </c>
      <c r="B49" s="13">
        <f>POWER((F49/$J$48)*100, 2)</f>
        <v>0.47144336630477052</v>
      </c>
      <c r="E49" t="s">
        <v>93</v>
      </c>
      <c r="F49" s="13">
        <v>32.476999999999997</v>
      </c>
      <c r="G49" s="28">
        <f>(F49/$J$48)</f>
        <v>6.8661733615221982E-3</v>
      </c>
      <c r="J49" s="77"/>
    </row>
    <row r="50" spans="1:12" x14ac:dyDescent="0.25">
      <c r="A50" s="11" t="s">
        <v>91</v>
      </c>
      <c r="B50" s="13">
        <f t="shared" ref="B50:B58" si="6">POWER((F50/$J$48)*100, 2)</f>
        <v>48.011421876019647</v>
      </c>
      <c r="E50" t="s">
        <v>83</v>
      </c>
      <c r="F50" s="13">
        <v>327.74299999999999</v>
      </c>
      <c r="G50" s="28">
        <f t="shared" ref="G50:G58" si="7">(F50/$J$48)</f>
        <v>6.9290274841437627E-2</v>
      </c>
      <c r="J50" s="77"/>
    </row>
    <row r="51" spans="1:12" x14ac:dyDescent="0.25">
      <c r="A51" s="11" t="s">
        <v>91</v>
      </c>
      <c r="B51" s="13">
        <f t="shared" si="6"/>
        <v>10.056809801143347</v>
      </c>
      <c r="E51" t="s">
        <v>15</v>
      </c>
      <c r="F51" s="13">
        <v>150</v>
      </c>
      <c r="G51" s="28">
        <f t="shared" si="7"/>
        <v>3.1712473572938688E-2</v>
      </c>
      <c r="J51" s="77"/>
    </row>
    <row r="52" spans="1:12" x14ac:dyDescent="0.25">
      <c r="A52" s="11" t="s">
        <v>91</v>
      </c>
      <c r="B52" s="13">
        <f t="shared" si="6"/>
        <v>4.469693244952599E-4</v>
      </c>
      <c r="E52" t="s">
        <v>94</v>
      </c>
      <c r="F52" s="13">
        <v>1</v>
      </c>
      <c r="G52" s="28">
        <f t="shared" si="7"/>
        <v>2.1141649048625792E-4</v>
      </c>
      <c r="J52" s="77"/>
    </row>
    <row r="53" spans="1:12" x14ac:dyDescent="0.25">
      <c r="A53" s="11" t="s">
        <v>91</v>
      </c>
      <c r="B53" s="13">
        <f t="shared" si="6"/>
        <v>4.6113574905354256E-3</v>
      </c>
      <c r="E53" t="s">
        <v>24</v>
      </c>
      <c r="F53" s="13">
        <v>3.2120000000000002</v>
      </c>
      <c r="G53" s="28">
        <f t="shared" si="7"/>
        <v>6.7906976744186052E-4</v>
      </c>
      <c r="J53" s="77"/>
    </row>
    <row r="54" spans="1:12" x14ac:dyDescent="0.25">
      <c r="A54" s="11" t="s">
        <v>91</v>
      </c>
      <c r="B54" s="13">
        <f t="shared" si="6"/>
        <v>0.40227239204573384</v>
      </c>
      <c r="E54" t="s">
        <v>36</v>
      </c>
      <c r="F54" s="13">
        <v>30</v>
      </c>
      <c r="G54" s="28">
        <f t="shared" si="7"/>
        <v>6.3424947145877377E-3</v>
      </c>
      <c r="J54" s="77"/>
    </row>
    <row r="55" spans="1:12" x14ac:dyDescent="0.25">
      <c r="A55" s="11" t="s">
        <v>91</v>
      </c>
      <c r="B55" s="13">
        <f t="shared" si="6"/>
        <v>3.927603305785124E-2</v>
      </c>
      <c r="E55" t="s">
        <v>92</v>
      </c>
      <c r="F55" s="13">
        <v>9.3740000000000006</v>
      </c>
      <c r="G55" s="28">
        <f t="shared" si="7"/>
        <v>1.9818181818181818E-3</v>
      </c>
      <c r="J55" s="77"/>
    </row>
    <row r="56" spans="1:12" x14ac:dyDescent="0.25">
      <c r="A56" s="11" t="s">
        <v>91</v>
      </c>
      <c r="B56" s="13">
        <f t="shared" si="6"/>
        <v>446.96932449525997</v>
      </c>
      <c r="E56" t="s">
        <v>16</v>
      </c>
      <c r="F56" s="13">
        <v>1000</v>
      </c>
      <c r="G56" s="28">
        <f t="shared" si="7"/>
        <v>0.21141649048625794</v>
      </c>
      <c r="J56" s="77"/>
    </row>
    <row r="57" spans="1:12" x14ac:dyDescent="0.25">
      <c r="A57" s="11" t="s">
        <v>91</v>
      </c>
      <c r="B57" s="13">
        <f t="shared" si="6"/>
        <v>996.79839284178638</v>
      </c>
      <c r="E57" t="s">
        <v>31</v>
      </c>
      <c r="F57" s="13">
        <v>1493.3610000000001</v>
      </c>
      <c r="G57" s="28">
        <f t="shared" si="7"/>
        <v>0.31572114164904863</v>
      </c>
      <c r="J57" s="77"/>
    </row>
    <row r="58" spans="1:12" x14ac:dyDescent="0.25">
      <c r="A58" s="150" t="s">
        <v>91</v>
      </c>
      <c r="B58" s="12">
        <f t="shared" si="6"/>
        <v>492.78368025602401</v>
      </c>
      <c r="C58" s="150"/>
      <c r="D58" s="12"/>
      <c r="E58" s="12" t="s">
        <v>38</v>
      </c>
      <c r="F58" s="12">
        <v>1050</v>
      </c>
      <c r="G58" s="27">
        <f t="shared" si="7"/>
        <v>0.22198731501057081</v>
      </c>
      <c r="H58" s="12"/>
      <c r="I58" s="12"/>
      <c r="J58" s="78"/>
      <c r="K58" s="12"/>
    </row>
    <row r="59" spans="1:12" x14ac:dyDescent="0.25">
      <c r="A59" s="11" t="s">
        <v>96</v>
      </c>
      <c r="B59" s="117">
        <v>3.6281200000000001E-4</v>
      </c>
      <c r="C59" s="151">
        <v>1038.9549999999999</v>
      </c>
      <c r="E59" s="114" t="s">
        <v>130</v>
      </c>
      <c r="F59" s="117">
        <v>20</v>
      </c>
      <c r="G59" s="115">
        <v>2.0000000000000001E-4</v>
      </c>
      <c r="J59" s="117">
        <v>105000</v>
      </c>
      <c r="K59" s="114"/>
    </row>
    <row r="60" spans="1:12" x14ac:dyDescent="0.25">
      <c r="A60" s="11" t="s">
        <v>96</v>
      </c>
      <c r="B60" s="116">
        <v>9.0702899999999995E-5</v>
      </c>
      <c r="C60" s="164"/>
      <c r="E60" s="114" t="s">
        <v>17</v>
      </c>
      <c r="F60" s="117">
        <v>10</v>
      </c>
      <c r="G60" s="115">
        <v>1E-4</v>
      </c>
      <c r="J60" s="114"/>
      <c r="K60" s="114"/>
      <c r="L60" s="114"/>
    </row>
    <row r="61" spans="1:12" x14ac:dyDescent="0.25">
      <c r="A61" s="11" t="s">
        <v>96</v>
      </c>
      <c r="B61" s="117">
        <v>0.19951111099999999</v>
      </c>
      <c r="C61" s="164"/>
      <c r="E61" s="114" t="s">
        <v>97</v>
      </c>
      <c r="F61" s="117">
        <v>469</v>
      </c>
      <c r="G61" s="115">
        <v>4.4999999999999997E-3</v>
      </c>
      <c r="J61" s="114"/>
      <c r="K61" s="114"/>
      <c r="L61" s="114"/>
    </row>
    <row r="62" spans="1:12" x14ac:dyDescent="0.25">
      <c r="A62" s="11" t="s">
        <v>96</v>
      </c>
      <c r="B62" s="117">
        <v>0.32327346899999998</v>
      </c>
      <c r="C62" s="164"/>
      <c r="E62" s="114" t="s">
        <v>81</v>
      </c>
      <c r="F62" s="117">
        <v>597</v>
      </c>
      <c r="G62" s="115">
        <v>5.7000000000000002E-3</v>
      </c>
      <c r="J62" s="114"/>
      <c r="K62" s="114"/>
      <c r="L62" s="114"/>
    </row>
    <row r="63" spans="1:12" x14ac:dyDescent="0.25">
      <c r="A63" s="11" t="s">
        <v>96</v>
      </c>
      <c r="B63" s="117">
        <v>0.52666122400000004</v>
      </c>
      <c r="C63" s="164"/>
      <c r="E63" s="114" t="s">
        <v>5</v>
      </c>
      <c r="F63" s="117">
        <v>762</v>
      </c>
      <c r="G63" s="115">
        <v>7.3000000000000001E-3</v>
      </c>
      <c r="J63" s="114"/>
      <c r="K63" s="114"/>
      <c r="L63" s="114"/>
    </row>
    <row r="64" spans="1:12" x14ac:dyDescent="0.25">
      <c r="A64" s="11" t="s">
        <v>96</v>
      </c>
      <c r="B64" s="117">
        <v>0.175600907</v>
      </c>
      <c r="C64" s="164"/>
      <c r="E64" s="114" t="s">
        <v>131</v>
      </c>
      <c r="F64" s="117">
        <v>440</v>
      </c>
      <c r="G64" s="115">
        <v>4.1999999999999997E-3</v>
      </c>
      <c r="J64" s="114"/>
      <c r="K64" s="114"/>
      <c r="L64" s="114"/>
    </row>
    <row r="65" spans="1:12" x14ac:dyDescent="0.25">
      <c r="A65" s="11" t="s">
        <v>96</v>
      </c>
      <c r="B65" s="117">
        <v>0.12551836699999999</v>
      </c>
      <c r="C65" s="164"/>
      <c r="E65" s="114" t="s">
        <v>98</v>
      </c>
      <c r="F65" s="117">
        <v>372</v>
      </c>
      <c r="G65" s="115">
        <v>3.5000000000000001E-3</v>
      </c>
      <c r="J65" s="114"/>
      <c r="K65" s="114"/>
      <c r="L65" s="114"/>
    </row>
    <row r="66" spans="1:12" x14ac:dyDescent="0.25">
      <c r="A66" s="11" t="s">
        <v>96</v>
      </c>
      <c r="B66" s="117">
        <v>1.469867574</v>
      </c>
      <c r="C66" s="164"/>
      <c r="E66" s="114" t="s">
        <v>132</v>
      </c>
      <c r="F66" s="125">
        <v>1273</v>
      </c>
      <c r="G66" s="115">
        <v>1.21E-2</v>
      </c>
      <c r="J66" s="114"/>
      <c r="K66" s="114"/>
      <c r="L66" s="114"/>
    </row>
    <row r="67" spans="1:12" x14ac:dyDescent="0.25">
      <c r="A67" s="11" t="s">
        <v>96</v>
      </c>
      <c r="B67" s="117">
        <v>0.47675737000000001</v>
      </c>
      <c r="C67" s="164"/>
      <c r="E67" s="114" t="s">
        <v>99</v>
      </c>
      <c r="F67" s="117">
        <v>725</v>
      </c>
      <c r="G67" s="115">
        <v>6.8999999999999999E-3</v>
      </c>
      <c r="J67" s="114"/>
      <c r="K67" s="114"/>
      <c r="L67" s="114"/>
    </row>
    <row r="68" spans="1:12" x14ac:dyDescent="0.25">
      <c r="A68" s="11" t="s">
        <v>96</v>
      </c>
      <c r="B68" s="117">
        <v>0.56321451199999994</v>
      </c>
      <c r="C68" s="164"/>
      <c r="E68" s="114" t="s">
        <v>100</v>
      </c>
      <c r="F68" s="117">
        <v>788</v>
      </c>
      <c r="G68" s="115">
        <v>7.4999999999999997E-3</v>
      </c>
      <c r="J68" s="114"/>
      <c r="K68" s="114"/>
      <c r="L68" s="114"/>
    </row>
    <row r="69" spans="1:12" x14ac:dyDescent="0.25">
      <c r="A69" s="11" t="s">
        <v>96</v>
      </c>
      <c r="B69" s="116">
        <v>9.0702900000000002E-7</v>
      </c>
      <c r="C69" s="164"/>
      <c r="E69" s="114" t="s">
        <v>39</v>
      </c>
      <c r="F69" s="117">
        <v>1</v>
      </c>
      <c r="G69" s="115">
        <v>0</v>
      </c>
      <c r="J69" s="114"/>
      <c r="K69" s="114"/>
      <c r="L69" s="114"/>
    </row>
    <row r="70" spans="1:12" x14ac:dyDescent="0.25">
      <c r="A70" s="11" t="s">
        <v>96</v>
      </c>
      <c r="B70" s="117">
        <v>0.53638185900000002</v>
      </c>
      <c r="C70" s="164"/>
      <c r="E70" s="114" t="s">
        <v>6</v>
      </c>
      <c r="F70" s="117">
        <v>769</v>
      </c>
      <c r="G70" s="115">
        <v>7.3000000000000001E-3</v>
      </c>
      <c r="J70" s="114"/>
      <c r="K70" s="114"/>
      <c r="L70" s="114"/>
    </row>
    <row r="71" spans="1:12" x14ac:dyDescent="0.25">
      <c r="A71" s="11" t="s">
        <v>96</v>
      </c>
      <c r="B71" s="117">
        <v>0.20637551000000001</v>
      </c>
      <c r="C71" s="164"/>
      <c r="E71" s="114" t="s">
        <v>101</v>
      </c>
      <c r="F71" s="117">
        <v>477</v>
      </c>
      <c r="G71" s="115">
        <v>4.4999999999999997E-3</v>
      </c>
      <c r="J71" s="114"/>
      <c r="K71" s="114"/>
      <c r="L71" s="114"/>
    </row>
    <row r="72" spans="1:12" x14ac:dyDescent="0.25">
      <c r="A72" s="11" t="s">
        <v>96</v>
      </c>
      <c r="B72" s="117">
        <v>7.1111099999999995E-4</v>
      </c>
      <c r="C72" s="164"/>
      <c r="E72" s="114" t="s">
        <v>102</v>
      </c>
      <c r="F72" s="117">
        <v>28</v>
      </c>
      <c r="G72" s="115">
        <v>2.9999999999999997E-4</v>
      </c>
      <c r="J72" s="114"/>
      <c r="K72" s="114"/>
      <c r="L72" s="114"/>
    </row>
    <row r="73" spans="1:12" x14ac:dyDescent="0.25">
      <c r="A73" s="11" t="s">
        <v>96</v>
      </c>
      <c r="B73" s="117">
        <v>10.727184579999999</v>
      </c>
      <c r="C73" s="164"/>
      <c r="E73" s="114" t="s">
        <v>82</v>
      </c>
      <c r="F73" s="125">
        <v>3439</v>
      </c>
      <c r="G73" s="115">
        <v>3.2800000000000003E-2</v>
      </c>
      <c r="J73" s="114"/>
      <c r="K73" s="114"/>
      <c r="L73" s="114"/>
    </row>
    <row r="74" spans="1:12" x14ac:dyDescent="0.25">
      <c r="A74" s="11" t="s">
        <v>96</v>
      </c>
      <c r="B74" s="117">
        <v>721.30612240000005</v>
      </c>
      <c r="C74" s="164"/>
      <c r="E74" s="114" t="s">
        <v>15</v>
      </c>
      <c r="F74" s="125">
        <v>28200</v>
      </c>
      <c r="G74" s="115">
        <v>0.26860000000000001</v>
      </c>
      <c r="J74" s="114"/>
      <c r="K74" s="114"/>
      <c r="L74" s="114"/>
    </row>
    <row r="75" spans="1:12" x14ac:dyDescent="0.25">
      <c r="A75" s="11" t="s">
        <v>96</v>
      </c>
      <c r="B75" s="117">
        <v>8.1859410000000004E-3</v>
      </c>
      <c r="C75" s="164"/>
      <c r="E75" s="114" t="s">
        <v>103</v>
      </c>
      <c r="F75" s="117">
        <v>95</v>
      </c>
      <c r="G75" s="115">
        <v>8.9999999999999998E-4</v>
      </c>
      <c r="J75" s="114"/>
      <c r="K75" s="114"/>
      <c r="L75" s="114"/>
    </row>
    <row r="76" spans="1:12" x14ac:dyDescent="0.25">
      <c r="A76" s="11" t="s">
        <v>96</v>
      </c>
      <c r="B76" s="117">
        <v>6.0844443999999998E-2</v>
      </c>
      <c r="C76" s="164"/>
      <c r="E76" s="114" t="s">
        <v>33</v>
      </c>
      <c r="F76" s="117">
        <v>259</v>
      </c>
      <c r="G76" s="115">
        <v>2.5000000000000001E-3</v>
      </c>
      <c r="J76" s="114"/>
      <c r="K76" s="114"/>
      <c r="L76" s="114"/>
    </row>
    <row r="77" spans="1:12" x14ac:dyDescent="0.25">
      <c r="A77" s="11" t="s">
        <v>96</v>
      </c>
      <c r="B77" s="117">
        <v>1.6530612E-2</v>
      </c>
      <c r="C77" s="164"/>
      <c r="E77" s="114" t="s">
        <v>142</v>
      </c>
      <c r="F77" s="117">
        <v>135</v>
      </c>
      <c r="G77" s="115">
        <v>1.2999999999999999E-3</v>
      </c>
      <c r="J77" s="114"/>
      <c r="K77" s="114"/>
      <c r="L77" s="114"/>
    </row>
    <row r="78" spans="1:12" x14ac:dyDescent="0.25">
      <c r="A78" s="11" t="s">
        <v>96</v>
      </c>
      <c r="B78" s="117">
        <v>3.8490703000000001E-2</v>
      </c>
      <c r="C78" s="164"/>
      <c r="E78" s="114" t="s">
        <v>105</v>
      </c>
      <c r="F78" s="117">
        <v>206</v>
      </c>
      <c r="G78" s="115">
        <v>2E-3</v>
      </c>
      <c r="J78" s="114"/>
      <c r="K78" s="114"/>
      <c r="L78" s="114"/>
    </row>
    <row r="79" spans="1:12" x14ac:dyDescent="0.25">
      <c r="A79" s="11" t="s">
        <v>96</v>
      </c>
      <c r="B79" s="116">
        <v>3.6281200000000002E-6</v>
      </c>
      <c r="C79" s="164"/>
      <c r="E79" s="114" t="s">
        <v>133</v>
      </c>
      <c r="F79" s="117">
        <v>2</v>
      </c>
      <c r="G79" s="115">
        <v>0</v>
      </c>
      <c r="J79" s="114"/>
      <c r="K79" s="114"/>
      <c r="L79" s="114"/>
    </row>
    <row r="80" spans="1:12" x14ac:dyDescent="0.25">
      <c r="A80" s="11" t="s">
        <v>96</v>
      </c>
      <c r="B80" s="117">
        <v>2.942041723</v>
      </c>
      <c r="C80" s="164"/>
      <c r="E80" s="114" t="s">
        <v>106</v>
      </c>
      <c r="F80" s="125">
        <v>1801</v>
      </c>
      <c r="G80" s="115">
        <v>1.72E-2</v>
      </c>
      <c r="J80" s="114"/>
      <c r="K80" s="114"/>
      <c r="L80" s="114"/>
    </row>
    <row r="81" spans="1:12" x14ac:dyDescent="0.25">
      <c r="A81" s="11" t="s">
        <v>96</v>
      </c>
      <c r="B81" s="117">
        <v>2.0681179000000001E-2</v>
      </c>
      <c r="C81" s="164"/>
      <c r="E81" s="114" t="s">
        <v>107</v>
      </c>
      <c r="F81" s="117">
        <v>151</v>
      </c>
      <c r="G81" s="115">
        <v>1.4E-3</v>
      </c>
      <c r="J81" s="114"/>
      <c r="K81" s="114"/>
      <c r="L81" s="114"/>
    </row>
    <row r="82" spans="1:12" x14ac:dyDescent="0.25">
      <c r="A82" s="11" t="s">
        <v>96</v>
      </c>
      <c r="B82" s="117">
        <v>5.804989E-3</v>
      </c>
      <c r="C82" s="164"/>
      <c r="E82" s="114" t="s">
        <v>134</v>
      </c>
      <c r="F82" s="117">
        <v>80</v>
      </c>
      <c r="G82" s="115">
        <v>8.0000000000000004E-4</v>
      </c>
      <c r="J82" s="114"/>
      <c r="K82" s="114"/>
      <c r="L82" s="114"/>
    </row>
    <row r="83" spans="1:12" x14ac:dyDescent="0.25">
      <c r="A83" s="11" t="s">
        <v>96</v>
      </c>
      <c r="B83" s="117">
        <v>1.727346939</v>
      </c>
      <c r="C83" s="164"/>
      <c r="E83" s="114" t="s">
        <v>19</v>
      </c>
      <c r="F83" s="125">
        <v>1380</v>
      </c>
      <c r="G83" s="115">
        <v>1.3100000000000001E-2</v>
      </c>
      <c r="J83" s="114"/>
      <c r="K83" s="114"/>
      <c r="L83" s="114"/>
    </row>
    <row r="84" spans="1:12" x14ac:dyDescent="0.25">
      <c r="A84" s="11" t="s">
        <v>96</v>
      </c>
      <c r="B84" s="117">
        <v>3.2653059999999999E-3</v>
      </c>
      <c r="C84" s="164"/>
      <c r="E84" s="114" t="s">
        <v>94</v>
      </c>
      <c r="F84" s="117">
        <v>60</v>
      </c>
      <c r="G84" s="115">
        <v>5.9999999999999995E-4</v>
      </c>
      <c r="J84" s="114"/>
      <c r="K84" s="114"/>
      <c r="L84" s="114"/>
    </row>
    <row r="85" spans="1:12" x14ac:dyDescent="0.25">
      <c r="A85" s="11" t="s">
        <v>96</v>
      </c>
      <c r="B85" s="117">
        <v>5.7691464850000003</v>
      </c>
      <c r="C85" s="164"/>
      <c r="E85" s="114" t="s">
        <v>108</v>
      </c>
      <c r="F85" s="125">
        <v>2522</v>
      </c>
      <c r="G85" s="115">
        <v>2.4E-2</v>
      </c>
      <c r="J85" s="114"/>
      <c r="K85" s="114"/>
      <c r="L85" s="114"/>
    </row>
    <row r="86" spans="1:12" x14ac:dyDescent="0.25">
      <c r="A86" s="11" t="s">
        <v>96</v>
      </c>
      <c r="B86" s="117">
        <v>2.946939E-3</v>
      </c>
      <c r="C86" s="164"/>
      <c r="E86" s="114" t="s">
        <v>21</v>
      </c>
      <c r="F86" s="117">
        <v>57</v>
      </c>
      <c r="G86" s="115">
        <v>5.0000000000000001E-4</v>
      </c>
      <c r="J86" s="114"/>
      <c r="K86" s="114"/>
      <c r="L86" s="114"/>
    </row>
    <row r="87" spans="1:12" x14ac:dyDescent="0.25">
      <c r="A87" s="11" t="s">
        <v>96</v>
      </c>
      <c r="B87" s="117">
        <v>9.5216327000000003E-2</v>
      </c>
      <c r="C87" s="164"/>
      <c r="E87" s="114" t="s">
        <v>22</v>
      </c>
      <c r="F87" s="117">
        <v>324</v>
      </c>
      <c r="G87" s="115">
        <v>3.0999999999999999E-3</v>
      </c>
      <c r="J87" s="114"/>
      <c r="K87" s="114"/>
      <c r="L87" s="114"/>
    </row>
    <row r="88" spans="1:12" x14ac:dyDescent="0.25">
      <c r="A88" s="11" t="s">
        <v>96</v>
      </c>
      <c r="B88" s="116">
        <v>8.1632699999999999E-6</v>
      </c>
      <c r="C88" s="164"/>
      <c r="E88" s="114" t="s">
        <v>109</v>
      </c>
      <c r="F88" s="117">
        <v>3</v>
      </c>
      <c r="G88" s="115">
        <v>0</v>
      </c>
      <c r="J88" s="114"/>
      <c r="K88" s="114"/>
      <c r="L88" s="114"/>
    </row>
    <row r="89" spans="1:12" x14ac:dyDescent="0.25">
      <c r="A89" s="11" t="s">
        <v>96</v>
      </c>
      <c r="B89" s="117">
        <v>92.178286619999994</v>
      </c>
      <c r="C89" s="164"/>
      <c r="E89" s="114" t="s">
        <v>9</v>
      </c>
      <c r="F89" s="125">
        <v>10081</v>
      </c>
      <c r="G89" s="115">
        <v>9.6000000000000002E-2</v>
      </c>
      <c r="J89" s="114"/>
      <c r="K89" s="114"/>
      <c r="L89" s="114"/>
    </row>
    <row r="90" spans="1:12" x14ac:dyDescent="0.25">
      <c r="A90" s="11" t="s">
        <v>96</v>
      </c>
      <c r="B90" s="117">
        <v>12.117029479999999</v>
      </c>
      <c r="C90" s="164"/>
      <c r="E90" s="114" t="s">
        <v>23</v>
      </c>
      <c r="F90" s="125">
        <v>3655</v>
      </c>
      <c r="G90" s="115">
        <v>3.4799999999999998E-2</v>
      </c>
      <c r="J90" s="114"/>
      <c r="K90" s="114"/>
      <c r="L90" s="114"/>
    </row>
    <row r="91" spans="1:12" x14ac:dyDescent="0.25">
      <c r="A91" s="11" t="s">
        <v>96</v>
      </c>
      <c r="B91" s="117">
        <v>1.0717179139999999</v>
      </c>
      <c r="C91" s="164"/>
      <c r="E91" s="114" t="s">
        <v>24</v>
      </c>
      <c r="F91" s="125">
        <v>1087</v>
      </c>
      <c r="G91" s="115">
        <v>1.04E-2</v>
      </c>
      <c r="J91" s="114"/>
      <c r="K91" s="114"/>
      <c r="L91" s="114"/>
    </row>
    <row r="92" spans="1:12" x14ac:dyDescent="0.25">
      <c r="A92" s="11" t="s">
        <v>96</v>
      </c>
      <c r="B92" s="117">
        <v>7.1111111000000005E-2</v>
      </c>
      <c r="C92" s="164"/>
      <c r="E92" s="114" t="s">
        <v>135</v>
      </c>
      <c r="F92" s="117">
        <v>280</v>
      </c>
      <c r="G92" s="115">
        <v>2.7000000000000001E-3</v>
      </c>
      <c r="J92" s="114"/>
      <c r="K92" s="114"/>
      <c r="L92" s="114"/>
    </row>
    <row r="93" spans="1:12" x14ac:dyDescent="0.25">
      <c r="A93" s="11" t="s">
        <v>96</v>
      </c>
      <c r="B93" s="117">
        <v>0.178003628</v>
      </c>
      <c r="C93" s="164"/>
      <c r="E93" s="114" t="s">
        <v>110</v>
      </c>
      <c r="F93" s="117">
        <v>443</v>
      </c>
      <c r="G93" s="115">
        <v>4.1999999999999997E-3</v>
      </c>
      <c r="J93" s="114"/>
      <c r="K93" s="114"/>
      <c r="L93" s="114"/>
    </row>
    <row r="94" spans="1:12" x14ac:dyDescent="0.25">
      <c r="A94" s="11" t="s">
        <v>96</v>
      </c>
      <c r="B94" s="117"/>
      <c r="C94" s="164"/>
      <c r="E94" s="114" t="s">
        <v>136</v>
      </c>
      <c r="F94" s="117"/>
      <c r="G94" s="115"/>
      <c r="J94" s="114"/>
      <c r="K94" s="114"/>
      <c r="L94" s="114"/>
    </row>
    <row r="95" spans="1:12" x14ac:dyDescent="0.25">
      <c r="A95" s="11" t="s">
        <v>96</v>
      </c>
      <c r="B95" s="117">
        <v>0.17084444400000001</v>
      </c>
      <c r="C95" s="164"/>
      <c r="E95" s="114" t="s">
        <v>25</v>
      </c>
      <c r="F95" s="117">
        <v>434</v>
      </c>
      <c r="G95" s="115">
        <v>4.1000000000000003E-3</v>
      </c>
      <c r="J95" s="114"/>
      <c r="K95" s="114"/>
      <c r="L95" s="114"/>
    </row>
    <row r="96" spans="1:12" x14ac:dyDescent="0.25">
      <c r="A96" s="11" t="s">
        <v>96</v>
      </c>
      <c r="B96" s="117">
        <v>1.5756226760000001</v>
      </c>
      <c r="C96" s="164"/>
      <c r="E96" s="114" t="s">
        <v>111</v>
      </c>
      <c r="F96" s="125">
        <v>1318</v>
      </c>
      <c r="G96" s="115">
        <v>1.26E-2</v>
      </c>
      <c r="J96" s="114"/>
      <c r="K96" s="114"/>
      <c r="L96" s="114"/>
    </row>
    <row r="97" spans="1:12" x14ac:dyDescent="0.25">
      <c r="A97" s="11" t="s">
        <v>96</v>
      </c>
      <c r="B97" s="117">
        <v>9.0702950000000008E-3</v>
      </c>
      <c r="C97" s="164"/>
      <c r="E97" s="114" t="s">
        <v>137</v>
      </c>
      <c r="F97" s="117">
        <v>100</v>
      </c>
      <c r="G97" s="115">
        <v>1E-3</v>
      </c>
      <c r="J97" s="114"/>
      <c r="K97" s="114"/>
      <c r="L97" s="114"/>
    </row>
    <row r="98" spans="1:12" x14ac:dyDescent="0.25">
      <c r="A98" s="11" t="s">
        <v>96</v>
      </c>
      <c r="B98" s="117">
        <v>0.134444444</v>
      </c>
      <c r="C98" s="164"/>
      <c r="E98" s="114" t="s">
        <v>112</v>
      </c>
      <c r="F98" s="117">
        <v>385</v>
      </c>
      <c r="G98" s="115">
        <v>3.7000000000000002E-3</v>
      </c>
      <c r="J98" s="114"/>
      <c r="K98" s="114"/>
      <c r="L98" s="114"/>
    </row>
    <row r="99" spans="1:12" x14ac:dyDescent="0.25">
      <c r="A99" s="11" t="s">
        <v>96</v>
      </c>
      <c r="B99" s="117">
        <v>0.14512471699999999</v>
      </c>
      <c r="C99" s="164"/>
      <c r="E99" s="114" t="s">
        <v>113</v>
      </c>
      <c r="F99" s="117">
        <v>400</v>
      </c>
      <c r="G99" s="115">
        <v>3.8E-3</v>
      </c>
      <c r="J99" s="114"/>
      <c r="K99" s="114"/>
      <c r="L99" s="114"/>
    </row>
    <row r="100" spans="1:12" x14ac:dyDescent="0.25">
      <c r="A100" s="11" t="s">
        <v>96</v>
      </c>
      <c r="B100" s="117">
        <v>0.222244898</v>
      </c>
      <c r="C100" s="164"/>
      <c r="E100" s="114" t="s">
        <v>114</v>
      </c>
      <c r="F100" s="117">
        <v>495</v>
      </c>
      <c r="G100" s="115">
        <v>4.7000000000000002E-3</v>
      </c>
      <c r="J100" s="114"/>
      <c r="K100" s="114"/>
      <c r="L100" s="114"/>
    </row>
    <row r="101" spans="1:12" x14ac:dyDescent="0.25">
      <c r="A101" s="11" t="s">
        <v>96</v>
      </c>
      <c r="B101" s="117">
        <v>0.17880816299999999</v>
      </c>
      <c r="C101" s="164"/>
      <c r="E101" s="114" t="s">
        <v>115</v>
      </c>
      <c r="F101" s="117">
        <v>444</v>
      </c>
      <c r="G101" s="115">
        <v>4.1999999999999997E-3</v>
      </c>
      <c r="J101" s="114"/>
      <c r="K101" s="114"/>
      <c r="L101" s="114"/>
    </row>
    <row r="102" spans="1:12" x14ac:dyDescent="0.25">
      <c r="A102" s="11" t="s">
        <v>96</v>
      </c>
      <c r="B102" s="117">
        <v>0.47807346899999997</v>
      </c>
      <c r="C102" s="164"/>
      <c r="E102" s="114" t="s">
        <v>26</v>
      </c>
      <c r="F102" s="117">
        <v>726</v>
      </c>
      <c r="G102" s="115">
        <v>6.8999999999999999E-3</v>
      </c>
      <c r="J102" s="114"/>
      <c r="K102" s="114"/>
      <c r="L102" s="114"/>
    </row>
    <row r="103" spans="1:12" x14ac:dyDescent="0.25">
      <c r="A103" s="11" t="s">
        <v>96</v>
      </c>
      <c r="B103" s="117">
        <v>0.27238457999999999</v>
      </c>
      <c r="C103" s="164"/>
      <c r="E103" s="114" t="s">
        <v>56</v>
      </c>
      <c r="F103" s="117">
        <v>548</v>
      </c>
      <c r="G103" s="115">
        <v>5.1999999999999998E-3</v>
      </c>
      <c r="J103" s="114"/>
      <c r="K103" s="114"/>
      <c r="L103" s="114"/>
    </row>
    <row r="104" spans="1:12" x14ac:dyDescent="0.25">
      <c r="A104" s="11" t="s">
        <v>96</v>
      </c>
      <c r="B104" s="117">
        <v>3.5883183669999998</v>
      </c>
      <c r="C104" s="164"/>
      <c r="E104" s="114" t="s">
        <v>138</v>
      </c>
      <c r="F104" s="125">
        <v>1989</v>
      </c>
      <c r="G104" s="115">
        <v>1.89E-2</v>
      </c>
      <c r="J104" s="114"/>
      <c r="K104" s="114"/>
      <c r="L104" s="114"/>
    </row>
    <row r="105" spans="1:12" x14ac:dyDescent="0.25">
      <c r="A105" s="11" t="s">
        <v>96</v>
      </c>
      <c r="B105" s="117">
        <v>1.2416327E-2</v>
      </c>
      <c r="C105" s="164"/>
      <c r="E105" s="114" t="s">
        <v>116</v>
      </c>
      <c r="F105" s="114">
        <v>117</v>
      </c>
      <c r="G105" s="115">
        <v>1.1000000000000001E-3</v>
      </c>
      <c r="J105" s="114"/>
      <c r="K105" s="114"/>
      <c r="L105" s="114"/>
    </row>
    <row r="106" spans="1:12" x14ac:dyDescent="0.25">
      <c r="A106" s="11" t="s">
        <v>96</v>
      </c>
      <c r="B106" s="117"/>
      <c r="C106" s="164"/>
      <c r="E106" s="114" t="s">
        <v>139</v>
      </c>
      <c r="F106" s="114"/>
      <c r="G106" s="115"/>
      <c r="J106" s="114"/>
      <c r="K106" s="114"/>
      <c r="L106" s="114"/>
    </row>
    <row r="107" spans="1:12" x14ac:dyDescent="0.25">
      <c r="A107" s="11" t="s">
        <v>96</v>
      </c>
      <c r="B107" s="117">
        <v>9.4629478000000003E-2</v>
      </c>
      <c r="C107" s="164"/>
      <c r="E107" s="114" t="s">
        <v>117</v>
      </c>
      <c r="F107" s="117">
        <v>323</v>
      </c>
      <c r="G107" s="115">
        <v>3.0999999999999999E-3</v>
      </c>
      <c r="J107" s="114"/>
      <c r="K107" s="114"/>
      <c r="L107" s="114"/>
    </row>
    <row r="108" spans="1:12" x14ac:dyDescent="0.25">
      <c r="A108" s="11" t="s">
        <v>96</v>
      </c>
      <c r="B108" s="117">
        <v>4.5024798190000004</v>
      </c>
      <c r="C108" s="164"/>
      <c r="E108" s="114" t="s">
        <v>28</v>
      </c>
      <c r="F108" s="125">
        <v>2228</v>
      </c>
      <c r="G108" s="115">
        <v>2.12E-2</v>
      </c>
      <c r="J108" s="114"/>
      <c r="K108" s="114"/>
      <c r="L108" s="114"/>
    </row>
    <row r="109" spans="1:12" x14ac:dyDescent="0.25">
      <c r="A109" s="11" t="s">
        <v>96</v>
      </c>
      <c r="B109" s="116">
        <v>2.26757E-5</v>
      </c>
      <c r="C109" s="164"/>
      <c r="E109" s="114" t="s">
        <v>92</v>
      </c>
      <c r="F109" s="114">
        <v>5</v>
      </c>
      <c r="G109" s="115">
        <v>0</v>
      </c>
      <c r="J109" s="114"/>
      <c r="K109" s="114"/>
      <c r="L109" s="114"/>
    </row>
    <row r="110" spans="1:12" x14ac:dyDescent="0.25">
      <c r="A110" s="11" t="s">
        <v>96</v>
      </c>
      <c r="B110" s="117">
        <v>2.7303628120000001</v>
      </c>
      <c r="C110" s="164"/>
      <c r="E110" s="114" t="s">
        <v>118</v>
      </c>
      <c r="F110" s="125">
        <v>1735</v>
      </c>
      <c r="G110" s="115">
        <v>1.6500000000000001E-2</v>
      </c>
      <c r="J110" s="114"/>
      <c r="K110" s="114"/>
      <c r="L110" s="114"/>
    </row>
    <row r="111" spans="1:12" x14ac:dyDescent="0.25">
      <c r="A111" s="11" t="s">
        <v>96</v>
      </c>
      <c r="B111" s="117">
        <v>3.7010431000000003E-2</v>
      </c>
      <c r="C111" s="164"/>
      <c r="E111" s="114" t="s">
        <v>85</v>
      </c>
      <c r="F111" s="117">
        <v>202</v>
      </c>
      <c r="G111" s="115">
        <v>1.9E-3</v>
      </c>
      <c r="J111" s="114"/>
      <c r="K111" s="114"/>
      <c r="L111" s="114"/>
    </row>
    <row r="112" spans="1:12" x14ac:dyDescent="0.25">
      <c r="A112" s="11" t="s">
        <v>96</v>
      </c>
      <c r="B112" s="117">
        <v>1.218395465</v>
      </c>
      <c r="C112" s="164"/>
      <c r="E112" s="114" t="s">
        <v>119</v>
      </c>
      <c r="F112" s="125">
        <v>1159</v>
      </c>
      <c r="G112" s="115">
        <v>1.0999999999999999E-2</v>
      </c>
      <c r="J112" s="114"/>
      <c r="K112" s="114"/>
      <c r="L112" s="114"/>
    </row>
    <row r="113" spans="1:12" x14ac:dyDescent="0.25">
      <c r="A113" s="11" t="s">
        <v>96</v>
      </c>
      <c r="B113" s="117">
        <v>0.81687165500000003</v>
      </c>
      <c r="C113" s="164"/>
      <c r="E113" s="114" t="s">
        <v>29</v>
      </c>
      <c r="F113" s="117">
        <v>949</v>
      </c>
      <c r="G113" s="115">
        <v>8.9999999999999993E-3</v>
      </c>
      <c r="J113" s="114"/>
      <c r="K113" s="114"/>
      <c r="L113" s="114"/>
    </row>
    <row r="114" spans="1:12" x14ac:dyDescent="0.25">
      <c r="A114" s="11" t="s">
        <v>96</v>
      </c>
      <c r="B114" s="117">
        <v>68.495328799999996</v>
      </c>
      <c r="C114" s="164"/>
      <c r="E114" s="114" t="s">
        <v>16</v>
      </c>
      <c r="F114" s="125">
        <v>8690</v>
      </c>
      <c r="G114" s="115">
        <v>8.2799999999999999E-2</v>
      </c>
      <c r="J114" s="114"/>
      <c r="K114" s="114"/>
      <c r="L114" s="114"/>
    </row>
    <row r="115" spans="1:12" x14ac:dyDescent="0.25">
      <c r="A115" s="11" t="s">
        <v>96</v>
      </c>
      <c r="B115" s="117">
        <v>2.8544907030000002</v>
      </c>
      <c r="C115" s="164"/>
      <c r="E115" s="114" t="s">
        <v>54</v>
      </c>
      <c r="F115" s="125">
        <v>1774</v>
      </c>
      <c r="G115" s="115">
        <v>1.6899999999999998E-2</v>
      </c>
      <c r="J115" s="114"/>
      <c r="K115" s="114"/>
      <c r="L115" s="114"/>
    </row>
    <row r="116" spans="1:12" x14ac:dyDescent="0.25">
      <c r="A116" s="11" t="s">
        <v>96</v>
      </c>
      <c r="B116" s="117">
        <v>3.9510200000000004E-3</v>
      </c>
      <c r="C116" s="164"/>
      <c r="E116" s="114" t="s">
        <v>37</v>
      </c>
      <c r="F116" s="117">
        <v>66</v>
      </c>
      <c r="G116" s="115">
        <v>5.9999999999999995E-4</v>
      </c>
      <c r="J116" s="114"/>
      <c r="K116" s="114"/>
      <c r="L116" s="114"/>
    </row>
    <row r="117" spans="1:12" x14ac:dyDescent="0.25">
      <c r="A117" s="11" t="s">
        <v>96</v>
      </c>
      <c r="B117" s="117">
        <v>4.1927437999999997E-2</v>
      </c>
      <c r="C117" s="164"/>
      <c r="E117" s="114" t="s">
        <v>120</v>
      </c>
      <c r="F117" s="117">
        <v>215</v>
      </c>
      <c r="G117" s="115">
        <v>2E-3</v>
      </c>
      <c r="J117" s="114"/>
      <c r="K117" s="114"/>
      <c r="L117" s="114"/>
    </row>
    <row r="118" spans="1:12" x14ac:dyDescent="0.25">
      <c r="A118" s="11" t="s">
        <v>96</v>
      </c>
      <c r="B118" s="117">
        <v>0.2322322</v>
      </c>
      <c r="C118" s="164"/>
      <c r="E118" s="114" t="s">
        <v>121</v>
      </c>
      <c r="F118" s="114">
        <v>506</v>
      </c>
      <c r="G118" s="115">
        <v>4.7999999999999996E-3</v>
      </c>
      <c r="J118" s="114"/>
      <c r="K118" s="114"/>
      <c r="L118" s="114"/>
    </row>
    <row r="119" spans="1:12" x14ac:dyDescent="0.25">
      <c r="A119" s="11" t="s">
        <v>96</v>
      </c>
      <c r="B119" s="117">
        <v>0.172422676</v>
      </c>
      <c r="C119" s="164"/>
      <c r="E119" s="114" t="s">
        <v>32</v>
      </c>
      <c r="F119" s="114">
        <v>436</v>
      </c>
      <c r="G119" s="115">
        <v>4.1999999999999997E-3</v>
      </c>
      <c r="J119" s="114"/>
      <c r="K119" s="114"/>
      <c r="L119" s="114"/>
    </row>
    <row r="120" spans="1:12" x14ac:dyDescent="0.25">
      <c r="A120" s="11" t="s">
        <v>96</v>
      </c>
      <c r="B120" s="117">
        <v>8.7165500000000004E-4</v>
      </c>
      <c r="C120" s="164"/>
      <c r="E120" s="114" t="s">
        <v>122</v>
      </c>
      <c r="F120" s="114">
        <v>31</v>
      </c>
      <c r="G120" s="115">
        <v>2.9999999999999997E-4</v>
      </c>
      <c r="J120" s="114"/>
      <c r="K120" s="114"/>
      <c r="L120" s="114"/>
    </row>
    <row r="121" spans="1:12" x14ac:dyDescent="0.25">
      <c r="A121" s="11" t="s">
        <v>96</v>
      </c>
      <c r="B121" s="117">
        <v>1.7273469E-2</v>
      </c>
      <c r="C121" s="164"/>
      <c r="E121" s="114" t="s">
        <v>123</v>
      </c>
      <c r="F121" s="114">
        <v>138</v>
      </c>
      <c r="G121" s="115">
        <v>1.2999999999999999E-3</v>
      </c>
      <c r="J121" s="114"/>
      <c r="K121" s="114"/>
      <c r="L121" s="114"/>
    </row>
    <row r="122" spans="1:12" x14ac:dyDescent="0.25">
      <c r="A122" s="11" t="s">
        <v>96</v>
      </c>
      <c r="B122" s="117">
        <v>1.30612E-4</v>
      </c>
      <c r="C122" s="164"/>
      <c r="E122" s="114" t="s">
        <v>124</v>
      </c>
      <c r="F122" s="114">
        <v>12</v>
      </c>
      <c r="G122" s="115">
        <v>1E-4</v>
      </c>
      <c r="J122" s="114"/>
      <c r="K122" s="114"/>
      <c r="L122" s="114"/>
    </row>
    <row r="123" spans="1:12" x14ac:dyDescent="0.25">
      <c r="A123" s="11" t="s">
        <v>96</v>
      </c>
      <c r="B123" s="116">
        <v>2.26757E-5</v>
      </c>
      <c r="C123" s="164"/>
      <c r="E123" s="114" t="s">
        <v>140</v>
      </c>
      <c r="F123" s="114">
        <v>5</v>
      </c>
      <c r="G123" s="115">
        <v>0</v>
      </c>
      <c r="J123" s="114"/>
      <c r="K123" s="114"/>
      <c r="L123" s="114"/>
    </row>
    <row r="124" spans="1:12" x14ac:dyDescent="0.25">
      <c r="A124" s="11" t="s">
        <v>96</v>
      </c>
      <c r="B124" s="117">
        <v>8.360359184</v>
      </c>
      <c r="C124" s="164"/>
      <c r="E124" s="114" t="s">
        <v>125</v>
      </c>
      <c r="F124" s="118">
        <v>3036</v>
      </c>
      <c r="G124" s="115">
        <v>2.8899999999999999E-2</v>
      </c>
      <c r="J124" s="114"/>
      <c r="K124" s="114"/>
      <c r="L124" s="114"/>
    </row>
    <row r="125" spans="1:12" x14ac:dyDescent="0.25">
      <c r="A125" s="11" t="s">
        <v>96</v>
      </c>
      <c r="B125" s="117">
        <v>4.0716550000000004E-3</v>
      </c>
      <c r="C125" s="164"/>
      <c r="E125" s="114" t="s">
        <v>31</v>
      </c>
      <c r="F125" s="114">
        <v>67</v>
      </c>
      <c r="G125" s="115">
        <v>5.9999999999999995E-4</v>
      </c>
      <c r="J125" s="114"/>
      <c r="K125" s="114"/>
      <c r="L125" s="114"/>
    </row>
    <row r="126" spans="1:12" x14ac:dyDescent="0.25">
      <c r="A126" s="11" t="s">
        <v>96</v>
      </c>
      <c r="B126" s="117">
        <v>5.1020409999999999E-3</v>
      </c>
      <c r="C126" s="164"/>
      <c r="E126" s="114" t="s">
        <v>141</v>
      </c>
      <c r="F126" s="114">
        <v>75</v>
      </c>
      <c r="G126" s="115">
        <v>6.9999999999999999E-4</v>
      </c>
      <c r="J126" s="114"/>
      <c r="K126" s="114"/>
      <c r="L126" s="114"/>
    </row>
    <row r="127" spans="1:12" x14ac:dyDescent="0.25">
      <c r="A127" s="11" t="s">
        <v>96</v>
      </c>
      <c r="B127" s="117">
        <v>12.41723356</v>
      </c>
      <c r="C127" s="164"/>
      <c r="E127" s="114" t="s">
        <v>126</v>
      </c>
      <c r="F127" s="118">
        <v>3700</v>
      </c>
      <c r="G127" s="115">
        <v>3.5200000000000002E-2</v>
      </c>
      <c r="J127" s="114"/>
      <c r="K127" s="114"/>
      <c r="L127" s="114"/>
    </row>
    <row r="128" spans="1:12" x14ac:dyDescent="0.25">
      <c r="A128" s="11" t="s">
        <v>96</v>
      </c>
      <c r="B128" s="117">
        <v>0.116248526</v>
      </c>
      <c r="C128" s="164"/>
      <c r="E128" s="114" t="s">
        <v>127</v>
      </c>
      <c r="F128" s="114">
        <v>358</v>
      </c>
      <c r="G128" s="115">
        <v>3.3999999999999998E-3</v>
      </c>
      <c r="J128" s="114"/>
      <c r="K128" s="114"/>
      <c r="L128" s="114"/>
    </row>
    <row r="129" spans="1:12" x14ac:dyDescent="0.25">
      <c r="A129" s="11" t="s">
        <v>96</v>
      </c>
      <c r="B129" s="117">
        <v>0.65532879799999999</v>
      </c>
      <c r="C129" s="164"/>
      <c r="E129" s="114" t="s">
        <v>128</v>
      </c>
      <c r="F129" s="114">
        <v>850</v>
      </c>
      <c r="G129" s="115">
        <v>8.0999999999999996E-3</v>
      </c>
      <c r="J129" s="114"/>
      <c r="K129" s="114"/>
      <c r="L129" s="114"/>
    </row>
    <row r="130" spans="1:12" x14ac:dyDescent="0.25">
      <c r="A130" s="11" t="s">
        <v>96</v>
      </c>
      <c r="B130" s="117">
        <v>75.441632650000003</v>
      </c>
      <c r="C130" s="164"/>
      <c r="E130" s="114" t="s">
        <v>38</v>
      </c>
      <c r="F130" s="118">
        <v>9120</v>
      </c>
      <c r="G130" s="115">
        <v>8.6900000000000005E-2</v>
      </c>
      <c r="J130" s="114"/>
      <c r="K130" s="114"/>
      <c r="L130" s="114"/>
    </row>
    <row r="131" spans="1:12" x14ac:dyDescent="0.25">
      <c r="A131" s="11" t="s">
        <v>96</v>
      </c>
      <c r="B131" s="117">
        <v>0.40716553300000002</v>
      </c>
      <c r="C131" s="164"/>
      <c r="E131" s="114" t="s">
        <v>129</v>
      </c>
      <c r="F131" s="114">
        <v>670</v>
      </c>
      <c r="G131" s="115">
        <v>6.4000000000000003E-3</v>
      </c>
      <c r="J131" s="114"/>
      <c r="K131" s="114"/>
      <c r="L131" s="114"/>
    </row>
    <row r="132" spans="1:12" x14ac:dyDescent="0.25">
      <c r="A132" s="11" t="s">
        <v>96</v>
      </c>
      <c r="B132" s="117">
        <v>0.59216689300000003</v>
      </c>
      <c r="C132" s="164"/>
      <c r="E132" s="114" t="s">
        <v>12</v>
      </c>
      <c r="F132" s="114">
        <v>808</v>
      </c>
      <c r="G132" s="115">
        <v>7.7000000000000002E-3</v>
      </c>
      <c r="J132" s="114"/>
      <c r="K132" s="114"/>
      <c r="L132" s="114"/>
    </row>
    <row r="133" spans="1:12" x14ac:dyDescent="0.25">
      <c r="A133" s="11" t="s">
        <v>96</v>
      </c>
      <c r="B133" s="117">
        <v>2.5478459999999999E-3</v>
      </c>
      <c r="C133" s="164"/>
      <c r="E133" s="114" t="s">
        <v>47</v>
      </c>
      <c r="F133" s="114">
        <v>53</v>
      </c>
      <c r="G133" s="115">
        <v>5.0000000000000001E-4</v>
      </c>
      <c r="J133" s="114"/>
      <c r="K133" s="114"/>
      <c r="L133" s="114"/>
    </row>
    <row r="134" spans="1:12" x14ac:dyDescent="0.25">
      <c r="A134" s="150" t="s">
        <v>96</v>
      </c>
      <c r="B134" s="152">
        <v>3.051247E-3</v>
      </c>
      <c r="C134" s="165"/>
      <c r="D134" s="12"/>
      <c r="E134" s="153" t="s">
        <v>86</v>
      </c>
      <c r="F134" s="153">
        <v>58</v>
      </c>
      <c r="G134" s="119">
        <v>5.9999999999999995E-4</v>
      </c>
      <c r="H134" s="12"/>
      <c r="I134" s="12"/>
      <c r="J134" s="153"/>
      <c r="K134" s="114"/>
      <c r="L134" s="114"/>
    </row>
    <row r="135" spans="1:12" x14ac:dyDescent="0.25">
      <c r="A135" s="11" t="s">
        <v>149</v>
      </c>
      <c r="B135">
        <v>196.42447199265376</v>
      </c>
      <c r="C135" s="11">
        <v>1715.4640438475665</v>
      </c>
      <c r="E135" s="127" t="s">
        <v>99</v>
      </c>
      <c r="F135">
        <v>3700</v>
      </c>
      <c r="G135" s="21">
        <v>0.14015151515151514</v>
      </c>
      <c r="J135" s="11">
        <v>26400</v>
      </c>
    </row>
    <row r="136" spans="1:12" x14ac:dyDescent="0.25">
      <c r="A136" s="11" t="s">
        <v>149</v>
      </c>
      <c r="B136">
        <v>1.4600694444444442</v>
      </c>
      <c r="E136" s="127" t="s">
        <v>6</v>
      </c>
      <c r="F136">
        <v>319</v>
      </c>
      <c r="G136" s="21">
        <v>1.2083333333333333E-2</v>
      </c>
    </row>
    <row r="137" spans="1:12" x14ac:dyDescent="0.25">
      <c r="A137" s="11" t="s">
        <v>149</v>
      </c>
      <c r="B137">
        <v>973.48727330119391</v>
      </c>
      <c r="E137" s="127" t="s">
        <v>82</v>
      </c>
      <c r="F137">
        <v>8237</v>
      </c>
      <c r="G137" s="21">
        <v>0.31200757575757576</v>
      </c>
    </row>
    <row r="138" spans="1:12" x14ac:dyDescent="0.25">
      <c r="A138" s="11" t="s">
        <v>149</v>
      </c>
      <c r="B138">
        <v>2.1823347107438016</v>
      </c>
      <c r="E138" s="127" t="s">
        <v>151</v>
      </c>
      <c r="F138">
        <v>390</v>
      </c>
      <c r="G138" s="21">
        <v>1.4772727272727272E-2</v>
      </c>
    </row>
    <row r="139" spans="1:12" x14ac:dyDescent="0.25">
      <c r="A139" s="11" t="s">
        <v>149</v>
      </c>
      <c r="B139">
        <v>2.1267361111111107</v>
      </c>
      <c r="E139" s="127" t="s">
        <v>15</v>
      </c>
      <c r="F139">
        <v>385</v>
      </c>
      <c r="G139" s="21">
        <v>1.4583333333333334E-2</v>
      </c>
    </row>
    <row r="140" spans="1:12" x14ac:dyDescent="0.25">
      <c r="A140" s="11" t="s">
        <v>149</v>
      </c>
      <c r="B140">
        <v>0.85422405876951346</v>
      </c>
      <c r="E140" s="127" t="s">
        <v>152</v>
      </c>
      <c r="F140">
        <v>244</v>
      </c>
      <c r="G140" s="21">
        <v>9.242424242424243E-3</v>
      </c>
    </row>
    <row r="141" spans="1:12" x14ac:dyDescent="0.25">
      <c r="A141" s="11" t="s">
        <v>149</v>
      </c>
      <c r="B141">
        <v>180.71913739669421</v>
      </c>
      <c r="E141" s="127" t="s">
        <v>94</v>
      </c>
      <c r="F141">
        <v>3549</v>
      </c>
      <c r="G141" s="21">
        <v>0.13443181818181818</v>
      </c>
    </row>
    <row r="142" spans="1:12" x14ac:dyDescent="0.25">
      <c r="A142" s="11" t="s">
        <v>149</v>
      </c>
      <c r="B142">
        <v>44.950929752066124</v>
      </c>
      <c r="E142" s="127" t="s">
        <v>136</v>
      </c>
      <c r="F142">
        <v>1770</v>
      </c>
      <c r="G142" s="21">
        <v>6.7045454545454547E-2</v>
      </c>
    </row>
    <row r="143" spans="1:12" x14ac:dyDescent="0.25">
      <c r="A143" s="11" t="s">
        <v>149</v>
      </c>
      <c r="B143">
        <v>19.978191000918272</v>
      </c>
      <c r="E143" s="127" t="s">
        <v>153</v>
      </c>
      <c r="F143">
        <v>1180</v>
      </c>
      <c r="G143" s="21">
        <v>4.46969696969697E-2</v>
      </c>
    </row>
    <row r="144" spans="1:12" x14ac:dyDescent="0.25">
      <c r="A144" s="11" t="s">
        <v>149</v>
      </c>
      <c r="B144">
        <v>265.29499540863179</v>
      </c>
      <c r="E144" s="127" t="s">
        <v>16</v>
      </c>
      <c r="F144">
        <v>4300</v>
      </c>
      <c r="G144" s="21">
        <v>0.16287878787878787</v>
      </c>
    </row>
    <row r="145" spans="1:11" x14ac:dyDescent="0.25">
      <c r="A145" s="11" t="s">
        <v>149</v>
      </c>
      <c r="B145">
        <v>3.1829803719008267</v>
      </c>
      <c r="E145" s="127" t="s">
        <v>32</v>
      </c>
      <c r="F145">
        <v>471</v>
      </c>
      <c r="G145" s="21">
        <v>1.7840909090909091E-2</v>
      </c>
    </row>
    <row r="146" spans="1:11" x14ac:dyDescent="0.25">
      <c r="A146" s="11" t="s">
        <v>149</v>
      </c>
      <c r="B146">
        <v>8.0707644628099193E-2</v>
      </c>
      <c r="E146" s="127" t="s">
        <v>126</v>
      </c>
      <c r="F146">
        <v>75</v>
      </c>
      <c r="G146" s="21">
        <v>2.840909090909091E-3</v>
      </c>
    </row>
    <row r="147" spans="1:11" x14ac:dyDescent="0.25">
      <c r="A147" s="11" t="s">
        <v>149</v>
      </c>
      <c r="B147">
        <v>4.060835629017447</v>
      </c>
      <c r="E147" s="127" t="s">
        <v>128</v>
      </c>
      <c r="F147">
        <v>532</v>
      </c>
      <c r="G147" s="21">
        <v>2.0151515151515153E-2</v>
      </c>
    </row>
    <row r="148" spans="1:11" x14ac:dyDescent="0.25">
      <c r="A148" s="150" t="s">
        <v>149</v>
      </c>
      <c r="B148" s="12">
        <v>20.661157024793393</v>
      </c>
      <c r="C148" s="150"/>
      <c r="D148" s="12"/>
      <c r="E148" s="12" t="s">
        <v>38</v>
      </c>
      <c r="F148" s="12">
        <v>1200</v>
      </c>
      <c r="G148" s="27">
        <v>4.5454545454545456E-2</v>
      </c>
      <c r="H148" s="12"/>
      <c r="I148" s="12"/>
      <c r="J148" s="12"/>
    </row>
    <row r="149" spans="1:11" x14ac:dyDescent="0.25">
      <c r="A149" s="11" t="s">
        <v>155</v>
      </c>
      <c r="B149" s="146">
        <f>POWER((F149/$J$149)*100, 2)</f>
        <v>0</v>
      </c>
      <c r="C149" s="11">
        <f>SUM(B149:B192)</f>
        <v>1314.9089878599075</v>
      </c>
      <c r="D149" s="146"/>
      <c r="E149" s="146" t="s">
        <v>17</v>
      </c>
      <c r="F149" s="110"/>
      <c r="H149" s="146"/>
      <c r="I149" s="146"/>
      <c r="J149" s="146">
        <f>40000+100</f>
        <v>40100</v>
      </c>
      <c r="K149" s="146"/>
    </row>
    <row r="150" spans="1:11" x14ac:dyDescent="0.25">
      <c r="A150" s="11" t="s">
        <v>155</v>
      </c>
      <c r="B150" s="146">
        <f t="shared" ref="B150:B192" si="8">POWER((F150/$J$149)*100, 2)</f>
        <v>0.48755915697041691</v>
      </c>
      <c r="D150" s="146"/>
      <c r="E150" s="146" t="s">
        <v>97</v>
      </c>
      <c r="F150" s="110">
        <v>280</v>
      </c>
      <c r="G150" s="21">
        <f>F150/$J$149</f>
        <v>6.9825436408977558E-3</v>
      </c>
      <c r="H150" s="146"/>
      <c r="I150" s="146"/>
      <c r="J150" s="76"/>
      <c r="K150" s="146"/>
    </row>
    <row r="151" spans="1:11" x14ac:dyDescent="0.25">
      <c r="A151" s="11" t="s">
        <v>155</v>
      </c>
      <c r="B151" s="146">
        <f t="shared" si="8"/>
        <v>1.1919629853048177</v>
      </c>
      <c r="D151" s="146"/>
      <c r="E151" s="146" t="s">
        <v>5</v>
      </c>
      <c r="F151" s="110">
        <v>437.8</v>
      </c>
      <c r="G151" s="21">
        <f>F151/$J$149</f>
        <v>1.0917705735660848E-2</v>
      </c>
      <c r="H151" s="146"/>
      <c r="I151" s="146"/>
      <c r="J151" s="76"/>
      <c r="K151" s="146"/>
    </row>
    <row r="152" spans="1:11" x14ac:dyDescent="0.25">
      <c r="A152" s="11" t="s">
        <v>155</v>
      </c>
      <c r="B152" s="146">
        <f t="shared" si="8"/>
        <v>18.131455961094769</v>
      </c>
      <c r="D152" s="146"/>
      <c r="E152" s="146" t="s">
        <v>6</v>
      </c>
      <c r="F152" s="110">
        <v>1707.5</v>
      </c>
      <c r="G152" s="21">
        <f t="shared" ref="G152:G192" si="9">F152/$J$149</f>
        <v>4.2581047381546132E-2</v>
      </c>
      <c r="H152" s="146"/>
      <c r="I152" s="146"/>
      <c r="J152" s="76"/>
      <c r="K152" s="146"/>
    </row>
    <row r="153" spans="1:11" x14ac:dyDescent="0.25">
      <c r="A153" s="11" t="s">
        <v>155</v>
      </c>
      <c r="B153" s="146">
        <f t="shared" si="8"/>
        <v>0</v>
      </c>
      <c r="D153" s="146"/>
      <c r="E153" s="146" t="s">
        <v>168</v>
      </c>
      <c r="F153" s="110"/>
      <c r="H153" s="146"/>
      <c r="I153" s="146"/>
      <c r="J153" s="76"/>
      <c r="K153" s="146"/>
    </row>
    <row r="154" spans="1:11" x14ac:dyDescent="0.25">
      <c r="A154" s="11" t="s">
        <v>155</v>
      </c>
      <c r="B154" s="146">
        <f t="shared" si="8"/>
        <v>0.55969801182828471</v>
      </c>
      <c r="D154" s="146"/>
      <c r="E154" s="146" t="s">
        <v>82</v>
      </c>
      <c r="F154" s="110">
        <v>300</v>
      </c>
      <c r="G154" s="21">
        <f t="shared" si="9"/>
        <v>7.481296758104738E-3</v>
      </c>
      <c r="H154" s="146"/>
      <c r="I154" s="146"/>
      <c r="J154" s="76"/>
      <c r="K154" s="146"/>
    </row>
    <row r="155" spans="1:11" x14ac:dyDescent="0.25">
      <c r="A155" s="11" t="s">
        <v>155</v>
      </c>
      <c r="B155" s="146">
        <f t="shared" si="8"/>
        <v>1.5361160689299195E-4</v>
      </c>
      <c r="D155" s="146"/>
      <c r="E155" s="146" t="s">
        <v>83</v>
      </c>
      <c r="F155" s="110">
        <v>4.97</v>
      </c>
      <c r="G155" s="21">
        <f t="shared" si="9"/>
        <v>1.2394014962593516E-4</v>
      </c>
      <c r="H155" s="146"/>
      <c r="I155" s="146"/>
      <c r="J155" s="76"/>
      <c r="K155" s="146"/>
    </row>
    <row r="156" spans="1:11" x14ac:dyDescent="0.25">
      <c r="A156" s="11" t="s">
        <v>155</v>
      </c>
      <c r="B156" s="146">
        <f t="shared" si="8"/>
        <v>246.82682321627357</v>
      </c>
      <c r="D156" s="146"/>
      <c r="E156" s="146" t="s">
        <v>15</v>
      </c>
      <c r="F156" s="110">
        <v>6300</v>
      </c>
      <c r="G156" s="21">
        <f t="shared" si="9"/>
        <v>0.15710723192019951</v>
      </c>
      <c r="H156" s="146"/>
      <c r="I156" s="146"/>
      <c r="J156" s="76"/>
      <c r="K156" s="146"/>
    </row>
    <row r="157" spans="1:11" x14ac:dyDescent="0.25">
      <c r="A157" s="11" t="s">
        <v>155</v>
      </c>
      <c r="B157" s="146">
        <f t="shared" si="8"/>
        <v>0.22450109141112304</v>
      </c>
      <c r="D157" s="146"/>
      <c r="E157" s="146" t="s">
        <v>156</v>
      </c>
      <c r="F157" s="110">
        <v>190</v>
      </c>
      <c r="G157" s="21">
        <f t="shared" si="9"/>
        <v>4.7381546134663338E-3</v>
      </c>
      <c r="H157" s="146"/>
      <c r="I157" s="146"/>
      <c r="J157" s="76"/>
      <c r="K157" s="146"/>
    </row>
    <row r="158" spans="1:11" x14ac:dyDescent="0.25">
      <c r="A158" s="11" t="s">
        <v>155</v>
      </c>
      <c r="B158" s="146">
        <f t="shared" si="8"/>
        <v>3.9800747507789144E-4</v>
      </c>
      <c r="D158" s="146"/>
      <c r="E158" s="146" t="s">
        <v>103</v>
      </c>
      <c r="F158" s="110">
        <v>8</v>
      </c>
      <c r="G158" s="21">
        <f t="shared" si="9"/>
        <v>1.9950124688279303E-4</v>
      </c>
      <c r="H158" s="146"/>
      <c r="I158" s="146"/>
      <c r="J158" s="76"/>
      <c r="K158" s="146"/>
    </row>
    <row r="159" spans="1:11" x14ac:dyDescent="0.25">
      <c r="A159" s="11" t="s">
        <v>155</v>
      </c>
      <c r="B159" s="146">
        <f t="shared" si="8"/>
        <v>0.54119688310396086</v>
      </c>
      <c r="D159" s="146"/>
      <c r="E159" s="146" t="s">
        <v>106</v>
      </c>
      <c r="F159" s="110">
        <v>295</v>
      </c>
      <c r="G159" s="21">
        <f t="shared" si="9"/>
        <v>7.3566084788029926E-3</v>
      </c>
      <c r="H159" s="146"/>
      <c r="I159" s="146"/>
      <c r="J159" s="76"/>
      <c r="K159" s="146"/>
    </row>
    <row r="160" spans="1:11" x14ac:dyDescent="0.25">
      <c r="A160" s="11" t="s">
        <v>155</v>
      </c>
      <c r="B160" s="146">
        <f t="shared" si="8"/>
        <v>0.47716743055080496</v>
      </c>
      <c r="D160" s="146"/>
      <c r="E160" s="146" t="s">
        <v>164</v>
      </c>
      <c r="F160" s="110">
        <v>277</v>
      </c>
      <c r="G160" s="21">
        <f t="shared" si="9"/>
        <v>6.9077306733167079E-3</v>
      </c>
      <c r="H160" s="146"/>
      <c r="I160" s="146"/>
      <c r="J160" s="76"/>
      <c r="K160" s="146"/>
    </row>
    <row r="161" spans="1:11" x14ac:dyDescent="0.25">
      <c r="A161" s="11" t="s">
        <v>155</v>
      </c>
      <c r="B161" s="146">
        <f t="shared" si="8"/>
        <v>0.78373268822955089</v>
      </c>
      <c r="D161" s="146"/>
      <c r="E161" s="146" t="s">
        <v>9</v>
      </c>
      <c r="F161" s="110">
        <v>355</v>
      </c>
      <c r="G161" s="21">
        <f t="shared" si="9"/>
        <v>8.8528678304239401E-3</v>
      </c>
      <c r="H161" s="146"/>
      <c r="I161" s="146"/>
      <c r="J161" s="76"/>
      <c r="K161" s="146"/>
    </row>
    <row r="162" spans="1:11" ht="15.75" customHeight="1" x14ac:dyDescent="0.25">
      <c r="A162" s="11" t="s">
        <v>155</v>
      </c>
      <c r="B162" s="146">
        <f t="shared" si="8"/>
        <v>0</v>
      </c>
      <c r="D162" s="146"/>
      <c r="E162" s="146" t="s">
        <v>23</v>
      </c>
      <c r="F162" s="110"/>
      <c r="H162" s="146"/>
      <c r="I162" s="146"/>
      <c r="J162" s="76"/>
      <c r="K162" s="146"/>
    </row>
    <row r="163" spans="1:11" s="146" customFormat="1" ht="15.75" customHeight="1" x14ac:dyDescent="0.25">
      <c r="A163" s="11" t="s">
        <v>155</v>
      </c>
      <c r="B163" s="146">
        <f t="shared" si="8"/>
        <v>4.2039539555102272E-3</v>
      </c>
      <c r="C163" s="11"/>
      <c r="E163" s="146" t="s">
        <v>24</v>
      </c>
      <c r="F163" s="110">
        <v>26</v>
      </c>
      <c r="G163" s="21">
        <f t="shared" si="9"/>
        <v>6.4837905236907732E-4</v>
      </c>
      <c r="J163" s="76"/>
    </row>
    <row r="164" spans="1:11" x14ac:dyDescent="0.25">
      <c r="A164" s="11" t="s">
        <v>155</v>
      </c>
      <c r="B164" s="146">
        <f t="shared" si="8"/>
        <v>6.2188667980920508E-2</v>
      </c>
      <c r="D164" s="146"/>
      <c r="E164" s="146" t="s">
        <v>135</v>
      </c>
      <c r="F164" s="110">
        <v>100</v>
      </c>
      <c r="G164" s="21">
        <f t="shared" si="9"/>
        <v>2.4937655860349127E-3</v>
      </c>
      <c r="H164" s="146"/>
      <c r="I164" s="146"/>
      <c r="J164" s="76"/>
      <c r="K164" s="146"/>
    </row>
    <row r="165" spans="1:11" x14ac:dyDescent="0.25">
      <c r="A165" s="11" t="s">
        <v>155</v>
      </c>
      <c r="B165" s="146">
        <f t="shared" si="8"/>
        <v>7.7286773092207151</v>
      </c>
      <c r="D165" s="146"/>
      <c r="E165" s="146" t="s">
        <v>136</v>
      </c>
      <c r="F165" s="110">
        <v>1114.8</v>
      </c>
      <c r="G165" s="21">
        <f t="shared" si="9"/>
        <v>2.7800498753117207E-2</v>
      </c>
      <c r="H165" s="146"/>
      <c r="I165" s="146"/>
      <c r="J165" s="76"/>
      <c r="K165" s="146"/>
    </row>
    <row r="166" spans="1:11" x14ac:dyDescent="0.25">
      <c r="A166" s="11" t="s">
        <v>155</v>
      </c>
      <c r="B166" s="146">
        <f t="shared" si="8"/>
        <v>23.116672159999002</v>
      </c>
      <c r="D166" s="146"/>
      <c r="E166" s="146" t="s">
        <v>153</v>
      </c>
      <c r="F166" s="110">
        <v>1928</v>
      </c>
      <c r="G166" s="21">
        <f t="shared" si="9"/>
        <v>4.8079800498753114E-2</v>
      </c>
      <c r="H166" s="146"/>
      <c r="I166" s="146"/>
      <c r="J166" s="76"/>
      <c r="K166" s="146"/>
    </row>
    <row r="167" spans="1:11" x14ac:dyDescent="0.25">
      <c r="A167" s="11" t="s">
        <v>155</v>
      </c>
      <c r="B167" s="146">
        <f t="shared" si="8"/>
        <v>4.8755915697041678E-3</v>
      </c>
      <c r="D167" s="146"/>
      <c r="E167" s="146" t="s">
        <v>36</v>
      </c>
      <c r="F167" s="110">
        <v>28</v>
      </c>
      <c r="G167" s="21">
        <f t="shared" si="9"/>
        <v>6.9825436408977551E-4</v>
      </c>
      <c r="H167" s="146"/>
      <c r="I167" s="146"/>
      <c r="J167" s="76"/>
      <c r="K167" s="146"/>
    </row>
    <row r="168" spans="1:11" x14ac:dyDescent="0.25">
      <c r="A168" s="11" t="s">
        <v>155</v>
      </c>
      <c r="B168" s="146">
        <f t="shared" si="8"/>
        <v>6.8563006448964875E-2</v>
      </c>
      <c r="D168" s="146"/>
      <c r="E168" s="146" t="s">
        <v>137</v>
      </c>
      <c r="F168" s="110">
        <v>105</v>
      </c>
      <c r="G168" s="21">
        <f t="shared" si="9"/>
        <v>2.6184538653366584E-3</v>
      </c>
      <c r="H168" s="146"/>
      <c r="I168" s="146"/>
      <c r="J168" s="76"/>
      <c r="K168" s="146"/>
    </row>
    <row r="169" spans="1:11" x14ac:dyDescent="0.25">
      <c r="A169" s="11" t="s">
        <v>155</v>
      </c>
      <c r="B169" s="146">
        <f t="shared" si="8"/>
        <v>0.34695331496694665</v>
      </c>
      <c r="D169" s="146"/>
      <c r="E169" s="146" t="s">
        <v>56</v>
      </c>
      <c r="F169" s="110">
        <v>236.2</v>
      </c>
      <c r="G169" s="21">
        <f t="shared" si="9"/>
        <v>5.8902743142144635E-3</v>
      </c>
      <c r="H169" s="146"/>
      <c r="I169" s="146"/>
      <c r="J169" s="76"/>
      <c r="K169" s="146"/>
    </row>
    <row r="170" spans="1:11" x14ac:dyDescent="0.25">
      <c r="A170" s="11" t="s">
        <v>155</v>
      </c>
      <c r="B170" s="146">
        <f t="shared" si="8"/>
        <v>340.5451458635207</v>
      </c>
      <c r="D170" s="146"/>
      <c r="E170" s="146" t="s">
        <v>165</v>
      </c>
      <c r="F170" s="110">
        <v>7400</v>
      </c>
      <c r="G170" s="21">
        <f t="shared" si="9"/>
        <v>0.18453865336658354</v>
      </c>
      <c r="H170" s="146"/>
      <c r="I170" s="146"/>
      <c r="J170" s="76"/>
      <c r="K170" s="146"/>
    </row>
    <row r="171" spans="1:11" x14ac:dyDescent="0.25">
      <c r="A171" s="11" t="s">
        <v>155</v>
      </c>
      <c r="B171" s="146">
        <f t="shared" si="8"/>
        <v>6.2188667980920508E-2</v>
      </c>
      <c r="D171" s="146"/>
      <c r="E171" s="146" t="s">
        <v>157</v>
      </c>
      <c r="F171" s="110">
        <v>100</v>
      </c>
      <c r="G171" s="21">
        <f t="shared" si="9"/>
        <v>2.4937655860349127E-3</v>
      </c>
      <c r="H171" s="146"/>
      <c r="I171" s="146"/>
      <c r="J171" s="76"/>
      <c r="K171" s="146"/>
    </row>
    <row r="172" spans="1:11" x14ac:dyDescent="0.25">
      <c r="A172" s="11" t="s">
        <v>155</v>
      </c>
      <c r="B172" s="146">
        <f t="shared" si="8"/>
        <v>2.4875467192368215E-5</v>
      </c>
      <c r="D172" s="146"/>
      <c r="E172" s="146" t="s">
        <v>28</v>
      </c>
      <c r="F172" s="110">
        <v>2</v>
      </c>
      <c r="G172" s="21">
        <f t="shared" si="9"/>
        <v>4.9875311720698258E-5</v>
      </c>
      <c r="H172" s="146"/>
      <c r="I172" s="146"/>
      <c r="J172" s="76"/>
      <c r="K172" s="146"/>
    </row>
    <row r="173" spans="1:11" x14ac:dyDescent="0.25">
      <c r="A173" s="11" t="s">
        <v>155</v>
      </c>
      <c r="B173" s="146">
        <f t="shared" si="8"/>
        <v>1.4477910585133179E-4</v>
      </c>
      <c r="D173" s="146"/>
      <c r="E173" s="146" t="s">
        <v>92</v>
      </c>
      <c r="F173" s="110">
        <v>4.8250000000000002</v>
      </c>
      <c r="G173" s="21">
        <f t="shared" si="9"/>
        <v>1.2032418952618454E-4</v>
      </c>
      <c r="H173" s="146"/>
      <c r="I173" s="146"/>
      <c r="J173" s="76"/>
      <c r="K173" s="146"/>
    </row>
    <row r="174" spans="1:11" x14ac:dyDescent="0.25">
      <c r="A174" s="11" t="s">
        <v>155</v>
      </c>
      <c r="B174" s="146">
        <f t="shared" si="8"/>
        <v>0.13621805834540829</v>
      </c>
      <c r="D174" s="146"/>
      <c r="E174" s="146" t="s">
        <v>158</v>
      </c>
      <c r="F174" s="110">
        <v>148</v>
      </c>
      <c r="G174" s="21">
        <f t="shared" si="9"/>
        <v>3.6907730673316707E-3</v>
      </c>
      <c r="H174" s="146"/>
      <c r="I174" s="146"/>
      <c r="J174" s="76"/>
      <c r="K174" s="146"/>
    </row>
    <row r="175" spans="1:11" x14ac:dyDescent="0.25">
      <c r="A175" s="11" t="s">
        <v>155</v>
      </c>
      <c r="B175" s="146">
        <f t="shared" si="8"/>
        <v>94.588963998980091</v>
      </c>
      <c r="D175" s="146"/>
      <c r="E175" s="146" t="s">
        <v>16</v>
      </c>
      <c r="F175" s="110">
        <v>3900</v>
      </c>
      <c r="G175" s="21">
        <f t="shared" si="9"/>
        <v>9.7256857855361589E-2</v>
      </c>
      <c r="H175" s="146"/>
      <c r="I175" s="146"/>
      <c r="J175" s="76"/>
      <c r="K175" s="146"/>
    </row>
    <row r="176" spans="1:11" x14ac:dyDescent="0.25">
      <c r="A176" s="11" t="s">
        <v>155</v>
      </c>
      <c r="B176" s="146">
        <f t="shared" si="8"/>
        <v>2.3512130795206492</v>
      </c>
      <c r="D176" s="146"/>
      <c r="E176" s="146" t="s">
        <v>159</v>
      </c>
      <c r="F176" s="110">
        <v>614.88</v>
      </c>
      <c r="G176" s="21">
        <f t="shared" si="9"/>
        <v>1.5333665835411471E-2</v>
      </c>
      <c r="H176" s="146"/>
      <c r="I176" s="146"/>
      <c r="J176" s="76"/>
      <c r="K176" s="146"/>
    </row>
    <row r="177" spans="1:11" x14ac:dyDescent="0.25">
      <c r="A177" s="11" t="s">
        <v>155</v>
      </c>
      <c r="B177" s="146">
        <f t="shared" si="8"/>
        <v>6.1568336017810825</v>
      </c>
      <c r="D177" s="146"/>
      <c r="E177" s="146" t="s">
        <v>121</v>
      </c>
      <c r="F177" s="110">
        <v>995</v>
      </c>
      <c r="G177" s="21">
        <f t="shared" si="9"/>
        <v>2.4812967581047382E-2</v>
      </c>
      <c r="H177" s="146"/>
      <c r="I177" s="146"/>
      <c r="J177" s="76"/>
      <c r="K177" s="146"/>
    </row>
    <row r="178" spans="1:11" x14ac:dyDescent="0.25">
      <c r="A178" s="11" t="s">
        <v>155</v>
      </c>
      <c r="B178" s="146">
        <f t="shared" si="8"/>
        <v>9.0299500624996135E-4</v>
      </c>
      <c r="D178" s="146"/>
      <c r="E178" s="146" t="s">
        <v>160</v>
      </c>
      <c r="F178" s="110">
        <v>12.05</v>
      </c>
      <c r="G178" s="21">
        <f t="shared" si="9"/>
        <v>3.0049875311720701E-4</v>
      </c>
      <c r="H178" s="146"/>
      <c r="I178" s="146"/>
      <c r="J178" s="76"/>
      <c r="K178" s="146"/>
    </row>
    <row r="179" spans="1:11" x14ac:dyDescent="0.25">
      <c r="A179" s="11" t="s">
        <v>155</v>
      </c>
      <c r="B179" s="146">
        <f t="shared" si="8"/>
        <v>2.336857357852252</v>
      </c>
      <c r="D179" s="146"/>
      <c r="E179" s="146" t="s">
        <v>123</v>
      </c>
      <c r="F179" s="110">
        <v>613</v>
      </c>
      <c r="G179" s="21">
        <f t="shared" si="9"/>
        <v>1.5286783042394015E-2</v>
      </c>
      <c r="H179" s="146"/>
      <c r="I179" s="146"/>
      <c r="J179" s="76"/>
      <c r="K179" s="146"/>
    </row>
    <row r="180" spans="1:11" x14ac:dyDescent="0.25">
      <c r="A180" s="11" t="s">
        <v>155</v>
      </c>
      <c r="B180" s="146">
        <f t="shared" si="8"/>
        <v>8.9551681892525521E-6</v>
      </c>
      <c r="D180" s="146"/>
      <c r="E180" s="146" t="s">
        <v>46</v>
      </c>
      <c r="F180" s="110">
        <v>1.2</v>
      </c>
      <c r="G180" s="21">
        <f t="shared" si="9"/>
        <v>2.992518703241895E-5</v>
      </c>
      <c r="H180" s="146"/>
      <c r="I180" s="146"/>
      <c r="J180" s="76"/>
      <c r="K180" s="146"/>
    </row>
    <row r="181" spans="1:11" x14ac:dyDescent="0.25">
      <c r="A181" s="11" t="s">
        <v>155</v>
      </c>
      <c r="B181" s="146">
        <f t="shared" si="8"/>
        <v>3.0997070913738098E-6</v>
      </c>
      <c r="D181" s="146"/>
      <c r="E181" s="146" t="s">
        <v>161</v>
      </c>
      <c r="F181" s="110">
        <v>0.70599999999999996</v>
      </c>
      <c r="G181" s="21">
        <f t="shared" si="9"/>
        <v>1.7605985037406482E-5</v>
      </c>
      <c r="H181" s="146"/>
      <c r="I181" s="146"/>
      <c r="J181" s="76"/>
      <c r="K181" s="146"/>
    </row>
    <row r="182" spans="1:11" x14ac:dyDescent="0.25">
      <c r="A182" s="11" t="s">
        <v>155</v>
      </c>
      <c r="B182" s="146">
        <f t="shared" si="8"/>
        <v>0.89800436564449215</v>
      </c>
      <c r="D182" s="146"/>
      <c r="E182" s="146" t="s">
        <v>162</v>
      </c>
      <c r="F182" s="110">
        <v>380</v>
      </c>
      <c r="G182" s="21">
        <f t="shared" si="9"/>
        <v>9.4763092269326676E-3</v>
      </c>
      <c r="H182" s="146"/>
      <c r="I182" s="146"/>
      <c r="J182" s="76"/>
      <c r="K182" s="146"/>
    </row>
    <row r="183" spans="1:11" x14ac:dyDescent="0.25">
      <c r="A183" s="11" t="s">
        <v>155</v>
      </c>
      <c r="B183" s="146">
        <f t="shared" si="8"/>
        <v>37.02464536912084</v>
      </c>
      <c r="D183" s="146"/>
      <c r="E183" s="146" t="s">
        <v>166</v>
      </c>
      <c r="F183" s="110">
        <v>2440</v>
      </c>
      <c r="G183" s="21">
        <f t="shared" si="9"/>
        <v>6.0847880299251873E-2</v>
      </c>
      <c r="H183" s="146"/>
      <c r="I183" s="146"/>
      <c r="J183" s="76"/>
      <c r="K183" s="146"/>
    </row>
    <row r="184" spans="1:11" x14ac:dyDescent="0.25">
      <c r="A184" s="11" t="s">
        <v>155</v>
      </c>
      <c r="B184" s="146">
        <f t="shared" si="8"/>
        <v>529.8032972431763</v>
      </c>
      <c r="D184" s="146"/>
      <c r="E184" s="146" t="s">
        <v>38</v>
      </c>
      <c r="F184" s="110">
        <v>9230</v>
      </c>
      <c r="G184" s="21">
        <f t="shared" si="9"/>
        <v>0.23017456359102245</v>
      </c>
      <c r="H184" s="146"/>
      <c r="I184" s="146"/>
      <c r="J184" s="76"/>
      <c r="K184" s="146"/>
    </row>
    <row r="185" spans="1:11" x14ac:dyDescent="0.25">
      <c r="A185" s="11" t="s">
        <v>155</v>
      </c>
      <c r="B185" s="146">
        <f t="shared" si="8"/>
        <v>1.3972301167281299E-2</v>
      </c>
      <c r="D185" s="146"/>
      <c r="E185" s="146" t="s">
        <v>129</v>
      </c>
      <c r="F185" s="110">
        <v>47.4</v>
      </c>
      <c r="G185" s="21">
        <f t="shared" si="9"/>
        <v>1.1820448877805487E-3</v>
      </c>
      <c r="H185" s="146"/>
      <c r="I185" s="146"/>
      <c r="J185" s="76"/>
      <c r="K185" s="146"/>
    </row>
    <row r="186" spans="1:11" x14ac:dyDescent="0.25">
      <c r="A186" s="11" t="s">
        <v>155</v>
      </c>
      <c r="B186" s="146">
        <f t="shared" si="8"/>
        <v>8.0820392908004302E-2</v>
      </c>
      <c r="D186" s="146"/>
      <c r="E186" s="146" t="s">
        <v>12</v>
      </c>
      <c r="F186" s="110">
        <v>114</v>
      </c>
      <c r="G186" s="21">
        <f t="shared" si="9"/>
        <v>2.8428927680798004E-3</v>
      </c>
      <c r="H186" s="146"/>
      <c r="I186" s="146"/>
      <c r="J186" s="76"/>
      <c r="K186" s="146"/>
    </row>
    <row r="187" spans="1:11" x14ac:dyDescent="0.25">
      <c r="A187" s="11" t="s">
        <v>155</v>
      </c>
      <c r="B187" s="146">
        <f t="shared" si="8"/>
        <v>0.31483013165341012</v>
      </c>
      <c r="D187" s="146"/>
      <c r="E187" s="146" t="s">
        <v>47</v>
      </c>
      <c r="F187" s="110">
        <v>225</v>
      </c>
      <c r="G187" s="21">
        <f t="shared" si="9"/>
        <v>5.6109725685785537E-3</v>
      </c>
      <c r="H187" s="146"/>
      <c r="I187" s="146"/>
      <c r="J187" s="76"/>
      <c r="K187" s="146"/>
    </row>
    <row r="188" spans="1:11" x14ac:dyDescent="0.25">
      <c r="A188" s="11" t="s">
        <v>155</v>
      </c>
      <c r="B188" s="146">
        <f t="shared" si="8"/>
        <v>4.7716743055080512E-3</v>
      </c>
      <c r="D188" s="146"/>
      <c r="E188" s="146" t="s">
        <v>86</v>
      </c>
      <c r="F188" s="110">
        <v>27.7</v>
      </c>
      <c r="G188" s="21">
        <f t="shared" si="9"/>
        <v>6.9077306733167083E-4</v>
      </c>
      <c r="H188" s="146"/>
      <c r="I188" s="146"/>
      <c r="J188" s="76"/>
      <c r="K188" s="146"/>
    </row>
    <row r="189" spans="1:11" x14ac:dyDescent="0.25">
      <c r="A189" s="11" t="s">
        <v>155</v>
      </c>
      <c r="B189" s="146">
        <f t="shared" si="8"/>
        <v>0</v>
      </c>
      <c r="D189" s="146"/>
      <c r="E189" s="146" t="s">
        <v>81</v>
      </c>
      <c r="F189" s="110"/>
      <c r="H189" s="146"/>
      <c r="I189" s="146"/>
      <c r="J189" s="76"/>
      <c r="K189" s="146"/>
    </row>
    <row r="190" spans="1:11" x14ac:dyDescent="0.25">
      <c r="A190" s="11" t="s">
        <v>155</v>
      </c>
      <c r="B190" s="146">
        <f t="shared" si="8"/>
        <v>3.9800747507789144E-4</v>
      </c>
      <c r="D190" s="146"/>
      <c r="E190" s="146" t="s">
        <v>19</v>
      </c>
      <c r="F190" s="110">
        <v>8</v>
      </c>
      <c r="G190" s="21">
        <f t="shared" si="9"/>
        <v>1.9950124688279303E-4</v>
      </c>
      <c r="H190" s="146"/>
      <c r="I190" s="146"/>
      <c r="J190" s="76"/>
      <c r="K190" s="146"/>
    </row>
    <row r="191" spans="1:11" x14ac:dyDescent="0.25">
      <c r="A191" s="11" t="s">
        <v>155</v>
      </c>
      <c r="B191" s="146">
        <f t="shared" si="8"/>
        <v>2.48754671923682E-3</v>
      </c>
      <c r="D191" s="146"/>
      <c r="E191" s="146" t="s">
        <v>94</v>
      </c>
      <c r="F191" s="110">
        <v>20</v>
      </c>
      <c r="G191" s="21">
        <f t="shared" si="9"/>
        <v>4.9875311720698251E-4</v>
      </c>
      <c r="H191" s="146"/>
      <c r="I191" s="146"/>
      <c r="J191" s="76"/>
      <c r="K191" s="146"/>
    </row>
    <row r="192" spans="1:11" x14ac:dyDescent="0.25">
      <c r="A192" s="150" t="s">
        <v>155</v>
      </c>
      <c r="B192" s="12">
        <f t="shared" si="8"/>
        <v>3.0472447310651057E-2</v>
      </c>
      <c r="C192" s="150"/>
      <c r="D192" s="12"/>
      <c r="E192" s="12" t="s">
        <v>163</v>
      </c>
      <c r="F192" s="140">
        <v>70</v>
      </c>
      <c r="G192" s="27">
        <f t="shared" si="9"/>
        <v>1.7456359102244389E-3</v>
      </c>
      <c r="H192" s="12"/>
      <c r="I192" s="12"/>
      <c r="J192" s="147"/>
      <c r="K192" s="146"/>
    </row>
    <row r="193" spans="1:10" x14ac:dyDescent="0.25">
      <c r="A193" s="11" t="s">
        <v>169</v>
      </c>
      <c r="B193" s="117">
        <v>1.9709599040000001</v>
      </c>
      <c r="C193" s="151">
        <v>843.649</v>
      </c>
      <c r="E193" s="114" t="s">
        <v>5</v>
      </c>
      <c r="F193" s="114">
        <v>862</v>
      </c>
      <c r="G193" s="115">
        <v>1.404E-2</v>
      </c>
      <c r="J193" s="203">
        <v>61400</v>
      </c>
    </row>
    <row r="194" spans="1:10" x14ac:dyDescent="0.25">
      <c r="A194" s="11" t="s">
        <v>169</v>
      </c>
      <c r="B194" s="117">
        <v>236.5784677</v>
      </c>
      <c r="C194" s="164"/>
      <c r="E194" s="114" t="s">
        <v>82</v>
      </c>
      <c r="F194" s="118">
        <v>9444</v>
      </c>
      <c r="G194" s="115">
        <v>0.15381</v>
      </c>
      <c r="J194" s="114"/>
    </row>
    <row r="195" spans="1:10" x14ac:dyDescent="0.25">
      <c r="A195" s="11" t="s">
        <v>169</v>
      </c>
      <c r="B195" s="117">
        <v>3.5692686390000001</v>
      </c>
      <c r="C195" s="164"/>
      <c r="E195" s="114" t="s">
        <v>83</v>
      </c>
      <c r="F195" s="118">
        <v>1160</v>
      </c>
      <c r="G195" s="115">
        <v>1.8890000000000001E-2</v>
      </c>
      <c r="J195" s="114"/>
    </row>
    <row r="196" spans="1:10" x14ac:dyDescent="0.25">
      <c r="A196" s="11" t="s">
        <v>169</v>
      </c>
      <c r="B196" s="117">
        <v>80.531623679999996</v>
      </c>
      <c r="C196" s="164"/>
      <c r="E196" s="114" t="s">
        <v>15</v>
      </c>
      <c r="F196" s="118">
        <v>5510</v>
      </c>
      <c r="G196" s="115">
        <v>8.974E-2</v>
      </c>
      <c r="J196" s="114"/>
    </row>
    <row r="197" spans="1:10" x14ac:dyDescent="0.25">
      <c r="A197" s="11" t="s">
        <v>169</v>
      </c>
      <c r="B197" s="117">
        <v>0.78210113599999997</v>
      </c>
      <c r="C197" s="164"/>
      <c r="E197" s="114" t="s">
        <v>134</v>
      </c>
      <c r="F197" s="114">
        <v>543</v>
      </c>
      <c r="G197" s="115">
        <v>8.8400000000000006E-3</v>
      </c>
      <c r="J197" s="114"/>
    </row>
    <row r="198" spans="1:10" x14ac:dyDescent="0.25">
      <c r="A198" s="11" t="s">
        <v>169</v>
      </c>
      <c r="B198" s="117">
        <v>3.2095831260000001</v>
      </c>
      <c r="C198" s="164"/>
      <c r="E198" s="114" t="s">
        <v>19</v>
      </c>
      <c r="F198" s="118">
        <v>1100</v>
      </c>
      <c r="G198" s="115">
        <v>1.7919999999999998E-2</v>
      </c>
      <c r="J198" s="114"/>
    </row>
    <row r="199" spans="1:10" x14ac:dyDescent="0.25">
      <c r="A199" s="11" t="s">
        <v>169</v>
      </c>
      <c r="B199" s="117">
        <v>31.04340895</v>
      </c>
      <c r="C199" s="164"/>
      <c r="E199" s="114" t="s">
        <v>94</v>
      </c>
      <c r="F199" s="118">
        <v>3421</v>
      </c>
      <c r="G199" s="115">
        <v>5.5719999999999999E-2</v>
      </c>
      <c r="J199" s="114"/>
    </row>
    <row r="200" spans="1:10" x14ac:dyDescent="0.25">
      <c r="A200" s="11" t="s">
        <v>169</v>
      </c>
      <c r="B200" s="117">
        <v>2.7597109780000002</v>
      </c>
      <c r="C200" s="164"/>
      <c r="E200" s="114" t="s">
        <v>9</v>
      </c>
      <c r="F200" s="118">
        <v>1020</v>
      </c>
      <c r="G200" s="115">
        <v>1.661E-2</v>
      </c>
      <c r="J200" s="114"/>
    </row>
    <row r="201" spans="1:10" x14ac:dyDescent="0.25">
      <c r="A201" s="11" t="s">
        <v>169</v>
      </c>
      <c r="B201" s="117">
        <v>2.294188798</v>
      </c>
      <c r="C201" s="164"/>
      <c r="E201" s="114" t="s">
        <v>24</v>
      </c>
      <c r="F201" s="114">
        <v>930</v>
      </c>
      <c r="G201" s="115">
        <v>1.515E-2</v>
      </c>
      <c r="J201" s="114"/>
    </row>
    <row r="202" spans="1:10" x14ac:dyDescent="0.25">
      <c r="A202" s="11" t="s">
        <v>169</v>
      </c>
      <c r="B202" s="117">
        <v>1.4643364919999999</v>
      </c>
      <c r="C202" s="164"/>
      <c r="E202" s="114" t="s">
        <v>25</v>
      </c>
      <c r="F202" s="114">
        <v>743</v>
      </c>
      <c r="G202" s="115">
        <v>1.21E-2</v>
      </c>
      <c r="J202" s="114"/>
    </row>
    <row r="203" spans="1:10" x14ac:dyDescent="0.25">
      <c r="A203" s="11" t="s">
        <v>169</v>
      </c>
      <c r="B203" s="117">
        <v>37.162327980000001</v>
      </c>
      <c r="C203" s="164"/>
      <c r="E203" s="114" t="s">
        <v>111</v>
      </c>
      <c r="F203" s="118">
        <v>3743</v>
      </c>
      <c r="G203" s="115">
        <v>6.096E-2</v>
      </c>
      <c r="J203" s="114"/>
    </row>
    <row r="204" spans="1:10" x14ac:dyDescent="0.25">
      <c r="A204" s="11" t="s">
        <v>169</v>
      </c>
      <c r="B204" s="117">
        <v>7.7563157169999997</v>
      </c>
      <c r="C204" s="164"/>
      <c r="E204" s="114" t="s">
        <v>36</v>
      </c>
      <c r="F204" s="118">
        <v>1710</v>
      </c>
      <c r="G204" s="115">
        <v>2.785E-2</v>
      </c>
      <c r="J204" s="114"/>
    </row>
    <row r="205" spans="1:10" x14ac:dyDescent="0.25">
      <c r="A205" s="11" t="s">
        <v>169</v>
      </c>
      <c r="B205" s="117">
        <v>4.9061528499999998</v>
      </c>
      <c r="C205" s="164"/>
      <c r="E205" s="114" t="s">
        <v>170</v>
      </c>
      <c r="F205" s="118">
        <v>1360</v>
      </c>
      <c r="G205" s="115">
        <v>2.215E-2</v>
      </c>
      <c r="J205" s="114"/>
    </row>
    <row r="206" spans="1:10" x14ac:dyDescent="0.25">
      <c r="A206" s="11" t="s">
        <v>169</v>
      </c>
      <c r="B206" s="117">
        <v>0.72832602999999996</v>
      </c>
      <c r="C206" s="164"/>
      <c r="E206" s="114" t="s">
        <v>113</v>
      </c>
      <c r="F206" s="114">
        <v>524</v>
      </c>
      <c r="G206" s="115">
        <v>8.5299999999999994E-3</v>
      </c>
      <c r="J206" s="114"/>
    </row>
    <row r="207" spans="1:10" x14ac:dyDescent="0.25">
      <c r="A207" s="11" t="s">
        <v>169</v>
      </c>
      <c r="B207" s="117">
        <v>5.5769822490000003</v>
      </c>
      <c r="C207" s="164"/>
      <c r="E207" s="114" t="s">
        <v>56</v>
      </c>
      <c r="F207" s="118">
        <v>1450</v>
      </c>
      <c r="G207" s="115">
        <v>2.3619999999999999E-2</v>
      </c>
      <c r="J207" s="114"/>
    </row>
    <row r="208" spans="1:10" x14ac:dyDescent="0.25">
      <c r="A208" s="11" t="s">
        <v>169</v>
      </c>
      <c r="B208" s="117">
        <v>0.68992774499999998</v>
      </c>
      <c r="C208" s="164"/>
      <c r="E208" s="114" t="s">
        <v>138</v>
      </c>
      <c r="F208" s="114">
        <v>510</v>
      </c>
      <c r="G208" s="115">
        <v>8.3099999999999997E-3</v>
      </c>
      <c r="J208" s="114"/>
    </row>
    <row r="209" spans="1:10" x14ac:dyDescent="0.25">
      <c r="A209" s="11" t="s">
        <v>169</v>
      </c>
      <c r="B209" s="117">
        <v>4.8486031680000004</v>
      </c>
      <c r="C209" s="164"/>
      <c r="E209" s="114" t="s">
        <v>118</v>
      </c>
      <c r="F209" s="118">
        <v>1352</v>
      </c>
      <c r="G209" s="115">
        <v>2.2020000000000001E-2</v>
      </c>
      <c r="J209" s="114"/>
    </row>
    <row r="210" spans="1:10" x14ac:dyDescent="0.25">
      <c r="A210" s="11" t="s">
        <v>169</v>
      </c>
      <c r="B210" s="117">
        <v>99.674532360000001</v>
      </c>
      <c r="C210" s="164"/>
      <c r="E210" s="114" t="s">
        <v>16</v>
      </c>
      <c r="F210" s="118">
        <v>6130</v>
      </c>
      <c r="G210" s="115">
        <v>9.9839999999999998E-2</v>
      </c>
      <c r="J210" s="114"/>
    </row>
    <row r="211" spans="1:10" x14ac:dyDescent="0.25">
      <c r="A211" s="11" t="s">
        <v>169</v>
      </c>
      <c r="B211" s="117">
        <v>14.64869654</v>
      </c>
      <c r="C211" s="164"/>
      <c r="E211" s="114" t="s">
        <v>54</v>
      </c>
      <c r="F211" s="118">
        <v>2350</v>
      </c>
      <c r="G211" s="115">
        <v>3.8269999999999998E-2</v>
      </c>
      <c r="J211" s="114"/>
    </row>
    <row r="212" spans="1:10" x14ac:dyDescent="0.25">
      <c r="A212" s="11" t="s">
        <v>169</v>
      </c>
      <c r="B212" s="117">
        <v>0.767764114</v>
      </c>
      <c r="C212" s="164"/>
      <c r="E212" s="114" t="s">
        <v>121</v>
      </c>
      <c r="F212" s="114">
        <v>538</v>
      </c>
      <c r="G212" s="115">
        <v>8.7600000000000004E-3</v>
      </c>
      <c r="J212" s="114"/>
    </row>
    <row r="213" spans="1:10" x14ac:dyDescent="0.25">
      <c r="A213" s="11" t="s">
        <v>169</v>
      </c>
      <c r="B213" s="117">
        <v>1.183630596</v>
      </c>
      <c r="C213" s="164"/>
      <c r="E213" s="114" t="s">
        <v>32</v>
      </c>
      <c r="F213" s="114">
        <v>668</v>
      </c>
      <c r="G213" s="115">
        <v>1.0880000000000001E-2</v>
      </c>
      <c r="J213" s="114"/>
    </row>
    <row r="214" spans="1:10" x14ac:dyDescent="0.25">
      <c r="A214" s="11" t="s">
        <v>169</v>
      </c>
      <c r="B214" s="117">
        <v>5.8889218980000004</v>
      </c>
      <c r="C214" s="164"/>
      <c r="E214" s="114" t="s">
        <v>127</v>
      </c>
      <c r="F214" s="118">
        <v>1490</v>
      </c>
      <c r="G214" s="115">
        <v>2.427E-2</v>
      </c>
      <c r="J214" s="114"/>
    </row>
    <row r="215" spans="1:10" x14ac:dyDescent="0.25">
      <c r="A215" s="11" t="s">
        <v>169</v>
      </c>
      <c r="B215" s="117">
        <v>237.8828953</v>
      </c>
      <c r="C215" s="164"/>
      <c r="E215" s="114" t="s">
        <v>38</v>
      </c>
      <c r="F215" s="118">
        <v>9470</v>
      </c>
      <c r="G215" s="115">
        <v>0.15423000000000001</v>
      </c>
      <c r="J215" s="114"/>
    </row>
    <row r="216" spans="1:10" x14ac:dyDescent="0.25">
      <c r="A216" s="11" t="s">
        <v>169</v>
      </c>
      <c r="B216" s="117">
        <v>0.56127916499999997</v>
      </c>
      <c r="C216" s="164"/>
      <c r="E216" s="114" t="s">
        <v>129</v>
      </c>
      <c r="F216" s="114">
        <v>460</v>
      </c>
      <c r="G216" s="115">
        <v>7.4900000000000001E-3</v>
      </c>
      <c r="J216" s="114"/>
    </row>
    <row r="217" spans="1:10" x14ac:dyDescent="0.25">
      <c r="A217" s="11" t="s">
        <v>169</v>
      </c>
      <c r="B217" s="117">
        <v>0.30663455299999998</v>
      </c>
      <c r="C217" s="164"/>
      <c r="E217" s="114" t="s">
        <v>12</v>
      </c>
      <c r="F217" s="114">
        <v>340</v>
      </c>
      <c r="G217" s="115">
        <v>5.5399999999999998E-3</v>
      </c>
      <c r="J217" s="114"/>
    </row>
    <row r="218" spans="1:10" x14ac:dyDescent="0.25">
      <c r="A218" s="150" t="s">
        <v>169</v>
      </c>
      <c r="B218" s="152">
        <v>56.86240703</v>
      </c>
      <c r="C218" s="165"/>
      <c r="D218" s="12"/>
      <c r="E218" s="153" t="s">
        <v>171</v>
      </c>
      <c r="F218" s="196">
        <v>4630</v>
      </c>
      <c r="G218" s="119">
        <v>7.5410000000000005E-2</v>
      </c>
      <c r="H218" s="12"/>
      <c r="I218" s="12"/>
      <c r="J218" s="153"/>
    </row>
    <row r="219" spans="1:10" x14ac:dyDescent="0.25">
      <c r="A219" s="11" t="s">
        <v>172</v>
      </c>
      <c r="B219" s="206">
        <f>POWER((F219/$J$219)*100, 2)</f>
        <v>1.5367802745714092</v>
      </c>
      <c r="C219" s="11">
        <f>SUM(B219:B249)</f>
        <v>814.20175025783749</v>
      </c>
      <c r="D219" s="206"/>
      <c r="E219" s="206" t="s">
        <v>5</v>
      </c>
      <c r="F219" s="206">
        <v>1500</v>
      </c>
      <c r="G219" s="21">
        <f>F219/$J$219</f>
        <v>1.2396694214876033E-2</v>
      </c>
      <c r="H219" s="206"/>
      <c r="I219" s="206"/>
      <c r="J219" s="76">
        <v>121000</v>
      </c>
    </row>
    <row r="220" spans="1:10" x14ac:dyDescent="0.25">
      <c r="A220" s="11" t="s">
        <v>172</v>
      </c>
      <c r="B220" s="206">
        <f t="shared" ref="B220:B249" si="10">POWER((F220/$J$219)*100, 2)</f>
        <v>2.732053821460283</v>
      </c>
      <c r="D220" s="206"/>
      <c r="E220" s="206" t="s">
        <v>131</v>
      </c>
      <c r="F220" s="206">
        <v>2000</v>
      </c>
      <c r="G220" s="21">
        <f t="shared" ref="G220:G249" si="11">F220/$J$219</f>
        <v>1.6528925619834711E-2</v>
      </c>
      <c r="H220" s="206"/>
      <c r="I220" s="206"/>
      <c r="J220" s="76"/>
    </row>
    <row r="221" spans="1:10" x14ac:dyDescent="0.25">
      <c r="A221" s="11" t="s">
        <v>172</v>
      </c>
      <c r="B221" s="206">
        <f t="shared" si="10"/>
        <v>2.732053821460283</v>
      </c>
      <c r="D221" s="206"/>
      <c r="E221" s="206" t="s">
        <v>100</v>
      </c>
      <c r="F221" s="206">
        <v>2000</v>
      </c>
      <c r="G221" s="21">
        <f t="shared" si="11"/>
        <v>1.6528925619834711E-2</v>
      </c>
      <c r="H221" s="206"/>
      <c r="I221" s="206"/>
      <c r="J221" s="76"/>
    </row>
    <row r="222" spans="1:10" x14ac:dyDescent="0.25">
      <c r="A222" s="11" t="s">
        <v>172</v>
      </c>
      <c r="B222" s="206">
        <f t="shared" si="10"/>
        <v>27.108804043439655</v>
      </c>
      <c r="D222" s="206"/>
      <c r="E222" s="206" t="s">
        <v>6</v>
      </c>
      <c r="F222" s="206">
        <v>6300</v>
      </c>
      <c r="G222" s="21">
        <f t="shared" si="11"/>
        <v>5.2066115702479342E-2</v>
      </c>
      <c r="H222" s="206"/>
      <c r="I222" s="206"/>
      <c r="J222" s="76"/>
    </row>
    <row r="223" spans="1:10" x14ac:dyDescent="0.25">
      <c r="A223" s="11" t="s">
        <v>172</v>
      </c>
      <c r="B223" s="206">
        <f t="shared" si="10"/>
        <v>2.8007820504063932</v>
      </c>
      <c r="D223" s="206"/>
      <c r="E223" s="206" t="s">
        <v>101</v>
      </c>
      <c r="F223" s="206">
        <v>2025</v>
      </c>
      <c r="G223" s="21">
        <f t="shared" si="11"/>
        <v>1.6735537190082646E-2</v>
      </c>
      <c r="H223" s="206"/>
      <c r="I223" s="206"/>
      <c r="J223" s="76"/>
    </row>
    <row r="224" spans="1:10" x14ac:dyDescent="0.25">
      <c r="A224" s="11" t="s">
        <v>172</v>
      </c>
      <c r="B224" s="206">
        <f t="shared" si="10"/>
        <v>3.3449689228877801</v>
      </c>
      <c r="D224" s="206"/>
      <c r="E224" s="206" t="s">
        <v>82</v>
      </c>
      <c r="F224" s="206">
        <v>2213</v>
      </c>
      <c r="G224" s="21">
        <f t="shared" si="11"/>
        <v>1.8289256198347106E-2</v>
      </c>
      <c r="H224" s="206"/>
      <c r="I224" s="206"/>
      <c r="J224" s="76"/>
    </row>
    <row r="225" spans="1:10" x14ac:dyDescent="0.25">
      <c r="A225" s="11" t="s">
        <v>172</v>
      </c>
      <c r="B225" s="206">
        <f t="shared" si="10"/>
        <v>0.68301345536507074</v>
      </c>
      <c r="D225" s="206"/>
      <c r="E225" s="206" t="s">
        <v>83</v>
      </c>
      <c r="F225" s="206">
        <v>1000</v>
      </c>
      <c r="G225" s="21">
        <f t="shared" si="11"/>
        <v>8.2644628099173556E-3</v>
      </c>
      <c r="H225" s="206"/>
      <c r="I225" s="206"/>
      <c r="J225" s="76"/>
    </row>
    <row r="226" spans="1:10" x14ac:dyDescent="0.25">
      <c r="A226" s="11" t="s">
        <v>172</v>
      </c>
      <c r="B226" s="206">
        <f t="shared" si="10"/>
        <v>330.57851239669429</v>
      </c>
      <c r="D226" s="206"/>
      <c r="E226" s="206" t="s">
        <v>15</v>
      </c>
      <c r="F226" s="206">
        <v>22000</v>
      </c>
      <c r="G226" s="21">
        <f t="shared" si="11"/>
        <v>0.18181818181818182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0"/>
        <v>1.1542927395669693</v>
      </c>
      <c r="D227" s="206"/>
      <c r="E227" s="206" t="s">
        <v>103</v>
      </c>
      <c r="F227" s="206">
        <v>1300</v>
      </c>
      <c r="G227" s="21">
        <f t="shared" si="11"/>
        <v>1.0743801652892562E-2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0"/>
        <v>1.1542927395669693</v>
      </c>
      <c r="D228" s="206"/>
      <c r="E228" s="206" t="s">
        <v>105</v>
      </c>
      <c r="F228" s="206">
        <v>1300</v>
      </c>
      <c r="G228" s="21">
        <f t="shared" si="11"/>
        <v>1.0743801652892562E-2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0"/>
        <v>0.43712861143364529</v>
      </c>
      <c r="D229" s="206"/>
      <c r="E229" s="206" t="s">
        <v>106</v>
      </c>
      <c r="F229" s="206">
        <v>800</v>
      </c>
      <c r="G229" s="21">
        <f t="shared" si="11"/>
        <v>6.6115702479338841E-3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0"/>
        <v>6.1471210982856368</v>
      </c>
      <c r="D230" s="206"/>
      <c r="E230" s="206" t="s">
        <v>19</v>
      </c>
      <c r="F230" s="206">
        <v>3000</v>
      </c>
      <c r="G230" s="21">
        <f t="shared" si="11"/>
        <v>2.4793388429752067E-2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0"/>
        <v>30.023154156136872</v>
      </c>
      <c r="D231" s="206"/>
      <c r="E231" s="206" t="s">
        <v>94</v>
      </c>
      <c r="F231" s="206">
        <v>6630</v>
      </c>
      <c r="G231" s="21">
        <f t="shared" si="11"/>
        <v>5.4793388429752066E-2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0"/>
        <v>0.5656034423878149</v>
      </c>
      <c r="D232" s="206"/>
      <c r="E232" s="206" t="s">
        <v>9</v>
      </c>
      <c r="F232" s="206">
        <v>910</v>
      </c>
      <c r="G232" s="21">
        <f t="shared" si="11"/>
        <v>7.520661157024793E-3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0"/>
        <v>2.732053821460283</v>
      </c>
      <c r="D233" s="206"/>
      <c r="E233" s="206" t="s">
        <v>24</v>
      </c>
      <c r="F233" s="206">
        <v>2000</v>
      </c>
      <c r="G233" s="21">
        <f t="shared" si="11"/>
        <v>1.6528925619834711E-2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0"/>
        <v>8.3669148282221162</v>
      </c>
      <c r="D234" s="206"/>
      <c r="E234" s="206" t="s">
        <v>25</v>
      </c>
      <c r="F234" s="206">
        <v>3500</v>
      </c>
      <c r="G234" s="21">
        <f t="shared" si="11"/>
        <v>2.8925619834710745E-2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0"/>
        <v>39.308236501946588</v>
      </c>
      <c r="D235" s="206"/>
      <c r="E235" s="206" t="s">
        <v>111</v>
      </c>
      <c r="F235" s="206">
        <v>7586.25</v>
      </c>
      <c r="G235" s="21">
        <f t="shared" si="11"/>
        <v>6.2696280991735534E-2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0"/>
        <v>15.736630011611229</v>
      </c>
      <c r="D236" s="206"/>
      <c r="E236" s="206" t="s">
        <v>56</v>
      </c>
      <c r="F236" s="206">
        <v>4800</v>
      </c>
      <c r="G236" s="21">
        <f t="shared" si="11"/>
        <v>3.9669421487603308E-2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0"/>
        <v>2.8675643740181678</v>
      </c>
      <c r="D237" s="206"/>
      <c r="E237" s="206" t="s">
        <v>118</v>
      </c>
      <c r="F237" s="206">
        <v>2049</v>
      </c>
      <c r="G237" s="21">
        <f t="shared" si="11"/>
        <v>1.6933884297520661E-2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0"/>
        <v>2.1884434123352228</v>
      </c>
      <c r="D238" s="206"/>
      <c r="E238" s="206" t="s">
        <v>29</v>
      </c>
      <c r="F238" s="206">
        <v>1790</v>
      </c>
      <c r="G238" s="21">
        <f t="shared" si="11"/>
        <v>1.4793388429752067E-2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0"/>
        <v>43.712861143364528</v>
      </c>
      <c r="D239" s="206"/>
      <c r="E239" s="206" t="s">
        <v>16</v>
      </c>
      <c r="F239" s="206">
        <v>8000</v>
      </c>
      <c r="G239" s="21">
        <f t="shared" si="11"/>
        <v>6.6115702479338845E-2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0"/>
        <v>0.45478860733556442</v>
      </c>
      <c r="D240" s="206"/>
      <c r="E240" s="206" t="s">
        <v>120</v>
      </c>
      <c r="F240" s="206">
        <v>816</v>
      </c>
      <c r="G240" s="21">
        <f t="shared" si="11"/>
        <v>6.7438016528925619E-3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0"/>
        <v>1.4051065432689025</v>
      </c>
      <c r="D241" s="206"/>
      <c r="E241" s="206" t="s">
        <v>173</v>
      </c>
      <c r="F241" s="206">
        <v>1434.3</v>
      </c>
      <c r="G241" s="21">
        <f t="shared" si="11"/>
        <v>1.1853719008264462E-2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0"/>
        <v>1.7814527696195619</v>
      </c>
      <c r="D242" s="206"/>
      <c r="E242" s="206" t="s">
        <v>121</v>
      </c>
      <c r="F242" s="206">
        <v>1615</v>
      </c>
      <c r="G242" s="21">
        <f t="shared" si="11"/>
        <v>1.334710743801653E-2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0"/>
        <v>1.9739088860050542</v>
      </c>
      <c r="D243" s="206"/>
      <c r="E243" s="206" t="s">
        <v>32</v>
      </c>
      <c r="F243" s="206">
        <v>1700</v>
      </c>
      <c r="G243" s="21">
        <f t="shared" si="11"/>
        <v>1.4049586776859505E-2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0"/>
        <v>0.43712861143364529</v>
      </c>
      <c r="D244" s="206"/>
      <c r="E244" s="206" t="s">
        <v>124</v>
      </c>
      <c r="F244" s="206">
        <v>800</v>
      </c>
      <c r="G244" s="21">
        <f t="shared" si="11"/>
        <v>6.6115702479338841E-3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0"/>
        <v>6.9940577829383246</v>
      </c>
      <c r="D245" s="206"/>
      <c r="E245" s="206" t="s">
        <v>31</v>
      </c>
      <c r="F245" s="206">
        <v>3200</v>
      </c>
      <c r="G245" s="21">
        <f t="shared" si="11"/>
        <v>2.6446280991735537E-2</v>
      </c>
      <c r="H245" s="206"/>
      <c r="I245" s="206"/>
      <c r="J245" s="11"/>
    </row>
    <row r="246" spans="1:10" x14ac:dyDescent="0.25">
      <c r="A246" s="11" t="s">
        <v>172</v>
      </c>
      <c r="B246" s="206">
        <f t="shared" si="10"/>
        <v>4.2688340960316928</v>
      </c>
      <c r="D246" s="206"/>
      <c r="E246" s="206" t="s">
        <v>128</v>
      </c>
      <c r="F246" s="206">
        <v>2500</v>
      </c>
      <c r="G246" s="21">
        <f t="shared" si="11"/>
        <v>2.0661157024793389E-2</v>
      </c>
      <c r="H246" s="206"/>
      <c r="I246" s="206"/>
      <c r="J246" s="11"/>
    </row>
    <row r="247" spans="1:10" x14ac:dyDescent="0.25">
      <c r="A247" s="11" t="s">
        <v>172</v>
      </c>
      <c r="B247" s="206">
        <f t="shared" si="10"/>
        <v>243.97923639095694</v>
      </c>
      <c r="D247" s="206"/>
      <c r="E247" s="206" t="s">
        <v>38</v>
      </c>
      <c r="F247" s="206">
        <v>18900</v>
      </c>
      <c r="G247" s="21">
        <f t="shared" si="11"/>
        <v>0.15619834710743802</v>
      </c>
      <c r="H247" s="206"/>
      <c r="I247" s="206"/>
      <c r="J247" s="11"/>
    </row>
    <row r="248" spans="1:10" x14ac:dyDescent="0.25">
      <c r="A248" s="11" t="s">
        <v>172</v>
      </c>
      <c r="B248" s="206">
        <f t="shared" si="10"/>
        <v>1.2466368417457825</v>
      </c>
      <c r="D248" s="206"/>
      <c r="E248" s="206" t="s">
        <v>47</v>
      </c>
      <c r="F248" s="206">
        <v>1351</v>
      </c>
      <c r="G248" s="21">
        <f t="shared" si="11"/>
        <v>1.1165289256198347E-2</v>
      </c>
      <c r="H248" s="206"/>
      <c r="I248" s="206"/>
      <c r="J248" s="11"/>
    </row>
    <row r="249" spans="1:10" x14ac:dyDescent="0.25">
      <c r="A249" s="150" t="s">
        <v>172</v>
      </c>
      <c r="B249" s="12">
        <f t="shared" si="10"/>
        <v>25.749334061881022</v>
      </c>
      <c r="C249" s="150"/>
      <c r="D249" s="12"/>
      <c r="E249" s="12" t="s">
        <v>171</v>
      </c>
      <c r="F249" s="12">
        <v>6140</v>
      </c>
      <c r="G249" s="27">
        <f t="shared" si="11"/>
        <v>5.0743801652892565E-2</v>
      </c>
      <c r="H249" s="12"/>
      <c r="I249" s="12"/>
      <c r="J249" s="150"/>
    </row>
    <row r="250" spans="1:10" x14ac:dyDescent="0.25">
      <c r="A250" s="11" t="s">
        <v>175</v>
      </c>
      <c r="B250" s="177">
        <v>881.78648899999996</v>
      </c>
      <c r="C250" s="11">
        <v>1550.9434739999999</v>
      </c>
      <c r="D250" s="210"/>
      <c r="E250" s="210" t="s">
        <v>5</v>
      </c>
      <c r="F250" s="215">
        <v>2253000</v>
      </c>
      <c r="G250" s="132">
        <v>0.2969</v>
      </c>
      <c r="J250" s="11">
        <v>7587100</v>
      </c>
    </row>
    <row r="251" spans="1:10" x14ac:dyDescent="0.25">
      <c r="A251" s="11" t="s">
        <v>175</v>
      </c>
      <c r="B251" s="177">
        <v>3.7494487649999999</v>
      </c>
      <c r="D251" s="210"/>
      <c r="E251" s="210" t="s">
        <v>6</v>
      </c>
      <c r="F251" s="215">
        <v>146914</v>
      </c>
      <c r="G251" s="132">
        <v>1.9400000000000001E-2</v>
      </c>
      <c r="J251" s="210"/>
    </row>
    <row r="252" spans="1:10" x14ac:dyDescent="0.25">
      <c r="A252" s="11" t="s">
        <v>175</v>
      </c>
      <c r="B252" s="177">
        <v>15.634484499999999</v>
      </c>
      <c r="D252" s="210"/>
      <c r="E252" s="210" t="s">
        <v>82</v>
      </c>
      <c r="F252" s="215">
        <v>1010000</v>
      </c>
      <c r="G252" s="132">
        <v>0.1331</v>
      </c>
      <c r="J252" s="210"/>
    </row>
    <row r="253" spans="1:10" x14ac:dyDescent="0.25">
      <c r="A253" s="11" t="s">
        <v>175</v>
      </c>
      <c r="B253" s="177">
        <v>2.7143202249999998</v>
      </c>
      <c r="D253" s="210"/>
      <c r="E253" s="210" t="s">
        <v>15</v>
      </c>
      <c r="F253" s="215">
        <v>300000</v>
      </c>
      <c r="G253" s="132">
        <v>3.95E-2</v>
      </c>
      <c r="J253" s="210"/>
    </row>
    <row r="254" spans="1:10" x14ac:dyDescent="0.25">
      <c r="A254" s="11" t="s">
        <v>175</v>
      </c>
      <c r="B254" s="177">
        <v>35.021418990000001</v>
      </c>
      <c r="D254" s="210"/>
      <c r="E254" s="210" t="s">
        <v>106</v>
      </c>
      <c r="F254" s="215">
        <v>125000</v>
      </c>
      <c r="G254" s="132">
        <v>1.6500000000000001E-2</v>
      </c>
      <c r="J254" s="210"/>
    </row>
    <row r="255" spans="1:10" x14ac:dyDescent="0.25">
      <c r="A255" s="11" t="s">
        <v>175</v>
      </c>
      <c r="B255" s="177">
        <v>0.27794639100000001</v>
      </c>
      <c r="D255" s="210"/>
      <c r="E255" s="210" t="s">
        <v>9</v>
      </c>
      <c r="F255" s="215">
        <v>449000</v>
      </c>
      <c r="G255" s="132">
        <v>5.9200000000000003E-2</v>
      </c>
      <c r="J255" s="210"/>
    </row>
    <row r="256" spans="1:10" x14ac:dyDescent="0.25">
      <c r="A256" s="11" t="s">
        <v>175</v>
      </c>
      <c r="B256" s="177">
        <v>2.9245280409999999</v>
      </c>
      <c r="D256" s="210"/>
      <c r="E256" s="210" t="s">
        <v>36</v>
      </c>
      <c r="F256" s="215">
        <v>40000</v>
      </c>
      <c r="G256" s="132">
        <v>5.3E-3</v>
      </c>
      <c r="J256" s="210"/>
    </row>
    <row r="257" spans="1:14" x14ac:dyDescent="0.25">
      <c r="A257" s="11" t="s">
        <v>175</v>
      </c>
      <c r="B257" s="177">
        <v>97.7155281</v>
      </c>
      <c r="D257" s="210"/>
      <c r="E257" s="210" t="s">
        <v>26</v>
      </c>
      <c r="F257" s="215">
        <v>129750</v>
      </c>
      <c r="G257" s="132">
        <v>1.7100000000000001E-2</v>
      </c>
      <c r="J257" s="210"/>
    </row>
    <row r="258" spans="1:14" x14ac:dyDescent="0.25">
      <c r="A258" s="11" t="s">
        <v>175</v>
      </c>
      <c r="B258" s="177">
        <v>0</v>
      </c>
      <c r="D258" s="210"/>
      <c r="E258" s="210" t="s">
        <v>117</v>
      </c>
      <c r="F258" s="215">
        <v>750000</v>
      </c>
      <c r="G258" s="132">
        <v>9.8900000000000002E-2</v>
      </c>
      <c r="J258" s="210"/>
    </row>
    <row r="259" spans="1:14" x14ac:dyDescent="0.25">
      <c r="A259" s="11" t="s">
        <v>175</v>
      </c>
      <c r="B259" s="177">
        <v>51.503509690000001</v>
      </c>
      <c r="D259" s="210"/>
      <c r="E259" s="210" t="s">
        <v>121</v>
      </c>
      <c r="F259" s="215">
        <v>1159000</v>
      </c>
      <c r="G259" s="132">
        <v>0.15279999999999999</v>
      </c>
      <c r="J259" s="210"/>
    </row>
    <row r="260" spans="1:14" x14ac:dyDescent="0.25">
      <c r="A260" s="11" t="s">
        <v>175</v>
      </c>
      <c r="B260" s="177">
        <v>43.429123599999997</v>
      </c>
      <c r="D260" s="210"/>
      <c r="E260" s="210" t="s">
        <v>160</v>
      </c>
    </row>
    <row r="261" spans="1:14" x14ac:dyDescent="0.25">
      <c r="A261" s="11" t="s">
        <v>175</v>
      </c>
      <c r="B261" s="177">
        <v>5.6284144190000003</v>
      </c>
      <c r="D261" s="210"/>
      <c r="E261" s="210" t="s">
        <v>126</v>
      </c>
      <c r="F261" s="215">
        <v>544500</v>
      </c>
      <c r="G261" s="132">
        <v>7.1800000000000003E-2</v>
      </c>
      <c r="J261" s="210"/>
    </row>
    <row r="262" spans="1:14" x14ac:dyDescent="0.25">
      <c r="A262" s="11" t="s">
        <v>175</v>
      </c>
      <c r="B262" s="177">
        <v>233.35006630000001</v>
      </c>
      <c r="D262" s="210"/>
      <c r="E262" s="210" t="s">
        <v>38</v>
      </c>
      <c r="F262" s="215">
        <v>500000</v>
      </c>
      <c r="G262" s="132">
        <v>6.59E-2</v>
      </c>
      <c r="J262" s="210"/>
    </row>
    <row r="263" spans="1:14" x14ac:dyDescent="0.25">
      <c r="A263" s="150" t="s">
        <v>175</v>
      </c>
      <c r="B263" s="180">
        <v>177.20819589999999</v>
      </c>
      <c r="C263" s="150"/>
      <c r="D263" s="12"/>
      <c r="E263" s="12" t="s">
        <v>47</v>
      </c>
      <c r="F263" s="221">
        <v>180000</v>
      </c>
      <c r="G263" s="182">
        <v>2.3699999999999999E-2</v>
      </c>
      <c r="H263" s="12"/>
      <c r="I263" s="12"/>
      <c r="J263" s="12"/>
    </row>
    <row r="264" spans="1:14" x14ac:dyDescent="0.25">
      <c r="A264" s="11" t="s">
        <v>177</v>
      </c>
      <c r="B264" s="126">
        <v>40.412679300000001</v>
      </c>
      <c r="C264" s="11">
        <v>3079.855892</v>
      </c>
      <c r="D264" s="218"/>
      <c r="E264" s="14" t="s">
        <v>5</v>
      </c>
      <c r="F264" s="135">
        <v>2660</v>
      </c>
      <c r="G264" s="134">
        <v>6.3600000000000004E-2</v>
      </c>
      <c r="J264" s="173">
        <v>41843</v>
      </c>
      <c r="K264" s="114"/>
      <c r="L264" s="114"/>
      <c r="M264" s="114"/>
    </row>
    <row r="265" spans="1:14" x14ac:dyDescent="0.25">
      <c r="A265" s="11" t="s">
        <v>177</v>
      </c>
      <c r="B265" s="126">
        <v>822.46393509999996</v>
      </c>
      <c r="C265" s="164"/>
      <c r="D265" s="218"/>
      <c r="E265" s="79" t="s">
        <v>15</v>
      </c>
      <c r="F265" s="135">
        <v>12000</v>
      </c>
      <c r="G265" s="134">
        <v>0.2868</v>
      </c>
      <c r="J265" s="114"/>
      <c r="K265" s="114"/>
      <c r="L265" s="114"/>
      <c r="M265" s="114"/>
      <c r="N265" s="114"/>
    </row>
    <row r="266" spans="1:14" x14ac:dyDescent="0.25">
      <c r="A266" s="11" t="s">
        <v>177</v>
      </c>
      <c r="B266" s="126"/>
      <c r="C266" s="164"/>
      <c r="D266" s="218"/>
      <c r="E266" s="79" t="s">
        <v>22</v>
      </c>
      <c r="F266" s="135"/>
      <c r="G266" s="134"/>
      <c r="J266" s="114"/>
      <c r="K266" s="114"/>
      <c r="L266" s="114"/>
      <c r="M266" s="114"/>
      <c r="N266" s="114"/>
    </row>
    <row r="267" spans="1:14" x14ac:dyDescent="0.25">
      <c r="A267" s="11" t="s">
        <v>177</v>
      </c>
      <c r="B267" s="126">
        <v>5.7115551050000004</v>
      </c>
      <c r="C267" s="164"/>
      <c r="D267" s="218"/>
      <c r="E267" s="79" t="s">
        <v>36</v>
      </c>
      <c r="F267" s="135">
        <v>1000</v>
      </c>
      <c r="G267" s="134">
        <v>2.3900000000000001E-2</v>
      </c>
      <c r="J267" s="114"/>
      <c r="K267" s="114"/>
      <c r="L267" s="114"/>
      <c r="M267" s="114"/>
      <c r="N267" s="114"/>
    </row>
    <row r="268" spans="1:14" x14ac:dyDescent="0.25">
      <c r="A268" s="11" t="s">
        <v>177</v>
      </c>
      <c r="B268" s="126">
        <v>321.27497460000001</v>
      </c>
      <c r="C268" s="164"/>
      <c r="D268" s="218"/>
      <c r="E268" s="79" t="s">
        <v>16</v>
      </c>
      <c r="F268" s="135">
        <v>7500</v>
      </c>
      <c r="G268" s="134">
        <v>0.1792</v>
      </c>
      <c r="J268" s="114"/>
      <c r="K268" s="114"/>
      <c r="L268" s="114"/>
      <c r="M268" s="114"/>
      <c r="N268" s="114"/>
    </row>
    <row r="269" spans="1:14" x14ac:dyDescent="0.25">
      <c r="A269" s="11" t="s">
        <v>177</v>
      </c>
      <c r="B269" s="126">
        <v>1888.570565</v>
      </c>
      <c r="C269" s="164"/>
      <c r="D269" s="218"/>
      <c r="E269" s="79" t="s">
        <v>121</v>
      </c>
      <c r="F269" s="135">
        <v>18184</v>
      </c>
      <c r="G269" s="134">
        <v>0.43459999999999999</v>
      </c>
      <c r="J269" s="114"/>
      <c r="K269" s="114"/>
      <c r="L269" s="114"/>
      <c r="M269" s="114"/>
      <c r="N269" s="114"/>
    </row>
    <row r="270" spans="1:14" x14ac:dyDescent="0.25">
      <c r="A270" s="11" t="s">
        <v>177</v>
      </c>
      <c r="B270" s="126">
        <v>1.422182933</v>
      </c>
      <c r="C270" s="164"/>
      <c r="D270" s="218"/>
      <c r="E270" s="79" t="s">
        <v>111</v>
      </c>
      <c r="F270" s="126">
        <v>499</v>
      </c>
      <c r="G270" s="134">
        <v>1.1900000000000001E-2</v>
      </c>
      <c r="J270" s="114"/>
      <c r="K270" s="114"/>
      <c r="L270" s="114"/>
      <c r="M270" s="114"/>
      <c r="N270" s="114"/>
    </row>
    <row r="271" spans="1:14" x14ac:dyDescent="0.25">
      <c r="A271" s="150" t="s">
        <v>177</v>
      </c>
      <c r="B271" s="171">
        <v>0</v>
      </c>
      <c r="C271" s="150"/>
      <c r="D271" s="12"/>
      <c r="E271" s="128" t="s">
        <v>38</v>
      </c>
      <c r="F271" s="12"/>
      <c r="G271" s="27"/>
      <c r="H271" s="12"/>
      <c r="I271" s="12"/>
      <c r="J271" s="150"/>
    </row>
    <row r="272" spans="1:14" x14ac:dyDescent="0.25">
      <c r="A272" s="11" t="s">
        <v>179</v>
      </c>
      <c r="B272" s="229">
        <f>POWER((F272/$J$272)*100, 2)</f>
        <v>2.1691160978231658E-3</v>
      </c>
      <c r="C272" s="11">
        <f>SUM(B272:B296)</f>
        <v>2594.823429009406</v>
      </c>
      <c r="D272" s="229"/>
      <c r="E272" s="229" t="s">
        <v>130</v>
      </c>
      <c r="F272" s="229">
        <v>5682</v>
      </c>
      <c r="G272" s="21">
        <f>F272/$J$272</f>
        <v>4.6573770491803278E-4</v>
      </c>
      <c r="H272" s="229"/>
      <c r="I272" s="229"/>
      <c r="J272" s="76">
        <v>12200000</v>
      </c>
    </row>
    <row r="273" spans="1:10" x14ac:dyDescent="0.25">
      <c r="A273" s="11" t="s">
        <v>179</v>
      </c>
      <c r="B273" s="229">
        <f t="shared" ref="B273:B296" si="12">POWER((F273/$J$272)*100, 2)</f>
        <v>1.1302129803816181</v>
      </c>
      <c r="D273" s="229"/>
      <c r="E273" s="229" t="s">
        <v>17</v>
      </c>
      <c r="F273" s="229">
        <v>129700</v>
      </c>
      <c r="G273" s="21">
        <f t="shared" ref="G273:G296" si="13">F273/$J$272</f>
        <v>1.0631147540983607E-2</v>
      </c>
      <c r="H273" s="229"/>
      <c r="I273" s="229"/>
      <c r="J273" s="76"/>
    </row>
    <row r="274" spans="1:10" x14ac:dyDescent="0.25">
      <c r="A274" s="11" t="s">
        <v>179</v>
      </c>
      <c r="B274" s="229">
        <f t="shared" si="12"/>
        <v>9.3550120935232441E-3</v>
      </c>
      <c r="D274" s="229"/>
      <c r="E274" s="229" t="s">
        <v>5</v>
      </c>
      <c r="F274" s="229">
        <v>11800</v>
      </c>
      <c r="G274" s="21">
        <f t="shared" si="13"/>
        <v>9.6721311475409834E-4</v>
      </c>
      <c r="H274" s="229"/>
      <c r="I274" s="229"/>
      <c r="J274" s="76"/>
    </row>
    <row r="275" spans="1:10" x14ac:dyDescent="0.25">
      <c r="A275" s="11" t="s">
        <v>179</v>
      </c>
      <c r="B275" s="229">
        <f t="shared" si="12"/>
        <v>11.241674576793871</v>
      </c>
      <c r="D275" s="229"/>
      <c r="E275" s="229" t="s">
        <v>6</v>
      </c>
      <c r="F275" s="229">
        <v>409049</v>
      </c>
      <c r="G275" s="21">
        <f t="shared" si="13"/>
        <v>3.352860655737705E-2</v>
      </c>
      <c r="H275" s="229"/>
      <c r="I275" s="229"/>
      <c r="J275" s="76"/>
    </row>
    <row r="276" spans="1:10" x14ac:dyDescent="0.25">
      <c r="A276" s="11" t="s">
        <v>179</v>
      </c>
      <c r="B276" s="229">
        <f t="shared" si="12"/>
        <v>6.3322359580757861E-6</v>
      </c>
      <c r="D276" s="229"/>
      <c r="E276" s="229" t="s">
        <v>102</v>
      </c>
      <c r="F276" s="229">
        <v>307</v>
      </c>
      <c r="G276" s="21">
        <f t="shared" si="13"/>
        <v>2.5163934426229508E-5</v>
      </c>
      <c r="H276" s="229"/>
      <c r="I276" s="229"/>
      <c r="J276" s="76"/>
    </row>
    <row r="277" spans="1:10" x14ac:dyDescent="0.25">
      <c r="A277" s="11" t="s">
        <v>179</v>
      </c>
      <c r="B277" s="229">
        <f t="shared" si="12"/>
        <v>2.2254770223058316</v>
      </c>
      <c r="D277" s="229"/>
      <c r="E277" s="229" t="s">
        <v>15</v>
      </c>
      <c r="F277" s="229">
        <v>182000</v>
      </c>
      <c r="G277" s="21">
        <f t="shared" si="13"/>
        <v>1.4918032786885246E-2</v>
      </c>
      <c r="H277" s="229"/>
      <c r="I277" s="229"/>
      <c r="J277" s="76"/>
    </row>
    <row r="278" spans="1:10" x14ac:dyDescent="0.25">
      <c r="A278" s="11" t="s">
        <v>179</v>
      </c>
      <c r="B278" s="229">
        <f t="shared" si="12"/>
        <v>0.16462308519215268</v>
      </c>
      <c r="D278" s="229"/>
      <c r="E278" s="229" t="s">
        <v>142</v>
      </c>
      <c r="F278" s="229">
        <v>49500</v>
      </c>
      <c r="G278" s="21">
        <f t="shared" si="13"/>
        <v>4.0573770491803282E-3</v>
      </c>
      <c r="H278" s="229"/>
      <c r="I278" s="229"/>
      <c r="J278" s="76"/>
    </row>
    <row r="279" spans="1:10" x14ac:dyDescent="0.25">
      <c r="A279" s="11" t="s">
        <v>179</v>
      </c>
      <c r="B279" s="229">
        <f t="shared" si="12"/>
        <v>22.223187038161779</v>
      </c>
      <c r="D279" s="229"/>
      <c r="E279" s="229" t="s">
        <v>134</v>
      </c>
      <c r="F279" s="229">
        <v>575126</v>
      </c>
      <c r="G279" s="21">
        <f t="shared" si="13"/>
        <v>4.7141475409836063E-2</v>
      </c>
      <c r="H279" s="229"/>
      <c r="I279" s="229"/>
      <c r="J279" s="76"/>
    </row>
    <row r="280" spans="1:10" x14ac:dyDescent="0.25">
      <c r="A280" s="11" t="s">
        <v>179</v>
      </c>
      <c r="B280" s="229">
        <f t="shared" si="12"/>
        <v>0</v>
      </c>
      <c r="D280" s="229"/>
      <c r="E280" s="229" t="s">
        <v>21</v>
      </c>
      <c r="F280" s="229"/>
      <c r="H280" s="229"/>
      <c r="I280" s="229"/>
      <c r="J280" s="76"/>
    </row>
    <row r="281" spans="1:10" x14ac:dyDescent="0.25">
      <c r="A281" s="11" t="s">
        <v>179</v>
      </c>
      <c r="B281" s="229">
        <f t="shared" si="12"/>
        <v>189.15808584896533</v>
      </c>
      <c r="D281" s="229"/>
      <c r="E281" s="229" t="s">
        <v>9</v>
      </c>
      <c r="F281" s="229">
        <v>1677924</v>
      </c>
      <c r="G281" s="21">
        <f t="shared" si="13"/>
        <v>0.13753475409836066</v>
      </c>
      <c r="H281" s="229"/>
      <c r="I281" s="229"/>
      <c r="J281" s="76"/>
    </row>
    <row r="282" spans="1:10" x14ac:dyDescent="0.25">
      <c r="A282" s="11" t="s">
        <v>179</v>
      </c>
      <c r="B282" s="229">
        <f t="shared" si="12"/>
        <v>0</v>
      </c>
      <c r="D282" s="229"/>
      <c r="E282" s="229" t="s">
        <v>23</v>
      </c>
      <c r="F282" s="229"/>
      <c r="H282" s="229"/>
      <c r="I282" s="229"/>
      <c r="J282" s="76"/>
    </row>
    <row r="283" spans="1:10" x14ac:dyDescent="0.25">
      <c r="A283" s="11" t="s">
        <v>179</v>
      </c>
      <c r="B283" s="229">
        <f t="shared" si="12"/>
        <v>1.4159049247514108</v>
      </c>
      <c r="D283" s="229"/>
      <c r="E283" s="229" t="s">
        <v>24</v>
      </c>
      <c r="F283" s="229">
        <v>145170</v>
      </c>
      <c r="G283" s="21">
        <f t="shared" si="13"/>
        <v>1.1899180327868852E-2</v>
      </c>
      <c r="H283" s="229"/>
      <c r="I283" s="229"/>
      <c r="J283" s="76"/>
    </row>
    <row r="284" spans="1:10" x14ac:dyDescent="0.25">
      <c r="A284" s="11" t="s">
        <v>179</v>
      </c>
      <c r="B284" s="229">
        <f t="shared" si="12"/>
        <v>281.16692354205861</v>
      </c>
      <c r="D284" s="229"/>
      <c r="E284" s="229" t="s">
        <v>36</v>
      </c>
      <c r="F284" s="229">
        <v>2045700</v>
      </c>
      <c r="G284" s="21">
        <f t="shared" si="13"/>
        <v>0.16768032786885245</v>
      </c>
      <c r="H284" s="229"/>
      <c r="I284" s="229"/>
      <c r="J284" s="76"/>
    </row>
    <row r="285" spans="1:10" x14ac:dyDescent="0.25">
      <c r="A285" s="11" t="s">
        <v>179</v>
      </c>
      <c r="B285" s="229">
        <f t="shared" si="12"/>
        <v>0</v>
      </c>
      <c r="D285" s="229"/>
      <c r="E285" s="229" t="s">
        <v>181</v>
      </c>
      <c r="F285" s="229"/>
      <c r="H285" s="229"/>
      <c r="I285" s="229"/>
      <c r="J285" s="76"/>
    </row>
    <row r="286" spans="1:10" x14ac:dyDescent="0.25">
      <c r="A286" s="11" t="s">
        <v>179</v>
      </c>
      <c r="B286" s="229">
        <f t="shared" si="12"/>
        <v>3.7537474402042463E-2</v>
      </c>
      <c r="D286" s="229"/>
      <c r="E286" s="229" t="s">
        <v>90</v>
      </c>
      <c r="F286" s="229">
        <v>23637</v>
      </c>
      <c r="G286" s="21">
        <f t="shared" si="13"/>
        <v>1.9374590163934427E-3</v>
      </c>
      <c r="H286" s="229"/>
      <c r="I286" s="229"/>
      <c r="J286" s="76"/>
    </row>
    <row r="287" spans="1:10" x14ac:dyDescent="0.25">
      <c r="A287" s="11" t="s">
        <v>179</v>
      </c>
      <c r="B287" s="229">
        <f t="shared" si="12"/>
        <v>6.1073804084923397E-2</v>
      </c>
      <c r="D287" s="229"/>
      <c r="E287" s="229" t="s">
        <v>147</v>
      </c>
      <c r="F287" s="229">
        <v>30150</v>
      </c>
      <c r="G287" s="21">
        <f t="shared" si="13"/>
        <v>2.471311475409836E-3</v>
      </c>
      <c r="H287" s="229"/>
      <c r="I287" s="229"/>
      <c r="J287" s="76"/>
    </row>
    <row r="288" spans="1:10" x14ac:dyDescent="0.25">
      <c r="A288" s="11" t="s">
        <v>179</v>
      </c>
      <c r="B288" s="229">
        <f t="shared" si="12"/>
        <v>0.27519484009674822</v>
      </c>
      <c r="D288" s="229"/>
      <c r="E288" s="229" t="s">
        <v>28</v>
      </c>
      <c r="F288" s="229">
        <v>64000</v>
      </c>
      <c r="G288" s="21">
        <f t="shared" si="13"/>
        <v>5.2459016393442623E-3</v>
      </c>
      <c r="H288" s="229"/>
      <c r="I288" s="229"/>
      <c r="J288" s="76"/>
    </row>
    <row r="289" spans="1:10" x14ac:dyDescent="0.25">
      <c r="A289" s="11" t="s">
        <v>179</v>
      </c>
      <c r="B289" s="229">
        <f t="shared" si="12"/>
        <v>4.873237194302607E-2</v>
      </c>
      <c r="D289" s="229"/>
      <c r="E289" s="229" t="s">
        <v>158</v>
      </c>
      <c r="F289" s="229">
        <v>26932</v>
      </c>
      <c r="G289" s="21">
        <f t="shared" si="13"/>
        <v>2.2075409836065573E-3</v>
      </c>
      <c r="H289" s="229"/>
      <c r="I289" s="229"/>
      <c r="J289" s="76"/>
    </row>
    <row r="290" spans="1:10" x14ac:dyDescent="0.25">
      <c r="A290" s="11" t="s">
        <v>179</v>
      </c>
      <c r="B290" s="229">
        <f t="shared" si="12"/>
        <v>0.32851689572695508</v>
      </c>
      <c r="D290" s="229"/>
      <c r="E290" s="229" t="s">
        <v>16</v>
      </c>
      <c r="F290" s="229">
        <v>69926</v>
      </c>
      <c r="G290" s="21">
        <f t="shared" si="13"/>
        <v>5.7316393442622951E-3</v>
      </c>
      <c r="H290" s="229"/>
      <c r="I290" s="229"/>
      <c r="J290" s="76"/>
    </row>
    <row r="291" spans="1:10" x14ac:dyDescent="0.25">
      <c r="A291" s="11" t="s">
        <v>179</v>
      </c>
      <c r="B291" s="229">
        <f t="shared" si="12"/>
        <v>2033.8695270155872</v>
      </c>
      <c r="D291" s="229"/>
      <c r="E291" s="229" t="s">
        <v>121</v>
      </c>
      <c r="F291" s="229">
        <v>5502010</v>
      </c>
      <c r="G291" s="21">
        <f t="shared" si="13"/>
        <v>0.45098442622950818</v>
      </c>
      <c r="H291" s="229"/>
      <c r="I291" s="229"/>
      <c r="J291" s="76"/>
    </row>
    <row r="292" spans="1:10" x14ac:dyDescent="0.25">
      <c r="A292" s="11" t="s">
        <v>179</v>
      </c>
      <c r="B292" s="229">
        <f t="shared" si="12"/>
        <v>2.8235017468422465E-2</v>
      </c>
      <c r="D292" s="229"/>
      <c r="E292" s="229" t="s">
        <v>182</v>
      </c>
      <c r="F292" s="110">
        <v>20500</v>
      </c>
      <c r="G292" s="21">
        <f t="shared" si="13"/>
        <v>1.6803278688524591E-3</v>
      </c>
      <c r="H292" s="229"/>
      <c r="I292" s="229"/>
      <c r="J292" s="76"/>
    </row>
    <row r="293" spans="1:10" x14ac:dyDescent="0.25">
      <c r="A293" s="11" t="s">
        <v>179</v>
      </c>
      <c r="B293" s="229">
        <f t="shared" si="12"/>
        <v>10.206401376041384</v>
      </c>
      <c r="D293" s="229"/>
      <c r="E293" s="229" t="s">
        <v>31</v>
      </c>
      <c r="F293" s="229">
        <v>389759</v>
      </c>
      <c r="G293" s="21">
        <f t="shared" si="13"/>
        <v>3.194745901639344E-2</v>
      </c>
      <c r="H293" s="229"/>
      <c r="I293" s="229"/>
      <c r="J293" s="76"/>
    </row>
    <row r="294" spans="1:10" x14ac:dyDescent="0.25">
      <c r="A294" s="11" t="s">
        <v>179</v>
      </c>
      <c r="B294" s="229">
        <f t="shared" si="12"/>
        <v>6.7186240257995156E-3</v>
      </c>
      <c r="D294" s="229"/>
      <c r="E294" s="229" t="s">
        <v>127</v>
      </c>
      <c r="F294" s="229">
        <v>10000</v>
      </c>
      <c r="G294" s="21">
        <f t="shared" si="13"/>
        <v>8.1967213114754098E-4</v>
      </c>
      <c r="H294" s="229"/>
      <c r="I294" s="229"/>
      <c r="J294" s="76"/>
    </row>
    <row r="295" spans="1:10" x14ac:dyDescent="0.25">
      <c r="A295" s="11" t="s">
        <v>179</v>
      </c>
      <c r="B295" s="229">
        <f t="shared" si="12"/>
        <v>0.33204044611663536</v>
      </c>
      <c r="D295" s="229"/>
      <c r="E295" s="229" t="s">
        <v>47</v>
      </c>
      <c r="F295" s="229">
        <v>70300</v>
      </c>
      <c r="G295" s="21">
        <f t="shared" si="13"/>
        <v>5.7622950819672131E-3</v>
      </c>
      <c r="H295" s="229"/>
      <c r="I295" s="229"/>
      <c r="J295" s="76"/>
    </row>
    <row r="296" spans="1:10" x14ac:dyDescent="0.25">
      <c r="A296" s="150" t="s">
        <v>179</v>
      </c>
      <c r="B296" s="12">
        <f t="shared" si="12"/>
        <v>40.891831664875042</v>
      </c>
      <c r="C296" s="150"/>
      <c r="D296" s="12"/>
      <c r="E296" s="12" t="s">
        <v>86</v>
      </c>
      <c r="F296" s="12">
        <v>780150</v>
      </c>
      <c r="G296" s="27">
        <f t="shared" si="13"/>
        <v>6.3946721311475413E-2</v>
      </c>
      <c r="H296" s="12"/>
      <c r="I296" s="12"/>
      <c r="J296" s="147"/>
    </row>
    <row r="297" spans="1:10" x14ac:dyDescent="0.25">
      <c r="A297" s="11" t="s">
        <v>185</v>
      </c>
      <c r="B297" s="178">
        <f>POWER((F297/$J$297)*100, 2)</f>
        <v>156.82847365583044</v>
      </c>
      <c r="C297" s="11">
        <f>SUM(B297:B307)</f>
        <v>1219.0697137825912</v>
      </c>
      <c r="D297" s="235"/>
      <c r="E297" s="235" t="s">
        <v>5</v>
      </c>
      <c r="F297" s="235">
        <v>948</v>
      </c>
      <c r="G297" s="21">
        <f>F297/$J$297</f>
        <v>0.12523117569352707</v>
      </c>
      <c r="H297" s="235"/>
      <c r="I297" s="235"/>
      <c r="J297" s="76">
        <v>7570</v>
      </c>
    </row>
    <row r="298" spans="1:10" x14ac:dyDescent="0.25">
      <c r="A298" s="11" t="s">
        <v>185</v>
      </c>
      <c r="B298" s="178">
        <f t="shared" ref="B298:B307" si="14">POWER((F298/$J$297)*100, 2)</f>
        <v>170.34215224178038</v>
      </c>
      <c r="D298" s="235"/>
      <c r="E298" s="235" t="s">
        <v>6</v>
      </c>
      <c r="F298" s="235">
        <v>988</v>
      </c>
      <c r="G298" s="21">
        <f t="shared" ref="G298:G307" si="15">F298/$J$297</f>
        <v>0.13051519154557464</v>
      </c>
      <c r="H298" s="235"/>
      <c r="I298" s="235"/>
      <c r="J298" s="76"/>
    </row>
    <row r="299" spans="1:10" x14ac:dyDescent="0.25">
      <c r="A299" s="11" t="s">
        <v>185</v>
      </c>
      <c r="B299" s="178">
        <f t="shared" si="14"/>
        <v>129.06400674287889</v>
      </c>
      <c r="D299" s="235"/>
      <c r="E299" s="235" t="s">
        <v>15</v>
      </c>
      <c r="F299" s="235">
        <v>860</v>
      </c>
      <c r="G299" s="21">
        <f t="shared" si="15"/>
        <v>0.11360634081902246</v>
      </c>
      <c r="H299" s="235"/>
      <c r="I299" s="235"/>
      <c r="J299" s="76"/>
    </row>
    <row r="300" spans="1:10" x14ac:dyDescent="0.25">
      <c r="A300" s="11" t="s">
        <v>185</v>
      </c>
      <c r="B300" s="178">
        <f t="shared" si="14"/>
        <v>120.21659578849281</v>
      </c>
      <c r="D300" s="235"/>
      <c r="E300" s="235" t="s">
        <v>187</v>
      </c>
      <c r="F300" s="235">
        <v>830</v>
      </c>
      <c r="G300" s="21">
        <f t="shared" si="15"/>
        <v>0.10964332892998679</v>
      </c>
      <c r="H300" s="235"/>
      <c r="I300" s="235"/>
      <c r="J300" s="76"/>
    </row>
    <row r="301" spans="1:10" x14ac:dyDescent="0.25">
      <c r="A301" s="11" t="s">
        <v>185</v>
      </c>
      <c r="B301" s="178">
        <f t="shared" si="14"/>
        <v>20.650241078860621</v>
      </c>
      <c r="D301" s="235"/>
      <c r="E301" s="235" t="s">
        <v>20</v>
      </c>
      <c r="F301" s="235">
        <v>344</v>
      </c>
      <c r="G301" s="21">
        <f t="shared" si="15"/>
        <v>4.544253632760898E-2</v>
      </c>
      <c r="H301" s="235"/>
      <c r="I301" s="235"/>
      <c r="J301" s="76"/>
    </row>
    <row r="302" spans="1:10" x14ac:dyDescent="0.25">
      <c r="A302" s="11" t="s">
        <v>185</v>
      </c>
      <c r="B302" s="178">
        <f t="shared" si="14"/>
        <v>62.82185293055219</v>
      </c>
      <c r="D302" s="235"/>
      <c r="E302" s="235" t="s">
        <v>9</v>
      </c>
      <c r="F302" s="235">
        <v>600</v>
      </c>
      <c r="G302" s="21">
        <f t="shared" si="15"/>
        <v>7.9260237780713338E-2</v>
      </c>
      <c r="H302" s="235"/>
      <c r="I302" s="235"/>
      <c r="J302" s="76"/>
    </row>
    <row r="303" spans="1:10" x14ac:dyDescent="0.25">
      <c r="A303" s="11" t="s">
        <v>185</v>
      </c>
      <c r="B303" s="178">
        <f t="shared" si="14"/>
        <v>21.376880511090672</v>
      </c>
      <c r="D303" s="235"/>
      <c r="E303" s="235" t="s">
        <v>186</v>
      </c>
      <c r="F303" s="235">
        <v>350</v>
      </c>
      <c r="G303" s="21">
        <f t="shared" si="15"/>
        <v>4.6235138705416116E-2</v>
      </c>
      <c r="H303" s="235"/>
      <c r="I303" s="235"/>
      <c r="J303" s="76"/>
    </row>
    <row r="304" spans="1:10" x14ac:dyDescent="0.25">
      <c r="A304" s="11" t="s">
        <v>185</v>
      </c>
      <c r="B304" s="178">
        <f t="shared" si="14"/>
        <v>1.7363719334646772</v>
      </c>
      <c r="D304" s="235"/>
      <c r="E304" s="235" t="s">
        <v>56</v>
      </c>
      <c r="F304" s="235">
        <v>99.751000000000005</v>
      </c>
      <c r="G304" s="21">
        <f t="shared" si="15"/>
        <v>1.3177146631439894E-2</v>
      </c>
      <c r="H304" s="235"/>
      <c r="I304" s="235"/>
      <c r="J304" s="76"/>
    </row>
    <row r="305" spans="1:10" x14ac:dyDescent="0.25">
      <c r="A305" s="11" t="s">
        <v>185</v>
      </c>
      <c r="B305" s="178">
        <f t="shared" si="14"/>
        <v>381.60461247275538</v>
      </c>
      <c r="D305" s="235"/>
      <c r="E305" s="235" t="s">
        <v>121</v>
      </c>
      <c r="F305" s="235">
        <v>1478.777</v>
      </c>
      <c r="G305" s="21">
        <f t="shared" si="15"/>
        <v>0.19534702774108323</v>
      </c>
      <c r="H305" s="235"/>
      <c r="I305" s="235"/>
      <c r="J305" s="76"/>
    </row>
    <row r="306" spans="1:10" x14ac:dyDescent="0.25">
      <c r="A306" s="11" t="s">
        <v>185</v>
      </c>
      <c r="B306" s="178">
        <f t="shared" si="14"/>
        <v>150.92950166565163</v>
      </c>
      <c r="D306" s="235"/>
      <c r="E306" s="235" t="s">
        <v>126</v>
      </c>
      <c r="F306" s="235">
        <v>930</v>
      </c>
      <c r="G306" s="21">
        <f t="shared" si="15"/>
        <v>0.12285336856010567</v>
      </c>
      <c r="H306" s="235"/>
      <c r="I306" s="235"/>
      <c r="J306" s="76"/>
    </row>
    <row r="307" spans="1:10" x14ac:dyDescent="0.25">
      <c r="A307" s="150" t="s">
        <v>185</v>
      </c>
      <c r="B307" s="131">
        <f t="shared" si="14"/>
        <v>3.4990247612333327</v>
      </c>
      <c r="C307" s="150"/>
      <c r="D307" s="12"/>
      <c r="E307" s="12" t="s">
        <v>171</v>
      </c>
      <c r="F307" s="12">
        <v>141.602</v>
      </c>
      <c r="G307" s="27">
        <f t="shared" si="15"/>
        <v>1.8705680317040951E-2</v>
      </c>
      <c r="H307" s="12"/>
      <c r="I307" s="12"/>
      <c r="J307" s="147"/>
    </row>
    <row r="308" spans="1:10" x14ac:dyDescent="0.25">
      <c r="A308" s="11" t="s">
        <v>188</v>
      </c>
      <c r="B308" s="178">
        <f>POWER((F308/$J$308)*100,2)</f>
        <v>1.2379853417682281E-2</v>
      </c>
      <c r="C308" s="11">
        <f>SUM(B308:B357)</f>
        <v>1282.1702293497794</v>
      </c>
      <c r="D308" s="236"/>
      <c r="E308" s="236" t="s">
        <v>97</v>
      </c>
      <c r="F308" s="236">
        <v>650</v>
      </c>
      <c r="G308" s="238">
        <f>F308/$J$308</f>
        <v>1.1126478965819457E-3</v>
      </c>
      <c r="H308" s="236"/>
      <c r="I308" s="236"/>
      <c r="J308" s="76">
        <v>584192</v>
      </c>
    </row>
    <row r="309" spans="1:10" x14ac:dyDescent="0.25">
      <c r="A309" s="11" t="s">
        <v>188</v>
      </c>
      <c r="B309" s="178">
        <f t="shared" ref="B309:B357" si="16">POWER((F309/$J$308)*100,2)</f>
        <v>371.45298832276143</v>
      </c>
      <c r="D309" s="236"/>
      <c r="E309" s="236" t="s">
        <v>5</v>
      </c>
      <c r="F309" s="236">
        <v>112592</v>
      </c>
      <c r="G309" s="238">
        <f t="shared" ref="G309:G357" si="17">F309/$J$308</f>
        <v>0.19273115687992989</v>
      </c>
      <c r="H309" s="236"/>
      <c r="I309" s="236"/>
      <c r="J309" s="76"/>
    </row>
    <row r="310" spans="1:10" x14ac:dyDescent="0.25">
      <c r="A310" s="11" t="s">
        <v>188</v>
      </c>
      <c r="B310" s="178">
        <f t="shared" si="16"/>
        <v>9.6877847011152783E-3</v>
      </c>
      <c r="D310" s="236"/>
      <c r="E310" s="236" t="s">
        <v>131</v>
      </c>
      <c r="F310" s="236">
        <v>575</v>
      </c>
      <c r="G310" s="238">
        <f t="shared" si="17"/>
        <v>9.842654469763366E-4</v>
      </c>
      <c r="H310" s="236"/>
      <c r="I310" s="236"/>
      <c r="J310" s="76"/>
    </row>
    <row r="311" spans="1:10" x14ac:dyDescent="0.25">
      <c r="A311" s="11" t="s">
        <v>188</v>
      </c>
      <c r="B311" s="178">
        <f t="shared" si="16"/>
        <v>0</v>
      </c>
      <c r="D311" s="236"/>
      <c r="E311" s="236" t="s">
        <v>192</v>
      </c>
      <c r="F311" s="236"/>
      <c r="G311" s="238"/>
      <c r="H311" s="236"/>
      <c r="I311" s="236"/>
      <c r="J311" s="76"/>
    </row>
    <row r="312" spans="1:10" x14ac:dyDescent="0.25">
      <c r="A312" s="11" t="s">
        <v>188</v>
      </c>
      <c r="B312" s="178">
        <f t="shared" si="16"/>
        <v>5.1054808508803795E-4</v>
      </c>
      <c r="D312" s="236"/>
      <c r="E312" s="236" t="s">
        <v>39</v>
      </c>
      <c r="F312" s="236">
        <v>132</v>
      </c>
      <c r="G312" s="238">
        <f t="shared" si="17"/>
        <v>2.2595311130587205E-4</v>
      </c>
      <c r="H312" s="236"/>
      <c r="I312" s="236"/>
      <c r="J312" s="76"/>
    </row>
    <row r="313" spans="1:10" x14ac:dyDescent="0.25">
      <c r="A313" s="11" t="s">
        <v>188</v>
      </c>
      <c r="B313" s="178">
        <f t="shared" si="16"/>
        <v>523.88510977177452</v>
      </c>
      <c r="D313" s="236"/>
      <c r="E313" s="236" t="s">
        <v>6</v>
      </c>
      <c r="F313" s="236">
        <v>133713</v>
      </c>
      <c r="G313" s="238">
        <f t="shared" si="17"/>
        <v>0.22888536645486415</v>
      </c>
      <c r="H313" s="236"/>
      <c r="I313" s="236"/>
      <c r="J313" s="76"/>
    </row>
    <row r="314" spans="1:10" x14ac:dyDescent="0.25">
      <c r="A314" s="11" t="s">
        <v>188</v>
      </c>
      <c r="B314" s="178">
        <f t="shared" si="16"/>
        <v>6.4181848345778135E-4</v>
      </c>
      <c r="D314" s="236"/>
      <c r="E314" s="236" t="s">
        <v>101</v>
      </c>
      <c r="F314" s="236">
        <v>148</v>
      </c>
      <c r="G314" s="238">
        <f t="shared" si="17"/>
        <v>2.5334136722173531E-4</v>
      </c>
      <c r="H314" s="236"/>
      <c r="I314" s="236"/>
      <c r="J314" s="76"/>
    </row>
    <row r="315" spans="1:10" x14ac:dyDescent="0.25">
      <c r="A315" s="11" t="s">
        <v>188</v>
      </c>
      <c r="B315" s="178">
        <f t="shared" si="16"/>
        <v>8.7432846911822324</v>
      </c>
      <c r="D315" s="236"/>
      <c r="E315" s="236" t="s">
        <v>82</v>
      </c>
      <c r="F315" s="236">
        <v>17274</v>
      </c>
      <c r="G315" s="238">
        <f t="shared" si="17"/>
        <v>2.9569045793163891E-2</v>
      </c>
      <c r="H315" s="236"/>
      <c r="I315" s="236"/>
      <c r="J315" s="76"/>
    </row>
    <row r="316" spans="1:10" x14ac:dyDescent="0.25">
      <c r="A316" s="11" t="s">
        <v>188</v>
      </c>
      <c r="B316" s="178">
        <f t="shared" si="16"/>
        <v>0.86619740980066739</v>
      </c>
      <c r="D316" s="236"/>
      <c r="E316" s="236" t="s">
        <v>83</v>
      </c>
      <c r="F316" s="236">
        <v>5437.0590000000002</v>
      </c>
      <c r="G316" s="238">
        <f t="shared" si="17"/>
        <v>9.3069727076029798E-3</v>
      </c>
      <c r="H316" s="236"/>
      <c r="I316" s="236"/>
      <c r="J316" s="76"/>
    </row>
    <row r="317" spans="1:10" x14ac:dyDescent="0.25">
      <c r="A317" s="11" t="s">
        <v>188</v>
      </c>
      <c r="B317" s="178">
        <f t="shared" si="16"/>
        <v>154.44079573913152</v>
      </c>
      <c r="D317" s="236"/>
      <c r="E317" s="236" t="s">
        <v>15</v>
      </c>
      <c r="F317" s="236">
        <v>72600</v>
      </c>
      <c r="G317" s="238">
        <f t="shared" si="17"/>
        <v>0.12427421121822962</v>
      </c>
      <c r="H317" s="236"/>
      <c r="I317" s="236"/>
      <c r="J317" s="76"/>
    </row>
    <row r="318" spans="1:10" x14ac:dyDescent="0.25">
      <c r="A318" s="11" t="s">
        <v>188</v>
      </c>
      <c r="B318" s="178">
        <f t="shared" si="16"/>
        <v>3.5894249554226732E-3</v>
      </c>
      <c r="D318" s="236"/>
      <c r="E318" s="236" t="s">
        <v>103</v>
      </c>
      <c r="F318" s="236">
        <v>350</v>
      </c>
      <c r="G318" s="238">
        <f t="shared" si="17"/>
        <v>5.9911809815950921E-4</v>
      </c>
      <c r="H318" s="236"/>
      <c r="I318" s="236"/>
      <c r="J318" s="76"/>
    </row>
    <row r="319" spans="1:10" x14ac:dyDescent="0.25">
      <c r="A319" s="11" t="s">
        <v>188</v>
      </c>
      <c r="B319" s="178">
        <f t="shared" si="16"/>
        <v>4.9519413670729123E-2</v>
      </c>
      <c r="D319" s="236"/>
      <c r="E319" s="236" t="s">
        <v>106</v>
      </c>
      <c r="F319" s="236">
        <v>1300</v>
      </c>
      <c r="G319" s="238">
        <f t="shared" si="17"/>
        <v>2.2252957931638913E-3</v>
      </c>
      <c r="H319" s="236"/>
      <c r="I319" s="236"/>
      <c r="J319" s="76"/>
    </row>
    <row r="320" spans="1:10" x14ac:dyDescent="0.25">
      <c r="A320" s="11" t="s">
        <v>188</v>
      </c>
      <c r="B320" s="178">
        <f t="shared" si="16"/>
        <v>0</v>
      </c>
      <c r="D320" s="236"/>
      <c r="E320" s="236" t="s">
        <v>19</v>
      </c>
      <c r="F320" s="236"/>
      <c r="G320" s="238"/>
      <c r="H320" s="236"/>
      <c r="I320" s="236"/>
      <c r="J320" s="76"/>
    </row>
    <row r="321" spans="1:10" x14ac:dyDescent="0.25">
      <c r="A321" s="11" t="s">
        <v>188</v>
      </c>
      <c r="B321" s="178">
        <f t="shared" si="16"/>
        <v>9.5200340246271556E-5</v>
      </c>
      <c r="D321" s="236"/>
      <c r="E321" s="236" t="s">
        <v>94</v>
      </c>
      <c r="F321" s="236">
        <v>57</v>
      </c>
      <c r="G321" s="238">
        <f t="shared" si="17"/>
        <v>9.7570661700262931E-5</v>
      </c>
      <c r="H321" s="236"/>
      <c r="I321" s="236"/>
      <c r="J321" s="76"/>
    </row>
    <row r="322" spans="1:10" x14ac:dyDescent="0.25">
      <c r="A322" s="11" t="s">
        <v>188</v>
      </c>
      <c r="B322" s="178">
        <f t="shared" si="16"/>
        <v>9.6877847011152783E-3</v>
      </c>
      <c r="D322" s="236"/>
      <c r="E322" s="236" t="s">
        <v>21</v>
      </c>
      <c r="F322" s="236">
        <v>575</v>
      </c>
      <c r="G322" s="238">
        <f t="shared" si="17"/>
        <v>9.842654469763366E-4</v>
      </c>
      <c r="H322" s="236"/>
      <c r="I322" s="236"/>
      <c r="J322" s="76"/>
    </row>
    <row r="323" spans="1:10" x14ac:dyDescent="0.25">
      <c r="A323" s="11" t="s">
        <v>188</v>
      </c>
      <c r="B323" s="178">
        <f t="shared" si="16"/>
        <v>2.756971380046688E-6</v>
      </c>
      <c r="D323" s="236"/>
      <c r="E323" s="236" t="s">
        <v>190</v>
      </c>
      <c r="F323" s="236">
        <v>9.6999999999999993</v>
      </c>
      <c r="G323" s="238">
        <f t="shared" si="17"/>
        <v>1.6604130148992111E-5</v>
      </c>
      <c r="H323" s="236"/>
      <c r="I323" s="236"/>
      <c r="J323" s="76"/>
    </row>
    <row r="324" spans="1:10" x14ac:dyDescent="0.25">
      <c r="A324" s="11" t="s">
        <v>188</v>
      </c>
      <c r="B324" s="178">
        <f t="shared" si="16"/>
        <v>75.319028193178994</v>
      </c>
      <c r="D324" s="236"/>
      <c r="E324" s="236" t="s">
        <v>9</v>
      </c>
      <c r="F324" s="236">
        <v>50700</v>
      </c>
      <c r="G324" s="238">
        <f t="shared" si="17"/>
        <v>8.6786535933391765E-2</v>
      </c>
      <c r="H324" s="236"/>
      <c r="I324" s="236"/>
      <c r="J324" s="76"/>
    </row>
    <row r="325" spans="1:10" x14ac:dyDescent="0.25">
      <c r="A325" s="11" t="s">
        <v>188</v>
      </c>
      <c r="B325" s="178">
        <f t="shared" si="16"/>
        <v>1.9504202672061619E-3</v>
      </c>
      <c r="D325" s="236"/>
      <c r="E325" s="236" t="s">
        <v>23</v>
      </c>
      <c r="F325" s="236">
        <v>258</v>
      </c>
      <c r="G325" s="238">
        <f t="shared" si="17"/>
        <v>4.4163562664329537E-4</v>
      </c>
      <c r="H325" s="236"/>
      <c r="I325" s="236"/>
      <c r="J325" s="76"/>
    </row>
    <row r="326" spans="1:10" x14ac:dyDescent="0.25">
      <c r="A326" s="11" t="s">
        <v>188</v>
      </c>
      <c r="B326" s="178">
        <f t="shared" si="16"/>
        <v>1.200186499380512</v>
      </c>
      <c r="D326" s="236"/>
      <c r="E326" s="236" t="s">
        <v>24</v>
      </c>
      <c r="F326" s="236">
        <v>6400</v>
      </c>
      <c r="G326" s="238">
        <f t="shared" si="17"/>
        <v>1.0955302366345312E-2</v>
      </c>
      <c r="H326" s="236"/>
      <c r="I326" s="236"/>
      <c r="J326" s="76"/>
    </row>
    <row r="327" spans="1:10" x14ac:dyDescent="0.25">
      <c r="A327" s="11" t="s">
        <v>188</v>
      </c>
      <c r="B327" s="178">
        <f t="shared" si="16"/>
        <v>0</v>
      </c>
      <c r="D327" s="236"/>
      <c r="E327" s="236" t="s">
        <v>111</v>
      </c>
      <c r="F327" s="234"/>
      <c r="G327" s="238"/>
      <c r="H327" s="236"/>
      <c r="I327" s="236"/>
      <c r="J327" s="76"/>
    </row>
    <row r="328" spans="1:10" x14ac:dyDescent="0.25">
      <c r="A328" s="11" t="s">
        <v>188</v>
      </c>
      <c r="B328" s="178">
        <f t="shared" si="16"/>
        <v>1.8752914052820495</v>
      </c>
      <c r="D328" s="236"/>
      <c r="E328" s="236" t="s">
        <v>36</v>
      </c>
      <c r="F328" s="236">
        <v>8000</v>
      </c>
      <c r="G328" s="238">
        <f t="shared" si="17"/>
        <v>1.3694127957931639E-2</v>
      </c>
      <c r="H328" s="236"/>
      <c r="I328" s="236"/>
      <c r="J328" s="76"/>
    </row>
    <row r="329" spans="1:10" x14ac:dyDescent="0.25">
      <c r="A329" s="11" t="s">
        <v>188</v>
      </c>
      <c r="B329" s="178">
        <f t="shared" si="16"/>
        <v>0</v>
      </c>
      <c r="D329" s="236"/>
      <c r="E329" s="236" t="s">
        <v>176</v>
      </c>
      <c r="F329" s="234"/>
      <c r="G329" s="238"/>
      <c r="H329" s="236"/>
      <c r="I329" s="236"/>
      <c r="J329" s="76"/>
    </row>
    <row r="330" spans="1:10" x14ac:dyDescent="0.25">
      <c r="A330" s="11" t="s">
        <v>188</v>
      </c>
      <c r="B330" s="178">
        <f t="shared" si="16"/>
        <v>4.2194056618846114E-2</v>
      </c>
      <c r="D330" s="236"/>
      <c r="E330" s="236" t="s">
        <v>137</v>
      </c>
      <c r="F330" s="236">
        <v>1200</v>
      </c>
      <c r="G330" s="238">
        <f t="shared" si="17"/>
        <v>2.0541191936897457E-3</v>
      </c>
      <c r="H330" s="236"/>
      <c r="I330" s="236"/>
      <c r="J330" s="76"/>
    </row>
    <row r="331" spans="1:10" x14ac:dyDescent="0.25">
      <c r="A331" s="11" t="s">
        <v>188</v>
      </c>
      <c r="B331" s="178">
        <f t="shared" si="16"/>
        <v>3.4813026853368795E-4</v>
      </c>
      <c r="D331" s="236"/>
      <c r="E331" s="236" t="s">
        <v>112</v>
      </c>
      <c r="F331" s="236">
        <v>109</v>
      </c>
      <c r="G331" s="238">
        <f t="shared" si="17"/>
        <v>1.8658249342681858E-4</v>
      </c>
      <c r="H331" s="236"/>
      <c r="I331" s="236"/>
      <c r="J331" s="76"/>
    </row>
    <row r="332" spans="1:10" x14ac:dyDescent="0.25">
      <c r="A332" s="11" t="s">
        <v>188</v>
      </c>
      <c r="B332" s="178">
        <f t="shared" si="16"/>
        <v>1.0548514154711529E-6</v>
      </c>
      <c r="D332" s="236"/>
      <c r="E332" s="236" t="s">
        <v>181</v>
      </c>
      <c r="F332" s="236">
        <v>6</v>
      </c>
      <c r="G332" s="238">
        <f t="shared" si="17"/>
        <v>1.0270595968448729E-5</v>
      </c>
      <c r="H332" s="236"/>
      <c r="I332" s="236"/>
      <c r="J332" s="76"/>
    </row>
    <row r="333" spans="1:10" x14ac:dyDescent="0.25">
      <c r="A333" s="11" t="s">
        <v>188</v>
      </c>
      <c r="B333" s="178">
        <f t="shared" si="16"/>
        <v>1.7018562517216677E-3</v>
      </c>
      <c r="D333" s="236"/>
      <c r="E333" s="236" t="s">
        <v>26</v>
      </c>
      <c r="F333" s="236">
        <v>241</v>
      </c>
      <c r="G333" s="238">
        <f t="shared" si="17"/>
        <v>4.1253560473269063E-4</v>
      </c>
      <c r="H333" s="236"/>
      <c r="I333" s="236"/>
      <c r="J333" s="76"/>
    </row>
    <row r="334" spans="1:10" x14ac:dyDescent="0.25">
      <c r="A334" s="11" t="s">
        <v>188</v>
      </c>
      <c r="B334" s="178">
        <f t="shared" si="16"/>
        <v>1.3153411122361127</v>
      </c>
      <c r="D334" s="236"/>
      <c r="E334" s="236" t="s">
        <v>191</v>
      </c>
      <c r="F334" s="236">
        <v>6700</v>
      </c>
      <c r="G334" s="238">
        <f t="shared" si="17"/>
        <v>1.1468832164767748E-2</v>
      </c>
      <c r="H334" s="236"/>
      <c r="I334" s="236"/>
      <c r="J334" s="76"/>
    </row>
    <row r="335" spans="1:10" x14ac:dyDescent="0.25">
      <c r="A335" s="11" t="s">
        <v>188</v>
      </c>
      <c r="B335" s="178">
        <f t="shared" si="16"/>
        <v>0.81378563546496596</v>
      </c>
      <c r="D335" s="236"/>
      <c r="E335" s="236" t="s">
        <v>56</v>
      </c>
      <c r="F335" s="236">
        <v>5270</v>
      </c>
      <c r="G335" s="238">
        <f t="shared" si="17"/>
        <v>9.0210067922874664E-3</v>
      </c>
      <c r="H335" s="236"/>
      <c r="I335" s="236"/>
      <c r="J335" s="76"/>
    </row>
    <row r="336" spans="1:10" x14ac:dyDescent="0.25">
      <c r="A336" s="11" t="s">
        <v>188</v>
      </c>
      <c r="B336" s="178">
        <f t="shared" si="16"/>
        <v>5.41783407557267E-7</v>
      </c>
      <c r="D336" s="236"/>
      <c r="E336" s="236" t="s">
        <v>165</v>
      </c>
      <c r="F336" s="236">
        <v>4.3</v>
      </c>
      <c r="G336" s="238">
        <f t="shared" si="17"/>
        <v>7.3605937773882554E-6</v>
      </c>
      <c r="H336" s="236"/>
      <c r="I336" s="236"/>
      <c r="J336" s="76"/>
    </row>
    <row r="337" spans="1:10" x14ac:dyDescent="0.25">
      <c r="A337" s="11" t="s">
        <v>188</v>
      </c>
      <c r="B337" s="178">
        <f t="shared" si="16"/>
        <v>6.7510490590153771E-3</v>
      </c>
      <c r="D337" s="236"/>
      <c r="E337" s="236" t="s">
        <v>116</v>
      </c>
      <c r="F337" s="236">
        <v>480</v>
      </c>
      <c r="G337" s="238">
        <f t="shared" si="17"/>
        <v>8.216476774758983E-4</v>
      </c>
      <c r="H337" s="236"/>
      <c r="I337" s="236"/>
      <c r="J337" s="76"/>
    </row>
    <row r="338" spans="1:10" x14ac:dyDescent="0.25">
      <c r="A338" s="11" t="s">
        <v>188</v>
      </c>
      <c r="B338" s="178">
        <f t="shared" si="16"/>
        <v>2.373415684810094E-6</v>
      </c>
      <c r="D338" s="236"/>
      <c r="E338" s="236" t="s">
        <v>139</v>
      </c>
      <c r="F338" s="236">
        <v>9</v>
      </c>
      <c r="G338" s="238">
        <f t="shared" si="17"/>
        <v>1.5405893952673092E-5</v>
      </c>
      <c r="H338" s="236"/>
      <c r="I338" s="236"/>
      <c r="J338" s="76"/>
    </row>
    <row r="339" spans="1:10" x14ac:dyDescent="0.25">
      <c r="A339" s="11" t="s">
        <v>188</v>
      </c>
      <c r="B339" s="178">
        <f t="shared" si="16"/>
        <v>3.3872451007907023E-3</v>
      </c>
      <c r="D339" s="236"/>
      <c r="E339" s="236" t="s">
        <v>117</v>
      </c>
      <c r="F339" s="236">
        <v>340</v>
      </c>
      <c r="G339" s="238">
        <f t="shared" si="17"/>
        <v>5.820004382120947E-4</v>
      </c>
      <c r="H339" s="236"/>
      <c r="I339" s="236"/>
      <c r="J339" s="76"/>
    </row>
    <row r="340" spans="1:10" x14ac:dyDescent="0.25">
      <c r="A340" s="11" t="s">
        <v>188</v>
      </c>
      <c r="B340" s="178">
        <f t="shared" si="16"/>
        <v>0.2792299819022227</v>
      </c>
      <c r="D340" s="236"/>
      <c r="E340" s="236" t="s">
        <v>92</v>
      </c>
      <c r="F340" s="236">
        <v>3087</v>
      </c>
      <c r="G340" s="238">
        <f t="shared" si="17"/>
        <v>5.284221625766871E-3</v>
      </c>
      <c r="H340" s="236"/>
      <c r="I340" s="236"/>
      <c r="J340" s="76"/>
    </row>
    <row r="341" spans="1:10" x14ac:dyDescent="0.25">
      <c r="A341" s="11" t="s">
        <v>188</v>
      </c>
      <c r="B341" s="178">
        <f t="shared" si="16"/>
        <v>7.3253570518830062E-7</v>
      </c>
      <c r="D341" s="236"/>
      <c r="E341" s="236" t="s">
        <v>85</v>
      </c>
      <c r="F341" s="236">
        <v>5</v>
      </c>
      <c r="G341" s="238">
        <f t="shared" si="17"/>
        <v>8.5588299737072745E-6</v>
      </c>
      <c r="H341" s="236"/>
      <c r="I341" s="236"/>
      <c r="J341" s="76"/>
    </row>
    <row r="342" spans="1:10" x14ac:dyDescent="0.25">
      <c r="A342" s="11" t="s">
        <v>188</v>
      </c>
      <c r="B342" s="178">
        <f t="shared" si="16"/>
        <v>1.6924504932670496E-4</v>
      </c>
      <c r="D342" s="236"/>
      <c r="E342" s="236" t="s">
        <v>29</v>
      </c>
      <c r="F342" s="236">
        <v>76</v>
      </c>
      <c r="G342" s="238">
        <f t="shared" si="17"/>
        <v>1.3009421560035057E-4</v>
      </c>
      <c r="H342" s="236"/>
      <c r="I342" s="236"/>
      <c r="J342" s="76"/>
    </row>
    <row r="343" spans="1:10" x14ac:dyDescent="0.25">
      <c r="A343" s="11" t="s">
        <v>188</v>
      </c>
      <c r="B343" s="178">
        <f t="shared" si="16"/>
        <v>67.510490590153793</v>
      </c>
      <c r="D343" s="236"/>
      <c r="E343" s="236" t="s">
        <v>16</v>
      </c>
      <c r="F343" s="236">
        <v>48000</v>
      </c>
      <c r="G343" s="238">
        <f t="shared" si="17"/>
        <v>8.2164767747589837E-2</v>
      </c>
      <c r="H343" s="236"/>
      <c r="I343" s="236"/>
      <c r="J343" s="76"/>
    </row>
    <row r="344" spans="1:10" x14ac:dyDescent="0.25">
      <c r="A344" s="11" t="s">
        <v>188</v>
      </c>
      <c r="B344" s="178">
        <f t="shared" si="16"/>
        <v>0</v>
      </c>
      <c r="D344" s="236"/>
      <c r="E344" s="236" t="s">
        <v>37</v>
      </c>
      <c r="F344" s="236"/>
      <c r="G344" s="238"/>
      <c r="H344" s="236"/>
      <c r="I344" s="236"/>
      <c r="J344" s="76"/>
    </row>
    <row r="345" spans="1:10" x14ac:dyDescent="0.25">
      <c r="A345" s="11" t="s">
        <v>188</v>
      </c>
      <c r="B345" s="178">
        <f t="shared" si="16"/>
        <v>6.7698019730681985E-4</v>
      </c>
      <c r="D345" s="236"/>
      <c r="E345" s="236" t="s">
        <v>120</v>
      </c>
      <c r="F345" s="236">
        <v>152</v>
      </c>
      <c r="G345" s="238">
        <f t="shared" si="17"/>
        <v>2.6018843120070113E-4</v>
      </c>
      <c r="H345" s="236"/>
      <c r="I345" s="236"/>
      <c r="J345" s="76"/>
    </row>
    <row r="346" spans="1:10" x14ac:dyDescent="0.25">
      <c r="A346" s="11" t="s">
        <v>188</v>
      </c>
      <c r="B346" s="178">
        <f t="shared" si="16"/>
        <v>14.493002096581792</v>
      </c>
      <c r="D346" s="236"/>
      <c r="E346" s="236" t="s">
        <v>121</v>
      </c>
      <c r="F346" s="236">
        <v>22240</v>
      </c>
      <c r="G346" s="238">
        <f t="shared" si="17"/>
        <v>3.8069675723049957E-2</v>
      </c>
      <c r="H346" s="236"/>
      <c r="I346" s="236"/>
      <c r="J346" s="76"/>
    </row>
    <row r="347" spans="1:10" x14ac:dyDescent="0.25">
      <c r="A347" s="11" t="s">
        <v>188</v>
      </c>
      <c r="B347" s="178">
        <f t="shared" si="16"/>
        <v>4.8090008251781002</v>
      </c>
      <c r="D347" s="236"/>
      <c r="E347" s="236" t="s">
        <v>174</v>
      </c>
      <c r="F347" s="236">
        <v>12811</v>
      </c>
      <c r="G347" s="238">
        <f t="shared" si="17"/>
        <v>2.1929434158632778E-2</v>
      </c>
      <c r="H347" s="236"/>
      <c r="I347" s="236"/>
      <c r="J347" s="76"/>
    </row>
    <row r="348" spans="1:10" x14ac:dyDescent="0.25">
      <c r="A348" s="11" t="s">
        <v>188</v>
      </c>
      <c r="B348" s="178">
        <f t="shared" si="16"/>
        <v>0</v>
      </c>
      <c r="D348" s="236"/>
      <c r="E348" s="236" t="s">
        <v>161</v>
      </c>
      <c r="F348" s="234"/>
      <c r="G348" s="238"/>
      <c r="H348" s="236"/>
      <c r="I348" s="236"/>
      <c r="J348" s="76"/>
    </row>
    <row r="349" spans="1:10" x14ac:dyDescent="0.25">
      <c r="A349" s="11" t="s">
        <v>188</v>
      </c>
      <c r="B349" s="178">
        <f t="shared" si="16"/>
        <v>3.4813026853368795E-4</v>
      </c>
      <c r="D349" s="236"/>
      <c r="E349" s="236" t="s">
        <v>166</v>
      </c>
      <c r="F349" s="236">
        <v>109</v>
      </c>
      <c r="G349" s="238">
        <f t="shared" si="17"/>
        <v>1.8658249342681858E-4</v>
      </c>
      <c r="H349" s="236"/>
      <c r="I349" s="236"/>
      <c r="J349" s="76"/>
    </row>
    <row r="350" spans="1:10" x14ac:dyDescent="0.25">
      <c r="A350" s="11" t="s">
        <v>188</v>
      </c>
      <c r="B350" s="178">
        <f t="shared" si="16"/>
        <v>0.12921929839521623</v>
      </c>
      <c r="D350" s="236"/>
      <c r="E350" s="236" t="s">
        <v>31</v>
      </c>
      <c r="F350" s="236">
        <v>2100</v>
      </c>
      <c r="G350" s="238">
        <f t="shared" si="17"/>
        <v>3.5947085889570553E-3</v>
      </c>
      <c r="H350" s="236"/>
      <c r="I350" s="236"/>
      <c r="J350" s="76"/>
    </row>
    <row r="351" spans="1:10" x14ac:dyDescent="0.25">
      <c r="A351" s="11" t="s">
        <v>188</v>
      </c>
      <c r="B351" s="178">
        <f t="shared" si="16"/>
        <v>2.9301428207532028E-8</v>
      </c>
      <c r="D351" s="236"/>
      <c r="E351" s="236" t="s">
        <v>193</v>
      </c>
      <c r="F351" s="236">
        <v>1</v>
      </c>
      <c r="G351" s="238">
        <f t="shared" si="17"/>
        <v>1.7117659947414549E-6</v>
      </c>
      <c r="H351" s="236"/>
      <c r="I351" s="236"/>
      <c r="J351" s="76"/>
    </row>
    <row r="352" spans="1:10" x14ac:dyDescent="0.25">
      <c r="A352" s="11" t="s">
        <v>188</v>
      </c>
      <c r="B352" s="178">
        <f t="shared" si="16"/>
        <v>26.371285386778823</v>
      </c>
      <c r="D352" s="236"/>
      <c r="E352" s="236" t="s">
        <v>126</v>
      </c>
      <c r="F352" s="236">
        <v>30000</v>
      </c>
      <c r="G352" s="238">
        <f t="shared" si="17"/>
        <v>5.1352979842243643E-2</v>
      </c>
      <c r="H352" s="236"/>
      <c r="I352" s="236"/>
      <c r="J352" s="76"/>
    </row>
    <row r="353" spans="1:10" x14ac:dyDescent="0.25">
      <c r="A353" s="11" t="s">
        <v>188</v>
      </c>
      <c r="B353" s="178">
        <f t="shared" si="16"/>
        <v>7.3253570518830071E-9</v>
      </c>
      <c r="D353" s="236"/>
      <c r="E353" s="236" t="s">
        <v>128</v>
      </c>
      <c r="F353" s="236">
        <v>0.5</v>
      </c>
      <c r="G353" s="238">
        <f t="shared" si="17"/>
        <v>8.5588299737072745E-7</v>
      </c>
      <c r="H353" s="236"/>
      <c r="I353" s="236"/>
      <c r="J353" s="76"/>
    </row>
    <row r="354" spans="1:10" x14ac:dyDescent="0.25">
      <c r="A354" s="11" t="s">
        <v>188</v>
      </c>
      <c r="B354" s="178">
        <f t="shared" si="16"/>
        <v>25.091491858899811</v>
      </c>
      <c r="D354" s="236"/>
      <c r="E354" s="236" t="s">
        <v>38</v>
      </c>
      <c r="F354" s="236">
        <v>29263</v>
      </c>
      <c r="G354" s="238">
        <f t="shared" si="17"/>
        <v>5.0091408304119192E-2</v>
      </c>
      <c r="H354" s="236"/>
      <c r="I354" s="236"/>
      <c r="J354" s="76"/>
    </row>
    <row r="355" spans="1:10" x14ac:dyDescent="0.25">
      <c r="A355" s="11" t="s">
        <v>188</v>
      </c>
      <c r="B355" s="178">
        <f t="shared" si="16"/>
        <v>3.4284865386770931</v>
      </c>
      <c r="D355" s="236"/>
      <c r="E355" s="236" t="s">
        <v>12</v>
      </c>
      <c r="F355" s="236">
        <v>10817</v>
      </c>
      <c r="G355" s="238">
        <f t="shared" si="17"/>
        <v>1.8516172765118317E-2</v>
      </c>
      <c r="H355" s="236"/>
      <c r="I355" s="236"/>
      <c r="J355" s="76"/>
    </row>
    <row r="356" spans="1:10" x14ac:dyDescent="0.25">
      <c r="A356" s="11" t="s">
        <v>188</v>
      </c>
      <c r="B356" s="178">
        <f t="shared" si="16"/>
        <v>1.4181891252445498E-3</v>
      </c>
      <c r="D356" s="236"/>
      <c r="E356" s="236" t="s">
        <v>47</v>
      </c>
      <c r="F356" s="236">
        <v>220</v>
      </c>
      <c r="G356" s="238">
        <f t="shared" si="17"/>
        <v>3.7658851884312007E-4</v>
      </c>
      <c r="H356" s="236"/>
      <c r="I356" s="236"/>
      <c r="J356" s="11"/>
    </row>
    <row r="357" spans="1:10" x14ac:dyDescent="0.25">
      <c r="A357" s="150" t="s">
        <v>188</v>
      </c>
      <c r="B357" s="131">
        <f t="shared" si="16"/>
        <v>9.4936627392403752E-4</v>
      </c>
      <c r="C357" s="150"/>
      <c r="D357" s="12"/>
      <c r="E357" s="12" t="s">
        <v>86</v>
      </c>
      <c r="F357" s="12">
        <v>180</v>
      </c>
      <c r="G357" s="237">
        <f t="shared" si="17"/>
        <v>3.0811787905346186E-4</v>
      </c>
      <c r="H357" s="12"/>
      <c r="I357" s="12"/>
      <c r="J357" s="150"/>
    </row>
    <row r="358" spans="1:10" x14ac:dyDescent="0.25">
      <c r="A358" s="11" t="s">
        <v>197</v>
      </c>
      <c r="B358" s="178">
        <f>POWER((F358/$J$358)*100, 2)</f>
        <v>197.75390625</v>
      </c>
      <c r="C358" s="11">
        <f>SUM(B358:B372)</f>
        <v>1564.5239955357142</v>
      </c>
      <c r="D358" s="236"/>
      <c r="E358" s="236" t="s">
        <v>5</v>
      </c>
      <c r="F358" s="236">
        <v>6300</v>
      </c>
      <c r="G358" s="238">
        <f>F358/$J$358</f>
        <v>0.140625</v>
      </c>
      <c r="H358" s="236"/>
      <c r="I358" s="236"/>
      <c r="J358" s="76">
        <v>44800</v>
      </c>
    </row>
    <row r="359" spans="1:10" x14ac:dyDescent="0.25">
      <c r="A359" s="11" t="s">
        <v>197</v>
      </c>
      <c r="B359" s="178">
        <f t="shared" ref="B359:B372" si="18">POWER((F359/$J$358)*100, 2)</f>
        <v>0.52627252072704089</v>
      </c>
      <c r="D359" s="236"/>
      <c r="E359" s="236" t="s">
        <v>202</v>
      </c>
      <c r="F359" s="236">
        <v>325</v>
      </c>
      <c r="G359" s="238">
        <f t="shared" ref="G359:G372" si="19">F359/$J$358</f>
        <v>7.254464285714286E-3</v>
      </c>
      <c r="H359" s="236"/>
      <c r="I359" s="236"/>
      <c r="J359" s="76"/>
    </row>
    <row r="360" spans="1:10" x14ac:dyDescent="0.25">
      <c r="A360" s="11" t="s">
        <v>197</v>
      </c>
      <c r="B360" s="178">
        <f t="shared" si="18"/>
        <v>5.0124013472576525</v>
      </c>
      <c r="D360" s="236"/>
      <c r="E360" s="236" t="s">
        <v>6</v>
      </c>
      <c r="F360" s="236">
        <v>1003</v>
      </c>
      <c r="G360" s="238">
        <f t="shared" si="19"/>
        <v>2.2388392857142857E-2</v>
      </c>
      <c r="H360" s="236"/>
      <c r="I360" s="236"/>
      <c r="J360" s="76"/>
    </row>
    <row r="361" spans="1:10" x14ac:dyDescent="0.25">
      <c r="A361" s="11" t="s">
        <v>197</v>
      </c>
      <c r="B361" s="178">
        <f t="shared" si="18"/>
        <v>141.33388472576533</v>
      </c>
      <c r="D361" s="236"/>
      <c r="E361" s="236" t="s">
        <v>82</v>
      </c>
      <c r="F361" s="236">
        <v>5326</v>
      </c>
      <c r="G361" s="238">
        <f t="shared" si="19"/>
        <v>0.11888392857142857</v>
      </c>
      <c r="H361" s="236"/>
      <c r="I361" s="236"/>
      <c r="J361" s="76"/>
    </row>
    <row r="362" spans="1:10" x14ac:dyDescent="0.25">
      <c r="A362" s="11" t="s">
        <v>197</v>
      </c>
      <c r="B362" s="178">
        <f t="shared" si="18"/>
        <v>0.11210538903061223</v>
      </c>
      <c r="D362" s="236"/>
      <c r="E362" s="236" t="s">
        <v>15</v>
      </c>
      <c r="F362" s="236">
        <v>150</v>
      </c>
      <c r="G362" s="238">
        <f t="shared" si="19"/>
        <v>3.3482142857142855E-3</v>
      </c>
      <c r="H362" s="236"/>
      <c r="I362" s="236"/>
      <c r="J362" s="76"/>
    </row>
    <row r="363" spans="1:10" x14ac:dyDescent="0.25">
      <c r="A363" s="11" t="s">
        <v>197</v>
      </c>
      <c r="B363" s="178">
        <f t="shared" si="18"/>
        <v>717.47448979591832</v>
      </c>
      <c r="D363" s="236"/>
      <c r="E363" s="236" t="s">
        <v>204</v>
      </c>
      <c r="F363" s="236">
        <v>12000</v>
      </c>
      <c r="G363" s="238">
        <f t="shared" si="19"/>
        <v>0.26785714285714285</v>
      </c>
      <c r="H363" s="236"/>
      <c r="I363" s="236"/>
      <c r="J363" s="76"/>
    </row>
    <row r="364" spans="1:10" x14ac:dyDescent="0.25">
      <c r="A364" s="11" t="s">
        <v>197</v>
      </c>
      <c r="B364" s="178">
        <f t="shared" si="18"/>
        <v>58.44739018654338</v>
      </c>
      <c r="D364" s="236"/>
      <c r="E364" s="236" t="s">
        <v>142</v>
      </c>
      <c r="F364" s="236">
        <v>3425</v>
      </c>
      <c r="G364" s="238">
        <f t="shared" si="19"/>
        <v>7.6450892857142863E-2</v>
      </c>
      <c r="H364" s="236"/>
      <c r="I364" s="236"/>
      <c r="J364" s="76"/>
    </row>
    <row r="365" spans="1:10" x14ac:dyDescent="0.25">
      <c r="A365" s="11" t="s">
        <v>197</v>
      </c>
      <c r="B365" s="178">
        <f t="shared" si="18"/>
        <v>0.44842155612244894</v>
      </c>
      <c r="D365" s="236"/>
      <c r="E365" s="236" t="s">
        <v>36</v>
      </c>
      <c r="F365" s="236">
        <v>300</v>
      </c>
      <c r="G365" s="238">
        <f t="shared" si="19"/>
        <v>6.6964285714285711E-3</v>
      </c>
      <c r="H365" s="236"/>
      <c r="I365" s="236"/>
      <c r="J365" s="76"/>
    </row>
    <row r="366" spans="1:10" x14ac:dyDescent="0.25">
      <c r="A366" s="11" t="s">
        <v>197</v>
      </c>
      <c r="B366" s="178">
        <f t="shared" si="18"/>
        <v>7.6857661033163254</v>
      </c>
      <c r="D366" s="236"/>
      <c r="E366" s="236" t="s">
        <v>165</v>
      </c>
      <c r="F366" s="236">
        <v>1242</v>
      </c>
      <c r="G366" s="238">
        <f t="shared" si="19"/>
        <v>2.7723214285714285E-2</v>
      </c>
      <c r="H366" s="236"/>
      <c r="I366" s="236"/>
      <c r="J366" s="76"/>
    </row>
    <row r="367" spans="1:10" x14ac:dyDescent="0.25">
      <c r="A367" s="11" t="s">
        <v>197</v>
      </c>
      <c r="B367" s="178">
        <f t="shared" si="18"/>
        <v>9.765625</v>
      </c>
      <c r="D367" s="236"/>
      <c r="E367" s="236" t="s">
        <v>117</v>
      </c>
      <c r="F367" s="236">
        <v>1400</v>
      </c>
      <c r="G367" s="238">
        <f t="shared" si="19"/>
        <v>3.125E-2</v>
      </c>
      <c r="H367" s="236"/>
      <c r="I367" s="236"/>
      <c r="J367" s="76"/>
    </row>
    <row r="368" spans="1:10" x14ac:dyDescent="0.25">
      <c r="A368" s="11" t="s">
        <v>197</v>
      </c>
      <c r="B368" s="178">
        <f t="shared" si="18"/>
        <v>4.9824617346938771E-2</v>
      </c>
      <c r="D368" s="236"/>
      <c r="E368" s="236" t="s">
        <v>203</v>
      </c>
      <c r="F368" s="236">
        <v>100</v>
      </c>
      <c r="G368" s="238">
        <f t="shared" si="19"/>
        <v>2.232142857142857E-3</v>
      </c>
      <c r="H368" s="236"/>
      <c r="I368" s="236"/>
      <c r="J368" s="76"/>
    </row>
    <row r="369" spans="1:10" x14ac:dyDescent="0.25">
      <c r="A369" s="11" t="s">
        <v>197</v>
      </c>
      <c r="B369" s="178">
        <f t="shared" si="18"/>
        <v>105.42889030612244</v>
      </c>
      <c r="D369" s="236"/>
      <c r="E369" s="236" t="s">
        <v>16</v>
      </c>
      <c r="F369" s="236">
        <v>4600</v>
      </c>
      <c r="G369" s="238">
        <f t="shared" si="19"/>
        <v>0.10267857142857142</v>
      </c>
      <c r="H369" s="236"/>
      <c r="I369" s="236"/>
      <c r="J369" s="76"/>
    </row>
    <row r="370" spans="1:10" x14ac:dyDescent="0.25">
      <c r="A370" s="11" t="s">
        <v>197</v>
      </c>
      <c r="B370" s="178">
        <f t="shared" si="18"/>
        <v>1.5625</v>
      </c>
      <c r="D370" s="236"/>
      <c r="E370" s="236" t="s">
        <v>121</v>
      </c>
      <c r="F370" s="236">
        <v>560</v>
      </c>
      <c r="G370" s="238">
        <f t="shared" si="19"/>
        <v>1.2500000000000001E-2</v>
      </c>
      <c r="H370" s="236"/>
      <c r="I370" s="236"/>
      <c r="J370" s="76"/>
    </row>
    <row r="371" spans="1:10" x14ac:dyDescent="0.25">
      <c r="A371" s="11" t="s">
        <v>197</v>
      </c>
      <c r="B371" s="178">
        <f t="shared" si="18"/>
        <v>318.87755102040819</v>
      </c>
      <c r="D371" s="236"/>
      <c r="E371" s="236" t="s">
        <v>89</v>
      </c>
      <c r="F371" s="236">
        <v>8000</v>
      </c>
      <c r="G371" s="238">
        <f t="shared" si="19"/>
        <v>0.17857142857142858</v>
      </c>
      <c r="H371" s="236"/>
      <c r="I371" s="236"/>
      <c r="J371" s="76"/>
    </row>
    <row r="372" spans="1:10" x14ac:dyDescent="0.25">
      <c r="A372" s="150" t="s">
        <v>197</v>
      </c>
      <c r="B372" s="131">
        <f t="shared" si="18"/>
        <v>4.4966717155612242E-2</v>
      </c>
      <c r="C372" s="150"/>
      <c r="D372" s="12"/>
      <c r="E372" s="12" t="s">
        <v>86</v>
      </c>
      <c r="F372" s="12">
        <v>95</v>
      </c>
      <c r="G372" s="237">
        <f t="shared" si="19"/>
        <v>2.1205357142857141E-3</v>
      </c>
      <c r="H372" s="12"/>
      <c r="I372" s="12"/>
      <c r="J372" s="150"/>
    </row>
    <row r="373" spans="1:10" x14ac:dyDescent="0.25">
      <c r="A373" s="11" t="s">
        <v>206</v>
      </c>
      <c r="B373" s="178">
        <f>POWER((F373/$J$373)*100, 2)</f>
        <v>230.58984910836762</v>
      </c>
      <c r="C373" s="11">
        <f>SUM(B373:B398)</f>
        <v>1230.2166693717422</v>
      </c>
      <c r="D373" s="242"/>
      <c r="E373" s="242" t="s">
        <v>5</v>
      </c>
      <c r="F373" s="242">
        <v>205000</v>
      </c>
      <c r="G373" s="238">
        <f>F373/$J$373</f>
        <v>0.15185185185185185</v>
      </c>
      <c r="H373" s="242"/>
      <c r="I373" s="242"/>
      <c r="J373" s="76">
        <v>1350000</v>
      </c>
    </row>
    <row r="374" spans="1:10" x14ac:dyDescent="0.25">
      <c r="A374" s="11" t="s">
        <v>206</v>
      </c>
      <c r="B374" s="178">
        <f t="shared" ref="B374:B398" si="20">POWER((F374/$J$373)*100, 2)</f>
        <v>3.9157080713305898</v>
      </c>
      <c r="D374" s="242"/>
      <c r="E374" s="242" t="s">
        <v>202</v>
      </c>
      <c r="F374" s="242">
        <v>26714</v>
      </c>
      <c r="G374" s="238">
        <f t="shared" ref="G374:G398" si="21">F374/$J$373</f>
        <v>1.9788148148148148E-2</v>
      </c>
      <c r="H374" s="242"/>
      <c r="I374" s="242"/>
      <c r="J374" s="76"/>
    </row>
    <row r="375" spans="1:10" x14ac:dyDescent="0.25">
      <c r="A375" s="11" t="s">
        <v>206</v>
      </c>
      <c r="B375" s="178">
        <f t="shared" si="20"/>
        <v>11.337437234567901</v>
      </c>
      <c r="D375" s="242"/>
      <c r="E375" s="242" t="s">
        <v>6</v>
      </c>
      <c r="F375" s="242">
        <v>45456</v>
      </c>
      <c r="G375" s="238">
        <f t="shared" si="21"/>
        <v>3.367111111111111E-2</v>
      </c>
      <c r="H375" s="242"/>
      <c r="I375" s="242"/>
      <c r="J375" s="76"/>
    </row>
    <row r="376" spans="1:10" x14ac:dyDescent="0.25">
      <c r="A376" s="11" t="s">
        <v>206</v>
      </c>
      <c r="B376" s="178">
        <f t="shared" si="20"/>
        <v>5.4869684499314128E-7</v>
      </c>
      <c r="D376" s="242"/>
      <c r="E376" s="242" t="s">
        <v>102</v>
      </c>
      <c r="F376" s="242">
        <v>10</v>
      </c>
      <c r="G376" s="238">
        <f t="shared" si="21"/>
        <v>7.4074074074074075E-6</v>
      </c>
      <c r="H376" s="242"/>
      <c r="I376" s="242"/>
      <c r="J376" s="76"/>
    </row>
    <row r="377" spans="1:10" x14ac:dyDescent="0.25">
      <c r="A377" s="11" t="s">
        <v>206</v>
      </c>
      <c r="B377" s="178">
        <f t="shared" si="20"/>
        <v>206.63104177777777</v>
      </c>
      <c r="D377" s="242"/>
      <c r="E377" s="242" t="s">
        <v>82</v>
      </c>
      <c r="F377" s="242">
        <v>194058</v>
      </c>
      <c r="G377" s="238">
        <f t="shared" si="21"/>
        <v>0.14374666666666666</v>
      </c>
      <c r="H377" s="242"/>
      <c r="I377" s="242"/>
      <c r="J377" s="76"/>
    </row>
    <row r="378" spans="1:10" x14ac:dyDescent="0.25">
      <c r="A378" s="11" t="s">
        <v>206</v>
      </c>
      <c r="B378" s="178">
        <f t="shared" si="20"/>
        <v>14.552812071330587</v>
      </c>
      <c r="D378" s="242"/>
      <c r="E378" s="242" t="s">
        <v>15</v>
      </c>
      <c r="F378" s="242">
        <v>51500</v>
      </c>
      <c r="G378" s="238">
        <f t="shared" si="21"/>
        <v>3.8148148148148146E-2</v>
      </c>
      <c r="H378" s="242"/>
      <c r="I378" s="242"/>
      <c r="J378" s="76"/>
    </row>
    <row r="379" spans="1:10" x14ac:dyDescent="0.25">
      <c r="A379" s="11" t="s">
        <v>206</v>
      </c>
      <c r="B379" s="178">
        <f t="shared" si="20"/>
        <v>15.390800790123459</v>
      </c>
      <c r="D379" s="242"/>
      <c r="E379" s="242" t="s">
        <v>103</v>
      </c>
      <c r="F379" s="242">
        <v>52962</v>
      </c>
      <c r="G379" s="238">
        <f t="shared" si="21"/>
        <v>3.9231111111111112E-2</v>
      </c>
      <c r="H379" s="242"/>
      <c r="I379" s="242"/>
      <c r="J379" s="76"/>
    </row>
    <row r="380" spans="1:10" x14ac:dyDescent="0.25">
      <c r="A380" s="11" t="s">
        <v>206</v>
      </c>
      <c r="B380" s="178">
        <f t="shared" si="20"/>
        <v>28.908544444444438</v>
      </c>
      <c r="D380" s="242"/>
      <c r="E380" s="242" t="s">
        <v>142</v>
      </c>
      <c r="F380" s="242">
        <v>72585</v>
      </c>
      <c r="G380" s="238">
        <f t="shared" si="21"/>
        <v>5.3766666666666664E-2</v>
      </c>
      <c r="H380" s="242"/>
      <c r="I380" s="242"/>
      <c r="J380" s="76"/>
    </row>
    <row r="381" spans="1:10" x14ac:dyDescent="0.25">
      <c r="A381" s="11" t="s">
        <v>206</v>
      </c>
      <c r="B381" s="178">
        <f t="shared" si="20"/>
        <v>8.3971160493827153</v>
      </c>
      <c r="D381" s="242"/>
      <c r="E381" s="242" t="s">
        <v>18</v>
      </c>
      <c r="F381" s="242">
        <v>39120</v>
      </c>
      <c r="G381" s="238">
        <f t="shared" si="21"/>
        <v>2.8977777777777779E-2</v>
      </c>
      <c r="H381" s="242"/>
      <c r="I381" s="242"/>
      <c r="J381" s="76"/>
    </row>
    <row r="382" spans="1:10" x14ac:dyDescent="0.25">
      <c r="A382" s="11" t="s">
        <v>206</v>
      </c>
      <c r="B382" s="178">
        <f t="shared" si="20"/>
        <v>3.7091906721536352E-2</v>
      </c>
      <c r="D382" s="242"/>
      <c r="E382" s="242" t="s">
        <v>134</v>
      </c>
      <c r="F382" s="242">
        <v>2600</v>
      </c>
      <c r="G382" s="238">
        <f t="shared" si="21"/>
        <v>1.925925925925926E-3</v>
      </c>
      <c r="H382" s="242"/>
      <c r="I382" s="242"/>
      <c r="J382" s="76"/>
    </row>
    <row r="383" spans="1:10" x14ac:dyDescent="0.25">
      <c r="A383" s="11" t="s">
        <v>206</v>
      </c>
      <c r="B383" s="178">
        <f t="shared" si="20"/>
        <v>2.3807347050754464</v>
      </c>
      <c r="D383" s="242"/>
      <c r="E383" s="242" t="s">
        <v>21</v>
      </c>
      <c r="F383" s="242">
        <v>20830</v>
      </c>
      <c r="G383" s="238">
        <f t="shared" si="21"/>
        <v>1.542962962962963E-2</v>
      </c>
      <c r="H383" s="242"/>
      <c r="I383" s="242"/>
      <c r="J383" s="76"/>
    </row>
    <row r="384" spans="1:10" x14ac:dyDescent="0.25">
      <c r="A384" s="11" t="s">
        <v>206</v>
      </c>
      <c r="B384" s="178">
        <f t="shared" si="20"/>
        <v>57.086419753086417</v>
      </c>
      <c r="D384" s="242"/>
      <c r="E384" s="242" t="s">
        <v>23</v>
      </c>
      <c r="F384" s="242">
        <v>102000</v>
      </c>
      <c r="G384" s="238">
        <f t="shared" si="21"/>
        <v>7.5555555555555556E-2</v>
      </c>
      <c r="H384" s="242"/>
      <c r="I384" s="242"/>
      <c r="J384" s="76"/>
    </row>
    <row r="385" spans="1:10" x14ac:dyDescent="0.25">
      <c r="A385" s="11" t="s">
        <v>206</v>
      </c>
      <c r="B385" s="178">
        <f t="shared" si="20"/>
        <v>0</v>
      </c>
      <c r="D385" s="242"/>
      <c r="E385" s="242" t="s">
        <v>36</v>
      </c>
      <c r="F385" s="234"/>
      <c r="G385" s="238"/>
      <c r="H385" s="242"/>
      <c r="I385" s="242"/>
      <c r="J385" s="76"/>
    </row>
    <row r="386" spans="1:10" x14ac:dyDescent="0.25">
      <c r="A386" s="11" t="s">
        <v>206</v>
      </c>
      <c r="B386" s="178">
        <f t="shared" si="20"/>
        <v>4.8399999999999999E-2</v>
      </c>
      <c r="D386" s="242"/>
      <c r="E386" s="242" t="s">
        <v>181</v>
      </c>
      <c r="F386" s="234">
        <v>2970</v>
      </c>
      <c r="G386" s="238">
        <f t="shared" si="21"/>
        <v>2.2000000000000001E-3</v>
      </c>
      <c r="H386" s="242"/>
      <c r="I386" s="242"/>
      <c r="J386" s="76"/>
    </row>
    <row r="387" spans="1:10" x14ac:dyDescent="0.25">
      <c r="A387" s="11" t="s">
        <v>206</v>
      </c>
      <c r="B387" s="178">
        <f t="shared" si="20"/>
        <v>1.2510836762688615E-4</v>
      </c>
      <c r="D387" s="242"/>
      <c r="E387" s="242" t="s">
        <v>165</v>
      </c>
      <c r="F387" s="234">
        <v>151</v>
      </c>
      <c r="G387" s="238">
        <f t="shared" si="21"/>
        <v>1.1185185185185186E-4</v>
      </c>
      <c r="H387" s="242"/>
      <c r="I387" s="242"/>
      <c r="J387" s="76"/>
    </row>
    <row r="388" spans="1:10" x14ac:dyDescent="0.25">
      <c r="A388" s="11" t="s">
        <v>206</v>
      </c>
      <c r="B388" s="178">
        <f t="shared" si="20"/>
        <v>76.05648700137175</v>
      </c>
      <c r="D388" s="242"/>
      <c r="E388" s="242" t="s">
        <v>203</v>
      </c>
      <c r="F388" s="242">
        <v>117734</v>
      </c>
      <c r="G388" s="238">
        <f t="shared" si="21"/>
        <v>8.7210370370370369E-2</v>
      </c>
      <c r="H388" s="242"/>
      <c r="I388" s="242"/>
      <c r="J388" s="76"/>
    </row>
    <row r="389" spans="1:10" x14ac:dyDescent="0.25">
      <c r="A389" s="11" t="s">
        <v>206</v>
      </c>
      <c r="B389" s="178">
        <f t="shared" si="20"/>
        <v>3.5093777777777786E-2</v>
      </c>
      <c r="D389" s="242"/>
      <c r="E389" s="242" t="s">
        <v>117</v>
      </c>
      <c r="F389" s="242">
        <v>2529</v>
      </c>
      <c r="G389" s="238">
        <f t="shared" si="21"/>
        <v>1.8733333333333334E-3</v>
      </c>
      <c r="H389" s="242"/>
      <c r="I389" s="242"/>
      <c r="J389" s="76"/>
    </row>
    <row r="390" spans="1:10" x14ac:dyDescent="0.25">
      <c r="A390" s="11" t="s">
        <v>206</v>
      </c>
      <c r="B390" s="178">
        <f t="shared" si="20"/>
        <v>4.1070775363511665</v>
      </c>
      <c r="D390" s="242"/>
      <c r="E390" s="242" t="s">
        <v>158</v>
      </c>
      <c r="F390" s="242">
        <v>27359</v>
      </c>
      <c r="G390" s="238">
        <f t="shared" si="21"/>
        <v>2.0265925925925927E-2</v>
      </c>
      <c r="H390" s="242"/>
      <c r="I390" s="242"/>
      <c r="J390" s="76"/>
    </row>
    <row r="391" spans="1:10" x14ac:dyDescent="0.25">
      <c r="A391" s="11" t="s">
        <v>206</v>
      </c>
      <c r="B391" s="178">
        <f t="shared" si="20"/>
        <v>561.86556927297681</v>
      </c>
      <c r="D391" s="242"/>
      <c r="E391" s="242" t="s">
        <v>16</v>
      </c>
      <c r="F391" s="242">
        <v>320000</v>
      </c>
      <c r="G391" s="238">
        <f t="shared" si="21"/>
        <v>0.23703703703703705</v>
      </c>
      <c r="H391" s="242"/>
      <c r="I391" s="242"/>
      <c r="J391" s="76"/>
    </row>
    <row r="392" spans="1:10" x14ac:dyDescent="0.25">
      <c r="A392" s="11" t="s">
        <v>206</v>
      </c>
      <c r="B392" s="178">
        <f t="shared" si="20"/>
        <v>0</v>
      </c>
      <c r="D392" s="242"/>
      <c r="E392" s="242" t="s">
        <v>37</v>
      </c>
      <c r="F392" s="242"/>
      <c r="G392" s="238"/>
      <c r="H392" s="242"/>
      <c r="I392" s="242"/>
      <c r="J392" s="76"/>
    </row>
    <row r="393" spans="1:10" x14ac:dyDescent="0.25">
      <c r="A393" s="11" t="s">
        <v>206</v>
      </c>
      <c r="B393" s="178">
        <f t="shared" si="20"/>
        <v>7.2872002688614534</v>
      </c>
      <c r="D393" s="242"/>
      <c r="E393" s="242" t="s">
        <v>121</v>
      </c>
      <c r="F393" s="242">
        <v>36443</v>
      </c>
      <c r="G393" s="238">
        <f t="shared" si="21"/>
        <v>2.6994814814814815E-2</v>
      </c>
      <c r="H393" s="242"/>
      <c r="I393" s="242"/>
      <c r="J393" s="76"/>
    </row>
    <row r="394" spans="1:10" x14ac:dyDescent="0.25">
      <c r="A394" s="11" t="s">
        <v>206</v>
      </c>
      <c r="B394" s="178">
        <f t="shared" si="20"/>
        <v>0</v>
      </c>
      <c r="D394" s="242"/>
      <c r="E394" s="242" t="s">
        <v>32</v>
      </c>
      <c r="F394" s="234"/>
      <c r="G394" s="238"/>
      <c r="H394" s="242"/>
      <c r="I394" s="242"/>
      <c r="J394" s="76"/>
    </row>
    <row r="395" spans="1:10" x14ac:dyDescent="0.25">
      <c r="A395" s="11" t="s">
        <v>206</v>
      </c>
      <c r="B395" s="178">
        <f t="shared" si="20"/>
        <v>0</v>
      </c>
      <c r="D395" s="242"/>
      <c r="E395" s="242" t="s">
        <v>31</v>
      </c>
      <c r="F395" s="234"/>
      <c r="G395" s="238"/>
      <c r="H395" s="242"/>
      <c r="I395" s="242"/>
      <c r="J395" s="76"/>
    </row>
    <row r="396" spans="1:10" x14ac:dyDescent="0.25">
      <c r="A396" s="11" t="s">
        <v>206</v>
      </c>
      <c r="B396" s="178">
        <f t="shared" si="20"/>
        <v>1.2345679012345678E-2</v>
      </c>
      <c r="D396" s="242"/>
      <c r="E396" s="242" t="s">
        <v>126</v>
      </c>
      <c r="F396" s="242">
        <v>1500</v>
      </c>
      <c r="G396" s="238">
        <f t="shared" si="21"/>
        <v>1.1111111111111111E-3</v>
      </c>
      <c r="H396" s="242"/>
      <c r="I396" s="242"/>
      <c r="J396" s="76"/>
    </row>
    <row r="397" spans="1:10" x14ac:dyDescent="0.25">
      <c r="A397" s="11" t="s">
        <v>206</v>
      </c>
      <c r="B397" s="178">
        <f t="shared" si="20"/>
        <v>1.0148696844993139</v>
      </c>
      <c r="D397" s="242"/>
      <c r="E397" s="242" t="s">
        <v>12</v>
      </c>
      <c r="F397" s="242">
        <v>13600</v>
      </c>
      <c r="G397" s="238">
        <f t="shared" si="21"/>
        <v>1.0074074074074074E-2</v>
      </c>
      <c r="H397" s="242"/>
      <c r="I397" s="242"/>
      <c r="J397" s="76"/>
    </row>
    <row r="398" spans="1:10" x14ac:dyDescent="0.25">
      <c r="A398" s="150" t="s">
        <v>206</v>
      </c>
      <c r="B398" s="131">
        <f t="shared" si="20"/>
        <v>0.56194458161865568</v>
      </c>
      <c r="C398" s="150"/>
      <c r="D398" s="12"/>
      <c r="E398" s="12" t="s">
        <v>86</v>
      </c>
      <c r="F398" s="12">
        <v>10120</v>
      </c>
      <c r="G398" s="237">
        <f t="shared" si="21"/>
        <v>7.496296296296296E-3</v>
      </c>
      <c r="H398" s="12"/>
      <c r="I398" s="12"/>
      <c r="J398" s="147"/>
    </row>
    <row r="399" spans="1:10" x14ac:dyDescent="0.25">
      <c r="A399" s="11" t="s">
        <v>208</v>
      </c>
      <c r="B399" s="178">
        <f>POWER((F399/$J$399)*100, 2)</f>
        <v>0</v>
      </c>
      <c r="C399" s="11">
        <f>SUM(B399:B453)</f>
        <v>1528.4570797382924</v>
      </c>
      <c r="D399" s="243"/>
      <c r="E399" s="243" t="s">
        <v>17</v>
      </c>
      <c r="F399" s="243"/>
      <c r="G399" s="238"/>
      <c r="H399" s="243"/>
      <c r="I399" s="243"/>
      <c r="J399" s="76">
        <v>13700000</v>
      </c>
    </row>
    <row r="400" spans="1:10" x14ac:dyDescent="0.25">
      <c r="A400" s="11" t="s">
        <v>208</v>
      </c>
      <c r="B400" s="178">
        <f t="shared" ref="B400:B453" si="22">POWER((F400/$J$399)*100, 2)</f>
        <v>1.9572826942831263</v>
      </c>
      <c r="D400" s="243"/>
      <c r="E400" s="243" t="s">
        <v>209</v>
      </c>
      <c r="F400" s="243">
        <v>191667</v>
      </c>
      <c r="G400" s="238">
        <f>F400/$J$399</f>
        <v>1.3990291970802919E-2</v>
      </c>
      <c r="H400" s="243"/>
      <c r="I400" s="243"/>
      <c r="J400" s="76"/>
    </row>
    <row r="401" spans="1:10" x14ac:dyDescent="0.25">
      <c r="A401" s="11" t="s">
        <v>208</v>
      </c>
      <c r="B401" s="178">
        <f t="shared" si="22"/>
        <v>1.4435057808087806E-2</v>
      </c>
      <c r="D401" s="243"/>
      <c r="E401" s="243" t="s">
        <v>210</v>
      </c>
      <c r="F401" s="243">
        <v>16460</v>
      </c>
      <c r="G401" s="238">
        <f t="shared" ref="G401:G453" si="23">F401/$J$399</f>
        <v>1.2014598540145986E-3</v>
      </c>
      <c r="H401" s="243"/>
      <c r="I401" s="243"/>
      <c r="J401" s="76"/>
    </row>
    <row r="402" spans="1:10" x14ac:dyDescent="0.25">
      <c r="A402" s="11" t="s">
        <v>208</v>
      </c>
      <c r="B402" s="178">
        <f t="shared" si="22"/>
        <v>40.419894506899659</v>
      </c>
      <c r="D402" s="243"/>
      <c r="E402" s="243" t="s">
        <v>5</v>
      </c>
      <c r="F402" s="243">
        <v>871000</v>
      </c>
      <c r="G402" s="238">
        <f t="shared" si="23"/>
        <v>6.3576642335766417E-2</v>
      </c>
      <c r="H402" s="243"/>
      <c r="I402" s="243"/>
      <c r="J402" s="76"/>
    </row>
    <row r="403" spans="1:10" x14ac:dyDescent="0.25">
      <c r="A403" s="11" t="s">
        <v>208</v>
      </c>
      <c r="B403" s="178">
        <f t="shared" si="22"/>
        <v>1.7262507325909742E-8</v>
      </c>
      <c r="D403" s="243"/>
      <c r="E403" s="243" t="s">
        <v>93</v>
      </c>
      <c r="F403" s="234">
        <v>18</v>
      </c>
      <c r="G403" s="238">
        <f t="shared" si="23"/>
        <v>1.3138686131386862E-6</v>
      </c>
      <c r="H403" s="243"/>
      <c r="I403" s="243"/>
      <c r="J403" s="76"/>
    </row>
    <row r="404" spans="1:10" x14ac:dyDescent="0.25">
      <c r="A404" s="11" t="s">
        <v>208</v>
      </c>
      <c r="B404" s="178">
        <f t="shared" si="22"/>
        <v>1.9640897224146196E-2</v>
      </c>
      <c r="D404" s="243"/>
      <c r="E404" s="243" t="s">
        <v>202</v>
      </c>
      <c r="F404" s="243">
        <v>19200</v>
      </c>
      <c r="G404" s="238">
        <f t="shared" si="23"/>
        <v>1.4014598540145985E-3</v>
      </c>
      <c r="H404" s="243"/>
      <c r="I404" s="243"/>
      <c r="J404" s="76"/>
    </row>
    <row r="405" spans="1:10" x14ac:dyDescent="0.25">
      <c r="A405" s="11" t="s">
        <v>208</v>
      </c>
      <c r="B405" s="178">
        <f t="shared" si="22"/>
        <v>5.708960285577281E-2</v>
      </c>
      <c r="D405" s="243"/>
      <c r="E405" s="243" t="s">
        <v>211</v>
      </c>
      <c r="F405" s="243">
        <v>32734</v>
      </c>
      <c r="G405" s="238">
        <f t="shared" si="23"/>
        <v>2.3893430656934307E-3</v>
      </c>
      <c r="H405" s="243"/>
      <c r="I405" s="243"/>
      <c r="J405" s="76"/>
    </row>
    <row r="406" spans="1:10" x14ac:dyDescent="0.25">
      <c r="A406" s="11" t="s">
        <v>208</v>
      </c>
      <c r="B406" s="178">
        <f t="shared" si="22"/>
        <v>0.41259523682668231</v>
      </c>
      <c r="D406" s="243"/>
      <c r="E406" s="243" t="s">
        <v>101</v>
      </c>
      <c r="F406" s="243">
        <v>88000</v>
      </c>
      <c r="G406" s="238">
        <f t="shared" si="23"/>
        <v>6.4233576642335763E-3</v>
      </c>
      <c r="H406" s="243"/>
      <c r="I406" s="243"/>
      <c r="J406" s="76"/>
    </row>
    <row r="407" spans="1:10" x14ac:dyDescent="0.25">
      <c r="A407" s="11" t="s">
        <v>208</v>
      </c>
      <c r="B407" s="178">
        <f t="shared" si="22"/>
        <v>3.5464862272896802E-2</v>
      </c>
      <c r="D407" s="243"/>
      <c r="E407" s="243" t="s">
        <v>102</v>
      </c>
      <c r="F407" s="243">
        <v>25800</v>
      </c>
      <c r="G407" s="238">
        <f t="shared" si="23"/>
        <v>1.8832116788321167E-3</v>
      </c>
      <c r="H407" s="243"/>
      <c r="I407" s="243"/>
      <c r="J407" s="76"/>
    </row>
    <row r="408" spans="1:10" x14ac:dyDescent="0.25">
      <c r="A408" s="11" t="s">
        <v>208</v>
      </c>
      <c r="B408" s="178">
        <f t="shared" si="22"/>
        <v>21.384278755447813</v>
      </c>
      <c r="D408" s="243"/>
      <c r="E408" s="243" t="s">
        <v>82</v>
      </c>
      <c r="F408" s="243">
        <v>633531</v>
      </c>
      <c r="G408" s="238">
        <f t="shared" si="23"/>
        <v>4.6243138686131384E-2</v>
      </c>
      <c r="H408" s="243"/>
      <c r="I408" s="243"/>
      <c r="J408" s="76"/>
    </row>
    <row r="409" spans="1:10" x14ac:dyDescent="0.25">
      <c r="A409" s="11" t="s">
        <v>208</v>
      </c>
      <c r="B409" s="178">
        <f t="shared" si="22"/>
        <v>1196.5539453353938</v>
      </c>
      <c r="D409" s="243"/>
      <c r="E409" s="243" t="s">
        <v>83</v>
      </c>
      <c r="F409" s="243">
        <v>4739000</v>
      </c>
      <c r="G409" s="238">
        <f t="shared" si="23"/>
        <v>0.3459124087591241</v>
      </c>
      <c r="H409" s="243"/>
      <c r="I409" s="243"/>
      <c r="J409" s="76"/>
    </row>
    <row r="410" spans="1:10" x14ac:dyDescent="0.25">
      <c r="A410" s="11" t="s">
        <v>208</v>
      </c>
      <c r="B410" s="178">
        <f t="shared" si="22"/>
        <v>19.501571740636155</v>
      </c>
      <c r="D410" s="243"/>
      <c r="E410" s="243" t="s">
        <v>15</v>
      </c>
      <c r="F410" s="243">
        <v>605000</v>
      </c>
      <c r="G410" s="238">
        <f t="shared" si="23"/>
        <v>4.4160583941605838E-2</v>
      </c>
      <c r="H410" s="243"/>
      <c r="I410" s="243"/>
      <c r="J410" s="76"/>
    </row>
    <row r="411" spans="1:10" x14ac:dyDescent="0.25">
      <c r="A411" s="11" t="s">
        <v>208</v>
      </c>
      <c r="B411" s="178">
        <f t="shared" si="22"/>
        <v>2.5599999999999999E-4</v>
      </c>
      <c r="D411" s="243"/>
      <c r="E411" s="243" t="s">
        <v>212</v>
      </c>
      <c r="F411" s="243">
        <v>2192</v>
      </c>
      <c r="G411" s="238">
        <f t="shared" si="23"/>
        <v>1.6000000000000001E-4</v>
      </c>
      <c r="H411" s="243"/>
      <c r="I411" s="243"/>
      <c r="J411" s="76"/>
    </row>
    <row r="412" spans="1:10" x14ac:dyDescent="0.25">
      <c r="A412" s="11" t="s">
        <v>208</v>
      </c>
      <c r="B412" s="178">
        <f t="shared" si="22"/>
        <v>7.6127657307261981E-2</v>
      </c>
      <c r="D412" s="243"/>
      <c r="E412" s="243" t="s">
        <v>213</v>
      </c>
      <c r="F412" s="243">
        <v>37800</v>
      </c>
      <c r="G412" s="238">
        <f t="shared" si="23"/>
        <v>2.7591240875912411E-3</v>
      </c>
      <c r="H412" s="243"/>
      <c r="I412" s="243"/>
      <c r="J412" s="76"/>
    </row>
    <row r="413" spans="1:10" x14ac:dyDescent="0.25">
      <c r="A413" s="11" t="s">
        <v>208</v>
      </c>
      <c r="B413" s="178">
        <f t="shared" si="22"/>
        <v>5.3279343598486878E-5</v>
      </c>
      <c r="D413" s="243"/>
      <c r="E413" s="243" t="s">
        <v>214</v>
      </c>
      <c r="F413" s="234">
        <v>1000</v>
      </c>
      <c r="G413" s="238">
        <f t="shared" si="23"/>
        <v>7.2992700729927014E-5</v>
      </c>
      <c r="H413" s="243"/>
      <c r="I413" s="243"/>
      <c r="J413" s="76"/>
    </row>
    <row r="414" spans="1:10" x14ac:dyDescent="0.25">
      <c r="A414" s="11" t="s">
        <v>208</v>
      </c>
      <c r="B414" s="178">
        <f t="shared" si="22"/>
        <v>1.4274056156428155E-3</v>
      </c>
      <c r="D414" s="243"/>
      <c r="E414" s="243" t="s">
        <v>221</v>
      </c>
      <c r="F414" s="243">
        <v>5176</v>
      </c>
      <c r="G414" s="238">
        <f t="shared" si="23"/>
        <v>3.7781021897810221E-4</v>
      </c>
      <c r="H414" s="243"/>
      <c r="I414" s="243"/>
      <c r="J414" s="76"/>
    </row>
    <row r="415" spans="1:10" x14ac:dyDescent="0.25">
      <c r="A415" s="11" t="s">
        <v>208</v>
      </c>
      <c r="B415" s="178">
        <f t="shared" si="22"/>
        <v>5.3279343598486873E-7</v>
      </c>
      <c r="D415" s="243"/>
      <c r="E415" s="243" t="s">
        <v>222</v>
      </c>
      <c r="F415" s="243">
        <v>100</v>
      </c>
      <c r="G415" s="238">
        <f t="shared" si="23"/>
        <v>7.299270072992701E-6</v>
      </c>
      <c r="H415" s="243"/>
      <c r="I415" s="243"/>
      <c r="J415" s="76"/>
    </row>
    <row r="416" spans="1:10" x14ac:dyDescent="0.25">
      <c r="A416" s="11" t="s">
        <v>208</v>
      </c>
      <c r="B416" s="178">
        <f t="shared" si="22"/>
        <v>1.002190979807129E-2</v>
      </c>
      <c r="D416" s="243"/>
      <c r="E416" s="243" t="s">
        <v>134</v>
      </c>
      <c r="F416" s="243">
        <v>13715</v>
      </c>
      <c r="G416" s="238">
        <f t="shared" si="23"/>
        <v>1.001094890510949E-3</v>
      </c>
      <c r="H416" s="243"/>
      <c r="I416" s="243"/>
      <c r="J416" s="76"/>
    </row>
    <row r="417" spans="1:10" x14ac:dyDescent="0.25">
      <c r="A417" s="11" t="s">
        <v>208</v>
      </c>
      <c r="B417" s="178">
        <f t="shared" si="22"/>
        <v>3.4098779903031602E-3</v>
      </c>
      <c r="D417" s="243"/>
      <c r="E417" s="243" t="s">
        <v>108</v>
      </c>
      <c r="F417" s="243">
        <v>8000</v>
      </c>
      <c r="G417" s="238">
        <f t="shared" si="23"/>
        <v>5.8394160583941611E-4</v>
      </c>
      <c r="H417" s="243"/>
      <c r="I417" s="243"/>
      <c r="J417" s="76"/>
    </row>
    <row r="418" spans="1:10" x14ac:dyDescent="0.25">
      <c r="A418" s="11" t="s">
        <v>208</v>
      </c>
      <c r="B418" s="178">
        <f t="shared" si="22"/>
        <v>0</v>
      </c>
      <c r="D418" s="243"/>
      <c r="E418" s="243" t="s">
        <v>215</v>
      </c>
      <c r="F418" s="243"/>
      <c r="G418" s="238"/>
      <c r="H418" s="243"/>
      <c r="I418" s="243"/>
      <c r="J418" s="76"/>
    </row>
    <row r="419" spans="1:10" x14ac:dyDescent="0.25">
      <c r="A419" s="11" t="s">
        <v>208</v>
      </c>
      <c r="B419" s="178">
        <f t="shared" si="22"/>
        <v>5.593052373594757E-2</v>
      </c>
      <c r="D419" s="243"/>
      <c r="E419" s="243" t="s">
        <v>216</v>
      </c>
      <c r="F419" s="243">
        <v>32400</v>
      </c>
      <c r="G419" s="238">
        <f t="shared" si="23"/>
        <v>2.3649635036496349E-3</v>
      </c>
      <c r="H419" s="243"/>
      <c r="I419" s="243"/>
      <c r="J419" s="76"/>
    </row>
    <row r="420" spans="1:10" x14ac:dyDescent="0.25">
      <c r="A420" s="11" t="s">
        <v>208</v>
      </c>
      <c r="B420" s="178">
        <f t="shared" si="22"/>
        <v>62.264770717672754</v>
      </c>
      <c r="D420" s="243"/>
      <c r="E420" s="243" t="s">
        <v>23</v>
      </c>
      <c r="F420" s="243">
        <v>1081040</v>
      </c>
      <c r="G420" s="238">
        <f t="shared" si="23"/>
        <v>7.8908029197080287E-2</v>
      </c>
      <c r="H420" s="243"/>
      <c r="I420" s="243"/>
      <c r="J420" s="76"/>
    </row>
    <row r="421" spans="1:10" x14ac:dyDescent="0.25">
      <c r="A421" s="11" t="s">
        <v>208</v>
      </c>
      <c r="B421" s="178">
        <f t="shared" si="22"/>
        <v>0.94245830891363402</v>
      </c>
      <c r="D421" s="243"/>
      <c r="E421" s="243" t="s">
        <v>24</v>
      </c>
      <c r="F421" s="243">
        <v>133000</v>
      </c>
      <c r="G421" s="238">
        <f t="shared" si="23"/>
        <v>9.7080291970802913E-3</v>
      </c>
      <c r="H421" s="243"/>
      <c r="I421" s="243"/>
      <c r="J421" s="76"/>
    </row>
    <row r="422" spans="1:10" x14ac:dyDescent="0.25">
      <c r="A422" s="11" t="s">
        <v>208</v>
      </c>
      <c r="B422" s="178">
        <f t="shared" si="22"/>
        <v>2.9492034738132026E-5</v>
      </c>
      <c r="D422" s="243"/>
      <c r="E422" s="243" t="s">
        <v>111</v>
      </c>
      <c r="F422" s="243">
        <v>744</v>
      </c>
      <c r="G422" s="238">
        <f t="shared" si="23"/>
        <v>5.4306569343065692E-5</v>
      </c>
      <c r="H422" s="243"/>
      <c r="I422" s="243"/>
      <c r="J422" s="76"/>
    </row>
    <row r="423" spans="1:10" x14ac:dyDescent="0.25">
      <c r="A423" s="11" t="s">
        <v>208</v>
      </c>
      <c r="B423" s="178">
        <f t="shared" si="22"/>
        <v>11.774415791997441</v>
      </c>
      <c r="D423" s="243"/>
      <c r="E423" s="243" t="s">
        <v>41</v>
      </c>
      <c r="F423" s="243">
        <v>470100</v>
      </c>
      <c r="G423" s="238">
        <f t="shared" si="23"/>
        <v>3.4313868613138683E-2</v>
      </c>
      <c r="H423" s="243"/>
      <c r="I423" s="243"/>
      <c r="J423" s="76"/>
    </row>
    <row r="424" spans="1:10" x14ac:dyDescent="0.25">
      <c r="A424" s="11" t="s">
        <v>208</v>
      </c>
      <c r="B424" s="178">
        <f t="shared" si="22"/>
        <v>7.6722254781821072E-3</v>
      </c>
      <c r="D424" s="243"/>
      <c r="E424" s="243" t="s">
        <v>220</v>
      </c>
      <c r="F424" s="243">
        <v>12000</v>
      </c>
      <c r="G424" s="238">
        <f t="shared" si="23"/>
        <v>8.7591240875912405E-4</v>
      </c>
      <c r="H424" s="243"/>
      <c r="I424" s="243"/>
      <c r="J424" s="76"/>
    </row>
    <row r="425" spans="1:10" x14ac:dyDescent="0.25">
      <c r="A425" s="11" t="s">
        <v>208</v>
      </c>
      <c r="B425" s="178">
        <f t="shared" si="22"/>
        <v>0</v>
      </c>
      <c r="D425" s="243"/>
      <c r="E425" s="243" t="s">
        <v>170</v>
      </c>
      <c r="F425" s="243"/>
      <c r="G425" s="238"/>
      <c r="H425" s="243"/>
      <c r="I425" s="243"/>
      <c r="J425" s="76"/>
    </row>
    <row r="426" spans="1:10" s="243" customFormat="1" x14ac:dyDescent="0.25">
      <c r="A426" s="11" t="s">
        <v>208</v>
      </c>
      <c r="B426" s="178">
        <f t="shared" si="22"/>
        <v>0</v>
      </c>
      <c r="C426" s="11"/>
      <c r="E426" s="243" t="s">
        <v>154</v>
      </c>
      <c r="F426" s="234"/>
      <c r="G426" s="238"/>
      <c r="J426" s="76"/>
    </row>
    <row r="427" spans="1:10" x14ac:dyDescent="0.25">
      <c r="A427" s="11" t="s">
        <v>208</v>
      </c>
      <c r="B427" s="178">
        <f t="shared" si="22"/>
        <v>4.315626831477435E-3</v>
      </c>
      <c r="D427" s="243"/>
      <c r="E427" s="243" t="s">
        <v>181</v>
      </c>
      <c r="F427" s="243">
        <v>9000</v>
      </c>
      <c r="G427" s="238">
        <f t="shared" si="23"/>
        <v>6.5693430656934301E-4</v>
      </c>
      <c r="H427" s="243"/>
      <c r="I427" s="243"/>
      <c r="J427" s="76"/>
    </row>
    <row r="428" spans="1:10" x14ac:dyDescent="0.25">
      <c r="A428" s="11" t="s">
        <v>208</v>
      </c>
      <c r="B428" s="178">
        <f t="shared" si="22"/>
        <v>0</v>
      </c>
      <c r="D428" s="243"/>
      <c r="E428" s="243" t="s">
        <v>26</v>
      </c>
      <c r="F428" s="243"/>
      <c r="G428" s="238"/>
      <c r="H428" s="243"/>
      <c r="I428" s="243"/>
      <c r="J428" s="76"/>
    </row>
    <row r="429" spans="1:10" x14ac:dyDescent="0.25">
      <c r="A429" s="11" t="s">
        <v>208</v>
      </c>
      <c r="B429" s="178">
        <f t="shared" si="22"/>
        <v>7.33828553087538</v>
      </c>
      <c r="D429" s="243"/>
      <c r="E429" s="243" t="s">
        <v>217</v>
      </c>
      <c r="F429" s="243">
        <v>371123</v>
      </c>
      <c r="G429" s="238">
        <f t="shared" si="23"/>
        <v>2.7089270072992701E-2</v>
      </c>
      <c r="H429" s="243"/>
      <c r="I429" s="243"/>
      <c r="J429" s="76"/>
    </row>
    <row r="430" spans="1:10" x14ac:dyDescent="0.25">
      <c r="A430" s="11" t="s">
        <v>208</v>
      </c>
      <c r="B430" s="178">
        <f t="shared" si="22"/>
        <v>0.94960045868186904</v>
      </c>
      <c r="D430" s="243"/>
      <c r="E430" s="243" t="s">
        <v>194</v>
      </c>
      <c r="F430" s="243">
        <v>133503</v>
      </c>
      <c r="G430" s="238">
        <f t="shared" si="23"/>
        <v>9.7447445255474455E-3</v>
      </c>
      <c r="H430" s="243"/>
      <c r="I430" s="243"/>
      <c r="J430" s="76"/>
    </row>
    <row r="431" spans="1:10" x14ac:dyDescent="0.25">
      <c r="A431" s="11" t="s">
        <v>208</v>
      </c>
      <c r="B431" s="178">
        <f t="shared" si="22"/>
        <v>1.553625659331877E-3</v>
      </c>
      <c r="D431" s="243"/>
      <c r="E431" s="243" t="s">
        <v>165</v>
      </c>
      <c r="F431" s="243">
        <v>5400</v>
      </c>
      <c r="G431" s="238">
        <f t="shared" si="23"/>
        <v>3.9416058394160585E-4</v>
      </c>
      <c r="H431" s="243"/>
      <c r="I431" s="243"/>
      <c r="J431" s="76"/>
    </row>
    <row r="432" spans="1:10" x14ac:dyDescent="0.25">
      <c r="A432" s="11" t="s">
        <v>208</v>
      </c>
      <c r="B432" s="178">
        <f t="shared" si="22"/>
        <v>8.182985188342479E-3</v>
      </c>
      <c r="D432" s="243"/>
      <c r="E432" s="243" t="s">
        <v>84</v>
      </c>
      <c r="F432" s="243">
        <v>12393</v>
      </c>
      <c r="G432" s="238">
        <f t="shared" si="23"/>
        <v>9.045985401459854E-4</v>
      </c>
      <c r="H432" s="243"/>
      <c r="I432" s="243"/>
      <c r="J432" s="76"/>
    </row>
    <row r="433" spans="1:10" x14ac:dyDescent="0.25">
      <c r="A433" s="11" t="s">
        <v>208</v>
      </c>
      <c r="B433" s="178">
        <f t="shared" si="22"/>
        <v>0</v>
      </c>
      <c r="D433" s="243"/>
      <c r="E433" s="243" t="s">
        <v>117</v>
      </c>
      <c r="F433" s="243"/>
      <c r="G433" s="238"/>
      <c r="H433" s="243"/>
      <c r="I433" s="243"/>
      <c r="J433" s="76"/>
    </row>
    <row r="434" spans="1:10" x14ac:dyDescent="0.25">
      <c r="A434" s="11" t="s">
        <v>208</v>
      </c>
      <c r="B434" s="178">
        <f t="shared" si="22"/>
        <v>0</v>
      </c>
      <c r="D434" s="243"/>
      <c r="E434" s="243" t="s">
        <v>28</v>
      </c>
      <c r="F434" s="234"/>
      <c r="G434" s="238"/>
      <c r="H434" s="243"/>
      <c r="I434" s="243"/>
      <c r="J434" s="76"/>
    </row>
    <row r="435" spans="1:10" x14ac:dyDescent="0.25">
      <c r="A435" s="11" t="s">
        <v>208</v>
      </c>
      <c r="B435" s="178">
        <f t="shared" si="22"/>
        <v>2.5320475251744892</v>
      </c>
      <c r="D435" s="243"/>
      <c r="E435" s="243" t="s">
        <v>184</v>
      </c>
      <c r="F435" s="243">
        <v>218000</v>
      </c>
      <c r="G435" s="238">
        <f t="shared" si="23"/>
        <v>1.5912408759124086E-2</v>
      </c>
      <c r="H435" s="243"/>
      <c r="I435" s="243"/>
      <c r="J435" s="76"/>
    </row>
    <row r="436" spans="1:10" x14ac:dyDescent="0.25">
      <c r="A436" s="11" t="s">
        <v>208</v>
      </c>
      <c r="B436" s="178">
        <f t="shared" si="22"/>
        <v>27.797139593212211</v>
      </c>
      <c r="D436" s="243"/>
      <c r="E436" s="243" t="s">
        <v>92</v>
      </c>
      <c r="F436" s="243">
        <v>722305</v>
      </c>
      <c r="G436" s="238">
        <f t="shared" si="23"/>
        <v>5.2722992700729929E-2</v>
      </c>
      <c r="H436" s="243"/>
      <c r="I436" s="243"/>
      <c r="J436" s="76"/>
    </row>
    <row r="437" spans="1:10" x14ac:dyDescent="0.25">
      <c r="A437" s="11" t="s">
        <v>208</v>
      </c>
      <c r="B437" s="178">
        <f t="shared" si="22"/>
        <v>2.2003499600404923E-2</v>
      </c>
      <c r="D437" s="243"/>
      <c r="E437" s="243" t="s">
        <v>158</v>
      </c>
      <c r="F437" s="243">
        <v>20322</v>
      </c>
      <c r="G437" s="238">
        <f t="shared" si="23"/>
        <v>1.4833576642335766E-3</v>
      </c>
      <c r="H437" s="243"/>
      <c r="I437" s="243"/>
      <c r="J437" s="76"/>
    </row>
    <row r="438" spans="1:10" x14ac:dyDescent="0.25">
      <c r="A438" s="11" t="s">
        <v>208</v>
      </c>
      <c r="B438" s="178">
        <f t="shared" si="22"/>
        <v>11.970589802333635</v>
      </c>
      <c r="D438" s="243"/>
      <c r="E438" s="243" t="s">
        <v>118</v>
      </c>
      <c r="F438" s="243">
        <v>474000</v>
      </c>
      <c r="G438" s="238">
        <f t="shared" si="23"/>
        <v>3.4598540145985401E-2</v>
      </c>
      <c r="H438" s="243"/>
      <c r="I438" s="243"/>
      <c r="J438" s="76"/>
    </row>
    <row r="439" spans="1:10" x14ac:dyDescent="0.25">
      <c r="A439" s="11" t="s">
        <v>208</v>
      </c>
      <c r="B439" s="178">
        <f t="shared" si="22"/>
        <v>0.3661574937396771</v>
      </c>
      <c r="D439" s="243"/>
      <c r="E439" s="243" t="s">
        <v>218</v>
      </c>
      <c r="F439" s="243">
        <v>82900</v>
      </c>
      <c r="G439" s="238">
        <f t="shared" si="23"/>
        <v>6.0510948905109488E-3</v>
      </c>
      <c r="H439" s="243"/>
      <c r="I439" s="243"/>
      <c r="J439" s="76"/>
    </row>
    <row r="440" spans="1:10" x14ac:dyDescent="0.25">
      <c r="A440" s="11" t="s">
        <v>208</v>
      </c>
      <c r="B440" s="178">
        <f t="shared" si="22"/>
        <v>1.9610220310085781E-2</v>
      </c>
      <c r="D440" s="243"/>
      <c r="E440" s="243" t="s">
        <v>29</v>
      </c>
      <c r="F440" s="243">
        <v>19185</v>
      </c>
      <c r="G440" s="238">
        <f t="shared" si="23"/>
        <v>1.4003649635036496E-3</v>
      </c>
      <c r="H440" s="243"/>
      <c r="I440" s="243"/>
      <c r="J440" s="76"/>
    </row>
    <row r="441" spans="1:10" x14ac:dyDescent="0.25">
      <c r="A441" s="11" t="s">
        <v>208</v>
      </c>
      <c r="B441" s="178">
        <f t="shared" si="22"/>
        <v>19.180563695455273</v>
      </c>
      <c r="D441" s="243"/>
      <c r="E441" s="243" t="s">
        <v>16</v>
      </c>
      <c r="F441" s="243">
        <v>600000</v>
      </c>
      <c r="G441" s="238">
        <f t="shared" si="23"/>
        <v>4.3795620437956206E-2</v>
      </c>
      <c r="H441" s="243"/>
      <c r="I441" s="243"/>
      <c r="J441" s="76"/>
    </row>
    <row r="442" spans="1:10" x14ac:dyDescent="0.25">
      <c r="A442" s="11" t="s">
        <v>208</v>
      </c>
      <c r="B442" s="178">
        <f t="shared" si="22"/>
        <v>3.4098779903031599E-5</v>
      </c>
      <c r="D442" s="243"/>
      <c r="E442" s="243" t="s">
        <v>219</v>
      </c>
      <c r="F442" s="243">
        <v>800</v>
      </c>
      <c r="G442" s="238">
        <f t="shared" si="23"/>
        <v>5.8394160583941608E-5</v>
      </c>
      <c r="H442" s="243"/>
      <c r="I442" s="243"/>
      <c r="J442" s="76"/>
    </row>
    <row r="443" spans="1:10" x14ac:dyDescent="0.25">
      <c r="A443" s="11" t="s">
        <v>208</v>
      </c>
      <c r="B443" s="178">
        <f t="shared" si="22"/>
        <v>5.1201449198145878E-2</v>
      </c>
      <c r="D443" s="243"/>
      <c r="E443" s="243" t="s">
        <v>37</v>
      </c>
      <c r="F443" s="243">
        <v>31000</v>
      </c>
      <c r="G443" s="238">
        <f t="shared" si="23"/>
        <v>2.2627737226277372E-3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2"/>
        <v>0</v>
      </c>
      <c r="D444" s="243"/>
      <c r="E444" s="243" t="s">
        <v>120</v>
      </c>
      <c r="F444" s="243"/>
      <c r="G444" s="238"/>
      <c r="H444" s="243"/>
      <c r="I444" s="243"/>
      <c r="J444" s="76"/>
    </row>
    <row r="445" spans="1:10" x14ac:dyDescent="0.25">
      <c r="A445" s="11" t="s">
        <v>208</v>
      </c>
      <c r="B445" s="178">
        <f t="shared" si="22"/>
        <v>1.0722829253023605</v>
      </c>
      <c r="D445" s="243"/>
      <c r="E445" s="243" t="s">
        <v>121</v>
      </c>
      <c r="F445" s="243">
        <v>141865</v>
      </c>
      <c r="G445" s="238">
        <f t="shared" si="23"/>
        <v>1.0355109489051094E-2</v>
      </c>
      <c r="H445" s="243"/>
      <c r="I445" s="243"/>
      <c r="J445" s="76"/>
    </row>
    <row r="446" spans="1:10" x14ac:dyDescent="0.25">
      <c r="A446" s="11" t="s">
        <v>208</v>
      </c>
      <c r="B446" s="178">
        <f t="shared" si="22"/>
        <v>5.0130534391816294E-3</v>
      </c>
      <c r="D446" s="243"/>
      <c r="E446" s="243" t="s">
        <v>32</v>
      </c>
      <c r="F446" s="243">
        <v>9700</v>
      </c>
      <c r="G446" s="238">
        <f t="shared" si="23"/>
        <v>7.0802919708029197E-4</v>
      </c>
      <c r="H446" s="243"/>
      <c r="I446" s="243"/>
      <c r="J446" s="76"/>
    </row>
    <row r="447" spans="1:10" x14ac:dyDescent="0.25">
      <c r="A447" s="11" t="s">
        <v>208</v>
      </c>
      <c r="B447" s="178">
        <f t="shared" si="22"/>
        <v>0.29388269811923917</v>
      </c>
      <c r="D447" s="243"/>
      <c r="E447" s="243" t="s">
        <v>174</v>
      </c>
      <c r="F447" s="243">
        <v>74269</v>
      </c>
      <c r="G447" s="238">
        <f t="shared" si="23"/>
        <v>5.4210948905109493E-3</v>
      </c>
      <c r="H447" s="243"/>
      <c r="I447" s="243"/>
      <c r="J447" s="76"/>
    </row>
    <row r="448" spans="1:10" x14ac:dyDescent="0.25">
      <c r="A448" s="11" t="s">
        <v>208</v>
      </c>
      <c r="B448" s="178">
        <f t="shared" si="22"/>
        <v>3.7274361979860407E-4</v>
      </c>
      <c r="D448" s="243"/>
      <c r="E448" s="243" t="s">
        <v>46</v>
      </c>
      <c r="F448" s="243">
        <v>2645</v>
      </c>
      <c r="G448" s="238">
        <f t="shared" si="23"/>
        <v>1.9306569343065694E-4</v>
      </c>
      <c r="H448" s="243"/>
      <c r="I448" s="243"/>
      <c r="J448" s="76"/>
    </row>
    <row r="449" spans="1:11" x14ac:dyDescent="0.25">
      <c r="A449" s="11" t="s">
        <v>208</v>
      </c>
      <c r="B449" s="178">
        <f t="shared" si="22"/>
        <v>0.17227952986307213</v>
      </c>
      <c r="D449" s="243"/>
      <c r="E449" s="243" t="s">
        <v>31</v>
      </c>
      <c r="F449" s="243">
        <v>56864</v>
      </c>
      <c r="G449" s="238">
        <f t="shared" si="23"/>
        <v>4.1506569343065696E-3</v>
      </c>
      <c r="H449" s="243"/>
      <c r="I449" s="243"/>
      <c r="J449" s="76"/>
    </row>
    <row r="450" spans="1:11" x14ac:dyDescent="0.25">
      <c r="A450" s="11" t="s">
        <v>208</v>
      </c>
      <c r="B450" s="178">
        <f t="shared" si="22"/>
        <v>95.668389365443005</v>
      </c>
      <c r="D450" s="243"/>
      <c r="E450" s="243" t="s">
        <v>38</v>
      </c>
      <c r="F450" s="243">
        <v>1340000</v>
      </c>
      <c r="G450" s="238">
        <f t="shared" si="23"/>
        <v>9.7810218978102187E-2</v>
      </c>
      <c r="H450" s="243"/>
      <c r="I450" s="243"/>
      <c r="J450" s="76"/>
    </row>
    <row r="451" spans="1:11" x14ac:dyDescent="0.25">
      <c r="A451" s="11" t="s">
        <v>208</v>
      </c>
      <c r="B451" s="178">
        <f t="shared" si="22"/>
        <v>0.32415152645319406</v>
      </c>
      <c r="D451" s="243"/>
      <c r="E451" s="243" t="s">
        <v>129</v>
      </c>
      <c r="F451" s="243">
        <v>78000</v>
      </c>
      <c r="G451" s="238">
        <f t="shared" si="23"/>
        <v>5.6934306569343066E-3</v>
      </c>
      <c r="H451" s="243"/>
      <c r="I451" s="243"/>
      <c r="J451" s="76"/>
    </row>
    <row r="452" spans="1:11" x14ac:dyDescent="0.25">
      <c r="A452" s="11" t="s">
        <v>208</v>
      </c>
      <c r="B452" s="178">
        <f t="shared" si="22"/>
        <v>5.186424423251105</v>
      </c>
      <c r="D452" s="243"/>
      <c r="E452" s="243" t="s">
        <v>89</v>
      </c>
      <c r="F452" s="243">
        <v>312000</v>
      </c>
      <c r="G452" s="238">
        <f t="shared" si="23"/>
        <v>2.2773722627737226E-2</v>
      </c>
      <c r="H452" s="243"/>
      <c r="I452" s="243"/>
      <c r="J452" s="76"/>
    </row>
    <row r="453" spans="1:11" x14ac:dyDescent="0.25">
      <c r="A453" s="150" t="s">
        <v>208</v>
      </c>
      <c r="B453" s="131">
        <f t="shared" si="22"/>
        <v>2.2543816932175397E-4</v>
      </c>
      <c r="C453" s="150"/>
      <c r="D453" s="12"/>
      <c r="E453" s="12" t="s">
        <v>86</v>
      </c>
      <c r="F453" s="12">
        <v>2057</v>
      </c>
      <c r="G453" s="237">
        <f t="shared" si="23"/>
        <v>1.5014598540145986E-4</v>
      </c>
      <c r="H453" s="12"/>
      <c r="I453" s="12"/>
      <c r="J453" s="147"/>
      <c r="K453" s="12"/>
    </row>
    <row r="454" spans="1:11" x14ac:dyDescent="0.25">
      <c r="A454" s="11" t="s">
        <v>224</v>
      </c>
      <c r="B454" s="178">
        <f>POWER((F454/$J$454)*100, 2)</f>
        <v>1.4343886427449782E-2</v>
      </c>
      <c r="C454" s="11">
        <f>SUM(B454:B496)</f>
        <v>1077.7751142329744</v>
      </c>
      <c r="D454" s="250"/>
      <c r="E454" s="250" t="s">
        <v>225</v>
      </c>
      <c r="F454" s="250">
        <v>10693</v>
      </c>
      <c r="G454" s="238">
        <f>F454/$J$454</f>
        <v>1.1976596522990069E-3</v>
      </c>
      <c r="H454" s="250"/>
      <c r="I454" s="250"/>
      <c r="J454" s="76">
        <v>8928246</v>
      </c>
      <c r="K454" s="250"/>
    </row>
    <row r="455" spans="1:11" x14ac:dyDescent="0.25">
      <c r="A455" s="11" t="s">
        <v>224</v>
      </c>
      <c r="B455" s="178">
        <f t="shared" ref="B455:B496" si="24">POWER((F455/$J$454)*100, 2)</f>
        <v>0.19774902538721364</v>
      </c>
      <c r="D455" s="250"/>
      <c r="E455" s="250" t="s">
        <v>81</v>
      </c>
      <c r="F455" s="250">
        <v>39703</v>
      </c>
      <c r="G455" s="238">
        <f t="shared" ref="G455:G496" si="25">F455/$J$454</f>
        <v>4.4468980805412398E-3</v>
      </c>
      <c r="H455" s="250"/>
      <c r="I455" s="250"/>
      <c r="J455" s="76"/>
      <c r="K455" s="250"/>
    </row>
    <row r="456" spans="1:11" x14ac:dyDescent="0.25">
      <c r="A456" s="11" t="s">
        <v>224</v>
      </c>
      <c r="B456" s="178">
        <f t="shared" si="24"/>
        <v>289.45646367384558</v>
      </c>
      <c r="D456" s="250"/>
      <c r="E456" s="250" t="s">
        <v>5</v>
      </c>
      <c r="F456" s="250">
        <v>1519000</v>
      </c>
      <c r="G456" s="238">
        <f t="shared" si="25"/>
        <v>0.17013420105135993</v>
      </c>
      <c r="H456" s="250"/>
      <c r="I456" s="250"/>
      <c r="J456" s="76"/>
      <c r="K456" s="250"/>
    </row>
    <row r="457" spans="1:11" x14ac:dyDescent="0.25">
      <c r="A457" s="11" t="s">
        <v>224</v>
      </c>
      <c r="B457" s="178">
        <f t="shared" si="24"/>
        <v>2.6487123683179412</v>
      </c>
      <c r="D457" s="250"/>
      <c r="E457" s="250" t="s">
        <v>93</v>
      </c>
      <c r="F457" s="250">
        <v>145306</v>
      </c>
      <c r="G457" s="238">
        <f t="shared" si="25"/>
        <v>1.6274865186286309E-2</v>
      </c>
      <c r="H457" s="250"/>
      <c r="I457" s="250"/>
      <c r="J457" s="76"/>
      <c r="K457" s="250"/>
    </row>
    <row r="458" spans="1:11" x14ac:dyDescent="0.25">
      <c r="A458" s="11" t="s">
        <v>224</v>
      </c>
      <c r="B458" s="178">
        <f t="shared" si="24"/>
        <v>1.1290423011677023E-5</v>
      </c>
      <c r="D458" s="250"/>
      <c r="E458" s="250" t="s">
        <v>39</v>
      </c>
      <c r="F458" s="250">
        <v>300</v>
      </c>
      <c r="G458" s="238">
        <f t="shared" si="25"/>
        <v>3.3601224697437772E-5</v>
      </c>
      <c r="H458" s="250"/>
      <c r="I458" s="250"/>
      <c r="J458" s="76"/>
      <c r="K458" s="250"/>
    </row>
    <row r="459" spans="1:11" x14ac:dyDescent="0.25">
      <c r="A459" s="11" t="s">
        <v>224</v>
      </c>
      <c r="B459" s="178">
        <f t="shared" si="24"/>
        <v>1.5577133968809844</v>
      </c>
      <c r="D459" s="250"/>
      <c r="E459" s="250" t="s">
        <v>6</v>
      </c>
      <c r="F459" s="250">
        <v>111432</v>
      </c>
      <c r="G459" s="238">
        <f t="shared" si="25"/>
        <v>1.2480838901616286E-2</v>
      </c>
      <c r="H459" s="250"/>
      <c r="I459" s="250"/>
      <c r="J459" s="76"/>
      <c r="K459" s="250"/>
    </row>
    <row r="460" spans="1:11" x14ac:dyDescent="0.25">
      <c r="A460" s="11" t="s">
        <v>224</v>
      </c>
      <c r="B460" s="178">
        <f t="shared" si="24"/>
        <v>1.836700925710703E-2</v>
      </c>
      <c r="D460" s="250"/>
      <c r="E460" s="250" t="s">
        <v>101</v>
      </c>
      <c r="F460" s="250">
        <v>12100</v>
      </c>
      <c r="G460" s="238">
        <f t="shared" si="25"/>
        <v>1.3552493961299901E-3</v>
      </c>
      <c r="H460" s="250"/>
      <c r="I460" s="250"/>
      <c r="J460" s="76"/>
      <c r="K460" s="250"/>
    </row>
    <row r="461" spans="1:11" x14ac:dyDescent="0.25">
      <c r="A461" s="11" t="s">
        <v>224</v>
      </c>
      <c r="B461" s="178">
        <f t="shared" si="24"/>
        <v>2.7359078491040334E-5</v>
      </c>
      <c r="D461" s="250"/>
      <c r="E461" s="250" t="s">
        <v>102</v>
      </c>
      <c r="F461" s="250">
        <v>467</v>
      </c>
      <c r="G461" s="238">
        <f t="shared" si="25"/>
        <v>5.2305906445678135E-5</v>
      </c>
      <c r="H461" s="250"/>
      <c r="I461" s="250"/>
      <c r="J461" s="76"/>
      <c r="K461" s="250"/>
    </row>
    <row r="462" spans="1:11" x14ac:dyDescent="0.25">
      <c r="A462" s="11" t="s">
        <v>224</v>
      </c>
      <c r="B462" s="178">
        <f t="shared" si="24"/>
        <v>128.49017664511683</v>
      </c>
      <c r="D462" s="250"/>
      <c r="E462" s="250" t="s">
        <v>82</v>
      </c>
      <c r="F462" s="250">
        <v>1012048</v>
      </c>
      <c r="G462" s="238">
        <f t="shared" si="25"/>
        <v>0.11335350750864168</v>
      </c>
      <c r="H462" s="250"/>
      <c r="I462" s="250"/>
      <c r="J462" s="76"/>
      <c r="K462" s="250"/>
    </row>
    <row r="463" spans="1:11" x14ac:dyDescent="0.25">
      <c r="A463" s="11" t="s">
        <v>224</v>
      </c>
      <c r="B463" s="178">
        <f t="shared" si="24"/>
        <v>0.13465066921966581</v>
      </c>
      <c r="D463" s="250"/>
      <c r="E463" s="250" t="s">
        <v>151</v>
      </c>
      <c r="F463" s="250">
        <v>32762</v>
      </c>
      <c r="G463" s="238">
        <f t="shared" si="25"/>
        <v>3.6694777451248542E-3</v>
      </c>
      <c r="H463" s="250"/>
      <c r="I463" s="250"/>
      <c r="J463" s="76"/>
      <c r="K463" s="250"/>
    </row>
    <row r="464" spans="1:11" x14ac:dyDescent="0.25">
      <c r="A464" s="11" t="s">
        <v>224</v>
      </c>
      <c r="B464" s="178">
        <f t="shared" si="24"/>
        <v>362.54802781940657</v>
      </c>
      <c r="D464" s="250"/>
      <c r="E464" s="250" t="s">
        <v>226</v>
      </c>
      <c r="F464" s="250">
        <v>1700000</v>
      </c>
      <c r="G464" s="238">
        <f t="shared" si="25"/>
        <v>0.19040693995214739</v>
      </c>
      <c r="H464" s="250"/>
      <c r="I464" s="250"/>
      <c r="J464" s="76"/>
      <c r="K464" s="250"/>
    </row>
    <row r="465" spans="1:11" x14ac:dyDescent="0.25">
      <c r="A465" s="11" t="s">
        <v>224</v>
      </c>
      <c r="B465" s="178">
        <f t="shared" si="24"/>
        <v>1.2898630865460298E-4</v>
      </c>
      <c r="D465" s="250"/>
      <c r="E465" s="250" t="s">
        <v>213</v>
      </c>
      <c r="F465" s="250">
        <v>1014</v>
      </c>
      <c r="G465" s="238">
        <f t="shared" si="25"/>
        <v>1.1357213947733967E-4</v>
      </c>
      <c r="H465" s="250"/>
      <c r="I465" s="250"/>
      <c r="J465" s="76"/>
      <c r="K465" s="250"/>
    </row>
    <row r="466" spans="1:11" x14ac:dyDescent="0.25">
      <c r="A466" s="11" t="s">
        <v>224</v>
      </c>
      <c r="B466" s="178">
        <f t="shared" si="24"/>
        <v>1.254491445741891E-6</v>
      </c>
      <c r="D466" s="250"/>
      <c r="E466" s="250" t="s">
        <v>222</v>
      </c>
      <c r="F466" s="250">
        <v>100</v>
      </c>
      <c r="G466" s="238">
        <f t="shared" si="25"/>
        <v>1.1200408232479257E-5</v>
      </c>
      <c r="H466" s="250"/>
      <c r="I466" s="250"/>
      <c r="J466" s="76"/>
      <c r="K466" s="250"/>
    </row>
    <row r="467" spans="1:11" x14ac:dyDescent="0.25">
      <c r="A467" s="11" t="s">
        <v>224</v>
      </c>
      <c r="B467" s="178">
        <f t="shared" si="24"/>
        <v>0.16487530286000762</v>
      </c>
      <c r="D467" s="250"/>
      <c r="E467" s="250" t="s">
        <v>134</v>
      </c>
      <c r="F467" s="250">
        <v>36253</v>
      </c>
      <c r="G467" s="238">
        <f t="shared" si="25"/>
        <v>4.0604839965207055E-3</v>
      </c>
      <c r="H467" s="250"/>
      <c r="I467" s="250"/>
      <c r="J467" s="76"/>
      <c r="K467" s="250"/>
    </row>
    <row r="468" spans="1:11" x14ac:dyDescent="0.25">
      <c r="A468" s="11" t="s">
        <v>224</v>
      </c>
      <c r="B468" s="178">
        <f t="shared" si="24"/>
        <v>5.0179657829675639E-6</v>
      </c>
      <c r="D468" s="250"/>
      <c r="E468" s="250" t="s">
        <v>108</v>
      </c>
      <c r="F468" s="250">
        <v>200</v>
      </c>
      <c r="G468" s="238">
        <f t="shared" si="25"/>
        <v>2.2400816464958514E-5</v>
      </c>
      <c r="H468" s="250"/>
      <c r="I468" s="250"/>
      <c r="J468" s="76"/>
      <c r="K468" s="250"/>
    </row>
    <row r="469" spans="1:11" x14ac:dyDescent="0.25">
      <c r="A469" s="11" t="s">
        <v>224</v>
      </c>
      <c r="B469" s="178">
        <f t="shared" si="24"/>
        <v>0.1260625908911569</v>
      </c>
      <c r="D469" s="250"/>
      <c r="E469" s="250" t="s">
        <v>21</v>
      </c>
      <c r="F469" s="250">
        <v>31700</v>
      </c>
      <c r="G469" s="238">
        <f t="shared" si="25"/>
        <v>3.5505294096959245E-3</v>
      </c>
      <c r="H469" s="250"/>
      <c r="I469" s="250"/>
      <c r="J469" s="76"/>
      <c r="K469" s="250"/>
    </row>
    <row r="470" spans="1:11" x14ac:dyDescent="0.25">
      <c r="A470" s="11" t="s">
        <v>224</v>
      </c>
      <c r="B470" s="178">
        <f t="shared" si="24"/>
        <v>0.29490525004533841</v>
      </c>
      <c r="D470" s="250"/>
      <c r="E470" s="250" t="s">
        <v>227</v>
      </c>
      <c r="F470" s="250">
        <v>48485</v>
      </c>
      <c r="G470" s="238">
        <f t="shared" si="25"/>
        <v>5.4305179315175681E-3</v>
      </c>
      <c r="H470" s="250"/>
      <c r="I470" s="250"/>
      <c r="J470" s="76"/>
      <c r="K470" s="250"/>
    </row>
    <row r="471" spans="1:11" x14ac:dyDescent="0.25">
      <c r="A471" s="11" t="s">
        <v>224</v>
      </c>
      <c r="B471" s="178">
        <f t="shared" si="24"/>
        <v>2.6740739657434154</v>
      </c>
      <c r="D471" s="250"/>
      <c r="E471" s="250" t="s">
        <v>9</v>
      </c>
      <c r="F471" s="250">
        <v>146000</v>
      </c>
      <c r="G471" s="238">
        <f t="shared" si="25"/>
        <v>1.6352596019419716E-2</v>
      </c>
      <c r="H471" s="250"/>
      <c r="I471" s="250"/>
      <c r="J471" s="76"/>
      <c r="K471" s="250"/>
    </row>
    <row r="472" spans="1:11" x14ac:dyDescent="0.25">
      <c r="A472" s="11" t="s">
        <v>224</v>
      </c>
      <c r="B472" s="178">
        <f t="shared" si="24"/>
        <v>1.8064676818683238</v>
      </c>
      <c r="D472" s="250"/>
      <c r="E472" s="250" t="s">
        <v>24</v>
      </c>
      <c r="F472" s="250">
        <v>120000</v>
      </c>
      <c r="G472" s="238">
        <f t="shared" si="25"/>
        <v>1.344048987897511E-2</v>
      </c>
      <c r="H472" s="250"/>
      <c r="I472" s="250"/>
      <c r="J472" s="76"/>
      <c r="K472" s="250"/>
    </row>
    <row r="473" spans="1:11" x14ac:dyDescent="0.25">
      <c r="A473" s="11" t="s">
        <v>224</v>
      </c>
      <c r="B473" s="178">
        <f t="shared" si="24"/>
        <v>6.3584862659118668</v>
      </c>
      <c r="D473" s="250"/>
      <c r="E473" s="250" t="s">
        <v>110</v>
      </c>
      <c r="F473" s="250">
        <v>225135</v>
      </c>
      <c r="G473" s="238">
        <f t="shared" si="25"/>
        <v>2.5216039074192176E-2</v>
      </c>
      <c r="H473" s="250"/>
      <c r="I473" s="250"/>
      <c r="J473" s="76"/>
      <c r="K473" s="250"/>
    </row>
    <row r="474" spans="1:11" x14ac:dyDescent="0.25">
      <c r="A474" s="11" t="s">
        <v>224</v>
      </c>
      <c r="B474" s="178">
        <f t="shared" si="24"/>
        <v>0</v>
      </c>
      <c r="D474" s="250"/>
      <c r="E474" s="250" t="s">
        <v>25</v>
      </c>
      <c r="F474" s="250"/>
      <c r="G474" s="238"/>
      <c r="H474" s="250"/>
      <c r="I474" s="250"/>
      <c r="J474" s="76"/>
      <c r="K474" s="250"/>
    </row>
    <row r="475" spans="1:11" x14ac:dyDescent="0.25">
      <c r="A475" s="11" t="s">
        <v>224</v>
      </c>
      <c r="B475" s="178">
        <f t="shared" si="24"/>
        <v>0.24863284833365415</v>
      </c>
      <c r="D475" s="250"/>
      <c r="E475" s="250" t="s">
        <v>111</v>
      </c>
      <c r="F475" s="250">
        <v>44519</v>
      </c>
      <c r="G475" s="238">
        <f t="shared" si="25"/>
        <v>4.9863097410174405E-3</v>
      </c>
      <c r="H475" s="250"/>
      <c r="I475" s="250"/>
      <c r="J475" s="76"/>
      <c r="K475" s="250"/>
    </row>
    <row r="476" spans="1:11" x14ac:dyDescent="0.25">
      <c r="A476" s="11" t="s">
        <v>224</v>
      </c>
      <c r="B476" s="178">
        <f t="shared" si="24"/>
        <v>14.871053966194369</v>
      </c>
      <c r="D476" s="250"/>
      <c r="E476" s="250" t="s">
        <v>228</v>
      </c>
      <c r="F476" s="250">
        <v>344300</v>
      </c>
      <c r="G476" s="238">
        <f t="shared" si="25"/>
        <v>3.8563005544426085E-2</v>
      </c>
      <c r="H476" s="250"/>
      <c r="I476" s="250"/>
      <c r="J476" s="76"/>
      <c r="K476" s="250"/>
    </row>
    <row r="477" spans="1:11" x14ac:dyDescent="0.25">
      <c r="A477" s="11" t="s">
        <v>224</v>
      </c>
      <c r="B477" s="178">
        <f t="shared" si="24"/>
        <v>0.45161692046708096</v>
      </c>
      <c r="D477" s="250"/>
      <c r="E477" s="250" t="s">
        <v>220</v>
      </c>
      <c r="F477" s="250">
        <v>60000</v>
      </c>
      <c r="G477" s="238">
        <f t="shared" si="25"/>
        <v>6.7202449394875548E-3</v>
      </c>
      <c r="H477" s="250"/>
      <c r="I477" s="250"/>
      <c r="J477" s="76"/>
      <c r="K477" s="250"/>
    </row>
    <row r="478" spans="1:11" x14ac:dyDescent="0.25">
      <c r="A478" s="11" t="s">
        <v>224</v>
      </c>
      <c r="B478" s="178">
        <f t="shared" si="24"/>
        <v>3.3001456100702916E-3</v>
      </c>
      <c r="D478" s="250"/>
      <c r="E478" s="250" t="s">
        <v>170</v>
      </c>
      <c r="F478" s="250">
        <v>5129</v>
      </c>
      <c r="G478" s="238">
        <f t="shared" si="25"/>
        <v>5.7446893824386115E-4</v>
      </c>
      <c r="H478" s="250"/>
      <c r="I478" s="250"/>
      <c r="J478" s="76"/>
      <c r="K478" s="250"/>
    </row>
    <row r="479" spans="1:11" x14ac:dyDescent="0.25">
      <c r="A479" s="11" t="s">
        <v>224</v>
      </c>
      <c r="B479" s="178">
        <f t="shared" si="24"/>
        <v>4.9790765481495664E-3</v>
      </c>
      <c r="D479" s="250"/>
      <c r="E479" s="250" t="s">
        <v>229</v>
      </c>
      <c r="F479" s="250">
        <v>6300</v>
      </c>
      <c r="G479" s="238">
        <f t="shared" si="25"/>
        <v>7.0562571864619321E-4</v>
      </c>
      <c r="H479" s="250"/>
      <c r="I479" s="250"/>
      <c r="J479" s="76"/>
      <c r="K479" s="250"/>
    </row>
    <row r="480" spans="1:11" x14ac:dyDescent="0.25">
      <c r="A480" s="11" t="s">
        <v>224</v>
      </c>
      <c r="B480" s="178">
        <f t="shared" si="24"/>
        <v>23.069276444906155</v>
      </c>
      <c r="D480" s="250"/>
      <c r="E480" s="250" t="s">
        <v>56</v>
      </c>
      <c r="F480" s="250">
        <v>428828</v>
      </c>
      <c r="G480" s="238">
        <f t="shared" si="25"/>
        <v>4.803048661517615E-2</v>
      </c>
      <c r="H480" s="250"/>
      <c r="I480" s="250"/>
      <c r="J480" s="76"/>
      <c r="K480" s="250"/>
    </row>
    <row r="481" spans="1:11" x14ac:dyDescent="0.25">
      <c r="A481" s="11" t="s">
        <v>224</v>
      </c>
      <c r="B481" s="178">
        <f t="shared" si="24"/>
        <v>1.0012669431951911</v>
      </c>
      <c r="D481" s="250"/>
      <c r="E481" s="250" t="s">
        <v>165</v>
      </c>
      <c r="F481" s="250">
        <v>89339</v>
      </c>
      <c r="G481" s="238">
        <f t="shared" si="25"/>
        <v>1.0006332710814643E-2</v>
      </c>
      <c r="H481" s="250"/>
      <c r="I481" s="250"/>
      <c r="J481" s="76"/>
      <c r="K481" s="250"/>
    </row>
    <row r="482" spans="1:11" x14ac:dyDescent="0.25">
      <c r="A482" s="11" t="s">
        <v>224</v>
      </c>
      <c r="B482" s="178">
        <f t="shared" si="24"/>
        <v>0.17756258641537512</v>
      </c>
      <c r="D482" s="250"/>
      <c r="E482" s="250" t="s">
        <v>84</v>
      </c>
      <c r="F482" s="250">
        <v>37622</v>
      </c>
      <c r="G482" s="238">
        <f t="shared" si="25"/>
        <v>4.2138175852233463E-3</v>
      </c>
      <c r="H482" s="250"/>
      <c r="I482" s="250"/>
      <c r="J482" s="76"/>
      <c r="K482" s="250"/>
    </row>
    <row r="483" spans="1:11" x14ac:dyDescent="0.25">
      <c r="A483" s="11" t="s">
        <v>224</v>
      </c>
      <c r="B483" s="178">
        <f t="shared" si="24"/>
        <v>140.0595595819193</v>
      </c>
      <c r="D483" s="250"/>
      <c r="E483" s="250" t="s">
        <v>92</v>
      </c>
      <c r="F483" s="250">
        <v>1056629</v>
      </c>
      <c r="G483" s="238">
        <f t="shared" si="25"/>
        <v>0.11834676150276326</v>
      </c>
      <c r="H483" s="250"/>
      <c r="I483" s="250"/>
      <c r="J483" s="76"/>
      <c r="K483" s="250"/>
    </row>
    <row r="484" spans="1:11" x14ac:dyDescent="0.25">
      <c r="A484" s="11" t="s">
        <v>224</v>
      </c>
      <c r="B484" s="178">
        <f t="shared" si="24"/>
        <v>2.9251340842882945</v>
      </c>
      <c r="D484" s="250"/>
      <c r="E484" s="250" t="s">
        <v>118</v>
      </c>
      <c r="F484" s="250">
        <v>152700</v>
      </c>
      <c r="G484" s="238">
        <f t="shared" si="25"/>
        <v>1.7103023370995826E-2</v>
      </c>
      <c r="H484" s="250"/>
      <c r="I484" s="250"/>
      <c r="J484" s="76"/>
      <c r="K484" s="250"/>
    </row>
    <row r="485" spans="1:11" x14ac:dyDescent="0.25">
      <c r="A485" s="11" t="s">
        <v>224</v>
      </c>
      <c r="B485" s="178">
        <f t="shared" si="24"/>
        <v>0.11129920816946255</v>
      </c>
      <c r="D485" s="250"/>
      <c r="E485" s="250" t="s">
        <v>29</v>
      </c>
      <c r="F485" s="250">
        <v>29786</v>
      </c>
      <c r="G485" s="238">
        <f t="shared" si="25"/>
        <v>3.3361535961262717E-3</v>
      </c>
      <c r="H485" s="250"/>
      <c r="I485" s="250"/>
      <c r="J485" s="76"/>
      <c r="K485" s="250"/>
    </row>
    <row r="486" spans="1:11" x14ac:dyDescent="0.25">
      <c r="A486" s="11" t="s">
        <v>224</v>
      </c>
      <c r="B486" s="178">
        <f t="shared" si="24"/>
        <v>1.9289060469727324</v>
      </c>
      <c r="D486" s="250"/>
      <c r="E486" s="250" t="s">
        <v>230</v>
      </c>
      <c r="F486" s="250">
        <v>124000</v>
      </c>
      <c r="G486" s="238">
        <f t="shared" si="25"/>
        <v>1.388850620827428E-2</v>
      </c>
      <c r="H486" s="250"/>
      <c r="I486" s="250"/>
      <c r="J486" s="76"/>
      <c r="K486" s="250"/>
    </row>
    <row r="487" spans="1:11" x14ac:dyDescent="0.25">
      <c r="A487" s="11" t="s">
        <v>224</v>
      </c>
      <c r="B487" s="178">
        <f t="shared" si="24"/>
        <v>1.3661411844129198E-3</v>
      </c>
      <c r="D487" s="250"/>
      <c r="E487" s="250" t="s">
        <v>231</v>
      </c>
      <c r="F487" s="250">
        <v>3300</v>
      </c>
      <c r="G487" s="238">
        <f t="shared" si="25"/>
        <v>3.6961347167181551E-4</v>
      </c>
      <c r="H487" s="250"/>
      <c r="I487" s="250"/>
      <c r="J487" s="76"/>
      <c r="K487" s="250"/>
    </row>
    <row r="488" spans="1:11" x14ac:dyDescent="0.25">
      <c r="A488" s="11" t="s">
        <v>224</v>
      </c>
      <c r="B488" s="178">
        <f t="shared" si="24"/>
        <v>4.4981225925289454E-3</v>
      </c>
      <c r="D488" s="250"/>
      <c r="E488" s="250" t="s">
        <v>233</v>
      </c>
      <c r="F488" s="250">
        <v>5988</v>
      </c>
      <c r="G488" s="238">
        <f t="shared" si="25"/>
        <v>6.7068044496085798E-4</v>
      </c>
      <c r="H488" s="250"/>
      <c r="I488" s="250"/>
      <c r="J488" s="76"/>
      <c r="K488" s="250"/>
    </row>
    <row r="489" spans="1:11" x14ac:dyDescent="0.25">
      <c r="A489" s="11" t="s">
        <v>224</v>
      </c>
      <c r="B489" s="178">
        <f t="shared" si="24"/>
        <v>0.47540629336960488</v>
      </c>
      <c r="D489" s="250"/>
      <c r="E489" s="250" t="s">
        <v>121</v>
      </c>
      <c r="F489" s="250">
        <v>61560</v>
      </c>
      <c r="G489" s="238">
        <f t="shared" si="25"/>
        <v>6.8949713079142312E-3</v>
      </c>
      <c r="H489" s="250"/>
      <c r="I489" s="250"/>
      <c r="J489" s="76"/>
      <c r="K489" s="250"/>
    </row>
    <row r="490" spans="1:11" x14ac:dyDescent="0.25">
      <c r="A490" s="11" t="s">
        <v>224</v>
      </c>
      <c r="B490" s="178">
        <f t="shared" si="24"/>
        <v>3.4112143937527954</v>
      </c>
      <c r="D490" s="250"/>
      <c r="E490" s="250" t="s">
        <v>32</v>
      </c>
      <c r="F490" s="250">
        <v>164900</v>
      </c>
      <c r="G490" s="238">
        <f t="shared" si="25"/>
        <v>1.8469473175358294E-2</v>
      </c>
      <c r="H490" s="250"/>
      <c r="I490" s="250"/>
      <c r="J490" s="76"/>
      <c r="K490" s="250"/>
    </row>
    <row r="491" spans="1:11" x14ac:dyDescent="0.25">
      <c r="A491" s="11" t="s">
        <v>224</v>
      </c>
      <c r="B491" s="178">
        <f t="shared" si="24"/>
        <v>3.0660171814200257</v>
      </c>
      <c r="D491" s="250"/>
      <c r="E491" s="250" t="s">
        <v>174</v>
      </c>
      <c r="F491" s="250">
        <v>156334</v>
      </c>
      <c r="G491" s="238">
        <f t="shared" si="25"/>
        <v>1.7510046206164122E-2</v>
      </c>
      <c r="H491" s="250"/>
      <c r="I491" s="250"/>
      <c r="J491" s="76"/>
      <c r="K491" s="250"/>
    </row>
    <row r="492" spans="1:11" x14ac:dyDescent="0.25">
      <c r="A492" s="11" t="s">
        <v>224</v>
      </c>
      <c r="B492" s="178">
        <f t="shared" si="24"/>
        <v>2.9366390253371923E-2</v>
      </c>
      <c r="D492" s="250"/>
      <c r="E492" s="250" t="s">
        <v>232</v>
      </c>
      <c r="F492" s="250">
        <v>15300</v>
      </c>
      <c r="G492" s="238">
        <f t="shared" si="25"/>
        <v>1.7136624595693263E-3</v>
      </c>
      <c r="H492" s="250"/>
      <c r="I492" s="250"/>
      <c r="J492" s="76"/>
      <c r="K492" s="250"/>
    </row>
    <row r="493" spans="1:11" x14ac:dyDescent="0.25">
      <c r="A493" s="11" t="s">
        <v>224</v>
      </c>
      <c r="B493" s="178">
        <f t="shared" si="24"/>
        <v>0.18019640575781098</v>
      </c>
      <c r="D493" s="250"/>
      <c r="E493" s="250" t="s">
        <v>166</v>
      </c>
      <c r="F493" s="250">
        <v>37900</v>
      </c>
      <c r="G493" s="238">
        <f t="shared" si="25"/>
        <v>4.2449547201096382E-3</v>
      </c>
      <c r="H493" s="250"/>
      <c r="I493" s="250"/>
      <c r="J493" s="76"/>
      <c r="K493" s="250"/>
    </row>
    <row r="494" spans="1:11" x14ac:dyDescent="0.25">
      <c r="A494" s="11" t="s">
        <v>224</v>
      </c>
      <c r="B494" s="178">
        <f t="shared" si="24"/>
        <v>0.17173987892206488</v>
      </c>
      <c r="D494" s="250"/>
      <c r="E494" s="250" t="s">
        <v>31</v>
      </c>
      <c r="F494" s="250">
        <v>37000</v>
      </c>
      <c r="G494" s="238">
        <f t="shared" si="25"/>
        <v>4.1441510460173249E-3</v>
      </c>
      <c r="H494" s="250"/>
      <c r="I494" s="250"/>
      <c r="J494" s="76"/>
      <c r="K494" s="250"/>
    </row>
    <row r="495" spans="1:11" x14ac:dyDescent="0.25">
      <c r="A495" s="11" t="s">
        <v>224</v>
      </c>
      <c r="B495" s="178">
        <f t="shared" si="24"/>
        <v>88.96301218921127</v>
      </c>
      <c r="D495" s="250"/>
      <c r="E495" s="250" t="s">
        <v>38</v>
      </c>
      <c r="F495" s="250">
        <v>842114</v>
      </c>
      <c r="G495" s="238">
        <f t="shared" si="25"/>
        <v>9.4320205782860378E-2</v>
      </c>
      <c r="H495" s="250"/>
      <c r="I495" s="250"/>
      <c r="J495" s="76"/>
      <c r="K495" s="250"/>
    </row>
    <row r="496" spans="1:11" x14ac:dyDescent="0.25">
      <c r="A496" s="150" t="s">
        <v>224</v>
      </c>
      <c r="B496" s="131">
        <f t="shared" si="24"/>
        <v>0.12845992404396969</v>
      </c>
      <c r="C496" s="150"/>
      <c r="D496" s="12"/>
      <c r="E496" s="12" t="s">
        <v>47</v>
      </c>
      <c r="F496" s="12">
        <v>32000</v>
      </c>
      <c r="G496" s="237">
        <f t="shared" si="25"/>
        <v>3.5841306343933625E-3</v>
      </c>
      <c r="H496" s="12"/>
      <c r="I496" s="12"/>
      <c r="J496" s="147"/>
      <c r="K496" s="250"/>
    </row>
    <row r="497" spans="1:10" x14ac:dyDescent="0.25">
      <c r="A497" s="11" t="s">
        <v>235</v>
      </c>
      <c r="B497" s="178">
        <f>POWER((F497/$J$497)*100, 2)</f>
        <v>746.51378064439086</v>
      </c>
      <c r="C497" s="11">
        <f>SUM(B497:B505)</f>
        <v>1522.2909014900415</v>
      </c>
      <c r="D497" s="252"/>
      <c r="E497" s="252" t="s">
        <v>5</v>
      </c>
      <c r="F497" s="14">
        <v>50</v>
      </c>
      <c r="G497" s="238">
        <f>F497/$J$497</f>
        <v>0.27322404371584702</v>
      </c>
      <c r="H497" s="252"/>
      <c r="I497" s="252"/>
      <c r="J497" s="76">
        <v>183</v>
      </c>
    </row>
    <row r="498" spans="1:10" x14ac:dyDescent="0.25">
      <c r="A498" s="11" t="s">
        <v>235</v>
      </c>
      <c r="B498" s="178">
        <f t="shared" ref="B498:B505" si="26">POWER((F498/$J$497)*100, 2)</f>
        <v>119.44220490310251</v>
      </c>
      <c r="D498" s="252"/>
      <c r="E498" s="252" t="s">
        <v>15</v>
      </c>
      <c r="F498" s="14">
        <v>20</v>
      </c>
      <c r="G498" s="238">
        <f t="shared" ref="G498:G505" si="27">F498/$J$497</f>
        <v>0.10928961748633879</v>
      </c>
      <c r="H498" s="252"/>
      <c r="I498" s="252"/>
      <c r="J498" s="76"/>
    </row>
    <row r="499" spans="1:10" x14ac:dyDescent="0.25">
      <c r="A499" s="11" t="s">
        <v>235</v>
      </c>
      <c r="B499" s="178">
        <f t="shared" si="26"/>
        <v>268.74496103198061</v>
      </c>
      <c r="D499" s="252"/>
      <c r="E499" s="252" t="s">
        <v>94</v>
      </c>
      <c r="F499" s="14">
        <v>30</v>
      </c>
      <c r="G499" s="238">
        <f t="shared" si="27"/>
        <v>0.16393442622950818</v>
      </c>
      <c r="H499" s="252"/>
      <c r="I499" s="252"/>
      <c r="J499" s="76"/>
    </row>
    <row r="500" spans="1:10" x14ac:dyDescent="0.25">
      <c r="A500" s="11" t="s">
        <v>235</v>
      </c>
      <c r="B500" s="178">
        <f t="shared" si="26"/>
        <v>19.110752784496405</v>
      </c>
      <c r="D500" s="252"/>
      <c r="E500" s="252" t="s">
        <v>22</v>
      </c>
      <c r="F500" s="14">
        <v>8</v>
      </c>
      <c r="G500" s="238">
        <f t="shared" si="27"/>
        <v>4.3715846994535519E-2</v>
      </c>
      <c r="H500" s="252"/>
      <c r="I500" s="252"/>
      <c r="J500" s="76"/>
    </row>
    <row r="501" spans="1:10" x14ac:dyDescent="0.25">
      <c r="A501" s="11" t="s">
        <v>235</v>
      </c>
      <c r="B501" s="178">
        <f t="shared" si="26"/>
        <v>119.44220490310251</v>
      </c>
      <c r="D501" s="252"/>
      <c r="E501" s="252" t="s">
        <v>111</v>
      </c>
      <c r="F501" s="14">
        <v>20</v>
      </c>
      <c r="G501" s="238">
        <f t="shared" si="27"/>
        <v>0.10928961748633879</v>
      </c>
      <c r="H501" s="252"/>
      <c r="I501" s="252"/>
      <c r="J501" s="76"/>
    </row>
    <row r="502" spans="1:10" x14ac:dyDescent="0.25">
      <c r="A502" s="11" t="s">
        <v>235</v>
      </c>
      <c r="B502" s="178">
        <f t="shared" si="26"/>
        <v>119.44220490310251</v>
      </c>
      <c r="D502" s="252"/>
      <c r="E502" s="252" t="s">
        <v>36</v>
      </c>
      <c r="F502" s="14">
        <v>20</v>
      </c>
      <c r="G502" s="238">
        <f t="shared" si="27"/>
        <v>0.10928961748633879</v>
      </c>
      <c r="H502" s="252"/>
      <c r="I502" s="252"/>
      <c r="J502" s="76"/>
    </row>
    <row r="503" spans="1:10" x14ac:dyDescent="0.25">
      <c r="A503" s="11" t="s">
        <v>235</v>
      </c>
      <c r="B503" s="178">
        <f t="shared" si="26"/>
        <v>107.79658992505001</v>
      </c>
      <c r="D503" s="252"/>
      <c r="E503" s="252" t="s">
        <v>16</v>
      </c>
      <c r="F503" s="14">
        <v>19</v>
      </c>
      <c r="G503" s="238">
        <f t="shared" si="27"/>
        <v>0.10382513661202186</v>
      </c>
      <c r="H503" s="252"/>
      <c r="I503" s="252"/>
      <c r="J503" s="76"/>
    </row>
    <row r="504" spans="1:10" x14ac:dyDescent="0.25">
      <c r="A504" s="11" t="s">
        <v>235</v>
      </c>
      <c r="B504" s="178">
        <f t="shared" si="26"/>
        <v>19.110752784496405</v>
      </c>
      <c r="D504" s="252"/>
      <c r="E504" s="252" t="s">
        <v>120</v>
      </c>
      <c r="F504" s="14">
        <v>8</v>
      </c>
      <c r="G504" s="238">
        <f t="shared" si="27"/>
        <v>4.3715846994535519E-2</v>
      </c>
      <c r="H504" s="252"/>
      <c r="I504" s="252"/>
      <c r="J504" s="76"/>
    </row>
    <row r="505" spans="1:10" x14ac:dyDescent="0.25">
      <c r="A505" s="150" t="s">
        <v>235</v>
      </c>
      <c r="B505" s="131">
        <f t="shared" si="26"/>
        <v>2.6874496103198067</v>
      </c>
      <c r="C505" s="150"/>
      <c r="D505" s="12"/>
      <c r="E505" s="12" t="s">
        <v>126</v>
      </c>
      <c r="F505" s="16">
        <v>3</v>
      </c>
      <c r="G505" s="237">
        <f t="shared" si="27"/>
        <v>1.6393442622950821E-2</v>
      </c>
      <c r="H505" s="12"/>
      <c r="I505" s="12"/>
      <c r="J505" s="147"/>
    </row>
    <row r="506" spans="1:10" x14ac:dyDescent="0.25">
      <c r="A506" s="11" t="s">
        <v>239</v>
      </c>
      <c r="B506" s="178">
        <f>POWER((F506/$J$506)*100, 2)</f>
        <v>2.5195263290501382</v>
      </c>
      <c r="C506" s="11">
        <f>SUM(B506:B522)</f>
        <v>4317.1868909045079</v>
      </c>
      <c r="D506" s="254"/>
      <c r="E506" s="254" t="s">
        <v>244</v>
      </c>
      <c r="F506" s="254">
        <v>1000</v>
      </c>
      <c r="G506" s="238">
        <f>F506/$J$506</f>
        <v>1.5873015873015872E-2</v>
      </c>
      <c r="H506" s="254"/>
      <c r="I506" s="254"/>
      <c r="J506" s="76">
        <v>63000</v>
      </c>
    </row>
    <row r="507" spans="1:10" x14ac:dyDescent="0.25">
      <c r="A507" s="11" t="s">
        <v>239</v>
      </c>
      <c r="B507" s="178">
        <f t="shared" ref="B507:B522" si="28">POWER((F507/$J$506)*100, 2)</f>
        <v>1.8032653061224493</v>
      </c>
      <c r="D507" s="254"/>
      <c r="E507" s="254" t="s">
        <v>93</v>
      </c>
      <c r="F507" s="254">
        <v>846</v>
      </c>
      <c r="G507" s="238">
        <f t="shared" ref="G507:G522" si="29">F507/$J$506</f>
        <v>1.3428571428571429E-2</v>
      </c>
      <c r="H507" s="254"/>
      <c r="I507" s="254"/>
      <c r="J507" s="76"/>
    </row>
    <row r="508" spans="1:10" x14ac:dyDescent="0.25">
      <c r="A508" s="11" t="s">
        <v>239</v>
      </c>
      <c r="B508" s="178">
        <f t="shared" si="28"/>
        <v>0.15747039556563364</v>
      </c>
      <c r="D508" s="254"/>
      <c r="E508" s="254" t="s">
        <v>245</v>
      </c>
      <c r="F508" s="254">
        <v>250</v>
      </c>
      <c r="G508" s="238">
        <f t="shared" si="29"/>
        <v>3.968253968253968E-3</v>
      </c>
      <c r="H508" s="254"/>
      <c r="I508" s="254"/>
      <c r="J508" s="76"/>
    </row>
    <row r="509" spans="1:10" x14ac:dyDescent="0.25">
      <c r="A509" s="11" t="s">
        <v>239</v>
      </c>
      <c r="B509" s="178">
        <f t="shared" si="28"/>
        <v>333.20735701688079</v>
      </c>
      <c r="D509" s="254"/>
      <c r="E509" s="254" t="s">
        <v>246</v>
      </c>
      <c r="F509" s="254">
        <v>11500</v>
      </c>
      <c r="G509" s="238">
        <f t="shared" si="29"/>
        <v>0.18253968253968253</v>
      </c>
      <c r="H509" s="254"/>
      <c r="I509" s="254"/>
      <c r="J509" s="76"/>
    </row>
    <row r="510" spans="1:10" x14ac:dyDescent="0.25">
      <c r="A510" s="11" t="s">
        <v>239</v>
      </c>
      <c r="B510" s="178">
        <f t="shared" si="28"/>
        <v>3931.0909549004782</v>
      </c>
      <c r="D510" s="254"/>
      <c r="E510" s="254" t="s">
        <v>247</v>
      </c>
      <c r="F510" s="254">
        <v>39500</v>
      </c>
      <c r="G510" s="238">
        <f t="shared" si="29"/>
        <v>0.62698412698412698</v>
      </c>
      <c r="H510" s="254"/>
      <c r="I510" s="254"/>
      <c r="J510" s="76"/>
    </row>
    <row r="511" spans="1:10" x14ac:dyDescent="0.25">
      <c r="A511" s="11" t="s">
        <v>239</v>
      </c>
      <c r="B511" s="178">
        <f t="shared" si="28"/>
        <v>2.5195263290501382</v>
      </c>
      <c r="D511" s="254"/>
      <c r="E511" s="254" t="s">
        <v>19</v>
      </c>
      <c r="F511" s="254">
        <v>1000</v>
      </c>
      <c r="G511" s="238">
        <f t="shared" si="29"/>
        <v>1.5873015873015872E-2</v>
      </c>
      <c r="H511" s="254"/>
      <c r="I511" s="254"/>
      <c r="J511" s="76"/>
    </row>
    <row r="512" spans="1:10" x14ac:dyDescent="0.25">
      <c r="A512" s="11" t="s">
        <v>239</v>
      </c>
      <c r="B512" s="178">
        <f t="shared" si="28"/>
        <v>0</v>
      </c>
      <c r="D512" s="254"/>
      <c r="E512" s="254" t="s">
        <v>248</v>
      </c>
      <c r="F512" s="254"/>
      <c r="G512" s="238"/>
      <c r="H512" s="254"/>
      <c r="I512" s="254"/>
      <c r="J512" s="76"/>
    </row>
    <row r="513" spans="1:10" x14ac:dyDescent="0.25">
      <c r="A513" s="11" t="s">
        <v>239</v>
      </c>
      <c r="B513" s="178">
        <f t="shared" si="28"/>
        <v>0.10078105316200553</v>
      </c>
      <c r="D513" s="254"/>
      <c r="E513" s="254" t="s">
        <v>249</v>
      </c>
      <c r="F513" s="254">
        <v>200</v>
      </c>
      <c r="G513" s="238">
        <f t="shared" si="29"/>
        <v>3.1746031746031746E-3</v>
      </c>
      <c r="H513" s="254"/>
      <c r="I513" s="254"/>
      <c r="J513" s="76"/>
    </row>
    <row r="514" spans="1:10" x14ac:dyDescent="0.25">
      <c r="A514" s="11" t="s">
        <v>239</v>
      </c>
      <c r="B514" s="178">
        <f t="shared" si="28"/>
        <v>0</v>
      </c>
      <c r="D514" s="254"/>
      <c r="E514" s="254" t="s">
        <v>20</v>
      </c>
      <c r="F514" s="254"/>
      <c r="G514" s="238"/>
      <c r="H514" s="254"/>
      <c r="I514" s="254"/>
      <c r="J514" s="76"/>
    </row>
    <row r="515" spans="1:10" x14ac:dyDescent="0.25">
      <c r="A515" s="11" t="s">
        <v>239</v>
      </c>
      <c r="B515" s="178">
        <f t="shared" si="28"/>
        <v>0.40312421264802212</v>
      </c>
      <c r="D515" s="254"/>
      <c r="E515" s="254" t="s">
        <v>250</v>
      </c>
      <c r="F515" s="254">
        <v>400</v>
      </c>
      <c r="G515" s="238">
        <f t="shared" si="29"/>
        <v>6.3492063492063492E-3</v>
      </c>
      <c r="H515" s="254"/>
      <c r="I515" s="254"/>
      <c r="J515" s="76"/>
    </row>
    <row r="516" spans="1:10" x14ac:dyDescent="0.25">
      <c r="A516" s="11" t="s">
        <v>239</v>
      </c>
      <c r="B516" s="178">
        <f t="shared" si="28"/>
        <v>4.0312421264802212E-3</v>
      </c>
      <c r="D516" s="254"/>
      <c r="E516" s="254" t="s">
        <v>251</v>
      </c>
      <c r="F516" s="254">
        <v>40</v>
      </c>
      <c r="G516" s="238">
        <f t="shared" si="29"/>
        <v>6.3492063492063492E-4</v>
      </c>
      <c r="H516" s="254"/>
      <c r="I516" s="254"/>
      <c r="J516" s="76"/>
    </row>
    <row r="517" spans="1:10" x14ac:dyDescent="0.25">
      <c r="A517" s="11" t="s">
        <v>239</v>
      </c>
      <c r="B517" s="178">
        <f t="shared" si="28"/>
        <v>5.6689342403628116</v>
      </c>
      <c r="D517" s="254"/>
      <c r="E517" s="254" t="s">
        <v>228</v>
      </c>
      <c r="F517" s="254">
        <v>1500</v>
      </c>
      <c r="G517" s="238">
        <f t="shared" si="29"/>
        <v>2.3809523809523808E-2</v>
      </c>
      <c r="H517" s="254"/>
      <c r="I517" s="254"/>
      <c r="J517" s="76"/>
    </row>
    <row r="518" spans="1:10" x14ac:dyDescent="0.25">
      <c r="A518" s="11" t="s">
        <v>239</v>
      </c>
      <c r="B518" s="178">
        <f t="shared" si="28"/>
        <v>14.283600403124215</v>
      </c>
      <c r="D518" s="254"/>
      <c r="E518" s="254" t="s">
        <v>56</v>
      </c>
      <c r="F518" s="254">
        <v>2381</v>
      </c>
      <c r="G518" s="238">
        <f t="shared" si="29"/>
        <v>3.7793650793650796E-2</v>
      </c>
      <c r="H518" s="254"/>
      <c r="I518" s="254"/>
      <c r="J518" s="76"/>
    </row>
    <row r="519" spans="1:10" x14ac:dyDescent="0.25">
      <c r="A519" s="11" t="s">
        <v>239</v>
      </c>
      <c r="B519" s="178">
        <f t="shared" si="28"/>
        <v>0</v>
      </c>
      <c r="D519" s="254"/>
      <c r="E519" s="254" t="s">
        <v>252</v>
      </c>
      <c r="F519" s="254"/>
      <c r="G519" s="238"/>
      <c r="H519" s="254"/>
      <c r="I519" s="254"/>
      <c r="J519" s="76"/>
    </row>
    <row r="520" spans="1:10" x14ac:dyDescent="0.25">
      <c r="A520" s="11" t="s">
        <v>239</v>
      </c>
      <c r="B520" s="178">
        <f t="shared" si="28"/>
        <v>19.753086419753089</v>
      </c>
      <c r="D520" s="254"/>
      <c r="E520" s="254" t="s">
        <v>92</v>
      </c>
      <c r="F520" s="254">
        <v>2800</v>
      </c>
      <c r="G520" s="238">
        <f t="shared" si="29"/>
        <v>4.4444444444444446E-2</v>
      </c>
      <c r="H520" s="254"/>
      <c r="I520" s="254"/>
      <c r="J520" s="76"/>
    </row>
    <row r="521" spans="1:10" x14ac:dyDescent="0.25">
      <c r="A521" s="11" t="s">
        <v>239</v>
      </c>
      <c r="B521" s="178">
        <f t="shared" si="28"/>
        <v>6.2988158226253456E-3</v>
      </c>
      <c r="D521" s="254"/>
      <c r="E521" s="254" t="s">
        <v>218</v>
      </c>
      <c r="F521" s="254">
        <v>50</v>
      </c>
      <c r="G521" s="238">
        <f t="shared" si="29"/>
        <v>7.9365079365079365E-4</v>
      </c>
      <c r="H521" s="254"/>
      <c r="I521" s="254"/>
      <c r="J521" s="76"/>
    </row>
    <row r="522" spans="1:10" x14ac:dyDescent="0.25">
      <c r="A522" s="150" t="s">
        <v>239</v>
      </c>
      <c r="B522" s="131">
        <f t="shared" si="28"/>
        <v>5.6689342403628116</v>
      </c>
      <c r="C522" s="150"/>
      <c r="D522" s="12"/>
      <c r="E522" s="12" t="s">
        <v>230</v>
      </c>
      <c r="F522" s="12">
        <v>1500</v>
      </c>
      <c r="G522" s="237">
        <f t="shared" si="29"/>
        <v>2.3809523809523808E-2</v>
      </c>
      <c r="H522" s="12"/>
      <c r="I522" s="12"/>
      <c r="J522" s="147"/>
    </row>
    <row r="523" spans="1:10" x14ac:dyDescent="0.25">
      <c r="A523" s="11" t="s">
        <v>253</v>
      </c>
      <c r="B523" s="178">
        <f>POWER((F523/$J$523)*100, 2)</f>
        <v>198.37333862328904</v>
      </c>
      <c r="C523" s="11">
        <f>SUM(B523:B536)</f>
        <v>3217.3965561892478</v>
      </c>
      <c r="D523" s="258"/>
      <c r="E523" s="258" t="s">
        <v>100</v>
      </c>
      <c r="F523" s="258">
        <v>200000</v>
      </c>
      <c r="G523" s="238">
        <f>F523/$J$523</f>
        <v>0.14084507042253522</v>
      </c>
      <c r="H523" s="258"/>
      <c r="I523" s="258"/>
      <c r="J523" s="76">
        <v>1420000</v>
      </c>
    </row>
    <row r="524" spans="1:10" x14ac:dyDescent="0.25">
      <c r="A524" s="11" t="s">
        <v>253</v>
      </c>
      <c r="B524" s="178">
        <f t="shared" ref="B524:B536" si="30">POWER((F524/$J$523)*100, 2)</f>
        <v>280.91648482443952</v>
      </c>
      <c r="D524" s="258"/>
      <c r="E524" s="258" t="s">
        <v>82</v>
      </c>
      <c r="F524" s="258">
        <v>238000</v>
      </c>
      <c r="G524" s="238">
        <f t="shared" ref="G524:G533" si="31">F524/$J$523</f>
        <v>0.1676056338028169</v>
      </c>
      <c r="H524" s="258"/>
      <c r="I524" s="258"/>
      <c r="J524" s="76"/>
    </row>
    <row r="525" spans="1:10" x14ac:dyDescent="0.25">
      <c r="A525" s="11" t="s">
        <v>253</v>
      </c>
      <c r="B525" s="178">
        <f t="shared" si="30"/>
        <v>35.831184288831579</v>
      </c>
      <c r="D525" s="258"/>
      <c r="E525" s="258" t="s">
        <v>83</v>
      </c>
      <c r="F525" s="258">
        <v>85000</v>
      </c>
      <c r="G525" s="238">
        <f t="shared" si="31"/>
        <v>5.9859154929577461E-2</v>
      </c>
      <c r="H525" s="258"/>
      <c r="I525" s="258"/>
      <c r="J525" s="76"/>
    </row>
    <row r="526" spans="1:10" x14ac:dyDescent="0.25">
      <c r="A526" s="11" t="s">
        <v>253</v>
      </c>
      <c r="B526" s="178">
        <f t="shared" si="30"/>
        <v>7.5095297014481268</v>
      </c>
      <c r="D526" s="258"/>
      <c r="E526" s="258" t="s">
        <v>134</v>
      </c>
      <c r="F526" s="258">
        <v>38913</v>
      </c>
      <c r="G526" s="238">
        <f t="shared" si="31"/>
        <v>2.7403521126760564E-2</v>
      </c>
      <c r="H526" s="258"/>
      <c r="I526" s="258"/>
      <c r="J526" s="76"/>
    </row>
    <row r="527" spans="1:10" x14ac:dyDescent="0.25">
      <c r="A527" s="11" t="s">
        <v>253</v>
      </c>
      <c r="B527" s="178">
        <f t="shared" si="30"/>
        <v>1.1158500297560006</v>
      </c>
      <c r="D527" s="258"/>
      <c r="E527" s="258" t="s">
        <v>94</v>
      </c>
      <c r="F527" s="258">
        <v>15000</v>
      </c>
      <c r="G527" s="238">
        <f t="shared" si="31"/>
        <v>1.0563380281690141E-2</v>
      </c>
      <c r="H527" s="258"/>
      <c r="I527" s="258"/>
      <c r="J527" s="76"/>
    </row>
    <row r="528" spans="1:10" x14ac:dyDescent="0.25">
      <c r="A528" s="11" t="s">
        <v>253</v>
      </c>
      <c r="B528" s="178">
        <f t="shared" si="30"/>
        <v>0.65587185082324928</v>
      </c>
      <c r="D528" s="258"/>
      <c r="E528" s="258" t="s">
        <v>9</v>
      </c>
      <c r="F528" s="258">
        <v>11500</v>
      </c>
      <c r="G528" s="238">
        <f t="shared" si="31"/>
        <v>8.0985915492957743E-3</v>
      </c>
      <c r="H528" s="258"/>
      <c r="I528" s="258"/>
      <c r="J528" s="76"/>
    </row>
    <row r="529" spans="1:10" x14ac:dyDescent="0.25">
      <c r="A529" s="11" t="s">
        <v>253</v>
      </c>
      <c r="B529" s="178">
        <f t="shared" si="30"/>
        <v>2679.80479032434</v>
      </c>
      <c r="D529" s="258"/>
      <c r="E529" s="258" t="s">
        <v>111</v>
      </c>
      <c r="F529" s="258">
        <v>735089</v>
      </c>
      <c r="G529" s="238">
        <f t="shared" si="31"/>
        <v>0.51766830985915491</v>
      </c>
      <c r="H529" s="258"/>
      <c r="I529" s="258"/>
      <c r="J529" s="76"/>
    </row>
    <row r="530" spans="1:10" x14ac:dyDescent="0.25">
      <c r="A530" s="11" t="s">
        <v>253</v>
      </c>
      <c r="B530" s="178">
        <f t="shared" si="30"/>
        <v>1.2871062289228326</v>
      </c>
      <c r="D530" s="258"/>
      <c r="E530" s="258" t="s">
        <v>92</v>
      </c>
      <c r="F530" s="258">
        <v>16110</v>
      </c>
      <c r="G530" s="238">
        <f t="shared" si="31"/>
        <v>1.134507042253521E-2</v>
      </c>
      <c r="H530" s="258"/>
      <c r="I530" s="258"/>
      <c r="J530" s="76"/>
    </row>
    <row r="531" spans="1:10" x14ac:dyDescent="0.25">
      <c r="A531" s="11" t="s">
        <v>253</v>
      </c>
      <c r="B531" s="178">
        <f t="shared" si="30"/>
        <v>7.934933544931563</v>
      </c>
      <c r="D531" s="258"/>
      <c r="E531" s="258" t="s">
        <v>158</v>
      </c>
      <c r="F531" s="258">
        <v>40000</v>
      </c>
      <c r="G531" s="238">
        <f t="shared" si="31"/>
        <v>2.8169014084507043E-2</v>
      </c>
      <c r="H531" s="258"/>
      <c r="I531" s="258"/>
      <c r="J531" s="76"/>
    </row>
    <row r="532" spans="1:10" x14ac:dyDescent="0.25">
      <c r="A532" s="11" t="s">
        <v>253</v>
      </c>
      <c r="B532" s="178">
        <f t="shared" si="30"/>
        <v>1.9837333862328907</v>
      </c>
      <c r="D532" s="258"/>
      <c r="E532" s="258" t="s">
        <v>37</v>
      </c>
      <c r="F532" s="258">
        <v>20000</v>
      </c>
      <c r="G532" s="238">
        <f t="shared" si="31"/>
        <v>1.4084507042253521E-2</v>
      </c>
      <c r="H532" s="258"/>
      <c r="I532" s="258"/>
      <c r="J532" s="76"/>
    </row>
    <row r="533" spans="1:10" x14ac:dyDescent="0.25">
      <c r="A533" s="11" t="s">
        <v>253</v>
      </c>
      <c r="B533" s="178">
        <f t="shared" si="30"/>
        <v>1.9837333862328907</v>
      </c>
      <c r="D533" s="258"/>
      <c r="E533" s="258" t="s">
        <v>174</v>
      </c>
      <c r="F533" s="258">
        <v>20000</v>
      </c>
      <c r="G533" s="238">
        <f t="shared" si="31"/>
        <v>1.4084507042253521E-2</v>
      </c>
      <c r="H533" s="258"/>
      <c r="I533" s="258"/>
      <c r="J533" s="76"/>
    </row>
    <row r="534" spans="1:10" x14ac:dyDescent="0.25">
      <c r="A534" s="11" t="s">
        <v>253</v>
      </c>
      <c r="B534" s="178">
        <f t="shared" si="30"/>
        <v>0</v>
      </c>
      <c r="D534" s="258"/>
      <c r="E534" s="258" t="s">
        <v>38</v>
      </c>
      <c r="F534" s="258"/>
      <c r="G534" s="238"/>
      <c r="H534" s="258"/>
      <c r="I534" s="258"/>
      <c r="J534" s="76"/>
    </row>
    <row r="535" spans="1:10" x14ac:dyDescent="0.25">
      <c r="A535" s="11" t="s">
        <v>253</v>
      </c>
      <c r="B535" s="178">
        <f t="shared" si="30"/>
        <v>0</v>
      </c>
      <c r="D535" s="258"/>
      <c r="E535" s="258" t="s">
        <v>89</v>
      </c>
      <c r="F535" s="258"/>
      <c r="G535" s="238"/>
      <c r="H535" s="258"/>
      <c r="I535" s="258"/>
      <c r="J535" s="76"/>
    </row>
    <row r="536" spans="1:10" x14ac:dyDescent="0.25">
      <c r="A536" s="150" t="s">
        <v>253</v>
      </c>
      <c r="B536" s="131">
        <f t="shared" si="30"/>
        <v>0</v>
      </c>
      <c r="C536" s="150"/>
      <c r="D536" s="12"/>
      <c r="E536" s="12" t="s">
        <v>86</v>
      </c>
      <c r="F536" s="12"/>
      <c r="G536" s="237"/>
      <c r="H536" s="12"/>
      <c r="I536" s="12"/>
      <c r="J536" s="147"/>
    </row>
    <row r="537" spans="1:10" x14ac:dyDescent="0.25">
      <c r="A537" s="11" t="s">
        <v>257</v>
      </c>
      <c r="B537" s="178">
        <f>POWER((F537/$J$537)*100, 2)</f>
        <v>0.15439186972414032</v>
      </c>
      <c r="C537" s="11">
        <f>SUM(B537:B550)</f>
        <v>3386.6641127678213</v>
      </c>
      <c r="D537" s="260"/>
      <c r="E537" s="260" t="s">
        <v>192</v>
      </c>
      <c r="F537" s="260">
        <v>2000</v>
      </c>
      <c r="G537" s="238">
        <f>F537/$J$537</f>
        <v>3.929273084479371E-3</v>
      </c>
      <c r="H537" s="260"/>
      <c r="I537" s="260"/>
      <c r="J537" s="76">
        <v>509000</v>
      </c>
    </row>
    <row r="538" spans="1:10" x14ac:dyDescent="0.25">
      <c r="A538" s="11" t="s">
        <v>257</v>
      </c>
      <c r="B538" s="178">
        <f t="shared" ref="B538:B550" si="32">POWER((F538/$J$537)*100, 2)</f>
        <v>61.756747889656133</v>
      </c>
      <c r="D538" s="260"/>
      <c r="E538" s="260" t="s">
        <v>15</v>
      </c>
      <c r="F538" s="260">
        <v>40000</v>
      </c>
      <c r="G538" s="238">
        <f t="shared" ref="G538:G550" si="33">F538/$J$537</f>
        <v>7.8585461689587424E-2</v>
      </c>
      <c r="H538" s="260"/>
      <c r="I538" s="260"/>
      <c r="J538" s="76"/>
    </row>
    <row r="539" spans="1:10" x14ac:dyDescent="0.25">
      <c r="A539" s="11" t="s">
        <v>257</v>
      </c>
      <c r="B539" s="178">
        <f t="shared" si="32"/>
        <v>0.15439186972414032</v>
      </c>
      <c r="D539" s="260"/>
      <c r="E539" s="260" t="s">
        <v>19</v>
      </c>
      <c r="F539" s="260">
        <v>2000</v>
      </c>
      <c r="G539" s="238">
        <f t="shared" si="33"/>
        <v>3.929273084479371E-3</v>
      </c>
      <c r="H539" s="260"/>
      <c r="I539" s="260"/>
      <c r="J539" s="76"/>
    </row>
    <row r="540" spans="1:10" x14ac:dyDescent="0.25">
      <c r="A540" s="11" t="s">
        <v>257</v>
      </c>
      <c r="B540" s="178">
        <f t="shared" si="32"/>
        <v>9.6494918577587699E-3</v>
      </c>
      <c r="D540" s="260"/>
      <c r="E540" s="260" t="s">
        <v>94</v>
      </c>
      <c r="F540" s="260">
        <v>500</v>
      </c>
      <c r="G540" s="238">
        <f t="shared" si="33"/>
        <v>9.8231827111984276E-4</v>
      </c>
      <c r="H540" s="260"/>
      <c r="I540" s="260"/>
      <c r="J540" s="76"/>
    </row>
    <row r="541" spans="1:10" x14ac:dyDescent="0.25">
      <c r="A541" s="11" t="s">
        <v>257</v>
      </c>
      <c r="B541" s="178">
        <f t="shared" si="32"/>
        <v>8.6845426719828936E-2</v>
      </c>
      <c r="D541" s="260"/>
      <c r="E541" s="260" t="s">
        <v>9</v>
      </c>
      <c r="F541" s="260">
        <v>1500</v>
      </c>
      <c r="G541" s="238">
        <f t="shared" si="33"/>
        <v>2.9469548133595285E-3</v>
      </c>
      <c r="H541" s="260"/>
      <c r="I541" s="260"/>
      <c r="J541" s="76"/>
    </row>
    <row r="542" spans="1:10" x14ac:dyDescent="0.25">
      <c r="A542" s="11" t="s">
        <v>257</v>
      </c>
      <c r="B542" s="178">
        <f t="shared" si="32"/>
        <v>1543.9186972414029</v>
      </c>
      <c r="D542" s="260"/>
      <c r="E542" s="260" t="s">
        <v>136</v>
      </c>
      <c r="F542" s="260">
        <v>200000</v>
      </c>
      <c r="G542" s="238">
        <f t="shared" si="33"/>
        <v>0.39292730844793711</v>
      </c>
      <c r="H542" s="260"/>
      <c r="I542" s="260"/>
      <c r="J542" s="76"/>
    </row>
    <row r="543" spans="1:10" x14ac:dyDescent="0.25">
      <c r="A543" s="11" t="s">
        <v>257</v>
      </c>
      <c r="B543" s="178">
        <f t="shared" si="32"/>
        <v>3.4738170687931575E-3</v>
      </c>
      <c r="D543" s="260"/>
      <c r="E543" s="260" t="s">
        <v>25</v>
      </c>
      <c r="F543" s="260">
        <v>300</v>
      </c>
      <c r="G543" s="238">
        <f t="shared" si="33"/>
        <v>5.893909626719057E-4</v>
      </c>
      <c r="H543" s="260"/>
      <c r="I543" s="260"/>
      <c r="J543" s="76"/>
    </row>
    <row r="544" spans="1:10" x14ac:dyDescent="0.25">
      <c r="A544" s="11" t="s">
        <v>257</v>
      </c>
      <c r="B544" s="178">
        <f t="shared" si="32"/>
        <v>15.439186972414033</v>
      </c>
      <c r="D544" s="260"/>
      <c r="E544" s="260" t="s">
        <v>111</v>
      </c>
      <c r="F544" s="260">
        <v>20000</v>
      </c>
      <c r="G544" s="238">
        <f t="shared" si="33"/>
        <v>3.9292730844793712E-2</v>
      </c>
      <c r="H544" s="260"/>
      <c r="I544" s="260"/>
      <c r="J544" s="76"/>
    </row>
    <row r="545" spans="1:10" x14ac:dyDescent="0.25">
      <c r="A545" s="11" t="s">
        <v>257</v>
      </c>
      <c r="B545" s="178">
        <f t="shared" si="32"/>
        <v>0</v>
      </c>
      <c r="D545" s="260"/>
      <c r="E545" s="260" t="s">
        <v>153</v>
      </c>
      <c r="F545" s="253"/>
      <c r="G545" s="238"/>
      <c r="H545" s="260"/>
      <c r="I545" s="260"/>
      <c r="J545" s="76"/>
    </row>
    <row r="546" spans="1:10" x14ac:dyDescent="0.25">
      <c r="A546" s="11" t="s">
        <v>257</v>
      </c>
      <c r="B546" s="178">
        <f t="shared" si="32"/>
        <v>3.8597967431035077E-4</v>
      </c>
      <c r="D546" s="260"/>
      <c r="E546" s="260" t="s">
        <v>32</v>
      </c>
      <c r="F546" s="260">
        <v>100</v>
      </c>
      <c r="G546" s="238">
        <f t="shared" si="33"/>
        <v>1.9646365422396856E-4</v>
      </c>
      <c r="H546" s="260"/>
      <c r="I546" s="260"/>
      <c r="J546" s="76"/>
    </row>
    <row r="547" spans="1:10" x14ac:dyDescent="0.25">
      <c r="A547" s="11" t="s">
        <v>257</v>
      </c>
      <c r="B547" s="178">
        <f t="shared" si="32"/>
        <v>8.6845426719828938E-4</v>
      </c>
      <c r="D547" s="260"/>
      <c r="E547" s="260" t="s">
        <v>141</v>
      </c>
      <c r="F547" s="260">
        <v>150</v>
      </c>
      <c r="G547" s="238">
        <f t="shared" si="33"/>
        <v>2.9469548133595285E-4</v>
      </c>
      <c r="H547" s="260"/>
      <c r="I547" s="260"/>
      <c r="J547" s="76"/>
    </row>
    <row r="548" spans="1:10" x14ac:dyDescent="0.25">
      <c r="A548" s="11" t="s">
        <v>257</v>
      </c>
      <c r="B548" s="178">
        <f t="shared" si="32"/>
        <v>0.34738170687931574</v>
      </c>
      <c r="D548" s="260"/>
      <c r="E548" s="260" t="s">
        <v>126</v>
      </c>
      <c r="F548" s="260">
        <v>3000</v>
      </c>
      <c r="G548" s="238">
        <f t="shared" si="33"/>
        <v>5.893909626719057E-3</v>
      </c>
      <c r="H548" s="260"/>
      <c r="I548" s="260"/>
      <c r="J548" s="76"/>
    </row>
    <row r="549" spans="1:10" x14ac:dyDescent="0.25">
      <c r="A549" s="11" t="s">
        <v>257</v>
      </c>
      <c r="B549" s="178">
        <f t="shared" si="32"/>
        <v>30.045043827992018</v>
      </c>
      <c r="D549" s="260"/>
      <c r="E549" s="260" t="s">
        <v>128</v>
      </c>
      <c r="F549" s="260">
        <v>27900</v>
      </c>
      <c r="G549" s="238">
        <f t="shared" si="33"/>
        <v>5.4813359528487232E-2</v>
      </c>
      <c r="H549" s="260"/>
      <c r="I549" s="260"/>
      <c r="J549" s="76"/>
    </row>
    <row r="550" spans="1:10" x14ac:dyDescent="0.25">
      <c r="A550" s="150" t="s">
        <v>257</v>
      </c>
      <c r="B550" s="131">
        <f t="shared" si="32"/>
        <v>1734.7470482204405</v>
      </c>
      <c r="C550" s="150"/>
      <c r="D550" s="12"/>
      <c r="E550" s="12" t="s">
        <v>38</v>
      </c>
      <c r="F550" s="12">
        <v>212000</v>
      </c>
      <c r="G550" s="237">
        <f t="shared" si="33"/>
        <v>0.41650294695481338</v>
      </c>
      <c r="H550" s="12"/>
      <c r="I550" s="12"/>
      <c r="J550" s="147"/>
    </row>
    <row r="551" spans="1:10" x14ac:dyDescent="0.25">
      <c r="A551" s="11" t="s">
        <v>260</v>
      </c>
      <c r="B551" s="178">
        <f>POWER((F551/$J$551)*100, 2)</f>
        <v>0.79876106305864925</v>
      </c>
      <c r="C551" s="11">
        <f>SUM(B551:B558)</f>
        <v>2806.1742815057696</v>
      </c>
      <c r="D551" s="261"/>
      <c r="E551" s="261" t="s">
        <v>81</v>
      </c>
      <c r="F551" s="261">
        <v>3566</v>
      </c>
      <c r="G551" s="238">
        <f>F551/$J$551</f>
        <v>8.9373433583959903E-3</v>
      </c>
      <c r="H551" s="261"/>
      <c r="I551" s="261"/>
      <c r="J551" s="76">
        <v>399000</v>
      </c>
    </row>
    <row r="552" spans="1:10" x14ac:dyDescent="0.25">
      <c r="A552" s="11" t="s">
        <v>260</v>
      </c>
      <c r="B552" s="178">
        <f t="shared" ref="B552:B558" si="34">POWER((F552/$J$551)*100, 2)</f>
        <v>157.03418948373437</v>
      </c>
      <c r="D552" s="261"/>
      <c r="E552" s="261" t="s">
        <v>15</v>
      </c>
      <c r="F552" s="261">
        <v>50000</v>
      </c>
      <c r="G552" s="238">
        <f t="shared" ref="G552:G558" si="35">F552/$J$551</f>
        <v>0.12531328320802004</v>
      </c>
      <c r="H552" s="261"/>
      <c r="I552" s="261"/>
      <c r="J552" s="76"/>
    </row>
    <row r="553" spans="1:10" x14ac:dyDescent="0.25">
      <c r="A553" s="11" t="s">
        <v>260</v>
      </c>
      <c r="B553" s="178">
        <f t="shared" si="34"/>
        <v>0.25125470317397502</v>
      </c>
      <c r="D553" s="261"/>
      <c r="E553" s="261" t="s">
        <v>24</v>
      </c>
      <c r="F553" s="261">
        <v>2000</v>
      </c>
      <c r="G553" s="238">
        <f t="shared" si="35"/>
        <v>5.0125313283208017E-3</v>
      </c>
      <c r="H553" s="261"/>
      <c r="I553" s="261"/>
      <c r="J553" s="76"/>
    </row>
    <row r="554" spans="1:10" x14ac:dyDescent="0.25">
      <c r="A554" s="11" t="s">
        <v>260</v>
      </c>
      <c r="B554" s="178">
        <f t="shared" si="34"/>
        <v>1335.0690335487843</v>
      </c>
      <c r="D554" s="261"/>
      <c r="E554" s="261" t="s">
        <v>56</v>
      </c>
      <c r="F554" s="261">
        <v>145789</v>
      </c>
      <c r="G554" s="238">
        <f t="shared" si="35"/>
        <v>0.3653859649122807</v>
      </c>
      <c r="H554" s="261"/>
      <c r="I554" s="261"/>
      <c r="J554" s="76"/>
    </row>
    <row r="555" spans="1:10" x14ac:dyDescent="0.25">
      <c r="A555" s="11" t="s">
        <v>260</v>
      </c>
      <c r="B555" s="178">
        <f t="shared" si="34"/>
        <v>0.22177253911721656</v>
      </c>
      <c r="D555" s="261"/>
      <c r="E555" s="261" t="s">
        <v>165</v>
      </c>
      <c r="F555" s="261">
        <v>1879</v>
      </c>
      <c r="G555" s="238">
        <f t="shared" si="35"/>
        <v>4.7092731829573931E-3</v>
      </c>
      <c r="H555" s="261"/>
      <c r="I555" s="261"/>
      <c r="J555" s="76"/>
    </row>
    <row r="556" spans="1:10" x14ac:dyDescent="0.25">
      <c r="A556" s="11" t="s">
        <v>260</v>
      </c>
      <c r="B556" s="178">
        <f t="shared" si="34"/>
        <v>0.25125470317397502</v>
      </c>
      <c r="D556" s="261"/>
      <c r="E556" s="261" t="s">
        <v>262</v>
      </c>
      <c r="F556" s="261">
        <v>2000</v>
      </c>
      <c r="G556" s="238">
        <f t="shared" si="35"/>
        <v>5.0125313283208017E-3</v>
      </c>
      <c r="H556" s="261"/>
      <c r="I556" s="261"/>
      <c r="J556" s="76"/>
    </row>
    <row r="557" spans="1:10" x14ac:dyDescent="0.25">
      <c r="A557" s="11" t="s">
        <v>260</v>
      </c>
      <c r="B557" s="178">
        <f t="shared" si="34"/>
        <v>1058.189485995691</v>
      </c>
      <c r="D557" s="261"/>
      <c r="E557" s="261" t="s">
        <v>32</v>
      </c>
      <c r="F557" s="261">
        <v>129794</v>
      </c>
      <c r="G557" s="238">
        <f t="shared" si="35"/>
        <v>0.32529824561403509</v>
      </c>
      <c r="H557" s="261"/>
      <c r="I557" s="261"/>
      <c r="J557" s="76"/>
    </row>
    <row r="558" spans="1:10" x14ac:dyDescent="0.25">
      <c r="A558" s="150" t="s">
        <v>260</v>
      </c>
      <c r="B558" s="131">
        <f t="shared" si="34"/>
        <v>254.358529469036</v>
      </c>
      <c r="C558" s="150"/>
      <c r="D558" s="12"/>
      <c r="E558" s="12" t="s">
        <v>31</v>
      </c>
      <c r="F558" s="12">
        <v>63635</v>
      </c>
      <c r="G558" s="237">
        <f t="shared" si="35"/>
        <v>0.15948621553884712</v>
      </c>
      <c r="H558" s="12"/>
      <c r="I558" s="12"/>
      <c r="J558" s="147"/>
    </row>
    <row r="559" spans="1:10" s="263" customFormat="1" x14ac:dyDescent="0.25">
      <c r="A559" s="11" t="s">
        <v>263</v>
      </c>
      <c r="B559" s="178">
        <f t="shared" ref="B559:B566" si="36">POWER((F559/$J$559)*100, 2)</f>
        <v>0</v>
      </c>
      <c r="C559" s="105">
        <f>SUM(B559:B566)</f>
        <v>8161.3098230392307</v>
      </c>
      <c r="D559" s="232"/>
      <c r="E559" s="14" t="s">
        <v>6</v>
      </c>
      <c r="F559" s="253"/>
      <c r="G559" s="238"/>
      <c r="H559" s="232"/>
      <c r="I559" s="232"/>
      <c r="J559" s="167">
        <v>89500</v>
      </c>
    </row>
    <row r="560" spans="1:10" x14ac:dyDescent="0.25">
      <c r="A560" s="11" t="s">
        <v>263</v>
      </c>
      <c r="B560" s="178">
        <f t="shared" si="36"/>
        <v>8110.0589869230052</v>
      </c>
      <c r="D560" s="263"/>
      <c r="E560" s="263" t="s">
        <v>15</v>
      </c>
      <c r="F560" s="263">
        <v>80600</v>
      </c>
      <c r="G560" s="238">
        <f>F560/$J$559</f>
        <v>0.90055865921787714</v>
      </c>
      <c r="H560" s="263"/>
      <c r="I560" s="263"/>
      <c r="J560" s="76"/>
    </row>
    <row r="561" spans="1:10" x14ac:dyDescent="0.25">
      <c r="A561" s="11" t="s">
        <v>263</v>
      </c>
      <c r="B561" s="178">
        <f t="shared" si="36"/>
        <v>0</v>
      </c>
      <c r="D561" s="263"/>
      <c r="E561" s="263" t="s">
        <v>265</v>
      </c>
      <c r="F561" s="253"/>
      <c r="G561" s="238"/>
      <c r="H561" s="263"/>
      <c r="I561" s="263"/>
      <c r="J561" s="76"/>
    </row>
    <row r="562" spans="1:10" x14ac:dyDescent="0.25">
      <c r="A562" s="11" t="s">
        <v>263</v>
      </c>
      <c r="B562" s="178">
        <f t="shared" si="36"/>
        <v>9.100839549327425</v>
      </c>
      <c r="D562" s="263"/>
      <c r="E562" s="263" t="s">
        <v>9</v>
      </c>
      <c r="F562" s="263">
        <v>2700</v>
      </c>
      <c r="G562" s="238">
        <f>F562/$J$559</f>
        <v>3.0167597765363128E-2</v>
      </c>
      <c r="H562" s="263"/>
      <c r="I562" s="263"/>
      <c r="J562" s="76"/>
    </row>
    <row r="563" spans="1:10" x14ac:dyDescent="0.25">
      <c r="A563" s="11" t="s">
        <v>263</v>
      </c>
      <c r="B563" s="178">
        <f t="shared" si="36"/>
        <v>41.996192378515026</v>
      </c>
      <c r="D563" s="263"/>
      <c r="E563" s="263" t="s">
        <v>266</v>
      </c>
      <c r="F563" s="263">
        <f>3800+2000</f>
        <v>5800</v>
      </c>
      <c r="G563" s="238">
        <f>F563/$J$559</f>
        <v>6.4804469273743018E-2</v>
      </c>
      <c r="H563" s="263"/>
      <c r="I563" s="263"/>
      <c r="J563" s="76"/>
    </row>
    <row r="564" spans="1:10" x14ac:dyDescent="0.25">
      <c r="A564" s="11" t="s">
        <v>263</v>
      </c>
      <c r="B564" s="178">
        <f t="shared" si="36"/>
        <v>0.15380418838363349</v>
      </c>
      <c r="D564" s="263"/>
      <c r="E564" s="263" t="s">
        <v>26</v>
      </c>
      <c r="F564" s="263">
        <v>351</v>
      </c>
      <c r="G564" s="238">
        <f>F564/$J$559</f>
        <v>3.921787709497207E-3</v>
      </c>
      <c r="H564" s="263"/>
      <c r="I564" s="263"/>
      <c r="J564" s="76"/>
    </row>
    <row r="565" spans="1:10" x14ac:dyDescent="0.25">
      <c r="A565" s="11" t="s">
        <v>263</v>
      </c>
      <c r="B565" s="178">
        <f t="shared" si="36"/>
        <v>0</v>
      </c>
      <c r="D565" s="263"/>
      <c r="E565" s="263" t="s">
        <v>160</v>
      </c>
      <c r="F565" s="263"/>
      <c r="G565" s="238"/>
      <c r="H565" s="263"/>
      <c r="I565" s="263"/>
      <c r="J565" s="76"/>
    </row>
    <row r="566" spans="1:10" x14ac:dyDescent="0.25">
      <c r="A566" s="150" t="s">
        <v>263</v>
      </c>
      <c r="B566" s="131">
        <f t="shared" si="36"/>
        <v>0</v>
      </c>
      <c r="C566" s="150"/>
      <c r="D566" s="12"/>
      <c r="E566" s="12" t="s">
        <v>38</v>
      </c>
      <c r="F566" s="12"/>
      <c r="G566" s="237"/>
      <c r="H566" s="12"/>
      <c r="I566" s="12"/>
      <c r="J566" s="147"/>
    </row>
    <row r="567" spans="1:10" x14ac:dyDescent="0.25">
      <c r="A567" s="11" t="s">
        <v>267</v>
      </c>
      <c r="B567" s="178">
        <f>POWER((F567/$J$567)*100, 2)</f>
        <v>2782.7395162380071</v>
      </c>
      <c r="C567" s="11">
        <f>SUM(B567:B579)</f>
        <v>3904.9033130579705</v>
      </c>
      <c r="D567" s="264"/>
      <c r="E567" s="264" t="s">
        <v>5</v>
      </c>
      <c r="F567" s="264">
        <v>393000</v>
      </c>
      <c r="G567" s="238">
        <f>F567/$J$567</f>
        <v>0.52751677852348988</v>
      </c>
      <c r="H567" s="264"/>
      <c r="I567" s="264"/>
      <c r="J567" s="76">
        <v>745000</v>
      </c>
    </row>
    <row r="568" spans="1:10" x14ac:dyDescent="0.25">
      <c r="A568" s="11" t="s">
        <v>267</v>
      </c>
      <c r="B568" s="178">
        <f t="shared" ref="B568:B579" si="37">POWER((F568/$J$567)*100, 2)</f>
        <v>7.6109330030178812</v>
      </c>
      <c r="D568" s="264"/>
      <c r="E568" s="264" t="s">
        <v>6</v>
      </c>
      <c r="F568" s="264">
        <v>20553</v>
      </c>
      <c r="G568" s="238">
        <f t="shared" ref="G568:G579" si="38">F568/$J$567</f>
        <v>2.7587919463087248E-2</v>
      </c>
      <c r="H568" s="264"/>
      <c r="I568" s="264"/>
      <c r="J568" s="76"/>
    </row>
    <row r="569" spans="1:10" x14ac:dyDescent="0.25">
      <c r="A569" s="11" t="s">
        <v>267</v>
      </c>
      <c r="B569" s="178">
        <f t="shared" si="37"/>
        <v>4.0538714472321056</v>
      </c>
      <c r="D569" s="264"/>
      <c r="E569" s="264" t="s">
        <v>15</v>
      </c>
      <c r="F569" s="264">
        <v>15000</v>
      </c>
      <c r="G569" s="238">
        <f t="shared" si="38"/>
        <v>2.0134228187919462E-2</v>
      </c>
      <c r="H569" s="264"/>
      <c r="I569" s="264"/>
      <c r="J569" s="76"/>
    </row>
    <row r="570" spans="1:10" x14ac:dyDescent="0.25">
      <c r="A570" s="11" t="s">
        <v>267</v>
      </c>
      <c r="B570" s="178">
        <f t="shared" si="37"/>
        <v>6.504211522003513</v>
      </c>
      <c r="D570" s="264"/>
      <c r="E570" s="264" t="s">
        <v>9</v>
      </c>
      <c r="F570" s="264">
        <v>19000</v>
      </c>
      <c r="G570" s="238">
        <f t="shared" si="38"/>
        <v>2.5503355704697986E-2</v>
      </c>
      <c r="H570" s="264"/>
      <c r="I570" s="264"/>
      <c r="J570" s="76"/>
    </row>
    <row r="571" spans="1:10" x14ac:dyDescent="0.25">
      <c r="A571" s="11" t="s">
        <v>267</v>
      </c>
      <c r="B571" s="178">
        <f t="shared" si="37"/>
        <v>1.1260754020089186E-3</v>
      </c>
      <c r="D571" s="264"/>
      <c r="E571" s="264" t="s">
        <v>268</v>
      </c>
      <c r="F571" s="264">
        <v>250</v>
      </c>
      <c r="G571" s="238">
        <f t="shared" si="38"/>
        <v>3.355704697986577E-4</v>
      </c>
      <c r="H571" s="264"/>
      <c r="I571" s="264"/>
      <c r="J571" s="76"/>
    </row>
    <row r="572" spans="1:10" x14ac:dyDescent="0.25">
      <c r="A572" s="11" t="s">
        <v>267</v>
      </c>
      <c r="B572" s="178">
        <f t="shared" si="37"/>
        <v>0.25580512589522991</v>
      </c>
      <c r="D572" s="264"/>
      <c r="E572" s="264" t="s">
        <v>26</v>
      </c>
      <c r="F572" s="264">
        <v>3768</v>
      </c>
      <c r="G572" s="238">
        <f t="shared" si="38"/>
        <v>5.0577181208053693E-3</v>
      </c>
      <c r="H572" s="264"/>
      <c r="I572" s="264"/>
      <c r="J572" s="76"/>
    </row>
    <row r="573" spans="1:10" x14ac:dyDescent="0.25">
      <c r="A573" s="11" t="s">
        <v>267</v>
      </c>
      <c r="B573" s="178">
        <f t="shared" si="37"/>
        <v>0.76122697175802889</v>
      </c>
      <c r="D573" s="264"/>
      <c r="E573" s="264" t="s">
        <v>16</v>
      </c>
      <c r="F573" s="264">
        <v>6500</v>
      </c>
      <c r="G573" s="238">
        <f t="shared" si="38"/>
        <v>8.7248322147650999E-3</v>
      </c>
      <c r="H573" s="264"/>
      <c r="I573" s="264"/>
      <c r="J573" s="76"/>
    </row>
    <row r="574" spans="1:10" x14ac:dyDescent="0.25">
      <c r="A574" s="11" t="s">
        <v>267</v>
      </c>
      <c r="B574" s="178">
        <f t="shared" si="37"/>
        <v>1081.4828160893655</v>
      </c>
      <c r="D574" s="264"/>
      <c r="E574" s="264" t="s">
        <v>121</v>
      </c>
      <c r="F574" s="264">
        <v>245000</v>
      </c>
      <c r="G574" s="238">
        <f t="shared" si="38"/>
        <v>0.32885906040268459</v>
      </c>
      <c r="H574" s="264"/>
      <c r="I574" s="264"/>
      <c r="J574" s="76"/>
    </row>
    <row r="575" spans="1:10" x14ac:dyDescent="0.25">
      <c r="A575" s="11" t="s">
        <v>267</v>
      </c>
      <c r="B575" s="178">
        <f t="shared" si="37"/>
        <v>0</v>
      </c>
      <c r="D575" s="264"/>
      <c r="E575" s="264" t="s">
        <v>160</v>
      </c>
      <c r="F575" s="264"/>
      <c r="G575" s="238"/>
      <c r="H575" s="264"/>
      <c r="I575" s="264"/>
      <c r="J575" s="76"/>
    </row>
    <row r="576" spans="1:10" x14ac:dyDescent="0.25">
      <c r="A576" s="11" t="s">
        <v>267</v>
      </c>
      <c r="B576" s="178">
        <f t="shared" si="37"/>
        <v>0</v>
      </c>
      <c r="D576" s="264"/>
      <c r="E576" s="264" t="s">
        <v>161</v>
      </c>
      <c r="F576" s="253"/>
      <c r="G576" s="238"/>
      <c r="H576" s="264"/>
      <c r="I576" s="264"/>
      <c r="J576" s="76"/>
    </row>
    <row r="577" spans="1:10" x14ac:dyDescent="0.25">
      <c r="A577" s="11" t="s">
        <v>267</v>
      </c>
      <c r="B577" s="178">
        <f t="shared" si="37"/>
        <v>20.340705373631817</v>
      </c>
      <c r="D577" s="264"/>
      <c r="E577" s="264" t="s">
        <v>126</v>
      </c>
      <c r="F577" s="264">
        <v>33600</v>
      </c>
      <c r="G577" s="238">
        <f t="shared" si="38"/>
        <v>4.5100671140939595E-2</v>
      </c>
      <c r="H577" s="264"/>
      <c r="I577" s="264"/>
      <c r="J577" s="76"/>
    </row>
    <row r="578" spans="1:10" x14ac:dyDescent="0.25">
      <c r="A578" s="11" t="s">
        <v>267</v>
      </c>
      <c r="B578" s="178">
        <f t="shared" si="37"/>
        <v>0</v>
      </c>
      <c r="D578" s="264"/>
      <c r="E578" s="264" t="s">
        <v>38</v>
      </c>
      <c r="F578" s="253"/>
      <c r="G578" s="238"/>
      <c r="H578" s="264"/>
      <c r="I578" s="264"/>
      <c r="J578" s="76"/>
    </row>
    <row r="579" spans="1:10" x14ac:dyDescent="0.25">
      <c r="A579" s="150" t="s">
        <v>267</v>
      </c>
      <c r="B579" s="131">
        <f t="shared" si="37"/>
        <v>1.1531012116571326</v>
      </c>
      <c r="C579" s="150"/>
      <c r="D579" s="12"/>
      <c r="E579" s="12" t="s">
        <v>47</v>
      </c>
      <c r="F579" s="140">
        <v>8000</v>
      </c>
      <c r="G579" s="237">
        <f t="shared" si="38"/>
        <v>1.0738255033557046E-2</v>
      </c>
      <c r="H579" s="12"/>
      <c r="I579" s="12"/>
      <c r="J579" s="12"/>
    </row>
    <row r="580" spans="1:10" x14ac:dyDescent="0.25">
      <c r="A580" s="11" t="s">
        <v>269</v>
      </c>
      <c r="B580" s="178">
        <f>POWER((F580/$J$580)*100, 2)</f>
        <v>0.54693396470259825</v>
      </c>
      <c r="C580" s="11">
        <f>SUM(B580:B591)</f>
        <v>7812.3971009398174</v>
      </c>
      <c r="D580" s="265"/>
      <c r="E580" s="265" t="s">
        <v>5</v>
      </c>
      <c r="F580" s="265">
        <v>230</v>
      </c>
      <c r="G580" s="238">
        <f>F580/$J$580</f>
        <v>7.3954983922829582E-3</v>
      </c>
      <c r="H580" s="265"/>
      <c r="I580" s="265"/>
      <c r="J580" s="76">
        <v>31100</v>
      </c>
    </row>
    <row r="581" spans="1:10" x14ac:dyDescent="0.25">
      <c r="A581" s="11" t="s">
        <v>269</v>
      </c>
      <c r="B581" s="178">
        <f t="shared" ref="B581:B591" si="39">POWER((F581/$J$580)*100, 2)</f>
        <v>7705.5654924990449</v>
      </c>
      <c r="D581" s="265"/>
      <c r="E581" s="265" t="s">
        <v>6</v>
      </c>
      <c r="F581" s="265">
        <f>27300</f>
        <v>27300</v>
      </c>
      <c r="G581" s="238">
        <f t="shared" ref="G581:G590" si="40">F581/$J$580</f>
        <v>0.87781350482315113</v>
      </c>
      <c r="H581" s="265"/>
      <c r="I581" s="265"/>
      <c r="J581" s="76"/>
    </row>
    <row r="582" spans="1:10" x14ac:dyDescent="0.25">
      <c r="A582" s="11" t="s">
        <v>269</v>
      </c>
      <c r="B582" s="178">
        <f t="shared" si="39"/>
        <v>0</v>
      </c>
      <c r="D582" s="265"/>
      <c r="E582" s="265" t="s">
        <v>271</v>
      </c>
      <c r="F582" s="265"/>
      <c r="G582" s="238"/>
      <c r="H582" s="265"/>
      <c r="I582" s="265"/>
      <c r="J582" s="76"/>
    </row>
    <row r="583" spans="1:10" x14ac:dyDescent="0.25">
      <c r="A583" s="11" t="s">
        <v>269</v>
      </c>
      <c r="B583" s="178">
        <f t="shared" si="39"/>
        <v>105.54093733522194</v>
      </c>
      <c r="D583" s="265"/>
      <c r="E583" s="265" t="s">
        <v>82</v>
      </c>
      <c r="F583" s="265">
        <f>3180+15</f>
        <v>3195</v>
      </c>
      <c r="G583" s="238">
        <f t="shared" si="40"/>
        <v>0.10273311897106109</v>
      </c>
      <c r="H583" s="265"/>
      <c r="I583" s="265"/>
      <c r="J583" s="76"/>
    </row>
    <row r="584" spans="1:10" x14ac:dyDescent="0.25">
      <c r="A584" s="11" t="s">
        <v>269</v>
      </c>
      <c r="B584" s="178">
        <f t="shared" si="39"/>
        <v>3.722045884554543E-2</v>
      </c>
      <c r="D584" s="265"/>
      <c r="E584" s="265" t="s">
        <v>213</v>
      </c>
      <c r="F584" s="265">
        <v>60</v>
      </c>
      <c r="G584" s="238">
        <f t="shared" si="40"/>
        <v>1.9292604501607716E-3</v>
      </c>
      <c r="H584" s="265"/>
      <c r="I584" s="265"/>
      <c r="J584" s="76"/>
    </row>
    <row r="585" spans="1:10" x14ac:dyDescent="0.25">
      <c r="A585" s="11" t="s">
        <v>269</v>
      </c>
      <c r="B585" s="178">
        <f t="shared" si="39"/>
        <v>2.5847540864962107E-4</v>
      </c>
      <c r="D585" s="265"/>
      <c r="E585" s="265" t="s">
        <v>273</v>
      </c>
      <c r="F585" s="265">
        <v>5</v>
      </c>
      <c r="G585" s="238">
        <f t="shared" si="40"/>
        <v>1.6077170418006431E-4</v>
      </c>
      <c r="H585" s="265"/>
      <c r="I585" s="265"/>
      <c r="J585" s="76"/>
    </row>
    <row r="586" spans="1:10" x14ac:dyDescent="0.25">
      <c r="A586" s="11" t="s">
        <v>269</v>
      </c>
      <c r="B586" s="178">
        <f t="shared" si="39"/>
        <v>9.3051147113863572E-5</v>
      </c>
      <c r="D586" s="265"/>
      <c r="E586" s="265" t="s">
        <v>27</v>
      </c>
      <c r="F586" s="265">
        <v>3</v>
      </c>
      <c r="G586" s="238">
        <f t="shared" si="40"/>
        <v>9.6463022508038579E-5</v>
      </c>
      <c r="H586" s="265"/>
      <c r="I586" s="265"/>
      <c r="J586" s="76"/>
    </row>
    <row r="587" spans="1:10" x14ac:dyDescent="0.25">
      <c r="A587" s="11" t="s">
        <v>269</v>
      </c>
      <c r="B587" s="178">
        <f t="shared" si="39"/>
        <v>0</v>
      </c>
      <c r="D587" s="265"/>
      <c r="E587" s="265" t="s">
        <v>84</v>
      </c>
      <c r="F587" s="253"/>
      <c r="G587" s="238"/>
      <c r="H587" s="265"/>
      <c r="I587" s="265"/>
      <c r="J587" s="76"/>
    </row>
    <row r="588" spans="1:10" x14ac:dyDescent="0.25">
      <c r="A588" s="11" t="s">
        <v>269</v>
      </c>
      <c r="B588" s="178">
        <f t="shared" si="39"/>
        <v>0.6461885216240526</v>
      </c>
      <c r="D588" s="265"/>
      <c r="E588" s="265" t="s">
        <v>139</v>
      </c>
      <c r="F588" s="265">
        <v>250</v>
      </c>
      <c r="G588" s="238">
        <f t="shared" si="40"/>
        <v>8.0385852090032149E-3</v>
      </c>
      <c r="H588" s="265"/>
      <c r="I588" s="265"/>
      <c r="J588" s="76"/>
    </row>
    <row r="589" spans="1:10" x14ac:dyDescent="0.25">
      <c r="A589" s="11" t="s">
        <v>269</v>
      </c>
      <c r="B589" s="178">
        <f t="shared" si="39"/>
        <v>5.9718158414408452E-2</v>
      </c>
      <c r="D589" s="265"/>
      <c r="E589" s="265" t="s">
        <v>272</v>
      </c>
      <c r="F589" s="265">
        <v>76</v>
      </c>
      <c r="G589" s="238">
        <f t="shared" si="40"/>
        <v>2.4437299035369774E-3</v>
      </c>
      <c r="H589" s="265"/>
      <c r="I589" s="265"/>
      <c r="J589" s="76"/>
    </row>
    <row r="590" spans="1:10" x14ac:dyDescent="0.25">
      <c r="A590" s="11" t="s">
        <v>269</v>
      </c>
      <c r="B590" s="178">
        <f t="shared" si="39"/>
        <v>2.5847540864962107E-4</v>
      </c>
      <c r="D590" s="265"/>
      <c r="E590" s="265" t="s">
        <v>193</v>
      </c>
      <c r="F590" s="265">
        <v>5</v>
      </c>
      <c r="G590" s="238">
        <f t="shared" si="40"/>
        <v>1.6077170418006431E-4</v>
      </c>
      <c r="H590" s="265"/>
      <c r="I590" s="265"/>
      <c r="J590" s="76"/>
    </row>
    <row r="591" spans="1:10" x14ac:dyDescent="0.25">
      <c r="A591" s="150" t="s">
        <v>269</v>
      </c>
      <c r="B591" s="131">
        <f t="shared" si="39"/>
        <v>0</v>
      </c>
      <c r="C591" s="150"/>
      <c r="D591" s="12"/>
      <c r="E591" s="12" t="s">
        <v>86</v>
      </c>
      <c r="F591" s="12"/>
      <c r="G591" s="27"/>
      <c r="H591" s="12"/>
      <c r="I591" s="12"/>
      <c r="J591" s="147"/>
    </row>
    <row r="592" spans="1:10" x14ac:dyDescent="0.25">
      <c r="A592" s="11" t="s">
        <v>276</v>
      </c>
      <c r="B592" s="178">
        <f>POWER((F592/$J$592)*100, 2)</f>
        <v>4.8964039798744974</v>
      </c>
      <c r="C592" s="11">
        <f>SUM(B592:B604)</f>
        <v>2002.9466041042458</v>
      </c>
      <c r="D592" s="271"/>
      <c r="E592" s="271" t="s">
        <v>210</v>
      </c>
      <c r="F592" s="271">
        <v>2943</v>
      </c>
      <c r="G592" s="238">
        <f>F592/$J$592</f>
        <v>2.212781954887218E-2</v>
      </c>
      <c r="H592" s="271"/>
      <c r="I592" s="271"/>
      <c r="J592" s="76">
        <v>133000</v>
      </c>
    </row>
    <row r="593" spans="1:10" x14ac:dyDescent="0.25">
      <c r="A593" s="11" t="s">
        <v>276</v>
      </c>
      <c r="B593" s="178">
        <f t="shared" ref="B593:B604" si="41">POWER((F593/$J$592)*100, 2)</f>
        <v>38.318892532082089</v>
      </c>
      <c r="D593" s="271"/>
      <c r="E593" s="271" t="s">
        <v>82</v>
      </c>
      <c r="F593" s="271">
        <v>8233</v>
      </c>
      <c r="G593" s="238">
        <f t="shared" ref="G593:G604" si="42">F593/$J$592</f>
        <v>6.1902255639097743E-2</v>
      </c>
      <c r="H593" s="271"/>
      <c r="I593" s="271"/>
      <c r="J593" s="76"/>
    </row>
    <row r="594" spans="1:10" x14ac:dyDescent="0.25">
      <c r="A594" s="11" t="s">
        <v>276</v>
      </c>
      <c r="B594" s="178">
        <f t="shared" si="41"/>
        <v>634.13085194188477</v>
      </c>
      <c r="D594" s="271"/>
      <c r="E594" s="271" t="s">
        <v>83</v>
      </c>
      <c r="F594" s="271">
        <v>33492</v>
      </c>
      <c r="G594" s="238">
        <f t="shared" si="42"/>
        <v>0.25181954887218044</v>
      </c>
      <c r="H594" s="271"/>
      <c r="I594" s="271"/>
      <c r="J594" s="76"/>
    </row>
    <row r="595" spans="1:10" x14ac:dyDescent="0.25">
      <c r="A595" s="11" t="s">
        <v>276</v>
      </c>
      <c r="B595" s="178">
        <f t="shared" si="41"/>
        <v>449.56752784216189</v>
      </c>
      <c r="D595" s="271"/>
      <c r="E595" s="271" t="s">
        <v>15</v>
      </c>
      <c r="F595" s="271">
        <v>28200</v>
      </c>
      <c r="G595" s="238">
        <f t="shared" si="42"/>
        <v>0.21203007518796993</v>
      </c>
      <c r="H595" s="271"/>
      <c r="I595" s="271"/>
      <c r="J595" s="76"/>
    </row>
    <row r="596" spans="1:10" x14ac:dyDescent="0.25">
      <c r="A596" s="11" t="s">
        <v>276</v>
      </c>
      <c r="B596" s="178">
        <f t="shared" si="41"/>
        <v>3.2562609531347171</v>
      </c>
      <c r="D596" s="271"/>
      <c r="E596" s="271" t="s">
        <v>24</v>
      </c>
      <c r="F596" s="271">
        <v>2400</v>
      </c>
      <c r="G596" s="238">
        <f t="shared" si="42"/>
        <v>1.8045112781954888E-2</v>
      </c>
      <c r="H596" s="271"/>
      <c r="I596" s="271"/>
      <c r="J596" s="76"/>
    </row>
    <row r="597" spans="1:10" x14ac:dyDescent="0.25">
      <c r="A597" s="11" t="s">
        <v>276</v>
      </c>
      <c r="B597" s="178">
        <f t="shared" si="41"/>
        <v>2.8619481033410592E-2</v>
      </c>
      <c r="D597" s="271"/>
      <c r="E597" s="271" t="s">
        <v>228</v>
      </c>
      <c r="F597" s="271">
        <v>225</v>
      </c>
      <c r="G597" s="238">
        <f t="shared" si="42"/>
        <v>1.6917293233082707E-3</v>
      </c>
      <c r="H597" s="271"/>
      <c r="I597" s="271"/>
      <c r="J597" s="76"/>
    </row>
    <row r="598" spans="1:10" x14ac:dyDescent="0.25">
      <c r="A598" s="11" t="s">
        <v>276</v>
      </c>
      <c r="B598" s="178">
        <f t="shared" si="41"/>
        <v>3.5332692633840236E-2</v>
      </c>
      <c r="D598" s="271"/>
      <c r="E598" s="271" t="s">
        <v>266</v>
      </c>
      <c r="F598" s="271">
        <v>250</v>
      </c>
      <c r="G598" s="238">
        <f t="shared" si="42"/>
        <v>1.8796992481203006E-3</v>
      </c>
      <c r="H598" s="271"/>
      <c r="I598" s="271"/>
      <c r="J598" s="76"/>
    </row>
    <row r="599" spans="1:10" x14ac:dyDescent="0.25">
      <c r="A599" s="11" t="s">
        <v>276</v>
      </c>
      <c r="B599" s="178">
        <f t="shared" si="41"/>
        <v>17.213140369721295</v>
      </c>
      <c r="D599" s="271"/>
      <c r="E599" s="271" t="s">
        <v>56</v>
      </c>
      <c r="F599" s="271">
        <v>5518</v>
      </c>
      <c r="G599" s="238">
        <f t="shared" si="42"/>
        <v>4.1488721804511276E-2</v>
      </c>
      <c r="H599" s="271"/>
      <c r="I599" s="271"/>
      <c r="J599" s="76"/>
    </row>
    <row r="600" spans="1:10" x14ac:dyDescent="0.25">
      <c r="A600" s="11" t="s">
        <v>276</v>
      </c>
      <c r="B600" s="178">
        <f t="shared" si="41"/>
        <v>1.2958313075922887</v>
      </c>
      <c r="D600" s="271"/>
      <c r="E600" s="271" t="s">
        <v>278</v>
      </c>
      <c r="F600" s="271">
        <v>1514</v>
      </c>
      <c r="G600" s="238">
        <f t="shared" si="42"/>
        <v>1.1383458646616541E-2</v>
      </c>
      <c r="H600" s="271"/>
      <c r="I600" s="271"/>
      <c r="J600" s="76"/>
    </row>
    <row r="601" spans="1:10" x14ac:dyDescent="0.25">
      <c r="A601" s="11" t="s">
        <v>276</v>
      </c>
      <c r="B601" s="178">
        <f t="shared" si="41"/>
        <v>51.009667590027696</v>
      </c>
      <c r="D601" s="271"/>
      <c r="E601" s="271" t="s">
        <v>92</v>
      </c>
      <c r="F601" s="271">
        <v>9499</v>
      </c>
      <c r="G601" s="238">
        <f t="shared" si="42"/>
        <v>7.1421052631578941E-2</v>
      </c>
      <c r="H601" s="271"/>
      <c r="I601" s="271"/>
      <c r="J601" s="76"/>
    </row>
    <row r="602" spans="1:10" x14ac:dyDescent="0.25">
      <c r="A602" s="11" t="s">
        <v>276</v>
      </c>
      <c r="B602" s="178">
        <f t="shared" si="41"/>
        <v>3.8215840352761608</v>
      </c>
      <c r="D602" s="271"/>
      <c r="E602" s="271" t="s">
        <v>16</v>
      </c>
      <c r="F602" s="271">
        <v>2600</v>
      </c>
      <c r="G602" s="238">
        <f t="shared" si="42"/>
        <v>1.9548872180451128E-2</v>
      </c>
      <c r="H602" s="271"/>
      <c r="I602" s="271"/>
      <c r="J602" s="76"/>
    </row>
    <row r="603" spans="1:10" x14ac:dyDescent="0.25">
      <c r="A603" s="11" t="s">
        <v>276</v>
      </c>
      <c r="B603" s="178">
        <f t="shared" si="41"/>
        <v>799.23116060828772</v>
      </c>
      <c r="D603" s="271"/>
      <c r="E603" s="271" t="s">
        <v>38</v>
      </c>
      <c r="F603" s="271">
        <v>37600</v>
      </c>
      <c r="G603" s="238">
        <f t="shared" si="42"/>
        <v>0.28270676691729324</v>
      </c>
      <c r="H603" s="271"/>
      <c r="I603" s="271"/>
      <c r="J603" s="76"/>
    </row>
    <row r="604" spans="1:10" x14ac:dyDescent="0.25">
      <c r="A604" s="150" t="s">
        <v>276</v>
      </c>
      <c r="B604" s="131">
        <f t="shared" si="41"/>
        <v>0.14133077053536094</v>
      </c>
      <c r="C604" s="150"/>
      <c r="D604" s="12"/>
      <c r="E604" s="12" t="s">
        <v>129</v>
      </c>
      <c r="F604" s="12">
        <v>500</v>
      </c>
      <c r="G604" s="237">
        <f t="shared" si="42"/>
        <v>3.7593984962406013E-3</v>
      </c>
      <c r="H604" s="12"/>
      <c r="I604" s="12"/>
      <c r="J604" s="147"/>
    </row>
    <row r="605" spans="1:10" x14ac:dyDescent="0.25">
      <c r="A605" s="81" t="s">
        <v>279</v>
      </c>
      <c r="B605" s="178">
        <f>POWER((F605/$J$605)*100, 2)</f>
        <v>1.8952286594840035</v>
      </c>
      <c r="C605" s="11">
        <f>SUM(B605:B608)</f>
        <v>5776.8653013026042</v>
      </c>
      <c r="D605" s="272"/>
      <c r="E605" s="272" t="s">
        <v>82</v>
      </c>
      <c r="F605" s="272">
        <v>720</v>
      </c>
      <c r="G605" s="238">
        <f>F605/$J$605</f>
        <v>1.3766730401529637E-2</v>
      </c>
      <c r="H605" s="272"/>
      <c r="I605" s="272"/>
      <c r="J605" s="76">
        <v>52300</v>
      </c>
    </row>
    <row r="606" spans="1:10" x14ac:dyDescent="0.25">
      <c r="A606" s="81" t="s">
        <v>279</v>
      </c>
      <c r="B606" s="178">
        <f t="shared" ref="B606:B608" si="43">POWER((F606/$J$605)*100, 2)</f>
        <v>768.65707109666607</v>
      </c>
      <c r="D606" s="272"/>
      <c r="E606" s="272" t="s">
        <v>16</v>
      </c>
      <c r="F606" s="272">
        <v>14500</v>
      </c>
      <c r="G606" s="238">
        <f t="shared" ref="G606:G608" si="44">F606/$J$605</f>
        <v>0.27724665391969405</v>
      </c>
      <c r="H606" s="272"/>
      <c r="I606" s="272"/>
      <c r="J606" s="76"/>
    </row>
    <row r="607" spans="1:10" x14ac:dyDescent="0.25">
      <c r="A607" s="81" t="s">
        <v>279</v>
      </c>
      <c r="B607" s="178">
        <f t="shared" si="43"/>
        <v>5006.3065525044876</v>
      </c>
      <c r="D607" s="272"/>
      <c r="E607" s="272" t="s">
        <v>314</v>
      </c>
      <c r="F607" s="272">
        <v>37005</v>
      </c>
      <c r="G607" s="238">
        <f t="shared" si="44"/>
        <v>0.70755258126195031</v>
      </c>
      <c r="H607" s="272"/>
      <c r="I607" s="272"/>
      <c r="J607" s="76"/>
    </row>
    <row r="608" spans="1:10" x14ac:dyDescent="0.25">
      <c r="A608" s="156" t="s">
        <v>279</v>
      </c>
      <c r="B608" s="131">
        <f t="shared" si="43"/>
        <v>6.4490419662997329E-3</v>
      </c>
      <c r="C608" s="150"/>
      <c r="D608" s="12"/>
      <c r="E608" s="12" t="s">
        <v>86</v>
      </c>
      <c r="F608" s="12">
        <v>42</v>
      </c>
      <c r="G608" s="237">
        <f t="shared" si="44"/>
        <v>8.0305927342256211E-4</v>
      </c>
      <c r="H608" s="12"/>
      <c r="I608" s="12"/>
      <c r="J608" s="147"/>
    </row>
    <row r="609" spans="1:10" x14ac:dyDescent="0.25">
      <c r="A609" s="11" t="s">
        <v>280</v>
      </c>
      <c r="B609" s="178">
        <f>POWER((F609/$J$609)*100, 2)</f>
        <v>0.19605479138665674</v>
      </c>
      <c r="C609" s="11">
        <f>SUM(B609:B619)</f>
        <v>3828.1088975950133</v>
      </c>
      <c r="D609" s="274"/>
      <c r="E609" s="274" t="s">
        <v>5</v>
      </c>
      <c r="F609" s="274">
        <v>828</v>
      </c>
      <c r="G609" s="238">
        <f>F609/$J$609</f>
        <v>4.4278074866310156E-3</v>
      </c>
      <c r="H609" s="274"/>
      <c r="I609" s="274"/>
      <c r="J609" s="76">
        <v>187000</v>
      </c>
    </row>
    <row r="610" spans="1:10" s="274" customFormat="1" x14ac:dyDescent="0.25">
      <c r="A610" s="11" t="s">
        <v>280</v>
      </c>
      <c r="B610" s="178">
        <f>POWER((F610/$J$609)*100, 2)</f>
        <v>0.23163373273470791</v>
      </c>
      <c r="C610" s="11"/>
      <c r="E610" s="274" t="s">
        <v>202</v>
      </c>
      <c r="F610" s="274">
        <v>900</v>
      </c>
      <c r="G610" s="238">
        <f>F610/$J$609</f>
        <v>4.8128342245989308E-3</v>
      </c>
      <c r="J610" s="76"/>
    </row>
    <row r="611" spans="1:10" x14ac:dyDescent="0.25">
      <c r="A611" s="11" t="s">
        <v>280</v>
      </c>
      <c r="B611" s="178">
        <f t="shared" ref="B611:B619" si="45">POWER((F611/$J$609)*100, 2)</f>
        <v>23.01946981612285</v>
      </c>
      <c r="D611" s="274"/>
      <c r="E611" s="274" t="s">
        <v>315</v>
      </c>
      <c r="F611" s="274">
        <v>8972</v>
      </c>
      <c r="G611" s="238">
        <f t="shared" ref="G611:G619" si="46">F611/$J$609</f>
        <v>4.7978609625668446E-2</v>
      </c>
      <c r="H611" s="274"/>
      <c r="I611" s="274"/>
      <c r="J611" s="76"/>
    </row>
    <row r="612" spans="1:10" x14ac:dyDescent="0.25">
      <c r="A612" s="11" t="s">
        <v>280</v>
      </c>
      <c r="B612" s="178">
        <f t="shared" si="45"/>
        <v>0</v>
      </c>
      <c r="D612" s="274"/>
      <c r="E612" s="274" t="s">
        <v>134</v>
      </c>
      <c r="F612" s="274"/>
      <c r="G612" s="238"/>
      <c r="H612" s="274"/>
      <c r="I612" s="274"/>
      <c r="J612" s="76"/>
    </row>
    <row r="613" spans="1:10" x14ac:dyDescent="0.25">
      <c r="A613" s="11" t="s">
        <v>280</v>
      </c>
      <c r="B613" s="178">
        <f t="shared" si="45"/>
        <v>6.6024264348422879</v>
      </c>
      <c r="D613" s="274"/>
      <c r="E613" s="274" t="s">
        <v>111</v>
      </c>
      <c r="F613" s="274">
        <v>4805</v>
      </c>
      <c r="G613" s="238">
        <f t="shared" si="46"/>
        <v>2.5695187165775402E-2</v>
      </c>
      <c r="H613" s="274"/>
      <c r="I613" s="274"/>
      <c r="J613" s="76"/>
    </row>
    <row r="614" spans="1:10" x14ac:dyDescent="0.25">
      <c r="A614" s="11" t="s">
        <v>280</v>
      </c>
      <c r="B614" s="178">
        <f t="shared" si="45"/>
        <v>4.1179330263948073E-5</v>
      </c>
      <c r="D614" s="274"/>
      <c r="E614" s="274" t="s">
        <v>118</v>
      </c>
      <c r="F614" s="274">
        <v>12</v>
      </c>
      <c r="G614" s="238">
        <f t="shared" si="46"/>
        <v>6.4171122994652406E-5</v>
      </c>
      <c r="H614" s="274"/>
      <c r="I614" s="274"/>
      <c r="J614" s="76"/>
    </row>
    <row r="615" spans="1:10" x14ac:dyDescent="0.25">
      <c r="A615" s="11" t="s">
        <v>280</v>
      </c>
      <c r="B615" s="178">
        <f t="shared" si="45"/>
        <v>2635.4771368926772</v>
      </c>
      <c r="D615" s="274"/>
      <c r="E615" s="274" t="s">
        <v>16</v>
      </c>
      <c r="F615" s="274">
        <v>96000</v>
      </c>
      <c r="G615" s="238">
        <f t="shared" si="46"/>
        <v>0.5133689839572193</v>
      </c>
      <c r="H615" s="274"/>
      <c r="I615" s="274"/>
      <c r="J615" s="76"/>
    </row>
    <row r="616" spans="1:10" x14ac:dyDescent="0.25">
      <c r="A616" s="11" t="s">
        <v>280</v>
      </c>
      <c r="B616" s="178">
        <f t="shared" si="45"/>
        <v>1.787297320483857E-4</v>
      </c>
      <c r="D616" s="274"/>
      <c r="E616" s="274" t="s">
        <v>37</v>
      </c>
      <c r="F616" s="274">
        <v>25</v>
      </c>
      <c r="G616" s="238">
        <f t="shared" si="46"/>
        <v>1.3368983957219252E-4</v>
      </c>
      <c r="H616" s="274"/>
      <c r="I616" s="274"/>
      <c r="J616" s="76"/>
    </row>
    <row r="617" spans="1:10" x14ac:dyDescent="0.25">
      <c r="A617" s="11" t="s">
        <v>280</v>
      </c>
      <c r="B617" s="178">
        <f t="shared" si="45"/>
        <v>1120.6740830449828</v>
      </c>
      <c r="D617" s="274"/>
      <c r="E617" s="274" t="s">
        <v>316</v>
      </c>
      <c r="F617" s="274">
        <v>62601</v>
      </c>
      <c r="G617" s="238">
        <f t="shared" si="46"/>
        <v>0.33476470588235296</v>
      </c>
      <c r="H617" s="274"/>
      <c r="I617" s="274"/>
      <c r="J617" s="76"/>
    </row>
    <row r="618" spans="1:10" x14ac:dyDescent="0.25">
      <c r="A618" s="11" t="s">
        <v>280</v>
      </c>
      <c r="B618" s="178">
        <f t="shared" si="45"/>
        <v>41.868512110726655</v>
      </c>
      <c r="D618" s="274"/>
      <c r="E618" s="274" t="s">
        <v>38</v>
      </c>
      <c r="F618" s="274">
        <v>12100</v>
      </c>
      <c r="G618" s="238">
        <f t="shared" si="46"/>
        <v>6.4705882352941183E-2</v>
      </c>
      <c r="H618" s="274"/>
      <c r="I618" s="274"/>
      <c r="J618" s="76"/>
    </row>
    <row r="619" spans="1:10" x14ac:dyDescent="0.25">
      <c r="A619" s="150" t="s">
        <v>280</v>
      </c>
      <c r="B619" s="131">
        <f t="shared" si="45"/>
        <v>3.9360862478194973E-2</v>
      </c>
      <c r="C619" s="150"/>
      <c r="D619" s="12"/>
      <c r="E619" s="12" t="s">
        <v>317</v>
      </c>
      <c r="F619" s="12">
        <v>371</v>
      </c>
      <c r="G619" s="237">
        <f t="shared" si="46"/>
        <v>1.9839572192513369E-3</v>
      </c>
      <c r="H619" s="12"/>
      <c r="I619" s="12"/>
      <c r="J619" s="147"/>
    </row>
    <row r="620" spans="1:10" x14ac:dyDescent="0.25">
      <c r="A620" s="11" t="s">
        <v>285</v>
      </c>
      <c r="B620" s="275">
        <f>POWER((F620/$J$620)*100, 2)</f>
        <v>1.1438702851096685E-4</v>
      </c>
      <c r="C620" s="11">
        <f>SUM(B620:B686)</f>
        <v>897.55904515427972</v>
      </c>
      <c r="D620" s="275"/>
      <c r="E620" s="275" t="s">
        <v>97</v>
      </c>
      <c r="F620" s="275">
        <v>2</v>
      </c>
      <c r="G620" s="238">
        <f>F620/$J$620</f>
        <v>1.0695187165775401E-4</v>
      </c>
      <c r="H620" s="275"/>
      <c r="I620" s="275"/>
      <c r="J620" s="76">
        <v>18700</v>
      </c>
    </row>
    <row r="621" spans="1:10" x14ac:dyDescent="0.25">
      <c r="A621" s="11" t="s">
        <v>285</v>
      </c>
      <c r="B621" s="275">
        <f t="shared" ref="B621:B684" si="47">POWER((F621/$J$620)*100, 2)</f>
        <v>0.66942148760330589</v>
      </c>
      <c r="D621" s="275"/>
      <c r="E621" s="275" t="s">
        <v>81</v>
      </c>
      <c r="F621" s="275">
        <v>153</v>
      </c>
      <c r="G621" s="238">
        <f t="shared" ref="G621:G684" si="48">F621/$J$620</f>
        <v>8.1818181818181825E-3</v>
      </c>
      <c r="H621" s="275"/>
      <c r="I621" s="275"/>
      <c r="J621" s="76"/>
    </row>
    <row r="622" spans="1:10" x14ac:dyDescent="0.25">
      <c r="A622" s="11" t="s">
        <v>285</v>
      </c>
      <c r="B622" s="275">
        <f t="shared" si="47"/>
        <v>0</v>
      </c>
      <c r="D622" s="275"/>
      <c r="E622" s="275" t="s">
        <v>210</v>
      </c>
      <c r="F622" s="275"/>
      <c r="G622" s="238"/>
      <c r="H622" s="275"/>
      <c r="I622" s="275"/>
      <c r="J622" s="76"/>
    </row>
    <row r="623" spans="1:10" x14ac:dyDescent="0.25">
      <c r="A623" s="11" t="s">
        <v>285</v>
      </c>
      <c r="B623" s="275">
        <f t="shared" si="47"/>
        <v>110.98115473705282</v>
      </c>
      <c r="D623" s="275"/>
      <c r="E623" s="275" t="s">
        <v>5</v>
      </c>
      <c r="F623" s="275">
        <v>1970</v>
      </c>
      <c r="G623" s="238">
        <f t="shared" si="48"/>
        <v>0.1053475935828877</v>
      </c>
      <c r="H623" s="275"/>
      <c r="I623" s="275"/>
      <c r="J623" s="76"/>
    </row>
    <row r="624" spans="1:10" x14ac:dyDescent="0.25">
      <c r="A624" s="11" t="s">
        <v>285</v>
      </c>
      <c r="B624" s="275">
        <f t="shared" si="47"/>
        <v>4.8305928107752596</v>
      </c>
      <c r="D624" s="275"/>
      <c r="E624" s="275" t="s">
        <v>93</v>
      </c>
      <c r="F624" s="275">
        <v>411</v>
      </c>
      <c r="G624" s="238">
        <f t="shared" si="48"/>
        <v>2.1978609625668451E-2</v>
      </c>
      <c r="H624" s="275"/>
      <c r="I624" s="275"/>
      <c r="J624" s="76"/>
    </row>
    <row r="625" spans="1:10" x14ac:dyDescent="0.25">
      <c r="A625" s="11" t="s">
        <v>285</v>
      </c>
      <c r="B625" s="275">
        <f t="shared" si="47"/>
        <v>6.0510738082301473E-2</v>
      </c>
      <c r="D625" s="275"/>
      <c r="E625" s="275" t="s">
        <v>6</v>
      </c>
      <c r="F625" s="275">
        <v>46</v>
      </c>
      <c r="G625" s="238">
        <f t="shared" si="48"/>
        <v>2.4598930481283423E-3</v>
      </c>
      <c r="H625" s="275"/>
      <c r="I625" s="275"/>
      <c r="J625" s="76"/>
    </row>
    <row r="626" spans="1:10" x14ac:dyDescent="0.25">
      <c r="A626" s="11" t="s">
        <v>285</v>
      </c>
      <c r="B626" s="275">
        <f t="shared" si="47"/>
        <v>9.2910863908032826E-2</v>
      </c>
      <c r="D626" s="275"/>
      <c r="E626" s="275" t="s">
        <v>101</v>
      </c>
      <c r="F626" s="275">
        <v>57</v>
      </c>
      <c r="G626" s="238">
        <f t="shared" si="48"/>
        <v>3.0481283422459891E-3</v>
      </c>
      <c r="H626" s="275"/>
      <c r="I626" s="275"/>
      <c r="J626" s="76"/>
    </row>
    <row r="627" spans="1:10" x14ac:dyDescent="0.25">
      <c r="A627" s="11" t="s">
        <v>285</v>
      </c>
      <c r="B627" s="275">
        <f t="shared" si="47"/>
        <v>1.1438702851096685E-4</v>
      </c>
      <c r="D627" s="275"/>
      <c r="E627" s="275" t="s">
        <v>102</v>
      </c>
      <c r="F627" s="275">
        <v>2</v>
      </c>
      <c r="G627" s="238">
        <f t="shared" si="48"/>
        <v>1.0695187165775401E-4</v>
      </c>
      <c r="H627" s="275"/>
      <c r="I627" s="275"/>
      <c r="J627" s="76"/>
    </row>
    <row r="628" spans="1:10" x14ac:dyDescent="0.25">
      <c r="A628" s="11" t="s">
        <v>285</v>
      </c>
      <c r="B628" s="275">
        <f t="shared" si="47"/>
        <v>49.826989619377159</v>
      </c>
      <c r="D628" s="275"/>
      <c r="E628" s="275" t="s">
        <v>245</v>
      </c>
      <c r="F628" s="275">
        <v>1320</v>
      </c>
      <c r="G628" s="238">
        <f t="shared" si="48"/>
        <v>7.0588235294117646E-2</v>
      </c>
      <c r="H628" s="275"/>
      <c r="I628" s="275"/>
      <c r="J628" s="76"/>
    </row>
    <row r="629" spans="1:10" x14ac:dyDescent="0.25">
      <c r="A629" s="11" t="s">
        <v>285</v>
      </c>
      <c r="B629" s="275">
        <f t="shared" si="47"/>
        <v>52.04040721782151</v>
      </c>
      <c r="D629" s="275"/>
      <c r="E629" s="275" t="s">
        <v>83</v>
      </c>
      <c r="F629" s="275">
        <v>1349</v>
      </c>
      <c r="G629" s="238">
        <f t="shared" si="48"/>
        <v>7.2139037433155084E-2</v>
      </c>
      <c r="H629" s="275"/>
      <c r="I629" s="275"/>
      <c r="J629" s="76"/>
    </row>
    <row r="630" spans="1:10" x14ac:dyDescent="0.25">
      <c r="A630" s="11" t="s">
        <v>285</v>
      </c>
      <c r="B630" s="275">
        <f t="shared" si="47"/>
        <v>104.32382967771457</v>
      </c>
      <c r="D630" s="275"/>
      <c r="E630" s="275" t="s">
        <v>15</v>
      </c>
      <c r="F630" s="275">
        <v>1910</v>
      </c>
      <c r="G630" s="238">
        <f t="shared" si="48"/>
        <v>0.10213903743315508</v>
      </c>
      <c r="H630" s="275"/>
      <c r="I630" s="275"/>
      <c r="J630" s="76"/>
    </row>
    <row r="631" spans="1:10" x14ac:dyDescent="0.25">
      <c r="A631" s="11" t="s">
        <v>285</v>
      </c>
      <c r="B631" s="275">
        <f t="shared" si="47"/>
        <v>1.4012410992593437E-3</v>
      </c>
      <c r="D631" s="275"/>
      <c r="E631" s="275" t="s">
        <v>319</v>
      </c>
      <c r="F631" s="275">
        <v>7</v>
      </c>
      <c r="G631" s="238">
        <f t="shared" si="48"/>
        <v>3.7433155080213902E-4</v>
      </c>
      <c r="H631" s="275"/>
      <c r="I631" s="275"/>
      <c r="J631" s="76"/>
    </row>
    <row r="632" spans="1:10" x14ac:dyDescent="0.25">
      <c r="A632" s="11" t="s">
        <v>285</v>
      </c>
      <c r="B632" s="275">
        <f t="shared" si="47"/>
        <v>0</v>
      </c>
      <c r="D632" s="275"/>
      <c r="E632" s="275" t="s">
        <v>213</v>
      </c>
      <c r="F632" s="270"/>
      <c r="G632" s="238"/>
      <c r="H632" s="275"/>
      <c r="I632" s="275"/>
      <c r="J632" s="76"/>
    </row>
    <row r="633" spans="1:10" x14ac:dyDescent="0.25">
      <c r="A633" s="11" t="s">
        <v>285</v>
      </c>
      <c r="B633" s="275">
        <f t="shared" si="47"/>
        <v>0</v>
      </c>
      <c r="D633" s="275"/>
      <c r="E633" s="275" t="s">
        <v>332</v>
      </c>
      <c r="F633" s="270"/>
      <c r="G633" s="238"/>
      <c r="H633" s="275"/>
      <c r="I633" s="275"/>
      <c r="J633" s="76"/>
    </row>
    <row r="634" spans="1:10" x14ac:dyDescent="0.25">
      <c r="A634" s="11" t="s">
        <v>285</v>
      </c>
      <c r="B634" s="275">
        <f t="shared" si="47"/>
        <v>0</v>
      </c>
      <c r="D634" s="275"/>
      <c r="E634" s="275" t="s">
        <v>18</v>
      </c>
      <c r="F634" s="270"/>
      <c r="G634" s="238"/>
      <c r="H634" s="275"/>
      <c r="I634" s="275"/>
      <c r="J634" s="76"/>
    </row>
    <row r="635" spans="1:10" x14ac:dyDescent="0.25">
      <c r="A635" s="11" t="s">
        <v>285</v>
      </c>
      <c r="B635" s="275">
        <f t="shared" si="47"/>
        <v>1.1438702851096685E-4</v>
      </c>
      <c r="D635" s="275"/>
      <c r="E635" s="275" t="s">
        <v>222</v>
      </c>
      <c r="F635" s="275">
        <v>2</v>
      </c>
      <c r="G635" s="238">
        <f t="shared" si="48"/>
        <v>1.0695187165775401E-4</v>
      </c>
      <c r="H635" s="275"/>
      <c r="I635" s="275"/>
      <c r="J635" s="76"/>
    </row>
    <row r="636" spans="1:10" x14ac:dyDescent="0.25">
      <c r="A636" s="11" t="s">
        <v>285</v>
      </c>
      <c r="B636" s="275">
        <f t="shared" si="47"/>
        <v>0</v>
      </c>
      <c r="D636" s="275"/>
      <c r="E636" s="275" t="s">
        <v>320</v>
      </c>
      <c r="F636" s="275"/>
      <c r="G636" s="238"/>
      <c r="H636" s="275"/>
      <c r="I636" s="275"/>
      <c r="J636" s="76"/>
    </row>
    <row r="637" spans="1:10" x14ac:dyDescent="0.25">
      <c r="A637" s="11" t="s">
        <v>285</v>
      </c>
      <c r="B637" s="275">
        <f t="shared" si="47"/>
        <v>4.575481140438674E-4</v>
      </c>
      <c r="D637" s="275"/>
      <c r="E637" s="275" t="s">
        <v>273</v>
      </c>
      <c r="F637" s="275">
        <v>4</v>
      </c>
      <c r="G637" s="238">
        <f t="shared" si="48"/>
        <v>2.1390374331550801E-4</v>
      </c>
      <c r="H637" s="275"/>
      <c r="I637" s="275"/>
      <c r="J637" s="76"/>
    </row>
    <row r="638" spans="1:10" x14ac:dyDescent="0.25">
      <c r="A638" s="11" t="s">
        <v>285</v>
      </c>
      <c r="B638" s="275">
        <f t="shared" si="47"/>
        <v>0</v>
      </c>
      <c r="D638" s="275"/>
      <c r="E638" s="275" t="s">
        <v>52</v>
      </c>
      <c r="F638" s="275"/>
      <c r="G638" s="238"/>
      <c r="H638" s="275"/>
      <c r="I638" s="275"/>
      <c r="J638" s="76"/>
    </row>
    <row r="639" spans="1:10" ht="17.25" x14ac:dyDescent="0.25">
      <c r="A639" s="11" t="s">
        <v>285</v>
      </c>
      <c r="B639" s="275">
        <f t="shared" si="47"/>
        <v>1.6471732105579225E-2</v>
      </c>
      <c r="D639" s="275"/>
      <c r="E639" s="275" t="s">
        <v>331</v>
      </c>
      <c r="F639" s="275">
        <v>24</v>
      </c>
      <c r="G639" s="238">
        <f t="shared" si="48"/>
        <v>1.2834224598930481E-3</v>
      </c>
      <c r="H639" s="275"/>
      <c r="I639" s="275"/>
      <c r="J639" s="76"/>
    </row>
    <row r="640" spans="1:10" x14ac:dyDescent="0.25">
      <c r="A640" s="11" t="s">
        <v>285</v>
      </c>
      <c r="B640" s="275">
        <f t="shared" si="47"/>
        <v>2.8596757127741712E-5</v>
      </c>
      <c r="D640" s="275"/>
      <c r="E640" s="275" t="s">
        <v>19</v>
      </c>
      <c r="F640" s="275">
        <v>1</v>
      </c>
      <c r="G640" s="238">
        <f t="shared" si="48"/>
        <v>5.3475935828877003E-5</v>
      </c>
      <c r="H640" s="275"/>
      <c r="I640" s="275"/>
      <c r="J640" s="76"/>
    </row>
    <row r="641" spans="1:10" x14ac:dyDescent="0.25">
      <c r="A641" s="11" t="s">
        <v>285</v>
      </c>
      <c r="B641" s="275">
        <f t="shared" si="47"/>
        <v>1.1438702851096685E-4</v>
      </c>
      <c r="D641" s="275"/>
      <c r="E641" s="275" t="s">
        <v>321</v>
      </c>
      <c r="F641" s="275">
        <v>2</v>
      </c>
      <c r="G641" s="238">
        <f t="shared" si="48"/>
        <v>1.0695187165775401E-4</v>
      </c>
      <c r="H641" s="275"/>
      <c r="I641" s="275"/>
      <c r="J641" s="76"/>
    </row>
    <row r="642" spans="1:10" x14ac:dyDescent="0.25">
      <c r="A642" s="11" t="s">
        <v>285</v>
      </c>
      <c r="B642" s="275">
        <f t="shared" si="47"/>
        <v>0.10992593439903914</v>
      </c>
      <c r="D642" s="275"/>
      <c r="E642" s="275" t="s">
        <v>21</v>
      </c>
      <c r="F642" s="275">
        <v>62</v>
      </c>
      <c r="G642" s="238">
        <f t="shared" si="48"/>
        <v>3.3155080213903743E-3</v>
      </c>
      <c r="H642" s="275"/>
      <c r="I642" s="275"/>
      <c r="J642" s="76"/>
    </row>
    <row r="643" spans="1:10" x14ac:dyDescent="0.25">
      <c r="A643" s="11" t="s">
        <v>285</v>
      </c>
      <c r="B643" s="275">
        <f t="shared" si="47"/>
        <v>6.3170236495181456E-2</v>
      </c>
      <c r="D643" s="275"/>
      <c r="E643" s="275" t="s">
        <v>227</v>
      </c>
      <c r="F643" s="275">
        <v>47</v>
      </c>
      <c r="G643" s="238">
        <f t="shared" si="48"/>
        <v>2.5133689839572193E-3</v>
      </c>
      <c r="H643" s="275"/>
      <c r="I643" s="275"/>
      <c r="J643" s="76"/>
    </row>
    <row r="644" spans="1:10" x14ac:dyDescent="0.25">
      <c r="A644" s="11" t="s">
        <v>285</v>
      </c>
      <c r="B644" s="275">
        <f t="shared" si="47"/>
        <v>7.1491892819354266E-2</v>
      </c>
      <c r="D644" s="275"/>
      <c r="E644" s="275" t="s">
        <v>9</v>
      </c>
      <c r="F644" s="275">
        <v>50</v>
      </c>
      <c r="G644" s="238">
        <f t="shared" si="48"/>
        <v>2.6737967914438501E-3</v>
      </c>
      <c r="H644" s="275"/>
      <c r="I644" s="275"/>
      <c r="J644" s="76"/>
    </row>
    <row r="645" spans="1:10" x14ac:dyDescent="0.25">
      <c r="A645" s="11" t="s">
        <v>285</v>
      </c>
      <c r="B645" s="275">
        <f t="shared" si="47"/>
        <v>2.0847035946123711</v>
      </c>
      <c r="D645" s="275"/>
      <c r="E645" s="275" t="s">
        <v>23</v>
      </c>
      <c r="F645" s="275">
        <v>270</v>
      </c>
      <c r="G645" s="238">
        <f t="shared" si="48"/>
        <v>1.4438502673796792E-2</v>
      </c>
      <c r="H645" s="275"/>
      <c r="I645" s="275"/>
      <c r="J645" s="76"/>
    </row>
    <row r="646" spans="1:10" x14ac:dyDescent="0.25">
      <c r="A646" s="11" t="s">
        <v>285</v>
      </c>
      <c r="B646" s="275">
        <f t="shared" si="47"/>
        <v>1.3840830449826987E-2</v>
      </c>
      <c r="D646" s="275"/>
      <c r="E646" s="275" t="s">
        <v>24</v>
      </c>
      <c r="F646" s="275">
        <v>22</v>
      </c>
      <c r="G646" s="238">
        <f t="shared" si="48"/>
        <v>1.176470588235294E-3</v>
      </c>
      <c r="H646" s="275"/>
      <c r="I646" s="275"/>
      <c r="J646" s="76"/>
    </row>
    <row r="647" spans="1:10" x14ac:dyDescent="0.25">
      <c r="A647" s="11" t="s">
        <v>285</v>
      </c>
      <c r="B647" s="275">
        <f t="shared" si="47"/>
        <v>1.0323429323114759E-2</v>
      </c>
      <c r="D647" s="275"/>
      <c r="E647" s="275" t="s">
        <v>322</v>
      </c>
      <c r="F647" s="275">
        <v>19</v>
      </c>
      <c r="G647" s="238">
        <f t="shared" si="48"/>
        <v>1.0160427807486632E-3</v>
      </c>
      <c r="H647" s="275"/>
      <c r="I647" s="275"/>
      <c r="J647" s="76"/>
    </row>
    <row r="648" spans="1:10" x14ac:dyDescent="0.25">
      <c r="A648" s="11" t="s">
        <v>285</v>
      </c>
      <c r="B648" s="275">
        <f t="shared" si="47"/>
        <v>3.5031027481483593E-4</v>
      </c>
      <c r="D648" s="275"/>
      <c r="E648" s="275" t="s">
        <v>25</v>
      </c>
      <c r="F648" s="275">
        <v>3.5</v>
      </c>
      <c r="G648" s="238">
        <f t="shared" si="48"/>
        <v>1.8716577540106951E-4</v>
      </c>
      <c r="H648" s="275"/>
      <c r="I648" s="275"/>
      <c r="J648" s="76"/>
    </row>
    <row r="649" spans="1:10" x14ac:dyDescent="0.25">
      <c r="A649" s="11" t="s">
        <v>285</v>
      </c>
      <c r="B649" s="275">
        <f t="shared" si="47"/>
        <v>0</v>
      </c>
      <c r="D649" s="275"/>
      <c r="E649" s="275" t="s">
        <v>10</v>
      </c>
      <c r="F649" s="270"/>
      <c r="G649" s="238"/>
      <c r="H649" s="275"/>
      <c r="I649" s="275"/>
      <c r="J649" s="76"/>
    </row>
    <row r="650" spans="1:10" x14ac:dyDescent="0.25">
      <c r="A650" s="11" t="s">
        <v>285</v>
      </c>
      <c r="B650" s="275">
        <f t="shared" si="47"/>
        <v>0.18301924561754696</v>
      </c>
      <c r="D650" s="275"/>
      <c r="E650" s="275" t="s">
        <v>111</v>
      </c>
      <c r="F650" s="275">
        <v>80</v>
      </c>
      <c r="G650" s="238">
        <f t="shared" si="48"/>
        <v>4.2780748663101605E-3</v>
      </c>
      <c r="H650" s="275"/>
      <c r="I650" s="275"/>
      <c r="J650" s="76"/>
    </row>
    <row r="651" spans="1:10" x14ac:dyDescent="0.25">
      <c r="A651" s="11" t="s">
        <v>285</v>
      </c>
      <c r="B651" s="275">
        <f t="shared" si="47"/>
        <v>27.576539220452396</v>
      </c>
      <c r="D651" s="275"/>
      <c r="E651" s="275" t="s">
        <v>228</v>
      </c>
      <c r="F651" s="275">
        <v>982</v>
      </c>
      <c r="G651" s="238">
        <f t="shared" si="48"/>
        <v>5.2513368983957219E-2</v>
      </c>
      <c r="H651" s="275"/>
      <c r="I651" s="275"/>
      <c r="J651" s="76"/>
    </row>
    <row r="652" spans="1:10" x14ac:dyDescent="0.25">
      <c r="A652" s="11" t="s">
        <v>285</v>
      </c>
      <c r="B652" s="275">
        <f t="shared" si="47"/>
        <v>1.1438702851096685E-2</v>
      </c>
      <c r="D652" s="275"/>
      <c r="E652" s="275" t="s">
        <v>220</v>
      </c>
      <c r="F652" s="275">
        <v>20</v>
      </c>
      <c r="G652" s="238">
        <f t="shared" si="48"/>
        <v>1.0695187165775401E-3</v>
      </c>
      <c r="H652" s="275"/>
      <c r="I652" s="275"/>
      <c r="J652" s="76"/>
    </row>
    <row r="653" spans="1:10" x14ac:dyDescent="0.25">
      <c r="A653" s="11" t="s">
        <v>285</v>
      </c>
      <c r="B653" s="275">
        <f t="shared" si="47"/>
        <v>2.8596757127741712E-5</v>
      </c>
      <c r="D653" s="275"/>
      <c r="E653" s="275" t="s">
        <v>170</v>
      </c>
      <c r="F653" s="275">
        <v>1</v>
      </c>
      <c r="G653" s="238">
        <f t="shared" si="48"/>
        <v>5.3475935828877003E-5</v>
      </c>
      <c r="H653" s="275"/>
      <c r="I653" s="275"/>
      <c r="J653" s="76"/>
    </row>
    <row r="654" spans="1:10" x14ac:dyDescent="0.25">
      <c r="A654" s="11" t="s">
        <v>285</v>
      </c>
      <c r="B654" s="275">
        <f t="shared" si="47"/>
        <v>6.4342703537418862E-3</v>
      </c>
      <c r="D654" s="275"/>
      <c r="E654" s="275" t="s">
        <v>181</v>
      </c>
      <c r="F654" s="275">
        <v>15</v>
      </c>
      <c r="G654" s="238">
        <f t="shared" si="48"/>
        <v>8.021390374331551E-4</v>
      </c>
      <c r="H654" s="275"/>
      <c r="I654" s="275"/>
      <c r="J654" s="76"/>
    </row>
    <row r="655" spans="1:10" x14ac:dyDescent="0.25">
      <c r="A655" s="11" t="s">
        <v>285</v>
      </c>
      <c r="B655" s="275">
        <f t="shared" si="47"/>
        <v>0</v>
      </c>
      <c r="D655" s="275"/>
      <c r="E655" s="275" t="s">
        <v>323</v>
      </c>
      <c r="F655" s="270"/>
      <c r="G655" s="238"/>
      <c r="H655" s="275"/>
      <c r="I655" s="275"/>
      <c r="J655" s="76"/>
    </row>
    <row r="656" spans="1:10" x14ac:dyDescent="0.25">
      <c r="A656" s="11" t="s">
        <v>285</v>
      </c>
      <c r="B656" s="275">
        <f t="shared" si="47"/>
        <v>0</v>
      </c>
      <c r="D656" s="275"/>
      <c r="E656" s="275" t="s">
        <v>333</v>
      </c>
      <c r="F656" s="270"/>
      <c r="G656" s="238"/>
      <c r="H656" s="275"/>
      <c r="I656" s="275"/>
      <c r="J656" s="76"/>
    </row>
    <row r="657" spans="1:10" x14ac:dyDescent="0.25">
      <c r="A657" s="11" t="s">
        <v>285</v>
      </c>
      <c r="B657" s="275">
        <f t="shared" si="47"/>
        <v>217.83865709628523</v>
      </c>
      <c r="D657" s="275"/>
      <c r="E657" s="275" t="s">
        <v>56</v>
      </c>
      <c r="F657" s="275">
        <v>2760</v>
      </c>
      <c r="G657" s="238">
        <f t="shared" si="48"/>
        <v>0.14759358288770053</v>
      </c>
      <c r="H657" s="275"/>
      <c r="I657" s="275"/>
      <c r="J657" s="76"/>
    </row>
    <row r="658" spans="1:10" x14ac:dyDescent="0.25">
      <c r="A658" s="11" t="s">
        <v>285</v>
      </c>
      <c r="B658" s="275">
        <f t="shared" si="47"/>
        <v>2.0847035946123707E-2</v>
      </c>
      <c r="D658" s="275"/>
      <c r="E658" s="275" t="s">
        <v>194</v>
      </c>
      <c r="F658" s="275">
        <v>27</v>
      </c>
      <c r="G658" s="238">
        <f t="shared" si="48"/>
        <v>1.4438502673796792E-3</v>
      </c>
      <c r="H658" s="275"/>
      <c r="I658" s="275"/>
      <c r="J658" s="76"/>
    </row>
    <row r="659" spans="1:10" x14ac:dyDescent="0.25">
      <c r="A659" s="11" t="s">
        <v>285</v>
      </c>
      <c r="B659" s="275">
        <f t="shared" si="47"/>
        <v>2.2580285395636137</v>
      </c>
      <c r="D659" s="275"/>
      <c r="E659" s="275" t="s">
        <v>165</v>
      </c>
      <c r="F659" s="275">
        <v>281</v>
      </c>
      <c r="G659" s="238">
        <f t="shared" si="48"/>
        <v>1.5026737967914438E-2</v>
      </c>
      <c r="H659" s="275"/>
      <c r="I659" s="275"/>
      <c r="J659" s="76"/>
    </row>
    <row r="660" spans="1:10" x14ac:dyDescent="0.25">
      <c r="A660" s="11" t="s">
        <v>285</v>
      </c>
      <c r="B660" s="275">
        <f t="shared" si="47"/>
        <v>1.1438702851096685E-2</v>
      </c>
      <c r="D660" s="275"/>
      <c r="E660" s="275" t="s">
        <v>84</v>
      </c>
      <c r="F660" s="275">
        <v>20</v>
      </c>
      <c r="G660" s="238">
        <f t="shared" si="48"/>
        <v>1.0695187165775401E-3</v>
      </c>
      <c r="H660" s="275"/>
      <c r="I660" s="275"/>
      <c r="J660" s="76"/>
    </row>
    <row r="661" spans="1:10" x14ac:dyDescent="0.25">
      <c r="A661" s="11" t="s">
        <v>285</v>
      </c>
      <c r="B661" s="275">
        <f t="shared" si="47"/>
        <v>1.5127684520575368E-2</v>
      </c>
      <c r="D661" s="275"/>
      <c r="E661" s="275" t="s">
        <v>116</v>
      </c>
      <c r="F661" s="275">
        <v>23</v>
      </c>
      <c r="G661" s="238">
        <f t="shared" si="48"/>
        <v>1.2299465240641712E-3</v>
      </c>
      <c r="H661" s="275"/>
      <c r="I661" s="275"/>
      <c r="J661" s="76"/>
    </row>
    <row r="662" spans="1:10" x14ac:dyDescent="0.25">
      <c r="A662" s="11" t="s">
        <v>285</v>
      </c>
      <c r="B662" s="275">
        <f t="shared" si="47"/>
        <v>2.5737081414967539E-4</v>
      </c>
      <c r="D662" s="275"/>
      <c r="E662" s="275" t="s">
        <v>324</v>
      </c>
      <c r="F662" s="275">
        <v>3</v>
      </c>
      <c r="G662" s="238">
        <f t="shared" si="48"/>
        <v>1.6042780748663101E-4</v>
      </c>
      <c r="H662" s="275"/>
      <c r="I662" s="275"/>
      <c r="J662" s="76"/>
    </row>
    <row r="663" spans="1:10" x14ac:dyDescent="0.25">
      <c r="A663" s="11" t="s">
        <v>285</v>
      </c>
      <c r="B663" s="275">
        <f t="shared" si="47"/>
        <v>2.5737081414967539E-4</v>
      </c>
      <c r="D663" s="275"/>
      <c r="E663" s="275" t="s">
        <v>325</v>
      </c>
      <c r="F663" s="275">
        <v>3</v>
      </c>
      <c r="G663" s="238">
        <f t="shared" si="48"/>
        <v>1.6042780748663101E-4</v>
      </c>
      <c r="H663" s="275"/>
      <c r="I663" s="275"/>
      <c r="J663" s="76"/>
    </row>
    <row r="664" spans="1:10" x14ac:dyDescent="0.25">
      <c r="A664" s="11" t="s">
        <v>285</v>
      </c>
      <c r="B664" s="275">
        <f t="shared" si="47"/>
        <v>0</v>
      </c>
      <c r="D664" s="275"/>
      <c r="E664" s="275" t="s">
        <v>334</v>
      </c>
      <c r="F664" s="275"/>
      <c r="G664" s="238"/>
      <c r="H664" s="275"/>
      <c r="I664" s="275"/>
      <c r="J664" s="76"/>
    </row>
    <row r="665" spans="1:10" x14ac:dyDescent="0.25">
      <c r="A665" s="11" t="s">
        <v>285</v>
      </c>
      <c r="B665" s="275">
        <f t="shared" si="47"/>
        <v>0.16517486916983615</v>
      </c>
      <c r="D665" s="275"/>
      <c r="E665" s="275" t="s">
        <v>184</v>
      </c>
      <c r="F665" s="275">
        <v>76</v>
      </c>
      <c r="G665" s="238">
        <f t="shared" si="48"/>
        <v>4.0641711229946528E-3</v>
      </c>
      <c r="H665" s="275"/>
      <c r="I665" s="275"/>
      <c r="J665" s="76"/>
    </row>
    <row r="666" spans="1:10" x14ac:dyDescent="0.25">
      <c r="A666" s="11" t="s">
        <v>285</v>
      </c>
      <c r="B666" s="275">
        <f t="shared" si="47"/>
        <v>189.02573708141495</v>
      </c>
      <c r="D666" s="275"/>
      <c r="E666" s="275" t="s">
        <v>326</v>
      </c>
      <c r="F666" s="275">
        <v>2571</v>
      </c>
      <c r="G666" s="238">
        <f t="shared" si="48"/>
        <v>0.13748663101604278</v>
      </c>
      <c r="H666" s="275"/>
      <c r="I666" s="275"/>
      <c r="J666" s="76"/>
    </row>
    <row r="667" spans="1:10" x14ac:dyDescent="0.25">
      <c r="A667" s="11" t="s">
        <v>285</v>
      </c>
      <c r="B667" s="275">
        <f t="shared" si="47"/>
        <v>2.7481483599759784E-2</v>
      </c>
      <c r="D667" s="275"/>
      <c r="E667" s="275" t="s">
        <v>158</v>
      </c>
      <c r="F667" s="275">
        <v>31</v>
      </c>
      <c r="G667" s="238">
        <f t="shared" si="48"/>
        <v>1.6577540106951871E-3</v>
      </c>
      <c r="H667" s="275"/>
      <c r="I667" s="275"/>
      <c r="J667" s="76"/>
    </row>
    <row r="668" spans="1:10" x14ac:dyDescent="0.25">
      <c r="A668" s="11" t="s">
        <v>285</v>
      </c>
      <c r="B668" s="275">
        <f t="shared" si="47"/>
        <v>40.768566444565181</v>
      </c>
      <c r="D668" s="275"/>
      <c r="E668" s="275" t="s">
        <v>118</v>
      </c>
      <c r="F668" s="275">
        <v>1194</v>
      </c>
      <c r="G668" s="238">
        <f t="shared" si="48"/>
        <v>6.3850267379679138E-2</v>
      </c>
      <c r="H668" s="275"/>
      <c r="I668" s="275"/>
      <c r="J668" s="76"/>
    </row>
    <row r="669" spans="1:10" x14ac:dyDescent="0.25">
      <c r="A669" s="11" t="s">
        <v>285</v>
      </c>
      <c r="B669" s="275">
        <f t="shared" si="47"/>
        <v>1.5127684520575368E-2</v>
      </c>
      <c r="D669" s="275"/>
      <c r="E669" s="275" t="s">
        <v>85</v>
      </c>
      <c r="F669" s="275">
        <v>23</v>
      </c>
      <c r="G669" s="238">
        <f t="shared" si="48"/>
        <v>1.2299465240641712E-3</v>
      </c>
      <c r="H669" s="275"/>
      <c r="I669" s="275"/>
      <c r="J669" s="76"/>
    </row>
    <row r="670" spans="1:10" x14ac:dyDescent="0.25">
      <c r="A670" s="11" t="s">
        <v>285</v>
      </c>
      <c r="B670" s="275">
        <f t="shared" si="47"/>
        <v>9.2653493093883179E-3</v>
      </c>
      <c r="D670" s="275"/>
      <c r="E670" s="275" t="s">
        <v>29</v>
      </c>
      <c r="F670" s="275">
        <v>18</v>
      </c>
      <c r="G670" s="238">
        <f t="shared" si="48"/>
        <v>9.6256684491978614E-4</v>
      </c>
      <c r="H670" s="275"/>
      <c r="I670" s="275"/>
      <c r="J670" s="76"/>
    </row>
    <row r="671" spans="1:10" ht="17.25" x14ac:dyDescent="0.25">
      <c r="A671" s="11" t="s">
        <v>285</v>
      </c>
      <c r="B671" s="275">
        <f t="shared" si="47"/>
        <v>4.1293717292459045</v>
      </c>
      <c r="D671" s="275"/>
      <c r="E671" s="275" t="s">
        <v>335</v>
      </c>
      <c r="F671" s="275">
        <v>380</v>
      </c>
      <c r="G671" s="238">
        <f t="shared" si="48"/>
        <v>2.0320855614973262E-2</v>
      </c>
      <c r="H671" s="275"/>
      <c r="I671" s="275"/>
      <c r="J671" s="76"/>
    </row>
    <row r="672" spans="1:10" x14ac:dyDescent="0.25">
      <c r="A672" s="11" t="s">
        <v>285</v>
      </c>
      <c r="B672" s="275">
        <f t="shared" si="47"/>
        <v>6.4342703537418862E-3</v>
      </c>
      <c r="D672" s="275"/>
      <c r="E672" s="275" t="s">
        <v>54</v>
      </c>
      <c r="F672" s="275">
        <v>15</v>
      </c>
      <c r="G672" s="238">
        <f t="shared" si="48"/>
        <v>8.021390374331551E-4</v>
      </c>
      <c r="H672" s="275"/>
      <c r="I672" s="275"/>
      <c r="J672" s="76"/>
    </row>
    <row r="673" spans="1:10" x14ac:dyDescent="0.25">
      <c r="A673" s="11" t="s">
        <v>285</v>
      </c>
      <c r="B673" s="275">
        <f t="shared" si="47"/>
        <v>1.0294832565987016E-3</v>
      </c>
      <c r="D673" s="275"/>
      <c r="E673" s="275" t="s">
        <v>327</v>
      </c>
      <c r="F673" s="275">
        <v>6</v>
      </c>
      <c r="G673" s="238">
        <f t="shared" si="48"/>
        <v>3.2085561497326203E-4</v>
      </c>
      <c r="H673" s="275"/>
      <c r="I673" s="275"/>
      <c r="J673" s="76"/>
    </row>
    <row r="674" spans="1:10" x14ac:dyDescent="0.25">
      <c r="A674" s="11" t="s">
        <v>285</v>
      </c>
      <c r="B674" s="275">
        <f t="shared" si="47"/>
        <v>0</v>
      </c>
      <c r="D674" s="275"/>
      <c r="E674" s="275" t="s">
        <v>328</v>
      </c>
      <c r="F674" s="275"/>
      <c r="G674" s="238"/>
      <c r="H674" s="275"/>
      <c r="I674" s="275"/>
      <c r="J674" s="76"/>
    </row>
    <row r="675" spans="1:10" x14ac:dyDescent="0.25">
      <c r="A675" s="11" t="s">
        <v>285</v>
      </c>
      <c r="B675" s="275">
        <f t="shared" si="47"/>
        <v>0.34602076124567477</v>
      </c>
      <c r="D675" s="275"/>
      <c r="E675" s="275" t="s">
        <v>121</v>
      </c>
      <c r="F675" s="275">
        <v>110</v>
      </c>
      <c r="G675" s="238">
        <f t="shared" si="48"/>
        <v>5.8823529411764705E-3</v>
      </c>
      <c r="H675" s="275"/>
      <c r="I675" s="275"/>
      <c r="J675" s="76"/>
    </row>
    <row r="676" spans="1:10" x14ac:dyDescent="0.25">
      <c r="A676" s="11" t="s">
        <v>285</v>
      </c>
      <c r="B676" s="275">
        <f t="shared" si="47"/>
        <v>0.10294832565987018</v>
      </c>
      <c r="D676" s="275"/>
      <c r="E676" s="275" t="s">
        <v>32</v>
      </c>
      <c r="F676" s="275">
        <v>60</v>
      </c>
      <c r="G676" s="238">
        <f t="shared" si="48"/>
        <v>3.2085561497326204E-3</v>
      </c>
      <c r="H676" s="275"/>
      <c r="I676" s="275"/>
      <c r="J676" s="76"/>
    </row>
    <row r="677" spans="1:10" x14ac:dyDescent="0.25">
      <c r="A677" s="11" t="s">
        <v>285</v>
      </c>
      <c r="B677" s="275">
        <f t="shared" si="47"/>
        <v>1.1438702851096685E-4</v>
      </c>
      <c r="D677" s="275"/>
      <c r="E677" s="275" t="s">
        <v>182</v>
      </c>
      <c r="F677" s="275">
        <v>2</v>
      </c>
      <c r="G677" s="238">
        <f t="shared" si="48"/>
        <v>1.0695187165775401E-4</v>
      </c>
      <c r="H677" s="275"/>
      <c r="I677" s="275"/>
      <c r="J677" s="76"/>
    </row>
    <row r="678" spans="1:10" x14ac:dyDescent="0.25">
      <c r="A678" s="11" t="s">
        <v>285</v>
      </c>
      <c r="B678" s="275">
        <f t="shared" si="47"/>
        <v>2.6776859504132235</v>
      </c>
      <c r="D678" s="275"/>
      <c r="E678" s="275" t="s">
        <v>174</v>
      </c>
      <c r="F678" s="275">
        <v>306</v>
      </c>
      <c r="G678" s="238">
        <f t="shared" si="48"/>
        <v>1.6363636363636365E-2</v>
      </c>
      <c r="H678" s="275"/>
      <c r="I678" s="275"/>
      <c r="J678" s="76"/>
    </row>
    <row r="679" spans="1:10" x14ac:dyDescent="0.25">
      <c r="A679" s="11" t="s">
        <v>285</v>
      </c>
      <c r="B679" s="275">
        <f t="shared" si="47"/>
        <v>7.1491892819354279E-4</v>
      </c>
      <c r="D679" s="275"/>
      <c r="E679" s="275" t="s">
        <v>46</v>
      </c>
      <c r="F679" s="275">
        <v>5</v>
      </c>
      <c r="G679" s="238">
        <f t="shared" si="48"/>
        <v>2.6737967914438503E-4</v>
      </c>
      <c r="H679" s="275"/>
      <c r="I679" s="275"/>
      <c r="J679" s="76"/>
    </row>
    <row r="680" spans="1:10" x14ac:dyDescent="0.25">
      <c r="A680" s="11" t="s">
        <v>285</v>
      </c>
      <c r="B680" s="275">
        <f t="shared" si="47"/>
        <v>1.4012410992593437E-3</v>
      </c>
      <c r="D680" s="275"/>
      <c r="E680" s="275" t="s">
        <v>140</v>
      </c>
      <c r="F680" s="275">
        <v>7</v>
      </c>
      <c r="G680" s="238">
        <f t="shared" si="48"/>
        <v>3.7433155080213902E-4</v>
      </c>
      <c r="H680" s="275"/>
      <c r="I680" s="275"/>
      <c r="J680" s="76"/>
    </row>
    <row r="681" spans="1:10" x14ac:dyDescent="0.25">
      <c r="A681" s="11" t="s">
        <v>285</v>
      </c>
      <c r="B681" s="275">
        <f t="shared" si="47"/>
        <v>4.575481140438674E-4</v>
      </c>
      <c r="D681" s="275"/>
      <c r="E681" s="275" t="s">
        <v>329</v>
      </c>
      <c r="F681" s="275">
        <v>4</v>
      </c>
      <c r="G681" s="238">
        <f t="shared" si="48"/>
        <v>2.1390374331550801E-4</v>
      </c>
      <c r="H681" s="275"/>
      <c r="I681" s="275"/>
      <c r="J681" s="76"/>
    </row>
    <row r="682" spans="1:10" x14ac:dyDescent="0.25">
      <c r="A682" s="11" t="s">
        <v>285</v>
      </c>
      <c r="B682" s="275">
        <f t="shared" si="47"/>
        <v>0.39818124624667572</v>
      </c>
      <c r="D682" s="275"/>
      <c r="E682" s="275" t="s">
        <v>31</v>
      </c>
      <c r="F682" s="275">
        <v>118</v>
      </c>
      <c r="G682" s="238">
        <f t="shared" si="48"/>
        <v>6.3101604278074869E-3</v>
      </c>
      <c r="H682" s="275"/>
      <c r="I682" s="275"/>
      <c r="J682" s="76"/>
    </row>
    <row r="683" spans="1:10" x14ac:dyDescent="0.25">
      <c r="A683" s="11" t="s">
        <v>285</v>
      </c>
      <c r="B683" s="275">
        <f t="shared" si="47"/>
        <v>86.57954187995081</v>
      </c>
      <c r="D683" s="275"/>
      <c r="E683" s="275" t="s">
        <v>38</v>
      </c>
      <c r="F683" s="275">
        <v>1740</v>
      </c>
      <c r="G683" s="238">
        <f t="shared" si="48"/>
        <v>9.3048128342245989E-2</v>
      </c>
      <c r="H683" s="275"/>
      <c r="I683" s="275"/>
      <c r="J683" s="76"/>
    </row>
    <row r="684" spans="1:10" x14ac:dyDescent="0.25">
      <c r="A684" s="11" t="s">
        <v>285</v>
      </c>
      <c r="B684" s="275">
        <f t="shared" si="47"/>
        <v>0.18301924561754696</v>
      </c>
      <c r="D684" s="275"/>
      <c r="E684" s="275" t="s">
        <v>330</v>
      </c>
      <c r="F684" s="275">
        <v>80</v>
      </c>
      <c r="G684" s="238">
        <f t="shared" si="48"/>
        <v>4.2780748663101605E-3</v>
      </c>
      <c r="H684" s="275"/>
      <c r="I684" s="275"/>
      <c r="J684" s="76"/>
    </row>
    <row r="685" spans="1:10" x14ac:dyDescent="0.25">
      <c r="A685" s="11" t="s">
        <v>285</v>
      </c>
      <c r="B685" s="275">
        <f t="shared" ref="B685:B686" si="49">POWER((F685/$J$620)*100, 2)</f>
        <v>0</v>
      </c>
      <c r="D685" s="275"/>
      <c r="E685" s="275" t="s">
        <v>89</v>
      </c>
      <c r="F685" s="275"/>
      <c r="G685" s="238"/>
      <c r="H685" s="275"/>
      <c r="I685" s="275"/>
      <c r="J685" s="76"/>
    </row>
    <row r="686" spans="1:10" x14ac:dyDescent="0.25">
      <c r="A686" s="150" t="s">
        <v>285</v>
      </c>
      <c r="B686" s="12">
        <f t="shared" si="49"/>
        <v>2.5737081414967539E-4</v>
      </c>
      <c r="C686" s="150"/>
      <c r="D686" s="12"/>
      <c r="E686" s="12" t="s">
        <v>86</v>
      </c>
      <c r="F686" s="12">
        <v>3</v>
      </c>
      <c r="G686" s="237">
        <f t="shared" ref="G686" si="50">F686/$J$620</f>
        <v>1.6042780748663101E-4</v>
      </c>
      <c r="H686" s="12"/>
      <c r="I686" s="12"/>
      <c r="J686" s="147"/>
    </row>
    <row r="687" spans="1:10" x14ac:dyDescent="0.25">
      <c r="A687" s="11" t="s">
        <v>286</v>
      </c>
      <c r="B687" s="178">
        <f>POWER((F687/$J$687)*100, 2)</f>
        <v>2.5000000000000005E-3</v>
      </c>
      <c r="C687" s="11">
        <f>SUM(B687:B717)</f>
        <v>709.64367500000026</v>
      </c>
      <c r="D687" s="277"/>
      <c r="E687" s="277" t="s">
        <v>97</v>
      </c>
      <c r="F687" s="277">
        <v>10</v>
      </c>
      <c r="G687" s="238">
        <f>F687/$J$687</f>
        <v>5.0000000000000001E-4</v>
      </c>
      <c r="H687" s="277"/>
      <c r="I687" s="277"/>
      <c r="J687" s="76">
        <v>20000</v>
      </c>
    </row>
    <row r="688" spans="1:10" x14ac:dyDescent="0.25">
      <c r="A688" s="11" t="s">
        <v>286</v>
      </c>
      <c r="B688" s="178">
        <f t="shared" ref="B688:B717" si="51">POWER((F688/$J$687)*100, 2)</f>
        <v>2.8899999999999995E-2</v>
      </c>
      <c r="D688" s="277"/>
      <c r="E688" s="277" t="s">
        <v>81</v>
      </c>
      <c r="F688" s="276">
        <v>34</v>
      </c>
      <c r="G688" s="238">
        <f t="shared" ref="G688:G689" si="52">F688/$J$687</f>
        <v>1.6999999999999999E-3</v>
      </c>
      <c r="H688" s="277"/>
      <c r="I688" s="277"/>
      <c r="J688" s="76"/>
    </row>
    <row r="689" spans="1:10" x14ac:dyDescent="0.25">
      <c r="A689" s="11" t="s">
        <v>286</v>
      </c>
      <c r="B689" s="178">
        <f t="shared" si="51"/>
        <v>3.5721000000000003</v>
      </c>
      <c r="D689" s="277"/>
      <c r="E689" s="277" t="s">
        <v>5</v>
      </c>
      <c r="F689" s="277">
        <v>378</v>
      </c>
      <c r="G689" s="238">
        <f t="shared" si="52"/>
        <v>1.89E-2</v>
      </c>
      <c r="H689" s="277"/>
      <c r="I689" s="277"/>
      <c r="J689" s="76"/>
    </row>
    <row r="690" spans="1:10" x14ac:dyDescent="0.25">
      <c r="A690" s="11" t="s">
        <v>286</v>
      </c>
      <c r="B690" s="178">
        <f t="shared" si="51"/>
        <v>38.192399999999999</v>
      </c>
      <c r="D690" s="277"/>
      <c r="E690" s="277" t="s">
        <v>100</v>
      </c>
      <c r="F690" s="277">
        <v>1236</v>
      </c>
      <c r="G690" s="238">
        <f t="shared" ref="G690:G717" si="53">F690/$J$687</f>
        <v>6.1800000000000001E-2</v>
      </c>
      <c r="H690" s="277"/>
      <c r="I690" s="277"/>
      <c r="J690" s="76"/>
    </row>
    <row r="691" spans="1:10" x14ac:dyDescent="0.25">
      <c r="A691" s="11" t="s">
        <v>286</v>
      </c>
      <c r="B691" s="178">
        <f t="shared" si="51"/>
        <v>0.36</v>
      </c>
      <c r="D691" s="277"/>
      <c r="E691" s="277" t="s">
        <v>6</v>
      </c>
      <c r="F691" s="277">
        <v>120</v>
      </c>
      <c r="G691" s="238">
        <f t="shared" si="53"/>
        <v>6.0000000000000001E-3</v>
      </c>
      <c r="H691" s="277"/>
      <c r="I691" s="277"/>
      <c r="J691" s="76"/>
    </row>
    <row r="692" spans="1:10" x14ac:dyDescent="0.25">
      <c r="A692" s="11" t="s">
        <v>286</v>
      </c>
      <c r="B692" s="178">
        <f t="shared" si="51"/>
        <v>2.772225000000001</v>
      </c>
      <c r="D692" s="277"/>
      <c r="E692" s="277" t="s">
        <v>101</v>
      </c>
      <c r="F692" s="277">
        <v>333</v>
      </c>
      <c r="G692" s="238">
        <f t="shared" si="53"/>
        <v>1.6650000000000002E-2</v>
      </c>
      <c r="H692" s="277"/>
      <c r="I692" s="277"/>
      <c r="J692" s="76"/>
    </row>
    <row r="693" spans="1:10" x14ac:dyDescent="0.25">
      <c r="A693" s="11" t="s">
        <v>286</v>
      </c>
      <c r="B693" s="178">
        <f t="shared" si="51"/>
        <v>55.726224999999999</v>
      </c>
      <c r="D693" s="277"/>
      <c r="E693" s="277" t="s">
        <v>82</v>
      </c>
      <c r="F693" s="276">
        <v>1493</v>
      </c>
      <c r="G693" s="238">
        <f t="shared" si="53"/>
        <v>7.4649999999999994E-2</v>
      </c>
      <c r="H693" s="277"/>
      <c r="I693" s="277"/>
      <c r="J693" s="76"/>
    </row>
    <row r="694" spans="1:10" x14ac:dyDescent="0.25">
      <c r="A694" s="11" t="s">
        <v>286</v>
      </c>
      <c r="B694" s="178">
        <f t="shared" si="51"/>
        <v>157.50250000000003</v>
      </c>
      <c r="D694" s="277"/>
      <c r="E694" s="277" t="s">
        <v>15</v>
      </c>
      <c r="F694" s="277">
        <v>2510</v>
      </c>
      <c r="G694" s="238">
        <f t="shared" si="53"/>
        <v>0.1255</v>
      </c>
      <c r="H694" s="277"/>
      <c r="I694" s="277"/>
      <c r="J694" s="76"/>
    </row>
    <row r="695" spans="1:10" x14ac:dyDescent="0.25">
      <c r="A695" s="11" t="s">
        <v>286</v>
      </c>
      <c r="B695" s="178">
        <f t="shared" si="51"/>
        <v>9.1204000000000001</v>
      </c>
      <c r="D695" s="277"/>
      <c r="E695" s="277" t="s">
        <v>134</v>
      </c>
      <c r="F695" s="277">
        <v>604</v>
      </c>
      <c r="G695" s="238">
        <f t="shared" si="53"/>
        <v>3.0200000000000001E-2</v>
      </c>
      <c r="H695" s="277"/>
      <c r="I695" s="277"/>
      <c r="J695" s="76"/>
    </row>
    <row r="696" spans="1:10" x14ac:dyDescent="0.25">
      <c r="A696" s="11" t="s">
        <v>286</v>
      </c>
      <c r="B696" s="178">
        <f t="shared" si="51"/>
        <v>0.77439999999999998</v>
      </c>
      <c r="D696" s="277"/>
      <c r="E696" s="277" t="s">
        <v>19</v>
      </c>
      <c r="F696" s="277">
        <v>176</v>
      </c>
      <c r="G696" s="238">
        <f t="shared" si="53"/>
        <v>8.8000000000000005E-3</v>
      </c>
      <c r="H696" s="277"/>
      <c r="I696" s="277"/>
      <c r="J696" s="76"/>
    </row>
    <row r="697" spans="1:10" x14ac:dyDescent="0.25">
      <c r="A697" s="11" t="s">
        <v>286</v>
      </c>
      <c r="B697" s="178">
        <f t="shared" si="51"/>
        <v>7.2630250000000016</v>
      </c>
      <c r="D697" s="277"/>
      <c r="E697" s="277" t="s">
        <v>94</v>
      </c>
      <c r="F697" s="277">
        <v>539</v>
      </c>
      <c r="G697" s="238">
        <f t="shared" si="53"/>
        <v>2.6950000000000002E-2</v>
      </c>
      <c r="H697" s="277"/>
      <c r="I697" s="277"/>
      <c r="J697" s="76"/>
    </row>
    <row r="698" spans="1:10" x14ac:dyDescent="0.25">
      <c r="A698" s="11" t="s">
        <v>286</v>
      </c>
      <c r="B698" s="178">
        <f t="shared" si="51"/>
        <v>4.7524000000000006</v>
      </c>
      <c r="D698" s="277"/>
      <c r="E698" s="277" t="s">
        <v>9</v>
      </c>
      <c r="F698" s="277">
        <v>436</v>
      </c>
      <c r="G698" s="238">
        <f t="shared" si="53"/>
        <v>2.18E-2</v>
      </c>
      <c r="H698" s="277"/>
      <c r="I698" s="277"/>
      <c r="J698" s="76"/>
    </row>
    <row r="699" spans="1:10" x14ac:dyDescent="0.25">
      <c r="A699" s="11" t="s">
        <v>286</v>
      </c>
      <c r="B699" s="178">
        <f t="shared" si="51"/>
        <v>2.4492250000000007</v>
      </c>
      <c r="D699" s="277"/>
      <c r="E699" s="277" t="s">
        <v>25</v>
      </c>
      <c r="F699" s="277">
        <v>313</v>
      </c>
      <c r="G699" s="238">
        <f t="shared" si="53"/>
        <v>1.5650000000000001E-2</v>
      </c>
      <c r="H699" s="277"/>
      <c r="I699" s="277"/>
      <c r="J699" s="76"/>
    </row>
    <row r="700" spans="1:10" x14ac:dyDescent="0.25">
      <c r="A700" s="11" t="s">
        <v>286</v>
      </c>
      <c r="B700" s="178">
        <f t="shared" si="51"/>
        <v>151.29000000000002</v>
      </c>
      <c r="D700" s="277"/>
      <c r="E700" s="277" t="s">
        <v>111</v>
      </c>
      <c r="F700" s="277">
        <v>2460</v>
      </c>
      <c r="G700" s="238">
        <f t="shared" si="53"/>
        <v>0.123</v>
      </c>
      <c r="H700" s="277"/>
      <c r="I700" s="277"/>
      <c r="J700" s="76"/>
    </row>
    <row r="701" spans="1:10" x14ac:dyDescent="0.25">
      <c r="A701" s="11" t="s">
        <v>286</v>
      </c>
      <c r="B701" s="178">
        <f t="shared" si="51"/>
        <v>39.0625</v>
      </c>
      <c r="D701" s="277"/>
      <c r="E701" s="277" t="s">
        <v>36</v>
      </c>
      <c r="F701" s="277">
        <v>1250</v>
      </c>
      <c r="G701" s="238">
        <f t="shared" si="53"/>
        <v>6.25E-2</v>
      </c>
      <c r="H701" s="277"/>
      <c r="I701" s="277"/>
      <c r="J701" s="76"/>
    </row>
    <row r="702" spans="1:10" x14ac:dyDescent="0.25">
      <c r="A702" s="11" t="s">
        <v>286</v>
      </c>
      <c r="B702" s="178">
        <f t="shared" si="51"/>
        <v>1</v>
      </c>
      <c r="D702" s="277"/>
      <c r="E702" s="277" t="s">
        <v>220</v>
      </c>
      <c r="F702" s="277">
        <v>200</v>
      </c>
      <c r="G702" s="238">
        <f t="shared" si="53"/>
        <v>0.01</v>
      </c>
      <c r="H702" s="277"/>
      <c r="I702" s="277"/>
      <c r="J702" s="76"/>
    </row>
    <row r="703" spans="1:10" x14ac:dyDescent="0.25">
      <c r="A703" s="11" t="s">
        <v>286</v>
      </c>
      <c r="B703" s="178">
        <f t="shared" si="51"/>
        <v>88.266025000000027</v>
      </c>
      <c r="D703" s="277"/>
      <c r="E703" s="277" t="s">
        <v>170</v>
      </c>
      <c r="F703" s="277">
        <v>1879</v>
      </c>
      <c r="G703" s="238">
        <f t="shared" si="53"/>
        <v>9.3950000000000006E-2</v>
      </c>
      <c r="H703" s="277"/>
      <c r="I703" s="277"/>
      <c r="J703" s="76"/>
    </row>
    <row r="704" spans="1:10" x14ac:dyDescent="0.25">
      <c r="A704" s="11" t="s">
        <v>286</v>
      </c>
      <c r="B704" s="178">
        <f t="shared" si="51"/>
        <v>0.13322499999999998</v>
      </c>
      <c r="D704" s="277"/>
      <c r="E704" s="277" t="s">
        <v>181</v>
      </c>
      <c r="F704" s="277">
        <v>73</v>
      </c>
      <c r="G704" s="238"/>
      <c r="H704" s="277"/>
      <c r="I704" s="277"/>
      <c r="J704" s="76"/>
    </row>
    <row r="705" spans="1:10" x14ac:dyDescent="0.25">
      <c r="A705" s="11" t="s">
        <v>286</v>
      </c>
      <c r="B705" s="178">
        <f t="shared" si="51"/>
        <v>50.48102500000001</v>
      </c>
      <c r="D705" s="277"/>
      <c r="E705" s="277" t="s">
        <v>56</v>
      </c>
      <c r="F705" s="277">
        <v>1421</v>
      </c>
      <c r="G705" s="238">
        <f t="shared" si="53"/>
        <v>7.1050000000000002E-2</v>
      </c>
      <c r="H705" s="277"/>
      <c r="I705" s="277"/>
      <c r="J705" s="76"/>
    </row>
    <row r="706" spans="1:10" x14ac:dyDescent="0.25">
      <c r="A706" s="11" t="s">
        <v>286</v>
      </c>
      <c r="B706" s="178">
        <f t="shared" si="51"/>
        <v>5.1756249999999993</v>
      </c>
      <c r="D706" s="277"/>
      <c r="E706" s="277" t="s">
        <v>138</v>
      </c>
      <c r="F706" s="277">
        <v>455</v>
      </c>
      <c r="G706" s="238">
        <f t="shared" si="53"/>
        <v>2.2749999999999999E-2</v>
      </c>
      <c r="H706" s="277"/>
      <c r="I706" s="277"/>
      <c r="J706" s="76"/>
    </row>
    <row r="707" spans="1:10" x14ac:dyDescent="0.25">
      <c r="A707" s="11" t="s">
        <v>286</v>
      </c>
      <c r="B707" s="178">
        <f t="shared" si="51"/>
        <v>3.4595999999999996</v>
      </c>
      <c r="D707" s="277"/>
      <c r="E707" s="277" t="s">
        <v>117</v>
      </c>
      <c r="F707" s="277">
        <v>372</v>
      </c>
      <c r="G707" s="238">
        <f t="shared" si="53"/>
        <v>1.8599999999999998E-2</v>
      </c>
      <c r="H707" s="277"/>
      <c r="I707" s="277"/>
      <c r="J707" s="76"/>
    </row>
    <row r="708" spans="1:10" x14ac:dyDescent="0.25">
      <c r="A708" s="11" t="s">
        <v>286</v>
      </c>
      <c r="B708" s="178">
        <f t="shared" si="51"/>
        <v>5.8806250000000011</v>
      </c>
      <c r="D708" s="277"/>
      <c r="E708" s="277" t="s">
        <v>92</v>
      </c>
      <c r="F708" s="277">
        <v>485</v>
      </c>
      <c r="G708" s="238">
        <f t="shared" si="53"/>
        <v>2.4250000000000001E-2</v>
      </c>
      <c r="H708" s="277"/>
      <c r="I708" s="277"/>
      <c r="J708" s="76"/>
    </row>
    <row r="709" spans="1:10" x14ac:dyDescent="0.25">
      <c r="A709" s="11" t="s">
        <v>286</v>
      </c>
      <c r="B709" s="178">
        <f t="shared" si="51"/>
        <v>2.7225000000000006</v>
      </c>
      <c r="D709" s="277"/>
      <c r="E709" s="277" t="s">
        <v>118</v>
      </c>
      <c r="F709" s="277">
        <v>330</v>
      </c>
      <c r="G709" s="238">
        <f t="shared" si="53"/>
        <v>1.6500000000000001E-2</v>
      </c>
      <c r="H709" s="277"/>
      <c r="I709" s="277"/>
      <c r="J709" s="76"/>
    </row>
    <row r="710" spans="1:10" x14ac:dyDescent="0.25">
      <c r="A710" s="11" t="s">
        <v>286</v>
      </c>
      <c r="B710" s="178">
        <f t="shared" si="51"/>
        <v>22.5625</v>
      </c>
      <c r="D710" s="277"/>
      <c r="E710" s="277" t="s">
        <v>344</v>
      </c>
      <c r="F710" s="277">
        <v>950</v>
      </c>
      <c r="G710" s="238">
        <f t="shared" si="53"/>
        <v>4.7500000000000001E-2</v>
      </c>
      <c r="H710" s="277"/>
      <c r="I710" s="277"/>
      <c r="J710" s="76"/>
    </row>
    <row r="711" spans="1:10" x14ac:dyDescent="0.25">
      <c r="A711" s="11" t="s">
        <v>286</v>
      </c>
      <c r="B711" s="178">
        <f t="shared" si="51"/>
        <v>0</v>
      </c>
      <c r="D711" s="277"/>
      <c r="E711" s="277" t="s">
        <v>37</v>
      </c>
      <c r="F711" s="277"/>
      <c r="G711" s="238"/>
      <c r="H711" s="277"/>
      <c r="I711" s="277"/>
      <c r="J711" s="76"/>
    </row>
    <row r="712" spans="1:10" x14ac:dyDescent="0.25">
      <c r="A712" s="11" t="s">
        <v>286</v>
      </c>
      <c r="B712" s="178">
        <f t="shared" si="51"/>
        <v>0</v>
      </c>
      <c r="D712" s="277"/>
      <c r="E712" s="277" t="s">
        <v>32</v>
      </c>
      <c r="F712" s="277"/>
      <c r="G712" s="238"/>
      <c r="H712" s="277"/>
      <c r="I712" s="277"/>
      <c r="J712" s="76"/>
    </row>
    <row r="713" spans="1:10" x14ac:dyDescent="0.25">
      <c r="A713" s="11" t="s">
        <v>286</v>
      </c>
      <c r="B713" s="178">
        <f t="shared" si="51"/>
        <v>0</v>
      </c>
      <c r="D713" s="277"/>
      <c r="E713" s="277" t="s">
        <v>161</v>
      </c>
      <c r="F713" s="277"/>
      <c r="G713" s="238"/>
      <c r="H713" s="277"/>
      <c r="I713" s="277"/>
      <c r="J713" s="76"/>
    </row>
    <row r="714" spans="1:10" x14ac:dyDescent="0.25">
      <c r="A714" s="11" t="s">
        <v>286</v>
      </c>
      <c r="B714" s="178">
        <f t="shared" si="51"/>
        <v>0</v>
      </c>
      <c r="D714" s="277"/>
      <c r="E714" s="277" t="s">
        <v>31</v>
      </c>
      <c r="F714" s="277"/>
      <c r="G714" s="238"/>
      <c r="H714" s="277"/>
      <c r="I714" s="277"/>
      <c r="J714" s="76"/>
    </row>
    <row r="715" spans="1:10" x14ac:dyDescent="0.25">
      <c r="A715" s="11" t="s">
        <v>286</v>
      </c>
      <c r="B715" s="178">
        <f t="shared" si="51"/>
        <v>1.5625E-2</v>
      </c>
      <c r="D715" s="277"/>
      <c r="E715" s="277" t="s">
        <v>126</v>
      </c>
      <c r="F715" s="277">
        <v>25</v>
      </c>
      <c r="G715" s="238">
        <f t="shared" si="53"/>
        <v>1.25E-3</v>
      </c>
      <c r="H715" s="277"/>
      <c r="I715" s="277"/>
      <c r="J715" s="76"/>
    </row>
    <row r="716" spans="1:10" x14ac:dyDescent="0.25">
      <c r="A716" s="11" t="s">
        <v>286</v>
      </c>
      <c r="B716" s="178">
        <f t="shared" si="51"/>
        <v>4.515625</v>
      </c>
      <c r="D716" s="277"/>
      <c r="E716" s="277" t="s">
        <v>128</v>
      </c>
      <c r="F716" s="277">
        <v>425</v>
      </c>
      <c r="G716" s="238">
        <f t="shared" si="53"/>
        <v>2.1250000000000002E-2</v>
      </c>
      <c r="H716" s="277"/>
      <c r="I716" s="277"/>
      <c r="J716" s="76"/>
    </row>
    <row r="717" spans="1:10" x14ac:dyDescent="0.25">
      <c r="A717" s="150" t="s">
        <v>286</v>
      </c>
      <c r="B717" s="131">
        <f t="shared" si="51"/>
        <v>52.562499999999986</v>
      </c>
      <c r="C717" s="150"/>
      <c r="D717" s="12"/>
      <c r="E717" s="12" t="s">
        <v>38</v>
      </c>
      <c r="F717" s="12">
        <v>1450</v>
      </c>
      <c r="G717" s="237">
        <f t="shared" si="53"/>
        <v>7.2499999999999995E-2</v>
      </c>
      <c r="H717" s="12"/>
      <c r="I717" s="12"/>
      <c r="J717" s="147"/>
    </row>
    <row r="718" spans="1:10" x14ac:dyDescent="0.25">
      <c r="A718" s="11" t="s">
        <v>288</v>
      </c>
      <c r="B718" s="178">
        <f>POWER((F718/$J$718)*100, 2)</f>
        <v>15.23537642937405</v>
      </c>
      <c r="C718" s="11">
        <f>SUM(B718:B743)</f>
        <v>2440.6410066759186</v>
      </c>
      <c r="D718" s="280"/>
      <c r="E718" s="280" t="s">
        <v>5</v>
      </c>
      <c r="F718" s="280">
        <v>9602</v>
      </c>
      <c r="G718" s="238">
        <f>F718/$J$718</f>
        <v>3.9032520325203254E-2</v>
      </c>
      <c r="H718" s="280"/>
      <c r="I718" s="280"/>
      <c r="J718" s="76">
        <v>246000</v>
      </c>
    </row>
    <row r="719" spans="1:10" x14ac:dyDescent="0.25">
      <c r="A719" s="11" t="s">
        <v>288</v>
      </c>
      <c r="B719" s="178">
        <f t="shared" ref="B719:B743" si="54">POWER((F719/$J$718)*100, 2)</f>
        <v>25.211828937801577</v>
      </c>
      <c r="D719" s="280"/>
      <c r="E719" s="280" t="s">
        <v>93</v>
      </c>
      <c r="F719" s="280">
        <v>12352</v>
      </c>
      <c r="G719" s="238">
        <f t="shared" ref="G719:G742" si="55">F719/$J$718</f>
        <v>5.0211382113821139E-2</v>
      </c>
      <c r="H719" s="280"/>
      <c r="I719" s="280"/>
      <c r="J719" s="76"/>
    </row>
    <row r="720" spans="1:10" x14ac:dyDescent="0.25">
      <c r="A720" s="11" t="s">
        <v>288</v>
      </c>
      <c r="B720" s="178">
        <f t="shared" si="54"/>
        <v>27.995283230881089</v>
      </c>
      <c r="D720" s="280"/>
      <c r="E720" s="280" t="s">
        <v>6</v>
      </c>
      <c r="F720" s="280">
        <v>13016</v>
      </c>
      <c r="G720" s="238">
        <f t="shared" si="55"/>
        <v>5.2910569105691058E-2</v>
      </c>
      <c r="H720" s="280"/>
      <c r="I720" s="280"/>
      <c r="J720" s="76"/>
    </row>
    <row r="721" spans="1:10" x14ac:dyDescent="0.25">
      <c r="A721" s="11" t="s">
        <v>288</v>
      </c>
      <c r="B721" s="178">
        <f t="shared" si="54"/>
        <v>7.1763004825170201E-2</v>
      </c>
      <c r="D721" s="280"/>
      <c r="E721" s="280" t="s">
        <v>102</v>
      </c>
      <c r="F721" s="280">
        <v>659</v>
      </c>
      <c r="G721" s="238">
        <f t="shared" si="55"/>
        <v>2.6788617886178861E-3</v>
      </c>
      <c r="H721" s="280"/>
      <c r="I721" s="280"/>
      <c r="J721" s="76"/>
    </row>
    <row r="722" spans="1:10" x14ac:dyDescent="0.25">
      <c r="A722" s="11" t="s">
        <v>288</v>
      </c>
      <c r="B722" s="178">
        <f t="shared" si="54"/>
        <v>1.4872099940511601E-6</v>
      </c>
      <c r="D722" s="280"/>
      <c r="E722" s="280" t="s">
        <v>271</v>
      </c>
      <c r="F722" s="280">
        <v>3</v>
      </c>
      <c r="G722" s="238">
        <f t="shared" si="55"/>
        <v>1.2195121951219513E-5</v>
      </c>
      <c r="H722" s="280"/>
      <c r="I722" s="280"/>
      <c r="J722" s="76"/>
    </row>
    <row r="723" spans="1:10" x14ac:dyDescent="0.25">
      <c r="A723" s="11" t="s">
        <v>288</v>
      </c>
      <c r="B723" s="178">
        <f t="shared" si="54"/>
        <v>1491.3411329235244</v>
      </c>
      <c r="D723" s="280"/>
      <c r="E723" s="280" t="s">
        <v>15</v>
      </c>
      <c r="F723" s="280">
        <v>95000</v>
      </c>
      <c r="G723" s="238">
        <f t="shared" si="55"/>
        <v>0.38617886178861788</v>
      </c>
      <c r="H723" s="280"/>
      <c r="I723" s="280"/>
      <c r="J723" s="76"/>
    </row>
    <row r="724" spans="1:10" x14ac:dyDescent="0.25">
      <c r="A724" s="11" t="s">
        <v>288</v>
      </c>
      <c r="B724" s="178">
        <f t="shared" si="54"/>
        <v>4.131138872364333E-4</v>
      </c>
      <c r="D724" s="280"/>
      <c r="E724" s="280" t="s">
        <v>213</v>
      </c>
      <c r="F724" s="280">
        <v>50</v>
      </c>
      <c r="G724" s="238">
        <f t="shared" si="55"/>
        <v>2.032520325203252E-4</v>
      </c>
      <c r="H724" s="280"/>
      <c r="I724" s="280"/>
      <c r="J724" s="76"/>
    </row>
    <row r="725" spans="1:10" x14ac:dyDescent="0.25">
      <c r="A725" s="11" t="s">
        <v>288</v>
      </c>
      <c r="B725" s="178">
        <f t="shared" si="54"/>
        <v>632.37937801573128</v>
      </c>
      <c r="D725" s="280"/>
      <c r="E725" s="280" t="s">
        <v>268</v>
      </c>
      <c r="F725" s="280">
        <v>61862</v>
      </c>
      <c r="G725" s="238">
        <f t="shared" si="55"/>
        <v>0.25147154471544714</v>
      </c>
      <c r="H725" s="280"/>
      <c r="I725" s="280"/>
      <c r="J725" s="76"/>
    </row>
    <row r="726" spans="1:10" x14ac:dyDescent="0.25">
      <c r="A726" s="11" t="s">
        <v>288</v>
      </c>
      <c r="B726" s="178">
        <f t="shared" si="54"/>
        <v>1.4872099940511599E-2</v>
      </c>
      <c r="D726" s="280"/>
      <c r="E726" s="280" t="s">
        <v>266</v>
      </c>
      <c r="F726" s="280">
        <v>300</v>
      </c>
      <c r="G726" s="238">
        <f t="shared" si="55"/>
        <v>1.2195121951219512E-3</v>
      </c>
      <c r="H726" s="280"/>
      <c r="I726" s="280"/>
      <c r="J726" s="76"/>
    </row>
    <row r="727" spans="1:10" x14ac:dyDescent="0.25">
      <c r="A727" s="11" t="s">
        <v>288</v>
      </c>
      <c r="B727" s="178">
        <f t="shared" si="54"/>
        <v>3.9675457730187061E-2</v>
      </c>
      <c r="D727" s="280"/>
      <c r="E727" s="280" t="s">
        <v>345</v>
      </c>
      <c r="F727" s="280">
        <v>490</v>
      </c>
      <c r="G727" s="238">
        <f t="shared" si="55"/>
        <v>1.9918699186991869E-3</v>
      </c>
      <c r="H727" s="280"/>
      <c r="I727" s="280"/>
      <c r="J727" s="76"/>
    </row>
    <row r="728" spans="1:10" x14ac:dyDescent="0.25">
      <c r="A728" s="11" t="s">
        <v>288</v>
      </c>
      <c r="B728" s="178">
        <f t="shared" si="54"/>
        <v>4.0849996695088899</v>
      </c>
      <c r="D728" s="280"/>
      <c r="E728" s="280" t="s">
        <v>26</v>
      </c>
      <c r="F728" s="280">
        <v>4972</v>
      </c>
      <c r="G728" s="238">
        <f t="shared" si="55"/>
        <v>2.0211382113821137E-2</v>
      </c>
      <c r="H728" s="280"/>
      <c r="I728" s="280"/>
      <c r="J728" s="76"/>
    </row>
    <row r="729" spans="1:10" x14ac:dyDescent="0.25">
      <c r="A729" s="11" t="s">
        <v>288</v>
      </c>
      <c r="B729" s="178">
        <f t="shared" si="54"/>
        <v>1.0575715513252691E-5</v>
      </c>
      <c r="D729" s="280"/>
      <c r="E729" s="280" t="s">
        <v>346</v>
      </c>
      <c r="F729" s="276">
        <v>8</v>
      </c>
      <c r="G729" s="238">
        <f t="shared" si="55"/>
        <v>3.252032520325203E-5</v>
      </c>
      <c r="H729" s="280"/>
      <c r="I729" s="280"/>
      <c r="J729" s="76"/>
    </row>
    <row r="730" spans="1:10" x14ac:dyDescent="0.25">
      <c r="A730" s="11" t="s">
        <v>288</v>
      </c>
      <c r="B730" s="178">
        <f t="shared" si="54"/>
        <v>0</v>
      </c>
      <c r="D730" s="280"/>
      <c r="E730" s="280" t="s">
        <v>278</v>
      </c>
      <c r="F730" s="276"/>
      <c r="G730" s="238"/>
      <c r="H730" s="280"/>
      <c r="I730" s="280"/>
      <c r="J730" s="76"/>
    </row>
    <row r="731" spans="1:10" s="280" customFormat="1" x14ac:dyDescent="0.25">
      <c r="A731" s="11" t="s">
        <v>288</v>
      </c>
      <c r="B731" s="178">
        <f t="shared" si="54"/>
        <v>0</v>
      </c>
      <c r="C731" s="11"/>
      <c r="E731" s="280" t="s">
        <v>84</v>
      </c>
      <c r="G731" s="238"/>
      <c r="J731" s="76"/>
    </row>
    <row r="732" spans="1:10" x14ac:dyDescent="0.25">
      <c r="A732" s="11" t="s">
        <v>288</v>
      </c>
      <c r="B732" s="178">
        <f t="shared" si="54"/>
        <v>1.3384889946460439E-5</v>
      </c>
      <c r="D732" s="280"/>
      <c r="E732" s="280" t="s">
        <v>343</v>
      </c>
      <c r="F732" s="280">
        <v>9</v>
      </c>
      <c r="G732" s="238">
        <f t="shared" si="55"/>
        <v>3.6585365853658535E-5</v>
      </c>
      <c r="H732" s="280"/>
      <c r="I732" s="280"/>
      <c r="J732" s="76"/>
    </row>
    <row r="733" spans="1:10" x14ac:dyDescent="0.25">
      <c r="A733" s="11" t="s">
        <v>288</v>
      </c>
      <c r="B733" s="178">
        <f t="shared" si="54"/>
        <v>1.3611111111111114</v>
      </c>
      <c r="D733" s="280"/>
      <c r="E733" s="280" t="s">
        <v>139</v>
      </c>
      <c r="F733" s="280">
        <v>2870</v>
      </c>
      <c r="G733" s="238">
        <f t="shared" si="55"/>
        <v>1.1666666666666667E-2</v>
      </c>
      <c r="H733" s="280"/>
      <c r="I733" s="280"/>
      <c r="J733" s="76"/>
    </row>
    <row r="734" spans="1:10" x14ac:dyDescent="0.25">
      <c r="A734" s="11" t="s">
        <v>288</v>
      </c>
      <c r="B734" s="178">
        <f t="shared" si="54"/>
        <v>240.90573137682591</v>
      </c>
      <c r="D734" s="280"/>
      <c r="E734" s="280" t="s">
        <v>92</v>
      </c>
      <c r="F734" s="280">
        <v>38182</v>
      </c>
      <c r="G734" s="238">
        <f t="shared" si="55"/>
        <v>0.15521138211382113</v>
      </c>
      <c r="H734" s="280"/>
      <c r="I734" s="280"/>
      <c r="J734" s="76"/>
    </row>
    <row r="735" spans="1:10" x14ac:dyDescent="0.25">
      <c r="A735" s="11" t="s">
        <v>288</v>
      </c>
      <c r="B735" s="178">
        <f t="shared" si="54"/>
        <v>0.22775398241787295</v>
      </c>
      <c r="D735" s="280"/>
      <c r="E735" s="280" t="s">
        <v>218</v>
      </c>
      <c r="F735" s="280">
        <v>1174</v>
      </c>
      <c r="G735" s="238">
        <f t="shared" si="55"/>
        <v>4.772357723577236E-3</v>
      </c>
      <c r="H735" s="280"/>
      <c r="I735" s="280"/>
      <c r="J735" s="76"/>
    </row>
    <row r="736" spans="1:10" x14ac:dyDescent="0.25">
      <c r="A736" s="11" t="s">
        <v>288</v>
      </c>
      <c r="B736" s="178">
        <f t="shared" si="54"/>
        <v>0.66098221957829351</v>
      </c>
      <c r="D736" s="280"/>
      <c r="E736" s="280" t="s">
        <v>16</v>
      </c>
      <c r="F736" s="280">
        <v>2000</v>
      </c>
      <c r="G736" s="238">
        <f t="shared" si="55"/>
        <v>8.130081300813009E-3</v>
      </c>
      <c r="H736" s="280"/>
      <c r="I736" s="280"/>
      <c r="J736" s="76"/>
    </row>
    <row r="737" spans="1:10" x14ac:dyDescent="0.25">
      <c r="A737" s="11" t="s">
        <v>288</v>
      </c>
      <c r="B737" s="178">
        <f t="shared" si="54"/>
        <v>4.7195782933439085E-3</v>
      </c>
      <c r="D737" s="280"/>
      <c r="E737" s="280" t="s">
        <v>272</v>
      </c>
      <c r="F737" s="280">
        <v>169</v>
      </c>
      <c r="G737" s="238">
        <f t="shared" si="55"/>
        <v>6.8699186991869922E-4</v>
      </c>
      <c r="H737" s="280"/>
      <c r="I737" s="280"/>
      <c r="J737" s="76"/>
    </row>
    <row r="738" spans="1:10" x14ac:dyDescent="0.25">
      <c r="A738" s="11" t="s">
        <v>288</v>
      </c>
      <c r="B738" s="178">
        <f t="shared" si="54"/>
        <v>6.609822195782932E-7</v>
      </c>
      <c r="D738" s="280"/>
      <c r="E738" s="280" t="s">
        <v>347</v>
      </c>
      <c r="F738" s="280">
        <v>2</v>
      </c>
      <c r="G738" s="238">
        <f t="shared" si="55"/>
        <v>8.1300813008130074E-6</v>
      </c>
      <c r="H738" s="280"/>
      <c r="I738" s="280"/>
      <c r="J738" s="76"/>
    </row>
    <row r="739" spans="1:10" x14ac:dyDescent="0.25">
      <c r="A739" s="11" t="s">
        <v>288</v>
      </c>
      <c r="B739" s="178">
        <f t="shared" si="54"/>
        <v>0.6283462224866152</v>
      </c>
      <c r="D739" s="280"/>
      <c r="E739" s="280" t="s">
        <v>161</v>
      </c>
      <c r="F739" s="280">
        <v>1950</v>
      </c>
      <c r="G739" s="238">
        <f t="shared" si="55"/>
        <v>7.926829268292683E-3</v>
      </c>
      <c r="H739" s="280"/>
      <c r="I739" s="280"/>
      <c r="J739" s="76"/>
    </row>
    <row r="740" spans="1:10" x14ac:dyDescent="0.25">
      <c r="A740" s="11" t="s">
        <v>288</v>
      </c>
      <c r="B740" s="178">
        <f t="shared" si="54"/>
        <v>5.3539559785841755E-5</v>
      </c>
      <c r="D740" s="280"/>
      <c r="E740" s="280" t="s">
        <v>193</v>
      </c>
      <c r="F740" s="280">
        <v>18</v>
      </c>
      <c r="G740" s="238">
        <f t="shared" si="55"/>
        <v>7.317073170731707E-5</v>
      </c>
      <c r="H740" s="280"/>
      <c r="I740" s="280"/>
      <c r="J740" s="76"/>
    </row>
    <row r="741" spans="1:10" x14ac:dyDescent="0.25">
      <c r="A741" s="11" t="s">
        <v>288</v>
      </c>
      <c r="B741" s="178">
        <f t="shared" si="54"/>
        <v>0</v>
      </c>
      <c r="D741" s="280"/>
      <c r="E741" s="280" t="s">
        <v>128</v>
      </c>
      <c r="F741" s="280"/>
      <c r="G741" s="238"/>
      <c r="H741" s="280"/>
      <c r="I741" s="280"/>
      <c r="J741" s="76"/>
    </row>
    <row r="742" spans="1:10" x14ac:dyDescent="0.25">
      <c r="A742" s="11" t="s">
        <v>288</v>
      </c>
      <c r="B742" s="178">
        <f t="shared" si="54"/>
        <v>0.47755965364531694</v>
      </c>
      <c r="D742" s="280"/>
      <c r="E742" s="280" t="s">
        <v>47</v>
      </c>
      <c r="F742" s="280">
        <v>1700</v>
      </c>
      <c r="G742" s="238">
        <f t="shared" si="55"/>
        <v>6.9105691056910567E-3</v>
      </c>
      <c r="H742" s="280"/>
      <c r="I742" s="280"/>
      <c r="J742" s="76"/>
    </row>
    <row r="743" spans="1:10" x14ac:dyDescent="0.25">
      <c r="A743" s="150" t="s">
        <v>288</v>
      </c>
      <c r="B743" s="131">
        <f t="shared" si="54"/>
        <v>0</v>
      </c>
      <c r="C743" s="150"/>
      <c r="D743" s="12"/>
      <c r="E743" s="12" t="s">
        <v>86</v>
      </c>
      <c r="F743" s="12"/>
      <c r="G743" s="237"/>
      <c r="H743" s="12"/>
      <c r="I743" s="12"/>
      <c r="J743" s="147"/>
    </row>
    <row r="744" spans="1:10" x14ac:dyDescent="0.25">
      <c r="A744" s="11" t="s">
        <v>289</v>
      </c>
      <c r="B744" s="178">
        <f>POWER((F744/$J$744)*100, 2)</f>
        <v>0.77260740800843852</v>
      </c>
      <c r="C744" s="11">
        <f>SUM(B744:B758)</f>
        <v>7975.2077199886426</v>
      </c>
      <c r="D744" s="281"/>
      <c r="E744" s="281" t="s">
        <v>5</v>
      </c>
      <c r="F744" s="281">
        <v>1380</v>
      </c>
      <c r="G744" s="238">
        <f>F744/$J$744</f>
        <v>8.7898089171974531E-3</v>
      </c>
      <c r="H744" s="281"/>
      <c r="I744" s="281"/>
      <c r="J744" s="76">
        <v>157000</v>
      </c>
    </row>
    <row r="745" spans="1:10" x14ac:dyDescent="0.25">
      <c r="A745" s="11" t="s">
        <v>289</v>
      </c>
      <c r="B745" s="178">
        <f t="shared" ref="B745:B758" si="56">POWER((F745/$J$744)*100, 2)</f>
        <v>2.0794742180210153</v>
      </c>
      <c r="D745" s="281"/>
      <c r="E745" s="281" t="s">
        <v>93</v>
      </c>
      <c r="F745" s="281">
        <v>2264</v>
      </c>
      <c r="G745" s="238">
        <f t="shared" ref="G745:G757" si="57">F745/$J$744</f>
        <v>1.4420382165605096E-2</v>
      </c>
      <c r="H745" s="281"/>
      <c r="I745" s="281"/>
      <c r="J745" s="76"/>
    </row>
    <row r="746" spans="1:10" x14ac:dyDescent="0.25">
      <c r="A746" s="11" t="s">
        <v>289</v>
      </c>
      <c r="B746" s="178">
        <f t="shared" si="56"/>
        <v>3.1353807456691953E-2</v>
      </c>
      <c r="D746" s="281"/>
      <c r="E746" s="281" t="s">
        <v>82</v>
      </c>
      <c r="F746" s="281">
        <v>278</v>
      </c>
      <c r="G746" s="238">
        <f t="shared" si="57"/>
        <v>1.7707006369426751E-3</v>
      </c>
      <c r="H746" s="281"/>
      <c r="I746" s="281"/>
      <c r="J746" s="76"/>
    </row>
    <row r="747" spans="1:10" x14ac:dyDescent="0.25">
      <c r="A747" s="11" t="s">
        <v>289</v>
      </c>
      <c r="B747" s="178">
        <f t="shared" si="56"/>
        <v>7951.6410402044721</v>
      </c>
      <c r="D747" s="281"/>
      <c r="E747" s="281" t="s">
        <v>15</v>
      </c>
      <c r="F747" s="281">
        <v>140000</v>
      </c>
      <c r="G747" s="238">
        <f t="shared" si="57"/>
        <v>0.89171974522292996</v>
      </c>
      <c r="H747" s="281"/>
      <c r="I747" s="281"/>
      <c r="J747" s="76"/>
    </row>
    <row r="748" spans="1:10" x14ac:dyDescent="0.25">
      <c r="A748" s="11" t="s">
        <v>289</v>
      </c>
      <c r="B748" s="178">
        <f t="shared" si="56"/>
        <v>0</v>
      </c>
      <c r="D748" s="281"/>
      <c r="E748" s="281" t="s">
        <v>348</v>
      </c>
      <c r="F748" s="276"/>
      <c r="G748" s="238"/>
      <c r="H748" s="281"/>
      <c r="I748" s="281"/>
      <c r="J748" s="76"/>
    </row>
    <row r="749" spans="1:10" x14ac:dyDescent="0.25">
      <c r="A749" s="11" t="s">
        <v>289</v>
      </c>
      <c r="B749" s="178">
        <f t="shared" si="56"/>
        <v>9.1281593573775827E-3</v>
      </c>
      <c r="D749" s="281"/>
      <c r="E749" s="281" t="s">
        <v>266</v>
      </c>
      <c r="F749" s="281">
        <v>150</v>
      </c>
      <c r="G749" s="238">
        <f t="shared" si="57"/>
        <v>9.5541401273885351E-4</v>
      </c>
      <c r="H749" s="281"/>
      <c r="I749" s="281"/>
      <c r="J749" s="76"/>
    </row>
    <row r="750" spans="1:10" x14ac:dyDescent="0.25">
      <c r="A750" s="11" t="s">
        <v>289</v>
      </c>
      <c r="B750" s="178">
        <f t="shared" si="56"/>
        <v>0</v>
      </c>
      <c r="D750" s="281"/>
      <c r="E750" s="281" t="s">
        <v>56</v>
      </c>
      <c r="F750" s="281"/>
      <c r="G750" s="238"/>
      <c r="H750" s="281"/>
      <c r="I750" s="281"/>
      <c r="J750" s="76"/>
    </row>
    <row r="751" spans="1:10" x14ac:dyDescent="0.25">
      <c r="A751" s="11" t="s">
        <v>289</v>
      </c>
      <c r="B751" s="178">
        <f t="shared" si="56"/>
        <v>0</v>
      </c>
      <c r="D751" s="281"/>
      <c r="E751" s="281" t="s">
        <v>165</v>
      </c>
      <c r="F751" s="281"/>
      <c r="G751" s="238"/>
      <c r="H751" s="281"/>
      <c r="I751" s="281"/>
      <c r="J751" s="76"/>
    </row>
    <row r="752" spans="1:10" x14ac:dyDescent="0.25">
      <c r="A752" s="11" t="s">
        <v>289</v>
      </c>
      <c r="B752" s="178">
        <f t="shared" si="56"/>
        <v>3.0458030751754631E-2</v>
      </c>
      <c r="D752" s="281"/>
      <c r="E752" s="281" t="s">
        <v>92</v>
      </c>
      <c r="F752" s="281">
        <v>274</v>
      </c>
      <c r="G752" s="238">
        <f t="shared" si="57"/>
        <v>1.7452229299363057E-3</v>
      </c>
      <c r="H752" s="281"/>
      <c r="I752" s="281"/>
      <c r="J752" s="76"/>
    </row>
    <row r="753" spans="1:10" x14ac:dyDescent="0.25">
      <c r="A753" s="11" t="s">
        <v>289</v>
      </c>
      <c r="B753" s="178">
        <f t="shared" si="56"/>
        <v>8.2153434216398242</v>
      </c>
      <c r="D753" s="281"/>
      <c r="E753" s="281" t="s">
        <v>16</v>
      </c>
      <c r="F753" s="281">
        <v>4500</v>
      </c>
      <c r="G753" s="238">
        <f t="shared" si="57"/>
        <v>2.8662420382165606E-2</v>
      </c>
      <c r="H753" s="281"/>
      <c r="I753" s="281"/>
      <c r="J753" s="76"/>
    </row>
    <row r="754" spans="1:10" x14ac:dyDescent="0.25">
      <c r="A754" s="11" t="s">
        <v>289</v>
      </c>
      <c r="B754" s="178">
        <f t="shared" si="56"/>
        <v>9.8484031806564136</v>
      </c>
      <c r="D754" s="281"/>
      <c r="E754" s="281" t="s">
        <v>121</v>
      </c>
      <c r="F754" s="281">
        <v>4927</v>
      </c>
      <c r="G754" s="238">
        <f t="shared" si="57"/>
        <v>3.138216560509554E-2</v>
      </c>
      <c r="H754" s="281"/>
      <c r="I754" s="281"/>
      <c r="J754" s="76"/>
    </row>
    <row r="755" spans="1:10" x14ac:dyDescent="0.25">
      <c r="A755" s="11" t="s">
        <v>289</v>
      </c>
      <c r="B755" s="178">
        <f t="shared" si="56"/>
        <v>2.5355998214937729</v>
      </c>
      <c r="D755" s="281"/>
      <c r="E755" s="281" t="s">
        <v>140</v>
      </c>
      <c r="F755" s="281">
        <v>2500</v>
      </c>
      <c r="G755" s="238">
        <f t="shared" si="57"/>
        <v>1.5923566878980892E-2</v>
      </c>
      <c r="H755" s="281"/>
      <c r="I755" s="281"/>
      <c r="J755" s="76"/>
    </row>
    <row r="756" spans="1:10" x14ac:dyDescent="0.25">
      <c r="A756" s="11" t="s">
        <v>289</v>
      </c>
      <c r="B756" s="178">
        <f t="shared" si="56"/>
        <v>1.314454947462372E-4</v>
      </c>
      <c r="D756" s="281"/>
      <c r="E756" s="281" t="s">
        <v>161</v>
      </c>
      <c r="F756" s="281">
        <v>18</v>
      </c>
      <c r="G756" s="238">
        <f t="shared" si="57"/>
        <v>1.1464968152866242E-4</v>
      </c>
      <c r="H756" s="281"/>
      <c r="I756" s="281"/>
      <c r="J756" s="76"/>
    </row>
    <row r="757" spans="1:10" x14ac:dyDescent="0.25">
      <c r="A757" s="11" t="s">
        <v>289</v>
      </c>
      <c r="B757" s="178">
        <f t="shared" si="56"/>
        <v>4.4180291289707498E-2</v>
      </c>
      <c r="D757" s="281"/>
      <c r="E757" s="281" t="s">
        <v>31</v>
      </c>
      <c r="F757" s="281">
        <v>330</v>
      </c>
      <c r="G757" s="238">
        <f t="shared" si="57"/>
        <v>2.1019108280254778E-3</v>
      </c>
      <c r="H757" s="281"/>
      <c r="I757" s="281"/>
      <c r="J757" s="76"/>
    </row>
    <row r="758" spans="1:10" x14ac:dyDescent="0.25">
      <c r="A758" s="150" t="s">
        <v>289</v>
      </c>
      <c r="B758" s="131">
        <f t="shared" si="56"/>
        <v>0</v>
      </c>
      <c r="C758" s="150"/>
      <c r="D758" s="12"/>
      <c r="E758" s="12" t="s">
        <v>38</v>
      </c>
      <c r="F758" s="12"/>
      <c r="G758" s="237"/>
      <c r="H758" s="12"/>
      <c r="I758" s="12"/>
      <c r="J758" s="147"/>
    </row>
    <row r="759" spans="1:10" x14ac:dyDescent="0.25">
      <c r="A759" s="11" t="s">
        <v>290</v>
      </c>
      <c r="B759" s="178">
        <f>POWER((F759/$J$759)*100, 2)</f>
        <v>2189.2096624863229</v>
      </c>
      <c r="C759" s="11">
        <f>SUM(B759:B762)</f>
        <v>3777.1442546923663</v>
      </c>
      <c r="D759" s="282"/>
      <c r="E759" s="282" t="s">
        <v>82</v>
      </c>
      <c r="F759" s="282">
        <v>51000</v>
      </c>
      <c r="G759" s="238">
        <f>F759/$J$759</f>
        <v>0.46788990825688076</v>
      </c>
      <c r="H759" s="282"/>
      <c r="I759" s="282"/>
      <c r="J759" s="76">
        <v>109000</v>
      </c>
    </row>
    <row r="760" spans="1:10" x14ac:dyDescent="0.25">
      <c r="A760" s="11" t="s">
        <v>290</v>
      </c>
      <c r="B760" s="178">
        <f t="shared" ref="B760:B762" si="58">POWER((F760/$J$759)*100, 2)</f>
        <v>1280.7205319417558</v>
      </c>
      <c r="D760" s="282"/>
      <c r="E760" s="282" t="s">
        <v>111</v>
      </c>
      <c r="F760" s="282">
        <v>39008</v>
      </c>
      <c r="G760" s="238">
        <f t="shared" ref="G760:G761" si="59">F760/$J$759</f>
        <v>0.35787155963302753</v>
      </c>
      <c r="H760" s="282"/>
      <c r="I760" s="282"/>
      <c r="J760" s="76"/>
    </row>
    <row r="761" spans="1:10" x14ac:dyDescent="0.25">
      <c r="A761" s="11" t="s">
        <v>290</v>
      </c>
      <c r="B761" s="178">
        <f t="shared" si="58"/>
        <v>307.21406026428741</v>
      </c>
      <c r="D761" s="282"/>
      <c r="E761" s="282" t="s">
        <v>92</v>
      </c>
      <c r="F761" s="282">
        <v>19105</v>
      </c>
      <c r="G761" s="238">
        <f t="shared" si="59"/>
        <v>0.17527522935779816</v>
      </c>
      <c r="H761" s="282"/>
      <c r="I761" s="282"/>
      <c r="J761" s="76"/>
    </row>
    <row r="762" spans="1:10" x14ac:dyDescent="0.25">
      <c r="A762" s="150" t="s">
        <v>290</v>
      </c>
      <c r="B762" s="131">
        <f t="shared" si="58"/>
        <v>0</v>
      </c>
      <c r="C762" s="150"/>
      <c r="D762" s="12"/>
      <c r="E762" s="12" t="s">
        <v>38</v>
      </c>
      <c r="F762" s="12"/>
      <c r="G762" s="237"/>
      <c r="H762" s="12"/>
      <c r="I762" s="12"/>
      <c r="J762" s="147"/>
    </row>
    <row r="763" spans="1:10" x14ac:dyDescent="0.25">
      <c r="A763" s="11" t="s">
        <v>291</v>
      </c>
      <c r="B763" s="178">
        <f>POWER((F763/$J$763)*100, 2)</f>
        <v>2.1003990758244067</v>
      </c>
      <c r="C763" s="11">
        <f>SUM(B763:B771)</f>
        <v>4088.8982940091955</v>
      </c>
      <c r="D763" s="283"/>
      <c r="E763" s="283" t="s">
        <v>192</v>
      </c>
      <c r="F763" s="283">
        <v>300</v>
      </c>
      <c r="G763" s="238">
        <f>F763/$J$763</f>
        <v>1.4492753623188406E-2</v>
      </c>
      <c r="H763" s="283"/>
      <c r="I763" s="283"/>
      <c r="J763" s="76">
        <v>20700</v>
      </c>
    </row>
    <row r="764" spans="1:10" x14ac:dyDescent="0.25">
      <c r="A764" s="11" t="s">
        <v>291</v>
      </c>
      <c r="B764" s="178">
        <f t="shared" ref="B764:B771" si="60">POWER((F764/$J$763)*100, 2)</f>
        <v>3009.0789750052513</v>
      </c>
      <c r="D764" s="283"/>
      <c r="E764" s="283" t="s">
        <v>83</v>
      </c>
      <c r="F764" s="283">
        <v>11355</v>
      </c>
      <c r="G764" s="238">
        <f t="shared" ref="G764:G771" si="61">F764/$J$763</f>
        <v>0.54855072463768118</v>
      </c>
      <c r="H764" s="283"/>
      <c r="I764" s="283"/>
      <c r="J764" s="76"/>
    </row>
    <row r="765" spans="1:10" x14ac:dyDescent="0.25">
      <c r="A765" s="11" t="s">
        <v>291</v>
      </c>
      <c r="B765" s="178">
        <f t="shared" si="60"/>
        <v>5.8344418772900184</v>
      </c>
      <c r="D765" s="283"/>
      <c r="E765" s="283" t="s">
        <v>15</v>
      </c>
      <c r="F765" s="283">
        <v>500</v>
      </c>
      <c r="G765" s="238">
        <f t="shared" si="61"/>
        <v>2.4154589371980676E-2</v>
      </c>
      <c r="H765" s="283"/>
      <c r="I765" s="283"/>
      <c r="J765" s="76"/>
    </row>
    <row r="766" spans="1:10" x14ac:dyDescent="0.25">
      <c r="A766" s="11" t="s">
        <v>291</v>
      </c>
      <c r="B766" s="178">
        <f t="shared" si="60"/>
        <v>0.13127494223902542</v>
      </c>
      <c r="D766" s="283"/>
      <c r="E766" s="283" t="s">
        <v>349</v>
      </c>
      <c r="F766" s="283">
        <v>75</v>
      </c>
      <c r="G766" s="238">
        <f t="shared" si="61"/>
        <v>3.6231884057971015E-3</v>
      </c>
      <c r="H766" s="283"/>
      <c r="I766" s="283"/>
      <c r="J766" s="76"/>
    </row>
    <row r="767" spans="1:10" x14ac:dyDescent="0.25">
      <c r="A767" s="11" t="s">
        <v>291</v>
      </c>
      <c r="B767" s="178">
        <f t="shared" si="60"/>
        <v>1029.8828210693364</v>
      </c>
      <c r="D767" s="283"/>
      <c r="E767" s="283" t="s">
        <v>111</v>
      </c>
      <c r="F767" s="283">
        <v>6643</v>
      </c>
      <c r="G767" s="238">
        <f t="shared" si="61"/>
        <v>0.32091787439613528</v>
      </c>
      <c r="H767" s="283"/>
      <c r="I767" s="283"/>
      <c r="J767" s="76"/>
    </row>
    <row r="768" spans="1:10" x14ac:dyDescent="0.25">
      <c r="A768" s="11" t="s">
        <v>291</v>
      </c>
      <c r="B768" s="178">
        <f t="shared" si="60"/>
        <v>2.1003990758244067</v>
      </c>
      <c r="D768" s="283"/>
      <c r="E768" s="283" t="s">
        <v>16</v>
      </c>
      <c r="F768" s="283">
        <v>300</v>
      </c>
      <c r="G768" s="238">
        <f t="shared" si="61"/>
        <v>1.4492753623188406E-2</v>
      </c>
      <c r="H768" s="283"/>
      <c r="I768" s="283"/>
      <c r="J768" s="76"/>
    </row>
    <row r="769" spans="1:10" x14ac:dyDescent="0.25">
      <c r="A769" s="11" t="s">
        <v>291</v>
      </c>
      <c r="B769" s="178">
        <f t="shared" si="60"/>
        <v>0.93351070036640282</v>
      </c>
      <c r="D769" s="283"/>
      <c r="E769" s="283" t="s">
        <v>141</v>
      </c>
      <c r="F769" s="283">
        <v>200</v>
      </c>
      <c r="G769" s="238">
        <f t="shared" si="61"/>
        <v>9.6618357487922701E-3</v>
      </c>
      <c r="H769" s="283"/>
      <c r="I769" s="283"/>
      <c r="J769" s="76"/>
    </row>
    <row r="770" spans="1:10" x14ac:dyDescent="0.25">
      <c r="A770" s="11" t="s">
        <v>291</v>
      </c>
      <c r="B770" s="178">
        <f t="shared" si="60"/>
        <v>38.836378911993279</v>
      </c>
      <c r="D770" s="283"/>
      <c r="E770" s="283" t="s">
        <v>38</v>
      </c>
      <c r="F770" s="283">
        <v>1290</v>
      </c>
      <c r="G770" s="238">
        <f t="shared" si="61"/>
        <v>6.2318840579710148E-2</v>
      </c>
      <c r="H770" s="283"/>
      <c r="I770" s="283"/>
      <c r="J770" s="76"/>
    </row>
    <row r="771" spans="1:10" x14ac:dyDescent="0.25">
      <c r="A771" s="150" t="s">
        <v>291</v>
      </c>
      <c r="B771" s="131">
        <f t="shared" si="60"/>
        <v>9.3351070036640286E-5</v>
      </c>
      <c r="C771" s="150"/>
      <c r="D771" s="12"/>
      <c r="E771" s="12" t="s">
        <v>129</v>
      </c>
      <c r="F771" s="12">
        <v>2</v>
      </c>
      <c r="G771" s="237">
        <f t="shared" si="61"/>
        <v>9.6618357487922703E-5</v>
      </c>
      <c r="H771" s="12"/>
      <c r="I771" s="12"/>
      <c r="J771" s="147"/>
    </row>
    <row r="772" spans="1:10" x14ac:dyDescent="0.25">
      <c r="A772" s="11" t="s">
        <v>293</v>
      </c>
      <c r="B772" s="178">
        <f>POWER((F772/$J$772)*100, 2)</f>
        <v>8.7016298152643983E-4</v>
      </c>
      <c r="C772" s="11">
        <f>SUM(B772:B819)</f>
        <v>3088.0285131140081</v>
      </c>
      <c r="D772" s="283"/>
      <c r="E772" s="283" t="s">
        <v>130</v>
      </c>
      <c r="F772" s="283">
        <v>2000</v>
      </c>
      <c r="G772" s="238">
        <f>F772/$J$772</f>
        <v>2.9498525073746312E-4</v>
      </c>
      <c r="H772" s="283"/>
      <c r="I772" s="283"/>
      <c r="J772" s="76">
        <v>6780000</v>
      </c>
    </row>
    <row r="773" spans="1:10" x14ac:dyDescent="0.25">
      <c r="A773" s="11" t="s">
        <v>293</v>
      </c>
      <c r="B773" s="178">
        <f t="shared" ref="B773:B819" si="62">POWER((F773/$J$772)*100, 2)</f>
        <v>0.40260709530895145</v>
      </c>
      <c r="D773" s="283"/>
      <c r="E773" s="283" t="s">
        <v>97</v>
      </c>
      <c r="F773" s="283">
        <v>43020</v>
      </c>
      <c r="G773" s="238">
        <f t="shared" ref="G773:G819" si="63">F773/$J$772</f>
        <v>6.3451327433628321E-3</v>
      </c>
      <c r="H773" s="283"/>
      <c r="I773" s="283"/>
      <c r="J773" s="76"/>
    </row>
    <row r="774" spans="1:10" x14ac:dyDescent="0.25">
      <c r="A774" s="11" t="s">
        <v>293</v>
      </c>
      <c r="B774" s="178">
        <f t="shared" si="62"/>
        <v>1.0522886374117872E-2</v>
      </c>
      <c r="D774" s="283"/>
      <c r="E774" s="283" t="s">
        <v>81</v>
      </c>
      <c r="F774" s="283">
        <v>6955</v>
      </c>
      <c r="G774" s="238">
        <f t="shared" si="63"/>
        <v>1.025811209439528E-3</v>
      </c>
      <c r="H774" s="283"/>
      <c r="I774" s="283"/>
      <c r="J774" s="76"/>
    </row>
    <row r="775" spans="1:10" x14ac:dyDescent="0.25">
      <c r="A775" s="11" t="s">
        <v>293</v>
      </c>
      <c r="B775" s="178">
        <f t="shared" si="62"/>
        <v>8.7016298152643987E-2</v>
      </c>
      <c r="D775" s="283"/>
      <c r="E775" s="283" t="s">
        <v>5</v>
      </c>
      <c r="F775" s="283">
        <v>20000</v>
      </c>
      <c r="G775" s="238">
        <f t="shared" si="63"/>
        <v>2.9498525073746312E-3</v>
      </c>
      <c r="H775" s="283"/>
      <c r="I775" s="283"/>
      <c r="J775" s="76"/>
    </row>
    <row r="776" spans="1:10" x14ac:dyDescent="0.25">
      <c r="A776" s="11" t="s">
        <v>293</v>
      </c>
      <c r="B776" s="178">
        <f t="shared" si="62"/>
        <v>0.195786670843449</v>
      </c>
      <c r="D776" s="283"/>
      <c r="E776" s="283" t="s">
        <v>100</v>
      </c>
      <c r="F776" s="283">
        <v>30000</v>
      </c>
      <c r="G776" s="238">
        <f t="shared" si="63"/>
        <v>4.4247787610619468E-3</v>
      </c>
      <c r="H776" s="283"/>
      <c r="I776" s="283"/>
      <c r="J776" s="76"/>
    </row>
    <row r="777" spans="1:10" x14ac:dyDescent="0.25">
      <c r="A777" s="11" t="s">
        <v>293</v>
      </c>
      <c r="B777" s="178">
        <f t="shared" si="62"/>
        <v>8.505845102287659E-3</v>
      </c>
      <c r="D777" s="283"/>
      <c r="E777" s="283" t="s">
        <v>93</v>
      </c>
      <c r="F777" s="283">
        <v>6253</v>
      </c>
      <c r="G777" s="238">
        <f t="shared" si="63"/>
        <v>9.2227138643067848E-4</v>
      </c>
      <c r="H777" s="283"/>
      <c r="I777" s="283"/>
      <c r="J777" s="76"/>
    </row>
    <row r="778" spans="1:10" x14ac:dyDescent="0.25">
      <c r="A778" s="11" t="s">
        <v>293</v>
      </c>
      <c r="B778" s="178">
        <f t="shared" si="62"/>
        <v>8.7016298152643983E-4</v>
      </c>
      <c r="D778" s="283"/>
      <c r="E778" s="283" t="s">
        <v>39</v>
      </c>
      <c r="F778" s="283">
        <v>2000</v>
      </c>
      <c r="G778" s="238">
        <f t="shared" si="63"/>
        <v>2.9498525073746312E-4</v>
      </c>
      <c r="H778" s="283"/>
      <c r="I778" s="283"/>
      <c r="J778" s="76"/>
    </row>
    <row r="779" spans="1:10" x14ac:dyDescent="0.25">
      <c r="A779" s="11" t="s">
        <v>293</v>
      </c>
      <c r="B779" s="178">
        <f t="shared" si="62"/>
        <v>0.65304515710792621</v>
      </c>
      <c r="D779" s="283"/>
      <c r="E779" s="283" t="s">
        <v>6</v>
      </c>
      <c r="F779" s="283">
        <v>54790</v>
      </c>
      <c r="G779" s="238">
        <f t="shared" si="63"/>
        <v>8.081120943952802E-3</v>
      </c>
      <c r="H779" s="283"/>
      <c r="I779" s="283"/>
      <c r="J779" s="76"/>
    </row>
    <row r="780" spans="1:10" x14ac:dyDescent="0.25">
      <c r="A780" s="11" t="s">
        <v>293</v>
      </c>
      <c r="B780" s="178">
        <f t="shared" si="62"/>
        <v>3.3990741465876555</v>
      </c>
      <c r="D780" s="283"/>
      <c r="E780" s="283" t="s">
        <v>101</v>
      </c>
      <c r="F780" s="283">
        <v>125000</v>
      </c>
      <c r="G780" s="238">
        <f t="shared" si="63"/>
        <v>1.8436578171091445E-2</v>
      </c>
      <c r="H780" s="283"/>
      <c r="I780" s="283"/>
      <c r="J780" s="76"/>
    </row>
    <row r="781" spans="1:10" x14ac:dyDescent="0.25">
      <c r="A781" s="11" t="s">
        <v>293</v>
      </c>
      <c r="B781" s="178">
        <f t="shared" si="62"/>
        <v>0.20925901815159981</v>
      </c>
      <c r="D781" s="283"/>
      <c r="E781" s="283" t="s">
        <v>102</v>
      </c>
      <c r="F781" s="283">
        <v>31015</v>
      </c>
      <c r="G781" s="238">
        <f t="shared" si="63"/>
        <v>4.5744837758112094E-3</v>
      </c>
      <c r="H781" s="283"/>
      <c r="I781" s="283"/>
      <c r="J781" s="76"/>
    </row>
    <row r="782" spans="1:10" x14ac:dyDescent="0.25">
      <c r="A782" s="11" t="s">
        <v>293</v>
      </c>
      <c r="B782" s="178">
        <f t="shared" si="62"/>
        <v>0.11507905430687168</v>
      </c>
      <c r="D782" s="283"/>
      <c r="E782" s="283" t="s">
        <v>82</v>
      </c>
      <c r="F782" s="283">
        <v>23000</v>
      </c>
      <c r="G782" s="238">
        <f t="shared" si="63"/>
        <v>3.3923303834808259E-3</v>
      </c>
      <c r="H782" s="283"/>
      <c r="I782" s="283"/>
      <c r="J782" s="76"/>
    </row>
    <row r="783" spans="1:10" x14ac:dyDescent="0.25">
      <c r="A783" s="11" t="s">
        <v>293</v>
      </c>
      <c r="B783" s="178">
        <f t="shared" si="62"/>
        <v>7.4193576456870356E-5</v>
      </c>
      <c r="D783" s="283"/>
      <c r="E783" s="283" t="s">
        <v>83</v>
      </c>
      <c r="F783" s="283">
        <v>584</v>
      </c>
      <c r="G783" s="238">
        <f t="shared" si="63"/>
        <v>8.6135693215339231E-5</v>
      </c>
      <c r="H783" s="283"/>
      <c r="I783" s="283"/>
      <c r="J783" s="76"/>
    </row>
    <row r="784" spans="1:10" x14ac:dyDescent="0.25">
      <c r="A784" s="11" t="s">
        <v>293</v>
      </c>
      <c r="B784" s="178">
        <f t="shared" si="62"/>
        <v>2819.3280601456663</v>
      </c>
      <c r="D784" s="283"/>
      <c r="E784" s="283" t="s">
        <v>15</v>
      </c>
      <c r="F784" s="283">
        <v>3600000</v>
      </c>
      <c r="G784" s="238">
        <f t="shared" si="63"/>
        <v>0.53097345132743368</v>
      </c>
      <c r="H784" s="283"/>
      <c r="I784" s="283"/>
      <c r="J784" s="76"/>
    </row>
    <row r="785" spans="1:10" x14ac:dyDescent="0.25">
      <c r="A785" s="11" t="s">
        <v>293</v>
      </c>
      <c r="B785" s="178">
        <f t="shared" si="62"/>
        <v>7.8314668337379589E-5</v>
      </c>
      <c r="D785" s="283"/>
      <c r="E785" s="283" t="s">
        <v>103</v>
      </c>
      <c r="F785" s="283">
        <v>600</v>
      </c>
      <c r="G785" s="238">
        <f t="shared" si="63"/>
        <v>8.849557522123894E-5</v>
      </c>
      <c r="H785" s="283"/>
      <c r="I785" s="283"/>
      <c r="J785" s="76"/>
    </row>
    <row r="786" spans="1:10" s="283" customFormat="1" x14ac:dyDescent="0.25">
      <c r="A786" s="11" t="s">
        <v>293</v>
      </c>
      <c r="B786" s="178">
        <f t="shared" si="62"/>
        <v>3.0341734756919966E-4</v>
      </c>
      <c r="C786" s="11"/>
      <c r="E786" s="283" t="s">
        <v>222</v>
      </c>
      <c r="F786" s="283">
        <v>1181</v>
      </c>
      <c r="G786" s="238">
        <f t="shared" si="63"/>
        <v>1.7418879056047196E-4</v>
      </c>
      <c r="J786" s="76"/>
    </row>
    <row r="787" spans="1:10" x14ac:dyDescent="0.25">
      <c r="A787" s="11" t="s">
        <v>293</v>
      </c>
      <c r="B787" s="178">
        <f t="shared" si="62"/>
        <v>5.4385186345402489E-5</v>
      </c>
      <c r="D787" s="283"/>
      <c r="E787" s="283" t="s">
        <v>106</v>
      </c>
      <c r="F787" s="283">
        <v>500</v>
      </c>
      <c r="G787" s="238">
        <f t="shared" si="63"/>
        <v>7.3746312684365781E-5</v>
      </c>
      <c r="H787" s="283"/>
      <c r="I787" s="283"/>
      <c r="J787" s="76"/>
    </row>
    <row r="788" spans="1:10" x14ac:dyDescent="0.25">
      <c r="A788" s="11" t="s">
        <v>293</v>
      </c>
      <c r="B788" s="178">
        <f t="shared" si="62"/>
        <v>1.4272848304487433</v>
      </c>
      <c r="D788" s="283"/>
      <c r="E788" s="283" t="s">
        <v>152</v>
      </c>
      <c r="F788" s="283">
        <v>81000</v>
      </c>
      <c r="G788" s="238">
        <f t="shared" si="63"/>
        <v>1.1946902654867256E-2</v>
      </c>
      <c r="H788" s="283"/>
      <c r="I788" s="283"/>
      <c r="J788" s="76"/>
    </row>
    <row r="789" spans="1:10" x14ac:dyDescent="0.25">
      <c r="A789" s="11" t="s">
        <v>293</v>
      </c>
      <c r="B789" s="178">
        <f t="shared" si="62"/>
        <v>4.894666771086225E-2</v>
      </c>
      <c r="D789" s="283"/>
      <c r="E789" s="283" t="s">
        <v>108</v>
      </c>
      <c r="F789" s="283">
        <v>15000</v>
      </c>
      <c r="G789" s="238">
        <f t="shared" si="63"/>
        <v>2.2123893805309734E-3</v>
      </c>
      <c r="H789" s="283"/>
      <c r="I789" s="283"/>
      <c r="J789" s="76"/>
    </row>
    <row r="790" spans="1:10" x14ac:dyDescent="0.25">
      <c r="A790" s="11" t="s">
        <v>293</v>
      </c>
      <c r="B790" s="178">
        <f t="shared" si="62"/>
        <v>2.5420963096387945</v>
      </c>
      <c r="D790" s="283"/>
      <c r="E790" s="283" t="s">
        <v>94</v>
      </c>
      <c r="F790" s="283">
        <v>108100</v>
      </c>
      <c r="G790" s="238">
        <f t="shared" si="63"/>
        <v>1.5943952802359881E-2</v>
      </c>
      <c r="H790" s="283"/>
      <c r="I790" s="283"/>
      <c r="J790" s="76"/>
    </row>
    <row r="791" spans="1:10" x14ac:dyDescent="0.25">
      <c r="A791" s="11" t="s">
        <v>293</v>
      </c>
      <c r="B791" s="178">
        <f t="shared" si="62"/>
        <v>1.3922607704423037E-4</v>
      </c>
      <c r="D791" s="283"/>
      <c r="E791" s="283" t="s">
        <v>21</v>
      </c>
      <c r="F791" s="283">
        <v>800</v>
      </c>
      <c r="G791" s="238">
        <f t="shared" si="63"/>
        <v>1.1799410029498526E-4</v>
      </c>
      <c r="H791" s="283"/>
      <c r="I791" s="283"/>
      <c r="J791" s="76"/>
    </row>
    <row r="792" spans="1:10" x14ac:dyDescent="0.25">
      <c r="A792" s="11" t="s">
        <v>293</v>
      </c>
      <c r="B792" s="178">
        <f t="shared" si="62"/>
        <v>1.0659496523698889E-4</v>
      </c>
      <c r="D792" s="283"/>
      <c r="E792" s="283" t="s">
        <v>190</v>
      </c>
      <c r="F792" s="283">
        <v>700</v>
      </c>
      <c r="G792" s="238">
        <f t="shared" si="63"/>
        <v>1.032448377581121E-4</v>
      </c>
      <c r="H792" s="283"/>
      <c r="I792" s="283"/>
      <c r="J792" s="76"/>
    </row>
    <row r="793" spans="1:10" x14ac:dyDescent="0.25">
      <c r="A793" s="11" t="s">
        <v>293</v>
      </c>
      <c r="B793" s="178">
        <f t="shared" si="62"/>
        <v>157.17318853821317</v>
      </c>
      <c r="D793" s="283"/>
      <c r="E793" s="283" t="s">
        <v>9</v>
      </c>
      <c r="F793" s="283">
        <v>850000</v>
      </c>
      <c r="G793" s="238">
        <f t="shared" si="63"/>
        <v>0.12536873156342182</v>
      </c>
      <c r="H793" s="283"/>
      <c r="I793" s="283"/>
      <c r="J793" s="76"/>
    </row>
    <row r="794" spans="1:10" x14ac:dyDescent="0.25">
      <c r="A794" s="11" t="s">
        <v>293</v>
      </c>
      <c r="B794" s="178">
        <f t="shared" si="62"/>
        <v>8.317779283377277</v>
      </c>
      <c r="D794" s="283"/>
      <c r="E794" s="283" t="s">
        <v>24</v>
      </c>
      <c r="F794" s="283">
        <v>195539</v>
      </c>
      <c r="G794" s="238">
        <f t="shared" si="63"/>
        <v>2.88405604719764E-2</v>
      </c>
      <c r="H794" s="283"/>
      <c r="I794" s="283"/>
      <c r="J794" s="76"/>
    </row>
    <row r="795" spans="1:10" x14ac:dyDescent="0.25">
      <c r="A795" s="11" t="s">
        <v>293</v>
      </c>
      <c r="B795" s="178">
        <f t="shared" si="62"/>
        <v>0.13596296586350623</v>
      </c>
      <c r="D795" s="283"/>
      <c r="E795" s="283" t="s">
        <v>25</v>
      </c>
      <c r="F795" s="283">
        <v>25000</v>
      </c>
      <c r="G795" s="238">
        <f t="shared" si="63"/>
        <v>3.687315634218289E-3</v>
      </c>
      <c r="H795" s="283"/>
      <c r="I795" s="283"/>
      <c r="J795" s="76"/>
    </row>
    <row r="796" spans="1:10" x14ac:dyDescent="0.25">
      <c r="A796" s="11" t="s">
        <v>293</v>
      </c>
      <c r="B796" s="178">
        <f t="shared" si="62"/>
        <v>1.1277312240582658</v>
      </c>
      <c r="D796" s="283"/>
      <c r="E796" s="283" t="s">
        <v>36</v>
      </c>
      <c r="F796" s="283">
        <v>72000</v>
      </c>
      <c r="G796" s="238">
        <f t="shared" si="63"/>
        <v>1.0619469026548672E-2</v>
      </c>
      <c r="H796" s="283"/>
      <c r="I796" s="283"/>
      <c r="J796" s="76"/>
    </row>
    <row r="797" spans="1:10" x14ac:dyDescent="0.25">
      <c r="A797" s="11" t="s">
        <v>293</v>
      </c>
      <c r="B797" s="178">
        <f t="shared" si="62"/>
        <v>0</v>
      </c>
      <c r="D797" s="283"/>
      <c r="E797" s="283" t="s">
        <v>176</v>
      </c>
      <c r="F797" s="283"/>
      <c r="G797" s="238"/>
      <c r="H797" s="283"/>
      <c r="I797" s="283"/>
      <c r="J797" s="76"/>
    </row>
    <row r="798" spans="1:10" x14ac:dyDescent="0.25">
      <c r="A798" s="11" t="s">
        <v>293</v>
      </c>
      <c r="B798" s="178">
        <f t="shared" si="62"/>
        <v>1.0659496523698886</v>
      </c>
      <c r="D798" s="283"/>
      <c r="E798" s="283" t="s">
        <v>220</v>
      </c>
      <c r="F798" s="283">
        <v>70000</v>
      </c>
      <c r="G798" s="238">
        <f t="shared" si="63"/>
        <v>1.0324483775811209E-2</v>
      </c>
      <c r="H798" s="283"/>
      <c r="I798" s="283"/>
      <c r="J798" s="76"/>
    </row>
    <row r="799" spans="1:10" x14ac:dyDescent="0.25">
      <c r="A799" s="11" t="s">
        <v>293</v>
      </c>
      <c r="B799" s="178">
        <f t="shared" si="62"/>
        <v>8.701629815264398E-6</v>
      </c>
      <c r="D799" s="283"/>
      <c r="E799" s="283" t="s">
        <v>170</v>
      </c>
      <c r="F799" s="283">
        <v>200</v>
      </c>
      <c r="G799" s="238">
        <f t="shared" si="63"/>
        <v>2.9498525073746314E-5</v>
      </c>
      <c r="H799" s="283"/>
      <c r="I799" s="283"/>
      <c r="J799" s="76"/>
    </row>
    <row r="800" spans="1:10" x14ac:dyDescent="0.25">
      <c r="A800" s="11" t="s">
        <v>293</v>
      </c>
      <c r="B800" s="178">
        <f t="shared" si="62"/>
        <v>2.3690187172057324E-3</v>
      </c>
      <c r="D800" s="283"/>
      <c r="E800" s="283" t="s">
        <v>154</v>
      </c>
      <c r="F800" s="283">
        <v>3300</v>
      </c>
      <c r="G800" s="238">
        <f t="shared" si="63"/>
        <v>4.8672566371681417E-4</v>
      </c>
      <c r="H800" s="283"/>
      <c r="I800" s="283"/>
      <c r="J800" s="76"/>
    </row>
    <row r="801" spans="1:10" x14ac:dyDescent="0.25">
      <c r="A801" s="11" t="s">
        <v>293</v>
      </c>
      <c r="B801" s="178">
        <f t="shared" si="62"/>
        <v>9.1628379495479486E-5</v>
      </c>
      <c r="D801" s="283"/>
      <c r="E801" s="283" t="s">
        <v>26</v>
      </c>
      <c r="F801" s="283">
        <v>649</v>
      </c>
      <c r="G801" s="238">
        <f t="shared" si="63"/>
        <v>9.5722713864306781E-5</v>
      </c>
      <c r="H801" s="283"/>
      <c r="I801" s="283"/>
      <c r="J801" s="76"/>
    </row>
    <row r="802" spans="1:10" x14ac:dyDescent="0.25">
      <c r="A802" s="11" t="s">
        <v>293</v>
      </c>
      <c r="B802" s="178">
        <f t="shared" si="62"/>
        <v>4.3875419394627615</v>
      </c>
      <c r="D802" s="283"/>
      <c r="E802" s="283" t="s">
        <v>56</v>
      </c>
      <c r="F802" s="283">
        <v>142017</v>
      </c>
      <c r="G802" s="238">
        <f t="shared" si="63"/>
        <v>2.0946460176991151E-2</v>
      </c>
      <c r="H802" s="283"/>
      <c r="I802" s="283"/>
      <c r="J802" s="76"/>
    </row>
    <row r="803" spans="1:10" x14ac:dyDescent="0.25">
      <c r="A803" s="11" t="s">
        <v>293</v>
      </c>
      <c r="B803" s="178">
        <f t="shared" si="62"/>
        <v>48.280360944474893</v>
      </c>
      <c r="D803" s="283"/>
      <c r="E803" s="283" t="s">
        <v>165</v>
      </c>
      <c r="F803" s="283">
        <v>471102</v>
      </c>
      <c r="G803" s="238">
        <f t="shared" si="63"/>
        <v>6.9484070796460171E-2</v>
      </c>
      <c r="H803" s="283"/>
      <c r="I803" s="283"/>
      <c r="J803" s="76"/>
    </row>
    <row r="804" spans="1:10" x14ac:dyDescent="0.25">
      <c r="A804" s="11" t="s">
        <v>293</v>
      </c>
      <c r="B804" s="178">
        <f t="shared" si="62"/>
        <v>5.4385186345402492E-3</v>
      </c>
      <c r="D804" s="283"/>
      <c r="E804" s="283" t="s">
        <v>139</v>
      </c>
      <c r="F804" s="283">
        <v>5000</v>
      </c>
      <c r="G804" s="238">
        <f t="shared" si="63"/>
        <v>7.3746312684365781E-4</v>
      </c>
      <c r="H804" s="283"/>
      <c r="I804" s="283"/>
      <c r="J804" s="76"/>
    </row>
    <row r="805" spans="1:10" x14ac:dyDescent="0.25">
      <c r="A805" s="11" t="s">
        <v>293</v>
      </c>
      <c r="B805" s="178">
        <f t="shared" si="62"/>
        <v>0.16094534506313027</v>
      </c>
      <c r="D805" s="283"/>
      <c r="E805" s="283" t="s">
        <v>28</v>
      </c>
      <c r="F805" s="283">
        <v>27200</v>
      </c>
      <c r="G805" s="238">
        <f t="shared" si="63"/>
        <v>4.0117994100294981E-3</v>
      </c>
      <c r="H805" s="283"/>
      <c r="I805" s="283"/>
      <c r="J805" s="76"/>
    </row>
    <row r="806" spans="1:10" x14ac:dyDescent="0.25">
      <c r="A806" s="11" t="s">
        <v>293</v>
      </c>
      <c r="B806" s="178">
        <f t="shared" si="62"/>
        <v>2.6471002036181374E-2</v>
      </c>
      <c r="D806" s="283"/>
      <c r="E806" s="283" t="s">
        <v>92</v>
      </c>
      <c r="F806" s="283">
        <v>11031</v>
      </c>
      <c r="G806" s="238">
        <f t="shared" si="63"/>
        <v>1.6269911504424779E-3</v>
      </c>
      <c r="H806" s="283"/>
      <c r="I806" s="283"/>
      <c r="J806" s="76"/>
    </row>
    <row r="807" spans="1:10" x14ac:dyDescent="0.25">
      <c r="A807" s="11" t="s">
        <v>293</v>
      </c>
      <c r="B807" s="178">
        <f t="shared" si="62"/>
        <v>1.3596296586350623E-3</v>
      </c>
      <c r="D807" s="283"/>
      <c r="E807" s="283" t="s">
        <v>118</v>
      </c>
      <c r="F807" s="283">
        <v>2500</v>
      </c>
      <c r="G807" s="238">
        <f t="shared" si="63"/>
        <v>3.687315634218289E-4</v>
      </c>
      <c r="H807" s="283"/>
      <c r="I807" s="283"/>
      <c r="J807" s="76"/>
    </row>
    <row r="808" spans="1:10" x14ac:dyDescent="0.25">
      <c r="A808" s="11" t="s">
        <v>293</v>
      </c>
      <c r="B808" s="178">
        <f t="shared" si="62"/>
        <v>1.7657349396541973E-3</v>
      </c>
      <c r="D808" s="283"/>
      <c r="E808" s="283" t="s">
        <v>29</v>
      </c>
      <c r="F808" s="283">
        <v>2849</v>
      </c>
      <c r="G808" s="238">
        <f t="shared" si="63"/>
        <v>4.2020648967551624E-4</v>
      </c>
      <c r="H808" s="283"/>
      <c r="I808" s="283"/>
      <c r="J808" s="76"/>
    </row>
    <row r="809" spans="1:10" x14ac:dyDescent="0.25">
      <c r="A809" s="11" t="s">
        <v>293</v>
      </c>
      <c r="B809" s="178">
        <f t="shared" si="62"/>
        <v>0.89104689308307439</v>
      </c>
      <c r="D809" s="283"/>
      <c r="E809" s="283" t="s">
        <v>16</v>
      </c>
      <c r="F809" s="283">
        <v>64000</v>
      </c>
      <c r="G809" s="238">
        <f t="shared" si="63"/>
        <v>9.4395280235988199E-3</v>
      </c>
      <c r="H809" s="283"/>
      <c r="I809" s="283"/>
      <c r="J809" s="76"/>
    </row>
    <row r="810" spans="1:10" x14ac:dyDescent="0.25">
      <c r="A810" s="11" t="s">
        <v>293</v>
      </c>
      <c r="B810" s="178">
        <f t="shared" si="62"/>
        <v>1.7620800375910402E-2</v>
      </c>
      <c r="D810" s="283"/>
      <c r="E810" s="283" t="s">
        <v>54</v>
      </c>
      <c r="F810" s="283">
        <v>9000</v>
      </c>
      <c r="G810" s="238">
        <f t="shared" si="63"/>
        <v>1.3274336283185841E-3</v>
      </c>
      <c r="H810" s="283"/>
      <c r="I810" s="283"/>
      <c r="J810" s="76"/>
    </row>
    <row r="811" spans="1:10" x14ac:dyDescent="0.25">
      <c r="A811" s="11" t="s">
        <v>293</v>
      </c>
      <c r="B811" s="178">
        <f t="shared" si="62"/>
        <v>4.2637986094795556E-2</v>
      </c>
      <c r="D811" s="283"/>
      <c r="E811" s="283" t="s">
        <v>120</v>
      </c>
      <c r="F811" s="283">
        <v>14000</v>
      </c>
      <c r="G811" s="238">
        <f t="shared" si="63"/>
        <v>2.0648967551622419E-3</v>
      </c>
      <c r="H811" s="283"/>
      <c r="I811" s="283"/>
      <c r="J811" s="76"/>
    </row>
    <row r="812" spans="1:10" x14ac:dyDescent="0.25">
      <c r="A812" s="11" t="s">
        <v>293</v>
      </c>
      <c r="B812" s="178">
        <f t="shared" si="62"/>
        <v>0</v>
      </c>
      <c r="D812" s="283"/>
      <c r="E812" s="283" t="s">
        <v>121</v>
      </c>
      <c r="F812" s="283"/>
      <c r="G812" s="238"/>
      <c r="H812" s="283"/>
      <c r="I812" s="283"/>
      <c r="J812" s="76"/>
    </row>
    <row r="813" spans="1:10" x14ac:dyDescent="0.25">
      <c r="A813" s="11" t="s">
        <v>293</v>
      </c>
      <c r="B813" s="178">
        <f t="shared" si="62"/>
        <v>0.55786357584775637</v>
      </c>
      <c r="D813" s="283"/>
      <c r="E813" s="283" t="s">
        <v>32</v>
      </c>
      <c r="F813" s="283">
        <v>50640</v>
      </c>
      <c r="G813" s="238">
        <f t="shared" si="63"/>
        <v>7.4690265486725667E-3</v>
      </c>
      <c r="H813" s="283"/>
      <c r="I813" s="283"/>
      <c r="J813" s="76"/>
    </row>
    <row r="814" spans="1:10" x14ac:dyDescent="0.25">
      <c r="A814" s="11" t="s">
        <v>293</v>
      </c>
      <c r="B814" s="178">
        <f t="shared" si="62"/>
        <v>0.12074087438327198</v>
      </c>
      <c r="D814" s="283"/>
      <c r="E814" s="283" t="s">
        <v>161</v>
      </c>
      <c r="F814" s="283">
        <v>23559</v>
      </c>
      <c r="G814" s="238">
        <f t="shared" si="63"/>
        <v>3.474778761061947E-3</v>
      </c>
      <c r="H814" s="283"/>
      <c r="I814" s="283"/>
      <c r="J814" s="76"/>
    </row>
    <row r="815" spans="1:10" x14ac:dyDescent="0.25">
      <c r="A815" s="11" t="s">
        <v>293</v>
      </c>
      <c r="B815" s="178">
        <f t="shared" si="62"/>
        <v>1.0605685644921297E-3</v>
      </c>
      <c r="D815" s="283"/>
      <c r="E815" s="283" t="s">
        <v>166</v>
      </c>
      <c r="F815" s="283">
        <v>2208</v>
      </c>
      <c r="G815" s="238">
        <f t="shared" si="63"/>
        <v>3.2566371681415931E-4</v>
      </c>
      <c r="H815" s="283"/>
      <c r="I815" s="283"/>
      <c r="J815" s="76"/>
    </row>
    <row r="816" spans="1:10" x14ac:dyDescent="0.25">
      <c r="A816" s="11" t="s">
        <v>293</v>
      </c>
      <c r="B816" s="178">
        <f t="shared" si="62"/>
        <v>0.71607041554633166</v>
      </c>
      <c r="D816" s="283"/>
      <c r="E816" s="283" t="s">
        <v>31</v>
      </c>
      <c r="F816" s="283">
        <v>57373</v>
      </c>
      <c r="G816" s="238">
        <f t="shared" si="63"/>
        <v>8.4620943952802355E-3</v>
      </c>
      <c r="H816" s="283"/>
      <c r="I816" s="283"/>
      <c r="J816" s="76"/>
    </row>
    <row r="817" spans="1:10" x14ac:dyDescent="0.25">
      <c r="A817" s="11" t="s">
        <v>293</v>
      </c>
      <c r="B817" s="178">
        <f t="shared" si="62"/>
        <v>0.65806075477937021</v>
      </c>
      <c r="D817" s="283"/>
      <c r="E817" s="283" t="s">
        <v>128</v>
      </c>
      <c r="F817" s="283">
        <v>55000</v>
      </c>
      <c r="G817" s="238">
        <f t="shared" si="63"/>
        <v>8.1120943952802359E-3</v>
      </c>
      <c r="H817" s="283"/>
      <c r="I817" s="283"/>
      <c r="J817" s="76"/>
    </row>
    <row r="818" spans="1:10" x14ac:dyDescent="0.25">
      <c r="A818" s="11" t="s">
        <v>293</v>
      </c>
      <c r="B818" s="178">
        <f t="shared" si="62"/>
        <v>34.806519261057595</v>
      </c>
      <c r="D818" s="283"/>
      <c r="E818" s="283" t="s">
        <v>38</v>
      </c>
      <c r="F818" s="283">
        <v>400000</v>
      </c>
      <c r="G818" s="238">
        <f t="shared" si="63"/>
        <v>5.8997050147492625E-2</v>
      </c>
      <c r="H818" s="283"/>
      <c r="I818" s="283"/>
      <c r="J818" s="76"/>
    </row>
    <row r="819" spans="1:10" x14ac:dyDescent="0.25">
      <c r="A819" s="150" t="s">
        <v>293</v>
      </c>
      <c r="B819" s="131">
        <f t="shared" si="62"/>
        <v>1.1001472742144605</v>
      </c>
      <c r="C819" s="150"/>
      <c r="D819" s="12"/>
      <c r="E819" s="12" t="s">
        <v>47</v>
      </c>
      <c r="F819" s="12">
        <v>71114</v>
      </c>
      <c r="G819" s="237">
        <f t="shared" si="63"/>
        <v>1.0488790560471976E-2</v>
      </c>
      <c r="H819" s="12"/>
      <c r="I819" s="12"/>
      <c r="J819" s="150"/>
    </row>
    <row r="820" spans="1:10" x14ac:dyDescent="0.25">
      <c r="A820" s="11" t="s">
        <v>296</v>
      </c>
      <c r="B820" s="178">
        <f>POWER((F820/$J$820)*100, 2)</f>
        <v>3182.1170282708745</v>
      </c>
      <c r="C820" s="11">
        <f>SUM(B820:B831)</f>
        <v>3615.3773102491045</v>
      </c>
      <c r="D820" s="285"/>
      <c r="E820" s="285" t="s">
        <v>5</v>
      </c>
      <c r="F820" s="285">
        <v>660</v>
      </c>
      <c r="G820" s="238">
        <f>F820/$J$820</f>
        <v>0.5641025641025641</v>
      </c>
      <c r="H820" s="285"/>
      <c r="I820" s="285"/>
      <c r="J820" s="76">
        <v>1170</v>
      </c>
    </row>
    <row r="821" spans="1:10" x14ac:dyDescent="0.25">
      <c r="A821" s="11" t="s">
        <v>296</v>
      </c>
      <c r="B821" s="178">
        <f t="shared" ref="B821:B831" si="64">POWER((F821/$J$820)*100, 2)</f>
        <v>322.15647600262986</v>
      </c>
      <c r="D821" s="285"/>
      <c r="E821" s="285" t="s">
        <v>6</v>
      </c>
      <c r="F821" s="285">
        <v>210</v>
      </c>
      <c r="G821" s="238">
        <f t="shared" ref="G821:G831" si="65">F821/$J$820</f>
        <v>0.17948717948717949</v>
      </c>
      <c r="H821" s="285"/>
      <c r="I821" s="285"/>
      <c r="J821" s="76"/>
    </row>
    <row r="822" spans="1:10" x14ac:dyDescent="0.25">
      <c r="A822" s="11" t="s">
        <v>296</v>
      </c>
      <c r="B822" s="178">
        <f t="shared" si="64"/>
        <v>7.4804587625100449</v>
      </c>
      <c r="D822" s="285"/>
      <c r="E822" s="285" t="s">
        <v>271</v>
      </c>
      <c r="F822" s="285">
        <v>32</v>
      </c>
      <c r="G822" s="238">
        <f t="shared" si="65"/>
        <v>2.735042735042735E-2</v>
      </c>
      <c r="H822" s="285"/>
      <c r="I822" s="285"/>
      <c r="J822" s="76"/>
    </row>
    <row r="823" spans="1:10" x14ac:dyDescent="0.25">
      <c r="A823" s="11" t="s">
        <v>296</v>
      </c>
      <c r="B823" s="178">
        <f t="shared" si="64"/>
        <v>43.312148440353575</v>
      </c>
      <c r="D823" s="285"/>
      <c r="E823" s="285" t="s">
        <v>82</v>
      </c>
      <c r="F823" s="285">
        <v>77</v>
      </c>
      <c r="G823" s="238">
        <f t="shared" si="65"/>
        <v>6.5811965811965814E-2</v>
      </c>
      <c r="H823" s="285"/>
      <c r="I823" s="285"/>
      <c r="J823" s="76"/>
    </row>
    <row r="824" spans="1:10" x14ac:dyDescent="0.25">
      <c r="A824" s="11" t="s">
        <v>296</v>
      </c>
      <c r="B824" s="178">
        <f t="shared" si="64"/>
        <v>26.29848783694937</v>
      </c>
      <c r="D824" s="285"/>
      <c r="E824" s="285" t="s">
        <v>213</v>
      </c>
      <c r="F824" s="285">
        <v>60</v>
      </c>
      <c r="G824" s="238">
        <f t="shared" si="65"/>
        <v>5.128205128205128E-2</v>
      </c>
      <c r="H824" s="285"/>
      <c r="I824" s="285"/>
      <c r="J824" s="76"/>
    </row>
    <row r="825" spans="1:10" x14ac:dyDescent="0.25">
      <c r="A825" s="11" t="s">
        <v>296</v>
      </c>
      <c r="B825" s="178">
        <f t="shared" si="64"/>
        <v>5.7272262400467548</v>
      </c>
      <c r="D825" s="285"/>
      <c r="E825" s="285" t="s">
        <v>273</v>
      </c>
      <c r="F825" s="285">
        <v>28</v>
      </c>
      <c r="G825" s="238">
        <f t="shared" si="65"/>
        <v>2.3931623931623933E-2</v>
      </c>
      <c r="H825" s="285"/>
      <c r="I825" s="285"/>
      <c r="J825" s="76"/>
    </row>
    <row r="826" spans="1:10" x14ac:dyDescent="0.25">
      <c r="A826" s="11" t="s">
        <v>296</v>
      </c>
      <c r="B826" s="178">
        <f t="shared" si="64"/>
        <v>0.46752867265687781</v>
      </c>
      <c r="D826" s="285"/>
      <c r="E826" s="285" t="s">
        <v>27</v>
      </c>
      <c r="F826" s="285">
        <v>8</v>
      </c>
      <c r="G826" s="238">
        <f t="shared" si="65"/>
        <v>6.8376068376068376E-3</v>
      </c>
      <c r="H826" s="285"/>
      <c r="I826" s="285"/>
      <c r="J826" s="76"/>
    </row>
    <row r="827" spans="1:10" x14ac:dyDescent="0.25">
      <c r="A827" s="11" t="s">
        <v>296</v>
      </c>
      <c r="B827" s="178">
        <f t="shared" si="64"/>
        <v>6.5746219592373423E-2</v>
      </c>
      <c r="D827" s="285"/>
      <c r="E827" s="285" t="s">
        <v>84</v>
      </c>
      <c r="F827" s="285">
        <v>3</v>
      </c>
      <c r="G827" s="238">
        <f t="shared" si="65"/>
        <v>2.5641025641025641E-3</v>
      </c>
      <c r="H827" s="285"/>
      <c r="I827" s="285"/>
      <c r="J827" s="76"/>
    </row>
    <row r="828" spans="1:10" x14ac:dyDescent="0.25">
      <c r="A828" s="11" t="s">
        <v>296</v>
      </c>
      <c r="B828" s="178">
        <f t="shared" si="64"/>
        <v>6.5746219592373425</v>
      </c>
      <c r="D828" s="285"/>
      <c r="E828" s="285" t="s">
        <v>139</v>
      </c>
      <c r="F828" s="285">
        <v>30</v>
      </c>
      <c r="G828" s="238">
        <f t="shared" si="65"/>
        <v>2.564102564102564E-2</v>
      </c>
      <c r="H828" s="285"/>
      <c r="I828" s="285"/>
      <c r="J828" s="76"/>
    </row>
    <row r="829" spans="1:10" x14ac:dyDescent="0.25">
      <c r="A829" s="11" t="s">
        <v>296</v>
      </c>
      <c r="B829" s="178">
        <f t="shared" si="64"/>
        <v>20.520125648330776</v>
      </c>
      <c r="D829" s="285"/>
      <c r="E829" s="285" t="s">
        <v>272</v>
      </c>
      <c r="F829" s="285">
        <v>53</v>
      </c>
      <c r="G829" s="238">
        <f t="shared" si="65"/>
        <v>4.5299145299145298E-2</v>
      </c>
      <c r="H829" s="285"/>
      <c r="I829" s="285"/>
      <c r="J829" s="76"/>
    </row>
    <row r="830" spans="1:10" x14ac:dyDescent="0.25">
      <c r="A830" s="11" t="s">
        <v>296</v>
      </c>
      <c r="B830" s="178">
        <f t="shared" si="64"/>
        <v>6.5746219592373423E-2</v>
      </c>
      <c r="D830" s="285"/>
      <c r="E830" s="285" t="s">
        <v>193</v>
      </c>
      <c r="F830" s="285">
        <v>3</v>
      </c>
      <c r="G830" s="238">
        <f t="shared" si="65"/>
        <v>2.5641025641025641E-3</v>
      </c>
      <c r="H830" s="285"/>
      <c r="I830" s="285"/>
      <c r="J830" s="76"/>
    </row>
    <row r="831" spans="1:10" x14ac:dyDescent="0.25">
      <c r="A831" s="150" t="s">
        <v>296</v>
      </c>
      <c r="B831" s="131">
        <f t="shared" si="64"/>
        <v>0.59171597633136097</v>
      </c>
      <c r="C831" s="150"/>
      <c r="D831" s="12"/>
      <c r="E831" s="12" t="s">
        <v>86</v>
      </c>
      <c r="F831" s="12">
        <v>9</v>
      </c>
      <c r="G831" s="237">
        <f t="shared" si="65"/>
        <v>7.6923076923076927E-3</v>
      </c>
      <c r="H831" s="12"/>
      <c r="I831" s="12"/>
      <c r="J831" s="147"/>
    </row>
    <row r="832" spans="1:10" s="289" customFormat="1" x14ac:dyDescent="0.25">
      <c r="A832" s="11" t="s">
        <v>352</v>
      </c>
      <c r="B832" s="178">
        <f>POWER((F832/$J$832)*100, 2)</f>
        <v>8.7187674375348745E-4</v>
      </c>
      <c r="C832" s="11">
        <f>SUM(B832:B849)</f>
        <v>6980.8928211606426</v>
      </c>
      <c r="D832" s="232"/>
      <c r="E832" s="14" t="s">
        <v>5</v>
      </c>
      <c r="F832" s="289">
        <v>15</v>
      </c>
      <c r="G832" s="238">
        <f>F832/$J$832</f>
        <v>2.952755905511811E-4</v>
      </c>
      <c r="H832" s="232"/>
      <c r="I832" s="232"/>
      <c r="J832" s="167">
        <v>50800</v>
      </c>
    </row>
    <row r="833" spans="1:10" x14ac:dyDescent="0.25">
      <c r="A833" s="11" t="s">
        <v>352</v>
      </c>
      <c r="B833" s="178">
        <f t="shared" ref="B833:B849" si="66">POWER((F833/$J$832)*100, 2)</f>
        <v>7.9129247008494037</v>
      </c>
      <c r="D833" s="289"/>
      <c r="E833" s="289" t="s">
        <v>131</v>
      </c>
      <c r="F833" s="289">
        <v>1429</v>
      </c>
      <c r="G833" s="238">
        <f t="shared" ref="G833:G848" si="67">F833/$J$832</f>
        <v>2.8129921259842521E-2</v>
      </c>
      <c r="H833" s="289"/>
      <c r="I833" s="289"/>
      <c r="J833" s="76"/>
    </row>
    <row r="834" spans="1:10" x14ac:dyDescent="0.25">
      <c r="A834" s="11" t="s">
        <v>352</v>
      </c>
      <c r="B834" s="178">
        <f t="shared" si="66"/>
        <v>1.0967201934403867</v>
      </c>
      <c r="D834" s="289"/>
      <c r="E834" s="289" t="s">
        <v>93</v>
      </c>
      <c r="F834" s="289">
        <v>532</v>
      </c>
      <c r="G834" s="238">
        <f t="shared" si="67"/>
        <v>1.0472440944881889E-2</v>
      </c>
      <c r="H834" s="289"/>
      <c r="I834" s="289"/>
      <c r="J834" s="76"/>
    </row>
    <row r="835" spans="1:10" x14ac:dyDescent="0.25">
      <c r="A835" s="11" t="s">
        <v>352</v>
      </c>
      <c r="B835" s="178">
        <f t="shared" si="66"/>
        <v>1.875503751007502E-3</v>
      </c>
      <c r="D835" s="289"/>
      <c r="E835" s="289" t="s">
        <v>6</v>
      </c>
      <c r="F835" s="289">
        <v>22</v>
      </c>
      <c r="G835" s="238">
        <f t="shared" si="67"/>
        <v>4.3307086614173231E-4</v>
      </c>
      <c r="H835" s="289"/>
      <c r="I835" s="289"/>
      <c r="J835" s="76"/>
    </row>
    <row r="836" spans="1:10" x14ac:dyDescent="0.25">
      <c r="A836" s="11" t="s">
        <v>352</v>
      </c>
      <c r="B836" s="178">
        <f t="shared" si="66"/>
        <v>2.7996930993861989E-2</v>
      </c>
      <c r="D836" s="289"/>
      <c r="E836" s="289" t="s">
        <v>102</v>
      </c>
      <c r="F836" s="289">
        <v>85</v>
      </c>
      <c r="G836" s="238">
        <f t="shared" si="67"/>
        <v>1.6732283464566929E-3</v>
      </c>
      <c r="H836" s="289"/>
      <c r="I836" s="289"/>
      <c r="J836" s="76"/>
    </row>
    <row r="837" spans="1:10" x14ac:dyDescent="0.25">
      <c r="A837" s="11" t="s">
        <v>352</v>
      </c>
      <c r="B837" s="178">
        <f t="shared" si="66"/>
        <v>0</v>
      </c>
      <c r="D837" s="289"/>
      <c r="E837" s="289" t="s">
        <v>271</v>
      </c>
      <c r="F837" s="290"/>
      <c r="G837" s="238"/>
      <c r="H837" s="289"/>
      <c r="I837" s="289"/>
      <c r="J837" s="76"/>
    </row>
    <row r="838" spans="1:10" x14ac:dyDescent="0.25">
      <c r="A838" s="11" t="s">
        <v>352</v>
      </c>
      <c r="B838" s="178">
        <f t="shared" si="66"/>
        <v>0</v>
      </c>
      <c r="D838" s="289"/>
      <c r="E838" s="289" t="s">
        <v>82</v>
      </c>
      <c r="F838" s="290"/>
      <c r="G838" s="238"/>
      <c r="H838" s="289"/>
      <c r="I838" s="289"/>
      <c r="J838" s="76"/>
    </row>
    <row r="839" spans="1:10" x14ac:dyDescent="0.25">
      <c r="A839" s="11" t="s">
        <v>352</v>
      </c>
      <c r="B839" s="178">
        <f t="shared" si="66"/>
        <v>6868.1024862049726</v>
      </c>
      <c r="D839" s="289"/>
      <c r="E839" s="289" t="s">
        <v>15</v>
      </c>
      <c r="F839" s="289">
        <v>42100</v>
      </c>
      <c r="G839" s="238">
        <f t="shared" si="67"/>
        <v>0.82874015748031493</v>
      </c>
      <c r="H839" s="289"/>
      <c r="I839" s="289"/>
      <c r="J839" s="76"/>
    </row>
    <row r="840" spans="1:10" x14ac:dyDescent="0.25">
      <c r="A840" s="11" t="s">
        <v>352</v>
      </c>
      <c r="B840" s="178">
        <f t="shared" si="66"/>
        <v>0.96875193750387512</v>
      </c>
      <c r="D840" s="289"/>
      <c r="E840" s="289" t="s">
        <v>220</v>
      </c>
      <c r="F840" s="289">
        <v>500</v>
      </c>
      <c r="G840" s="238">
        <f t="shared" si="67"/>
        <v>9.8425196850393699E-3</v>
      </c>
      <c r="H840" s="289"/>
      <c r="I840" s="289"/>
      <c r="J840" s="76"/>
    </row>
    <row r="841" spans="1:10" x14ac:dyDescent="0.25">
      <c r="A841" s="11" t="s">
        <v>352</v>
      </c>
      <c r="B841" s="178">
        <f t="shared" si="66"/>
        <v>0</v>
      </c>
      <c r="D841" s="289"/>
      <c r="E841" s="289" t="s">
        <v>56</v>
      </c>
      <c r="F841" s="289"/>
      <c r="G841" s="238"/>
      <c r="H841" s="289"/>
      <c r="I841" s="289"/>
      <c r="J841" s="76"/>
    </row>
    <row r="842" spans="1:10" x14ac:dyDescent="0.25">
      <c r="A842" s="11" t="s">
        <v>352</v>
      </c>
      <c r="B842" s="178">
        <f t="shared" si="66"/>
        <v>1.5379905759811517E-2</v>
      </c>
      <c r="D842" s="289"/>
      <c r="E842" s="289" t="s">
        <v>194</v>
      </c>
      <c r="F842" s="289">
        <v>63</v>
      </c>
      <c r="G842" s="238">
        <f t="shared" si="67"/>
        <v>1.2401574803149605E-3</v>
      </c>
      <c r="H842" s="289"/>
      <c r="I842" s="289"/>
      <c r="J842" s="76"/>
    </row>
    <row r="843" spans="1:10" x14ac:dyDescent="0.25">
      <c r="A843" s="11" t="s">
        <v>352</v>
      </c>
      <c r="B843" s="178">
        <f t="shared" si="66"/>
        <v>0</v>
      </c>
      <c r="D843" s="289"/>
      <c r="E843" s="289" t="s">
        <v>92</v>
      </c>
      <c r="F843" s="289"/>
      <c r="G843" s="238"/>
      <c r="H843" s="289"/>
      <c r="I843" s="289"/>
      <c r="J843" s="76"/>
    </row>
    <row r="844" spans="1:10" x14ac:dyDescent="0.25">
      <c r="A844" s="11" t="s">
        <v>352</v>
      </c>
      <c r="B844" s="178">
        <f t="shared" si="66"/>
        <v>1.8879192758385517</v>
      </c>
      <c r="D844" s="289"/>
      <c r="E844" s="289" t="s">
        <v>85</v>
      </c>
      <c r="F844" s="289">
        <v>698</v>
      </c>
      <c r="G844" s="238">
        <f t="shared" si="67"/>
        <v>1.3740157480314961E-2</v>
      </c>
      <c r="H844" s="289"/>
      <c r="I844" s="289"/>
      <c r="J844" s="76"/>
    </row>
    <row r="845" spans="1:10" x14ac:dyDescent="0.25">
      <c r="A845" s="11" t="s">
        <v>352</v>
      </c>
      <c r="B845" s="178">
        <f t="shared" si="66"/>
        <v>100.78895157790315</v>
      </c>
      <c r="D845" s="289"/>
      <c r="E845" s="289" t="s">
        <v>16</v>
      </c>
      <c r="F845" s="289">
        <v>5100</v>
      </c>
      <c r="G845" s="238">
        <f t="shared" si="67"/>
        <v>0.10039370078740158</v>
      </c>
      <c r="H845" s="289"/>
      <c r="I845" s="289"/>
      <c r="J845" s="76"/>
    </row>
    <row r="846" spans="1:10" x14ac:dyDescent="0.25">
      <c r="A846" s="11" t="s">
        <v>352</v>
      </c>
      <c r="B846" s="178">
        <f t="shared" si="66"/>
        <v>7.813565627131254E-2</v>
      </c>
      <c r="D846" s="289"/>
      <c r="E846" s="289" t="s">
        <v>272</v>
      </c>
      <c r="F846" s="289">
        <v>142</v>
      </c>
      <c r="G846" s="238">
        <f t="shared" si="67"/>
        <v>2.7952755905511812E-3</v>
      </c>
      <c r="H846" s="289"/>
      <c r="I846" s="289"/>
      <c r="J846" s="76"/>
    </row>
    <row r="847" spans="1:10" x14ac:dyDescent="0.25">
      <c r="A847" s="11" t="s">
        <v>352</v>
      </c>
      <c r="B847" s="178">
        <f t="shared" si="66"/>
        <v>9.6875193750387487E-3</v>
      </c>
      <c r="D847" s="289"/>
      <c r="E847" s="289" t="s">
        <v>161</v>
      </c>
      <c r="F847" s="289">
        <v>50</v>
      </c>
      <c r="G847" s="238">
        <f t="shared" si="67"/>
        <v>9.8425196850393699E-4</v>
      </c>
      <c r="H847" s="289"/>
      <c r="I847" s="289"/>
      <c r="J847" s="76"/>
    </row>
    <row r="848" spans="1:10" x14ac:dyDescent="0.25">
      <c r="A848" s="11" t="s">
        <v>352</v>
      </c>
      <c r="B848" s="178">
        <f t="shared" si="66"/>
        <v>1.1198772397544793E-3</v>
      </c>
      <c r="D848" s="289"/>
      <c r="E848" s="289" t="s">
        <v>193</v>
      </c>
      <c r="F848" s="289">
        <v>17</v>
      </c>
      <c r="G848" s="238">
        <f t="shared" si="67"/>
        <v>3.3464566929133856E-4</v>
      </c>
      <c r="H848" s="289"/>
      <c r="I848" s="289"/>
      <c r="J848" s="76"/>
    </row>
    <row r="849" spans="1:10" x14ac:dyDescent="0.25">
      <c r="A849" s="150" t="s">
        <v>352</v>
      </c>
      <c r="B849" s="131">
        <f t="shared" si="66"/>
        <v>0</v>
      </c>
      <c r="C849" s="150"/>
      <c r="D849" s="12"/>
      <c r="E849" s="12" t="s">
        <v>129</v>
      </c>
      <c r="F849" s="12"/>
      <c r="G849" s="237"/>
      <c r="H849" s="12"/>
      <c r="I849" s="12"/>
      <c r="J849" s="147"/>
    </row>
    <row r="850" spans="1:10" x14ac:dyDescent="0.25">
      <c r="A850" s="11" t="s">
        <v>297</v>
      </c>
      <c r="B850" s="178">
        <f>POWER((F850/$J$850)*100, 2)</f>
        <v>5.2604999579160001</v>
      </c>
      <c r="C850" s="11">
        <f>SUM(B850:B858)</f>
        <v>2969.1720674466228</v>
      </c>
      <c r="D850" s="289"/>
      <c r="E850" s="289" t="s">
        <v>210</v>
      </c>
      <c r="F850" s="289">
        <v>750</v>
      </c>
      <c r="G850" s="238">
        <f>F850/$J$850</f>
        <v>2.2935779816513763E-2</v>
      </c>
      <c r="H850" s="289"/>
      <c r="I850" s="289"/>
      <c r="J850" s="76">
        <v>32700</v>
      </c>
    </row>
    <row r="851" spans="1:10" x14ac:dyDescent="0.25">
      <c r="A851" s="11" t="s">
        <v>297</v>
      </c>
      <c r="B851" s="178">
        <f t="shared" ref="B851:B858" si="68">POWER((F851/$J$850)*100, 2)</f>
        <v>27.027279783781765</v>
      </c>
      <c r="D851" s="289"/>
      <c r="E851" s="289" t="s">
        <v>82</v>
      </c>
      <c r="F851" s="289">
        <v>1700</v>
      </c>
      <c r="G851" s="238">
        <f t="shared" ref="G851:G858" si="69">F851/$J$850</f>
        <v>5.1987767584097858E-2</v>
      </c>
      <c r="H851" s="289"/>
      <c r="I851" s="289"/>
      <c r="J851" s="76"/>
    </row>
    <row r="852" spans="1:10" x14ac:dyDescent="0.25">
      <c r="A852" s="11" t="s">
        <v>297</v>
      </c>
      <c r="B852" s="178">
        <f t="shared" si="68"/>
        <v>2394.1119808471044</v>
      </c>
      <c r="D852" s="289"/>
      <c r="E852" s="289" t="s">
        <v>83</v>
      </c>
      <c r="F852" s="289">
        <v>16000</v>
      </c>
      <c r="G852" s="238">
        <f t="shared" si="69"/>
        <v>0.4892966360856269</v>
      </c>
      <c r="H852" s="289"/>
      <c r="I852" s="289"/>
      <c r="J852" s="76"/>
    </row>
    <row r="853" spans="1:10" x14ac:dyDescent="0.25">
      <c r="A853" s="11" t="s">
        <v>297</v>
      </c>
      <c r="B853" s="178">
        <f t="shared" si="68"/>
        <v>58.449999532399993</v>
      </c>
      <c r="D853" s="289"/>
      <c r="E853" s="289" t="s">
        <v>36</v>
      </c>
      <c r="F853" s="289">
        <v>2500</v>
      </c>
      <c r="G853" s="238">
        <f t="shared" si="69"/>
        <v>7.64525993883792E-2</v>
      </c>
      <c r="H853" s="289"/>
      <c r="I853" s="289"/>
      <c r="J853" s="76"/>
    </row>
    <row r="854" spans="1:10" x14ac:dyDescent="0.25">
      <c r="A854" s="11" t="s">
        <v>297</v>
      </c>
      <c r="B854" s="178">
        <f t="shared" si="68"/>
        <v>233.79999812959997</v>
      </c>
      <c r="D854" s="289"/>
      <c r="E854" s="289" t="s">
        <v>92</v>
      </c>
      <c r="F854" s="289">
        <v>5000</v>
      </c>
      <c r="G854" s="238">
        <f t="shared" si="69"/>
        <v>0.1529051987767584</v>
      </c>
      <c r="H854" s="289"/>
      <c r="I854" s="289"/>
      <c r="J854" s="76"/>
    </row>
    <row r="855" spans="1:10" x14ac:dyDescent="0.25">
      <c r="A855" s="11" t="s">
        <v>297</v>
      </c>
      <c r="B855" s="178">
        <f t="shared" si="68"/>
        <v>13.466879892264963</v>
      </c>
      <c r="D855" s="289"/>
      <c r="E855" s="289" t="s">
        <v>16</v>
      </c>
      <c r="F855" s="289">
        <v>1200</v>
      </c>
      <c r="G855" s="238">
        <f t="shared" si="69"/>
        <v>3.669724770642202E-2</v>
      </c>
      <c r="H855" s="289"/>
      <c r="I855" s="289"/>
      <c r="J855" s="76"/>
    </row>
    <row r="856" spans="1:10" x14ac:dyDescent="0.25">
      <c r="A856" s="11" t="s">
        <v>297</v>
      </c>
      <c r="B856" s="178">
        <f t="shared" si="68"/>
        <v>233.79999812959997</v>
      </c>
      <c r="D856" s="289"/>
      <c r="E856" s="289" t="s">
        <v>38</v>
      </c>
      <c r="F856" s="289">
        <v>5000</v>
      </c>
      <c r="G856" s="238">
        <f t="shared" si="69"/>
        <v>0.1529051987767584</v>
      </c>
      <c r="H856" s="289"/>
      <c r="I856" s="289"/>
      <c r="J856" s="76"/>
    </row>
    <row r="857" spans="1:10" x14ac:dyDescent="0.25">
      <c r="A857" s="11" t="s">
        <v>297</v>
      </c>
      <c r="B857" s="178">
        <f t="shared" si="68"/>
        <v>0</v>
      </c>
      <c r="D857" s="289"/>
      <c r="E857" s="289" t="s">
        <v>129</v>
      </c>
      <c r="F857" s="290"/>
      <c r="G857" s="238"/>
      <c r="H857" s="289"/>
      <c r="I857" s="289"/>
      <c r="J857" s="76"/>
    </row>
    <row r="858" spans="1:10" x14ac:dyDescent="0.25">
      <c r="A858" s="150" t="s">
        <v>297</v>
      </c>
      <c r="B858" s="131">
        <f t="shared" si="68"/>
        <v>3.2554311739565502</v>
      </c>
      <c r="C858" s="150"/>
      <c r="D858" s="12"/>
      <c r="E858" s="12" t="s">
        <v>171</v>
      </c>
      <c r="F858" s="12">
        <v>590</v>
      </c>
      <c r="G858" s="237">
        <f t="shared" si="69"/>
        <v>1.8042813455657492E-2</v>
      </c>
      <c r="H858" s="12"/>
      <c r="I858" s="12"/>
      <c r="J858" s="147"/>
    </row>
    <row r="859" spans="1:10" x14ac:dyDescent="0.25">
      <c r="A859" s="11" t="s">
        <v>299</v>
      </c>
      <c r="B859" s="178">
        <f>POWER((F859/$J$859)*100, 2)</f>
        <v>1.023391022174148E-2</v>
      </c>
      <c r="C859" s="11">
        <f>SUM(B859:B870)</f>
        <v>6011.163384599784</v>
      </c>
      <c r="D859" s="291"/>
      <c r="E859" s="291" t="s">
        <v>5</v>
      </c>
      <c r="F859" s="291">
        <v>174</v>
      </c>
      <c r="G859" s="238">
        <f>F859/$J$859</f>
        <v>1.0116279069767441E-3</v>
      </c>
      <c r="H859" s="291"/>
      <c r="I859" s="291"/>
      <c r="J859" s="76">
        <v>172000</v>
      </c>
    </row>
    <row r="860" spans="1:10" s="291" customFormat="1" x14ac:dyDescent="0.25">
      <c r="A860" s="11" t="s">
        <v>299</v>
      </c>
      <c r="B860" s="178">
        <f t="shared" ref="B860:B861" si="70">POWER((F860/$J$859)*100, 2)</f>
        <v>1.3520822065981611E-2</v>
      </c>
      <c r="C860" s="11"/>
      <c r="E860" s="291" t="s">
        <v>202</v>
      </c>
      <c r="F860" s="291">
        <v>200</v>
      </c>
      <c r="G860" s="238">
        <f>F860/$J$859</f>
        <v>1.1627906976744186E-3</v>
      </c>
      <c r="J860" s="76"/>
    </row>
    <row r="861" spans="1:10" x14ac:dyDescent="0.25">
      <c r="A861" s="11" t="s">
        <v>299</v>
      </c>
      <c r="B861" s="178">
        <f t="shared" si="70"/>
        <v>20.213388656030286</v>
      </c>
      <c r="D861" s="291"/>
      <c r="E861" s="291" t="s">
        <v>315</v>
      </c>
      <c r="F861" s="291">
        <v>7733</v>
      </c>
      <c r="G861" s="238">
        <f t="shared" ref="G861:G870" si="71">F861/$J$859</f>
        <v>4.4959302325581395E-2</v>
      </c>
      <c r="H861" s="291"/>
      <c r="I861" s="291"/>
      <c r="J861" s="76"/>
    </row>
    <row r="862" spans="1:10" x14ac:dyDescent="0.25">
      <c r="A862" s="11" t="s">
        <v>299</v>
      </c>
      <c r="B862" s="178">
        <f t="shared" ref="B862:B870" si="72">POWER((F862/$J$859)*100, 2)</f>
        <v>0.15355462412114654</v>
      </c>
      <c r="D862" s="291"/>
      <c r="E862" s="291" t="s">
        <v>103</v>
      </c>
      <c r="F862" s="291">
        <v>674</v>
      </c>
      <c r="G862" s="238">
        <f t="shared" si="71"/>
        <v>3.9186046511627904E-3</v>
      </c>
      <c r="H862" s="291"/>
      <c r="I862" s="291"/>
      <c r="J862" s="76"/>
    </row>
    <row r="863" spans="1:10" x14ac:dyDescent="0.25">
      <c r="A863" s="11" t="s">
        <v>299</v>
      </c>
      <c r="B863" s="178">
        <f t="shared" si="72"/>
        <v>8.7919145484045447E-2</v>
      </c>
      <c r="D863" s="291"/>
      <c r="E863" s="291" t="s">
        <v>134</v>
      </c>
      <c r="F863" s="291">
        <v>510</v>
      </c>
      <c r="G863" s="238">
        <f t="shared" si="71"/>
        <v>2.9651162790697676E-3</v>
      </c>
      <c r="H863" s="291"/>
      <c r="I863" s="291"/>
      <c r="J863" s="76"/>
    </row>
    <row r="864" spans="1:10" x14ac:dyDescent="0.25">
      <c r="A864" s="11" t="s">
        <v>299</v>
      </c>
      <c r="B864" s="178">
        <f t="shared" si="72"/>
        <v>0.21149303677663597</v>
      </c>
      <c r="D864" s="291"/>
      <c r="E864" s="291" t="s">
        <v>111</v>
      </c>
      <c r="F864" s="291">
        <v>791</v>
      </c>
      <c r="G864" s="238">
        <f t="shared" si="71"/>
        <v>4.5988372093023252E-3</v>
      </c>
      <c r="H864" s="291"/>
      <c r="I864" s="291"/>
      <c r="J864" s="76"/>
    </row>
    <row r="865" spans="1:10" x14ac:dyDescent="0.25">
      <c r="A865" s="11" t="s">
        <v>299</v>
      </c>
      <c r="B865" s="178">
        <f t="shared" si="72"/>
        <v>1.352082206598161E-4</v>
      </c>
      <c r="D865" s="291"/>
      <c r="E865" s="291" t="s">
        <v>118</v>
      </c>
      <c r="F865" s="291">
        <v>20</v>
      </c>
      <c r="G865" s="238">
        <f t="shared" si="71"/>
        <v>1.1627906976744187E-4</v>
      </c>
      <c r="H865" s="291"/>
      <c r="I865" s="291"/>
      <c r="J865" s="76"/>
    </row>
    <row r="866" spans="1:10" x14ac:dyDescent="0.25">
      <c r="A866" s="11" t="s">
        <v>299</v>
      </c>
      <c r="B866" s="178">
        <f t="shared" si="72"/>
        <v>246.41698215251486</v>
      </c>
      <c r="D866" s="291"/>
      <c r="E866" s="291" t="s">
        <v>16</v>
      </c>
      <c r="F866" s="291">
        <v>27000</v>
      </c>
      <c r="G866" s="238">
        <f t="shared" si="71"/>
        <v>0.15697674418604651</v>
      </c>
      <c r="H866" s="291"/>
      <c r="I866" s="291"/>
      <c r="J866" s="76"/>
    </row>
    <row r="867" spans="1:10" x14ac:dyDescent="0.25">
      <c r="A867" s="11" t="s">
        <v>299</v>
      </c>
      <c r="B867" s="178">
        <f t="shared" si="72"/>
        <v>8.4505137912385062E-6</v>
      </c>
      <c r="D867" s="291"/>
      <c r="E867" s="291" t="s">
        <v>37</v>
      </c>
      <c r="F867" s="291">
        <v>5</v>
      </c>
      <c r="G867" s="238">
        <f t="shared" si="71"/>
        <v>2.9069767441860467E-5</v>
      </c>
      <c r="H867" s="291"/>
      <c r="I867" s="291"/>
      <c r="J867" s="76"/>
    </row>
    <row r="868" spans="1:10" x14ac:dyDescent="0.25">
      <c r="A868" s="11" t="s">
        <v>299</v>
      </c>
      <c r="B868" s="178">
        <f t="shared" si="72"/>
        <v>5739.55998140887</v>
      </c>
      <c r="D868" s="291"/>
      <c r="E868" s="291" t="s">
        <v>316</v>
      </c>
      <c r="F868" s="291">
        <v>130307</v>
      </c>
      <c r="G868" s="238">
        <f t="shared" si="71"/>
        <v>0.75759883720930232</v>
      </c>
      <c r="H868" s="291"/>
      <c r="I868" s="291"/>
      <c r="J868" s="76"/>
    </row>
    <row r="869" spans="1:10" x14ac:dyDescent="0.25">
      <c r="A869" s="11" t="s">
        <v>299</v>
      </c>
      <c r="B869" s="178">
        <f t="shared" si="72"/>
        <v>4.4051176311519749</v>
      </c>
      <c r="D869" s="291"/>
      <c r="E869" s="291" t="s">
        <v>38</v>
      </c>
      <c r="F869" s="291">
        <v>3610</v>
      </c>
      <c r="G869" s="238">
        <f t="shared" si="71"/>
        <v>2.0988372093023257E-2</v>
      </c>
      <c r="H869" s="291"/>
      <c r="I869" s="291"/>
      <c r="J869" s="76"/>
    </row>
    <row r="870" spans="1:10" x14ac:dyDescent="0.25">
      <c r="A870" s="150" t="s">
        <v>299</v>
      </c>
      <c r="B870" s="131">
        <f t="shared" si="72"/>
        <v>9.1049553812871845E-2</v>
      </c>
      <c r="C870" s="150"/>
      <c r="D870" s="12"/>
      <c r="E870" s="12" t="s">
        <v>353</v>
      </c>
      <c r="F870" s="12">
        <v>519</v>
      </c>
      <c r="G870" s="237">
        <f t="shared" si="71"/>
        <v>3.0174418604651163E-3</v>
      </c>
      <c r="H870" s="12"/>
      <c r="I870" s="12"/>
      <c r="J870" s="147"/>
    </row>
    <row r="871" spans="1:10" x14ac:dyDescent="0.25">
      <c r="A871" s="11" t="s">
        <v>298</v>
      </c>
      <c r="B871" s="178">
        <f>POWER((F871/$J$871)*100, 2)</f>
        <v>1.373291015625E-4</v>
      </c>
      <c r="C871" s="11">
        <f>SUM(B871:B968)</f>
        <v>771.09318748321516</v>
      </c>
      <c r="D871" s="292"/>
      <c r="E871" s="292" t="s">
        <v>97</v>
      </c>
      <c r="F871" s="292">
        <v>300</v>
      </c>
      <c r="G871" s="238">
        <f>F871/$J$871</f>
        <v>1.171875E-4</v>
      </c>
      <c r="H871" s="292"/>
      <c r="I871" s="292"/>
      <c r="J871" s="76">
        <v>2560000</v>
      </c>
    </row>
    <row r="872" spans="1:10" x14ac:dyDescent="0.25">
      <c r="A872" s="11" t="s">
        <v>298</v>
      </c>
      <c r="B872" s="178">
        <f t="shared" ref="B872:B936" si="73">POWER((F872/$J$871)*100, 2)</f>
        <v>1.43176181640625</v>
      </c>
      <c r="D872" s="292"/>
      <c r="E872" s="292" t="s">
        <v>81</v>
      </c>
      <c r="F872" s="292">
        <v>30632</v>
      </c>
      <c r="G872" s="238">
        <f>F872/$J$871</f>
        <v>1.1965625000000001E-2</v>
      </c>
      <c r="H872" s="292"/>
      <c r="I872" s="292"/>
      <c r="J872" s="76"/>
    </row>
    <row r="873" spans="1:10" x14ac:dyDescent="0.25">
      <c r="A873" s="11" t="s">
        <v>298</v>
      </c>
      <c r="B873" s="178">
        <f t="shared" si="73"/>
        <v>5.5084228515625E-3</v>
      </c>
      <c r="D873" s="292"/>
      <c r="E873" s="292" t="s">
        <v>210</v>
      </c>
      <c r="F873" s="292">
        <v>1900</v>
      </c>
      <c r="G873" s="238">
        <f t="shared" ref="G873:G936" si="74">F873/$J$871</f>
        <v>7.4218750000000001E-4</v>
      </c>
      <c r="H873" s="292"/>
      <c r="I873" s="292"/>
      <c r="J873" s="76"/>
    </row>
    <row r="874" spans="1:10" x14ac:dyDescent="0.25">
      <c r="A874" s="11" t="s">
        <v>298</v>
      </c>
      <c r="B874" s="178">
        <f t="shared" si="73"/>
        <v>119.71437072753906</v>
      </c>
      <c r="D874" s="292"/>
      <c r="E874" s="292" t="s">
        <v>5</v>
      </c>
      <c r="F874" s="292">
        <v>280100</v>
      </c>
      <c r="G874" s="238">
        <f t="shared" si="74"/>
        <v>0.10941406250000001</v>
      </c>
      <c r="H874" s="292"/>
      <c r="I874" s="292"/>
      <c r="J874" s="76"/>
    </row>
    <row r="875" spans="1:10" x14ac:dyDescent="0.25">
      <c r="A875" s="11" t="s">
        <v>298</v>
      </c>
      <c r="B875" s="178">
        <f t="shared" si="73"/>
        <v>1.5258789062500001E-9</v>
      </c>
      <c r="D875" s="292"/>
      <c r="E875" s="292" t="s">
        <v>365</v>
      </c>
      <c r="F875" s="292">
        <v>1</v>
      </c>
      <c r="G875" s="238">
        <f t="shared" si="74"/>
        <v>3.9062500000000002E-7</v>
      </c>
      <c r="H875" s="292"/>
      <c r="I875" s="292"/>
      <c r="J875" s="76"/>
    </row>
    <row r="876" spans="1:10" x14ac:dyDescent="0.25">
      <c r="A876" s="11" t="s">
        <v>298</v>
      </c>
      <c r="B876" s="178">
        <f t="shared" si="73"/>
        <v>3.9062500000000002E-7</v>
      </c>
      <c r="D876" s="292"/>
      <c r="E876" s="292" t="s">
        <v>366</v>
      </c>
      <c r="F876" s="292">
        <v>16</v>
      </c>
      <c r="G876" s="238">
        <f t="shared" si="74"/>
        <v>6.2500000000000003E-6</v>
      </c>
      <c r="H876" s="292"/>
      <c r="I876" s="292"/>
      <c r="J876" s="76"/>
    </row>
    <row r="877" spans="1:10" x14ac:dyDescent="0.25">
      <c r="A877" s="11" t="s">
        <v>298</v>
      </c>
      <c r="B877" s="178">
        <f t="shared" si="73"/>
        <v>0.23442996978759767</v>
      </c>
      <c r="D877" s="292"/>
      <c r="E877" s="292" t="s">
        <v>93</v>
      </c>
      <c r="F877" s="292">
        <v>12395</v>
      </c>
      <c r="G877" s="238">
        <f t="shared" si="74"/>
        <v>4.8417968750000002E-3</v>
      </c>
      <c r="H877" s="292"/>
      <c r="I877" s="292"/>
      <c r="J877" s="76"/>
    </row>
    <row r="878" spans="1:10" x14ac:dyDescent="0.25">
      <c r="A878" s="11" t="s">
        <v>298</v>
      </c>
      <c r="B878" s="178">
        <f t="shared" si="73"/>
        <v>6.1035156250000003E-9</v>
      </c>
      <c r="D878" s="292"/>
      <c r="E878" s="292" t="s">
        <v>202</v>
      </c>
      <c r="F878" s="292">
        <v>2</v>
      </c>
      <c r="G878" s="238">
        <f t="shared" si="74"/>
        <v>7.8125000000000004E-7</v>
      </c>
      <c r="H878" s="292"/>
      <c r="I878" s="292"/>
      <c r="J878" s="76"/>
    </row>
    <row r="879" spans="1:10" x14ac:dyDescent="0.25">
      <c r="A879" s="11" t="s">
        <v>298</v>
      </c>
      <c r="B879" s="178">
        <f t="shared" si="73"/>
        <v>2.8061484619140629</v>
      </c>
      <c r="D879" s="292"/>
      <c r="E879" s="292" t="s">
        <v>6</v>
      </c>
      <c r="F879" s="292">
        <v>42884</v>
      </c>
      <c r="G879" s="238">
        <f t="shared" si="74"/>
        <v>1.6751562500000001E-2</v>
      </c>
      <c r="H879" s="292"/>
      <c r="I879" s="292"/>
      <c r="J879" s="76"/>
    </row>
    <row r="880" spans="1:10" x14ac:dyDescent="0.25">
      <c r="A880" s="11" t="s">
        <v>298</v>
      </c>
      <c r="B880" s="178">
        <f t="shared" si="73"/>
        <v>3.6187744140625004E-3</v>
      </c>
      <c r="D880" s="292"/>
      <c r="E880" s="292" t="s">
        <v>101</v>
      </c>
      <c r="F880" s="292">
        <v>1540</v>
      </c>
      <c r="G880" s="238">
        <f t="shared" si="74"/>
        <v>6.0156249999999999E-4</v>
      </c>
      <c r="H880" s="292"/>
      <c r="I880" s="292"/>
      <c r="J880" s="76"/>
    </row>
    <row r="881" spans="1:10" x14ac:dyDescent="0.25">
      <c r="A881" s="11" t="s">
        <v>298</v>
      </c>
      <c r="B881" s="178">
        <f t="shared" si="73"/>
        <v>8.0018615722656257E-5</v>
      </c>
      <c r="D881" s="292"/>
      <c r="E881" s="292" t="s">
        <v>168</v>
      </c>
      <c r="F881" s="292">
        <v>229</v>
      </c>
      <c r="G881" s="238">
        <f t="shared" si="74"/>
        <v>8.9453125000000001E-5</v>
      </c>
      <c r="H881" s="292"/>
      <c r="I881" s="292"/>
      <c r="J881" s="76"/>
    </row>
    <row r="882" spans="1:10" x14ac:dyDescent="0.25">
      <c r="A882" s="11" t="s">
        <v>298</v>
      </c>
      <c r="B882" s="178">
        <f t="shared" si="73"/>
        <v>6.103515625E-5</v>
      </c>
      <c r="D882" s="292"/>
      <c r="E882" s="292" t="s">
        <v>355</v>
      </c>
      <c r="F882" s="292">
        <v>200</v>
      </c>
      <c r="G882" s="238">
        <f t="shared" si="74"/>
        <v>7.8125000000000002E-5</v>
      </c>
      <c r="H882" s="292"/>
      <c r="I882" s="292"/>
      <c r="J882" s="76"/>
    </row>
    <row r="883" spans="1:10" x14ac:dyDescent="0.25">
      <c r="A883" s="11" t="s">
        <v>298</v>
      </c>
      <c r="B883" s="178">
        <f t="shared" si="73"/>
        <v>2.6279449462890631E-4</v>
      </c>
      <c r="D883" s="292"/>
      <c r="E883" s="292" t="s">
        <v>102</v>
      </c>
      <c r="F883" s="292">
        <v>415</v>
      </c>
      <c r="G883" s="238">
        <f t="shared" si="74"/>
        <v>1.6210937500000001E-4</v>
      </c>
      <c r="H883" s="292"/>
      <c r="I883" s="292"/>
      <c r="J883" s="76"/>
    </row>
    <row r="884" spans="1:10" x14ac:dyDescent="0.25">
      <c r="A884" s="11" t="s">
        <v>298</v>
      </c>
      <c r="B884" s="178">
        <f t="shared" si="73"/>
        <v>5.4931640625E-4</v>
      </c>
      <c r="D884" s="292"/>
      <c r="E884" s="292" t="s">
        <v>367</v>
      </c>
      <c r="F884" s="292">
        <v>600</v>
      </c>
      <c r="G884" s="238">
        <f t="shared" si="74"/>
        <v>2.3437499999999999E-4</v>
      </c>
      <c r="H884" s="292"/>
      <c r="I884" s="292"/>
      <c r="J884" s="76"/>
    </row>
    <row r="885" spans="1:10" x14ac:dyDescent="0.25">
      <c r="A885" s="11" t="s">
        <v>298</v>
      </c>
      <c r="B885" s="178">
        <f t="shared" si="73"/>
        <v>38.515114784240723</v>
      </c>
      <c r="D885" s="292"/>
      <c r="E885" s="292" t="s">
        <v>82</v>
      </c>
      <c r="F885" s="292">
        <v>158875</v>
      </c>
      <c r="G885" s="238">
        <f t="shared" si="74"/>
        <v>6.2060546874999997E-2</v>
      </c>
      <c r="H885" s="292"/>
      <c r="I885" s="292"/>
      <c r="J885" s="76"/>
    </row>
    <row r="886" spans="1:10" x14ac:dyDescent="0.25">
      <c r="A886" s="11" t="s">
        <v>298</v>
      </c>
      <c r="B886" s="178">
        <f t="shared" si="73"/>
        <v>1.7639160156249997E-6</v>
      </c>
      <c r="D886" s="292"/>
      <c r="E886" s="292" t="s">
        <v>368</v>
      </c>
      <c r="F886" s="292">
        <v>34</v>
      </c>
      <c r="G886" s="238">
        <f t="shared" si="74"/>
        <v>1.3281249999999999E-5</v>
      </c>
      <c r="H886" s="292"/>
      <c r="I886" s="292"/>
      <c r="J886" s="76"/>
    </row>
    <row r="887" spans="1:10" x14ac:dyDescent="0.25">
      <c r="A887" s="11" t="s">
        <v>298</v>
      </c>
      <c r="B887" s="178">
        <f t="shared" si="73"/>
        <v>2.7786024917602532</v>
      </c>
      <c r="D887" s="292"/>
      <c r="E887" s="292" t="s">
        <v>83</v>
      </c>
      <c r="F887" s="292">
        <v>42673</v>
      </c>
      <c r="G887" s="238">
        <f t="shared" si="74"/>
        <v>1.6669140624999999E-2</v>
      </c>
      <c r="H887" s="292"/>
      <c r="I887" s="292"/>
      <c r="J887" s="76"/>
    </row>
    <row r="888" spans="1:10" x14ac:dyDescent="0.25">
      <c r="A888" s="11" t="s">
        <v>298</v>
      </c>
      <c r="B888" s="178">
        <f t="shared" si="73"/>
        <v>52.22320556640625</v>
      </c>
      <c r="D888" s="292"/>
      <c r="E888" s="292" t="s">
        <v>15</v>
      </c>
      <c r="F888" s="292">
        <v>185000</v>
      </c>
      <c r="G888" s="238">
        <f t="shared" si="74"/>
        <v>7.2265625E-2</v>
      </c>
      <c r="H888" s="292"/>
      <c r="I888" s="292"/>
      <c r="J888" s="76"/>
    </row>
    <row r="889" spans="1:10" x14ac:dyDescent="0.25">
      <c r="A889" s="11" t="s">
        <v>298</v>
      </c>
      <c r="B889" s="178">
        <f t="shared" si="73"/>
        <v>0.72602381744384747</v>
      </c>
      <c r="D889" s="292"/>
      <c r="E889" s="292" t="s">
        <v>103</v>
      </c>
      <c r="F889" s="292">
        <v>21813</v>
      </c>
      <c r="G889" s="238">
        <f t="shared" si="74"/>
        <v>8.5207031249999992E-3</v>
      </c>
      <c r="H889" s="292"/>
      <c r="I889" s="292"/>
      <c r="J889" s="76"/>
    </row>
    <row r="890" spans="1:10" x14ac:dyDescent="0.25">
      <c r="A890" s="11" t="s">
        <v>298</v>
      </c>
      <c r="B890" s="178">
        <f t="shared" si="73"/>
        <v>5.6964263916015626E-2</v>
      </c>
      <c r="D890" s="292"/>
      <c r="E890" s="292" t="s">
        <v>213</v>
      </c>
      <c r="F890" s="292">
        <f>10+6100</f>
        <v>6110</v>
      </c>
      <c r="G890" s="238">
        <f t="shared" si="74"/>
        <v>2.38671875E-3</v>
      </c>
      <c r="H890" s="292"/>
      <c r="I890" s="292"/>
      <c r="J890" s="76"/>
    </row>
    <row r="891" spans="1:10" x14ac:dyDescent="0.25">
      <c r="A891" s="11" t="s">
        <v>298</v>
      </c>
      <c r="B891" s="178">
        <f t="shared" si="73"/>
        <v>1.52587890625E-5</v>
      </c>
      <c r="D891" s="292"/>
      <c r="E891" s="292" t="s">
        <v>332</v>
      </c>
      <c r="F891" s="292">
        <v>100</v>
      </c>
      <c r="G891" s="238">
        <f t="shared" si="74"/>
        <v>3.9062500000000001E-5</v>
      </c>
      <c r="H891" s="292"/>
      <c r="I891" s="292"/>
      <c r="J891" s="76"/>
    </row>
    <row r="892" spans="1:10" x14ac:dyDescent="0.25">
      <c r="A892" s="11" t="s">
        <v>298</v>
      </c>
      <c r="B892" s="178">
        <f t="shared" si="73"/>
        <v>2.0574316406250008E-2</v>
      </c>
      <c r="D892" s="292"/>
      <c r="E892" s="292" t="s">
        <v>340</v>
      </c>
      <c r="F892" s="292">
        <v>3672</v>
      </c>
      <c r="G892" s="238">
        <f t="shared" si="74"/>
        <v>1.4343750000000001E-3</v>
      </c>
      <c r="H892" s="292"/>
      <c r="I892" s="292"/>
      <c r="J892" s="76"/>
    </row>
    <row r="893" spans="1:10" x14ac:dyDescent="0.25">
      <c r="A893" s="11" t="s">
        <v>298</v>
      </c>
      <c r="B893" s="178">
        <f t="shared" si="73"/>
        <v>1.52587890625E-3</v>
      </c>
      <c r="D893" s="292"/>
      <c r="E893" s="292" t="s">
        <v>142</v>
      </c>
      <c r="F893" s="292">
        <v>1000</v>
      </c>
      <c r="G893" s="238">
        <f t="shared" si="74"/>
        <v>3.9062500000000002E-4</v>
      </c>
      <c r="H893" s="292"/>
      <c r="I893" s="292"/>
      <c r="J893" s="76"/>
    </row>
    <row r="894" spans="1:10" x14ac:dyDescent="0.25">
      <c r="A894" s="11" t="s">
        <v>298</v>
      </c>
      <c r="B894" s="178">
        <f t="shared" si="73"/>
        <v>0</v>
      </c>
      <c r="D894" s="292"/>
      <c r="E894" s="292" t="s">
        <v>18</v>
      </c>
      <c r="F894" s="292"/>
      <c r="G894" s="238"/>
      <c r="H894" s="292"/>
      <c r="I894" s="292"/>
      <c r="J894" s="76"/>
    </row>
    <row r="895" spans="1:10" x14ac:dyDescent="0.25">
      <c r="A895" s="11" t="s">
        <v>298</v>
      </c>
      <c r="B895" s="178">
        <f t="shared" si="73"/>
        <v>1.3778724670410154E-2</v>
      </c>
      <c r="D895" s="292"/>
      <c r="E895" s="292" t="s">
        <v>222</v>
      </c>
      <c r="F895" s="292">
        <v>3005</v>
      </c>
      <c r="G895" s="238">
        <f t="shared" si="74"/>
        <v>1.173828125E-3</v>
      </c>
      <c r="H895" s="292"/>
      <c r="I895" s="292"/>
      <c r="J895" s="76"/>
    </row>
    <row r="896" spans="1:10" x14ac:dyDescent="0.25">
      <c r="A896" s="11" t="s">
        <v>298</v>
      </c>
      <c r="B896" s="178">
        <f t="shared" si="73"/>
        <v>0</v>
      </c>
      <c r="D896" s="292"/>
      <c r="E896" s="292" t="s">
        <v>320</v>
      </c>
      <c r="F896" s="292"/>
      <c r="G896" s="238"/>
      <c r="H896" s="292"/>
      <c r="I896" s="292"/>
      <c r="J896" s="76"/>
    </row>
    <row r="897" spans="1:10" x14ac:dyDescent="0.25">
      <c r="A897" s="11" t="s">
        <v>298</v>
      </c>
      <c r="B897" s="178">
        <f t="shared" si="73"/>
        <v>1.52587890625E-5</v>
      </c>
      <c r="D897" s="292"/>
      <c r="E897" s="292" t="s">
        <v>369</v>
      </c>
      <c r="F897" s="292">
        <v>100</v>
      </c>
      <c r="G897" s="238">
        <f t="shared" si="74"/>
        <v>3.9062500000000001E-5</v>
      </c>
      <c r="H897" s="292"/>
      <c r="I897" s="292"/>
      <c r="J897" s="76"/>
    </row>
    <row r="898" spans="1:10" x14ac:dyDescent="0.25">
      <c r="A898" s="11" t="s">
        <v>298</v>
      </c>
      <c r="B898" s="178">
        <f t="shared" si="73"/>
        <v>1.7469787597656244E-5</v>
      </c>
      <c r="D898" s="292"/>
      <c r="E898" s="292" t="s">
        <v>342</v>
      </c>
      <c r="F898" s="292">
        <v>107</v>
      </c>
      <c r="G898" s="238">
        <f t="shared" si="74"/>
        <v>4.1796874999999998E-5</v>
      </c>
      <c r="H898" s="292"/>
      <c r="I898" s="292"/>
      <c r="J898" s="76"/>
    </row>
    <row r="899" spans="1:10" x14ac:dyDescent="0.25">
      <c r="A899" s="11" t="s">
        <v>298</v>
      </c>
      <c r="B899" s="178">
        <f t="shared" si="73"/>
        <v>2.2758551025390622E-2</v>
      </c>
      <c r="D899" s="292"/>
      <c r="E899" s="292" t="s">
        <v>273</v>
      </c>
      <c r="F899" s="292">
        <v>3862</v>
      </c>
      <c r="G899" s="238">
        <f t="shared" si="74"/>
        <v>1.50859375E-3</v>
      </c>
      <c r="H899" s="292"/>
      <c r="I899" s="292"/>
      <c r="J899" s="76"/>
    </row>
    <row r="900" spans="1:10" x14ac:dyDescent="0.25">
      <c r="A900" s="11" t="s">
        <v>298</v>
      </c>
      <c r="B900" s="178">
        <f t="shared" si="73"/>
        <v>2.2711431884765623E-2</v>
      </c>
      <c r="D900" s="292"/>
      <c r="E900" s="292" t="s">
        <v>52</v>
      </c>
      <c r="F900" s="292">
        <v>3858</v>
      </c>
      <c r="G900" s="238">
        <f t="shared" si="74"/>
        <v>1.5070312499999999E-3</v>
      </c>
      <c r="H900" s="292"/>
      <c r="I900" s="292"/>
      <c r="J900" s="76"/>
    </row>
    <row r="901" spans="1:10" x14ac:dyDescent="0.25">
      <c r="A901" s="11" t="s">
        <v>298</v>
      </c>
      <c r="B901" s="178">
        <f t="shared" si="73"/>
        <v>4.7034765625000002E-2</v>
      </c>
      <c r="D901" s="292"/>
      <c r="E901" s="292" t="s">
        <v>134</v>
      </c>
      <c r="F901" s="292">
        <v>5552</v>
      </c>
      <c r="G901" s="238">
        <f t="shared" si="74"/>
        <v>2.1687500000000001E-3</v>
      </c>
      <c r="H901" s="292"/>
      <c r="I901" s="292"/>
      <c r="J901" s="76"/>
    </row>
    <row r="902" spans="1:10" x14ac:dyDescent="0.25">
      <c r="A902" s="11" t="s">
        <v>298</v>
      </c>
      <c r="B902" s="178">
        <f t="shared" si="73"/>
        <v>1.373291015625E-2</v>
      </c>
      <c r="D902" s="292"/>
      <c r="E902" s="292" t="s">
        <v>19</v>
      </c>
      <c r="F902" s="292">
        <v>3000</v>
      </c>
      <c r="G902" s="238">
        <f t="shared" si="74"/>
        <v>1.171875E-3</v>
      </c>
      <c r="H902" s="292"/>
      <c r="I902" s="292"/>
      <c r="J902" s="76"/>
    </row>
    <row r="903" spans="1:10" x14ac:dyDescent="0.25">
      <c r="A903" s="11" t="s">
        <v>298</v>
      </c>
      <c r="B903" s="178">
        <f t="shared" si="73"/>
        <v>2.5176763916015622E-2</v>
      </c>
      <c r="D903" s="292"/>
      <c r="E903" s="292" t="s">
        <v>275</v>
      </c>
      <c r="F903" s="292">
        <v>4062</v>
      </c>
      <c r="G903" s="238">
        <f t="shared" si="74"/>
        <v>1.58671875E-3</v>
      </c>
      <c r="H903" s="292"/>
      <c r="I903" s="292"/>
      <c r="J903" s="76"/>
    </row>
    <row r="904" spans="1:10" x14ac:dyDescent="0.25">
      <c r="A904" s="11" t="s">
        <v>298</v>
      </c>
      <c r="B904" s="178">
        <f t="shared" si="73"/>
        <v>7.4768066406250016E-6</v>
      </c>
      <c r="D904" s="292"/>
      <c r="E904" s="292" t="s">
        <v>187</v>
      </c>
      <c r="F904" s="292">
        <v>70</v>
      </c>
      <c r="G904" s="238">
        <f t="shared" si="74"/>
        <v>2.7343750000000001E-5</v>
      </c>
      <c r="H904" s="292"/>
      <c r="I904" s="292"/>
      <c r="J904" s="76"/>
    </row>
    <row r="905" spans="1:10" x14ac:dyDescent="0.25">
      <c r="A905" s="11" t="s">
        <v>298</v>
      </c>
      <c r="B905" s="178">
        <f t="shared" si="73"/>
        <v>6.103515625E-3</v>
      </c>
      <c r="D905" s="292"/>
      <c r="E905" s="292" t="s">
        <v>108</v>
      </c>
      <c r="F905" s="292">
        <v>2000</v>
      </c>
      <c r="G905" s="238">
        <f t="shared" si="74"/>
        <v>7.8125000000000004E-4</v>
      </c>
      <c r="H905" s="292"/>
      <c r="I905" s="292"/>
      <c r="J905" s="76"/>
    </row>
    <row r="906" spans="1:10" x14ac:dyDescent="0.25">
      <c r="A906" s="11" t="s">
        <v>298</v>
      </c>
      <c r="B906" s="178">
        <f t="shared" si="73"/>
        <v>7.1266056533813495</v>
      </c>
      <c r="D906" s="292"/>
      <c r="E906" s="292" t="s">
        <v>20</v>
      </c>
      <c r="F906" s="292">
        <v>68341</v>
      </c>
      <c r="G906" s="238">
        <f t="shared" si="74"/>
        <v>2.6695703125000001E-2</v>
      </c>
      <c r="H906" s="292"/>
      <c r="I906" s="292"/>
      <c r="J906" s="76"/>
    </row>
    <row r="907" spans="1:10" x14ac:dyDescent="0.25">
      <c r="A907" s="11" t="s">
        <v>298</v>
      </c>
      <c r="B907" s="178">
        <f t="shared" si="73"/>
        <v>3.08990478515625E-2</v>
      </c>
      <c r="D907" s="292"/>
      <c r="E907" s="292" t="s">
        <v>190</v>
      </c>
      <c r="F907" s="292">
        <v>4500</v>
      </c>
      <c r="G907" s="238">
        <f t="shared" si="74"/>
        <v>1.7578125E-3</v>
      </c>
      <c r="H907" s="292"/>
      <c r="I907" s="292"/>
      <c r="J907" s="76"/>
    </row>
    <row r="908" spans="1:10" x14ac:dyDescent="0.25">
      <c r="A908" s="11" t="s">
        <v>298</v>
      </c>
      <c r="B908" s="178">
        <f t="shared" si="73"/>
        <v>0.4006988906860352</v>
      </c>
      <c r="D908" s="292"/>
      <c r="E908" s="292" t="s">
        <v>356</v>
      </c>
      <c r="F908" s="292">
        <v>16205</v>
      </c>
      <c r="G908" s="238">
        <f t="shared" si="74"/>
        <v>6.3300781250000002E-3</v>
      </c>
      <c r="H908" s="292"/>
      <c r="I908" s="292"/>
      <c r="J908" s="76"/>
    </row>
    <row r="909" spans="1:10" x14ac:dyDescent="0.25">
      <c r="A909" s="11" t="s">
        <v>298</v>
      </c>
      <c r="B909" s="178">
        <f t="shared" si="73"/>
        <v>0.30694196929931633</v>
      </c>
      <c r="D909" s="292"/>
      <c r="E909" s="292" t="s">
        <v>357</v>
      </c>
      <c r="F909" s="292">
        <v>14183</v>
      </c>
      <c r="G909" s="238">
        <f t="shared" si="74"/>
        <v>5.5402343749999996E-3</v>
      </c>
      <c r="H909" s="292"/>
      <c r="I909" s="292"/>
      <c r="J909" s="76"/>
    </row>
    <row r="910" spans="1:10" x14ac:dyDescent="0.25">
      <c r="A910" s="11" t="s">
        <v>298</v>
      </c>
      <c r="B910" s="178">
        <f t="shared" si="73"/>
        <v>3.1923638916015615E-2</v>
      </c>
      <c r="D910" s="292"/>
      <c r="E910" s="292" t="s">
        <v>227</v>
      </c>
      <c r="F910" s="292">
        <v>4574</v>
      </c>
      <c r="G910" s="238">
        <f t="shared" si="74"/>
        <v>1.7867187499999999E-3</v>
      </c>
      <c r="H910" s="292"/>
      <c r="I910" s="292"/>
      <c r="J910" s="76"/>
    </row>
    <row r="911" spans="1:10" x14ac:dyDescent="0.25">
      <c r="A911" s="11" t="s">
        <v>298</v>
      </c>
      <c r="B911" s="178">
        <f t="shared" si="73"/>
        <v>2.08892822265625E-2</v>
      </c>
      <c r="D911" s="292"/>
      <c r="E911" s="292" t="s">
        <v>9</v>
      </c>
      <c r="F911" s="292">
        <v>3700</v>
      </c>
      <c r="G911" s="238">
        <f t="shared" si="74"/>
        <v>1.4453125E-3</v>
      </c>
      <c r="H911" s="292"/>
      <c r="I911" s="292"/>
      <c r="J911" s="76"/>
    </row>
    <row r="912" spans="1:10" x14ac:dyDescent="0.25">
      <c r="A912" s="11" t="s">
        <v>298</v>
      </c>
      <c r="B912" s="178">
        <f t="shared" si="73"/>
        <v>42.093231629943851</v>
      </c>
      <c r="D912" s="292"/>
      <c r="E912" s="292" t="s">
        <v>23</v>
      </c>
      <c r="F912" s="292">
        <v>166091</v>
      </c>
      <c r="G912" s="238">
        <f t="shared" si="74"/>
        <v>6.4879296875000006E-2</v>
      </c>
      <c r="H912" s="292"/>
      <c r="I912" s="292"/>
      <c r="J912" s="76"/>
    </row>
    <row r="913" spans="1:10" x14ac:dyDescent="0.25">
      <c r="A913" s="11" t="s">
        <v>298</v>
      </c>
      <c r="B913" s="178">
        <f t="shared" si="73"/>
        <v>5.6249999999999998E-5</v>
      </c>
      <c r="D913" s="292"/>
      <c r="E913" s="292" t="s">
        <v>250</v>
      </c>
      <c r="F913" s="292">
        <v>192</v>
      </c>
      <c r="G913" s="238">
        <f t="shared" si="74"/>
        <v>7.4999999999999993E-5</v>
      </c>
      <c r="H913" s="292"/>
      <c r="I913" s="292"/>
      <c r="J913" s="76"/>
    </row>
    <row r="914" spans="1:10" x14ac:dyDescent="0.25">
      <c r="A914" s="11" t="s">
        <v>298</v>
      </c>
      <c r="B914" s="178">
        <f t="shared" si="73"/>
        <v>3.8606109619140617E-4</v>
      </c>
      <c r="D914" s="292"/>
      <c r="E914" s="292" t="s">
        <v>25</v>
      </c>
      <c r="F914" s="292">
        <v>503</v>
      </c>
      <c r="G914" s="238">
        <f t="shared" si="74"/>
        <v>1.9648437499999999E-4</v>
      </c>
      <c r="H914" s="292"/>
      <c r="I914" s="292"/>
      <c r="J914" s="76"/>
    </row>
    <row r="915" spans="1:10" x14ac:dyDescent="0.25">
      <c r="A915" s="11" t="s">
        <v>298</v>
      </c>
      <c r="B915" s="178">
        <f t="shared" si="73"/>
        <v>6.9879150390624975E-5</v>
      </c>
      <c r="D915" s="292"/>
      <c r="E915" s="292" t="s">
        <v>10</v>
      </c>
      <c r="F915" s="292">
        <v>214</v>
      </c>
      <c r="G915" s="238">
        <f t="shared" si="74"/>
        <v>8.3593749999999996E-5</v>
      </c>
      <c r="H915" s="292"/>
      <c r="I915" s="292"/>
      <c r="J915" s="76"/>
    </row>
    <row r="916" spans="1:10" x14ac:dyDescent="0.25">
      <c r="A916" s="11" t="s">
        <v>298</v>
      </c>
      <c r="B916" s="178">
        <f t="shared" si="73"/>
        <v>9.3191871643066387E-2</v>
      </c>
      <c r="D916" s="292"/>
      <c r="E916" s="292" t="s">
        <v>111</v>
      </c>
      <c r="F916" s="292">
        <v>7815</v>
      </c>
      <c r="G916" s="238">
        <f t="shared" si="74"/>
        <v>3.0527343749999999E-3</v>
      </c>
      <c r="H916" s="292"/>
      <c r="I916" s="292"/>
      <c r="J916" s="76"/>
    </row>
    <row r="917" spans="1:10" x14ac:dyDescent="0.25">
      <c r="A917" s="11" t="s">
        <v>298</v>
      </c>
      <c r="B917" s="178">
        <f t="shared" si="73"/>
        <v>1.1206207275390625</v>
      </c>
      <c r="D917" s="292"/>
      <c r="E917" s="292" t="s">
        <v>41</v>
      </c>
      <c r="F917" s="292">
        <v>27100</v>
      </c>
      <c r="G917" s="238">
        <f t="shared" si="74"/>
        <v>1.05859375E-2</v>
      </c>
      <c r="H917" s="292"/>
      <c r="I917" s="292"/>
      <c r="J917" s="76"/>
    </row>
    <row r="918" spans="1:10" x14ac:dyDescent="0.25">
      <c r="A918" s="11" t="s">
        <v>298</v>
      </c>
      <c r="B918" s="178">
        <f t="shared" si="73"/>
        <v>3.642311096191406E-3</v>
      </c>
      <c r="D918" s="292"/>
      <c r="E918" s="292" t="s">
        <v>176</v>
      </c>
      <c r="F918" s="292">
        <v>1545</v>
      </c>
      <c r="G918" s="238">
        <f t="shared" si="74"/>
        <v>6.0351562499999999E-4</v>
      </c>
      <c r="H918" s="292"/>
      <c r="I918" s="292"/>
      <c r="J918" s="76"/>
    </row>
    <row r="919" spans="1:10" x14ac:dyDescent="0.25">
      <c r="A919" s="11" t="s">
        <v>298</v>
      </c>
      <c r="B919" s="178">
        <f t="shared" si="73"/>
        <v>6.646728515625E-2</v>
      </c>
      <c r="D919" s="292"/>
      <c r="E919" s="292" t="s">
        <v>220</v>
      </c>
      <c r="F919" s="292">
        <v>6600</v>
      </c>
      <c r="G919" s="238">
        <f t="shared" si="74"/>
        <v>2.5781250000000001E-3</v>
      </c>
      <c r="H919" s="292"/>
      <c r="I919" s="292"/>
      <c r="J919" s="76"/>
    </row>
    <row r="920" spans="1:10" x14ac:dyDescent="0.25">
      <c r="A920" s="11" t="s">
        <v>298</v>
      </c>
      <c r="B920" s="178">
        <f t="shared" si="73"/>
        <v>8.7890624999999998E-7</v>
      </c>
      <c r="D920" s="292"/>
      <c r="E920" s="292" t="s">
        <v>170</v>
      </c>
      <c r="F920" s="292">
        <v>24</v>
      </c>
      <c r="G920" s="238">
        <f t="shared" si="74"/>
        <v>9.3749999999999992E-6</v>
      </c>
      <c r="H920" s="292"/>
      <c r="I920" s="292"/>
      <c r="J920" s="76"/>
    </row>
    <row r="921" spans="1:10" x14ac:dyDescent="0.25">
      <c r="A921" s="11" t="s">
        <v>298</v>
      </c>
      <c r="B921" s="178">
        <f t="shared" si="73"/>
        <v>0.87890625</v>
      </c>
      <c r="D921" s="292"/>
      <c r="E921" s="292" t="s">
        <v>266</v>
      </c>
      <c r="F921" s="292">
        <v>24000</v>
      </c>
      <c r="G921" s="238">
        <f t="shared" si="74"/>
        <v>9.3749999999999997E-3</v>
      </c>
      <c r="H921" s="292"/>
      <c r="I921" s="292"/>
      <c r="J921" s="76"/>
    </row>
    <row r="922" spans="1:10" s="292" customFormat="1" x14ac:dyDescent="0.25">
      <c r="A922" s="11" t="s">
        <v>298</v>
      </c>
      <c r="B922" s="178">
        <f t="shared" si="73"/>
        <v>0</v>
      </c>
      <c r="C922" s="11"/>
      <c r="E922" s="292" t="s">
        <v>154</v>
      </c>
      <c r="G922" s="238"/>
      <c r="J922" s="76"/>
    </row>
    <row r="923" spans="1:10" x14ac:dyDescent="0.25">
      <c r="A923" s="11" t="s">
        <v>298</v>
      </c>
      <c r="B923" s="178">
        <f t="shared" si="73"/>
        <v>4.9575805664062512E-6</v>
      </c>
      <c r="D923" s="292"/>
      <c r="E923" s="292" t="s">
        <v>195</v>
      </c>
      <c r="F923" s="292">
        <v>57</v>
      </c>
      <c r="G923" s="238">
        <f t="shared" si="74"/>
        <v>2.2265625000000001E-5</v>
      </c>
      <c r="H923" s="292"/>
      <c r="I923" s="292"/>
      <c r="J923" s="76"/>
    </row>
    <row r="924" spans="1:10" x14ac:dyDescent="0.25">
      <c r="A924" s="11" t="s">
        <v>298</v>
      </c>
      <c r="B924" s="178">
        <f t="shared" si="73"/>
        <v>0</v>
      </c>
      <c r="D924" s="292"/>
      <c r="E924" s="292" t="s">
        <v>358</v>
      </c>
      <c r="F924" s="292"/>
      <c r="G924" s="238"/>
      <c r="H924" s="292"/>
      <c r="I924" s="292"/>
      <c r="J924" s="76"/>
    </row>
    <row r="925" spans="1:10" x14ac:dyDescent="0.25">
      <c r="A925" s="11" t="s">
        <v>298</v>
      </c>
      <c r="B925" s="178">
        <f t="shared" si="73"/>
        <v>2.3988685607910155E-2</v>
      </c>
      <c r="D925" s="292"/>
      <c r="E925" s="292" t="s">
        <v>26</v>
      </c>
      <c r="F925" s="292">
        <v>3965</v>
      </c>
      <c r="G925" s="238">
        <f t="shared" si="74"/>
        <v>1.5488281250000001E-3</v>
      </c>
      <c r="H925" s="292"/>
      <c r="I925" s="292"/>
      <c r="J925" s="76"/>
    </row>
    <row r="926" spans="1:10" x14ac:dyDescent="0.25">
      <c r="A926" s="11" t="s">
        <v>298</v>
      </c>
      <c r="B926" s="178">
        <f t="shared" si="73"/>
        <v>2.7286910156249999</v>
      </c>
      <c r="D926" s="292"/>
      <c r="E926" s="292" t="s">
        <v>333</v>
      </c>
      <c r="F926" s="292">
        <v>42288</v>
      </c>
      <c r="G926" s="238">
        <f t="shared" si="74"/>
        <v>1.6518749999999999E-2</v>
      </c>
      <c r="H926" s="292"/>
      <c r="I926" s="292"/>
      <c r="J926" s="76"/>
    </row>
    <row r="927" spans="1:10" x14ac:dyDescent="0.25">
      <c r="A927" s="11" t="s">
        <v>298</v>
      </c>
      <c r="B927" s="178">
        <f t="shared" si="73"/>
        <v>0.84575324859619128</v>
      </c>
      <c r="D927" s="292"/>
      <c r="E927" s="292" t="s">
        <v>56</v>
      </c>
      <c r="F927" s="292">
        <v>23543</v>
      </c>
      <c r="G927" s="238">
        <f t="shared" si="74"/>
        <v>9.1964843749999994E-3</v>
      </c>
      <c r="H927" s="292"/>
      <c r="I927" s="292"/>
      <c r="J927" s="76"/>
    </row>
    <row r="928" spans="1:10" x14ac:dyDescent="0.25">
      <c r="A928" s="11" t="s">
        <v>298</v>
      </c>
      <c r="B928" s="178">
        <f t="shared" si="73"/>
        <v>0.28534793853759766</v>
      </c>
      <c r="D928" s="292"/>
      <c r="E928" s="292" t="s">
        <v>194</v>
      </c>
      <c r="F928" s="292">
        <v>13675</v>
      </c>
      <c r="G928" s="238">
        <f t="shared" si="74"/>
        <v>5.3417968749999998E-3</v>
      </c>
      <c r="H928" s="292"/>
      <c r="I928" s="292"/>
      <c r="J928" s="76"/>
    </row>
    <row r="929" spans="1:10" x14ac:dyDescent="0.25">
      <c r="A929" s="11" t="s">
        <v>298</v>
      </c>
      <c r="B929" s="178">
        <f t="shared" si="73"/>
        <v>2.1644302368164065E-3</v>
      </c>
      <c r="D929" s="292"/>
      <c r="E929" s="292" t="s">
        <v>165</v>
      </c>
      <c r="F929" s="292">
        <v>1191</v>
      </c>
      <c r="G929" s="238">
        <f t="shared" si="74"/>
        <v>4.6523437499999999E-4</v>
      </c>
      <c r="H929" s="292"/>
      <c r="I929" s="292"/>
      <c r="J929" s="76"/>
    </row>
    <row r="930" spans="1:10" x14ac:dyDescent="0.25">
      <c r="A930" s="11" t="s">
        <v>298</v>
      </c>
      <c r="B930" s="178">
        <f t="shared" si="73"/>
        <v>7.3852539062499998E-7</v>
      </c>
      <c r="D930" s="292"/>
      <c r="E930" s="292" t="s">
        <v>27</v>
      </c>
      <c r="F930" s="292">
        <v>22</v>
      </c>
      <c r="G930" s="238">
        <f t="shared" si="74"/>
        <v>8.5937500000000005E-6</v>
      </c>
      <c r="H930" s="292"/>
      <c r="I930" s="292"/>
      <c r="J930" s="76"/>
    </row>
    <row r="931" spans="1:10" x14ac:dyDescent="0.25">
      <c r="A931" s="11" t="s">
        <v>298</v>
      </c>
      <c r="B931" s="178">
        <f t="shared" si="73"/>
        <v>1.1173150634765627E-2</v>
      </c>
      <c r="D931" s="292"/>
      <c r="E931" s="292" t="s">
        <v>84</v>
      </c>
      <c r="F931" s="292">
        <v>2706</v>
      </c>
      <c r="G931" s="238">
        <f t="shared" si="74"/>
        <v>1.05703125E-3</v>
      </c>
      <c r="H931" s="292"/>
      <c r="I931" s="292"/>
      <c r="J931" s="76"/>
    </row>
    <row r="932" spans="1:10" x14ac:dyDescent="0.25">
      <c r="A932" s="11" t="s">
        <v>298</v>
      </c>
      <c r="B932" s="178">
        <f t="shared" si="73"/>
        <v>0.14909854888916019</v>
      </c>
      <c r="D932" s="292"/>
      <c r="E932" s="292" t="s">
        <v>116</v>
      </c>
      <c r="F932" s="292">
        <v>9885</v>
      </c>
      <c r="G932" s="238">
        <f t="shared" si="74"/>
        <v>3.8613281250000002E-3</v>
      </c>
      <c r="H932" s="292"/>
      <c r="I932" s="292"/>
      <c r="J932" s="76"/>
    </row>
    <row r="933" spans="1:10" x14ac:dyDescent="0.25">
      <c r="A933" s="11" t="s">
        <v>298</v>
      </c>
      <c r="B933" s="178">
        <f t="shared" si="73"/>
        <v>2.2499999999999999E-2</v>
      </c>
      <c r="D933" s="292"/>
      <c r="E933" s="292" t="s">
        <v>324</v>
      </c>
      <c r="F933" s="292">
        <v>3840</v>
      </c>
      <c r="G933" s="238">
        <f t="shared" si="74"/>
        <v>1.5E-3</v>
      </c>
      <c r="H933" s="292"/>
      <c r="I933" s="292"/>
      <c r="J933" s="76"/>
    </row>
    <row r="934" spans="1:10" x14ac:dyDescent="0.25">
      <c r="A934" s="11" t="s">
        <v>298</v>
      </c>
      <c r="B934" s="178">
        <f t="shared" si="73"/>
        <v>1.3732910156249999E-6</v>
      </c>
      <c r="D934" s="292"/>
      <c r="E934" s="292" t="s">
        <v>343</v>
      </c>
      <c r="F934" s="292">
        <v>30</v>
      </c>
      <c r="G934" s="238">
        <f t="shared" si="74"/>
        <v>1.171875E-5</v>
      </c>
      <c r="H934" s="292"/>
      <c r="I934" s="292"/>
      <c r="J934" s="76"/>
    </row>
    <row r="935" spans="1:10" x14ac:dyDescent="0.25">
      <c r="A935" s="11" t="s">
        <v>298</v>
      </c>
      <c r="B935" s="178">
        <f t="shared" si="73"/>
        <v>2.0889282226562499E-6</v>
      </c>
      <c r="D935" s="292"/>
      <c r="E935" s="292" t="s">
        <v>139</v>
      </c>
      <c r="F935" s="292">
        <v>37</v>
      </c>
      <c r="G935" s="238">
        <f t="shared" si="74"/>
        <v>1.4453125000000001E-5</v>
      </c>
      <c r="H935" s="292"/>
      <c r="I935" s="292"/>
      <c r="J935" s="76"/>
    </row>
    <row r="936" spans="1:10" x14ac:dyDescent="0.25">
      <c r="A936" s="11" t="s">
        <v>298</v>
      </c>
      <c r="B936" s="178">
        <f t="shared" si="73"/>
        <v>5.5482330322265626E-4</v>
      </c>
      <c r="D936" s="292"/>
      <c r="E936" s="292" t="s">
        <v>147</v>
      </c>
      <c r="F936" s="292">
        <v>603</v>
      </c>
      <c r="G936" s="238">
        <f t="shared" si="74"/>
        <v>2.35546875E-4</v>
      </c>
      <c r="H936" s="292"/>
      <c r="I936" s="292"/>
      <c r="J936" s="76"/>
    </row>
    <row r="937" spans="1:10" x14ac:dyDescent="0.25">
      <c r="A937" s="11" t="s">
        <v>298</v>
      </c>
      <c r="B937" s="178">
        <f t="shared" ref="B937:B968" si="75">POWER((F937/$J$871)*100, 2)</f>
        <v>0</v>
      </c>
      <c r="D937" s="292"/>
      <c r="E937" s="292" t="s">
        <v>334</v>
      </c>
      <c r="F937" s="290"/>
      <c r="G937" s="238"/>
      <c r="H937" s="292"/>
      <c r="I937" s="292"/>
      <c r="J937" s="76"/>
    </row>
    <row r="938" spans="1:10" x14ac:dyDescent="0.25">
      <c r="A938" s="11" t="s">
        <v>298</v>
      </c>
      <c r="B938" s="178">
        <f t="shared" si="75"/>
        <v>6.8584653457641593</v>
      </c>
      <c r="D938" s="292"/>
      <c r="E938" s="292" t="s">
        <v>184</v>
      </c>
      <c r="F938" s="292">
        <v>67043</v>
      </c>
      <c r="G938" s="238">
        <f t="shared" ref="G938:G968" si="76">F938/$J$871</f>
        <v>2.6188671875E-2</v>
      </c>
      <c r="H938" s="292"/>
      <c r="I938" s="292"/>
      <c r="J938" s="76"/>
    </row>
    <row r="939" spans="1:10" x14ac:dyDescent="0.25">
      <c r="A939" s="11" t="s">
        <v>298</v>
      </c>
      <c r="B939" s="178">
        <f t="shared" si="75"/>
        <v>29.279090093994142</v>
      </c>
      <c r="D939" s="292"/>
      <c r="E939" s="292" t="s">
        <v>92</v>
      </c>
      <c r="F939" s="292">
        <v>138522</v>
      </c>
      <c r="G939" s="238">
        <f t="shared" si="76"/>
        <v>5.4110156249999999E-2</v>
      </c>
      <c r="H939" s="292"/>
      <c r="I939" s="292"/>
      <c r="J939" s="76"/>
    </row>
    <row r="940" spans="1:10" x14ac:dyDescent="0.25">
      <c r="A940" s="11" t="s">
        <v>298</v>
      </c>
      <c r="B940" s="178">
        <f t="shared" si="75"/>
        <v>1.7473535156249997</v>
      </c>
      <c r="D940" s="292"/>
      <c r="E940" s="292" t="s">
        <v>158</v>
      </c>
      <c r="F940" s="292">
        <v>33840</v>
      </c>
      <c r="G940" s="238">
        <f t="shared" si="76"/>
        <v>1.321875E-2</v>
      </c>
      <c r="H940" s="292"/>
      <c r="I940" s="292"/>
      <c r="J940" s="76"/>
    </row>
    <row r="941" spans="1:10" x14ac:dyDescent="0.25">
      <c r="A941" s="11" t="s">
        <v>298</v>
      </c>
      <c r="B941" s="178">
        <f t="shared" si="75"/>
        <v>1.8585357666015627E-4</v>
      </c>
      <c r="D941" s="292"/>
      <c r="E941" s="292" t="s">
        <v>118</v>
      </c>
      <c r="F941" s="292">
        <v>349</v>
      </c>
      <c r="G941" s="238">
        <f t="shared" si="76"/>
        <v>1.36328125E-4</v>
      </c>
      <c r="H941" s="292"/>
      <c r="I941" s="292"/>
      <c r="J941" s="76"/>
    </row>
    <row r="942" spans="1:10" x14ac:dyDescent="0.25">
      <c r="A942" s="11" t="s">
        <v>298</v>
      </c>
      <c r="B942" s="178">
        <f t="shared" si="75"/>
        <v>3.814697265625E-4</v>
      </c>
      <c r="D942" s="292"/>
      <c r="E942" s="292" t="s">
        <v>29</v>
      </c>
      <c r="F942" s="292">
        <v>500</v>
      </c>
      <c r="G942" s="238">
        <f t="shared" si="76"/>
        <v>1.9531250000000001E-4</v>
      </c>
      <c r="H942" s="292"/>
      <c r="I942" s="292"/>
      <c r="J942" s="76"/>
    </row>
    <row r="943" spans="1:10" x14ac:dyDescent="0.25">
      <c r="A943" s="11" t="s">
        <v>298</v>
      </c>
      <c r="B943" s="178">
        <f t="shared" si="75"/>
        <v>35.486221313476563</v>
      </c>
      <c r="D943" s="292"/>
      <c r="E943" s="292" t="s">
        <v>16</v>
      </c>
      <c r="F943" s="292">
        <v>152500</v>
      </c>
      <c r="G943" s="238">
        <f t="shared" si="76"/>
        <v>5.95703125E-2</v>
      </c>
      <c r="H943" s="292"/>
      <c r="I943" s="292"/>
      <c r="J943" s="76"/>
    </row>
    <row r="944" spans="1:10" x14ac:dyDescent="0.25">
      <c r="A944" s="11" t="s">
        <v>298</v>
      </c>
      <c r="B944" s="178">
        <f t="shared" si="75"/>
        <v>1.5258789062500003E-7</v>
      </c>
      <c r="D944" s="292"/>
      <c r="E944" s="292" t="s">
        <v>272</v>
      </c>
      <c r="F944" s="292">
        <v>10</v>
      </c>
      <c r="G944" s="238">
        <f t="shared" si="76"/>
        <v>3.9062500000000001E-6</v>
      </c>
      <c r="H944" s="292"/>
      <c r="I944" s="292"/>
      <c r="J944" s="76"/>
    </row>
    <row r="945" spans="1:10" x14ac:dyDescent="0.25">
      <c r="A945" s="11" t="s">
        <v>298</v>
      </c>
      <c r="B945" s="178">
        <f t="shared" si="75"/>
        <v>3.814697265625E-2</v>
      </c>
      <c r="D945" s="292"/>
      <c r="E945" s="292" t="s">
        <v>54</v>
      </c>
      <c r="F945" s="292">
        <v>5000</v>
      </c>
      <c r="G945" s="238">
        <f t="shared" si="76"/>
        <v>1.953125E-3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5"/>
        <v>4.61578369140625E-4</v>
      </c>
      <c r="D946" s="292"/>
      <c r="E946" s="292" t="s">
        <v>159</v>
      </c>
      <c r="F946" s="292">
        <v>550</v>
      </c>
      <c r="G946" s="238">
        <f t="shared" si="76"/>
        <v>2.1484375E-4</v>
      </c>
      <c r="H946" s="292"/>
      <c r="I946" s="292"/>
      <c r="J946" s="76"/>
    </row>
    <row r="947" spans="1:10" x14ac:dyDescent="0.25">
      <c r="A947" s="11" t="s">
        <v>298</v>
      </c>
      <c r="B947" s="178">
        <f t="shared" si="75"/>
        <v>1.8463134765625E-3</v>
      </c>
      <c r="D947" s="292"/>
      <c r="E947" s="292" t="s">
        <v>359</v>
      </c>
      <c r="F947" s="292">
        <v>1100</v>
      </c>
      <c r="G947" s="238">
        <f t="shared" si="76"/>
        <v>4.296875E-4</v>
      </c>
      <c r="H947" s="292"/>
      <c r="I947" s="292"/>
      <c r="J947" s="76"/>
    </row>
    <row r="948" spans="1:10" x14ac:dyDescent="0.25">
      <c r="A948" s="11" t="s">
        <v>298</v>
      </c>
      <c r="B948" s="178">
        <f t="shared" si="75"/>
        <v>0</v>
      </c>
      <c r="D948" s="292"/>
      <c r="E948" s="292" t="s">
        <v>30</v>
      </c>
      <c r="F948" s="292"/>
      <c r="G948" s="238"/>
      <c r="H948" s="292"/>
      <c r="I948" s="292"/>
      <c r="J948" s="76"/>
    </row>
    <row r="949" spans="1:10" x14ac:dyDescent="0.25">
      <c r="A949" s="11" t="s">
        <v>298</v>
      </c>
      <c r="B949" s="178">
        <f t="shared" si="75"/>
        <v>3.7611389160156245E-5</v>
      </c>
      <c r="D949" s="292"/>
      <c r="E949" s="292" t="s">
        <v>120</v>
      </c>
      <c r="F949" s="292">
        <v>157</v>
      </c>
      <c r="G949" s="238">
        <f t="shared" si="76"/>
        <v>6.1328124999999995E-5</v>
      </c>
      <c r="H949" s="292"/>
      <c r="I949" s="292"/>
      <c r="J949" s="76"/>
    </row>
    <row r="950" spans="1:10" x14ac:dyDescent="0.25">
      <c r="A950" s="11" t="s">
        <v>298</v>
      </c>
      <c r="B950" s="178">
        <f t="shared" si="75"/>
        <v>1.373291015625E-4</v>
      </c>
      <c r="D950" s="292"/>
      <c r="E950" s="292" t="s">
        <v>328</v>
      </c>
      <c r="F950" s="292">
        <v>300</v>
      </c>
      <c r="G950" s="238">
        <f t="shared" si="76"/>
        <v>1.171875E-4</v>
      </c>
      <c r="H950" s="292"/>
      <c r="I950" s="292"/>
      <c r="J950" s="76"/>
    </row>
    <row r="951" spans="1:10" x14ac:dyDescent="0.25">
      <c r="A951" s="11" t="s">
        <v>298</v>
      </c>
      <c r="B951" s="178">
        <f t="shared" si="75"/>
        <v>237.83422851562494</v>
      </c>
      <c r="D951" s="292"/>
      <c r="E951" s="292" t="s">
        <v>121</v>
      </c>
      <c r="F951" s="292">
        <v>394800</v>
      </c>
      <c r="G951" s="238">
        <f t="shared" si="76"/>
        <v>0.15421874999999999</v>
      </c>
      <c r="H951" s="292"/>
      <c r="I951" s="292"/>
      <c r="J951" s="76"/>
    </row>
    <row r="952" spans="1:10" x14ac:dyDescent="0.25">
      <c r="A952" s="11" t="s">
        <v>298</v>
      </c>
      <c r="B952" s="178">
        <f t="shared" si="75"/>
        <v>1.66168212890625E-2</v>
      </c>
      <c r="D952" s="292"/>
      <c r="E952" s="292" t="s">
        <v>32</v>
      </c>
      <c r="F952" s="292">
        <v>3300</v>
      </c>
      <c r="G952" s="238">
        <f t="shared" si="76"/>
        <v>1.2890625000000001E-3</v>
      </c>
      <c r="H952" s="292"/>
      <c r="I952" s="292"/>
      <c r="J952" s="76"/>
    </row>
    <row r="953" spans="1:10" x14ac:dyDescent="0.25">
      <c r="A953" s="11" t="s">
        <v>298</v>
      </c>
      <c r="B953" s="178">
        <f t="shared" si="75"/>
        <v>4.4775221252441398E-2</v>
      </c>
      <c r="D953" s="292"/>
      <c r="E953" s="292" t="s">
        <v>360</v>
      </c>
      <c r="F953" s="292">
        <v>5417</v>
      </c>
      <c r="G953" s="238">
        <f t="shared" si="76"/>
        <v>2.1160156249999998E-3</v>
      </c>
      <c r="H953" s="292"/>
      <c r="I953" s="292"/>
      <c r="J953" s="76"/>
    </row>
    <row r="954" spans="1:10" x14ac:dyDescent="0.25">
      <c r="A954" s="11" t="s">
        <v>298</v>
      </c>
      <c r="B954" s="178">
        <f t="shared" si="75"/>
        <v>1.373291015625E-4</v>
      </c>
      <c r="D954" s="292"/>
      <c r="E954" s="292" t="s">
        <v>11</v>
      </c>
      <c r="F954" s="292">
        <v>300</v>
      </c>
      <c r="G954" s="238">
        <f t="shared" si="76"/>
        <v>1.171875E-4</v>
      </c>
      <c r="H954" s="292"/>
      <c r="I954" s="292"/>
      <c r="J954" s="76"/>
    </row>
    <row r="955" spans="1:10" x14ac:dyDescent="0.25">
      <c r="A955" s="11" t="s">
        <v>298</v>
      </c>
      <c r="B955" s="178">
        <f t="shared" si="75"/>
        <v>3.7933648681640626E-2</v>
      </c>
      <c r="D955" s="292"/>
      <c r="E955" s="292" t="s">
        <v>361</v>
      </c>
      <c r="F955" s="292">
        <v>4986</v>
      </c>
      <c r="G955" s="238">
        <f t="shared" si="76"/>
        <v>1.94765625E-3</v>
      </c>
      <c r="H955" s="292"/>
      <c r="I955" s="292"/>
      <c r="J955" s="76"/>
    </row>
    <row r="956" spans="1:10" x14ac:dyDescent="0.25">
      <c r="A956" s="11" t="s">
        <v>298</v>
      </c>
      <c r="B956" s="178">
        <f t="shared" si="75"/>
        <v>6.1035156250000003E-9</v>
      </c>
      <c r="D956" s="292"/>
      <c r="E956" s="292" t="s">
        <v>362</v>
      </c>
      <c r="F956" s="292">
        <v>2</v>
      </c>
      <c r="G956" s="238">
        <f t="shared" si="76"/>
        <v>7.8125000000000004E-7</v>
      </c>
      <c r="H956" s="292"/>
      <c r="I956" s="292"/>
      <c r="J956" s="76"/>
    </row>
    <row r="957" spans="1:10" x14ac:dyDescent="0.25">
      <c r="A957" s="11" t="s">
        <v>298</v>
      </c>
      <c r="B957" s="178">
        <f t="shared" si="75"/>
        <v>1.11236572265625E-2</v>
      </c>
      <c r="D957" s="292"/>
      <c r="E957" s="292" t="s">
        <v>140</v>
      </c>
      <c r="F957" s="292">
        <v>2700</v>
      </c>
      <c r="G957" s="238">
        <f t="shared" si="76"/>
        <v>1.0546875000000001E-3</v>
      </c>
      <c r="H957" s="292"/>
      <c r="I957" s="292"/>
      <c r="J957" s="76"/>
    </row>
    <row r="958" spans="1:10" x14ac:dyDescent="0.25">
      <c r="A958" s="11" t="s">
        <v>298</v>
      </c>
      <c r="B958" s="178">
        <f t="shared" si="75"/>
        <v>1.3813594726562499</v>
      </c>
      <c r="D958" s="292"/>
      <c r="E958" s="292" t="s">
        <v>363</v>
      </c>
      <c r="F958" s="292">
        <v>30088</v>
      </c>
      <c r="G958" s="238">
        <f t="shared" si="76"/>
        <v>1.1753125E-2</v>
      </c>
      <c r="H958" s="292"/>
      <c r="I958" s="292"/>
      <c r="J958" s="76"/>
    </row>
    <row r="959" spans="1:10" x14ac:dyDescent="0.25">
      <c r="A959" s="11" t="s">
        <v>298</v>
      </c>
      <c r="B959" s="178">
        <f t="shared" si="75"/>
        <v>1.5625000000000003E-4</v>
      </c>
      <c r="D959" s="292"/>
      <c r="E959" s="292" t="s">
        <v>161</v>
      </c>
      <c r="F959" s="292">
        <v>320</v>
      </c>
      <c r="G959" s="238">
        <f t="shared" si="76"/>
        <v>1.25E-4</v>
      </c>
      <c r="H959" s="292"/>
      <c r="I959" s="292"/>
      <c r="J959" s="76"/>
    </row>
    <row r="960" spans="1:10" x14ac:dyDescent="0.25">
      <c r="A960" s="11" t="s">
        <v>298</v>
      </c>
      <c r="B960" s="178">
        <f t="shared" si="75"/>
        <v>6.103515625E-3</v>
      </c>
      <c r="D960" s="292"/>
      <c r="E960" s="292" t="s">
        <v>31</v>
      </c>
      <c r="F960" s="292">
        <v>2000</v>
      </c>
      <c r="G960" s="238">
        <f t="shared" si="76"/>
        <v>7.8125000000000004E-4</v>
      </c>
      <c r="H960" s="292"/>
      <c r="I960" s="292"/>
      <c r="J960" s="76"/>
    </row>
    <row r="961" spans="1:10" x14ac:dyDescent="0.25">
      <c r="A961" s="11" t="s">
        <v>298</v>
      </c>
      <c r="B961" s="178">
        <f t="shared" si="75"/>
        <v>0</v>
      </c>
      <c r="D961" s="292"/>
      <c r="E961" s="292" t="s">
        <v>193</v>
      </c>
      <c r="F961" s="290"/>
      <c r="G961" s="238"/>
      <c r="H961" s="292"/>
      <c r="I961" s="292"/>
      <c r="J961" s="76"/>
    </row>
    <row r="962" spans="1:10" x14ac:dyDescent="0.25">
      <c r="A962" s="11" t="s">
        <v>298</v>
      </c>
      <c r="B962" s="178">
        <f t="shared" si="75"/>
        <v>171.24176025390625</v>
      </c>
      <c r="D962" s="292"/>
      <c r="E962" s="292" t="s">
        <v>38</v>
      </c>
      <c r="F962" s="292">
        <v>335000</v>
      </c>
      <c r="G962" s="238">
        <f t="shared" si="76"/>
        <v>0.130859375</v>
      </c>
      <c r="H962" s="292"/>
      <c r="I962" s="292"/>
      <c r="J962" s="76"/>
    </row>
    <row r="963" spans="1:10" x14ac:dyDescent="0.25">
      <c r="A963" s="11" t="s">
        <v>298</v>
      </c>
      <c r="B963" s="178">
        <f t="shared" si="75"/>
        <v>6.6206192016601577E-3</v>
      </c>
      <c r="D963" s="292"/>
      <c r="E963" s="292" t="s">
        <v>341</v>
      </c>
      <c r="F963" s="292">
        <v>2083</v>
      </c>
      <c r="G963" s="238">
        <f t="shared" si="76"/>
        <v>8.1367187500000005E-4</v>
      </c>
      <c r="H963" s="292"/>
      <c r="I963" s="292"/>
      <c r="J963" s="76"/>
    </row>
    <row r="964" spans="1:10" x14ac:dyDescent="0.25">
      <c r="A964" s="11" t="s">
        <v>298</v>
      </c>
      <c r="B964" s="178">
        <f t="shared" si="75"/>
        <v>11.549377441406246</v>
      </c>
      <c r="D964" s="292"/>
      <c r="E964" s="292" t="s">
        <v>364</v>
      </c>
      <c r="F964" s="292">
        <v>87000</v>
      </c>
      <c r="G964" s="238">
        <f t="shared" si="76"/>
        <v>3.3984374999999997E-2</v>
      </c>
      <c r="H964" s="292"/>
      <c r="I964" s="292"/>
      <c r="J964" s="76"/>
    </row>
    <row r="965" spans="1:10" x14ac:dyDescent="0.25">
      <c r="A965" s="11" t="s">
        <v>298</v>
      </c>
      <c r="B965" s="178">
        <f t="shared" si="75"/>
        <v>0.12569240722656247</v>
      </c>
      <c r="D965" s="292"/>
      <c r="E965" s="292" t="s">
        <v>12</v>
      </c>
      <c r="F965" s="292">
        <v>9076</v>
      </c>
      <c r="G965" s="238">
        <f t="shared" si="76"/>
        <v>3.5453124999999999E-3</v>
      </c>
      <c r="H965" s="292"/>
      <c r="I965" s="292"/>
      <c r="J965" s="76"/>
    </row>
    <row r="966" spans="1:10" x14ac:dyDescent="0.25">
      <c r="A966" s="11" t="s">
        <v>298</v>
      </c>
      <c r="B966" s="178">
        <f t="shared" si="75"/>
        <v>1.373291015625E-2</v>
      </c>
      <c r="D966" s="292"/>
      <c r="E966" s="292" t="s">
        <v>47</v>
      </c>
      <c r="F966" s="292">
        <v>3000</v>
      </c>
      <c r="G966" s="238">
        <f t="shared" si="76"/>
        <v>1.171875E-3</v>
      </c>
      <c r="H966" s="292"/>
      <c r="I966" s="292"/>
      <c r="J966" s="76"/>
    </row>
    <row r="967" spans="1:10" x14ac:dyDescent="0.25">
      <c r="A967" s="11" t="s">
        <v>298</v>
      </c>
      <c r="B967" s="178">
        <f t="shared" si="75"/>
        <v>0</v>
      </c>
      <c r="D967" s="292"/>
      <c r="E967" s="292" t="s">
        <v>89</v>
      </c>
      <c r="F967" s="292"/>
      <c r="G967" s="238"/>
      <c r="H967" s="292"/>
      <c r="I967" s="292"/>
      <c r="J967" s="76"/>
    </row>
    <row r="968" spans="1:10" x14ac:dyDescent="0.25">
      <c r="A968" s="150" t="s">
        <v>298</v>
      </c>
      <c r="B968" s="131">
        <f t="shared" si="75"/>
        <v>0.49713516235351563</v>
      </c>
      <c r="C968" s="150"/>
      <c r="D968" s="12"/>
      <c r="E968" s="12" t="s">
        <v>86</v>
      </c>
      <c r="F968" s="12">
        <v>18050</v>
      </c>
      <c r="G968" s="237">
        <f t="shared" si="76"/>
        <v>7.0507812499999998E-3</v>
      </c>
      <c r="H968" s="12"/>
      <c r="I968" s="12"/>
      <c r="J968" s="147"/>
    </row>
    <row r="969" spans="1:10" x14ac:dyDescent="0.25">
      <c r="A969" s="11" t="s">
        <v>300</v>
      </c>
      <c r="B969" s="178">
        <f>POWER((F969/$J$969)*100, 2)</f>
        <v>457.95999999999992</v>
      </c>
      <c r="C969" s="11">
        <f>SUM(B969:B981)</f>
        <v>2171.5866666666661</v>
      </c>
      <c r="D969" s="298"/>
      <c r="E969" s="298" t="s">
        <v>97</v>
      </c>
      <c r="F969" s="298">
        <v>321</v>
      </c>
      <c r="G969" s="238">
        <f>F969/$J$969</f>
        <v>0.214</v>
      </c>
      <c r="H969" s="298"/>
      <c r="I969" s="298"/>
      <c r="J969" s="76">
        <v>1500</v>
      </c>
    </row>
    <row r="970" spans="1:10" x14ac:dyDescent="0.25">
      <c r="A970" s="11" t="s">
        <v>300</v>
      </c>
      <c r="B970" s="178">
        <f t="shared" ref="B970:B981" si="77">POWER((F970/$J$969)*100, 2)</f>
        <v>160.44444444444449</v>
      </c>
      <c r="D970" s="298"/>
      <c r="E970" s="298" t="s">
        <v>15</v>
      </c>
      <c r="F970" s="298">
        <v>190</v>
      </c>
      <c r="G970" s="238">
        <f t="shared" ref="G970:G979" si="78">F970/$J$969</f>
        <v>0.12666666666666668</v>
      </c>
      <c r="H970" s="298"/>
      <c r="I970" s="298"/>
      <c r="J970" s="76"/>
    </row>
    <row r="971" spans="1:10" x14ac:dyDescent="0.25">
      <c r="A971" s="11" t="s">
        <v>300</v>
      </c>
      <c r="B971" s="178">
        <f t="shared" si="77"/>
        <v>22.404444444444444</v>
      </c>
      <c r="D971" s="298"/>
      <c r="E971" s="298" t="s">
        <v>134</v>
      </c>
      <c r="F971" s="298">
        <v>71</v>
      </c>
      <c r="G971" s="238">
        <f t="shared" si="78"/>
        <v>4.7333333333333331E-2</v>
      </c>
      <c r="H971" s="298"/>
      <c r="I971" s="298"/>
      <c r="J971" s="76"/>
    </row>
    <row r="972" spans="1:10" x14ac:dyDescent="0.25">
      <c r="A972" s="11" t="s">
        <v>300</v>
      </c>
      <c r="B972" s="178">
        <f t="shared" si="77"/>
        <v>400</v>
      </c>
      <c r="D972" s="298"/>
      <c r="E972" s="298" t="s">
        <v>266</v>
      </c>
      <c r="F972" s="298">
        <v>300</v>
      </c>
      <c r="G972" s="238">
        <f t="shared" si="78"/>
        <v>0.2</v>
      </c>
      <c r="H972" s="298"/>
      <c r="I972" s="298"/>
      <c r="J972" s="76"/>
    </row>
    <row r="973" spans="1:10" x14ac:dyDescent="0.25">
      <c r="A973" s="11" t="s">
        <v>300</v>
      </c>
      <c r="B973" s="178">
        <f t="shared" si="77"/>
        <v>1</v>
      </c>
      <c r="D973" s="298"/>
      <c r="E973" s="298" t="s">
        <v>56</v>
      </c>
      <c r="F973" s="298">
        <v>15</v>
      </c>
      <c r="G973" s="238">
        <f t="shared" si="78"/>
        <v>0.01</v>
      </c>
      <c r="H973" s="298"/>
      <c r="I973" s="298"/>
      <c r="J973" s="76"/>
    </row>
    <row r="974" spans="1:10" x14ac:dyDescent="0.25">
      <c r="A974" s="11" t="s">
        <v>300</v>
      </c>
      <c r="B974" s="178">
        <f t="shared" si="77"/>
        <v>0.44444444444444453</v>
      </c>
      <c r="D974" s="298"/>
      <c r="E974" s="298" t="s">
        <v>165</v>
      </c>
      <c r="F974" s="298">
        <v>10</v>
      </c>
      <c r="G974" s="238">
        <f t="shared" si="78"/>
        <v>6.6666666666666671E-3</v>
      </c>
      <c r="H974" s="298"/>
      <c r="I974" s="298"/>
      <c r="J974" s="76"/>
    </row>
    <row r="975" spans="1:10" x14ac:dyDescent="0.25">
      <c r="A975" s="11" t="s">
        <v>300</v>
      </c>
      <c r="B975" s="178">
        <f t="shared" si="77"/>
        <v>11.111111111111112</v>
      </c>
      <c r="D975" s="298"/>
      <c r="E975" s="298" t="s">
        <v>16</v>
      </c>
      <c r="F975" s="298">
        <v>50</v>
      </c>
      <c r="G975" s="238">
        <f t="shared" si="78"/>
        <v>3.3333333333333333E-2</v>
      </c>
      <c r="H975" s="298"/>
      <c r="I975" s="298"/>
      <c r="J975" s="76"/>
    </row>
    <row r="976" spans="1:10" x14ac:dyDescent="0.25">
      <c r="A976" s="11" t="s">
        <v>300</v>
      </c>
      <c r="B976" s="178">
        <f t="shared" si="77"/>
        <v>0</v>
      </c>
      <c r="D976" s="298"/>
      <c r="E976" s="298" t="s">
        <v>120</v>
      </c>
      <c r="F976" s="298"/>
      <c r="G976" s="238"/>
      <c r="H976" s="298"/>
      <c r="I976" s="298"/>
      <c r="J976" s="76"/>
    </row>
    <row r="977" spans="1:10" x14ac:dyDescent="0.25">
      <c r="A977" s="11" t="s">
        <v>300</v>
      </c>
      <c r="B977" s="178">
        <f t="shared" si="77"/>
        <v>0</v>
      </c>
      <c r="D977" s="298"/>
      <c r="E977" s="298" t="s">
        <v>173</v>
      </c>
      <c r="F977" s="298"/>
      <c r="G977" s="238"/>
      <c r="H977" s="298"/>
      <c r="I977" s="298"/>
      <c r="J977" s="76"/>
    </row>
    <row r="978" spans="1:10" x14ac:dyDescent="0.25">
      <c r="A978" s="11" t="s">
        <v>300</v>
      </c>
      <c r="B978" s="178">
        <f t="shared" si="77"/>
        <v>1111.1111111111109</v>
      </c>
      <c r="D978" s="298"/>
      <c r="E978" s="298" t="s">
        <v>32</v>
      </c>
      <c r="F978" s="298">
        <v>500</v>
      </c>
      <c r="G978" s="238">
        <f t="shared" si="78"/>
        <v>0.33333333333333331</v>
      </c>
      <c r="H978" s="298"/>
      <c r="I978" s="298"/>
      <c r="J978" s="76"/>
    </row>
    <row r="979" spans="1:10" x14ac:dyDescent="0.25">
      <c r="A979" s="11" t="s">
        <v>300</v>
      </c>
      <c r="B979" s="178">
        <f t="shared" si="77"/>
        <v>7.1111111111111125</v>
      </c>
      <c r="D979" s="298"/>
      <c r="E979" s="298" t="s">
        <v>140</v>
      </c>
      <c r="F979" s="298">
        <v>40</v>
      </c>
      <c r="G979" s="238">
        <f t="shared" si="78"/>
        <v>2.6666666666666668E-2</v>
      </c>
      <c r="H979" s="298"/>
      <c r="I979" s="298"/>
      <c r="J979" s="76"/>
    </row>
    <row r="980" spans="1:10" x14ac:dyDescent="0.25">
      <c r="A980" s="11" t="s">
        <v>300</v>
      </c>
      <c r="B980" s="178">
        <f t="shared" si="77"/>
        <v>0</v>
      </c>
      <c r="D980" s="298"/>
      <c r="E980" s="298" t="s">
        <v>126</v>
      </c>
      <c r="F980" s="298"/>
      <c r="G980" s="238"/>
      <c r="H980" s="298"/>
      <c r="I980" s="298"/>
      <c r="J980" s="76"/>
    </row>
    <row r="981" spans="1:10" x14ac:dyDescent="0.25">
      <c r="A981" s="150" t="s">
        <v>300</v>
      </c>
      <c r="B981" s="131">
        <f t="shared" si="77"/>
        <v>0</v>
      </c>
      <c r="C981" s="150"/>
      <c r="D981" s="12"/>
      <c r="E981" s="12" t="s">
        <v>38</v>
      </c>
      <c r="F981" s="12"/>
      <c r="G981" s="237"/>
      <c r="H981" s="12"/>
      <c r="I981" s="12"/>
      <c r="J981" s="147"/>
    </row>
    <row r="982" spans="1:10" x14ac:dyDescent="0.25">
      <c r="A982" s="11" t="s">
        <v>302</v>
      </c>
      <c r="B982" s="178">
        <f>POWER((F982/$J$982)*100, 2)</f>
        <v>8.5340607363611936E-4</v>
      </c>
      <c r="C982" s="11">
        <f>SUM(B982:B1025)</f>
        <v>1423.1458186648749</v>
      </c>
      <c r="D982" s="300"/>
      <c r="E982" s="300" t="s">
        <v>97</v>
      </c>
      <c r="F982" s="300">
        <v>891</v>
      </c>
      <c r="G982" s="238">
        <f>F982/$J$982</f>
        <v>2.9213114754098361E-4</v>
      </c>
      <c r="H982" s="300"/>
      <c r="I982" s="300"/>
      <c r="J982" s="76">
        <v>3050000</v>
      </c>
    </row>
    <row r="983" spans="1:10" x14ac:dyDescent="0.25">
      <c r="A983" s="11" t="s">
        <v>302</v>
      </c>
      <c r="B983" s="178">
        <f t="shared" ref="B983:B1025" si="79">POWER((F983/$J$982)*100, 2)</f>
        <v>0.16353405643644178</v>
      </c>
      <c r="D983" s="300"/>
      <c r="E983" s="300" t="s">
        <v>81</v>
      </c>
      <c r="F983" s="300">
        <v>12334</v>
      </c>
      <c r="G983" s="238">
        <f t="shared" ref="G983:G1025" si="80">F983/$J$982</f>
        <v>4.0439344262295082E-3</v>
      </c>
      <c r="H983" s="300"/>
      <c r="I983" s="300"/>
      <c r="J983" s="76"/>
    </row>
    <row r="984" spans="1:10" x14ac:dyDescent="0.25">
      <c r="A984" s="11" t="s">
        <v>302</v>
      </c>
      <c r="B984" s="178">
        <f t="shared" si="79"/>
        <v>548.02042461703843</v>
      </c>
      <c r="D984" s="300"/>
      <c r="E984" s="300" t="s">
        <v>5</v>
      </c>
      <c r="F984" s="300">
        <v>714000</v>
      </c>
      <c r="G984" s="238">
        <f t="shared" si="80"/>
        <v>0.23409836065573769</v>
      </c>
      <c r="H984" s="300"/>
      <c r="I984" s="300"/>
      <c r="J984" s="76"/>
    </row>
    <row r="985" spans="1:10" x14ac:dyDescent="0.25">
      <c r="A985" s="11" t="s">
        <v>302</v>
      </c>
      <c r="B985" s="178">
        <f t="shared" si="79"/>
        <v>8.432835151840902E-2</v>
      </c>
      <c r="D985" s="300"/>
      <c r="E985" s="300" t="s">
        <v>93</v>
      </c>
      <c r="F985" s="300">
        <v>8857</v>
      </c>
      <c r="G985" s="238">
        <f t="shared" si="80"/>
        <v>2.9039344262295082E-3</v>
      </c>
      <c r="H985" s="300"/>
      <c r="I985" s="300"/>
      <c r="J985" s="76"/>
    </row>
    <row r="986" spans="1:10" x14ac:dyDescent="0.25">
      <c r="A986" s="11" t="s">
        <v>302</v>
      </c>
      <c r="B986" s="178">
        <f t="shared" si="79"/>
        <v>4.2999193765116913E-5</v>
      </c>
      <c r="D986" s="300"/>
      <c r="E986" s="300" t="s">
        <v>372</v>
      </c>
      <c r="F986" s="300">
        <v>200</v>
      </c>
      <c r="G986" s="238">
        <f t="shared" si="80"/>
        <v>6.5573770491803284E-5</v>
      </c>
      <c r="H986" s="300"/>
      <c r="I986" s="300"/>
      <c r="J986" s="76"/>
    </row>
    <row r="987" spans="1:10" x14ac:dyDescent="0.25">
      <c r="A987" s="11" t="s">
        <v>302</v>
      </c>
      <c r="B987" s="178">
        <f t="shared" si="79"/>
        <v>0.12365022843321688</v>
      </c>
      <c r="D987" s="300"/>
      <c r="E987" s="300" t="s">
        <v>6</v>
      </c>
      <c r="F987" s="300">
        <v>10725</v>
      </c>
      <c r="G987" s="238">
        <f t="shared" si="80"/>
        <v>3.5163934426229509E-3</v>
      </c>
      <c r="H987" s="300"/>
      <c r="I987" s="300"/>
      <c r="J987" s="76"/>
    </row>
    <row r="988" spans="1:10" x14ac:dyDescent="0.25">
      <c r="A988" s="11" t="s">
        <v>302</v>
      </c>
      <c r="B988" s="178">
        <f t="shared" si="79"/>
        <v>0.36791185165278151</v>
      </c>
      <c r="D988" s="300"/>
      <c r="E988" s="300" t="s">
        <v>101</v>
      </c>
      <c r="F988" s="300">
        <v>18500</v>
      </c>
      <c r="G988" s="238">
        <f t="shared" si="80"/>
        <v>6.0655737704918035E-3</v>
      </c>
      <c r="H988" s="300"/>
      <c r="I988" s="300"/>
      <c r="J988" s="76"/>
    </row>
    <row r="989" spans="1:10" x14ac:dyDescent="0.25">
      <c r="A989" s="11" t="s">
        <v>302</v>
      </c>
      <c r="B989" s="178">
        <f t="shared" si="79"/>
        <v>8.7073367374361737E-4</v>
      </c>
      <c r="D989" s="300"/>
      <c r="E989" s="300" t="s">
        <v>102</v>
      </c>
      <c r="F989" s="300">
        <v>900</v>
      </c>
      <c r="G989" s="238">
        <f t="shared" si="80"/>
        <v>2.9508196721311476E-4</v>
      </c>
      <c r="H989" s="300"/>
      <c r="I989" s="300"/>
      <c r="J989" s="76"/>
    </row>
    <row r="990" spans="1:10" x14ac:dyDescent="0.25">
      <c r="A990" s="11" t="s">
        <v>302</v>
      </c>
      <c r="B990" s="178">
        <f t="shared" si="79"/>
        <v>25.471712576189194</v>
      </c>
      <c r="D990" s="300"/>
      <c r="E990" s="300" t="s">
        <v>82</v>
      </c>
      <c r="F990" s="300">
        <v>153932</v>
      </c>
      <c r="G990" s="238">
        <f t="shared" si="80"/>
        <v>5.0469508196721309E-2</v>
      </c>
      <c r="H990" s="300"/>
      <c r="I990" s="300"/>
      <c r="J990" s="76"/>
    </row>
    <row r="991" spans="1:10" x14ac:dyDescent="0.25">
      <c r="A991" s="11" t="s">
        <v>302</v>
      </c>
      <c r="B991" s="178">
        <f t="shared" si="79"/>
        <v>1.5299639881752216E-3</v>
      </c>
      <c r="D991" s="300"/>
      <c r="E991" s="300" t="s">
        <v>83</v>
      </c>
      <c r="F991" s="300">
        <v>1193</v>
      </c>
      <c r="G991" s="238">
        <f t="shared" si="80"/>
        <v>3.9114754098360655E-4</v>
      </c>
      <c r="H991" s="300"/>
      <c r="I991" s="300"/>
      <c r="J991" s="76"/>
    </row>
    <row r="992" spans="1:10" x14ac:dyDescent="0.25">
      <c r="A992" s="11" t="s">
        <v>302</v>
      </c>
      <c r="B992" s="178">
        <f t="shared" si="79"/>
        <v>491.23998925020163</v>
      </c>
      <c r="D992" s="300"/>
      <c r="E992" s="300" t="s">
        <v>15</v>
      </c>
      <c r="F992" s="300">
        <v>676000</v>
      </c>
      <c r="G992" s="238">
        <f t="shared" si="80"/>
        <v>0.22163934426229509</v>
      </c>
      <c r="H992" s="300"/>
      <c r="I992" s="300"/>
      <c r="J992" s="76"/>
    </row>
    <row r="993" spans="1:10" x14ac:dyDescent="0.25">
      <c r="A993" s="11" t="s">
        <v>302</v>
      </c>
      <c r="B993" s="178">
        <f t="shared" si="79"/>
        <v>5.2029024455791463E-5</v>
      </c>
      <c r="D993" s="300"/>
      <c r="E993" s="300" t="s">
        <v>103</v>
      </c>
      <c r="F993" s="300">
        <v>220</v>
      </c>
      <c r="G993" s="238">
        <f t="shared" si="80"/>
        <v>7.2131147540983612E-5</v>
      </c>
      <c r="H993" s="300"/>
      <c r="I993" s="300"/>
      <c r="J993" s="76"/>
    </row>
    <row r="994" spans="1:10" x14ac:dyDescent="0.25">
      <c r="A994" s="11" t="s">
        <v>302</v>
      </c>
      <c r="B994" s="178">
        <f t="shared" si="79"/>
        <v>4.2999193765116913E-5</v>
      </c>
      <c r="D994" s="300"/>
      <c r="E994" s="300" t="s">
        <v>222</v>
      </c>
      <c r="F994" s="300">
        <v>200</v>
      </c>
      <c r="G994" s="238">
        <f t="shared" si="80"/>
        <v>6.5573770491803284E-5</v>
      </c>
      <c r="H994" s="300"/>
      <c r="I994" s="300"/>
      <c r="J994" s="76"/>
    </row>
    <row r="995" spans="1:10" x14ac:dyDescent="0.25">
      <c r="A995" s="11" t="s">
        <v>302</v>
      </c>
      <c r="B995" s="178">
        <f t="shared" si="79"/>
        <v>4.2999193765116913E-5</v>
      </c>
      <c r="D995" s="300"/>
      <c r="E995" s="300" t="s">
        <v>108</v>
      </c>
      <c r="F995" s="300">
        <v>200</v>
      </c>
      <c r="G995" s="238">
        <f t="shared" si="80"/>
        <v>6.5573770491803284E-5</v>
      </c>
      <c r="H995" s="300"/>
      <c r="I995" s="300"/>
      <c r="J995" s="76"/>
    </row>
    <row r="996" spans="1:10" x14ac:dyDescent="0.25">
      <c r="A996" s="11" t="s">
        <v>302</v>
      </c>
      <c r="B996" s="178">
        <f t="shared" si="79"/>
        <v>0.82482128460091375</v>
      </c>
      <c r="D996" s="300"/>
      <c r="E996" s="300" t="s">
        <v>21</v>
      </c>
      <c r="F996" s="300">
        <v>27700</v>
      </c>
      <c r="G996" s="238">
        <f t="shared" si="80"/>
        <v>9.0819672131147548E-3</v>
      </c>
      <c r="H996" s="300"/>
      <c r="I996" s="300"/>
      <c r="J996" s="76"/>
    </row>
    <row r="997" spans="1:10" x14ac:dyDescent="0.25">
      <c r="A997" s="11" t="s">
        <v>302</v>
      </c>
      <c r="B997" s="178">
        <f t="shared" si="79"/>
        <v>4.8978769148078471E-2</v>
      </c>
      <c r="D997" s="300"/>
      <c r="E997" s="300" t="s">
        <v>227</v>
      </c>
      <c r="F997" s="300">
        <v>6750</v>
      </c>
      <c r="G997" s="238">
        <f t="shared" si="80"/>
        <v>2.2131147540983605E-3</v>
      </c>
      <c r="H997" s="300"/>
      <c r="I997" s="300"/>
      <c r="J997" s="76"/>
    </row>
    <row r="998" spans="1:10" x14ac:dyDescent="0.25">
      <c r="A998" s="11" t="s">
        <v>302</v>
      </c>
      <c r="B998" s="178">
        <f t="shared" si="79"/>
        <v>1.1007793603869929</v>
      </c>
      <c r="D998" s="300"/>
      <c r="E998" s="300" t="s">
        <v>9</v>
      </c>
      <c r="F998" s="300">
        <v>32000</v>
      </c>
      <c r="G998" s="238">
        <f t="shared" si="80"/>
        <v>1.0491803278688525E-2</v>
      </c>
      <c r="H998" s="300"/>
      <c r="I998" s="300"/>
      <c r="J998" s="76"/>
    </row>
    <row r="999" spans="1:10" x14ac:dyDescent="0.25">
      <c r="A999" s="11" t="s">
        <v>302</v>
      </c>
      <c r="B999" s="178">
        <f t="shared" si="79"/>
        <v>0.38806772373018011</v>
      </c>
      <c r="D999" s="300"/>
      <c r="E999" s="300" t="s">
        <v>24</v>
      </c>
      <c r="F999" s="300">
        <v>19000</v>
      </c>
      <c r="G999" s="238">
        <f t="shared" si="80"/>
        <v>6.2295081967213119E-3</v>
      </c>
      <c r="H999" s="300"/>
      <c r="I999" s="300"/>
      <c r="J999" s="76"/>
    </row>
    <row r="1000" spans="1:10" x14ac:dyDescent="0.25">
      <c r="A1000" s="11" t="s">
        <v>302</v>
      </c>
      <c r="B1000" s="178">
        <f t="shared" si="79"/>
        <v>2.1287288363343184</v>
      </c>
      <c r="D1000" s="300"/>
      <c r="E1000" s="300" t="s">
        <v>110</v>
      </c>
      <c r="F1000" s="300">
        <v>44500</v>
      </c>
      <c r="G1000" s="238">
        <f t="shared" si="80"/>
        <v>1.4590163934426229E-2</v>
      </c>
      <c r="H1000" s="300"/>
      <c r="I1000" s="300"/>
      <c r="J1000" s="76"/>
    </row>
    <row r="1001" spans="1:10" x14ac:dyDescent="0.25">
      <c r="A1001" s="11" t="s">
        <v>302</v>
      </c>
      <c r="B1001" s="178">
        <f t="shared" si="79"/>
        <v>1.0749798441279227E-3</v>
      </c>
      <c r="D1001" s="300"/>
      <c r="E1001" s="300" t="s">
        <v>25</v>
      </c>
      <c r="F1001" s="300">
        <v>1000</v>
      </c>
      <c r="G1001" s="238">
        <f t="shared" si="80"/>
        <v>3.2786885245901639E-4</v>
      </c>
      <c r="H1001" s="300"/>
      <c r="I1001" s="300"/>
      <c r="J1001" s="76"/>
    </row>
    <row r="1002" spans="1:10" x14ac:dyDescent="0.25">
      <c r="A1002" s="11" t="s">
        <v>302</v>
      </c>
      <c r="B1002" s="178">
        <f t="shared" si="79"/>
        <v>2.6842256382692831E-2</v>
      </c>
      <c r="D1002" s="300"/>
      <c r="E1002" s="300" t="s">
        <v>111</v>
      </c>
      <c r="F1002" s="300">
        <v>4997</v>
      </c>
      <c r="G1002" s="238">
        <f t="shared" si="80"/>
        <v>1.638360655737705E-3</v>
      </c>
      <c r="H1002" s="300"/>
      <c r="I1002" s="300"/>
      <c r="J1002" s="76"/>
    </row>
    <row r="1003" spans="1:10" x14ac:dyDescent="0.25">
      <c r="A1003" s="11" t="s">
        <v>302</v>
      </c>
      <c r="B1003" s="178">
        <f t="shared" si="79"/>
        <v>1.5278581026605751</v>
      </c>
      <c r="D1003" s="300"/>
      <c r="E1003" s="300" t="s">
        <v>36</v>
      </c>
      <c r="F1003" s="300">
        <v>37700</v>
      </c>
      <c r="G1003" s="238">
        <f t="shared" si="80"/>
        <v>1.2360655737704918E-2</v>
      </c>
      <c r="H1003" s="300"/>
      <c r="I1003" s="300"/>
      <c r="J1003" s="76"/>
    </row>
    <row r="1004" spans="1:10" x14ac:dyDescent="0.25">
      <c r="A1004" s="11" t="s">
        <v>302</v>
      </c>
      <c r="B1004" s="178">
        <f t="shared" si="79"/>
        <v>8.7073367374361721E-2</v>
      </c>
      <c r="D1004" s="300"/>
      <c r="E1004" s="300" t="s">
        <v>220</v>
      </c>
      <c r="F1004" s="300">
        <v>9000</v>
      </c>
      <c r="G1004" s="238">
        <f t="shared" si="80"/>
        <v>2.9508196721311475E-3</v>
      </c>
      <c r="H1004" s="300"/>
      <c r="I1004" s="300"/>
      <c r="J1004" s="76"/>
    </row>
    <row r="1005" spans="1:10" x14ac:dyDescent="0.25">
      <c r="A1005" s="11" t="s">
        <v>302</v>
      </c>
      <c r="B1005" s="178">
        <f t="shared" si="79"/>
        <v>1.0493351249664068E-3</v>
      </c>
      <c r="D1005" s="300"/>
      <c r="E1005" s="300" t="s">
        <v>170</v>
      </c>
      <c r="F1005" s="300">
        <v>988</v>
      </c>
      <c r="G1005" s="238">
        <f t="shared" si="80"/>
        <v>3.2393442622950818E-4</v>
      </c>
      <c r="H1005" s="300"/>
      <c r="I1005" s="300"/>
      <c r="J1005" s="76"/>
    </row>
    <row r="1006" spans="1:10" x14ac:dyDescent="0.25">
      <c r="A1006" s="11" t="s">
        <v>302</v>
      </c>
      <c r="B1006" s="178">
        <f t="shared" si="79"/>
        <v>0.10114485353399623</v>
      </c>
      <c r="D1006" s="300"/>
      <c r="E1006" s="300" t="s">
        <v>181</v>
      </c>
      <c r="F1006" s="300">
        <v>9700</v>
      </c>
      <c r="G1006" s="238">
        <f t="shared" si="80"/>
        <v>3.1803278688524589E-3</v>
      </c>
      <c r="H1006" s="300"/>
      <c r="I1006" s="300"/>
      <c r="J1006" s="76"/>
    </row>
    <row r="1007" spans="1:10" x14ac:dyDescent="0.25">
      <c r="A1007" s="11" t="s">
        <v>302</v>
      </c>
      <c r="B1007" s="178">
        <f t="shared" si="79"/>
        <v>20.769685568395595</v>
      </c>
      <c r="D1007" s="300"/>
      <c r="E1007" s="300" t="s">
        <v>56</v>
      </c>
      <c r="F1007" s="300">
        <v>139000</v>
      </c>
      <c r="G1007" s="238">
        <f t="shared" si="80"/>
        <v>4.5573770491803278E-2</v>
      </c>
      <c r="H1007" s="300"/>
      <c r="I1007" s="300"/>
      <c r="J1007" s="76"/>
    </row>
    <row r="1008" spans="1:10" x14ac:dyDescent="0.25">
      <c r="A1008" s="11" t="s">
        <v>302</v>
      </c>
      <c r="B1008" s="178">
        <f t="shared" si="79"/>
        <v>6.3317409395323851</v>
      </c>
      <c r="D1008" s="300"/>
      <c r="E1008" s="300" t="s">
        <v>165</v>
      </c>
      <c r="F1008" s="300">
        <v>76747</v>
      </c>
      <c r="G1008" s="238">
        <f t="shared" si="80"/>
        <v>2.5162950819672132E-2</v>
      </c>
      <c r="H1008" s="300"/>
      <c r="I1008" s="300"/>
      <c r="J1008" s="76"/>
    </row>
    <row r="1009" spans="1:10" x14ac:dyDescent="0.25">
      <c r="A1009" s="11" t="s">
        <v>302</v>
      </c>
      <c r="B1009" s="178">
        <f t="shared" si="79"/>
        <v>0.15707577962913197</v>
      </c>
      <c r="D1009" s="300"/>
      <c r="E1009" s="300" t="s">
        <v>84</v>
      </c>
      <c r="F1009" s="300">
        <v>12088</v>
      </c>
      <c r="G1009" s="238">
        <f t="shared" si="80"/>
        <v>3.9632786885245904E-3</v>
      </c>
      <c r="H1009" s="300"/>
      <c r="I1009" s="300"/>
      <c r="J1009" s="76"/>
    </row>
    <row r="1010" spans="1:10" x14ac:dyDescent="0.25">
      <c r="A1010" s="11" t="s">
        <v>302</v>
      </c>
      <c r="B1010" s="178">
        <f t="shared" si="79"/>
        <v>90.122962769148074</v>
      </c>
      <c r="D1010" s="300"/>
      <c r="E1010" s="300" t="s">
        <v>92</v>
      </c>
      <c r="F1010" s="300">
        <v>289546</v>
      </c>
      <c r="G1010" s="238">
        <f t="shared" si="80"/>
        <v>9.4933114754098366E-2</v>
      </c>
      <c r="H1010" s="300"/>
      <c r="I1010" s="300"/>
      <c r="J1010" s="76"/>
    </row>
    <row r="1011" spans="1:10" x14ac:dyDescent="0.25">
      <c r="A1011" s="11" t="s">
        <v>302</v>
      </c>
      <c r="B1011" s="178">
        <f t="shared" si="79"/>
        <v>2.9742112335393713</v>
      </c>
      <c r="D1011" s="300"/>
      <c r="E1011" s="300" t="s">
        <v>118</v>
      </c>
      <c r="F1011" s="300">
        <v>52600</v>
      </c>
      <c r="G1011" s="238">
        <f t="shared" si="80"/>
        <v>1.7245901639344263E-2</v>
      </c>
      <c r="H1011" s="300"/>
      <c r="I1011" s="300"/>
      <c r="J1011" s="76"/>
    </row>
    <row r="1012" spans="1:10" x14ac:dyDescent="0.25">
      <c r="A1012" s="11" t="s">
        <v>302</v>
      </c>
      <c r="B1012" s="178">
        <f t="shared" si="79"/>
        <v>0.4161730459553884</v>
      </c>
      <c r="D1012" s="300"/>
      <c r="E1012" s="300" t="s">
        <v>29</v>
      </c>
      <c r="F1012" s="300">
        <v>19676</v>
      </c>
      <c r="G1012" s="238">
        <f t="shared" si="80"/>
        <v>6.4511475409836068E-3</v>
      </c>
      <c r="H1012" s="300"/>
      <c r="I1012" s="300"/>
      <c r="J1012" s="76"/>
    </row>
    <row r="1013" spans="1:10" x14ac:dyDescent="0.25">
      <c r="A1013" s="11" t="s">
        <v>302</v>
      </c>
      <c r="B1013" s="178">
        <f t="shared" si="79"/>
        <v>0.16263370061811344</v>
      </c>
      <c r="D1013" s="300"/>
      <c r="E1013" s="300" t="s">
        <v>16</v>
      </c>
      <c r="F1013" s="300">
        <v>12300</v>
      </c>
      <c r="G1013" s="238">
        <f t="shared" si="80"/>
        <v>4.0327868852459018E-3</v>
      </c>
      <c r="H1013" s="300"/>
      <c r="I1013" s="300"/>
      <c r="J1013" s="76"/>
    </row>
    <row r="1014" spans="1:10" x14ac:dyDescent="0.25">
      <c r="A1014" s="11" t="s">
        <v>302</v>
      </c>
      <c r="B1014" s="178">
        <f t="shared" si="79"/>
        <v>3.8699274388605217E-6</v>
      </c>
      <c r="D1014" s="300"/>
      <c r="E1014" s="300" t="s">
        <v>54</v>
      </c>
      <c r="F1014" s="300">
        <v>60</v>
      </c>
      <c r="G1014" s="238">
        <f t="shared" si="80"/>
        <v>1.9672131147540985E-5</v>
      </c>
      <c r="H1014" s="300"/>
      <c r="I1014" s="300"/>
      <c r="J1014" s="76"/>
    </row>
    <row r="1015" spans="1:10" x14ac:dyDescent="0.25">
      <c r="A1015" s="11" t="s">
        <v>302</v>
      </c>
      <c r="B1015" s="178">
        <f t="shared" si="79"/>
        <v>6.046761623219566E-2</v>
      </c>
      <c r="D1015" s="300"/>
      <c r="E1015" s="300" t="s">
        <v>37</v>
      </c>
      <c r="F1015" s="300">
        <v>7500</v>
      </c>
      <c r="G1015" s="238">
        <f t="shared" si="80"/>
        <v>2.4590163934426232E-3</v>
      </c>
      <c r="H1015" s="300"/>
      <c r="I1015" s="300"/>
      <c r="J1015" s="76"/>
    </row>
    <row r="1016" spans="1:10" x14ac:dyDescent="0.25">
      <c r="A1016" s="11" t="s">
        <v>302</v>
      </c>
      <c r="B1016" s="178">
        <f t="shared" si="79"/>
        <v>2.7709695683955933</v>
      </c>
      <c r="D1016" s="300"/>
      <c r="E1016" s="300" t="s">
        <v>121</v>
      </c>
      <c r="F1016" s="300">
        <v>50771</v>
      </c>
      <c r="G1016" s="238">
        <f t="shared" si="80"/>
        <v>1.6646229508196723E-2</v>
      </c>
      <c r="H1016" s="300"/>
      <c r="I1016" s="300"/>
      <c r="J1016" s="76"/>
    </row>
    <row r="1017" spans="1:10" x14ac:dyDescent="0.25">
      <c r="A1017" s="11" t="s">
        <v>302</v>
      </c>
      <c r="B1017" s="178">
        <f t="shared" si="79"/>
        <v>1.3931738779897875</v>
      </c>
      <c r="D1017" s="300"/>
      <c r="E1017" s="300" t="s">
        <v>32</v>
      </c>
      <c r="F1017" s="300">
        <v>36000</v>
      </c>
      <c r="G1017" s="238">
        <f t="shared" si="80"/>
        <v>1.180327868852459E-2</v>
      </c>
      <c r="H1017" s="300"/>
      <c r="I1017" s="300"/>
      <c r="J1017" s="76"/>
    </row>
    <row r="1018" spans="1:10" x14ac:dyDescent="0.25">
      <c r="A1018" s="11" t="s">
        <v>302</v>
      </c>
      <c r="B1018" s="178">
        <f t="shared" si="79"/>
        <v>7.9459291857027683</v>
      </c>
      <c r="D1018" s="300"/>
      <c r="E1018" s="300" t="s">
        <v>174</v>
      </c>
      <c r="F1018" s="300">
        <v>85975</v>
      </c>
      <c r="G1018" s="238">
        <f t="shared" si="80"/>
        <v>2.8188524590163935E-2</v>
      </c>
      <c r="H1018" s="300"/>
      <c r="I1018" s="300"/>
      <c r="J1018" s="76"/>
    </row>
    <row r="1019" spans="1:10" x14ac:dyDescent="0.25">
      <c r="A1019" s="11" t="s">
        <v>302</v>
      </c>
      <c r="B1019" s="178">
        <f t="shared" si="79"/>
        <v>6.8798710024187062E-4</v>
      </c>
      <c r="D1019" s="300"/>
      <c r="E1019" s="300" t="s">
        <v>140</v>
      </c>
      <c r="F1019" s="300">
        <v>800</v>
      </c>
      <c r="G1019" s="238">
        <f t="shared" si="80"/>
        <v>2.6229508196721314E-4</v>
      </c>
      <c r="H1019" s="300"/>
      <c r="I1019" s="300"/>
      <c r="J1019" s="76"/>
    </row>
    <row r="1020" spans="1:10" x14ac:dyDescent="0.25">
      <c r="A1020" s="11" t="s">
        <v>302</v>
      </c>
      <c r="B1020" s="178">
        <f t="shared" si="79"/>
        <v>2.6874496103198068E-4</v>
      </c>
      <c r="D1020" s="300"/>
      <c r="E1020" s="300" t="s">
        <v>161</v>
      </c>
      <c r="F1020" s="300">
        <v>500</v>
      </c>
      <c r="G1020" s="238">
        <f t="shared" si="80"/>
        <v>1.639344262295082E-4</v>
      </c>
      <c r="H1020" s="300"/>
      <c r="I1020" s="300"/>
      <c r="J1020" s="76"/>
    </row>
    <row r="1021" spans="1:10" x14ac:dyDescent="0.25">
      <c r="A1021" s="11" t="s">
        <v>302</v>
      </c>
      <c r="B1021" s="178">
        <f t="shared" si="79"/>
        <v>4.9999892502015586E-2</v>
      </c>
      <c r="D1021" s="300"/>
      <c r="E1021" s="300" t="s">
        <v>166</v>
      </c>
      <c r="F1021" s="300">
        <v>6820</v>
      </c>
      <c r="G1021" s="238">
        <f t="shared" si="80"/>
        <v>2.2360655737704918E-3</v>
      </c>
      <c r="H1021" s="300"/>
      <c r="I1021" s="300"/>
      <c r="J1021" s="76"/>
    </row>
    <row r="1022" spans="1:10" x14ac:dyDescent="0.25">
      <c r="A1022" s="11" t="s">
        <v>302</v>
      </c>
      <c r="B1022" s="178">
        <f t="shared" si="79"/>
        <v>0.34531999892502024</v>
      </c>
      <c r="D1022" s="300"/>
      <c r="E1022" s="300" t="s">
        <v>31</v>
      </c>
      <c r="F1022" s="300">
        <v>17923</v>
      </c>
      <c r="G1022" s="238">
        <f t="shared" si="80"/>
        <v>5.876393442622951E-3</v>
      </c>
      <c r="H1022" s="300"/>
      <c r="I1022" s="300"/>
      <c r="J1022" s="76"/>
    </row>
    <row r="1023" spans="1:10" x14ac:dyDescent="0.25">
      <c r="A1023" s="11" t="s">
        <v>302</v>
      </c>
      <c r="B1023" s="178">
        <f t="shared" si="79"/>
        <v>1.0749798441279227E-3</v>
      </c>
      <c r="D1023" s="300"/>
      <c r="E1023" s="300" t="s">
        <v>128</v>
      </c>
      <c r="F1023" s="300">
        <v>1000</v>
      </c>
      <c r="G1023" s="238">
        <f t="shared" si="80"/>
        <v>3.2786885245901639E-4</v>
      </c>
      <c r="H1023" s="300"/>
      <c r="I1023" s="300"/>
      <c r="J1023" s="76"/>
    </row>
    <row r="1024" spans="1:10" x14ac:dyDescent="0.25">
      <c r="A1024" s="11" t="s">
        <v>302</v>
      </c>
      <c r="B1024" s="178">
        <f t="shared" si="79"/>
        <v>217.93116424187048</v>
      </c>
      <c r="D1024" s="300"/>
      <c r="E1024" s="300" t="s">
        <v>38</v>
      </c>
      <c r="F1024" s="300">
        <v>450256</v>
      </c>
      <c r="G1024" s="238">
        <f t="shared" si="80"/>
        <v>0.14762491803278688</v>
      </c>
      <c r="H1024" s="300"/>
      <c r="I1024" s="300"/>
      <c r="J1024" s="76"/>
    </row>
    <row r="1025" spans="1:10" x14ac:dyDescent="0.25">
      <c r="A1025" s="150" t="s">
        <v>302</v>
      </c>
      <c r="B1025" s="131">
        <f t="shared" si="79"/>
        <v>8.7073367374361737E-4</v>
      </c>
      <c r="C1025" s="150"/>
      <c r="D1025" s="12"/>
      <c r="E1025" s="12" t="s">
        <v>47</v>
      </c>
      <c r="F1025" s="12">
        <v>900</v>
      </c>
      <c r="G1025" s="237">
        <f t="shared" si="80"/>
        <v>2.9508196721311476E-4</v>
      </c>
      <c r="H1025" s="12"/>
      <c r="I1025" s="12"/>
      <c r="J1025" s="150"/>
    </row>
    <row r="1026" spans="1:10" x14ac:dyDescent="0.25">
      <c r="A1026" s="11" t="s">
        <v>305</v>
      </c>
      <c r="B1026" s="178">
        <f>POWER((F1026/$J$1026)*100, 2)</f>
        <v>2.4605920799692427E-2</v>
      </c>
      <c r="C1026" s="11">
        <f>SUM(B1026:B1039)</f>
        <v>2717.7028066128414</v>
      </c>
      <c r="D1026" s="304"/>
      <c r="E1026" s="304" t="s">
        <v>93</v>
      </c>
      <c r="F1026" s="304">
        <v>8</v>
      </c>
      <c r="G1026" s="238">
        <f>F1026/$J$1026</f>
        <v>1.5686274509803921E-3</v>
      </c>
      <c r="H1026" s="304"/>
      <c r="I1026" s="304"/>
      <c r="J1026" s="76">
        <v>5100</v>
      </c>
    </row>
    <row r="1027" spans="1:10" x14ac:dyDescent="0.25">
      <c r="A1027" s="11" t="s">
        <v>305</v>
      </c>
      <c r="B1027" s="178">
        <f t="shared" ref="B1027:B1038" si="81">POWER((F1027/$J$1026)*100, 2)</f>
        <v>0.61514801999231061</v>
      </c>
      <c r="D1027" s="304"/>
      <c r="E1027" s="304" t="s">
        <v>101</v>
      </c>
      <c r="F1027" s="304">
        <v>40</v>
      </c>
      <c r="G1027" s="238">
        <f t="shared" ref="G1027:G1037" si="82">F1027/$J$1026</f>
        <v>7.8431372549019607E-3</v>
      </c>
      <c r="H1027" s="304"/>
      <c r="I1027" s="304"/>
      <c r="J1027" s="76"/>
    </row>
    <row r="1028" spans="1:10" x14ac:dyDescent="0.25">
      <c r="A1028" s="11" t="s">
        <v>305</v>
      </c>
      <c r="B1028" s="178">
        <f t="shared" si="81"/>
        <v>25.591695501730101</v>
      </c>
      <c r="D1028" s="304"/>
      <c r="E1028" s="304" t="s">
        <v>82</v>
      </c>
      <c r="F1028" s="304">
        <v>258</v>
      </c>
      <c r="G1028" s="238">
        <f t="shared" si="82"/>
        <v>5.0588235294117649E-2</v>
      </c>
      <c r="H1028" s="304"/>
      <c r="I1028" s="304"/>
      <c r="J1028" s="76"/>
    </row>
    <row r="1029" spans="1:10" x14ac:dyDescent="0.25">
      <c r="A1029" s="11" t="s">
        <v>305</v>
      </c>
      <c r="B1029" s="178">
        <f t="shared" si="81"/>
        <v>1537.8700499807769</v>
      </c>
      <c r="D1029" s="304"/>
      <c r="E1029" s="304" t="s">
        <v>15</v>
      </c>
      <c r="F1029" s="304">
        <v>2000</v>
      </c>
      <c r="G1029" s="238">
        <f t="shared" si="82"/>
        <v>0.39215686274509803</v>
      </c>
      <c r="H1029" s="304"/>
      <c r="I1029" s="304"/>
      <c r="J1029" s="76"/>
    </row>
    <row r="1030" spans="1:10" x14ac:dyDescent="0.25">
      <c r="A1030" s="11" t="s">
        <v>305</v>
      </c>
      <c r="B1030" s="178">
        <f t="shared" si="81"/>
        <v>0.3014225297962323</v>
      </c>
      <c r="D1030" s="304"/>
      <c r="E1030" s="304" t="s">
        <v>111</v>
      </c>
      <c r="F1030" s="304">
        <v>28</v>
      </c>
      <c r="G1030" s="238">
        <f t="shared" si="82"/>
        <v>5.4901960784313726E-3</v>
      </c>
      <c r="H1030" s="304"/>
      <c r="I1030" s="304"/>
      <c r="J1030" s="76"/>
    </row>
    <row r="1031" spans="1:10" x14ac:dyDescent="0.25">
      <c r="A1031" s="11" t="s">
        <v>305</v>
      </c>
      <c r="B1031" s="178">
        <f t="shared" si="81"/>
        <v>24.415224913494804</v>
      </c>
      <c r="D1031" s="304"/>
      <c r="E1031" s="304" t="s">
        <v>36</v>
      </c>
      <c r="F1031" s="304">
        <v>252</v>
      </c>
      <c r="G1031" s="238">
        <f t="shared" si="82"/>
        <v>4.9411764705882349E-2</v>
      </c>
      <c r="H1031" s="304"/>
      <c r="I1031" s="304"/>
      <c r="J1031" s="76"/>
    </row>
    <row r="1032" spans="1:10" x14ac:dyDescent="0.25">
      <c r="A1032" s="11" t="s">
        <v>305</v>
      </c>
      <c r="B1032" s="178">
        <f t="shared" si="81"/>
        <v>742.82968089196459</v>
      </c>
      <c r="D1032" s="304"/>
      <c r="E1032" s="304" t="s">
        <v>56</v>
      </c>
      <c r="F1032" s="304">
        <v>1390</v>
      </c>
      <c r="G1032" s="238">
        <f t="shared" si="82"/>
        <v>0.27254901960784311</v>
      </c>
      <c r="H1032" s="304"/>
      <c r="I1032" s="304"/>
      <c r="J1032" s="76"/>
    </row>
    <row r="1033" spans="1:10" x14ac:dyDescent="0.25">
      <c r="A1033" s="11" t="s">
        <v>305</v>
      </c>
      <c r="B1033" s="178">
        <f t="shared" si="81"/>
        <v>384.46751249519423</v>
      </c>
      <c r="D1033" s="304"/>
      <c r="E1033" s="304" t="s">
        <v>92</v>
      </c>
      <c r="F1033" s="304">
        <v>1000</v>
      </c>
      <c r="G1033" s="238">
        <f t="shared" si="82"/>
        <v>0.19607843137254902</v>
      </c>
      <c r="H1033" s="304"/>
      <c r="I1033" s="304"/>
      <c r="J1033" s="76"/>
    </row>
    <row r="1034" spans="1:10" x14ac:dyDescent="0.25">
      <c r="A1034" s="11" t="s">
        <v>305</v>
      </c>
      <c r="B1034" s="178">
        <f t="shared" si="81"/>
        <v>0.61514801999231061</v>
      </c>
      <c r="D1034" s="304"/>
      <c r="E1034" s="304" t="s">
        <v>29</v>
      </c>
      <c r="F1034" s="304">
        <v>40</v>
      </c>
      <c r="G1034" s="238">
        <f t="shared" si="82"/>
        <v>7.8431372549019607E-3</v>
      </c>
      <c r="H1034" s="304"/>
      <c r="I1034" s="304"/>
      <c r="J1034" s="76"/>
    </row>
    <row r="1035" spans="1:10" x14ac:dyDescent="0.25">
      <c r="A1035" s="11" t="s">
        <v>305</v>
      </c>
      <c r="B1035" s="178">
        <f t="shared" si="81"/>
        <v>0.96116878123798533</v>
      </c>
      <c r="D1035" s="304"/>
      <c r="E1035" s="304" t="s">
        <v>16</v>
      </c>
      <c r="F1035" s="304">
        <v>50</v>
      </c>
      <c r="G1035" s="238">
        <f t="shared" si="82"/>
        <v>9.8039215686274508E-3</v>
      </c>
      <c r="H1035" s="304"/>
      <c r="I1035" s="304"/>
      <c r="J1035" s="76"/>
    </row>
    <row r="1036" spans="1:10" x14ac:dyDescent="0.25">
      <c r="A1036" s="11" t="s">
        <v>305</v>
      </c>
      <c r="B1036" s="178">
        <f t="shared" si="81"/>
        <v>1.5378700499807767E-3</v>
      </c>
      <c r="D1036" s="304"/>
      <c r="E1036" s="304" t="s">
        <v>37</v>
      </c>
      <c r="F1036" s="304">
        <v>2</v>
      </c>
      <c r="G1036" s="238">
        <f t="shared" si="82"/>
        <v>3.9215686274509802E-4</v>
      </c>
      <c r="H1036" s="304"/>
      <c r="I1036" s="304"/>
      <c r="J1036" s="76"/>
    </row>
    <row r="1037" spans="1:10" x14ac:dyDescent="0.25">
      <c r="A1037" s="11" t="s">
        <v>305</v>
      </c>
      <c r="B1037" s="178">
        <f t="shared" si="81"/>
        <v>9.6116878123798533E-3</v>
      </c>
      <c r="D1037" s="304"/>
      <c r="E1037" s="304" t="s">
        <v>140</v>
      </c>
      <c r="F1037" s="304">
        <v>5</v>
      </c>
      <c r="G1037" s="238">
        <f t="shared" si="82"/>
        <v>9.8039215686274508E-4</v>
      </c>
      <c r="H1037" s="304"/>
      <c r="I1037" s="304"/>
      <c r="J1037" s="76"/>
    </row>
    <row r="1038" spans="1:10" x14ac:dyDescent="0.25">
      <c r="A1038" s="150" t="s">
        <v>305</v>
      </c>
      <c r="B1038" s="131">
        <f t="shared" si="81"/>
        <v>0</v>
      </c>
      <c r="C1038" s="150"/>
      <c r="D1038" s="12"/>
      <c r="E1038" s="12" t="s">
        <v>38</v>
      </c>
      <c r="F1038" s="12"/>
      <c r="G1038" s="237"/>
      <c r="H1038" s="12"/>
      <c r="I1038" s="12"/>
      <c r="J1038" s="147"/>
    </row>
    <row r="1039" spans="1:10" x14ac:dyDescent="0.25">
      <c r="A1039" s="11" t="s">
        <v>338</v>
      </c>
      <c r="B1039" s="178">
        <f>POWER((F1039/$J$1039)*100, 2)</f>
        <v>0</v>
      </c>
      <c r="C1039" s="11">
        <f>SUM(B1039:B1042)</f>
        <v>7989.2387832603972</v>
      </c>
      <c r="D1039" s="306"/>
      <c r="E1039" s="306" t="s">
        <v>6</v>
      </c>
      <c r="F1039" s="307"/>
      <c r="G1039" s="238"/>
      <c r="H1039" s="306"/>
      <c r="I1039" s="306"/>
      <c r="J1039" s="76">
        <v>5640</v>
      </c>
    </row>
    <row r="1040" spans="1:10" x14ac:dyDescent="0.25">
      <c r="A1040" s="11" t="s">
        <v>338</v>
      </c>
      <c r="B1040" s="178">
        <f t="shared" ref="B1040:B1042" si="83">POWER((F1040/$J$1039)*100, 2)</f>
        <v>7859.2626125446386</v>
      </c>
      <c r="D1040" s="306"/>
      <c r="E1040" s="306" t="s">
        <v>9</v>
      </c>
      <c r="F1040" s="306">
        <v>5000</v>
      </c>
      <c r="G1040" s="238">
        <f t="shared" ref="G1040:G1041" si="84">F1040/$J$1039</f>
        <v>0.88652482269503541</v>
      </c>
      <c r="H1040" s="306"/>
      <c r="I1040" s="306"/>
      <c r="J1040" s="76"/>
    </row>
    <row r="1041" spans="1:10" x14ac:dyDescent="0.25">
      <c r="A1041" s="11" t="s">
        <v>338</v>
      </c>
      <c r="B1041" s="178">
        <f t="shared" si="83"/>
        <v>129.97617071575877</v>
      </c>
      <c r="D1041" s="306"/>
      <c r="E1041" s="306" t="s">
        <v>26</v>
      </c>
      <c r="F1041" s="306">
        <v>643</v>
      </c>
      <c r="G1041" s="238">
        <f t="shared" si="84"/>
        <v>0.11400709219858156</v>
      </c>
      <c r="H1041" s="306"/>
      <c r="I1041" s="306"/>
      <c r="J1041" s="76"/>
    </row>
    <row r="1042" spans="1:10" x14ac:dyDescent="0.25">
      <c r="A1042" s="150" t="s">
        <v>338</v>
      </c>
      <c r="B1042" s="131">
        <f t="shared" si="83"/>
        <v>0</v>
      </c>
      <c r="C1042" s="150"/>
      <c r="D1042" s="12"/>
      <c r="E1042" s="12" t="s">
        <v>160</v>
      </c>
      <c r="F1042" s="12"/>
      <c r="G1042" s="237"/>
      <c r="H1042" s="12"/>
      <c r="I1042" s="12"/>
      <c r="J1042" s="14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54"/>
  <sheetViews>
    <sheetView zoomScaleNormal="100" workbookViewId="0">
      <pane ySplit="1" topLeftCell="A2" activePane="bottomLeft" state="frozen"/>
      <selection pane="bottomLeft" activeCell="A1054" sqref="A1054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5" max="5" width="22.42578125" bestFit="1" customWidth="1"/>
    <col min="6" max="6" width="10.7109375" bestFit="1" customWidth="1"/>
    <col min="7" max="7" width="12.7109375" style="21" bestFit="1" customWidth="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 t="shared" ref="B2:B25" si="0">POWER((F2/$J$2)*100, 2)</f>
        <v>1561.4034977889071</v>
      </c>
      <c r="C2" s="11">
        <f>SUM(B2:B25)</f>
        <v>2048.1885954922213</v>
      </c>
      <c r="E2" s="26" t="s">
        <v>5</v>
      </c>
      <c r="F2" s="38">
        <v>54135</v>
      </c>
      <c r="G2" s="21">
        <f t="shared" ref="G2:G25" si="1">(F2/$J$2)</f>
        <v>0.39514598540145984</v>
      </c>
      <c r="J2" s="11">
        <v>137000</v>
      </c>
    </row>
    <row r="3" spans="1:10" x14ac:dyDescent="0.25">
      <c r="A3" s="11" t="s">
        <v>3</v>
      </c>
      <c r="B3">
        <f t="shared" si="0"/>
        <v>6.8032393840907895E-3</v>
      </c>
      <c r="E3" s="26" t="s">
        <v>39</v>
      </c>
      <c r="F3" s="39">
        <v>113</v>
      </c>
      <c r="G3" s="21">
        <f t="shared" si="1"/>
        <v>8.2481751824817521E-4</v>
      </c>
    </row>
    <row r="4" spans="1:10" x14ac:dyDescent="0.25">
      <c r="A4" s="11" t="s">
        <v>3</v>
      </c>
      <c r="B4">
        <f t="shared" si="0"/>
        <v>93.682617102669326</v>
      </c>
      <c r="E4" s="26" t="s">
        <v>6</v>
      </c>
      <c r="F4" s="39">
        <v>13260.2</v>
      </c>
      <c r="G4" s="21">
        <f t="shared" si="1"/>
        <v>9.6789781021897822E-2</v>
      </c>
    </row>
    <row r="5" spans="1:10" x14ac:dyDescent="0.25">
      <c r="A5" s="11" t="s">
        <v>3</v>
      </c>
      <c r="B5">
        <f t="shared" si="0"/>
        <v>76.722254781821093</v>
      </c>
      <c r="E5" s="26" t="s">
        <v>15</v>
      </c>
      <c r="F5" s="39">
        <v>12000</v>
      </c>
      <c r="G5" s="21">
        <f t="shared" si="1"/>
        <v>8.7591240875912413E-2</v>
      </c>
    </row>
    <row r="6" spans="1:10" x14ac:dyDescent="0.25">
      <c r="A6" s="11" t="s">
        <v>3</v>
      </c>
      <c r="B6">
        <f t="shared" si="0"/>
        <v>0.24901848351856781</v>
      </c>
      <c r="E6" s="26" t="s">
        <v>20</v>
      </c>
      <c r="F6" s="39">
        <v>683.654</v>
      </c>
      <c r="G6" s="21">
        <f t="shared" si="1"/>
        <v>4.9901751824817514E-3</v>
      </c>
    </row>
    <row r="7" spans="1:10" x14ac:dyDescent="0.25">
      <c r="A7" s="11" t="s">
        <v>3</v>
      </c>
      <c r="B7">
        <f t="shared" si="0"/>
        <v>3.3086813362459369</v>
      </c>
      <c r="E7" s="26" t="s">
        <v>21</v>
      </c>
      <c r="F7" s="39">
        <v>2492</v>
      </c>
      <c r="G7" s="21">
        <f t="shared" si="1"/>
        <v>1.8189781021897809E-2</v>
      </c>
    </row>
    <row r="8" spans="1:10" x14ac:dyDescent="0.25">
      <c r="A8" s="11" t="s">
        <v>3</v>
      </c>
      <c r="B8">
        <f t="shared" si="0"/>
        <v>124.72161542969792</v>
      </c>
      <c r="E8" s="26" t="s">
        <v>7</v>
      </c>
      <c r="F8" s="39">
        <v>15300</v>
      </c>
      <c r="G8" s="21">
        <f t="shared" si="1"/>
        <v>0.11167883211678832</v>
      </c>
    </row>
    <row r="9" spans="1:10" x14ac:dyDescent="0.25">
      <c r="A9" s="11" t="s">
        <v>3</v>
      </c>
      <c r="B9">
        <f t="shared" si="0"/>
        <v>1.5217113325163834</v>
      </c>
      <c r="E9" s="26" t="s">
        <v>8</v>
      </c>
      <c r="F9" s="39">
        <v>1690</v>
      </c>
      <c r="G9" s="21">
        <f t="shared" si="1"/>
        <v>1.2335766423357665E-2</v>
      </c>
    </row>
    <row r="10" spans="1:10" x14ac:dyDescent="0.25">
      <c r="A10" s="11" t="s">
        <v>3</v>
      </c>
      <c r="B10">
        <f t="shared" si="0"/>
        <v>0.27620011721455584</v>
      </c>
      <c r="E10" s="26" t="s">
        <v>22</v>
      </c>
      <c r="F10" s="39">
        <v>720</v>
      </c>
      <c r="G10" s="21">
        <f t="shared" si="1"/>
        <v>5.2554744525547441E-3</v>
      </c>
    </row>
    <row r="11" spans="1:10" x14ac:dyDescent="0.25">
      <c r="A11" s="11" t="s">
        <v>3</v>
      </c>
      <c r="B11">
        <f t="shared" si="0"/>
        <v>49.584212797698328</v>
      </c>
      <c r="E11" s="26" t="s">
        <v>9</v>
      </c>
      <c r="F11" s="39">
        <v>9647</v>
      </c>
      <c r="G11" s="21">
        <f t="shared" si="1"/>
        <v>7.0416058394160583E-2</v>
      </c>
    </row>
    <row r="12" spans="1:10" x14ac:dyDescent="0.25">
      <c r="A12" s="11" t="s">
        <v>3</v>
      </c>
      <c r="B12">
        <f t="shared" si="0"/>
        <v>0.8770254142468964</v>
      </c>
      <c r="E12" s="26" t="s">
        <v>23</v>
      </c>
      <c r="F12" s="39">
        <v>1283</v>
      </c>
      <c r="G12" s="21">
        <f t="shared" si="1"/>
        <v>9.3649635036496346E-3</v>
      </c>
    </row>
    <row r="13" spans="1:10" x14ac:dyDescent="0.25">
      <c r="A13" s="11" t="s">
        <v>3</v>
      </c>
      <c r="B13">
        <f t="shared" si="0"/>
        <v>1.7465078139485318E-3</v>
      </c>
      <c r="C13" s="105"/>
      <c r="E13" s="26" t="s">
        <v>24</v>
      </c>
      <c r="F13" s="39">
        <v>57.253999999999998</v>
      </c>
      <c r="G13" s="21">
        <f t="shared" si="1"/>
        <v>4.1791240875912409E-4</v>
      </c>
    </row>
    <row r="14" spans="1:10" x14ac:dyDescent="0.25">
      <c r="A14" s="11" t="s">
        <v>3</v>
      </c>
      <c r="B14">
        <f t="shared" si="0"/>
        <v>91.705088310511996</v>
      </c>
      <c r="E14" s="26" t="s">
        <v>10</v>
      </c>
      <c r="F14" s="39">
        <v>13119.5</v>
      </c>
      <c r="G14" s="21">
        <f t="shared" si="1"/>
        <v>9.5762773722627731E-2</v>
      </c>
    </row>
    <row r="15" spans="1:10" x14ac:dyDescent="0.25">
      <c r="A15" s="11" t="s">
        <v>3</v>
      </c>
      <c r="B15">
        <f t="shared" si="0"/>
        <v>10.205459832702861</v>
      </c>
      <c r="E15" s="26" t="s">
        <v>36</v>
      </c>
      <c r="F15" s="39">
        <v>4376.6000000000004</v>
      </c>
      <c r="G15" s="21">
        <f t="shared" si="1"/>
        <v>3.1945985401459855E-2</v>
      </c>
    </row>
    <row r="16" spans="1:10" x14ac:dyDescent="0.25">
      <c r="A16" s="11" t="s">
        <v>3</v>
      </c>
      <c r="B16">
        <f t="shared" si="0"/>
        <v>8.5140424369971757E-4</v>
      </c>
      <c r="E16" s="26" t="s">
        <v>26</v>
      </c>
      <c r="F16" s="39">
        <v>39.975000000000001</v>
      </c>
      <c r="G16" s="21">
        <f t="shared" si="1"/>
        <v>2.9178832116788321E-4</v>
      </c>
    </row>
    <row r="17" spans="1:11" x14ac:dyDescent="0.25">
      <c r="A17" s="11" t="s">
        <v>3</v>
      </c>
      <c r="B17">
        <f t="shared" si="0"/>
        <v>4.4305056742500933E-5</v>
      </c>
      <c r="E17" s="26" t="s">
        <v>27</v>
      </c>
      <c r="F17" s="39">
        <v>9.1189999999999998</v>
      </c>
      <c r="G17" s="21">
        <f t="shared" si="1"/>
        <v>6.6562043795620441E-5</v>
      </c>
    </row>
    <row r="18" spans="1:11" x14ac:dyDescent="0.25">
      <c r="A18" s="11" t="s">
        <v>3</v>
      </c>
      <c r="B18">
        <f t="shared" si="0"/>
        <v>7.9730560498694655E-5</v>
      </c>
      <c r="E18" s="26" t="s">
        <v>28</v>
      </c>
      <c r="F18" s="39">
        <v>12.233000000000001</v>
      </c>
      <c r="G18" s="21">
        <f t="shared" si="1"/>
        <v>8.9291970802919711E-5</v>
      </c>
    </row>
    <row r="19" spans="1:11" x14ac:dyDescent="0.25">
      <c r="A19" s="11" t="s">
        <v>3</v>
      </c>
      <c r="B19">
        <f t="shared" si="0"/>
        <v>0</v>
      </c>
      <c r="E19" s="26" t="s">
        <v>29</v>
      </c>
      <c r="F19" s="39">
        <v>0</v>
      </c>
      <c r="G19" s="21">
        <f t="shared" si="1"/>
        <v>0</v>
      </c>
    </row>
    <row r="20" spans="1:11" x14ac:dyDescent="0.25">
      <c r="A20" s="11" t="s">
        <v>3</v>
      </c>
      <c r="B20">
        <f t="shared" si="0"/>
        <v>10.789067078693591</v>
      </c>
      <c r="E20" s="26" t="s">
        <v>16</v>
      </c>
      <c r="F20" s="39">
        <v>4500</v>
      </c>
      <c r="G20" s="21">
        <f t="shared" si="1"/>
        <v>3.2846715328467155E-2</v>
      </c>
    </row>
    <row r="21" spans="1:11" x14ac:dyDescent="0.25">
      <c r="A21" s="11" t="s">
        <v>3</v>
      </c>
      <c r="B21">
        <f t="shared" si="0"/>
        <v>0.19955458468751666</v>
      </c>
      <c r="E21" s="26" t="s">
        <v>37</v>
      </c>
      <c r="F21" s="39">
        <v>612</v>
      </c>
      <c r="G21" s="21">
        <f t="shared" si="1"/>
        <v>4.4671532846715326E-3</v>
      </c>
    </row>
    <row r="22" spans="1:11" x14ac:dyDescent="0.25">
      <c r="A22" s="11" t="s">
        <v>3</v>
      </c>
      <c r="B22">
        <f t="shared" si="0"/>
        <v>8.533221801907402</v>
      </c>
      <c r="E22" s="26" t="s">
        <v>11</v>
      </c>
      <c r="F22" s="39">
        <v>4002</v>
      </c>
      <c r="G22" s="21">
        <f t="shared" si="1"/>
        <v>2.921167883211679E-2</v>
      </c>
    </row>
    <row r="23" spans="1:11" x14ac:dyDescent="0.25">
      <c r="A23" s="11" t="s">
        <v>3</v>
      </c>
      <c r="B23">
        <f t="shared" si="0"/>
        <v>4.4008995902285686E-2</v>
      </c>
      <c r="E23" s="26" t="s">
        <v>31</v>
      </c>
      <c r="F23" s="39">
        <v>287.40300000000002</v>
      </c>
      <c r="G23" s="21">
        <f t="shared" si="1"/>
        <v>2.0978321167883212E-3</v>
      </c>
    </row>
    <row r="24" spans="1:11" x14ac:dyDescent="0.25">
      <c r="A24" s="11" t="s">
        <v>3</v>
      </c>
      <c r="B24">
        <f t="shared" si="0"/>
        <v>0</v>
      </c>
      <c r="E24" s="26" t="s">
        <v>38</v>
      </c>
      <c r="F24" s="40"/>
      <c r="G24" s="21">
        <f t="shared" si="1"/>
        <v>0</v>
      </c>
    </row>
    <row r="25" spans="1:11" x14ac:dyDescent="0.25">
      <c r="A25" s="150" t="s">
        <v>3</v>
      </c>
      <c r="B25" s="12">
        <f t="shared" si="0"/>
        <v>14.355835116221426</v>
      </c>
      <c r="C25" s="150"/>
      <c r="D25" s="12"/>
      <c r="E25" s="25" t="s">
        <v>12</v>
      </c>
      <c r="F25" s="43">
        <v>5190.8059999999996</v>
      </c>
      <c r="G25" s="27">
        <f t="shared" si="1"/>
        <v>3.7889094890510948E-2</v>
      </c>
      <c r="H25" s="12"/>
      <c r="I25" s="12"/>
      <c r="J25" s="150"/>
    </row>
    <row r="26" spans="1:11" x14ac:dyDescent="0.25">
      <c r="A26" s="11" t="s">
        <v>77</v>
      </c>
      <c r="B26" s="13">
        <f>POWER((F26/$J$26)*100, 2)</f>
        <v>7052.2877812032602</v>
      </c>
      <c r="C26" s="105">
        <f>SUM(B26:B27)</f>
        <v>7308.9954519092826</v>
      </c>
      <c r="D26" s="13"/>
      <c r="E26" s="73" t="s">
        <v>38</v>
      </c>
      <c r="F26" s="34">
        <v>152</v>
      </c>
      <c r="G26" s="28">
        <f>(F26/$J$26)</f>
        <v>0.83977900552486184</v>
      </c>
      <c r="J26" s="11">
        <v>181</v>
      </c>
    </row>
    <row r="27" spans="1:11" x14ac:dyDescent="0.25">
      <c r="A27" s="11" t="s">
        <v>77</v>
      </c>
      <c r="B27" s="13">
        <f>POWER((F27/$J$26)*100, 2)</f>
        <v>256.70767070602244</v>
      </c>
      <c r="E27" s="73" t="s">
        <v>78</v>
      </c>
      <c r="F27" s="34">
        <v>29</v>
      </c>
      <c r="G27" s="28">
        <f>(F27/$J$26)</f>
        <v>0.16022099447513813</v>
      </c>
    </row>
    <row r="28" spans="1:11" x14ac:dyDescent="0.25">
      <c r="A28" s="70" t="s">
        <v>80</v>
      </c>
      <c r="B28" s="69">
        <f t="shared" ref="B28:B38" si="2">POWER((F28/$J$28)*100, 2)</f>
        <v>6.6203321721197366</v>
      </c>
      <c r="C28" s="70">
        <f>SUM(B28:B38)</f>
        <v>2026.4357591590365</v>
      </c>
      <c r="D28" s="69"/>
      <c r="E28" s="89" t="s">
        <v>81</v>
      </c>
      <c r="F28" s="91">
        <f>906+4729</f>
        <v>5635</v>
      </c>
      <c r="G28" s="80">
        <f t="shared" ref="G28:G38" si="3">(F28/$J$28)</f>
        <v>2.5730006164242824E-2</v>
      </c>
      <c r="H28" s="69"/>
      <c r="I28" s="69"/>
      <c r="J28" s="148">
        <f>SUM(F28:F38)</f>
        <v>219005</v>
      </c>
      <c r="K28" s="69"/>
    </row>
    <row r="29" spans="1:11" x14ac:dyDescent="0.25">
      <c r="A29" s="11" t="s">
        <v>80</v>
      </c>
      <c r="B29" s="13">
        <f t="shared" si="2"/>
        <v>1304.0077654843185</v>
      </c>
      <c r="E29" s="74" t="s">
        <v>5</v>
      </c>
      <c r="F29" s="92">
        <v>79085</v>
      </c>
      <c r="G29" s="21">
        <f t="shared" si="3"/>
        <v>0.36111047692975046</v>
      </c>
      <c r="I29" s="77"/>
    </row>
    <row r="30" spans="1:11" x14ac:dyDescent="0.25">
      <c r="A30" s="11" t="s">
        <v>80</v>
      </c>
      <c r="B30" s="13">
        <f t="shared" si="2"/>
        <v>30.253641578962103</v>
      </c>
      <c r="E30" s="74" t="s">
        <v>6</v>
      </c>
      <c r="F30" s="92">
        <v>12046</v>
      </c>
      <c r="G30" s="21">
        <f t="shared" si="3"/>
        <v>5.500331042670259E-2</v>
      </c>
      <c r="I30" s="77"/>
    </row>
    <row r="31" spans="1:11" x14ac:dyDescent="0.25">
      <c r="A31" s="11" t="s">
        <v>80</v>
      </c>
      <c r="B31" s="13">
        <f t="shared" si="2"/>
        <v>105.54969336612635</v>
      </c>
      <c r="E31" s="74" t="s">
        <v>82</v>
      </c>
      <c r="F31" s="92">
        <v>22500</v>
      </c>
      <c r="G31" s="21">
        <f t="shared" si="3"/>
        <v>0.10273738042510445</v>
      </c>
      <c r="I31" s="77"/>
    </row>
    <row r="32" spans="1:11" x14ac:dyDescent="0.25">
      <c r="A32" s="11" t="s">
        <v>80</v>
      </c>
      <c r="B32" s="13">
        <f t="shared" si="2"/>
        <v>258.94828166196396</v>
      </c>
      <c r="E32" s="74" t="s">
        <v>83</v>
      </c>
      <c r="F32" s="92">
        <v>35242</v>
      </c>
      <c r="G32" s="21">
        <f t="shared" si="3"/>
        <v>0.16091870048629026</v>
      </c>
      <c r="I32" s="77"/>
    </row>
    <row r="33" spans="1:11" x14ac:dyDescent="0.25">
      <c r="A33" s="11" t="s">
        <v>80</v>
      </c>
      <c r="B33" s="13">
        <f t="shared" si="2"/>
        <v>35.235354427408105</v>
      </c>
      <c r="E33" s="74" t="s">
        <v>15</v>
      </c>
      <c r="F33" s="92">
        <v>13000</v>
      </c>
      <c r="G33" s="21">
        <f t="shared" si="3"/>
        <v>5.9359375356727015E-2</v>
      </c>
      <c r="I33" s="77"/>
    </row>
    <row r="34" spans="1:11" x14ac:dyDescent="0.25">
      <c r="A34" s="11" t="s">
        <v>80</v>
      </c>
      <c r="B34" s="13">
        <f t="shared" si="2"/>
        <v>0</v>
      </c>
      <c r="E34" s="74" t="s">
        <v>84</v>
      </c>
      <c r="F34" s="92"/>
      <c r="G34" s="21">
        <f t="shared" si="3"/>
        <v>0</v>
      </c>
      <c r="I34" s="77"/>
    </row>
    <row r="35" spans="1:11" x14ac:dyDescent="0.25">
      <c r="A35" s="11" t="s">
        <v>80</v>
      </c>
      <c r="B35" s="13">
        <f t="shared" si="2"/>
        <v>55.564616294514288</v>
      </c>
      <c r="E35" s="74" t="s">
        <v>85</v>
      </c>
      <c r="F35" s="92">
        <v>16325</v>
      </c>
      <c r="G35" s="21">
        <f t="shared" si="3"/>
        <v>7.4541677130659123E-2</v>
      </c>
      <c r="I35" s="77"/>
    </row>
    <row r="36" spans="1:11" x14ac:dyDescent="0.25">
      <c r="A36" s="11" t="s">
        <v>80</v>
      </c>
      <c r="B36" s="13">
        <f t="shared" si="2"/>
        <v>0.83397288585581308</v>
      </c>
      <c r="E36" s="74" t="s">
        <v>16</v>
      </c>
      <c r="F36" s="92">
        <v>2000</v>
      </c>
      <c r="G36" s="21">
        <f t="shared" si="3"/>
        <v>9.1322115933426175E-3</v>
      </c>
      <c r="I36" s="77"/>
    </row>
    <row r="37" spans="1:11" x14ac:dyDescent="0.25">
      <c r="A37" s="11" t="s">
        <v>80</v>
      </c>
      <c r="B37" s="13">
        <f t="shared" si="2"/>
        <v>0</v>
      </c>
      <c r="E37" s="74" t="s">
        <v>38</v>
      </c>
      <c r="F37" s="93"/>
      <c r="G37" s="21">
        <f t="shared" si="3"/>
        <v>0</v>
      </c>
      <c r="I37" s="77"/>
    </row>
    <row r="38" spans="1:11" x14ac:dyDescent="0.25">
      <c r="A38" s="11" t="s">
        <v>378</v>
      </c>
      <c r="B38" s="13">
        <f t="shared" si="2"/>
        <v>229.42210128776773</v>
      </c>
      <c r="E38" s="74" t="s">
        <v>86</v>
      </c>
      <c r="F38" s="92">
        <v>33172</v>
      </c>
      <c r="G38" s="21">
        <f t="shared" si="3"/>
        <v>0.15146686148718067</v>
      </c>
      <c r="I38" s="77"/>
    </row>
    <row r="39" spans="1:11" x14ac:dyDescent="0.25">
      <c r="A39" s="70" t="s">
        <v>88</v>
      </c>
      <c r="B39" s="69">
        <f>POWER((F39/$J$39)*100, 2)</f>
        <v>0</v>
      </c>
      <c r="C39" s="70">
        <f>SUM(B39:B47)</f>
        <v>6458.2199378212445</v>
      </c>
      <c r="D39" s="69"/>
      <c r="E39" s="69" t="s">
        <v>6</v>
      </c>
      <c r="F39" s="109"/>
      <c r="G39" s="80">
        <f>(F39/$J$39)</f>
        <v>0</v>
      </c>
      <c r="H39" s="69"/>
      <c r="I39" s="69"/>
      <c r="J39" s="148">
        <v>2530</v>
      </c>
      <c r="K39" s="69"/>
    </row>
    <row r="40" spans="1:11" x14ac:dyDescent="0.25">
      <c r="A40" s="105" t="s">
        <v>88</v>
      </c>
      <c r="B40" s="13">
        <f>POWER((F40/$J$39)*100, 2)</f>
        <v>390.57007608305082</v>
      </c>
      <c r="C40" s="105"/>
      <c r="D40" s="13"/>
      <c r="E40" s="108" t="s">
        <v>15</v>
      </c>
      <c r="F40" s="13">
        <v>500</v>
      </c>
      <c r="G40" s="28">
        <f>(F40/$J$39)</f>
        <v>0.19762845849802371</v>
      </c>
      <c r="H40" s="13"/>
      <c r="I40" s="13"/>
      <c r="J40" s="167"/>
      <c r="K40" s="13"/>
    </row>
    <row r="41" spans="1:11" x14ac:dyDescent="0.25">
      <c r="A41" s="105" t="s">
        <v>88</v>
      </c>
      <c r="B41" s="13">
        <f>POWER((F41/$J$39)*100, 2)</f>
        <v>0</v>
      </c>
      <c r="C41" s="105"/>
      <c r="D41" s="13"/>
      <c r="E41" t="s">
        <v>36</v>
      </c>
      <c r="F41" s="13"/>
      <c r="G41" s="28">
        <f t="shared" ref="G41:G47" si="4">(F41/$J$39)</f>
        <v>0</v>
      </c>
      <c r="J41" s="76"/>
    </row>
    <row r="42" spans="1:11" x14ac:dyDescent="0.25">
      <c r="A42" s="105" t="s">
        <v>88</v>
      </c>
      <c r="B42" s="13">
        <f t="shared" ref="B42:B47" si="5">POWER((F42/$J$39)*100, 2)</f>
        <v>1.5622803043322034E-3</v>
      </c>
      <c r="E42" t="s">
        <v>90</v>
      </c>
      <c r="F42" s="13">
        <v>1</v>
      </c>
      <c r="G42" s="28">
        <f t="shared" si="4"/>
        <v>3.9525691699604743E-4</v>
      </c>
      <c r="J42" s="76"/>
    </row>
    <row r="43" spans="1:11" x14ac:dyDescent="0.25">
      <c r="A43" s="105" t="s">
        <v>88</v>
      </c>
      <c r="B43" s="13">
        <f t="shared" si="5"/>
        <v>4.5556093674327052</v>
      </c>
      <c r="E43" t="s">
        <v>27</v>
      </c>
      <c r="F43" s="13">
        <v>54</v>
      </c>
      <c r="G43" s="28">
        <f t="shared" si="4"/>
        <v>2.1343873517786563E-2</v>
      </c>
      <c r="J43" s="76"/>
    </row>
    <row r="44" spans="1:11" x14ac:dyDescent="0.25">
      <c r="A44" s="105" t="s">
        <v>88</v>
      </c>
      <c r="B44" s="13">
        <f t="shared" si="5"/>
        <v>3.9057007608305078E-2</v>
      </c>
      <c r="E44" t="s">
        <v>85</v>
      </c>
      <c r="F44" s="13">
        <v>5</v>
      </c>
      <c r="G44" s="28">
        <f t="shared" si="4"/>
        <v>1.976284584980237E-3</v>
      </c>
      <c r="J44" s="76"/>
    </row>
    <row r="45" spans="1:11" x14ac:dyDescent="0.25">
      <c r="A45" s="105" t="s">
        <v>88</v>
      </c>
      <c r="B45" s="13">
        <f t="shared" si="5"/>
        <v>0</v>
      </c>
      <c r="E45" t="s">
        <v>16</v>
      </c>
      <c r="F45" s="13"/>
      <c r="G45" s="28">
        <f t="shared" si="4"/>
        <v>0</v>
      </c>
      <c r="J45" s="76"/>
    </row>
    <row r="46" spans="1:11" x14ac:dyDescent="0.25">
      <c r="A46" s="105" t="s">
        <v>88</v>
      </c>
      <c r="B46" s="13">
        <f t="shared" si="5"/>
        <v>6063.0536330828481</v>
      </c>
      <c r="E46" t="s">
        <v>38</v>
      </c>
      <c r="F46" s="13">
        <v>1970</v>
      </c>
      <c r="G46" s="28">
        <f t="shared" si="4"/>
        <v>0.77865612648221338</v>
      </c>
      <c r="J46" s="76"/>
    </row>
    <row r="47" spans="1:11" x14ac:dyDescent="0.25">
      <c r="A47" s="150" t="s">
        <v>88</v>
      </c>
      <c r="B47" s="13">
        <f t="shared" si="5"/>
        <v>0</v>
      </c>
      <c r="E47" t="s">
        <v>89</v>
      </c>
      <c r="F47" s="102"/>
      <c r="G47" s="28">
        <f t="shared" si="4"/>
        <v>0</v>
      </c>
      <c r="J47" s="76"/>
    </row>
    <row r="48" spans="1:11" x14ac:dyDescent="0.25">
      <c r="A48" s="70" t="s">
        <v>91</v>
      </c>
      <c r="B48" s="69">
        <f>POWER((F48/$J$48)*100, 2)</f>
        <v>126.93121794016135</v>
      </c>
      <c r="C48" s="70">
        <f>SUM(B48:B58)</f>
        <v>2121.32102615034</v>
      </c>
      <c r="D48" s="69"/>
      <c r="E48" s="69" t="s">
        <v>81</v>
      </c>
      <c r="F48" s="69">
        <v>516</v>
      </c>
      <c r="G48" s="80">
        <f>(F48/$J$48)</f>
        <v>0.11266375545851529</v>
      </c>
      <c r="H48" s="69"/>
      <c r="I48" s="69"/>
      <c r="J48" s="148">
        <v>4580</v>
      </c>
      <c r="K48" s="69"/>
    </row>
    <row r="49" spans="1:11" x14ac:dyDescent="0.25">
      <c r="A49" s="11" t="s">
        <v>91</v>
      </c>
      <c r="B49" s="13">
        <f>POWER((F49/$J$48)*100, 2)</f>
        <v>0.7627619610610018</v>
      </c>
      <c r="E49" t="s">
        <v>93</v>
      </c>
      <c r="F49" s="13">
        <v>40</v>
      </c>
      <c r="G49" s="28">
        <f>(F49/$J$48)</f>
        <v>8.7336244541484712E-3</v>
      </c>
      <c r="J49" s="76"/>
    </row>
    <row r="50" spans="1:11" x14ac:dyDescent="0.25">
      <c r="A50" s="11" t="s">
        <v>91</v>
      </c>
      <c r="B50" s="13">
        <f t="shared" ref="B50:B58" si="6">POWER((F50/$J$48)*100, 2)</f>
        <v>88.677586167788562</v>
      </c>
      <c r="E50" t="s">
        <v>83</v>
      </c>
      <c r="F50" s="13">
        <v>431.29300000000001</v>
      </c>
      <c r="G50" s="28">
        <f t="shared" ref="G50:G58" si="7">(F50/$J$48)</f>
        <v>9.4168777292576417E-2</v>
      </c>
      <c r="J50" s="76"/>
    </row>
    <row r="51" spans="1:11" x14ac:dyDescent="0.25">
      <c r="A51" s="11" t="s">
        <v>91</v>
      </c>
      <c r="B51" s="13">
        <f t="shared" si="6"/>
        <v>10.023168894567226</v>
      </c>
      <c r="E51" t="s">
        <v>15</v>
      </c>
      <c r="F51" s="13">
        <v>145</v>
      </c>
      <c r="G51" s="28">
        <f t="shared" si="7"/>
        <v>3.1659388646288207E-2</v>
      </c>
      <c r="J51" s="76"/>
    </row>
    <row r="52" spans="1:11" x14ac:dyDescent="0.25">
      <c r="A52" s="11" t="s">
        <v>91</v>
      </c>
      <c r="B52" s="13">
        <f t="shared" si="6"/>
        <v>0</v>
      </c>
      <c r="E52" t="s">
        <v>94</v>
      </c>
      <c r="F52" s="102"/>
      <c r="G52" s="28">
        <f t="shared" si="7"/>
        <v>0</v>
      </c>
      <c r="J52" s="76"/>
    </row>
    <row r="53" spans="1:11" x14ac:dyDescent="0.25">
      <c r="A53" s="11" t="s">
        <v>91</v>
      </c>
      <c r="B53" s="13">
        <f t="shared" si="6"/>
        <v>2.0605256383364168E-3</v>
      </c>
      <c r="E53" t="s">
        <v>24</v>
      </c>
      <c r="F53" s="13">
        <v>2.0790000000000002</v>
      </c>
      <c r="G53" s="28">
        <f t="shared" si="7"/>
        <v>4.5393013100436687E-4</v>
      </c>
      <c r="J53" s="76"/>
    </row>
    <row r="54" spans="1:11" x14ac:dyDescent="0.25">
      <c r="A54" s="11" t="s">
        <v>91</v>
      </c>
      <c r="B54" s="13">
        <f t="shared" si="6"/>
        <v>0.42905360309681351</v>
      </c>
      <c r="E54" t="s">
        <v>36</v>
      </c>
      <c r="F54" s="13">
        <v>30</v>
      </c>
      <c r="G54" s="28">
        <f t="shared" si="7"/>
        <v>6.5502183406113534E-3</v>
      </c>
      <c r="J54" s="76"/>
    </row>
    <row r="55" spans="1:11" x14ac:dyDescent="0.25">
      <c r="A55" s="11" t="s">
        <v>91</v>
      </c>
      <c r="B55" s="13">
        <f t="shared" si="6"/>
        <v>2.1387465914074876E-2</v>
      </c>
      <c r="E55" t="s">
        <v>92</v>
      </c>
      <c r="F55" s="13">
        <v>6.6980000000000004</v>
      </c>
      <c r="G55" s="28">
        <f t="shared" si="7"/>
        <v>1.4624454148471618E-3</v>
      </c>
      <c r="J55" s="76"/>
    </row>
    <row r="56" spans="1:11" x14ac:dyDescent="0.25">
      <c r="A56" s="11" t="s">
        <v>91</v>
      </c>
      <c r="B56" s="13">
        <f t="shared" si="6"/>
        <v>476.72622566312617</v>
      </c>
      <c r="E56" t="s">
        <v>16</v>
      </c>
      <c r="F56" s="13">
        <v>1000</v>
      </c>
      <c r="G56" s="28">
        <f t="shared" si="7"/>
        <v>0.2183406113537118</v>
      </c>
      <c r="J56" s="76"/>
    </row>
    <row r="57" spans="1:11" x14ac:dyDescent="0.25">
      <c r="A57" s="11" t="s">
        <v>91</v>
      </c>
      <c r="B57" s="13">
        <f>POWER((F57/$J$48)*100, 2)</f>
        <v>892.15690013539017</v>
      </c>
      <c r="E57" t="s">
        <v>31</v>
      </c>
      <c r="F57" s="13">
        <v>1368</v>
      </c>
      <c r="G57" s="28">
        <f t="shared" si="7"/>
        <v>0.29868995633187773</v>
      </c>
      <c r="J57" s="76"/>
    </row>
    <row r="58" spans="1:11" x14ac:dyDescent="0.25">
      <c r="A58" s="150" t="s">
        <v>91</v>
      </c>
      <c r="B58" s="12">
        <f t="shared" si="6"/>
        <v>525.5906637935966</v>
      </c>
      <c r="C58" s="150"/>
      <c r="D58" s="12"/>
      <c r="E58" s="12" t="s">
        <v>38</v>
      </c>
      <c r="F58" s="12">
        <v>1050</v>
      </c>
      <c r="G58" s="27">
        <f t="shared" si="7"/>
        <v>0.22925764192139739</v>
      </c>
      <c r="H58" s="12"/>
      <c r="I58" s="12"/>
      <c r="J58" s="147"/>
      <c r="K58" s="12"/>
    </row>
    <row r="59" spans="1:11" x14ac:dyDescent="0.25">
      <c r="A59" s="11" t="s">
        <v>96</v>
      </c>
      <c r="B59">
        <f>POWER((F59/$J$59)*100, 2)</f>
        <v>3.3667199730662403E-4</v>
      </c>
      <c r="C59" s="11">
        <f>SUM(B59:B135)</f>
        <v>1081.692874337177</v>
      </c>
      <c r="D59" s="111"/>
      <c r="E59" s="114" t="s">
        <v>130</v>
      </c>
      <c r="F59" s="111">
        <v>20</v>
      </c>
      <c r="G59" s="21">
        <f>F59/$J$59</f>
        <v>1.8348623853211009E-4</v>
      </c>
      <c r="J59" s="11">
        <v>109000</v>
      </c>
    </row>
    <row r="60" spans="1:11" x14ac:dyDescent="0.25">
      <c r="A60" s="11" t="s">
        <v>96</v>
      </c>
      <c r="B60" s="111">
        <f t="shared" ref="B60:B94" si="8">POWER((F60/$J$59)*100, 2)</f>
        <v>8.4167999326656008E-5</v>
      </c>
      <c r="D60" s="111"/>
      <c r="E60" s="114" t="s">
        <v>17</v>
      </c>
      <c r="F60" s="111">
        <v>10</v>
      </c>
      <c r="G60" s="21">
        <f t="shared" ref="G60:G95" si="9">F60/$J$59</f>
        <v>9.1743119266055046E-5</v>
      </c>
    </row>
    <row r="61" spans="1:11" x14ac:dyDescent="0.25">
      <c r="A61" s="11" t="s">
        <v>96</v>
      </c>
      <c r="B61" s="111">
        <f t="shared" si="8"/>
        <v>0.2667864657857083</v>
      </c>
      <c r="D61" s="111"/>
      <c r="E61" s="114" t="s">
        <v>97</v>
      </c>
      <c r="F61" s="111">
        <v>563</v>
      </c>
      <c r="G61" s="21">
        <f t="shared" si="9"/>
        <v>5.1651376146788991E-3</v>
      </c>
    </row>
    <row r="62" spans="1:11" x14ac:dyDescent="0.25">
      <c r="A62" s="11" t="s">
        <v>96</v>
      </c>
      <c r="B62" s="111">
        <f t="shared" si="8"/>
        <v>0.33831832337345341</v>
      </c>
      <c r="D62" s="111"/>
      <c r="E62" s="114" t="s">
        <v>81</v>
      </c>
      <c r="F62" s="111">
        <v>634</v>
      </c>
      <c r="G62" s="21">
        <f t="shared" si="9"/>
        <v>5.8165137614678902E-3</v>
      </c>
    </row>
    <row r="63" spans="1:11" x14ac:dyDescent="0.25">
      <c r="A63" s="11" t="s">
        <v>96</v>
      </c>
      <c r="B63" s="111">
        <f t="shared" si="8"/>
        <v>0.39609123811127006</v>
      </c>
      <c r="D63" s="111"/>
      <c r="E63" s="114" t="s">
        <v>5</v>
      </c>
      <c r="F63" s="111">
        <v>686</v>
      </c>
      <c r="G63" s="21">
        <f t="shared" si="9"/>
        <v>6.2935779816513764E-3</v>
      </c>
    </row>
    <row r="64" spans="1:11" x14ac:dyDescent="0.25">
      <c r="A64" s="11" t="s">
        <v>96</v>
      </c>
      <c r="B64" s="111">
        <f t="shared" si="8"/>
        <v>0.16294924669640601</v>
      </c>
      <c r="D64" s="111"/>
      <c r="E64" s="114" t="s">
        <v>131</v>
      </c>
      <c r="F64" s="111">
        <v>440</v>
      </c>
      <c r="G64" s="21">
        <f t="shared" si="9"/>
        <v>4.0366972477064219E-3</v>
      </c>
    </row>
    <row r="65" spans="1:7" x14ac:dyDescent="0.25">
      <c r="A65" s="11" t="s">
        <v>96</v>
      </c>
      <c r="B65" s="111">
        <f t="shared" si="8"/>
        <v>0.11962713576298291</v>
      </c>
      <c r="D65" s="111"/>
      <c r="E65" s="114" t="s">
        <v>98</v>
      </c>
      <c r="F65" s="111">
        <v>377</v>
      </c>
      <c r="G65" s="21">
        <f t="shared" si="9"/>
        <v>3.4587155963302753E-3</v>
      </c>
    </row>
    <row r="66" spans="1:7" x14ac:dyDescent="0.25">
      <c r="A66" s="11" t="s">
        <v>96</v>
      </c>
      <c r="B66" s="111">
        <f t="shared" si="8"/>
        <v>1.3984689840922482</v>
      </c>
      <c r="D66" s="111"/>
      <c r="E66" s="114" t="s">
        <v>132</v>
      </c>
      <c r="F66" s="111">
        <v>1289</v>
      </c>
      <c r="G66" s="21">
        <f t="shared" si="9"/>
        <v>1.1825688073394496E-2</v>
      </c>
    </row>
    <row r="67" spans="1:7" x14ac:dyDescent="0.25">
      <c r="A67" s="11" t="s">
        <v>96</v>
      </c>
      <c r="B67" s="111">
        <f t="shared" si="8"/>
        <v>0.53732934938136512</v>
      </c>
      <c r="D67" s="111"/>
      <c r="E67" s="114" t="s">
        <v>99</v>
      </c>
      <c r="F67" s="111">
        <v>799</v>
      </c>
      <c r="G67" s="21">
        <f t="shared" si="9"/>
        <v>7.3302752293577982E-3</v>
      </c>
    </row>
    <row r="68" spans="1:7" x14ac:dyDescent="0.25">
      <c r="A68" s="11" t="s">
        <v>96</v>
      </c>
      <c r="B68" s="111">
        <f t="shared" si="8"/>
        <v>0.59672081474623351</v>
      </c>
      <c r="D68" s="111"/>
      <c r="E68" s="114" t="s">
        <v>100</v>
      </c>
      <c r="F68" s="111">
        <v>842</v>
      </c>
      <c r="G68" s="21">
        <f t="shared" si="9"/>
        <v>7.7247706422018348E-3</v>
      </c>
    </row>
    <row r="69" spans="1:7" x14ac:dyDescent="0.25">
      <c r="A69" s="11" t="s">
        <v>96</v>
      </c>
      <c r="B69" s="111">
        <f t="shared" si="8"/>
        <v>8.4167999326655998E-7</v>
      </c>
      <c r="D69" s="111"/>
      <c r="E69" s="114" t="s">
        <v>39</v>
      </c>
      <c r="F69" s="111">
        <v>1</v>
      </c>
      <c r="G69" s="21">
        <f t="shared" si="9"/>
        <v>9.1743119266055039E-6</v>
      </c>
    </row>
    <row r="70" spans="1:7" x14ac:dyDescent="0.25">
      <c r="A70" s="11" t="s">
        <v>96</v>
      </c>
      <c r="B70" s="111">
        <f t="shared" si="8"/>
        <v>0.87740173386078613</v>
      </c>
      <c r="D70" s="111"/>
      <c r="E70" s="114" t="s">
        <v>6</v>
      </c>
      <c r="F70" s="111">
        <v>1021</v>
      </c>
      <c r="G70" s="21">
        <f t="shared" si="9"/>
        <v>9.3669724770642209E-3</v>
      </c>
    </row>
    <row r="71" spans="1:7" x14ac:dyDescent="0.25">
      <c r="A71" s="11" t="s">
        <v>96</v>
      </c>
      <c r="B71" s="111">
        <f t="shared" si="8"/>
        <v>9.0551300395589604E-2</v>
      </c>
      <c r="D71" s="111"/>
      <c r="E71" s="114" t="s">
        <v>101</v>
      </c>
      <c r="F71" s="111">
        <v>328</v>
      </c>
      <c r="G71" s="21">
        <f t="shared" si="9"/>
        <v>3.0091743119266055E-3</v>
      </c>
    </row>
    <row r="72" spans="1:7" x14ac:dyDescent="0.25">
      <c r="A72" s="11" t="s">
        <v>96</v>
      </c>
      <c r="B72" s="111">
        <f t="shared" si="8"/>
        <v>3.7118087703055303E-4</v>
      </c>
      <c r="D72" s="111"/>
      <c r="E72" s="114" t="s">
        <v>102</v>
      </c>
      <c r="F72" s="111">
        <v>21</v>
      </c>
      <c r="G72" s="21">
        <f t="shared" si="9"/>
        <v>1.926605504587156E-4</v>
      </c>
    </row>
    <row r="73" spans="1:7" x14ac:dyDescent="0.25">
      <c r="A73" s="11" t="s">
        <v>96</v>
      </c>
      <c r="B73" s="111">
        <f t="shared" si="8"/>
        <v>11.522599107819207</v>
      </c>
      <c r="D73" s="111"/>
      <c r="E73" s="114" t="s">
        <v>82</v>
      </c>
      <c r="F73" s="111">
        <v>3700</v>
      </c>
      <c r="G73" s="21">
        <f t="shared" si="9"/>
        <v>3.3944954128440369E-2</v>
      </c>
    </row>
    <row r="74" spans="1:7" x14ac:dyDescent="0.25">
      <c r="A74" s="11" t="s">
        <v>96</v>
      </c>
      <c r="B74" s="111">
        <f t="shared" si="8"/>
        <v>767.64582105883358</v>
      </c>
      <c r="D74" s="111"/>
      <c r="E74" s="114" t="s">
        <v>15</v>
      </c>
      <c r="F74" s="111">
        <v>30200</v>
      </c>
      <c r="G74" s="21">
        <f t="shared" si="9"/>
        <v>0.27706422018348625</v>
      </c>
    </row>
    <row r="75" spans="1:7" x14ac:dyDescent="0.25">
      <c r="A75" s="11" t="s">
        <v>96</v>
      </c>
      <c r="B75" s="111">
        <f t="shared" si="8"/>
        <v>1.0370339197037285E-2</v>
      </c>
      <c r="D75" s="111"/>
      <c r="E75" s="114" t="s">
        <v>103</v>
      </c>
      <c r="F75" s="111">
        <v>111</v>
      </c>
      <c r="G75" s="21">
        <f t="shared" si="9"/>
        <v>1.0183486238532109E-3</v>
      </c>
    </row>
    <row r="76" spans="1:7" x14ac:dyDescent="0.25">
      <c r="A76" s="11" t="s">
        <v>96</v>
      </c>
      <c r="B76" s="111">
        <f t="shared" si="8"/>
        <v>4.6481777628145787E-2</v>
      </c>
      <c r="D76" s="111"/>
      <c r="E76" s="114" t="s">
        <v>33</v>
      </c>
      <c r="F76" s="111">
        <v>235</v>
      </c>
      <c r="G76" s="21">
        <f t="shared" si="9"/>
        <v>2.1559633027522936E-3</v>
      </c>
    </row>
    <row r="77" spans="1:7" x14ac:dyDescent="0.25">
      <c r="A77" s="11" t="s">
        <v>96</v>
      </c>
      <c r="B77" s="111">
        <f t="shared" si="8"/>
        <v>1.8937799848497603E-4</v>
      </c>
      <c r="D77" s="111"/>
      <c r="E77" s="114" t="s">
        <v>142</v>
      </c>
      <c r="F77" s="111">
        <v>15</v>
      </c>
      <c r="G77" s="21">
        <f t="shared" si="9"/>
        <v>1.3761467889908258E-4</v>
      </c>
    </row>
    <row r="78" spans="1:7" x14ac:dyDescent="0.25">
      <c r="A78" s="11" t="s">
        <v>96</v>
      </c>
      <c r="B78" s="111">
        <f t="shared" si="8"/>
        <v>3.8906657688746744E-2</v>
      </c>
      <c r="D78" s="111"/>
      <c r="E78" s="114" t="s">
        <v>105</v>
      </c>
      <c r="F78" s="111">
        <v>215</v>
      </c>
      <c r="G78" s="21">
        <f t="shared" si="9"/>
        <v>1.9724770642201837E-3</v>
      </c>
    </row>
    <row r="79" spans="1:7" x14ac:dyDescent="0.25">
      <c r="A79" s="11" t="s">
        <v>96</v>
      </c>
      <c r="B79" s="111">
        <f t="shared" si="8"/>
        <v>3.3667199730662399E-6</v>
      </c>
      <c r="D79" s="111"/>
      <c r="E79" s="114" t="s">
        <v>133</v>
      </c>
      <c r="F79" s="111">
        <v>2</v>
      </c>
      <c r="G79" s="21">
        <f t="shared" si="9"/>
        <v>1.8348623853211008E-5</v>
      </c>
    </row>
    <row r="80" spans="1:7" x14ac:dyDescent="0.25">
      <c r="A80" s="11" t="s">
        <v>96</v>
      </c>
      <c r="B80" s="111">
        <f t="shared" si="8"/>
        <v>2.8464952445080383</v>
      </c>
      <c r="D80" s="111"/>
      <c r="E80" s="114" t="s">
        <v>106</v>
      </c>
      <c r="F80" s="111">
        <v>1839</v>
      </c>
      <c r="G80" s="21">
        <f t="shared" si="9"/>
        <v>1.6871559633027524E-2</v>
      </c>
    </row>
    <row r="81" spans="1:7" x14ac:dyDescent="0.25">
      <c r="A81" s="11" t="s">
        <v>96</v>
      </c>
      <c r="B81" s="111">
        <f t="shared" si="8"/>
        <v>1.2801952697584381E-3</v>
      </c>
      <c r="D81" s="111"/>
      <c r="E81" s="114" t="s">
        <v>107</v>
      </c>
      <c r="F81" s="111">
        <v>39</v>
      </c>
      <c r="G81" s="21">
        <f t="shared" si="9"/>
        <v>3.5779816513761467E-4</v>
      </c>
    </row>
    <row r="82" spans="1:7" x14ac:dyDescent="0.25">
      <c r="A82" s="11" t="s">
        <v>96</v>
      </c>
      <c r="B82" s="111">
        <f t="shared" si="8"/>
        <v>6.3706758690345918E-3</v>
      </c>
      <c r="D82" s="111"/>
      <c r="E82" s="114" t="s">
        <v>134</v>
      </c>
      <c r="F82" s="111">
        <v>87</v>
      </c>
      <c r="G82" s="21">
        <f t="shared" si="9"/>
        <v>7.9816513761467886E-4</v>
      </c>
    </row>
    <row r="83" spans="1:7" x14ac:dyDescent="0.25">
      <c r="A83" s="11" t="s">
        <v>96</v>
      </c>
      <c r="B83" s="111">
        <f t="shared" si="8"/>
        <v>1.1561181718710545</v>
      </c>
      <c r="D83" s="111"/>
      <c r="E83" s="114" t="s">
        <v>19</v>
      </c>
      <c r="F83" s="111">
        <v>1172</v>
      </c>
      <c r="G83" s="21">
        <f t="shared" si="9"/>
        <v>1.0752293577981652E-2</v>
      </c>
    </row>
    <row r="84" spans="1:7" x14ac:dyDescent="0.25">
      <c r="A84" s="11" t="s">
        <v>96</v>
      </c>
      <c r="B84" s="111">
        <f t="shared" si="8"/>
        <v>6.817607945459137E-3</v>
      </c>
      <c r="D84" s="111"/>
      <c r="E84" s="114" t="s">
        <v>94</v>
      </c>
      <c r="F84" s="111">
        <v>90</v>
      </c>
      <c r="G84" s="21">
        <f t="shared" si="9"/>
        <v>8.2568807339449544E-4</v>
      </c>
    </row>
    <row r="85" spans="1:7" x14ac:dyDescent="0.25">
      <c r="A85" s="11" t="s">
        <v>96</v>
      </c>
      <c r="B85" s="111">
        <f t="shared" si="8"/>
        <v>5.5160340038717282</v>
      </c>
      <c r="D85" s="111"/>
      <c r="E85" s="114" t="s">
        <v>108</v>
      </c>
      <c r="F85" s="111">
        <v>2560</v>
      </c>
      <c r="G85" s="21">
        <f t="shared" si="9"/>
        <v>2.3486238532110092E-2</v>
      </c>
    </row>
    <row r="86" spans="1:7" x14ac:dyDescent="0.25">
      <c r="A86" s="11" t="s">
        <v>96</v>
      </c>
      <c r="B86" s="111">
        <f t="shared" si="8"/>
        <v>3.6663580506691353E-3</v>
      </c>
      <c r="D86" s="111"/>
      <c r="E86" s="114" t="s">
        <v>21</v>
      </c>
      <c r="F86" s="111">
        <v>66</v>
      </c>
      <c r="G86" s="21">
        <f t="shared" si="9"/>
        <v>6.0550458715596326E-4</v>
      </c>
    </row>
    <row r="87" spans="1:7" x14ac:dyDescent="0.25">
      <c r="A87" s="11" t="s">
        <v>96</v>
      </c>
      <c r="B87" s="111">
        <f t="shared" si="8"/>
        <v>4.7676121538591021E-2</v>
      </c>
      <c r="D87" s="111"/>
      <c r="E87" s="114" t="s">
        <v>22</v>
      </c>
      <c r="F87" s="111">
        <v>238</v>
      </c>
      <c r="G87" s="21">
        <f t="shared" si="9"/>
        <v>2.18348623853211E-3</v>
      </c>
    </row>
    <row r="88" spans="1:7" x14ac:dyDescent="0.25">
      <c r="A88" s="11" t="s">
        <v>96</v>
      </c>
      <c r="B88" s="111">
        <f t="shared" si="8"/>
        <v>0</v>
      </c>
      <c r="D88" s="111"/>
      <c r="E88" s="114" t="s">
        <v>109</v>
      </c>
      <c r="F88" s="111"/>
    </row>
    <row r="89" spans="1:7" x14ac:dyDescent="0.25">
      <c r="A89" s="11" t="s">
        <v>96</v>
      </c>
      <c r="B89" s="111">
        <f t="shared" si="8"/>
        <v>81.280977190472157</v>
      </c>
      <c r="D89" s="111"/>
      <c r="E89" s="114" t="s">
        <v>9</v>
      </c>
      <c r="F89" s="111">
        <v>9827</v>
      </c>
      <c r="G89" s="21">
        <f t="shared" si="9"/>
        <v>9.0155963302752287E-2</v>
      </c>
    </row>
    <row r="90" spans="1:7" x14ac:dyDescent="0.25">
      <c r="A90" s="11" t="s">
        <v>96</v>
      </c>
      <c r="B90" s="111">
        <f t="shared" si="8"/>
        <v>14.84723508122212</v>
      </c>
      <c r="D90" s="111"/>
      <c r="E90" s="114" t="s">
        <v>23</v>
      </c>
      <c r="F90" s="111">
        <v>4200</v>
      </c>
      <c r="G90" s="21">
        <f t="shared" si="9"/>
        <v>3.8532110091743121E-2</v>
      </c>
    </row>
    <row r="91" spans="1:7" x14ac:dyDescent="0.25">
      <c r="A91" s="11" t="s">
        <v>96</v>
      </c>
      <c r="B91" s="111">
        <f t="shared" si="8"/>
        <v>1.0539188620486493</v>
      </c>
      <c r="D91" s="111"/>
      <c r="E91" s="114" t="s">
        <v>24</v>
      </c>
      <c r="F91" s="111">
        <v>1119</v>
      </c>
      <c r="G91" s="21">
        <f t="shared" si="9"/>
        <v>1.026605504587156E-2</v>
      </c>
    </row>
    <row r="92" spans="1:7" x14ac:dyDescent="0.25">
      <c r="A92" s="11" t="s">
        <v>96</v>
      </c>
      <c r="B92" s="111">
        <f t="shared" si="8"/>
        <v>0.23821563841427493</v>
      </c>
      <c r="D92" s="111"/>
      <c r="E92" s="114" t="s">
        <v>135</v>
      </c>
      <c r="F92" s="111">
        <v>532</v>
      </c>
      <c r="G92" s="21">
        <f t="shared" si="9"/>
        <v>4.8807339449541288E-3</v>
      </c>
    </row>
    <row r="93" spans="1:7" x14ac:dyDescent="0.25">
      <c r="A93" s="11" t="s">
        <v>96</v>
      </c>
      <c r="B93" s="111">
        <f t="shared" si="8"/>
        <v>0.13466879892264963</v>
      </c>
      <c r="D93" s="111"/>
      <c r="E93" s="114" t="s">
        <v>110</v>
      </c>
      <c r="F93" s="111">
        <v>400</v>
      </c>
      <c r="G93" s="21">
        <f t="shared" si="9"/>
        <v>3.669724770642202E-3</v>
      </c>
    </row>
    <row r="94" spans="1:7" x14ac:dyDescent="0.25">
      <c r="A94" s="11" t="s">
        <v>96</v>
      </c>
      <c r="B94" s="111">
        <f t="shared" si="8"/>
        <v>0</v>
      </c>
      <c r="D94" s="111"/>
      <c r="E94" s="114" t="s">
        <v>136</v>
      </c>
      <c r="F94" s="111"/>
    </row>
    <row r="95" spans="1:7" x14ac:dyDescent="0.25">
      <c r="A95" s="11" t="s">
        <v>96</v>
      </c>
      <c r="B95" s="111">
        <f t="shared" ref="B95:B135" si="10">POWER((F95/$J$59)*100, 2)</f>
        <v>0.12867687905058497</v>
      </c>
      <c r="D95" s="111"/>
      <c r="E95" s="114" t="s">
        <v>25</v>
      </c>
      <c r="F95" s="111">
        <v>391</v>
      </c>
      <c r="G95" s="21">
        <f t="shared" si="9"/>
        <v>3.5871559633027521E-3</v>
      </c>
    </row>
    <row r="96" spans="1:7" x14ac:dyDescent="0.25">
      <c r="A96" s="11" t="s">
        <v>96</v>
      </c>
      <c r="B96" s="111">
        <f t="shared" si="10"/>
        <v>1.1959128019526972</v>
      </c>
      <c r="D96" s="111"/>
      <c r="E96" s="114" t="s">
        <v>111</v>
      </c>
      <c r="F96" s="111">
        <v>1192</v>
      </c>
      <c r="G96" s="21">
        <f t="shared" ref="G96:G105" si="11">F96/$J$59</f>
        <v>1.0935779816513761E-2</v>
      </c>
    </row>
    <row r="97" spans="1:7" x14ac:dyDescent="0.25">
      <c r="A97" s="11" t="s">
        <v>96</v>
      </c>
      <c r="B97" s="111">
        <f t="shared" si="10"/>
        <v>8.4167999326656018E-3</v>
      </c>
      <c r="D97" s="111"/>
      <c r="E97" s="114" t="s">
        <v>137</v>
      </c>
      <c r="F97" s="111">
        <v>100</v>
      </c>
      <c r="G97" s="21">
        <f t="shared" si="11"/>
        <v>9.1743119266055051E-4</v>
      </c>
    </row>
    <row r="98" spans="1:7" x14ac:dyDescent="0.25">
      <c r="A98" s="11" t="s">
        <v>96</v>
      </c>
      <c r="B98" s="111">
        <f t="shared" si="10"/>
        <v>1.97028869623769E-2</v>
      </c>
      <c r="D98" s="111"/>
      <c r="E98" s="114" t="s">
        <v>112</v>
      </c>
      <c r="F98" s="111">
        <v>153</v>
      </c>
      <c r="G98" s="21">
        <f t="shared" si="11"/>
        <v>1.4036697247706421E-3</v>
      </c>
    </row>
    <row r="99" spans="1:7" x14ac:dyDescent="0.25">
      <c r="A99" s="11" t="s">
        <v>96</v>
      </c>
      <c r="B99" s="111">
        <f t="shared" si="10"/>
        <v>0.1442605841259153</v>
      </c>
      <c r="D99" s="111"/>
      <c r="E99" s="114" t="s">
        <v>113</v>
      </c>
      <c r="F99" s="111">
        <v>414</v>
      </c>
      <c r="G99" s="21">
        <f t="shared" si="11"/>
        <v>3.7981651376146788E-3</v>
      </c>
    </row>
    <row r="100" spans="1:7" x14ac:dyDescent="0.25">
      <c r="A100" s="11" t="s">
        <v>96</v>
      </c>
      <c r="B100" s="111">
        <f t="shared" si="10"/>
        <v>0.23911202760710379</v>
      </c>
      <c r="D100" s="111"/>
      <c r="E100" s="114" t="s">
        <v>114</v>
      </c>
      <c r="F100" s="111">
        <v>533</v>
      </c>
      <c r="G100" s="21">
        <f t="shared" si="11"/>
        <v>4.8899082568807338E-3</v>
      </c>
    </row>
    <row r="101" spans="1:7" x14ac:dyDescent="0.25">
      <c r="A101" s="11" t="s">
        <v>96</v>
      </c>
      <c r="B101" s="111">
        <f t="shared" si="10"/>
        <v>0.18434811884521507</v>
      </c>
      <c r="D101" s="111"/>
      <c r="E101" s="114" t="s">
        <v>115</v>
      </c>
      <c r="F101" s="111">
        <v>468</v>
      </c>
      <c r="G101" s="21">
        <f t="shared" si="11"/>
        <v>4.2935779816513763E-3</v>
      </c>
    </row>
    <row r="102" spans="1:7" x14ac:dyDescent="0.25">
      <c r="A102" s="11" t="s">
        <v>96</v>
      </c>
      <c r="B102" s="111">
        <f t="shared" si="10"/>
        <v>0.60525544987795632</v>
      </c>
      <c r="D102" s="111"/>
      <c r="E102" s="114" t="s">
        <v>26</v>
      </c>
      <c r="F102" s="111">
        <v>848</v>
      </c>
      <c r="G102" s="21">
        <f t="shared" si="11"/>
        <v>7.7798165137614676E-3</v>
      </c>
    </row>
    <row r="103" spans="1:7" x14ac:dyDescent="0.25">
      <c r="A103" s="11" t="s">
        <v>96</v>
      </c>
      <c r="B103" s="111">
        <f t="shared" si="10"/>
        <v>0.26300900597592802</v>
      </c>
      <c r="D103" s="111"/>
      <c r="E103" s="114" t="s">
        <v>56</v>
      </c>
      <c r="F103" s="111">
        <v>559</v>
      </c>
      <c r="G103" s="21">
        <f t="shared" si="11"/>
        <v>5.1284403669724773E-3</v>
      </c>
    </row>
    <row r="104" spans="1:7" x14ac:dyDescent="0.25">
      <c r="A104" s="11" t="s">
        <v>96</v>
      </c>
      <c r="B104" s="111">
        <f t="shared" si="10"/>
        <v>3.5475204107398373</v>
      </c>
      <c r="D104" s="111"/>
      <c r="E104" s="114" t="s">
        <v>138</v>
      </c>
      <c r="F104" s="111">
        <v>2053</v>
      </c>
      <c r="G104" s="21">
        <f t="shared" si="11"/>
        <v>1.8834862385321102E-2</v>
      </c>
    </row>
    <row r="105" spans="1:7" x14ac:dyDescent="0.25">
      <c r="A105" s="11" t="s">
        <v>96</v>
      </c>
      <c r="B105" s="111">
        <f t="shared" si="10"/>
        <v>1.0000000000000002E-2</v>
      </c>
      <c r="D105" s="111"/>
      <c r="E105" s="114" t="s">
        <v>116</v>
      </c>
      <c r="F105" s="111">
        <v>109</v>
      </c>
      <c r="G105" s="21">
        <f t="shared" si="11"/>
        <v>1E-3</v>
      </c>
    </row>
    <row r="106" spans="1:7" x14ac:dyDescent="0.25">
      <c r="A106" s="11" t="s">
        <v>96</v>
      </c>
      <c r="B106" s="111">
        <f t="shared" si="10"/>
        <v>0</v>
      </c>
      <c r="D106" s="111"/>
      <c r="E106" s="114" t="s">
        <v>139</v>
      </c>
      <c r="F106" s="111"/>
    </row>
    <row r="107" spans="1:7" x14ac:dyDescent="0.25">
      <c r="A107" s="11" t="s">
        <v>96</v>
      </c>
      <c r="B107" s="111">
        <f t="shared" si="10"/>
        <v>9.1658951266728406E-2</v>
      </c>
      <c r="D107" s="111"/>
      <c r="E107" s="114" t="s">
        <v>117</v>
      </c>
      <c r="F107" s="111">
        <v>330</v>
      </c>
      <c r="G107" s="21">
        <f>F107/$J$59</f>
        <v>3.0275229357798164E-3</v>
      </c>
    </row>
    <row r="108" spans="1:7" x14ac:dyDescent="0.25">
      <c r="A108" s="11" t="s">
        <v>96</v>
      </c>
      <c r="B108" s="111">
        <f t="shared" si="10"/>
        <v>0</v>
      </c>
      <c r="D108" s="111"/>
      <c r="E108" s="114" t="s">
        <v>147</v>
      </c>
      <c r="F108" s="110"/>
    </row>
    <row r="109" spans="1:7" x14ac:dyDescent="0.25">
      <c r="A109" s="11" t="s">
        <v>96</v>
      </c>
      <c r="B109" s="111">
        <f t="shared" si="10"/>
        <v>4.1257436242740511</v>
      </c>
      <c r="D109" s="111"/>
      <c r="E109" s="114" t="s">
        <v>28</v>
      </c>
      <c r="F109" s="111">
        <v>2214</v>
      </c>
      <c r="G109" s="21">
        <f t="shared" ref="G109:G123" si="12">F109/$J$59</f>
        <v>2.0311926605504588E-2</v>
      </c>
    </row>
    <row r="110" spans="1:7" x14ac:dyDescent="0.25">
      <c r="A110" s="11" t="s">
        <v>96</v>
      </c>
      <c r="B110" s="111">
        <f t="shared" si="10"/>
        <v>2.1041999831664002E-5</v>
      </c>
      <c r="D110" s="111"/>
      <c r="E110" s="114" t="s">
        <v>92</v>
      </c>
      <c r="F110" s="111">
        <v>5</v>
      </c>
      <c r="G110" s="21">
        <f t="shared" si="12"/>
        <v>4.5871559633027523E-5</v>
      </c>
    </row>
    <row r="111" spans="1:7" x14ac:dyDescent="0.25">
      <c r="A111" s="11" t="s">
        <v>96</v>
      </c>
      <c r="B111" s="111">
        <f t="shared" si="10"/>
        <v>1.4466130797070955</v>
      </c>
      <c r="D111" s="111"/>
      <c r="E111" s="114" t="s">
        <v>118</v>
      </c>
      <c r="F111" s="111">
        <v>1311</v>
      </c>
      <c r="G111" s="21">
        <f t="shared" si="12"/>
        <v>1.2027522935779817E-2</v>
      </c>
    </row>
    <row r="112" spans="1:7" x14ac:dyDescent="0.25">
      <c r="A112" s="11" t="s">
        <v>96</v>
      </c>
      <c r="B112" s="111">
        <f t="shared" si="10"/>
        <v>3.038464775692282E-2</v>
      </c>
      <c r="D112" s="111"/>
      <c r="E112" s="114" t="s">
        <v>85</v>
      </c>
      <c r="F112" s="111">
        <v>190</v>
      </c>
      <c r="G112" s="21">
        <f t="shared" si="12"/>
        <v>1.7431192660550458E-3</v>
      </c>
    </row>
    <row r="113" spans="1:7" x14ac:dyDescent="0.25">
      <c r="A113" s="11" t="s">
        <v>96</v>
      </c>
      <c r="B113" s="111">
        <f t="shared" si="10"/>
        <v>1.1443110849255111</v>
      </c>
      <c r="D113" s="111"/>
      <c r="E113" s="114" t="s">
        <v>119</v>
      </c>
      <c r="F113" s="111">
        <v>1166</v>
      </c>
      <c r="G113" s="21">
        <f t="shared" si="12"/>
        <v>1.0697247706422018E-2</v>
      </c>
    </row>
    <row r="114" spans="1:7" x14ac:dyDescent="0.25">
      <c r="A114" s="11" t="s">
        <v>96</v>
      </c>
      <c r="B114" s="111">
        <f t="shared" si="10"/>
        <v>0.72796902617624781</v>
      </c>
      <c r="D114" s="111"/>
      <c r="E114" s="114" t="s">
        <v>29</v>
      </c>
      <c r="F114" s="111">
        <v>930</v>
      </c>
      <c r="G114" s="21">
        <f t="shared" si="12"/>
        <v>8.532110091743119E-3</v>
      </c>
    </row>
    <row r="115" spans="1:7" x14ac:dyDescent="0.25">
      <c r="A115" s="11" t="s">
        <v>96</v>
      </c>
      <c r="B115" s="111">
        <f t="shared" si="10"/>
        <v>62.250652301994791</v>
      </c>
      <c r="D115" s="111"/>
      <c r="E115" s="114" t="s">
        <v>16</v>
      </c>
      <c r="F115" s="111">
        <v>8600</v>
      </c>
      <c r="G115" s="21">
        <f t="shared" si="12"/>
        <v>7.8899082568807344E-2</v>
      </c>
    </row>
    <row r="116" spans="1:7" x14ac:dyDescent="0.25">
      <c r="A116" s="11" t="s">
        <v>96</v>
      </c>
      <c r="B116" s="111">
        <f t="shared" si="10"/>
        <v>2.5394907836040734</v>
      </c>
      <c r="D116" s="111"/>
      <c r="E116" s="114" t="s">
        <v>54</v>
      </c>
      <c r="F116" s="111">
        <v>1737</v>
      </c>
      <c r="G116" s="21">
        <f t="shared" si="12"/>
        <v>1.593577981651376E-2</v>
      </c>
    </row>
    <row r="117" spans="1:7" x14ac:dyDescent="0.25">
      <c r="A117" s="11" t="s">
        <v>96</v>
      </c>
      <c r="B117" s="111">
        <f t="shared" si="10"/>
        <v>1.1131217910950255E-2</v>
      </c>
      <c r="D117" s="111"/>
      <c r="E117" s="114" t="s">
        <v>37</v>
      </c>
      <c r="F117" s="111">
        <v>115</v>
      </c>
      <c r="G117" s="21">
        <f t="shared" si="12"/>
        <v>1.055045871559633E-3</v>
      </c>
    </row>
    <row r="118" spans="1:7" x14ac:dyDescent="0.25">
      <c r="A118" s="11" t="s">
        <v>96</v>
      </c>
      <c r="B118" s="111">
        <f t="shared" si="10"/>
        <v>4.2989647336082827E-2</v>
      </c>
      <c r="D118" s="111"/>
      <c r="E118" s="114" t="s">
        <v>120</v>
      </c>
      <c r="F118" s="111">
        <v>226</v>
      </c>
      <c r="G118" s="21">
        <f t="shared" si="12"/>
        <v>2.0733944954128441E-3</v>
      </c>
    </row>
    <row r="119" spans="1:7" x14ac:dyDescent="0.25">
      <c r="A119" s="11" t="s">
        <v>96</v>
      </c>
      <c r="B119" s="111">
        <f t="shared" si="10"/>
        <v>0.20374042589007657</v>
      </c>
      <c r="D119" s="111"/>
      <c r="E119" s="114" t="s">
        <v>121</v>
      </c>
      <c r="F119" s="111">
        <v>492</v>
      </c>
      <c r="G119" s="21">
        <f t="shared" si="12"/>
        <v>4.5137614678899081E-3</v>
      </c>
    </row>
    <row r="120" spans="1:7" x14ac:dyDescent="0.25">
      <c r="A120" s="11" t="s">
        <v>96</v>
      </c>
      <c r="B120" s="111">
        <f t="shared" si="10"/>
        <v>0.1449583368403333</v>
      </c>
      <c r="D120" s="111"/>
      <c r="E120" s="114" t="s">
        <v>32</v>
      </c>
      <c r="F120" s="111">
        <v>415</v>
      </c>
      <c r="G120" s="21">
        <f t="shared" si="12"/>
        <v>3.8073394495412843E-3</v>
      </c>
    </row>
    <row r="121" spans="1:7" x14ac:dyDescent="0.25">
      <c r="A121" s="11" t="s">
        <v>96</v>
      </c>
      <c r="B121" s="111">
        <f t="shared" si="10"/>
        <v>9.1658951266728383E-4</v>
      </c>
      <c r="D121" s="111"/>
      <c r="E121" s="114" t="s">
        <v>122</v>
      </c>
      <c r="F121" s="111">
        <v>33</v>
      </c>
      <c r="G121" s="21">
        <f t="shared" si="12"/>
        <v>3.0275229357798163E-4</v>
      </c>
    </row>
    <row r="122" spans="1:7" x14ac:dyDescent="0.25">
      <c r="A122" s="11" t="s">
        <v>96</v>
      </c>
      <c r="B122" s="111">
        <f t="shared" si="10"/>
        <v>1.7211514182307888E-2</v>
      </c>
      <c r="D122" s="111"/>
      <c r="E122" s="114" t="s">
        <v>123</v>
      </c>
      <c r="F122" s="111">
        <v>143</v>
      </c>
      <c r="G122" s="21">
        <f t="shared" si="12"/>
        <v>1.3119266055045872E-3</v>
      </c>
    </row>
    <row r="123" spans="1:7" x14ac:dyDescent="0.25">
      <c r="A123" s="11" t="s">
        <v>96</v>
      </c>
      <c r="B123" s="111">
        <f t="shared" si="10"/>
        <v>1.0184327918525378E-4</v>
      </c>
      <c r="D123" s="111"/>
      <c r="E123" s="114" t="s">
        <v>124</v>
      </c>
      <c r="F123" s="111">
        <v>11</v>
      </c>
      <c r="G123" s="21">
        <f t="shared" si="12"/>
        <v>1.0091743119266055E-4</v>
      </c>
    </row>
    <row r="124" spans="1:7" x14ac:dyDescent="0.25">
      <c r="A124" s="11" t="s">
        <v>96</v>
      </c>
      <c r="B124" s="111">
        <f t="shared" si="10"/>
        <v>1.8937799848497603E-4</v>
      </c>
      <c r="D124" s="111"/>
      <c r="E124" s="114" t="s">
        <v>140</v>
      </c>
      <c r="F124" s="111">
        <v>15</v>
      </c>
      <c r="G124" s="21">
        <f t="shared" ref="G124:G135" si="13">F124/$J$59</f>
        <v>1.3761467889908258E-4</v>
      </c>
    </row>
    <row r="125" spans="1:7" x14ac:dyDescent="0.25">
      <c r="A125" s="11" t="s">
        <v>96</v>
      </c>
      <c r="B125" s="111">
        <f t="shared" si="10"/>
        <v>8.9395513845635879</v>
      </c>
      <c r="D125" s="111"/>
      <c r="E125" s="114" t="s">
        <v>125</v>
      </c>
      <c r="F125" s="111">
        <v>3259</v>
      </c>
      <c r="G125" s="21">
        <f t="shared" si="13"/>
        <v>2.9899082568807338E-2</v>
      </c>
    </row>
    <row r="126" spans="1:7" x14ac:dyDescent="0.25">
      <c r="A126" s="11" t="s">
        <v>96</v>
      </c>
      <c r="B126" s="111">
        <f t="shared" si="10"/>
        <v>7.62570490699436E-2</v>
      </c>
      <c r="D126" s="111"/>
      <c r="E126" s="114" t="s">
        <v>31</v>
      </c>
      <c r="F126" s="111">
        <v>301</v>
      </c>
      <c r="G126" s="21">
        <f t="shared" si="13"/>
        <v>2.761467889908257E-3</v>
      </c>
    </row>
    <row r="127" spans="1:7" x14ac:dyDescent="0.25">
      <c r="A127" s="11" t="s">
        <v>96</v>
      </c>
      <c r="B127" s="111">
        <f t="shared" si="10"/>
        <v>6.0811379513508951E-3</v>
      </c>
      <c r="D127" s="111"/>
      <c r="E127" s="114" t="s">
        <v>141</v>
      </c>
      <c r="F127" s="111">
        <v>85</v>
      </c>
      <c r="G127" s="21">
        <f t="shared" si="13"/>
        <v>7.7981651376146785E-4</v>
      </c>
    </row>
    <row r="128" spans="1:7" x14ac:dyDescent="0.25">
      <c r="A128" s="11" t="s">
        <v>96</v>
      </c>
      <c r="B128" s="111">
        <f t="shared" si="10"/>
        <v>11.522599107819207</v>
      </c>
      <c r="D128" s="111"/>
      <c r="E128" s="114" t="s">
        <v>126</v>
      </c>
      <c r="F128" s="111">
        <v>3700</v>
      </c>
      <c r="G128" s="21">
        <f t="shared" si="13"/>
        <v>3.3944954128440369E-2</v>
      </c>
    </row>
    <row r="129" spans="1:10" x14ac:dyDescent="0.25">
      <c r="A129" s="11" t="s">
        <v>96</v>
      </c>
      <c r="B129" s="111">
        <f t="shared" si="10"/>
        <v>0.11151923238784611</v>
      </c>
      <c r="D129" s="111"/>
      <c r="E129" s="114" t="s">
        <v>127</v>
      </c>
      <c r="F129" s="111">
        <v>364</v>
      </c>
      <c r="G129" s="21">
        <f t="shared" si="13"/>
        <v>3.3394495412844036E-3</v>
      </c>
    </row>
    <row r="130" spans="1:10" x14ac:dyDescent="0.25">
      <c r="A130" s="11" t="s">
        <v>96</v>
      </c>
      <c r="B130" s="111">
        <f t="shared" si="10"/>
        <v>0.5896549112027607</v>
      </c>
      <c r="D130" s="111"/>
      <c r="E130" s="114" t="s">
        <v>128</v>
      </c>
      <c r="F130" s="111">
        <v>837</v>
      </c>
      <c r="G130" s="21">
        <f t="shared" si="13"/>
        <v>7.6788990825688071E-3</v>
      </c>
    </row>
    <row r="131" spans="1:10" x14ac:dyDescent="0.25">
      <c r="A131" s="11" t="s">
        <v>96</v>
      </c>
      <c r="B131" s="111">
        <f t="shared" si="10"/>
        <v>89.293830485649366</v>
      </c>
      <c r="D131" s="111"/>
      <c r="E131" s="114" t="s">
        <v>38</v>
      </c>
      <c r="F131" s="111">
        <v>10300</v>
      </c>
      <c r="G131" s="21">
        <f t="shared" si="13"/>
        <v>9.4495412844036702E-2</v>
      </c>
    </row>
    <row r="132" spans="1:10" x14ac:dyDescent="0.25">
      <c r="A132" s="11" t="s">
        <v>96</v>
      </c>
      <c r="B132" s="111">
        <f t="shared" si="10"/>
        <v>0.46090396431276831</v>
      </c>
      <c r="D132" s="111"/>
      <c r="E132" s="114" t="s">
        <v>129</v>
      </c>
      <c r="F132" s="111">
        <v>740</v>
      </c>
      <c r="G132" s="21">
        <f t="shared" si="13"/>
        <v>6.7889908256880734E-3</v>
      </c>
    </row>
    <row r="133" spans="1:10" x14ac:dyDescent="0.25">
      <c r="A133" s="11" t="s">
        <v>96</v>
      </c>
      <c r="B133" s="111">
        <f t="shared" si="10"/>
        <v>0.37333221109334241</v>
      </c>
      <c r="D133" s="111"/>
      <c r="E133" s="114" t="s">
        <v>12</v>
      </c>
      <c r="F133" s="111">
        <v>666</v>
      </c>
      <c r="G133" s="21">
        <f t="shared" si="13"/>
        <v>6.1100917431192664E-3</v>
      </c>
    </row>
    <row r="134" spans="1:10" x14ac:dyDescent="0.25">
      <c r="A134" s="11" t="s">
        <v>96</v>
      </c>
      <c r="B134" s="111">
        <f t="shared" si="10"/>
        <v>2.8314114973487085E-3</v>
      </c>
      <c r="D134" s="111"/>
      <c r="E134" s="114" t="s">
        <v>47</v>
      </c>
      <c r="F134" s="111">
        <v>58</v>
      </c>
      <c r="G134" s="21">
        <f t="shared" si="13"/>
        <v>5.3211009174311931E-4</v>
      </c>
    </row>
    <row r="135" spans="1:10" x14ac:dyDescent="0.25">
      <c r="A135" s="150" t="s">
        <v>96</v>
      </c>
      <c r="B135" s="12">
        <f t="shared" si="10"/>
        <v>3.1318912549448703E-3</v>
      </c>
      <c r="C135" s="150"/>
      <c r="D135" s="12"/>
      <c r="E135" s="153" t="s">
        <v>86</v>
      </c>
      <c r="F135" s="12">
        <v>61</v>
      </c>
      <c r="G135" s="27">
        <f t="shared" si="13"/>
        <v>5.5963302752293578E-4</v>
      </c>
      <c r="H135" s="12"/>
      <c r="I135" s="12"/>
      <c r="J135" s="150"/>
    </row>
    <row r="136" spans="1:10" x14ac:dyDescent="0.25">
      <c r="A136" s="11" t="s">
        <v>149</v>
      </c>
      <c r="B136">
        <v>196.62041638866569</v>
      </c>
      <c r="C136" s="11">
        <v>1718.5379420214865</v>
      </c>
      <c r="E136" s="127" t="s">
        <v>99</v>
      </c>
      <c r="F136">
        <v>3800</v>
      </c>
      <c r="G136" s="21">
        <v>0.14022140221402213</v>
      </c>
      <c r="J136" s="11">
        <v>27100</v>
      </c>
    </row>
    <row r="137" spans="1:10" x14ac:dyDescent="0.25">
      <c r="A137" s="11" t="s">
        <v>149</v>
      </c>
      <c r="B137">
        <v>1.5463977887011344</v>
      </c>
      <c r="E137" s="127" t="s">
        <v>6</v>
      </c>
      <c r="F137">
        <v>337</v>
      </c>
      <c r="G137" s="21">
        <v>1.2435424354243543E-2</v>
      </c>
    </row>
    <row r="138" spans="1:10" x14ac:dyDescent="0.25">
      <c r="A138" s="11" t="s">
        <v>149</v>
      </c>
      <c r="B138">
        <v>987.25813918655808</v>
      </c>
      <c r="E138" s="127" t="s">
        <v>82</v>
      </c>
      <c r="F138">
        <v>8515</v>
      </c>
      <c r="G138" s="21">
        <v>0.31420664206642068</v>
      </c>
    </row>
    <row r="139" spans="1:10" x14ac:dyDescent="0.25">
      <c r="A139" s="11" t="s">
        <v>149</v>
      </c>
      <c r="B139">
        <v>4.5019131003118149</v>
      </c>
      <c r="E139" s="127" t="s">
        <v>151</v>
      </c>
      <c r="F139">
        <v>575</v>
      </c>
      <c r="G139" s="21">
        <v>2.1217712177121772E-2</v>
      </c>
    </row>
    <row r="140" spans="1:10" x14ac:dyDescent="0.25">
      <c r="A140" s="11" t="s">
        <v>149</v>
      </c>
      <c r="B140">
        <v>2.7573153960321894</v>
      </c>
      <c r="E140" s="127" t="s">
        <v>15</v>
      </c>
      <c r="F140">
        <v>450</v>
      </c>
      <c r="G140" s="21">
        <v>1.6605166051660517E-2</v>
      </c>
    </row>
    <row r="141" spans="1:10" x14ac:dyDescent="0.25">
      <c r="A141" s="11" t="s">
        <v>149</v>
      </c>
      <c r="B141">
        <v>0.23011669231083454</v>
      </c>
      <c r="E141" s="127" t="s">
        <v>152</v>
      </c>
      <c r="F141">
        <v>130</v>
      </c>
      <c r="G141" s="21">
        <v>4.7970479704797049E-3</v>
      </c>
    </row>
    <row r="142" spans="1:10" x14ac:dyDescent="0.25">
      <c r="A142" s="11" t="s">
        <v>149</v>
      </c>
      <c r="B142">
        <v>164.14242725453087</v>
      </c>
      <c r="E142" s="127" t="s">
        <v>94</v>
      </c>
      <c r="F142">
        <v>3472</v>
      </c>
      <c r="G142" s="21">
        <v>0.1281180811808118</v>
      </c>
    </row>
    <row r="143" spans="1:10" x14ac:dyDescent="0.25">
      <c r="A143" s="11" t="s">
        <v>149</v>
      </c>
      <c r="B143">
        <v>51.776255769937769</v>
      </c>
      <c r="E143" s="127" t="s">
        <v>136</v>
      </c>
      <c r="F143">
        <v>1950</v>
      </c>
      <c r="G143" s="21">
        <v>7.1955719557195569E-2</v>
      </c>
    </row>
    <row r="144" spans="1:10" x14ac:dyDescent="0.25">
      <c r="A144" s="11" t="s">
        <v>149</v>
      </c>
      <c r="B144">
        <v>19.314565433477213</v>
      </c>
      <c r="E144" s="127" t="s">
        <v>153</v>
      </c>
      <c r="F144">
        <v>1191</v>
      </c>
      <c r="G144" s="21">
        <v>4.3948339483394834E-2</v>
      </c>
    </row>
    <row r="145" spans="1:10" x14ac:dyDescent="0.25">
      <c r="A145" s="11" t="s">
        <v>149</v>
      </c>
      <c r="B145">
        <v>263.61296823300336</v>
      </c>
      <c r="E145" s="127" t="s">
        <v>16</v>
      </c>
      <c r="F145">
        <v>4400</v>
      </c>
      <c r="G145" s="21">
        <v>0.16236162361623616</v>
      </c>
    </row>
    <row r="146" spans="1:10" x14ac:dyDescent="0.25">
      <c r="A146" s="11" t="s">
        <v>149</v>
      </c>
      <c r="B146">
        <v>3.1502975177353254</v>
      </c>
      <c r="E146" s="127" t="s">
        <v>32</v>
      </c>
      <c r="F146">
        <v>481</v>
      </c>
      <c r="G146" s="21">
        <v>1.7749077490774909E-2</v>
      </c>
    </row>
    <row r="147" spans="1:10" x14ac:dyDescent="0.25">
      <c r="A147" s="11" t="s">
        <v>149</v>
      </c>
      <c r="B147">
        <v>4.9018940373905584E-2</v>
      </c>
      <c r="E147" s="127" t="s">
        <v>126</v>
      </c>
      <c r="F147">
        <v>60</v>
      </c>
      <c r="G147" s="21">
        <v>2.2140221402214021E-3</v>
      </c>
    </row>
    <row r="148" spans="1:10" x14ac:dyDescent="0.25">
      <c r="A148" s="11" t="s">
        <v>149</v>
      </c>
      <c r="B148">
        <v>3.9705341702863528</v>
      </c>
      <c r="E148" s="127" t="s">
        <v>128</v>
      </c>
      <c r="F148">
        <v>540</v>
      </c>
      <c r="G148" s="21">
        <v>1.9926199261992621E-2</v>
      </c>
    </row>
    <row r="149" spans="1:10" x14ac:dyDescent="0.25">
      <c r="A149" s="150" t="s">
        <v>149</v>
      </c>
      <c r="B149" s="12">
        <v>19.607576149562231</v>
      </c>
      <c r="C149" s="150"/>
      <c r="D149" s="12"/>
      <c r="E149" s="12" t="s">
        <v>38</v>
      </c>
      <c r="F149" s="12">
        <v>1200</v>
      </c>
      <c r="G149" s="27">
        <v>4.4280442804428041E-2</v>
      </c>
      <c r="H149" s="12"/>
      <c r="I149" s="12"/>
      <c r="J149" s="150"/>
    </row>
    <row r="150" spans="1:10" x14ac:dyDescent="0.25">
      <c r="A150" s="11" t="s">
        <v>155</v>
      </c>
      <c r="B150" s="146">
        <f>POWER((F150/$J$150)*100, 2)</f>
        <v>0</v>
      </c>
      <c r="C150" s="11">
        <f>SUM(B150:B193)</f>
        <v>1373.6290309776273</v>
      </c>
      <c r="D150" s="146"/>
      <c r="E150" s="146" t="s">
        <v>17</v>
      </c>
      <c r="F150" s="110"/>
      <c r="H150" s="146"/>
      <c r="I150" s="146"/>
      <c r="J150" s="146">
        <f>42600+80</f>
        <v>42680</v>
      </c>
    </row>
    <row r="151" spans="1:10" x14ac:dyDescent="0.25">
      <c r="A151" s="11" t="s">
        <v>155</v>
      </c>
      <c r="B151" s="146">
        <f t="shared" ref="B151:B193" si="14">POWER((F151/$J$150)*100, 2)</f>
        <v>0.26570305027101704</v>
      </c>
      <c r="D151" s="146"/>
      <c r="E151" s="146" t="s">
        <v>97</v>
      </c>
      <c r="F151" s="110">
        <v>220</v>
      </c>
      <c r="G151" s="21">
        <f>F151/$J$150</f>
        <v>5.1546391752577319E-3</v>
      </c>
      <c r="H151" s="146"/>
      <c r="I151" s="146"/>
      <c r="J151" s="76"/>
    </row>
    <row r="152" spans="1:10" x14ac:dyDescent="0.25">
      <c r="A152" s="11" t="s">
        <v>155</v>
      </c>
      <c r="B152" s="146">
        <f t="shared" si="14"/>
        <v>1.2769847249292701</v>
      </c>
      <c r="D152" s="146"/>
      <c r="E152" s="146" t="s">
        <v>5</v>
      </c>
      <c r="F152" s="110">
        <v>482.3</v>
      </c>
      <c r="G152" s="21">
        <f t="shared" ref="G152:G193" si="15">F152/$J$150</f>
        <v>1.130037488284911E-2</v>
      </c>
      <c r="H152" s="146"/>
      <c r="I152" s="146"/>
      <c r="J152" s="76"/>
    </row>
    <row r="153" spans="1:10" x14ac:dyDescent="0.25">
      <c r="A153" s="11" t="s">
        <v>155</v>
      </c>
      <c r="B153" s="146">
        <f t="shared" si="14"/>
        <v>18.404662890901882</v>
      </c>
      <c r="D153" s="146"/>
      <c r="E153" s="146" t="s">
        <v>6</v>
      </c>
      <c r="F153" s="110">
        <v>1831</v>
      </c>
      <c r="G153" s="21">
        <f t="shared" si="15"/>
        <v>4.2900656044985941E-2</v>
      </c>
      <c r="H153" s="146"/>
      <c r="I153" s="146"/>
      <c r="J153" s="76"/>
    </row>
    <row r="154" spans="1:10" x14ac:dyDescent="0.25">
      <c r="A154" s="11" t="s">
        <v>155</v>
      </c>
      <c r="B154" s="146">
        <f t="shared" si="14"/>
        <v>2.3194119574277841E-6</v>
      </c>
      <c r="D154" s="146"/>
      <c r="E154" s="146" t="s">
        <v>168</v>
      </c>
      <c r="F154" s="110">
        <v>0.65</v>
      </c>
      <c r="H154" s="146"/>
      <c r="I154" s="146"/>
      <c r="J154" s="76"/>
    </row>
    <row r="155" spans="1:10" x14ac:dyDescent="0.25">
      <c r="A155" s="11" t="s">
        <v>155</v>
      </c>
      <c r="B155" s="146">
        <f t="shared" si="14"/>
        <v>0.79271736485815869</v>
      </c>
      <c r="D155" s="146"/>
      <c r="E155" s="146" t="s">
        <v>82</v>
      </c>
      <c r="F155" s="110">
        <v>380</v>
      </c>
      <c r="G155" s="21">
        <f t="shared" si="15"/>
        <v>8.9034676663542651E-3</v>
      </c>
      <c r="H155" s="146"/>
      <c r="I155" s="146"/>
      <c r="J155" s="76"/>
    </row>
    <row r="156" spans="1:10" x14ac:dyDescent="0.25">
      <c r="A156" s="11" t="s">
        <v>155</v>
      </c>
      <c r="B156" s="146">
        <f t="shared" si="14"/>
        <v>1.3609288824924969E-4</v>
      </c>
      <c r="D156" s="146"/>
      <c r="E156" s="146" t="s">
        <v>83</v>
      </c>
      <c r="F156" s="110">
        <v>4.9790000000000001</v>
      </c>
      <c r="G156" s="21">
        <f t="shared" si="15"/>
        <v>1.1665885660731022E-4</v>
      </c>
      <c r="H156" s="146"/>
      <c r="I156" s="146"/>
      <c r="J156" s="76"/>
    </row>
    <row r="157" spans="1:10" x14ac:dyDescent="0.25">
      <c r="A157" s="11" t="s">
        <v>155</v>
      </c>
      <c r="B157" s="146">
        <f t="shared" si="14"/>
        <v>261.36616164056045</v>
      </c>
      <c r="D157" s="146"/>
      <c r="E157" s="146" t="s">
        <v>15</v>
      </c>
      <c r="F157" s="110">
        <v>6900</v>
      </c>
      <c r="G157" s="21">
        <f t="shared" si="15"/>
        <v>0.16166822867853795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4"/>
        <v>0.15310314812000819</v>
      </c>
      <c r="D158" s="146"/>
      <c r="E158" s="146" t="s">
        <v>156</v>
      </c>
      <c r="F158" s="110">
        <v>167</v>
      </c>
      <c r="G158" s="21">
        <f t="shared" si="15"/>
        <v>3.9128397375820054E-3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4"/>
        <v>3.5134287639142768E-4</v>
      </c>
      <c r="D159" s="146"/>
      <c r="E159" s="146" t="s">
        <v>103</v>
      </c>
      <c r="F159" s="110">
        <v>8</v>
      </c>
      <c r="G159" s="21">
        <f t="shared" si="15"/>
        <v>1.8744142455482662E-4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4"/>
        <v>1.0435761786016378</v>
      </c>
      <c r="D160" s="146"/>
      <c r="E160" s="146" t="s">
        <v>106</v>
      </c>
      <c r="F160" s="110">
        <v>436</v>
      </c>
      <c r="G160" s="21">
        <f t="shared" si="15"/>
        <v>1.0215557638238051E-2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4"/>
        <v>0.46168649850811022</v>
      </c>
      <c r="D161" s="146"/>
      <c r="E161" s="146" t="s">
        <v>164</v>
      </c>
      <c r="F161" s="110">
        <v>290</v>
      </c>
      <c r="G161" s="21">
        <f t="shared" si="15"/>
        <v>6.7947516401124647E-3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4"/>
        <v>0.75154437153103826</v>
      </c>
      <c r="D162" s="146"/>
      <c r="E162" s="146" t="s">
        <v>9</v>
      </c>
      <c r="F162" s="110">
        <v>370</v>
      </c>
      <c r="G162" s="21">
        <f t="shared" si="15"/>
        <v>8.6691658856607318E-3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4"/>
        <v>0</v>
      </c>
      <c r="D163" s="146"/>
      <c r="E163" s="146" t="s">
        <v>23</v>
      </c>
      <c r="F163" s="110"/>
      <c r="H163" s="146"/>
      <c r="I163" s="146"/>
      <c r="J163" s="76"/>
    </row>
    <row r="164" spans="1:10" x14ac:dyDescent="0.25">
      <c r="A164" s="11" t="s">
        <v>155</v>
      </c>
      <c r="B164" s="146">
        <f t="shared" si="14"/>
        <v>7.1146932469264082E-3</v>
      </c>
      <c r="D164" s="146"/>
      <c r="E164" s="146" t="s">
        <v>24</v>
      </c>
      <c r="F164" s="110">
        <v>36</v>
      </c>
      <c r="G164" s="21">
        <f t="shared" si="15"/>
        <v>8.4348641049671979E-4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4"/>
        <v>5.4897324436160549E-2</v>
      </c>
      <c r="D165" s="146"/>
      <c r="E165" s="146" t="s">
        <v>135</v>
      </c>
      <c r="F165" s="110">
        <v>100</v>
      </c>
      <c r="G165" s="21">
        <f t="shared" si="15"/>
        <v>2.3430178069353325E-3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4"/>
        <v>7.0098393572533402</v>
      </c>
      <c r="D166" s="146"/>
      <c r="E166" s="146" t="s">
        <v>136</v>
      </c>
      <c r="F166" s="110">
        <v>1130</v>
      </c>
      <c r="G166" s="21">
        <f t="shared" si="15"/>
        <v>2.6476101218369259E-2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4"/>
        <v>30.059578968264081</v>
      </c>
      <c r="D167" s="146"/>
      <c r="E167" s="146" t="s">
        <v>153</v>
      </c>
      <c r="F167" s="110">
        <v>2340</v>
      </c>
      <c r="G167" s="21">
        <f t="shared" si="15"/>
        <v>5.4826616682286784E-2</v>
      </c>
      <c r="H167" s="146"/>
      <c r="I167" s="146"/>
      <c r="J167" s="76"/>
    </row>
    <row r="168" spans="1:10" x14ac:dyDescent="0.25">
      <c r="A168" s="11" t="s">
        <v>155</v>
      </c>
      <c r="B168" s="146">
        <f t="shared" si="14"/>
        <v>8.6087788287809545E-3</v>
      </c>
      <c r="D168" s="146"/>
      <c r="E168" s="146" t="s">
        <v>36</v>
      </c>
      <c r="F168" s="110">
        <v>39.6</v>
      </c>
      <c r="G168" s="21">
        <f t="shared" si="15"/>
        <v>9.2783505154639184E-4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4"/>
        <v>4.9544835303634918E-2</v>
      </c>
      <c r="D169" s="146"/>
      <c r="E169" s="146" t="s">
        <v>137</v>
      </c>
      <c r="F169" s="110">
        <v>95</v>
      </c>
      <c r="G169" s="21">
        <f t="shared" si="15"/>
        <v>2.2258669165885663E-3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4"/>
        <v>1.1225953873950472E-5</v>
      </c>
      <c r="D170" s="146"/>
      <c r="E170" s="146" t="s">
        <v>56</v>
      </c>
      <c r="F170" s="110">
        <v>1.43</v>
      </c>
      <c r="G170" s="21">
        <f t="shared" si="15"/>
        <v>3.3505154639175256E-5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4"/>
        <v>295.84322400128593</v>
      </c>
      <c r="D171" s="146"/>
      <c r="E171" s="146" t="s">
        <v>165</v>
      </c>
      <c r="F171" s="110">
        <v>7341</v>
      </c>
      <c r="G171" s="21">
        <f t="shared" si="15"/>
        <v>0.17200093720712278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4"/>
        <v>1.6606440641938565E-2</v>
      </c>
      <c r="D172" s="146"/>
      <c r="E172" s="146" t="s">
        <v>157</v>
      </c>
      <c r="F172" s="110">
        <v>55</v>
      </c>
      <c r="G172" s="21">
        <f t="shared" si="15"/>
        <v>1.288659793814433E-3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4"/>
        <v>0</v>
      </c>
      <c r="D173" s="146"/>
      <c r="E173" s="146" t="s">
        <v>28</v>
      </c>
      <c r="F173" s="110"/>
      <c r="H173" s="146"/>
      <c r="I173" s="146"/>
      <c r="J173" s="76"/>
    </row>
    <row r="174" spans="1:10" x14ac:dyDescent="0.25">
      <c r="A174" s="11" t="s">
        <v>155</v>
      </c>
      <c r="B174" s="146">
        <f t="shared" si="14"/>
        <v>1.9881792885131084E-4</v>
      </c>
      <c r="D174" s="146"/>
      <c r="E174" s="146" t="s">
        <v>92</v>
      </c>
      <c r="F174" s="110">
        <v>6.0179999999999998</v>
      </c>
      <c r="G174" s="21">
        <f t="shared" si="15"/>
        <v>1.4100281162136833E-4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4"/>
        <v>0.1000503737849026</v>
      </c>
      <c r="D175" s="146"/>
      <c r="E175" s="146" t="s">
        <v>158</v>
      </c>
      <c r="F175" s="110">
        <v>135</v>
      </c>
      <c r="G175" s="21">
        <f t="shared" si="15"/>
        <v>3.163074039362699E-3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4"/>
        <v>87.835719097856909</v>
      </c>
      <c r="D176" s="146"/>
      <c r="E176" s="146" t="s">
        <v>16</v>
      </c>
      <c r="F176" s="110">
        <v>4000</v>
      </c>
      <c r="G176" s="21">
        <f t="shared" si="15"/>
        <v>9.3720712277413312E-2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4"/>
        <v>1.6854950399169426</v>
      </c>
      <c r="D177" s="146"/>
      <c r="E177" s="146" t="s">
        <v>159</v>
      </c>
      <c r="F177" s="110">
        <v>554.1</v>
      </c>
      <c r="G177" s="21">
        <f t="shared" si="15"/>
        <v>1.2982661668228678E-2</v>
      </c>
      <c r="H177" s="146"/>
      <c r="I177" s="146"/>
      <c r="J177" s="76"/>
    </row>
    <row r="178" spans="1:10" x14ac:dyDescent="0.25">
      <c r="A178" s="11" t="s">
        <v>155</v>
      </c>
      <c r="B178" s="146">
        <f t="shared" si="14"/>
        <v>6.4745684850710026</v>
      </c>
      <c r="D178" s="146"/>
      <c r="E178" s="146" t="s">
        <v>121</v>
      </c>
      <c r="F178" s="110">
        <v>1086</v>
      </c>
      <c r="G178" s="21">
        <f t="shared" si="15"/>
        <v>2.5445173383317712E-2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4"/>
        <v>9.5363459813840954E-4</v>
      </c>
      <c r="D179" s="146"/>
      <c r="E179" s="146" t="s">
        <v>160</v>
      </c>
      <c r="F179" s="110">
        <v>13.18</v>
      </c>
      <c r="G179" s="21">
        <f t="shared" si="15"/>
        <v>3.0880974695407683E-4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4"/>
        <v>3.2548623658199589</v>
      </c>
      <c r="D180" s="146"/>
      <c r="E180" s="146" t="s">
        <v>123</v>
      </c>
      <c r="F180" s="110">
        <v>770</v>
      </c>
      <c r="G180" s="21">
        <f t="shared" si="15"/>
        <v>1.804123711340206E-2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4"/>
        <v>0</v>
      </c>
      <c r="D181" s="146"/>
      <c r="E181" s="146" t="s">
        <v>46</v>
      </c>
      <c r="F181" s="110"/>
      <c r="H181" s="146"/>
      <c r="I181" s="146"/>
      <c r="J181" s="76"/>
    </row>
    <row r="182" spans="1:10" x14ac:dyDescent="0.25">
      <c r="A182" s="11" t="s">
        <v>155</v>
      </c>
      <c r="B182" s="146">
        <f t="shared" si="14"/>
        <v>6.6425762567754273E-6</v>
      </c>
      <c r="D182" s="146"/>
      <c r="E182" s="146" t="s">
        <v>161</v>
      </c>
      <c r="F182" s="110">
        <v>1.1000000000000001</v>
      </c>
      <c r="G182" s="21">
        <f t="shared" si="15"/>
        <v>2.5773195876288661E-5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4"/>
        <v>1.1616273850691576</v>
      </c>
      <c r="D183" s="146"/>
      <c r="E183" s="146" t="s">
        <v>162</v>
      </c>
      <c r="F183" s="110">
        <v>460</v>
      </c>
      <c r="G183" s="21">
        <f t="shared" si="15"/>
        <v>1.077788191190253E-2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4"/>
        <v>26.570305027101707</v>
      </c>
      <c r="D184" s="146"/>
      <c r="E184" s="146" t="s">
        <v>166</v>
      </c>
      <c r="F184" s="110">
        <v>2200</v>
      </c>
      <c r="G184" s="21">
        <f t="shared" si="15"/>
        <v>5.1546391752577317E-2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4"/>
        <v>628.51946746960243</v>
      </c>
      <c r="D185" s="146"/>
      <c r="E185" s="146" t="s">
        <v>38</v>
      </c>
      <c r="F185" s="110">
        <v>10700</v>
      </c>
      <c r="G185" s="21">
        <f t="shared" si="15"/>
        <v>0.25070290534208062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4"/>
        <v>5.5696221181100562E-2</v>
      </c>
      <c r="D186" s="146"/>
      <c r="E186" s="146" t="s">
        <v>129</v>
      </c>
      <c r="F186" s="110">
        <v>100.72499999999999</v>
      </c>
      <c r="G186" s="21">
        <f t="shared" si="15"/>
        <v>2.3600046860356139E-3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4"/>
        <v>6.7638993437793421E-2</v>
      </c>
      <c r="D187" s="146"/>
      <c r="E187" s="146" t="s">
        <v>12</v>
      </c>
      <c r="F187" s="110">
        <v>111</v>
      </c>
      <c r="G187" s="21">
        <f t="shared" si="15"/>
        <v>2.6007497656982191E-3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4"/>
        <v>0.30059578968264078</v>
      </c>
      <c r="D188" s="146"/>
      <c r="E188" s="146" t="s">
        <v>47</v>
      </c>
      <c r="F188" s="110">
        <v>234</v>
      </c>
      <c r="G188" s="21">
        <f t="shared" si="15"/>
        <v>5.4826616682286788E-3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4"/>
        <v>8.5393534764060062E-3</v>
      </c>
      <c r="D189" s="146"/>
      <c r="E189" s="146" t="s">
        <v>86</v>
      </c>
      <c r="F189" s="110">
        <v>39.44</v>
      </c>
      <c r="G189" s="21">
        <f t="shared" si="15"/>
        <v>9.2408622305529512E-4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4"/>
        <v>0</v>
      </c>
      <c r="D190" s="146"/>
      <c r="E190" s="146" t="s">
        <v>81</v>
      </c>
      <c r="F190" s="110"/>
      <c r="H190" s="146"/>
      <c r="I190" s="146"/>
      <c r="J190" s="76"/>
    </row>
    <row r="191" spans="1:10" x14ac:dyDescent="0.25">
      <c r="A191" s="11" t="s">
        <v>155</v>
      </c>
      <c r="B191" s="146">
        <f t="shared" si="14"/>
        <v>3.5134287639142768E-4</v>
      </c>
      <c r="D191" s="146"/>
      <c r="E191" s="146" t="s">
        <v>19</v>
      </c>
      <c r="F191" s="110">
        <v>8</v>
      </c>
      <c r="G191" s="21">
        <f t="shared" si="15"/>
        <v>1.8744142455482662E-4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4"/>
        <v>0</v>
      </c>
      <c r="D192" s="146"/>
      <c r="E192" s="146" t="s">
        <v>94</v>
      </c>
      <c r="F192" s="110"/>
      <c r="G192" s="21">
        <f t="shared" si="15"/>
        <v>0</v>
      </c>
      <c r="H192" s="146"/>
      <c r="I192" s="146"/>
      <c r="J192" s="76"/>
    </row>
    <row r="193" spans="1:11" x14ac:dyDescent="0.25">
      <c r="A193" s="150" t="s">
        <v>155</v>
      </c>
      <c r="B193" s="12">
        <f t="shared" si="14"/>
        <v>2.689968897371867E-2</v>
      </c>
      <c r="C193" s="150"/>
      <c r="D193" s="12"/>
      <c r="E193" s="12" t="s">
        <v>163</v>
      </c>
      <c r="F193" s="140">
        <v>70</v>
      </c>
      <c r="G193" s="27">
        <f t="shared" si="15"/>
        <v>1.6401124648547328E-3</v>
      </c>
      <c r="H193" s="12"/>
      <c r="I193" s="12"/>
      <c r="J193" s="147"/>
    </row>
    <row r="194" spans="1:11" x14ac:dyDescent="0.25">
      <c r="A194" s="11" t="s">
        <v>169</v>
      </c>
      <c r="B194" s="117">
        <v>2.392510406</v>
      </c>
      <c r="C194" s="151">
        <v>816.18460000000005</v>
      </c>
      <c r="D194" s="188"/>
      <c r="E194" s="114" t="s">
        <v>5</v>
      </c>
      <c r="F194" s="117">
        <v>959</v>
      </c>
      <c r="G194" s="115">
        <v>1.55E-2</v>
      </c>
      <c r="J194" s="151">
        <v>62000</v>
      </c>
    </row>
    <row r="195" spans="1:11" x14ac:dyDescent="0.25">
      <c r="A195" s="11" t="s">
        <v>169</v>
      </c>
      <c r="B195" s="117">
        <v>207.22066860000001</v>
      </c>
      <c r="C195" s="114"/>
      <c r="D195" s="188"/>
      <c r="E195" s="114" t="s">
        <v>82</v>
      </c>
      <c r="F195" s="117">
        <v>8925</v>
      </c>
      <c r="G195" s="115">
        <v>0.14399999999999999</v>
      </c>
      <c r="J195" s="114"/>
      <c r="K195" s="114"/>
    </row>
    <row r="196" spans="1:11" x14ac:dyDescent="0.25">
      <c r="A196" s="11" t="s">
        <v>169</v>
      </c>
      <c r="B196" s="117">
        <v>4.228993236</v>
      </c>
      <c r="C196" s="114"/>
      <c r="D196" s="188"/>
      <c r="E196" s="114" t="s">
        <v>83</v>
      </c>
      <c r="F196" s="117">
        <v>1275</v>
      </c>
      <c r="G196" s="115">
        <v>2.06E-2</v>
      </c>
      <c r="J196" s="114"/>
      <c r="K196" s="114"/>
    </row>
    <row r="197" spans="1:11" x14ac:dyDescent="0.25">
      <c r="A197" s="11" t="s">
        <v>169</v>
      </c>
      <c r="B197" s="117">
        <v>93.029136320000006</v>
      </c>
      <c r="C197" s="114"/>
      <c r="D197" s="188"/>
      <c r="E197" s="114" t="s">
        <v>15</v>
      </c>
      <c r="F197" s="117">
        <v>5980</v>
      </c>
      <c r="G197" s="115">
        <v>9.6500000000000002E-2</v>
      </c>
      <c r="J197" s="114"/>
      <c r="K197" s="114"/>
    </row>
    <row r="198" spans="1:11" x14ac:dyDescent="0.25">
      <c r="A198" s="11" t="s">
        <v>169</v>
      </c>
      <c r="B198" s="117">
        <v>1.356097815</v>
      </c>
      <c r="C198" s="114"/>
      <c r="D198" s="188"/>
      <c r="E198" s="114" t="s">
        <v>134</v>
      </c>
      <c r="F198" s="117">
        <v>722</v>
      </c>
      <c r="G198" s="115">
        <v>1.1599999999999999E-2</v>
      </c>
      <c r="J198" s="114"/>
      <c r="K198" s="114"/>
    </row>
    <row r="199" spans="1:11" x14ac:dyDescent="0.25">
      <c r="A199" s="11" t="s">
        <v>169</v>
      </c>
      <c r="B199" s="117">
        <v>2.7598855360000001</v>
      </c>
      <c r="C199" s="114"/>
      <c r="D199" s="188"/>
      <c r="E199" s="114" t="s">
        <v>19</v>
      </c>
      <c r="F199" s="117">
        <v>1030</v>
      </c>
      <c r="G199" s="115">
        <v>1.66E-2</v>
      </c>
      <c r="J199" s="114"/>
      <c r="K199" s="114"/>
    </row>
    <row r="200" spans="1:11" x14ac:dyDescent="0.25">
      <c r="A200" s="11" t="s">
        <v>169</v>
      </c>
      <c r="B200" s="117">
        <v>16.246100420000001</v>
      </c>
      <c r="C200" s="114"/>
      <c r="D200" s="188"/>
      <c r="E200" s="114" t="s">
        <v>94</v>
      </c>
      <c r="F200" s="117">
        <v>2499</v>
      </c>
      <c r="G200" s="115">
        <v>4.0300000000000002E-2</v>
      </c>
      <c r="J200" s="114"/>
      <c r="K200" s="114"/>
    </row>
    <row r="201" spans="1:11" x14ac:dyDescent="0.25">
      <c r="A201" s="11" t="s">
        <v>169</v>
      </c>
      <c r="B201" s="117">
        <v>1.928514568</v>
      </c>
      <c r="C201" s="114"/>
      <c r="D201" s="188"/>
      <c r="E201" s="114" t="s">
        <v>9</v>
      </c>
      <c r="F201" s="117">
        <v>861</v>
      </c>
      <c r="G201" s="115">
        <v>1.3899999999999999E-2</v>
      </c>
      <c r="J201" s="114"/>
      <c r="K201" s="114"/>
    </row>
    <row r="202" spans="1:11" x14ac:dyDescent="0.25">
      <c r="A202" s="11" t="s">
        <v>169</v>
      </c>
      <c r="B202" s="117">
        <v>4.0647762749999998</v>
      </c>
      <c r="C202" s="114"/>
      <c r="D202" s="188"/>
      <c r="E202" s="114" t="s">
        <v>24</v>
      </c>
      <c r="F202" s="117">
        <v>1250</v>
      </c>
      <c r="G202" s="115">
        <v>2.0199999999999999E-2</v>
      </c>
      <c r="J202" s="114"/>
      <c r="K202" s="114"/>
    </row>
    <row r="203" spans="1:11" x14ac:dyDescent="0.25">
      <c r="A203" s="11" t="s">
        <v>169</v>
      </c>
      <c r="B203" s="117">
        <v>1.2820083250000001</v>
      </c>
      <c r="C203" s="114"/>
      <c r="D203" s="188"/>
      <c r="E203" s="114" t="s">
        <v>25</v>
      </c>
      <c r="F203" s="117">
        <v>702</v>
      </c>
      <c r="G203" s="115">
        <v>1.1299999999999999E-2</v>
      </c>
      <c r="J203" s="114"/>
      <c r="K203" s="114"/>
    </row>
    <row r="204" spans="1:11" x14ac:dyDescent="0.25">
      <c r="A204" s="11" t="s">
        <v>169</v>
      </c>
      <c r="B204" s="117">
        <v>26.489284600000001</v>
      </c>
      <c r="C204" s="114"/>
      <c r="D204" s="188"/>
      <c r="E204" s="114" t="s">
        <v>111</v>
      </c>
      <c r="F204" s="117">
        <v>3191</v>
      </c>
      <c r="G204" s="115">
        <v>5.1499999999999997E-2</v>
      </c>
      <c r="J204" s="114"/>
      <c r="K204" s="114"/>
    </row>
    <row r="205" spans="1:11" x14ac:dyDescent="0.25">
      <c r="A205" s="11" t="s">
        <v>169</v>
      </c>
      <c r="B205" s="117">
        <v>9</v>
      </c>
      <c r="C205" s="114"/>
      <c r="D205" s="188"/>
      <c r="E205" s="114" t="s">
        <v>36</v>
      </c>
      <c r="F205" s="117">
        <v>1860</v>
      </c>
      <c r="G205" s="115">
        <v>0.03</v>
      </c>
      <c r="J205" s="114"/>
      <c r="K205" s="114"/>
    </row>
    <row r="206" spans="1:11" x14ac:dyDescent="0.25">
      <c r="A206" s="11" t="s">
        <v>169</v>
      </c>
      <c r="B206" s="117">
        <v>5.2455775229999997</v>
      </c>
      <c r="C206" s="114"/>
      <c r="D206" s="188"/>
      <c r="E206" s="114" t="s">
        <v>170</v>
      </c>
      <c r="F206" s="117">
        <v>1420</v>
      </c>
      <c r="G206" s="115">
        <v>2.29E-2</v>
      </c>
      <c r="J206" s="114"/>
      <c r="K206" s="114"/>
    </row>
    <row r="207" spans="1:11" x14ac:dyDescent="0.25">
      <c r="A207" s="11" t="s">
        <v>169</v>
      </c>
      <c r="B207" s="117">
        <v>1.0456711759999999</v>
      </c>
      <c r="C207" s="114"/>
      <c r="D207" s="188"/>
      <c r="E207" s="114" t="s">
        <v>113</v>
      </c>
      <c r="F207" s="117">
        <v>634</v>
      </c>
      <c r="G207" s="115">
        <v>1.0200000000000001E-2</v>
      </c>
      <c r="J207" s="114"/>
      <c r="K207" s="114"/>
    </row>
    <row r="208" spans="1:11" x14ac:dyDescent="0.25">
      <c r="A208" s="11" t="s">
        <v>169</v>
      </c>
      <c r="B208" s="117">
        <v>5.5833116550000002</v>
      </c>
      <c r="C208" s="114"/>
      <c r="D208" s="188"/>
      <c r="E208" s="114" t="s">
        <v>56</v>
      </c>
      <c r="F208" s="117">
        <v>1465</v>
      </c>
      <c r="G208" s="115">
        <v>2.3599999999999999E-2</v>
      </c>
      <c r="J208" s="114"/>
      <c r="K208" s="114"/>
    </row>
    <row r="209" spans="1:11" x14ac:dyDescent="0.25">
      <c r="A209" s="11" t="s">
        <v>169</v>
      </c>
      <c r="B209" s="117">
        <v>0.64258324700000002</v>
      </c>
      <c r="C209" s="114"/>
      <c r="D209" s="188"/>
      <c r="E209" s="114" t="s">
        <v>138</v>
      </c>
      <c r="F209" s="117">
        <v>497</v>
      </c>
      <c r="G209" s="115">
        <v>8.0000000000000002E-3</v>
      </c>
      <c r="J209" s="114"/>
      <c r="K209" s="114"/>
    </row>
    <row r="210" spans="1:11" x14ac:dyDescent="0.25">
      <c r="A210" s="11" t="s">
        <v>169</v>
      </c>
      <c r="B210" s="117">
        <v>3.8720083249999999</v>
      </c>
      <c r="C210" s="114"/>
      <c r="D210" s="188"/>
      <c r="E210" s="114" t="s">
        <v>118</v>
      </c>
      <c r="F210" s="117">
        <v>1220</v>
      </c>
      <c r="G210" s="115">
        <v>1.9699999999999999E-2</v>
      </c>
      <c r="J210" s="114"/>
      <c r="K210" s="114"/>
    </row>
    <row r="211" spans="1:11" x14ac:dyDescent="0.25">
      <c r="A211" s="11" t="s">
        <v>169</v>
      </c>
      <c r="B211" s="117">
        <v>109.9115505</v>
      </c>
      <c r="C211" s="114"/>
      <c r="D211" s="188"/>
      <c r="E211" s="114" t="s">
        <v>16</v>
      </c>
      <c r="F211" s="117">
        <v>6500</v>
      </c>
      <c r="G211" s="115">
        <v>0.1048</v>
      </c>
      <c r="J211" s="114"/>
      <c r="K211" s="114"/>
    </row>
    <row r="212" spans="1:11" x14ac:dyDescent="0.25">
      <c r="A212" s="11" t="s">
        <v>169</v>
      </c>
      <c r="B212" s="117">
        <v>14.489073879999999</v>
      </c>
      <c r="C212" s="114"/>
      <c r="D212" s="188"/>
      <c r="E212" s="114" t="s">
        <v>54</v>
      </c>
      <c r="F212" s="117">
        <v>2360</v>
      </c>
      <c r="G212" s="115">
        <v>3.8100000000000002E-2</v>
      </c>
      <c r="J212" s="114"/>
      <c r="K212" s="114"/>
    </row>
    <row r="213" spans="1:11" x14ac:dyDescent="0.25">
      <c r="A213" s="11" t="s">
        <v>169</v>
      </c>
      <c r="B213" s="117">
        <v>0.736274714</v>
      </c>
      <c r="C213" s="114"/>
      <c r="D213" s="188"/>
      <c r="E213" s="114" t="s">
        <v>121</v>
      </c>
      <c r="F213" s="117">
        <v>532</v>
      </c>
      <c r="G213" s="115">
        <v>8.6E-3</v>
      </c>
      <c r="J213" s="114"/>
      <c r="K213" s="114"/>
    </row>
    <row r="214" spans="1:11" x14ac:dyDescent="0.25">
      <c r="A214" s="11" t="s">
        <v>169</v>
      </c>
      <c r="B214" s="117">
        <v>1.2206685740000001</v>
      </c>
      <c r="C214" s="114"/>
      <c r="D214" s="188"/>
      <c r="E214" s="114" t="s">
        <v>32</v>
      </c>
      <c r="F214" s="117">
        <v>685</v>
      </c>
      <c r="G214" s="115">
        <v>1.0999999999999999E-2</v>
      </c>
      <c r="J214" s="114"/>
      <c r="K214" s="114"/>
    </row>
    <row r="215" spans="1:11" x14ac:dyDescent="0.25">
      <c r="A215" s="11" t="s">
        <v>169</v>
      </c>
      <c r="B215" s="117">
        <v>9.3912591049999996</v>
      </c>
      <c r="C215" s="114"/>
      <c r="D215" s="188"/>
      <c r="E215" s="114" t="s">
        <v>127</v>
      </c>
      <c r="F215" s="117">
        <v>1900</v>
      </c>
      <c r="G215" s="115">
        <v>3.0599999999999999E-2</v>
      </c>
      <c r="J215" s="114"/>
      <c r="K215" s="114"/>
    </row>
    <row r="216" spans="1:11" x14ac:dyDescent="0.25">
      <c r="A216" s="11" t="s">
        <v>169</v>
      </c>
      <c r="B216" s="117">
        <v>223.5507284</v>
      </c>
      <c r="C216" s="114"/>
      <c r="D216" s="188"/>
      <c r="E216" s="114" t="s">
        <v>38</v>
      </c>
      <c r="F216" s="117">
        <v>9270</v>
      </c>
      <c r="G216" s="115">
        <v>0.14949999999999999</v>
      </c>
      <c r="J216" s="114"/>
      <c r="K216" s="114"/>
    </row>
    <row r="217" spans="1:11" x14ac:dyDescent="0.25">
      <c r="A217" s="11" t="s">
        <v>169</v>
      </c>
      <c r="B217" s="117">
        <v>0.65557752300000005</v>
      </c>
      <c r="C217" s="114"/>
      <c r="D217" s="188"/>
      <c r="E217" s="114" t="s">
        <v>129</v>
      </c>
      <c r="F217" s="117">
        <v>502</v>
      </c>
      <c r="G217" s="115">
        <v>8.0999999999999996E-3</v>
      </c>
      <c r="J217" s="114"/>
      <c r="K217" s="114"/>
    </row>
    <row r="218" spans="1:11" x14ac:dyDescent="0.25">
      <c r="A218" s="11" t="s">
        <v>169</v>
      </c>
      <c r="B218" s="117">
        <v>0.84521331899999996</v>
      </c>
      <c r="C218" s="114"/>
      <c r="D218" s="188"/>
      <c r="E218" s="114" t="s">
        <v>12</v>
      </c>
      <c r="F218" s="117">
        <v>570</v>
      </c>
      <c r="G218" s="115">
        <v>9.1999999999999998E-3</v>
      </c>
      <c r="J218" s="114"/>
      <c r="K218" s="114"/>
    </row>
    <row r="219" spans="1:11" x14ac:dyDescent="0.25">
      <c r="A219" s="150" t="s">
        <v>169</v>
      </c>
      <c r="B219" s="152">
        <v>68.997138399999997</v>
      </c>
      <c r="C219" s="153"/>
      <c r="D219" s="12"/>
      <c r="E219" s="153" t="s">
        <v>171</v>
      </c>
      <c r="F219" s="152">
        <v>5150</v>
      </c>
      <c r="G219" s="119">
        <v>8.3099999999999993E-2</v>
      </c>
      <c r="H219" s="12"/>
      <c r="I219" s="12"/>
      <c r="J219" s="153"/>
      <c r="K219" s="114"/>
    </row>
    <row r="220" spans="1:11" x14ac:dyDescent="0.25">
      <c r="A220" s="11" t="s">
        <v>172</v>
      </c>
      <c r="B220" s="206">
        <f>POWER((F220/$J$220)*100, 2)</f>
        <v>0.46067852828566169</v>
      </c>
      <c r="C220" s="11">
        <f>SUM(B220:B254)</f>
        <v>3086.8470490434988</v>
      </c>
      <c r="D220" s="206"/>
      <c r="E220" s="206" t="s">
        <v>5</v>
      </c>
      <c r="F220" s="206">
        <v>1500</v>
      </c>
      <c r="G220" s="21">
        <f>F220/$J$220</f>
        <v>6.7873303167420816E-3</v>
      </c>
      <c r="H220" s="206"/>
      <c r="I220" s="206"/>
      <c r="J220" s="76">
        <v>221000</v>
      </c>
    </row>
    <row r="221" spans="1:11" x14ac:dyDescent="0.25">
      <c r="A221" s="11" t="s">
        <v>172</v>
      </c>
      <c r="B221" s="206">
        <f t="shared" ref="B221:B253" si="16">POWER((F221/$J$220)*100, 2)</f>
        <v>0.81898405028562093</v>
      </c>
      <c r="D221" s="206"/>
      <c r="E221" s="206" t="s">
        <v>131</v>
      </c>
      <c r="F221" s="206">
        <v>2000</v>
      </c>
      <c r="G221" s="21">
        <f t="shared" ref="G221:G253" si="17">F221/$J$220</f>
        <v>9.0497737556561094E-3</v>
      </c>
      <c r="H221" s="206"/>
      <c r="I221" s="206"/>
      <c r="J221" s="76"/>
    </row>
    <row r="222" spans="1:11" x14ac:dyDescent="0.25">
      <c r="A222" s="11" t="s">
        <v>172</v>
      </c>
      <c r="B222" s="206">
        <f t="shared" si="16"/>
        <v>0.81898405028562093</v>
      </c>
      <c r="D222" s="206"/>
      <c r="E222" s="206" t="s">
        <v>100</v>
      </c>
      <c r="F222" s="206">
        <v>2000</v>
      </c>
      <c r="G222" s="21">
        <f t="shared" si="17"/>
        <v>9.0497737556561094E-3</v>
      </c>
      <c r="H222" s="206"/>
      <c r="I222" s="206"/>
      <c r="J222" s="76"/>
    </row>
    <row r="223" spans="1:11" x14ac:dyDescent="0.25">
      <c r="A223" s="11" t="s">
        <v>172</v>
      </c>
      <c r="B223" s="206">
        <f t="shared" si="16"/>
        <v>8.6505190311418669</v>
      </c>
      <c r="D223" s="206"/>
      <c r="E223" s="206" t="s">
        <v>6</v>
      </c>
      <c r="F223" s="206">
        <v>6500</v>
      </c>
      <c r="G223" s="21">
        <f t="shared" si="17"/>
        <v>2.9411764705882353E-2</v>
      </c>
      <c r="H223" s="206"/>
      <c r="I223" s="206"/>
      <c r="J223" s="76"/>
    </row>
    <row r="224" spans="1:11" x14ac:dyDescent="0.25">
      <c r="A224" s="11" t="s">
        <v>172</v>
      </c>
      <c r="B224" s="206">
        <f t="shared" si="16"/>
        <v>0.26422391023934805</v>
      </c>
      <c r="D224" s="206"/>
      <c r="E224" s="206" t="s">
        <v>101</v>
      </c>
      <c r="F224" s="206">
        <v>1136</v>
      </c>
      <c r="G224" s="21">
        <f t="shared" si="17"/>
        <v>5.1402714932126696E-3</v>
      </c>
      <c r="H224" s="206"/>
      <c r="I224" s="206"/>
      <c r="J224" s="76"/>
    </row>
    <row r="225" spans="1:10" x14ac:dyDescent="0.25">
      <c r="A225" s="11" t="s">
        <v>172</v>
      </c>
      <c r="B225" s="206">
        <f t="shared" si="16"/>
        <v>1.0346847935136467</v>
      </c>
      <c r="D225" s="206"/>
      <c r="E225" s="206" t="s">
        <v>82</v>
      </c>
      <c r="F225" s="206">
        <v>2248</v>
      </c>
      <c r="G225" s="21">
        <f t="shared" si="17"/>
        <v>1.0171945701357467E-2</v>
      </c>
      <c r="H225" s="206"/>
      <c r="I225" s="206"/>
      <c r="J225" s="76"/>
    </row>
    <row r="226" spans="1:10" x14ac:dyDescent="0.25">
      <c r="A226" s="11" t="s">
        <v>172</v>
      </c>
      <c r="B226" s="206">
        <f t="shared" si="16"/>
        <v>9.2021047890092321E-3</v>
      </c>
      <c r="D226" s="206"/>
      <c r="E226" s="206" t="s">
        <v>83</v>
      </c>
      <c r="F226" s="206">
        <v>212</v>
      </c>
      <c r="G226" s="21">
        <f t="shared" si="17"/>
        <v>9.5927601809954748E-4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6"/>
        <v>2948.3425810282342</v>
      </c>
      <c r="D227" s="206"/>
      <c r="E227" s="206" t="s">
        <v>15</v>
      </c>
      <c r="F227" s="206">
        <v>120000</v>
      </c>
      <c r="G227" s="21">
        <f t="shared" si="17"/>
        <v>0.54298642533936647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6"/>
        <v>0.34602076124567477</v>
      </c>
      <c r="D228" s="206"/>
      <c r="E228" s="206" t="s">
        <v>103</v>
      </c>
      <c r="F228" s="206">
        <v>1300</v>
      </c>
      <c r="G228" s="21">
        <f t="shared" si="17"/>
        <v>5.8823529411764705E-3</v>
      </c>
      <c r="H228" s="206"/>
      <c r="I228" s="206"/>
      <c r="J228" s="76"/>
    </row>
    <row r="229" spans="1:10" x14ac:dyDescent="0.25">
      <c r="A229" s="11" t="s">
        <v>172</v>
      </c>
      <c r="B229" s="206">
        <f t="shared" si="16"/>
        <v>0.31787146045330766</v>
      </c>
      <c r="D229" s="206"/>
      <c r="E229" s="206" t="s">
        <v>105</v>
      </c>
      <c r="F229" s="206">
        <v>1246</v>
      </c>
      <c r="G229" s="21">
        <f t="shared" si="17"/>
        <v>5.6380090497737557E-3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6"/>
        <v>0.13103744804569931</v>
      </c>
      <c r="D230" s="206"/>
      <c r="E230" s="206" t="s">
        <v>106</v>
      </c>
      <c r="F230" s="206">
        <v>800</v>
      </c>
      <c r="G230" s="21">
        <f t="shared" si="17"/>
        <v>3.6199095022624436E-3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6"/>
        <v>2.5081386539997133</v>
      </c>
      <c r="D231" s="206"/>
      <c r="E231" s="206" t="s">
        <v>19</v>
      </c>
      <c r="F231" s="206">
        <v>3500</v>
      </c>
      <c r="G231" s="21">
        <f t="shared" si="17"/>
        <v>1.5837104072398189E-2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6"/>
        <v>9.669004320140866</v>
      </c>
      <c r="D232" s="206"/>
      <c r="E232" s="206" t="s">
        <v>94</v>
      </c>
      <c r="F232" s="206">
        <v>6872</v>
      </c>
      <c r="G232" s="21">
        <f t="shared" si="17"/>
        <v>3.109502262443439E-2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6"/>
        <v>5.1186503142851308E-2</v>
      </c>
      <c r="D233" s="206"/>
      <c r="E233" s="206" t="s">
        <v>22</v>
      </c>
      <c r="F233" s="206">
        <v>500</v>
      </c>
      <c r="G233" s="21">
        <f t="shared" si="17"/>
        <v>2.2624434389140274E-3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6"/>
        <v>0.16584427018283823</v>
      </c>
      <c r="D234" s="206"/>
      <c r="E234" s="206" t="s">
        <v>9</v>
      </c>
      <c r="F234" s="206">
        <v>900</v>
      </c>
      <c r="G234" s="21">
        <f t="shared" si="17"/>
        <v>4.0723981900452491E-3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6"/>
        <v>0.99097070084560079</v>
      </c>
      <c r="D235" s="206"/>
      <c r="E235" s="206" t="s">
        <v>24</v>
      </c>
      <c r="F235" s="206">
        <v>2200</v>
      </c>
      <c r="G235" s="21">
        <f t="shared" si="17"/>
        <v>9.9547511312217188E-3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6"/>
        <v>0.11574065814561535</v>
      </c>
      <c r="D236" s="206"/>
      <c r="E236" s="206" t="s">
        <v>136</v>
      </c>
      <c r="F236" s="206">
        <v>751.85699999999997</v>
      </c>
      <c r="G236" s="21">
        <f t="shared" si="17"/>
        <v>3.4020678733031671E-3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6"/>
        <v>3.9157479329270504</v>
      </c>
      <c r="D237" s="206"/>
      <c r="E237" s="206" t="s">
        <v>25</v>
      </c>
      <c r="F237" s="206">
        <v>4373.2030000000004</v>
      </c>
      <c r="G237" s="21">
        <f t="shared" si="17"/>
        <v>1.9788248868778283E-2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6"/>
        <v>11.27243556073975</v>
      </c>
      <c r="D238" s="206"/>
      <c r="E238" s="206" t="s">
        <v>111</v>
      </c>
      <c r="F238" s="206">
        <v>7419.9530000000004</v>
      </c>
      <c r="G238" s="21">
        <f t="shared" si="17"/>
        <v>3.3574447963800907E-2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6"/>
        <v>1.8723154726561702</v>
      </c>
      <c r="D239" s="206"/>
      <c r="E239" s="206" t="s">
        <v>170</v>
      </c>
      <c r="F239" s="206">
        <v>3024</v>
      </c>
      <c r="G239" s="21">
        <f t="shared" si="17"/>
        <v>1.3683257918552036E-2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6"/>
        <v>5.32544378698225</v>
      </c>
      <c r="D240" s="206"/>
      <c r="E240" s="206" t="s">
        <v>56</v>
      </c>
      <c r="F240" s="206">
        <v>5100</v>
      </c>
      <c r="G240" s="21">
        <f t="shared" si="17"/>
        <v>2.3076923076923078E-2</v>
      </c>
      <c r="H240" s="206"/>
      <c r="I240" s="206"/>
      <c r="J240" s="76"/>
    </row>
    <row r="241" spans="1:10" x14ac:dyDescent="0.25">
      <c r="A241" s="11" t="s">
        <v>172</v>
      </c>
      <c r="B241" s="206">
        <f t="shared" si="16"/>
        <v>0.78655228189431026</v>
      </c>
      <c r="D241" s="206"/>
      <c r="E241" s="206" t="s">
        <v>118</v>
      </c>
      <c r="F241" s="206">
        <v>1960</v>
      </c>
      <c r="G241" s="21">
        <f t="shared" si="17"/>
        <v>8.8687782805429872E-3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6"/>
        <v>0.68492475584038015</v>
      </c>
      <c r="D242" s="206"/>
      <c r="E242" s="206" t="s">
        <v>29</v>
      </c>
      <c r="F242" s="206">
        <v>1829</v>
      </c>
      <c r="G242" s="21">
        <f t="shared" si="17"/>
        <v>8.2760180995475122E-3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6"/>
        <v>13.103744804569935</v>
      </c>
      <c r="D243" s="206"/>
      <c r="E243" s="206" t="s">
        <v>16</v>
      </c>
      <c r="F243" s="206">
        <v>8000</v>
      </c>
      <c r="G243" s="21">
        <f t="shared" si="17"/>
        <v>3.6199095022624438E-2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6"/>
        <v>0.17014691754878075</v>
      </c>
      <c r="D244" s="206"/>
      <c r="E244" s="206" t="s">
        <v>120</v>
      </c>
      <c r="F244" s="206">
        <v>911.6</v>
      </c>
      <c r="G244" s="21">
        <f t="shared" si="17"/>
        <v>4.1248868778280545E-3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6"/>
        <v>0.54800188366331559</v>
      </c>
      <c r="D245" s="206"/>
      <c r="E245" s="206" t="s">
        <v>173</v>
      </c>
      <c r="F245" s="206">
        <v>1636</v>
      </c>
      <c r="G245" s="21">
        <f t="shared" si="17"/>
        <v>7.4027149321266965E-3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6"/>
        <v>0.51436805143219833</v>
      </c>
      <c r="D246" s="206"/>
      <c r="E246" s="206" t="s">
        <v>121</v>
      </c>
      <c r="F246" s="206">
        <v>1585</v>
      </c>
      <c r="G246" s="21">
        <f t="shared" si="17"/>
        <v>7.1719457013574659E-3</v>
      </c>
      <c r="H246" s="206"/>
      <c r="I246" s="206"/>
    </row>
    <row r="247" spans="1:10" x14ac:dyDescent="0.25">
      <c r="A247" s="11" t="s">
        <v>172</v>
      </c>
      <c r="B247" s="206">
        <f t="shared" si="16"/>
        <v>0.66337708073135293</v>
      </c>
      <c r="D247" s="206"/>
      <c r="E247" s="206" t="s">
        <v>32</v>
      </c>
      <c r="F247" s="206">
        <v>1800</v>
      </c>
      <c r="G247" s="21">
        <f t="shared" si="17"/>
        <v>8.1447963800904983E-3</v>
      </c>
      <c r="H247" s="206"/>
      <c r="I247" s="206"/>
    </row>
    <row r="248" spans="1:10" x14ac:dyDescent="0.25">
      <c r="A248" s="11" t="s">
        <v>172</v>
      </c>
      <c r="B248" s="206">
        <f t="shared" si="16"/>
        <v>6.8876558629020701E-2</v>
      </c>
      <c r="D248" s="206"/>
      <c r="E248" s="206" t="s">
        <v>174</v>
      </c>
      <c r="F248" s="206">
        <v>580</v>
      </c>
      <c r="G248" s="21">
        <f t="shared" si="17"/>
        <v>2.6244343891402714E-3</v>
      </c>
      <c r="H248" s="206"/>
      <c r="I248" s="206"/>
    </row>
    <row r="249" spans="1:10" x14ac:dyDescent="0.25">
      <c r="A249" s="11" t="s">
        <v>172</v>
      </c>
      <c r="B249" s="206">
        <f t="shared" si="16"/>
        <v>5.1919437253332243E-2</v>
      </c>
      <c r="D249" s="206"/>
      <c r="E249" s="206" t="s">
        <v>124</v>
      </c>
      <c r="F249" s="206">
        <v>503.56700000000001</v>
      </c>
      <c r="G249" s="21">
        <f t="shared" si="17"/>
        <v>2.2785837104072398E-3</v>
      </c>
      <c r="H249" s="206"/>
      <c r="I249" s="206"/>
    </row>
    <row r="250" spans="1:10" x14ac:dyDescent="0.25">
      <c r="A250" s="11" t="s">
        <v>172</v>
      </c>
      <c r="B250" s="206">
        <f t="shared" si="16"/>
        <v>2.2296840769026023</v>
      </c>
      <c r="D250" s="206"/>
      <c r="E250" s="206" t="s">
        <v>31</v>
      </c>
      <c r="F250" s="206">
        <v>3300</v>
      </c>
      <c r="G250" s="21">
        <f t="shared" si="17"/>
        <v>1.493212669683258E-2</v>
      </c>
      <c r="H250" s="206"/>
      <c r="I250" s="206"/>
    </row>
    <row r="251" spans="1:10" x14ac:dyDescent="0.25">
      <c r="A251" s="11" t="s">
        <v>172</v>
      </c>
      <c r="B251" s="206">
        <f t="shared" si="16"/>
        <v>0.81898405028562093</v>
      </c>
      <c r="E251" s="206" t="s">
        <v>128</v>
      </c>
      <c r="F251" s="206">
        <v>2000</v>
      </c>
      <c r="G251" s="21">
        <f t="shared" si="17"/>
        <v>9.0497737556561094E-3</v>
      </c>
    </row>
    <row r="252" spans="1:10" x14ac:dyDescent="0.25">
      <c r="A252" s="11" t="s">
        <v>172</v>
      </c>
      <c r="B252" s="206">
        <f t="shared" si="16"/>
        <v>65.602669888003931</v>
      </c>
      <c r="E252" s="206" t="s">
        <v>38</v>
      </c>
      <c r="F252" s="206">
        <v>17900</v>
      </c>
      <c r="G252" s="21">
        <f t="shared" si="17"/>
        <v>8.0995475113122176E-2</v>
      </c>
    </row>
    <row r="253" spans="1:10" x14ac:dyDescent="0.25">
      <c r="A253" s="11" t="s">
        <v>172</v>
      </c>
      <c r="B253" s="206">
        <f t="shared" si="16"/>
        <v>0.41284985974898147</v>
      </c>
      <c r="E253" s="206" t="s">
        <v>47</v>
      </c>
      <c r="F253" s="206">
        <v>1420</v>
      </c>
      <c r="G253" s="21">
        <f t="shared" si="17"/>
        <v>6.4253393665158372E-3</v>
      </c>
    </row>
    <row r="254" spans="1:10" x14ac:dyDescent="0.25">
      <c r="A254" s="150" t="s">
        <v>172</v>
      </c>
      <c r="B254" s="12">
        <f>POWER((F254/$J$220)*100, 2)</f>
        <v>4.10933437071313</v>
      </c>
      <c r="C254" s="150"/>
      <c r="D254" s="12"/>
      <c r="E254" s="12" t="s">
        <v>171</v>
      </c>
      <c r="F254" s="12">
        <v>4480</v>
      </c>
      <c r="G254" s="27">
        <f>F254/$J$220</f>
        <v>2.0271493212669682E-2</v>
      </c>
      <c r="H254" s="12"/>
      <c r="I254" s="12"/>
      <c r="J254" s="150"/>
    </row>
    <row r="255" spans="1:10" x14ac:dyDescent="0.25">
      <c r="A255" s="11" t="s">
        <v>175</v>
      </c>
      <c r="B255" s="117">
        <v>793.84304020000002</v>
      </c>
      <c r="C255" s="151">
        <v>1463.1403740000001</v>
      </c>
      <c r="E255" s="210" t="s">
        <v>5</v>
      </c>
      <c r="F255" s="125">
        <v>2174000</v>
      </c>
      <c r="G255" s="115">
        <v>0.28179999999999999</v>
      </c>
      <c r="J255" s="11">
        <v>7716000</v>
      </c>
    </row>
    <row r="256" spans="1:10" x14ac:dyDescent="0.25">
      <c r="A256" s="11" t="s">
        <v>175</v>
      </c>
      <c r="B256" s="117">
        <v>5.3760155799999998</v>
      </c>
      <c r="C256" s="114"/>
      <c r="D256" s="114"/>
      <c r="E256" s="210" t="s">
        <v>6</v>
      </c>
      <c r="F256" s="125">
        <v>178905</v>
      </c>
      <c r="G256" s="115">
        <v>2.3199999999999998E-2</v>
      </c>
    </row>
    <row r="257" spans="1:14" x14ac:dyDescent="0.25">
      <c r="A257" s="11" t="s">
        <v>175</v>
      </c>
      <c r="B257" s="117">
        <v>136.0506374</v>
      </c>
      <c r="C257" s="114"/>
      <c r="D257" s="114"/>
      <c r="E257" s="210" t="s">
        <v>82</v>
      </c>
      <c r="F257" s="125">
        <v>900000</v>
      </c>
      <c r="G257" s="115">
        <v>0.1166</v>
      </c>
    </row>
    <row r="258" spans="1:14" x14ac:dyDescent="0.25">
      <c r="A258" s="11" t="s">
        <v>175</v>
      </c>
      <c r="B258" s="117">
        <v>94.479609339999996</v>
      </c>
      <c r="C258" s="114"/>
      <c r="D258" s="114"/>
      <c r="E258" s="210" t="s">
        <v>15</v>
      </c>
      <c r="F258" s="125">
        <v>750000</v>
      </c>
      <c r="G258" s="115">
        <v>9.7199999999999995E-2</v>
      </c>
    </row>
    <row r="259" spans="1:14" x14ac:dyDescent="0.25">
      <c r="A259" s="11" t="s">
        <v>175</v>
      </c>
      <c r="B259" s="117">
        <v>2.624433593</v>
      </c>
      <c r="C259" s="114"/>
      <c r="D259" s="114"/>
      <c r="E259" s="210" t="s">
        <v>106</v>
      </c>
      <c r="F259" s="125">
        <v>125000</v>
      </c>
      <c r="G259" s="115">
        <v>1.6199999999999999E-2</v>
      </c>
    </row>
    <row r="260" spans="1:14" x14ac:dyDescent="0.25">
      <c r="A260" s="11" t="s">
        <v>175</v>
      </c>
      <c r="B260" s="117">
        <v>38.377029440000001</v>
      </c>
      <c r="C260" s="114"/>
      <c r="D260" s="114"/>
      <c r="E260" s="210" t="s">
        <v>9</v>
      </c>
      <c r="F260" s="125">
        <v>478000</v>
      </c>
      <c r="G260" s="115">
        <v>6.1899999999999997E-2</v>
      </c>
    </row>
    <row r="261" spans="1:14" x14ac:dyDescent="0.25">
      <c r="A261" s="11" t="s">
        <v>175</v>
      </c>
      <c r="B261" s="117">
        <v>0</v>
      </c>
      <c r="C261" s="114"/>
      <c r="D261" s="114"/>
      <c r="E261" s="210" t="s">
        <v>36</v>
      </c>
      <c r="F261" s="125"/>
      <c r="G261" s="115"/>
    </row>
    <row r="262" spans="1:14" x14ac:dyDescent="0.25">
      <c r="A262" s="11" t="s">
        <v>175</v>
      </c>
      <c r="B262" s="117">
        <v>1.888879032</v>
      </c>
      <c r="C262" s="114"/>
      <c r="D262" s="114"/>
      <c r="E262" s="210" t="s">
        <v>26</v>
      </c>
      <c r="F262" s="125">
        <v>106046</v>
      </c>
      <c r="G262" s="115">
        <v>1.37E-2</v>
      </c>
    </row>
    <row r="263" spans="1:14" x14ac:dyDescent="0.25">
      <c r="A263" s="11" t="s">
        <v>175</v>
      </c>
      <c r="B263" s="117">
        <v>0</v>
      </c>
      <c r="C263" s="114"/>
      <c r="D263" s="114"/>
      <c r="E263" s="210" t="s">
        <v>117</v>
      </c>
      <c r="F263" s="125">
        <v>750000</v>
      </c>
      <c r="G263" s="115">
        <v>9.7199999999999995E-2</v>
      </c>
    </row>
    <row r="264" spans="1:14" x14ac:dyDescent="0.25">
      <c r="A264" s="11" t="s">
        <v>175</v>
      </c>
      <c r="B264" s="117">
        <v>207.3211838</v>
      </c>
      <c r="C264" s="114"/>
      <c r="D264" s="114"/>
      <c r="E264" s="210" t="s">
        <v>121</v>
      </c>
      <c r="F264" s="125">
        <v>1111000</v>
      </c>
      <c r="G264" s="115">
        <v>0.14399999999999999</v>
      </c>
    </row>
    <row r="265" spans="1:14" x14ac:dyDescent="0.25">
      <c r="A265" s="11" t="s">
        <v>175</v>
      </c>
      <c r="B265" s="117">
        <v>94.479609339999996</v>
      </c>
      <c r="C265" s="114"/>
      <c r="D265" s="114"/>
      <c r="E265" s="210" t="s">
        <v>160</v>
      </c>
    </row>
    <row r="266" spans="1:14" x14ac:dyDescent="0.25">
      <c r="A266" s="11" t="s">
        <v>175</v>
      </c>
      <c r="B266" s="117">
        <v>56.971584030000002</v>
      </c>
      <c r="C266" s="114"/>
      <c r="D266" s="114"/>
      <c r="E266" s="210" t="s">
        <v>126</v>
      </c>
      <c r="F266" s="125">
        <v>582400</v>
      </c>
      <c r="G266" s="115">
        <v>7.5499999999999998E-2</v>
      </c>
    </row>
    <row r="267" spans="1:14" x14ac:dyDescent="0.25">
      <c r="A267" s="11" t="s">
        <v>175</v>
      </c>
      <c r="B267" s="117">
        <v>26.874199990000001</v>
      </c>
      <c r="C267" s="114"/>
      <c r="D267" s="114"/>
      <c r="E267" s="210" t="s">
        <v>38</v>
      </c>
      <c r="F267" s="125">
        <v>400000</v>
      </c>
      <c r="G267" s="115">
        <v>5.1799999999999999E-2</v>
      </c>
    </row>
    <row r="268" spans="1:14" x14ac:dyDescent="0.25">
      <c r="A268" s="150" t="s">
        <v>175</v>
      </c>
      <c r="B268" s="152">
        <v>4.8541523729999998</v>
      </c>
      <c r="C268" s="153"/>
      <c r="D268" s="153"/>
      <c r="E268" s="12" t="s">
        <v>47</v>
      </c>
      <c r="F268" s="222">
        <v>170000</v>
      </c>
      <c r="G268" s="119">
        <v>2.1999999999999999E-2</v>
      </c>
      <c r="H268" s="12"/>
      <c r="I268" s="12"/>
      <c r="J268" s="150"/>
    </row>
    <row r="269" spans="1:14" x14ac:dyDescent="0.25">
      <c r="A269" s="11" t="s">
        <v>177</v>
      </c>
      <c r="B269" s="126">
        <v>36.019772850000003</v>
      </c>
      <c r="C269" s="11">
        <v>3405.3838989999999</v>
      </c>
      <c r="D269" s="218"/>
      <c r="E269" s="14" t="s">
        <v>5</v>
      </c>
      <c r="F269" s="135">
        <v>3060</v>
      </c>
      <c r="G269" s="134">
        <v>0.06</v>
      </c>
      <c r="J269" s="173">
        <v>50986</v>
      </c>
      <c r="K269" s="114"/>
      <c r="L269" s="114"/>
      <c r="M269" s="114"/>
    </row>
    <row r="270" spans="1:14" x14ac:dyDescent="0.25">
      <c r="A270" s="11" t="s">
        <v>177</v>
      </c>
      <c r="B270" s="126">
        <v>670.2641314</v>
      </c>
      <c r="C270" s="114"/>
      <c r="D270" s="218"/>
      <c r="E270" s="79" t="s">
        <v>15</v>
      </c>
      <c r="F270" s="135">
        <v>13200</v>
      </c>
      <c r="G270" s="134">
        <v>0.25890000000000002</v>
      </c>
      <c r="J270" s="114"/>
      <c r="K270" s="114"/>
      <c r="L270" s="114"/>
      <c r="M270" s="114"/>
      <c r="N270" s="114"/>
    </row>
    <row r="271" spans="1:14" x14ac:dyDescent="0.25">
      <c r="A271" s="11" t="s">
        <v>177</v>
      </c>
      <c r="B271" s="126"/>
      <c r="C271" s="114"/>
      <c r="D271" s="218"/>
      <c r="E271" s="79" t="s">
        <v>22</v>
      </c>
      <c r="F271" s="135"/>
      <c r="G271" s="134"/>
      <c r="J271" s="114"/>
      <c r="K271" s="114"/>
      <c r="L271" s="114"/>
      <c r="M271" s="114"/>
      <c r="N271" s="114"/>
    </row>
    <row r="272" spans="1:14" x14ac:dyDescent="0.25">
      <c r="A272" s="11" t="s">
        <v>177</v>
      </c>
      <c r="B272" s="126">
        <v>3.846786796</v>
      </c>
      <c r="C272" s="114"/>
      <c r="D272" s="218"/>
      <c r="E272" s="79" t="s">
        <v>36</v>
      </c>
      <c r="F272" s="135">
        <v>1000</v>
      </c>
      <c r="G272" s="134">
        <v>1.9599999999999999E-2</v>
      </c>
      <c r="J272" s="114"/>
      <c r="K272" s="114"/>
      <c r="L272" s="114"/>
      <c r="M272" s="114"/>
      <c r="N272" s="114"/>
    </row>
    <row r="273" spans="1:14" x14ac:dyDescent="0.25">
      <c r="A273" s="11" t="s">
        <v>177</v>
      </c>
      <c r="B273" s="126">
        <v>246.194355</v>
      </c>
      <c r="C273" s="114"/>
      <c r="D273" s="218"/>
      <c r="E273" s="79" t="s">
        <v>16</v>
      </c>
      <c r="F273" s="135">
        <v>8000</v>
      </c>
      <c r="G273" s="134">
        <v>0.15690000000000001</v>
      </c>
      <c r="J273" s="114"/>
      <c r="K273" s="114"/>
      <c r="L273" s="114"/>
      <c r="M273" s="114"/>
      <c r="N273" s="114"/>
    </row>
    <row r="274" spans="1:14" x14ac:dyDescent="0.25">
      <c r="A274" s="11" t="s">
        <v>177</v>
      </c>
      <c r="B274" s="126">
        <v>2448.1009989999998</v>
      </c>
      <c r="C274" s="114"/>
      <c r="D274" s="218"/>
      <c r="E274" s="79" t="s">
        <v>121</v>
      </c>
      <c r="F274" s="135">
        <v>25227</v>
      </c>
      <c r="G274" s="134">
        <v>0.49480000000000002</v>
      </c>
      <c r="J274" s="114"/>
      <c r="K274" s="114"/>
      <c r="L274" s="114"/>
      <c r="M274" s="114"/>
      <c r="N274" s="114"/>
    </row>
    <row r="275" spans="1:14" x14ac:dyDescent="0.25">
      <c r="A275" s="11" t="s">
        <v>177</v>
      </c>
      <c r="B275" s="126">
        <v>0.95785375900000003</v>
      </c>
      <c r="C275" s="114"/>
      <c r="D275" s="218"/>
      <c r="E275" s="79" t="s">
        <v>111</v>
      </c>
      <c r="F275" s="126">
        <v>499</v>
      </c>
      <c r="G275" s="134">
        <v>9.7999999999999997E-3</v>
      </c>
      <c r="J275" s="114"/>
      <c r="K275" s="114"/>
      <c r="L275" s="114"/>
      <c r="M275" s="114"/>
      <c r="N275" s="114"/>
    </row>
    <row r="276" spans="1:14" x14ac:dyDescent="0.25">
      <c r="A276" s="150" t="s">
        <v>177</v>
      </c>
      <c r="B276" s="171">
        <v>0</v>
      </c>
      <c r="C276" s="150"/>
      <c r="D276" s="12"/>
      <c r="E276" s="128" t="s">
        <v>38</v>
      </c>
      <c r="F276" s="12"/>
      <c r="G276" s="27"/>
      <c r="H276" s="12"/>
      <c r="I276" s="12"/>
      <c r="J276" s="150"/>
    </row>
    <row r="277" spans="1:14" x14ac:dyDescent="0.25">
      <c r="A277" s="11" t="s">
        <v>179</v>
      </c>
      <c r="B277" s="229">
        <f>POWER((F277/$J$277)*100, 2)</f>
        <v>1.7663021204728847E-3</v>
      </c>
      <c r="C277" s="11">
        <f>SUM(B277:B301)</f>
        <v>2613.5309654213738</v>
      </c>
      <c r="D277" s="229"/>
      <c r="E277" s="229" t="s">
        <v>130</v>
      </c>
      <c r="F277" s="110">
        <v>6136</v>
      </c>
      <c r="G277" s="21">
        <f>F277/$J$277</f>
        <v>4.2027397260273975E-4</v>
      </c>
      <c r="H277" s="229"/>
      <c r="I277" s="229"/>
      <c r="J277" s="76">
        <v>14600000</v>
      </c>
    </row>
    <row r="278" spans="1:14" x14ac:dyDescent="0.25">
      <c r="A278" s="11" t="s">
        <v>179</v>
      </c>
      <c r="B278" s="229">
        <f t="shared" ref="B278:B301" si="18">POWER((F278/$J$277)*100, 2)</f>
        <v>0.24726778007130795</v>
      </c>
      <c r="D278" s="229"/>
      <c r="E278" s="229" t="s">
        <v>17</v>
      </c>
      <c r="F278" s="229">
        <v>72600</v>
      </c>
      <c r="G278" s="21">
        <f t="shared" ref="G278:G301" si="19">F278/$J$277</f>
        <v>4.9726027397260274E-3</v>
      </c>
      <c r="H278" s="229"/>
      <c r="I278" s="229"/>
      <c r="J278" s="76"/>
    </row>
    <row r="279" spans="1:14" x14ac:dyDescent="0.25">
      <c r="A279" s="11" t="s">
        <v>179</v>
      </c>
      <c r="B279" s="229">
        <f t="shared" si="18"/>
        <v>0.82567096195346235</v>
      </c>
      <c r="D279" s="229"/>
      <c r="E279" s="229" t="s">
        <v>5</v>
      </c>
      <c r="F279" s="229">
        <v>132665</v>
      </c>
      <c r="G279" s="21">
        <f t="shared" si="19"/>
        <v>9.086643835616439E-3</v>
      </c>
      <c r="H279" s="229"/>
      <c r="I279" s="229"/>
      <c r="J279" s="76"/>
    </row>
    <row r="280" spans="1:14" x14ac:dyDescent="0.25">
      <c r="A280" s="11" t="s">
        <v>179</v>
      </c>
      <c r="B280" s="229">
        <f t="shared" si="18"/>
        <v>3.7835845412366296</v>
      </c>
      <c r="D280" s="229"/>
      <c r="E280" s="229" t="s">
        <v>6</v>
      </c>
      <c r="F280" s="229">
        <v>283991</v>
      </c>
      <c r="G280" s="21">
        <f t="shared" si="19"/>
        <v>1.9451438356164384E-2</v>
      </c>
      <c r="H280" s="229"/>
      <c r="I280" s="229"/>
      <c r="J280" s="76"/>
    </row>
    <row r="281" spans="1:14" x14ac:dyDescent="0.25">
      <c r="A281" s="11" t="s">
        <v>179</v>
      </c>
      <c r="B281" s="229">
        <f t="shared" si="18"/>
        <v>4.7440420341527485E-6</v>
      </c>
      <c r="D281" s="229"/>
      <c r="E281" s="229" t="s">
        <v>102</v>
      </c>
      <c r="F281" s="229">
        <v>318</v>
      </c>
      <c r="G281" s="21">
        <f t="shared" si="19"/>
        <v>2.1780821917808219E-5</v>
      </c>
      <c r="H281" s="229"/>
      <c r="I281" s="229"/>
      <c r="J281" s="76"/>
    </row>
    <row r="282" spans="1:14" x14ac:dyDescent="0.25">
      <c r="A282" s="11" t="s">
        <v>179</v>
      </c>
      <c r="B282" s="229">
        <f t="shared" si="18"/>
        <v>1.5199849878025897</v>
      </c>
      <c r="D282" s="229"/>
      <c r="E282" s="229" t="s">
        <v>15</v>
      </c>
      <c r="F282" s="229">
        <v>180000</v>
      </c>
      <c r="G282" s="21">
        <f t="shared" si="19"/>
        <v>1.2328767123287671E-2</v>
      </c>
      <c r="H282" s="229"/>
      <c r="I282" s="229"/>
      <c r="J282" s="76"/>
    </row>
    <row r="283" spans="1:14" x14ac:dyDescent="0.25">
      <c r="A283" s="11" t="s">
        <v>179</v>
      </c>
      <c r="B283" s="229">
        <f t="shared" si="18"/>
        <v>1.9523362732219929E-2</v>
      </c>
      <c r="D283" s="229"/>
      <c r="E283" s="229" t="s">
        <v>142</v>
      </c>
      <c r="F283" s="229">
        <v>20400</v>
      </c>
      <c r="G283" s="21">
        <f t="shared" si="19"/>
        <v>1.3972602739726028E-3</v>
      </c>
      <c r="H283" s="229"/>
      <c r="I283" s="229"/>
      <c r="J283" s="76"/>
    </row>
    <row r="284" spans="1:14" x14ac:dyDescent="0.25">
      <c r="A284" s="11" t="s">
        <v>179</v>
      </c>
      <c r="B284" s="229">
        <f t="shared" si="18"/>
        <v>15.033678368361796</v>
      </c>
      <c r="D284" s="229"/>
      <c r="E284" s="229" t="s">
        <v>134</v>
      </c>
      <c r="F284" s="229">
        <v>566090</v>
      </c>
      <c r="G284" s="21">
        <f t="shared" si="19"/>
        <v>3.8773287671232878E-2</v>
      </c>
      <c r="H284" s="229"/>
      <c r="I284" s="229"/>
      <c r="J284" s="76"/>
    </row>
    <row r="285" spans="1:14" x14ac:dyDescent="0.25">
      <c r="A285" s="11" t="s">
        <v>179</v>
      </c>
      <c r="B285" s="229">
        <f t="shared" si="18"/>
        <v>0</v>
      </c>
      <c r="D285" s="229"/>
      <c r="E285" s="229" t="s">
        <v>21</v>
      </c>
      <c r="F285" s="229"/>
      <c r="H285" s="229"/>
      <c r="I285" s="229"/>
      <c r="J285" s="76"/>
    </row>
    <row r="286" spans="1:14" x14ac:dyDescent="0.25">
      <c r="A286" s="11" t="s">
        <v>179</v>
      </c>
      <c r="B286" s="229">
        <f t="shared" si="18"/>
        <v>341.63622747837309</v>
      </c>
      <c r="D286" s="229"/>
      <c r="E286" s="229" t="s">
        <v>9</v>
      </c>
      <c r="F286" s="229">
        <v>2698577</v>
      </c>
      <c r="G286" s="21">
        <f t="shared" si="19"/>
        <v>0.18483404109589041</v>
      </c>
      <c r="H286" s="229"/>
      <c r="I286" s="229"/>
      <c r="J286" s="76"/>
    </row>
    <row r="287" spans="1:14" x14ac:dyDescent="0.25">
      <c r="A287" s="11" t="s">
        <v>179</v>
      </c>
      <c r="B287" s="229">
        <f t="shared" si="18"/>
        <v>0</v>
      </c>
      <c r="D287" s="229"/>
      <c r="E287" s="229" t="s">
        <v>23</v>
      </c>
      <c r="F287" s="229"/>
      <c r="H287" s="229"/>
      <c r="I287" s="229"/>
      <c r="J287" s="76"/>
    </row>
    <row r="288" spans="1:14" x14ac:dyDescent="0.25">
      <c r="A288" s="11" t="s">
        <v>179</v>
      </c>
      <c r="B288" s="229">
        <f t="shared" si="18"/>
        <v>12.328756314505535</v>
      </c>
      <c r="D288" s="229"/>
      <c r="E288" s="229" t="s">
        <v>24</v>
      </c>
      <c r="F288" s="229">
        <v>512640</v>
      </c>
      <c r="G288" s="21">
        <f t="shared" si="19"/>
        <v>3.5112328767123287E-2</v>
      </c>
      <c r="H288" s="229"/>
      <c r="I288" s="229"/>
      <c r="J288" s="76"/>
    </row>
    <row r="289" spans="1:10" x14ac:dyDescent="0.25">
      <c r="A289" s="11" t="s">
        <v>179</v>
      </c>
      <c r="B289" s="229">
        <f t="shared" si="18"/>
        <v>263.37288234190277</v>
      </c>
      <c r="D289" s="229"/>
      <c r="E289" s="229" t="s">
        <v>36</v>
      </c>
      <c r="F289" s="229">
        <v>2369400</v>
      </c>
      <c r="G289" s="21">
        <f t="shared" si="19"/>
        <v>0.16228767123287671</v>
      </c>
      <c r="H289" s="229"/>
      <c r="I289" s="229"/>
      <c r="J289" s="76"/>
    </row>
    <row r="290" spans="1:10" x14ac:dyDescent="0.25">
      <c r="A290" s="11" t="s">
        <v>179</v>
      </c>
      <c r="B290" s="229">
        <f t="shared" si="18"/>
        <v>0</v>
      </c>
      <c r="D290" s="229"/>
      <c r="E290" s="229" t="s">
        <v>181</v>
      </c>
      <c r="F290" s="229"/>
      <c r="H290" s="229"/>
      <c r="I290" s="229"/>
      <c r="J290" s="76"/>
    </row>
    <row r="291" spans="1:10" x14ac:dyDescent="0.25">
      <c r="A291" s="11" t="s">
        <v>179</v>
      </c>
      <c r="B291" s="229">
        <f t="shared" si="18"/>
        <v>5.6764871458059663E-3</v>
      </c>
      <c r="D291" s="229"/>
      <c r="E291" s="229" t="s">
        <v>90</v>
      </c>
      <c r="F291" s="229">
        <v>11000</v>
      </c>
      <c r="G291" s="21">
        <f t="shared" si="19"/>
        <v>7.534246575342466E-4</v>
      </c>
      <c r="H291" s="229"/>
      <c r="I291" s="229"/>
      <c r="J291" s="76"/>
    </row>
    <row r="292" spans="1:10" x14ac:dyDescent="0.25">
      <c r="A292" s="11" t="s">
        <v>179</v>
      </c>
      <c r="B292" s="229">
        <f t="shared" si="18"/>
        <v>3.5333699380746854E-2</v>
      </c>
      <c r="D292" s="229"/>
      <c r="E292" s="229" t="s">
        <v>147</v>
      </c>
      <c r="F292" s="229">
        <v>27444</v>
      </c>
      <c r="G292" s="21">
        <f t="shared" si="19"/>
        <v>1.8797260273972602E-3</v>
      </c>
      <c r="H292" s="229"/>
      <c r="I292" s="229"/>
      <c r="J292" s="76"/>
    </row>
    <row r="293" spans="1:10" x14ac:dyDescent="0.25">
      <c r="A293" s="11" t="s">
        <v>179</v>
      </c>
      <c r="B293" s="229">
        <f t="shared" si="18"/>
        <v>0.1803631086976919</v>
      </c>
      <c r="D293" s="229"/>
      <c r="E293" s="229" t="s">
        <v>28</v>
      </c>
      <c r="F293" s="229">
        <v>62005</v>
      </c>
      <c r="G293" s="21">
        <f t="shared" si="19"/>
        <v>4.2469178082191784E-3</v>
      </c>
      <c r="H293" s="229"/>
      <c r="I293" s="229"/>
      <c r="J293" s="76"/>
    </row>
    <row r="294" spans="1:10" x14ac:dyDescent="0.25">
      <c r="A294" s="11" t="s">
        <v>179</v>
      </c>
      <c r="B294" s="229">
        <f t="shared" si="18"/>
        <v>2.2705948583223865E-2</v>
      </c>
      <c r="D294" s="229"/>
      <c r="E294" s="229" t="s">
        <v>158</v>
      </c>
      <c r="F294" s="229">
        <v>22000</v>
      </c>
      <c r="G294" s="21">
        <f t="shared" si="19"/>
        <v>1.5068493150684932E-3</v>
      </c>
      <c r="H294" s="229"/>
      <c r="I294" s="229"/>
      <c r="J294" s="76"/>
    </row>
    <row r="295" spans="1:10" x14ac:dyDescent="0.25">
      <c r="A295" s="11" t="s">
        <v>179</v>
      </c>
      <c r="B295" s="229">
        <f t="shared" si="18"/>
        <v>0.25898339275661475</v>
      </c>
      <c r="D295" s="229"/>
      <c r="E295" s="229" t="s">
        <v>16</v>
      </c>
      <c r="F295" s="229">
        <v>74300</v>
      </c>
      <c r="G295" s="21">
        <f t="shared" si="19"/>
        <v>5.0890410958904109E-3</v>
      </c>
      <c r="H295" s="229"/>
      <c r="I295" s="229"/>
      <c r="J295" s="76"/>
    </row>
    <row r="296" spans="1:10" x14ac:dyDescent="0.25">
      <c r="A296" s="11" t="s">
        <v>179</v>
      </c>
      <c r="B296" s="229">
        <f t="shared" si="18"/>
        <v>1943.0862533550385</v>
      </c>
      <c r="D296" s="229"/>
      <c r="E296" s="229" t="s">
        <v>121</v>
      </c>
      <c r="F296" s="229">
        <v>6435746</v>
      </c>
      <c r="G296" s="21">
        <f t="shared" si="19"/>
        <v>0.44080452054794522</v>
      </c>
      <c r="H296" s="229"/>
      <c r="I296" s="229"/>
      <c r="J296" s="76"/>
    </row>
    <row r="297" spans="1:10" x14ac:dyDescent="0.25">
      <c r="A297" s="11" t="s">
        <v>179</v>
      </c>
      <c r="B297" s="229">
        <f t="shared" si="18"/>
        <v>9.1949709138675166E-3</v>
      </c>
      <c r="D297" s="229"/>
      <c r="E297" s="229" t="s">
        <v>182</v>
      </c>
      <c r="F297" s="229">
        <v>14000</v>
      </c>
      <c r="G297" s="21">
        <f t="shared" si="19"/>
        <v>9.5890410958904108E-4</v>
      </c>
      <c r="H297" s="229"/>
      <c r="I297" s="229"/>
      <c r="J297" s="76"/>
    </row>
    <row r="298" spans="1:10" x14ac:dyDescent="0.25">
      <c r="A298" s="11" t="s">
        <v>179</v>
      </c>
      <c r="B298" s="229">
        <f t="shared" si="18"/>
        <v>4.6147573545224247</v>
      </c>
      <c r="D298" s="229"/>
      <c r="E298" s="229" t="s">
        <v>31</v>
      </c>
      <c r="F298" s="229">
        <v>313637</v>
      </c>
      <c r="G298" s="21">
        <f t="shared" si="19"/>
        <v>2.1481986301369865E-2</v>
      </c>
      <c r="H298" s="229"/>
      <c r="I298" s="229"/>
      <c r="J298" s="76"/>
    </row>
    <row r="299" spans="1:10" x14ac:dyDescent="0.25">
      <c r="A299" s="11" t="s">
        <v>179</v>
      </c>
      <c r="B299" s="229">
        <f t="shared" si="18"/>
        <v>0</v>
      </c>
      <c r="D299" s="229"/>
      <c r="E299" s="229" t="s">
        <v>127</v>
      </c>
      <c r="F299" s="110"/>
      <c r="H299" s="229"/>
      <c r="I299" s="229"/>
      <c r="J299" s="76"/>
    </row>
    <row r="300" spans="1:10" x14ac:dyDescent="0.25">
      <c r="A300" s="11" t="s">
        <v>179</v>
      </c>
      <c r="B300" s="229">
        <f t="shared" si="18"/>
        <v>0.20621551885907299</v>
      </c>
      <c r="D300" s="229"/>
      <c r="E300" s="229" t="s">
        <v>47</v>
      </c>
      <c r="F300" s="229">
        <v>66300</v>
      </c>
      <c r="G300" s="21">
        <f t="shared" si="19"/>
        <v>4.5410958904109587E-3</v>
      </c>
      <c r="H300" s="229"/>
      <c r="I300" s="229"/>
      <c r="J300" s="76"/>
    </row>
    <row r="301" spans="1:10" x14ac:dyDescent="0.25">
      <c r="A301" s="150" t="s">
        <v>179</v>
      </c>
      <c r="B301" s="12">
        <f t="shared" si="18"/>
        <v>26.342134402373802</v>
      </c>
      <c r="C301" s="150"/>
      <c r="D301" s="12"/>
      <c r="E301" s="12" t="s">
        <v>86</v>
      </c>
      <c r="F301" s="12">
        <v>749339</v>
      </c>
      <c r="G301" s="27">
        <f t="shared" si="19"/>
        <v>5.1324589041095887E-2</v>
      </c>
      <c r="H301" s="12"/>
      <c r="I301" s="12"/>
      <c r="J301" s="147"/>
    </row>
    <row r="302" spans="1:10" x14ac:dyDescent="0.25">
      <c r="A302" s="11" t="s">
        <v>185</v>
      </c>
      <c r="B302" s="178">
        <f>POWER((F302/$J$302)*100, 2)</f>
        <v>160.05343457080909</v>
      </c>
      <c r="C302" s="11">
        <f>SUM(B302:B312)</f>
        <v>1211.688242003283</v>
      </c>
      <c r="D302" s="235"/>
      <c r="E302" s="235" t="s">
        <v>5</v>
      </c>
      <c r="F302" s="235">
        <v>983</v>
      </c>
      <c r="G302" s="21">
        <f>F302/$J$302</f>
        <v>0.12651222651222652</v>
      </c>
      <c r="H302" s="235"/>
      <c r="I302" s="235"/>
      <c r="J302" s="76">
        <v>7770</v>
      </c>
    </row>
    <row r="303" spans="1:10" x14ac:dyDescent="0.25">
      <c r="A303" s="11" t="s">
        <v>185</v>
      </c>
      <c r="B303" s="178">
        <f t="shared" ref="B303:B312" si="20">POWER((F303/$J$302)*100, 2)</f>
        <v>198.60318122866386</v>
      </c>
      <c r="D303" s="235"/>
      <c r="E303" s="235" t="s">
        <v>6</v>
      </c>
      <c r="F303" s="235">
        <v>1095</v>
      </c>
      <c r="G303" s="21">
        <f t="shared" ref="G303:G312" si="21">F303/$J$302</f>
        <v>0.14092664092664092</v>
      </c>
      <c r="H303" s="235"/>
      <c r="I303" s="235"/>
      <c r="J303" s="76"/>
    </row>
    <row r="304" spans="1:10" x14ac:dyDescent="0.25">
      <c r="A304" s="11" t="s">
        <v>185</v>
      </c>
      <c r="B304" s="178">
        <f t="shared" si="20"/>
        <v>134.16615733218049</v>
      </c>
      <c r="D304" s="235"/>
      <c r="E304" s="235" t="s">
        <v>15</v>
      </c>
      <c r="F304" s="235">
        <v>900</v>
      </c>
      <c r="G304" s="21">
        <f t="shared" si="21"/>
        <v>0.11583011583011583</v>
      </c>
      <c r="H304" s="235"/>
      <c r="I304" s="235"/>
      <c r="J304" s="76"/>
    </row>
    <row r="305" spans="1:10" x14ac:dyDescent="0.25">
      <c r="A305" s="11" t="s">
        <v>185</v>
      </c>
      <c r="B305" s="178">
        <f t="shared" si="20"/>
        <v>108.6745874390662</v>
      </c>
      <c r="D305" s="235"/>
      <c r="E305" s="235" t="s">
        <v>187</v>
      </c>
      <c r="F305" s="235">
        <v>810</v>
      </c>
      <c r="G305" s="21">
        <f t="shared" si="21"/>
        <v>0.10424710424710425</v>
      </c>
      <c r="H305" s="235"/>
      <c r="I305" s="235"/>
      <c r="J305" s="76"/>
    </row>
    <row r="306" spans="1:10" x14ac:dyDescent="0.25">
      <c r="A306" s="11" t="s">
        <v>185</v>
      </c>
      <c r="B306" s="178">
        <f t="shared" si="20"/>
        <v>21.82585232778283</v>
      </c>
      <c r="D306" s="235"/>
      <c r="E306" s="235" t="s">
        <v>20</v>
      </c>
      <c r="F306" s="235">
        <v>363</v>
      </c>
      <c r="G306" s="21">
        <f t="shared" si="21"/>
        <v>4.6718146718146718E-2</v>
      </c>
      <c r="H306" s="235"/>
      <c r="I306" s="235"/>
      <c r="J306" s="76"/>
    </row>
    <row r="307" spans="1:10" x14ac:dyDescent="0.25">
      <c r="A307" s="11" t="s">
        <v>185</v>
      </c>
      <c r="B307" s="178">
        <f t="shared" si="20"/>
        <v>59.828333573507315</v>
      </c>
      <c r="D307" s="235"/>
      <c r="E307" s="235" t="s">
        <v>9</v>
      </c>
      <c r="F307" s="235">
        <v>601</v>
      </c>
      <c r="G307" s="21">
        <f t="shared" si="21"/>
        <v>7.7348777348777348E-2</v>
      </c>
      <c r="H307" s="235"/>
      <c r="I307" s="235"/>
      <c r="J307" s="76"/>
    </row>
    <row r="308" spans="1:10" x14ac:dyDescent="0.25">
      <c r="A308" s="11" t="s">
        <v>185</v>
      </c>
      <c r="B308" s="178">
        <f t="shared" si="20"/>
        <v>32.067367974703885</v>
      </c>
      <c r="D308" s="235"/>
      <c r="E308" s="235" t="s">
        <v>186</v>
      </c>
      <c r="F308" s="235">
        <v>440</v>
      </c>
      <c r="G308" s="21">
        <f t="shared" si="21"/>
        <v>5.6628056628056631E-2</v>
      </c>
      <c r="H308" s="235"/>
      <c r="I308" s="235"/>
      <c r="J308" s="76"/>
    </row>
    <row r="309" spans="1:10" x14ac:dyDescent="0.25">
      <c r="A309" s="11" t="s">
        <v>185</v>
      </c>
      <c r="B309" s="178">
        <f t="shared" si="20"/>
        <v>1.2931524183863954</v>
      </c>
      <c r="D309" s="235"/>
      <c r="E309" s="235" t="s">
        <v>56</v>
      </c>
      <c r="F309" s="235">
        <v>88.358000000000004</v>
      </c>
      <c r="G309" s="21">
        <f t="shared" si="21"/>
        <v>1.1371685971685972E-2</v>
      </c>
      <c r="H309" s="235"/>
      <c r="I309" s="235"/>
      <c r="J309" s="76"/>
    </row>
    <row r="310" spans="1:10" x14ac:dyDescent="0.25">
      <c r="A310" s="11" t="s">
        <v>185</v>
      </c>
      <c r="B310" s="178">
        <f t="shared" si="20"/>
        <v>374.62424531536499</v>
      </c>
      <c r="D310" s="235"/>
      <c r="E310" s="235" t="s">
        <v>121</v>
      </c>
      <c r="F310" s="235">
        <v>1503.9</v>
      </c>
      <c r="G310" s="21">
        <f t="shared" si="21"/>
        <v>0.19355212355212356</v>
      </c>
      <c r="H310" s="235"/>
      <c r="I310" s="235"/>
      <c r="J310" s="76"/>
    </row>
    <row r="311" spans="1:10" x14ac:dyDescent="0.25">
      <c r="A311" s="11" t="s">
        <v>185</v>
      </c>
      <c r="B311" s="178">
        <f t="shared" si="20"/>
        <v>116.87363038714389</v>
      </c>
      <c r="D311" s="235"/>
      <c r="E311" s="235" t="s">
        <v>126</v>
      </c>
      <c r="F311" s="235">
        <v>840</v>
      </c>
      <c r="G311" s="21">
        <f t="shared" si="21"/>
        <v>0.10810810810810811</v>
      </c>
      <c r="H311" s="235"/>
      <c r="I311" s="235"/>
      <c r="J311" s="76"/>
    </row>
    <row r="312" spans="1:10" x14ac:dyDescent="0.25">
      <c r="A312" s="150" t="s">
        <v>185</v>
      </c>
      <c r="B312" s="131">
        <f t="shared" si="20"/>
        <v>3.6782994356739542</v>
      </c>
      <c r="C312" s="150"/>
      <c r="D312" s="12"/>
      <c r="E312" s="12" t="s">
        <v>171</v>
      </c>
      <c r="F312" s="12">
        <v>149.02000000000001</v>
      </c>
      <c r="G312" s="27">
        <f t="shared" si="21"/>
        <v>1.917889317889318E-2</v>
      </c>
      <c r="H312" s="12"/>
      <c r="I312" s="12"/>
      <c r="J312" s="147"/>
    </row>
    <row r="313" spans="1:10" x14ac:dyDescent="0.25">
      <c r="A313" s="11" t="s">
        <v>188</v>
      </c>
      <c r="B313" s="178">
        <f>POWER((F313/$J$313)*100, 2)</f>
        <v>9.7743827638833818E-3</v>
      </c>
      <c r="C313" s="11">
        <f>SUM(B313:B363)</f>
        <v>1278.8309441429894</v>
      </c>
      <c r="D313" s="236"/>
      <c r="E313" s="236" t="s">
        <v>97</v>
      </c>
      <c r="F313" s="236">
        <v>610</v>
      </c>
      <c r="G313" s="238">
        <f>F313/$J$313</f>
        <v>9.8865478119935179E-4</v>
      </c>
      <c r="H313" s="236"/>
      <c r="I313" s="236"/>
      <c r="J313" s="76">
        <v>617000</v>
      </c>
    </row>
    <row r="314" spans="1:10" x14ac:dyDescent="0.25">
      <c r="A314" s="11" t="s">
        <v>188</v>
      </c>
      <c r="B314" s="178">
        <f t="shared" ref="B314:B363" si="22">POWER((F314/$J$313)*100, 2)</f>
        <v>355.54555768619531</v>
      </c>
      <c r="D314" s="236"/>
      <c r="E314" s="236" t="s">
        <v>5</v>
      </c>
      <c r="F314" s="236">
        <v>116341</v>
      </c>
      <c r="G314" s="238">
        <f t="shared" ref="G314:G363" si="23">F314/$J$313</f>
        <v>0.18855915721231767</v>
      </c>
      <c r="H314" s="236"/>
      <c r="I314" s="236"/>
      <c r="J314" s="76"/>
    </row>
    <row r="315" spans="1:10" x14ac:dyDescent="0.25">
      <c r="A315" s="11" t="s">
        <v>188</v>
      </c>
      <c r="B315" s="178">
        <f t="shared" si="22"/>
        <v>8.6849107801906539E-3</v>
      </c>
      <c r="D315" s="236"/>
      <c r="E315" s="236" t="s">
        <v>131</v>
      </c>
      <c r="F315" s="236">
        <v>575</v>
      </c>
      <c r="G315" s="238">
        <f t="shared" si="23"/>
        <v>9.3192868719611018E-4</v>
      </c>
      <c r="H315" s="236"/>
      <c r="I315" s="236"/>
      <c r="J315" s="76"/>
    </row>
    <row r="316" spans="1:10" x14ac:dyDescent="0.25">
      <c r="A316" s="11" t="s">
        <v>188</v>
      </c>
      <c r="B316" s="178">
        <f t="shared" si="22"/>
        <v>0</v>
      </c>
      <c r="D316" s="236"/>
      <c r="E316" s="236" t="s">
        <v>192</v>
      </c>
      <c r="F316" s="234"/>
      <c r="G316" s="238"/>
      <c r="H316" s="236"/>
      <c r="I316" s="236"/>
      <c r="J316" s="76"/>
    </row>
    <row r="317" spans="1:10" x14ac:dyDescent="0.25">
      <c r="A317" s="11" t="s">
        <v>188</v>
      </c>
      <c r="B317" s="178">
        <f t="shared" si="22"/>
        <v>2.951490586804453E-4</v>
      </c>
      <c r="D317" s="236"/>
      <c r="E317" s="236" t="s">
        <v>39</v>
      </c>
      <c r="F317" s="236">
        <v>106</v>
      </c>
      <c r="G317" s="238">
        <f t="shared" si="23"/>
        <v>1.7179902755267424E-4</v>
      </c>
      <c r="H317" s="236"/>
      <c r="I317" s="236"/>
      <c r="J317" s="76"/>
    </row>
    <row r="318" spans="1:10" x14ac:dyDescent="0.25">
      <c r="A318" s="11" t="s">
        <v>188</v>
      </c>
      <c r="B318" s="178">
        <f t="shared" si="22"/>
        <v>533.16830861937171</v>
      </c>
      <c r="D318" s="236"/>
      <c r="E318" s="236" t="s">
        <v>6</v>
      </c>
      <c r="F318" s="236">
        <v>142468</v>
      </c>
      <c r="G318" s="238">
        <f t="shared" si="23"/>
        <v>0.23090437601296596</v>
      </c>
      <c r="H318" s="236"/>
      <c r="I318" s="236"/>
      <c r="J318" s="76"/>
    </row>
    <row r="319" spans="1:10" x14ac:dyDescent="0.25">
      <c r="A319" s="11" t="s">
        <v>188</v>
      </c>
      <c r="B319" s="178">
        <f t="shared" si="22"/>
        <v>3.7198343004394657E-4</v>
      </c>
      <c r="D319" s="236"/>
      <c r="E319" s="236" t="s">
        <v>101</v>
      </c>
      <c r="F319" s="236">
        <v>119</v>
      </c>
      <c r="G319" s="238">
        <f t="shared" si="23"/>
        <v>1.9286871961102106E-4</v>
      </c>
      <c r="H319" s="236"/>
      <c r="I319" s="236"/>
      <c r="J319" s="76"/>
    </row>
    <row r="320" spans="1:10" x14ac:dyDescent="0.25">
      <c r="A320" s="11" t="s">
        <v>188</v>
      </c>
      <c r="B320" s="178">
        <f t="shared" si="22"/>
        <v>10.177857936530867</v>
      </c>
      <c r="D320" s="236"/>
      <c r="E320" s="236" t="s">
        <v>82</v>
      </c>
      <c r="F320" s="236">
        <v>19684</v>
      </c>
      <c r="G320" s="238">
        <f t="shared" si="23"/>
        <v>3.1902755267423012E-2</v>
      </c>
      <c r="H320" s="236"/>
      <c r="I320" s="236"/>
      <c r="J320" s="76"/>
    </row>
    <row r="321" spans="1:10" x14ac:dyDescent="0.25">
      <c r="A321" s="11" t="s">
        <v>188</v>
      </c>
      <c r="B321" s="178">
        <f t="shared" si="22"/>
        <v>0.50797501963610714</v>
      </c>
      <c r="D321" s="236"/>
      <c r="E321" s="236" t="s">
        <v>83</v>
      </c>
      <c r="F321" s="236">
        <v>4397.5050000000001</v>
      </c>
      <c r="G321" s="238">
        <f t="shared" si="23"/>
        <v>7.1272366288492707E-3</v>
      </c>
      <c r="H321" s="236"/>
      <c r="I321" s="236"/>
      <c r="J321" s="76"/>
    </row>
    <row r="322" spans="1:10" x14ac:dyDescent="0.25">
      <c r="A322" s="11" t="s">
        <v>188</v>
      </c>
      <c r="B322" s="178">
        <f t="shared" si="22"/>
        <v>152.52450162731256</v>
      </c>
      <c r="D322" s="236"/>
      <c r="E322" s="236" t="s">
        <v>15</v>
      </c>
      <c r="F322" s="236">
        <v>76200</v>
      </c>
      <c r="G322" s="238">
        <f t="shared" si="23"/>
        <v>0.12350081037277147</v>
      </c>
      <c r="H322" s="236"/>
      <c r="I322" s="236"/>
      <c r="J322" s="76"/>
    </row>
    <row r="323" spans="1:10" x14ac:dyDescent="0.25">
      <c r="A323" s="11" t="s">
        <v>188</v>
      </c>
      <c r="B323" s="178">
        <f t="shared" si="22"/>
        <v>3.7532999377444583E-3</v>
      </c>
      <c r="D323" s="236"/>
      <c r="E323" s="236" t="s">
        <v>103</v>
      </c>
      <c r="F323" s="236">
        <v>378</v>
      </c>
      <c r="G323" s="238">
        <f t="shared" si="23"/>
        <v>6.1264181523500811E-4</v>
      </c>
      <c r="H323" s="236"/>
      <c r="I323" s="236"/>
      <c r="J323" s="76"/>
    </row>
    <row r="324" spans="1:10" x14ac:dyDescent="0.25">
      <c r="A324" s="11" t="s">
        <v>188</v>
      </c>
      <c r="B324" s="178">
        <f t="shared" si="22"/>
        <v>4.5009995035317538E-2</v>
      </c>
      <c r="D324" s="236"/>
      <c r="E324" s="236" t="s">
        <v>106</v>
      </c>
      <c r="F324" s="236">
        <v>1309</v>
      </c>
      <c r="G324" s="238">
        <f t="shared" si="23"/>
        <v>2.1215559157212317E-3</v>
      </c>
      <c r="H324" s="236"/>
      <c r="I324" s="236"/>
      <c r="J324" s="76"/>
    </row>
    <row r="325" spans="1:10" x14ac:dyDescent="0.25">
      <c r="A325" s="11" t="s">
        <v>188</v>
      </c>
      <c r="B325" s="178">
        <f t="shared" si="22"/>
        <v>0</v>
      </c>
      <c r="D325" s="236"/>
      <c r="E325" s="236" t="s">
        <v>19</v>
      </c>
      <c r="F325" s="236"/>
      <c r="G325" s="238"/>
      <c r="H325" s="236"/>
      <c r="I325" s="236"/>
      <c r="J325" s="76"/>
    </row>
    <row r="326" spans="1:10" x14ac:dyDescent="0.25">
      <c r="A326" s="11" t="s">
        <v>188</v>
      </c>
      <c r="B326" s="178">
        <f t="shared" si="22"/>
        <v>9.0511940192650704E-5</v>
      </c>
      <c r="D326" s="236"/>
      <c r="E326" s="236" t="s">
        <v>94</v>
      </c>
      <c r="F326" s="236">
        <v>58.7</v>
      </c>
      <c r="G326" s="238">
        <f t="shared" si="23"/>
        <v>9.5137763371150736E-5</v>
      </c>
      <c r="H326" s="236"/>
      <c r="I326" s="236"/>
      <c r="J326" s="76"/>
    </row>
    <row r="327" spans="1:10" x14ac:dyDescent="0.25">
      <c r="A327" s="11" t="s">
        <v>188</v>
      </c>
      <c r="B327" s="178">
        <f t="shared" si="22"/>
        <v>8.6849107801906539E-3</v>
      </c>
      <c r="D327" s="236"/>
      <c r="E327" s="236" t="s">
        <v>21</v>
      </c>
      <c r="F327" s="236">
        <v>575</v>
      </c>
      <c r="G327" s="238">
        <f t="shared" si="23"/>
        <v>9.3192868719611018E-4</v>
      </c>
      <c r="H327" s="236"/>
      <c r="I327" s="236"/>
      <c r="J327" s="76"/>
    </row>
    <row r="328" spans="1:10" x14ac:dyDescent="0.25">
      <c r="A328" s="11" t="s">
        <v>188</v>
      </c>
      <c r="B328" s="178">
        <f t="shared" si="22"/>
        <v>1.3895857248305046E-5</v>
      </c>
      <c r="D328" s="236"/>
      <c r="E328" s="236" t="s">
        <v>190</v>
      </c>
      <c r="F328" s="234">
        <v>23</v>
      </c>
      <c r="G328" s="238">
        <f t="shared" si="23"/>
        <v>3.7277147487844409E-5</v>
      </c>
      <c r="H328" s="236"/>
      <c r="I328" s="236"/>
      <c r="J328" s="76"/>
    </row>
    <row r="329" spans="1:10" x14ac:dyDescent="0.25">
      <c r="A329" s="11" t="s">
        <v>188</v>
      </c>
      <c r="B329" s="178">
        <f t="shared" si="22"/>
        <v>80.33040093094364</v>
      </c>
      <c r="D329" s="236"/>
      <c r="E329" s="236" t="s">
        <v>9</v>
      </c>
      <c r="F329" s="236">
        <v>55300</v>
      </c>
      <c r="G329" s="238">
        <f t="shared" si="23"/>
        <v>8.9627228525121561E-2</v>
      </c>
      <c r="H329" s="236"/>
      <c r="I329" s="236"/>
      <c r="J329" s="76"/>
    </row>
    <row r="330" spans="1:10" x14ac:dyDescent="0.25">
      <c r="A330" s="11" t="s">
        <v>188</v>
      </c>
      <c r="B330" s="178">
        <f t="shared" si="22"/>
        <v>1.2255673266104352E-3</v>
      </c>
      <c r="D330" s="236"/>
      <c r="E330" s="236" t="s">
        <v>23</v>
      </c>
      <c r="F330" s="236">
        <v>216</v>
      </c>
      <c r="G330" s="238">
        <f t="shared" si="23"/>
        <v>3.5008103727714749E-4</v>
      </c>
      <c r="H330" s="236"/>
      <c r="I330" s="236"/>
      <c r="J330" s="76"/>
    </row>
    <row r="331" spans="1:10" x14ac:dyDescent="0.25">
      <c r="A331" s="11" t="s">
        <v>188</v>
      </c>
      <c r="B331" s="178">
        <f t="shared" si="22"/>
        <v>1.6811623135945615</v>
      </c>
      <c r="D331" s="236"/>
      <c r="E331" s="236" t="s">
        <v>24</v>
      </c>
      <c r="F331" s="236">
        <v>8000</v>
      </c>
      <c r="G331" s="238">
        <f t="shared" si="23"/>
        <v>1.2965964343598054E-2</v>
      </c>
      <c r="H331" s="236"/>
      <c r="I331" s="236"/>
      <c r="J331" s="76"/>
    </row>
    <row r="332" spans="1:10" x14ac:dyDescent="0.25">
      <c r="A332" s="11" t="s">
        <v>188</v>
      </c>
      <c r="B332" s="178">
        <f t="shared" si="22"/>
        <v>0</v>
      </c>
      <c r="D332" s="236"/>
      <c r="E332" s="236" t="s">
        <v>111</v>
      </c>
      <c r="F332" s="236"/>
      <c r="G332" s="238"/>
      <c r="H332" s="236"/>
      <c r="I332" s="236"/>
      <c r="J332" s="76"/>
    </row>
    <row r="333" spans="1:10" x14ac:dyDescent="0.25">
      <c r="A333" s="11" t="s">
        <v>188</v>
      </c>
      <c r="B333" s="178">
        <f t="shared" si="22"/>
        <v>1.9882371174370681</v>
      </c>
      <c r="D333" s="236"/>
      <c r="E333" s="236" t="s">
        <v>36</v>
      </c>
      <c r="F333" s="236">
        <v>8700</v>
      </c>
      <c r="G333" s="238">
        <f t="shared" si="23"/>
        <v>1.4100486223662886E-2</v>
      </c>
      <c r="H333" s="236"/>
      <c r="I333" s="236"/>
      <c r="J333" s="76"/>
    </row>
    <row r="334" spans="1:10" x14ac:dyDescent="0.25">
      <c r="A334" s="11" t="s">
        <v>188</v>
      </c>
      <c r="B334" s="178">
        <f t="shared" si="22"/>
        <v>0</v>
      </c>
      <c r="D334" s="236"/>
      <c r="E334" s="236" t="s">
        <v>176</v>
      </c>
      <c r="F334" s="234"/>
      <c r="G334" s="238"/>
      <c r="H334" s="236"/>
      <c r="I334" s="236"/>
      <c r="J334" s="76"/>
    </row>
    <row r="335" spans="1:10" x14ac:dyDescent="0.25">
      <c r="A335" s="11" t="s">
        <v>188</v>
      </c>
      <c r="B335" s="178">
        <f t="shared" si="22"/>
        <v>3.4739643120762616E-2</v>
      </c>
      <c r="D335" s="236"/>
      <c r="E335" s="236" t="s">
        <v>137</v>
      </c>
      <c r="F335" s="236">
        <v>1150</v>
      </c>
      <c r="G335" s="238">
        <f t="shared" si="23"/>
        <v>1.8638573743922204E-3</v>
      </c>
      <c r="H335" s="236"/>
      <c r="I335" s="236"/>
      <c r="J335" s="76"/>
    </row>
    <row r="336" spans="1:10" x14ac:dyDescent="0.25">
      <c r="A336" s="11" t="s">
        <v>188</v>
      </c>
      <c r="B336" s="178">
        <f t="shared" si="22"/>
        <v>2.0342063994494193E-4</v>
      </c>
      <c r="D336" s="236"/>
      <c r="E336" s="236" t="s">
        <v>112</v>
      </c>
      <c r="F336" s="236">
        <v>88</v>
      </c>
      <c r="G336" s="238">
        <f t="shared" si="23"/>
        <v>1.426256077795786E-4</v>
      </c>
      <c r="H336" s="236"/>
      <c r="I336" s="236"/>
      <c r="J336" s="76"/>
    </row>
    <row r="337" spans="1:10" x14ac:dyDescent="0.25">
      <c r="A337" s="11" t="s">
        <v>188</v>
      </c>
      <c r="B337" s="178">
        <f t="shared" si="22"/>
        <v>9.4565380139694095E-7</v>
      </c>
      <c r="D337" s="236"/>
      <c r="E337" s="236" t="s">
        <v>181</v>
      </c>
      <c r="F337" s="236">
        <v>6</v>
      </c>
      <c r="G337" s="238">
        <f t="shared" si="23"/>
        <v>9.7244732576985418E-6</v>
      </c>
      <c r="H337" s="236"/>
      <c r="I337" s="236"/>
      <c r="J337" s="76"/>
    </row>
    <row r="338" spans="1:10" x14ac:dyDescent="0.25">
      <c r="A338" s="11" t="s">
        <v>188</v>
      </c>
      <c r="B338" s="178">
        <f t="shared" si="22"/>
        <v>1.7620945180974493E-3</v>
      </c>
      <c r="D338" s="236"/>
      <c r="E338" s="236" t="s">
        <v>26</v>
      </c>
      <c r="F338" s="236">
        <v>259</v>
      </c>
      <c r="G338" s="238">
        <f t="shared" si="23"/>
        <v>4.1977309562398705E-4</v>
      </c>
      <c r="H338" s="236"/>
      <c r="I338" s="236"/>
      <c r="J338" s="76"/>
    </row>
    <row r="339" spans="1:10" x14ac:dyDescent="0.25">
      <c r="A339" s="11" t="s">
        <v>188</v>
      </c>
      <c r="B339" s="178">
        <f t="shared" si="22"/>
        <v>1.0097481146027336</v>
      </c>
      <c r="D339" s="236"/>
      <c r="E339" s="236" t="s">
        <v>191</v>
      </c>
      <c r="F339" s="236">
        <v>6200</v>
      </c>
      <c r="G339" s="238">
        <f t="shared" si="23"/>
        <v>1.0048622366288493E-2</v>
      </c>
      <c r="H339" s="236"/>
      <c r="I339" s="236"/>
      <c r="J339" s="76"/>
    </row>
    <row r="340" spans="1:10" x14ac:dyDescent="0.25">
      <c r="A340" s="11" t="s">
        <v>188</v>
      </c>
      <c r="B340" s="178">
        <f t="shared" si="22"/>
        <v>0.93465335221138501</v>
      </c>
      <c r="D340" s="236"/>
      <c r="E340" s="236" t="s">
        <v>56</v>
      </c>
      <c r="F340" s="236">
        <v>5965</v>
      </c>
      <c r="G340" s="238">
        <f t="shared" si="23"/>
        <v>9.6677471636952995E-3</v>
      </c>
      <c r="H340" s="236"/>
      <c r="I340" s="236"/>
      <c r="J340" s="76"/>
    </row>
    <row r="341" spans="1:10" x14ac:dyDescent="0.25">
      <c r="A341" s="11" t="s">
        <v>188</v>
      </c>
      <c r="B341" s="178">
        <f t="shared" si="22"/>
        <v>5.8026367980162281E-7</v>
      </c>
      <c r="D341" s="236"/>
      <c r="E341" s="236" t="s">
        <v>165</v>
      </c>
      <c r="F341" s="236">
        <v>4.7</v>
      </c>
      <c r="G341" s="238">
        <f t="shared" si="23"/>
        <v>7.6175040518638575E-6</v>
      </c>
      <c r="H341" s="236"/>
      <c r="I341" s="236"/>
      <c r="J341" s="76"/>
    </row>
    <row r="342" spans="1:10" x14ac:dyDescent="0.25">
      <c r="A342" s="11" t="s">
        <v>188</v>
      </c>
      <c r="B342" s="178">
        <f t="shared" si="22"/>
        <v>7.1029107749370213E-3</v>
      </c>
      <c r="D342" s="236"/>
      <c r="E342" s="236" t="s">
        <v>116</v>
      </c>
      <c r="F342" s="236">
        <v>520</v>
      </c>
      <c r="G342" s="238">
        <f t="shared" si="23"/>
        <v>8.4278768233387355E-4</v>
      </c>
      <c r="H342" s="236"/>
      <c r="I342" s="236"/>
      <c r="J342" s="76"/>
    </row>
    <row r="343" spans="1:10" x14ac:dyDescent="0.25">
      <c r="A343" s="11" t="s">
        <v>188</v>
      </c>
      <c r="B343" s="178">
        <f t="shared" si="22"/>
        <v>2.1277210531431164E-6</v>
      </c>
      <c r="D343" s="236"/>
      <c r="E343" s="236" t="s">
        <v>139</v>
      </c>
      <c r="F343" s="236">
        <v>9</v>
      </c>
      <c r="G343" s="238">
        <f t="shared" si="23"/>
        <v>1.4586709886547812E-5</v>
      </c>
      <c r="H343" s="236"/>
      <c r="I343" s="236"/>
      <c r="J343" s="76"/>
    </row>
    <row r="344" spans="1:10" x14ac:dyDescent="0.25">
      <c r="A344" s="11" t="s">
        <v>188</v>
      </c>
      <c r="B344" s="178">
        <f t="shared" si="22"/>
        <v>3.2178497408645907E-3</v>
      </c>
      <c r="D344" s="236"/>
      <c r="E344" s="236" t="s">
        <v>117</v>
      </c>
      <c r="F344" s="236">
        <v>350</v>
      </c>
      <c r="G344" s="238">
        <f t="shared" si="23"/>
        <v>5.6726094003241496E-4</v>
      </c>
      <c r="H344" s="236"/>
      <c r="I344" s="236"/>
      <c r="J344" s="76"/>
    </row>
    <row r="345" spans="1:10" s="236" customFormat="1" x14ac:dyDescent="0.25">
      <c r="A345" s="11" t="s">
        <v>188</v>
      </c>
      <c r="B345" s="178">
        <f t="shared" si="22"/>
        <v>1.0507264459966011E-5</v>
      </c>
      <c r="C345" s="11"/>
      <c r="E345" s="236" t="s">
        <v>28</v>
      </c>
      <c r="F345" s="236">
        <v>20</v>
      </c>
      <c r="G345" s="238">
        <f t="shared" si="23"/>
        <v>3.2414910858995141E-5</v>
      </c>
      <c r="J345" s="76"/>
    </row>
    <row r="346" spans="1:10" x14ac:dyDescent="0.25">
      <c r="A346" s="11" t="s">
        <v>188</v>
      </c>
      <c r="B346" s="178">
        <f t="shared" si="22"/>
        <v>0.25325199835035939</v>
      </c>
      <c r="D346" s="236"/>
      <c r="E346" s="236" t="s">
        <v>92</v>
      </c>
      <c r="F346" s="236">
        <v>3105</v>
      </c>
      <c r="G346" s="238">
        <f t="shared" si="23"/>
        <v>5.0324149108589948E-3</v>
      </c>
      <c r="H346" s="236"/>
      <c r="I346" s="236"/>
      <c r="J346" s="76"/>
    </row>
    <row r="347" spans="1:10" x14ac:dyDescent="0.25">
      <c r="A347" s="11" t="s">
        <v>188</v>
      </c>
      <c r="B347" s="178">
        <f t="shared" si="22"/>
        <v>2.6268161149915027E-6</v>
      </c>
      <c r="D347" s="236"/>
      <c r="E347" s="236" t="s">
        <v>85</v>
      </c>
      <c r="F347" s="236">
        <v>10</v>
      </c>
      <c r="G347" s="238">
        <f t="shared" si="23"/>
        <v>1.620745542949757E-5</v>
      </c>
      <c r="H347" s="236"/>
      <c r="I347" s="236"/>
      <c r="J347" s="76"/>
    </row>
    <row r="348" spans="1:10" x14ac:dyDescent="0.25">
      <c r="A348" s="11" t="s">
        <v>188</v>
      </c>
      <c r="B348" s="178">
        <f t="shared" si="22"/>
        <v>2.0687017615428867E-4</v>
      </c>
      <c r="D348" s="236"/>
      <c r="E348" s="236" t="s">
        <v>29</v>
      </c>
      <c r="F348" s="236">
        <v>88.742999999999995</v>
      </c>
      <c r="G348" s="238">
        <f t="shared" si="23"/>
        <v>1.4382982171799028E-4</v>
      </c>
      <c r="H348" s="236"/>
      <c r="I348" s="236"/>
      <c r="J348" s="76"/>
    </row>
    <row r="349" spans="1:10" x14ac:dyDescent="0.25">
      <c r="A349" s="11" t="s">
        <v>188</v>
      </c>
      <c r="B349" s="178">
        <f t="shared" si="22"/>
        <v>63.069854920945957</v>
      </c>
      <c r="D349" s="236"/>
      <c r="E349" s="236" t="s">
        <v>16</v>
      </c>
      <c r="F349" s="236">
        <v>49000</v>
      </c>
      <c r="G349" s="238">
        <f t="shared" si="23"/>
        <v>7.9416531604538085E-2</v>
      </c>
      <c r="H349" s="236"/>
      <c r="I349" s="236"/>
      <c r="J349" s="76"/>
    </row>
    <row r="350" spans="1:10" x14ac:dyDescent="0.25">
      <c r="A350" s="11" t="s">
        <v>188</v>
      </c>
      <c r="B350" s="178">
        <f t="shared" si="22"/>
        <v>0</v>
      </c>
      <c r="D350" s="236"/>
      <c r="E350" s="236" t="s">
        <v>37</v>
      </c>
      <c r="F350" s="236"/>
      <c r="G350" s="238"/>
      <c r="H350" s="236"/>
      <c r="I350" s="236"/>
      <c r="J350" s="76"/>
    </row>
    <row r="351" spans="1:10" x14ac:dyDescent="0.25">
      <c r="A351" s="11" t="s">
        <v>188</v>
      </c>
      <c r="B351" s="178">
        <f t="shared" si="22"/>
        <v>3.4138102230429559E-4</v>
      </c>
      <c r="D351" s="236"/>
      <c r="E351" s="236" t="s">
        <v>120</v>
      </c>
      <c r="F351" s="236">
        <v>114</v>
      </c>
      <c r="G351" s="238">
        <f>F351/$J$313</f>
        <v>1.8476499189627228E-4</v>
      </c>
      <c r="H351" s="236"/>
      <c r="I351" s="236"/>
      <c r="J351" s="76"/>
    </row>
    <row r="352" spans="1:10" x14ac:dyDescent="0.25">
      <c r="A352" s="11" t="s">
        <v>188</v>
      </c>
      <c r="B352" s="178">
        <f t="shared" si="22"/>
        <v>14.32199249255954</v>
      </c>
      <c r="D352" s="236"/>
      <c r="E352" s="236" t="s">
        <v>121</v>
      </c>
      <c r="F352" s="236">
        <v>23350</v>
      </c>
      <c r="G352" s="238">
        <f t="shared" si="23"/>
        <v>3.784440842787682E-2</v>
      </c>
      <c r="H352" s="236"/>
      <c r="I352" s="236"/>
      <c r="J352" s="76"/>
    </row>
    <row r="353" spans="1:10" x14ac:dyDescent="0.25">
      <c r="A353" s="11" t="s">
        <v>188</v>
      </c>
      <c r="B353" s="178">
        <f t="shared" si="22"/>
        <v>4.716711016078742</v>
      </c>
      <c r="D353" s="236"/>
      <c r="E353" s="236" t="s">
        <v>174</v>
      </c>
      <c r="F353" s="236">
        <v>13400</v>
      </c>
      <c r="G353" s="238">
        <f t="shared" si="23"/>
        <v>2.1717990275526743E-2</v>
      </c>
      <c r="H353" s="236"/>
      <c r="I353" s="236"/>
      <c r="J353" s="76"/>
    </row>
    <row r="354" spans="1:10" x14ac:dyDescent="0.25">
      <c r="A354" s="11" t="s">
        <v>188</v>
      </c>
      <c r="B354" s="178">
        <f t="shared" si="22"/>
        <v>2.1336313894018471E-3</v>
      </c>
      <c r="D354" s="236"/>
      <c r="E354" s="236" t="s">
        <v>161</v>
      </c>
      <c r="F354" s="236">
        <v>285</v>
      </c>
      <c r="G354" s="238"/>
      <c r="H354" s="236"/>
      <c r="I354" s="236"/>
      <c r="J354" s="76"/>
    </row>
    <row r="355" spans="1:10" x14ac:dyDescent="0.25">
      <c r="A355" s="11" t="s">
        <v>188</v>
      </c>
      <c r="B355" s="178">
        <f t="shared" si="22"/>
        <v>2.9181720512018997E-4</v>
      </c>
      <c r="D355" s="236"/>
      <c r="E355" s="236" t="s">
        <v>166</v>
      </c>
      <c r="F355" s="236">
        <v>105.4</v>
      </c>
      <c r="G355" s="238">
        <f t="shared" si="23"/>
        <v>1.7082658022690437E-4</v>
      </c>
      <c r="H355" s="236"/>
      <c r="I355" s="236"/>
      <c r="J355" s="76"/>
    </row>
    <row r="356" spans="1:10" x14ac:dyDescent="0.25">
      <c r="A356" s="11" t="s">
        <v>188</v>
      </c>
      <c r="B356" s="178">
        <f t="shared" si="22"/>
        <v>8.7969444874950439E-2</v>
      </c>
      <c r="D356" s="236"/>
      <c r="E356" s="236" t="s">
        <v>31</v>
      </c>
      <c r="F356" s="236">
        <v>1830</v>
      </c>
      <c r="G356" s="238">
        <f t="shared" si="23"/>
        <v>2.9659643435980551E-3</v>
      </c>
      <c r="H356" s="236"/>
      <c r="I356" s="236"/>
      <c r="J356" s="76"/>
    </row>
    <row r="357" spans="1:10" x14ac:dyDescent="0.25">
      <c r="A357" s="11" t="s">
        <v>188</v>
      </c>
      <c r="B357" s="178">
        <f t="shared" si="22"/>
        <v>0</v>
      </c>
      <c r="D357" s="236"/>
      <c r="E357" s="236" t="s">
        <v>193</v>
      </c>
      <c r="F357" s="236"/>
      <c r="G357" s="238">
        <f t="shared" si="23"/>
        <v>0</v>
      </c>
      <c r="H357" s="236"/>
      <c r="I357" s="236"/>
      <c r="J357" s="76"/>
    </row>
    <row r="358" spans="1:10" x14ac:dyDescent="0.25">
      <c r="A358" s="11" t="s">
        <v>188</v>
      </c>
      <c r="B358" s="178">
        <f t="shared" si="22"/>
        <v>27.405309846094845</v>
      </c>
      <c r="D358" s="236"/>
      <c r="E358" s="236" t="s">
        <v>126</v>
      </c>
      <c r="F358" s="236">
        <v>32300</v>
      </c>
      <c r="G358" s="238">
        <f t="shared" si="23"/>
        <v>5.2350081037277146E-2</v>
      </c>
      <c r="H358" s="236"/>
      <c r="I358" s="236"/>
      <c r="J358" s="76"/>
    </row>
    <row r="359" spans="1:10" x14ac:dyDescent="0.25">
      <c r="A359" s="11" t="s">
        <v>188</v>
      </c>
      <c r="B359" s="178">
        <f t="shared" si="22"/>
        <v>0</v>
      </c>
      <c r="D359" s="236"/>
      <c r="E359" s="236" t="s">
        <v>128</v>
      </c>
      <c r="F359" s="234"/>
      <c r="G359" s="238">
        <f t="shared" si="23"/>
        <v>0</v>
      </c>
      <c r="H359" s="236"/>
      <c r="I359" s="236"/>
      <c r="J359" s="76"/>
    </row>
    <row r="360" spans="1:10" x14ac:dyDescent="0.25">
      <c r="A360" s="11" t="s">
        <v>188</v>
      </c>
      <c r="B360" s="178">
        <f t="shared" si="22"/>
        <v>27.74574521459774</v>
      </c>
      <c r="D360" s="236"/>
      <c r="E360" s="236" t="s">
        <v>38</v>
      </c>
      <c r="F360" s="236">
        <v>32500</v>
      </c>
      <c r="G360" s="238">
        <f t="shared" si="23"/>
        <v>5.2674230145867099E-2</v>
      </c>
      <c r="H360" s="236"/>
      <c r="I360" s="236"/>
      <c r="J360" s="76"/>
    </row>
    <row r="361" spans="1:10" x14ac:dyDescent="0.25">
      <c r="A361" s="11" t="s">
        <v>188</v>
      </c>
      <c r="B361" s="178">
        <f t="shared" si="22"/>
        <v>3.2318365910231188</v>
      </c>
      <c r="D361" s="236"/>
      <c r="E361" s="236" t="s">
        <v>12</v>
      </c>
      <c r="F361" s="236">
        <v>11092</v>
      </c>
      <c r="G361" s="238">
        <f t="shared" si="23"/>
        <v>1.7977309562398704E-2</v>
      </c>
      <c r="H361" s="236"/>
      <c r="I361" s="236"/>
      <c r="J361" s="76"/>
    </row>
    <row r="362" spans="1:10" x14ac:dyDescent="0.25">
      <c r="A362" s="11" t="s">
        <v>188</v>
      </c>
      <c r="B362" s="178">
        <f t="shared" si="22"/>
        <v>1.4630315034056672E-3</v>
      </c>
      <c r="D362" s="236"/>
      <c r="E362" s="236" t="s">
        <v>47</v>
      </c>
      <c r="F362" s="236">
        <v>236</v>
      </c>
      <c r="G362" s="238">
        <f t="shared" si="23"/>
        <v>3.8249594813614263E-4</v>
      </c>
      <c r="H362" s="236"/>
      <c r="I362" s="236"/>
    </row>
    <row r="363" spans="1:10" x14ac:dyDescent="0.25">
      <c r="A363" s="150" t="s">
        <v>188</v>
      </c>
      <c r="B363" s="131">
        <f t="shared" si="22"/>
        <v>4.8585590862882836E-4</v>
      </c>
      <c r="C363" s="150"/>
      <c r="D363" s="12"/>
      <c r="E363" s="12" t="s">
        <v>86</v>
      </c>
      <c r="F363" s="12">
        <v>136</v>
      </c>
      <c r="G363" s="237">
        <f t="shared" si="23"/>
        <v>2.2042139384116695E-4</v>
      </c>
      <c r="H363" s="12"/>
      <c r="I363" s="12"/>
      <c r="J363" s="150"/>
    </row>
    <row r="364" spans="1:10" x14ac:dyDescent="0.25">
      <c r="A364" s="11" t="s">
        <v>197</v>
      </c>
      <c r="B364" s="178">
        <f>POWER((F364/$J$364)*100, 2)</f>
        <v>169.69803731595249</v>
      </c>
      <c r="C364" s="11">
        <f>SUM(B364:B378)</f>
        <v>1583.2461355529131</v>
      </c>
      <c r="D364" s="236"/>
      <c r="E364" s="236" t="s">
        <v>5</v>
      </c>
      <c r="F364" s="236">
        <v>6800</v>
      </c>
      <c r="G364" s="238">
        <f>F364/$J$364</f>
        <v>0.13026819923371646</v>
      </c>
      <c r="H364" s="236"/>
      <c r="I364" s="236"/>
      <c r="J364" s="76">
        <v>52200</v>
      </c>
    </row>
    <row r="365" spans="1:10" x14ac:dyDescent="0.25">
      <c r="A365" s="11" t="s">
        <v>197</v>
      </c>
      <c r="B365" s="178">
        <f t="shared" ref="B365:B377" si="24">POWER((F365/$J$364)*100, 2)</f>
        <v>0.26556054667430018</v>
      </c>
      <c r="D365" s="236"/>
      <c r="E365" s="236" t="s">
        <v>202</v>
      </c>
      <c r="F365" s="236">
        <v>269</v>
      </c>
      <c r="G365" s="238">
        <f t="shared" ref="G365:G378" si="25">F365/$J$364</f>
        <v>5.153256704980843E-3</v>
      </c>
      <c r="H365" s="236"/>
      <c r="I365" s="236"/>
      <c r="J365" s="76"/>
    </row>
    <row r="366" spans="1:10" x14ac:dyDescent="0.25">
      <c r="A366" s="11" t="s">
        <v>197</v>
      </c>
      <c r="B366" s="178">
        <f t="shared" si="24"/>
        <v>4.4325575079637716</v>
      </c>
      <c r="D366" s="236"/>
      <c r="E366" s="236" t="s">
        <v>6</v>
      </c>
      <c r="F366" s="236">
        <v>1099</v>
      </c>
      <c r="G366" s="238">
        <f t="shared" si="25"/>
        <v>2.1053639846743296E-2</v>
      </c>
      <c r="H366" s="236"/>
      <c r="I366" s="236"/>
      <c r="J366" s="76"/>
    </row>
    <row r="367" spans="1:10" x14ac:dyDescent="0.25">
      <c r="A367" s="11" t="s">
        <v>197</v>
      </c>
      <c r="B367" s="178">
        <f t="shared" si="24"/>
        <v>97.260404280618317</v>
      </c>
      <c r="D367" s="236"/>
      <c r="E367" s="236" t="s">
        <v>82</v>
      </c>
      <c r="F367" s="236">
        <v>5148</v>
      </c>
      <c r="G367" s="238">
        <f t="shared" si="25"/>
        <v>9.8620689655172414E-2</v>
      </c>
      <c r="H367" s="236"/>
      <c r="I367" s="236"/>
      <c r="J367" s="76"/>
    </row>
    <row r="368" spans="1:10" x14ac:dyDescent="0.25">
      <c r="A368" s="11" t="s">
        <v>197</v>
      </c>
      <c r="B368" s="178">
        <f t="shared" si="24"/>
        <v>3.6699402533726748</v>
      </c>
      <c r="D368" s="236"/>
      <c r="E368" s="236" t="s">
        <v>15</v>
      </c>
      <c r="F368" s="236">
        <v>1000</v>
      </c>
      <c r="G368" s="238">
        <f t="shared" si="25"/>
        <v>1.9157088122605363E-2</v>
      </c>
      <c r="H368" s="236"/>
      <c r="I368" s="236"/>
      <c r="J368" s="76"/>
    </row>
    <row r="369" spans="1:10" x14ac:dyDescent="0.25">
      <c r="A369" s="11" t="s">
        <v>197</v>
      </c>
      <c r="B369" s="178">
        <f t="shared" si="24"/>
        <v>782.28446440891923</v>
      </c>
      <c r="D369" s="236"/>
      <c r="E369" s="236" t="s">
        <v>204</v>
      </c>
      <c r="F369" s="236">
        <v>14600</v>
      </c>
      <c r="G369" s="238">
        <f t="shared" si="25"/>
        <v>0.27969348659003829</v>
      </c>
      <c r="H369" s="236"/>
      <c r="I369" s="236"/>
      <c r="J369" s="76"/>
    </row>
    <row r="370" spans="1:10" x14ac:dyDescent="0.25">
      <c r="A370" s="11" t="s">
        <v>197</v>
      </c>
      <c r="B370" s="178">
        <f t="shared" si="24"/>
        <v>43.479118039958308</v>
      </c>
      <c r="D370" s="236"/>
      <c r="E370" s="236" t="s">
        <v>142</v>
      </c>
      <c r="F370" s="236">
        <v>3442</v>
      </c>
      <c r="G370" s="238">
        <f t="shared" si="25"/>
        <v>6.5938697318007666E-2</v>
      </c>
      <c r="H370" s="236"/>
      <c r="I370" s="236"/>
      <c r="J370" s="76"/>
    </row>
    <row r="371" spans="1:10" x14ac:dyDescent="0.25">
      <c r="A371" s="11" t="s">
        <v>197</v>
      </c>
      <c r="B371" s="178">
        <f t="shared" si="24"/>
        <v>0.33029462280354072</v>
      </c>
      <c r="D371" s="236"/>
      <c r="E371" s="236" t="s">
        <v>36</v>
      </c>
      <c r="F371" s="236">
        <v>300</v>
      </c>
      <c r="G371" s="238">
        <f t="shared" si="25"/>
        <v>5.7471264367816091E-3</v>
      </c>
      <c r="H371" s="236"/>
      <c r="I371" s="236"/>
      <c r="J371" s="76"/>
    </row>
    <row r="372" spans="1:10" x14ac:dyDescent="0.25">
      <c r="A372" s="11" t="s">
        <v>197</v>
      </c>
      <c r="B372" s="178">
        <f t="shared" si="24"/>
        <v>7.7480108923826734</v>
      </c>
      <c r="D372" s="236"/>
      <c r="E372" s="236" t="s">
        <v>165</v>
      </c>
      <c r="F372" s="236">
        <v>1453</v>
      </c>
      <c r="G372" s="238">
        <f t="shared" si="25"/>
        <v>2.7835249042145595E-2</v>
      </c>
      <c r="H372" s="236"/>
      <c r="I372" s="236"/>
      <c r="J372" s="76"/>
    </row>
    <row r="373" spans="1:10" x14ac:dyDescent="0.25">
      <c r="A373" s="11" t="s">
        <v>197</v>
      </c>
      <c r="B373" s="178">
        <f t="shared" si="24"/>
        <v>28.362766254165379</v>
      </c>
      <c r="D373" s="236"/>
      <c r="E373" s="236" t="s">
        <v>203</v>
      </c>
      <c r="F373" s="236">
        <v>2780</v>
      </c>
      <c r="G373" s="238">
        <f t="shared" si="25"/>
        <v>5.3256704980842909E-2</v>
      </c>
      <c r="H373" s="236"/>
      <c r="I373" s="236"/>
      <c r="J373" s="76"/>
    </row>
    <row r="374" spans="1:10" x14ac:dyDescent="0.25">
      <c r="A374" s="11" t="s">
        <v>197</v>
      </c>
      <c r="B374" s="178">
        <f t="shared" si="24"/>
        <v>3.6699402533726742E-2</v>
      </c>
      <c r="D374" s="236"/>
      <c r="E374" s="236" t="s">
        <v>117</v>
      </c>
      <c r="F374" s="236">
        <v>100</v>
      </c>
      <c r="G374" s="238">
        <f t="shared" si="25"/>
        <v>1.9157088122605363E-3</v>
      </c>
      <c r="H374" s="236"/>
      <c r="I374" s="236"/>
      <c r="J374" s="76"/>
    </row>
    <row r="375" spans="1:10" x14ac:dyDescent="0.25">
      <c r="A375" s="11" t="s">
        <v>197</v>
      </c>
      <c r="B375" s="178">
        <f t="shared" si="24"/>
        <v>77.655935761365797</v>
      </c>
      <c r="D375" s="236"/>
      <c r="E375" s="236" t="s">
        <v>16</v>
      </c>
      <c r="F375" s="236">
        <v>4600</v>
      </c>
      <c r="G375" s="238">
        <f t="shared" si="25"/>
        <v>8.8122605363984668E-2</v>
      </c>
      <c r="H375" s="236"/>
      <c r="I375" s="236"/>
      <c r="J375" s="76"/>
    </row>
    <row r="376" spans="1:10" x14ac:dyDescent="0.25">
      <c r="A376" s="11" t="s">
        <v>197</v>
      </c>
      <c r="B376" s="178">
        <f t="shared" si="24"/>
        <v>0.99235184451197145</v>
      </c>
      <c r="D376" s="236"/>
      <c r="E376" s="236" t="s">
        <v>121</v>
      </c>
      <c r="F376" s="236">
        <v>520</v>
      </c>
      <c r="G376" s="238">
        <f t="shared" si="25"/>
        <v>9.9616858237547897E-3</v>
      </c>
      <c r="H376" s="236"/>
      <c r="I376" s="236"/>
      <c r="J376" s="76"/>
    </row>
    <row r="377" spans="1:10" x14ac:dyDescent="0.25">
      <c r="A377" s="11" t="s">
        <v>197</v>
      </c>
      <c r="B377" s="178">
        <f t="shared" si="24"/>
        <v>366.9940253372676</v>
      </c>
      <c r="D377" s="236"/>
      <c r="E377" s="236" t="s">
        <v>89</v>
      </c>
      <c r="F377" s="236">
        <v>10000</v>
      </c>
      <c r="G377" s="238">
        <f t="shared" si="25"/>
        <v>0.19157088122605365</v>
      </c>
      <c r="H377" s="236"/>
      <c r="I377" s="236"/>
      <c r="J377" s="76"/>
    </row>
    <row r="378" spans="1:10" x14ac:dyDescent="0.25">
      <c r="A378" s="150" t="s">
        <v>197</v>
      </c>
      <c r="B378" s="131">
        <f>POWER((F378/$J$364)*100, 2)</f>
        <v>3.5969084423305583E-2</v>
      </c>
      <c r="C378" s="150"/>
      <c r="D378" s="12"/>
      <c r="E378" s="12" t="s">
        <v>86</v>
      </c>
      <c r="F378" s="12">
        <v>99</v>
      </c>
      <c r="G378" s="237">
        <f t="shared" si="25"/>
        <v>1.8965517241379311E-3</v>
      </c>
      <c r="H378" s="12"/>
      <c r="I378" s="12"/>
      <c r="J378" s="150"/>
    </row>
    <row r="379" spans="1:10" x14ac:dyDescent="0.25">
      <c r="A379" s="11" t="s">
        <v>206</v>
      </c>
      <c r="B379" s="178">
        <f>POWER((F379/$J$379)*100,2)</f>
        <v>193.93141289437585</v>
      </c>
      <c r="C379" s="11">
        <f>SUM(B379:B404)</f>
        <v>1187.8612529876543</v>
      </c>
      <c r="D379" s="242"/>
      <c r="E379" s="242" t="s">
        <v>5</v>
      </c>
      <c r="F379" s="242">
        <v>188000</v>
      </c>
      <c r="G379" s="238">
        <f>F379/$J$379</f>
        <v>0.13925925925925925</v>
      </c>
      <c r="H379" s="242"/>
      <c r="I379" s="242"/>
      <c r="J379" s="76">
        <v>1350000</v>
      </c>
    </row>
    <row r="380" spans="1:10" x14ac:dyDescent="0.25">
      <c r="A380" s="11" t="s">
        <v>206</v>
      </c>
      <c r="B380" s="178">
        <f t="shared" ref="B380:B404" si="26">POWER((F380/$J$379)*100,2)</f>
        <v>4.4881207133058991</v>
      </c>
      <c r="D380" s="242"/>
      <c r="E380" s="242" t="s">
        <v>202</v>
      </c>
      <c r="F380" s="242">
        <v>28600</v>
      </c>
      <c r="G380" s="238">
        <f t="shared" ref="G380:G404" si="27">F380/$J$379</f>
        <v>2.1185185185185185E-2</v>
      </c>
      <c r="H380" s="242"/>
      <c r="I380" s="242"/>
      <c r="J380" s="76"/>
    </row>
    <row r="381" spans="1:10" x14ac:dyDescent="0.25">
      <c r="A381" s="11" t="s">
        <v>206</v>
      </c>
      <c r="B381" s="178">
        <f t="shared" si="26"/>
        <v>11.337437234567901</v>
      </c>
      <c r="D381" s="242"/>
      <c r="E381" s="242" t="s">
        <v>6</v>
      </c>
      <c r="F381" s="242">
        <v>45456</v>
      </c>
      <c r="G381" s="238">
        <f t="shared" si="27"/>
        <v>3.367111111111111E-2</v>
      </c>
      <c r="H381" s="242"/>
      <c r="I381" s="242"/>
      <c r="J381" s="76"/>
    </row>
    <row r="382" spans="1:10" x14ac:dyDescent="0.25">
      <c r="A382" s="11" t="s">
        <v>206</v>
      </c>
      <c r="B382" s="178">
        <f t="shared" si="26"/>
        <v>5.4869684499314128E-7</v>
      </c>
      <c r="D382" s="242"/>
      <c r="E382" s="242" t="s">
        <v>102</v>
      </c>
      <c r="F382" s="242">
        <v>10</v>
      </c>
      <c r="G382" s="238">
        <f t="shared" si="27"/>
        <v>7.4074074074074075E-6</v>
      </c>
      <c r="H382" s="242"/>
      <c r="I382" s="242"/>
      <c r="J382" s="76"/>
    </row>
    <row r="383" spans="1:10" x14ac:dyDescent="0.25">
      <c r="A383" s="11" t="s">
        <v>206</v>
      </c>
      <c r="B383" s="178">
        <f t="shared" si="26"/>
        <v>196.61648400000004</v>
      </c>
      <c r="D383" s="242"/>
      <c r="E383" s="242" t="s">
        <v>82</v>
      </c>
      <c r="F383" s="242">
        <v>189297</v>
      </c>
      <c r="G383" s="238">
        <f t="shared" si="27"/>
        <v>0.14022000000000001</v>
      </c>
      <c r="H383" s="242"/>
      <c r="I383" s="242"/>
      <c r="J383" s="76"/>
    </row>
    <row r="384" spans="1:10" x14ac:dyDescent="0.25">
      <c r="A384" s="11" t="s">
        <v>206</v>
      </c>
      <c r="B384" s="178">
        <f t="shared" si="26"/>
        <v>15.822716049382716</v>
      </c>
      <c r="D384" s="242"/>
      <c r="E384" s="242" t="s">
        <v>15</v>
      </c>
      <c r="F384" s="242">
        <v>53700</v>
      </c>
      <c r="G384" s="238">
        <f t="shared" si="27"/>
        <v>3.977777777777778E-2</v>
      </c>
      <c r="H384" s="242"/>
      <c r="I384" s="242"/>
      <c r="J384" s="76"/>
    </row>
    <row r="385" spans="1:10" x14ac:dyDescent="0.25">
      <c r="A385" s="11" t="s">
        <v>206</v>
      </c>
      <c r="B385" s="178">
        <f t="shared" si="26"/>
        <v>18.583124367626883</v>
      </c>
      <c r="D385" s="242"/>
      <c r="E385" s="242" t="s">
        <v>103</v>
      </c>
      <c r="F385" s="242">
        <v>58196</v>
      </c>
      <c r="G385" s="238">
        <f t="shared" si="27"/>
        <v>4.3108148148148145E-2</v>
      </c>
      <c r="H385" s="242"/>
      <c r="I385" s="242"/>
      <c r="J385" s="76"/>
    </row>
    <row r="386" spans="1:10" x14ac:dyDescent="0.25">
      <c r="A386" s="11" t="s">
        <v>206</v>
      </c>
      <c r="B386" s="178">
        <f t="shared" si="26"/>
        <v>27.926918869684499</v>
      </c>
      <c r="D386" s="242"/>
      <c r="E386" s="242" t="s">
        <v>142</v>
      </c>
      <c r="F386" s="242">
        <v>71342</v>
      </c>
      <c r="G386" s="238">
        <f t="shared" si="27"/>
        <v>5.2845925925925928E-2</v>
      </c>
      <c r="H386" s="242"/>
      <c r="I386" s="242"/>
      <c r="J386" s="76"/>
    </row>
    <row r="387" spans="1:10" x14ac:dyDescent="0.25">
      <c r="A387" s="11" t="s">
        <v>206</v>
      </c>
      <c r="B387" s="178">
        <f t="shared" si="26"/>
        <v>8.2854424197530889</v>
      </c>
      <c r="D387" s="242"/>
      <c r="E387" s="242" t="s">
        <v>18</v>
      </c>
      <c r="F387" s="242">
        <v>38859</v>
      </c>
      <c r="G387" s="238">
        <f t="shared" si="27"/>
        <v>2.8784444444444446E-2</v>
      </c>
      <c r="H387" s="242"/>
      <c r="I387" s="242"/>
      <c r="J387" s="76"/>
    </row>
    <row r="388" spans="1:10" x14ac:dyDescent="0.25">
      <c r="A388" s="11" t="s">
        <v>206</v>
      </c>
      <c r="B388" s="178">
        <f t="shared" si="26"/>
        <v>5.3412345679012339E-2</v>
      </c>
      <c r="D388" s="242"/>
      <c r="E388" s="242" t="s">
        <v>134</v>
      </c>
      <c r="F388" s="242">
        <v>3120</v>
      </c>
      <c r="G388" s="238">
        <f t="shared" si="27"/>
        <v>2.311111111111111E-3</v>
      </c>
      <c r="H388" s="242"/>
      <c r="I388" s="242"/>
      <c r="J388" s="76"/>
    </row>
    <row r="389" spans="1:10" x14ac:dyDescent="0.25">
      <c r="A389" s="11" t="s">
        <v>206</v>
      </c>
      <c r="B389" s="178">
        <f t="shared" si="26"/>
        <v>2.8199116598079561</v>
      </c>
      <c r="D389" s="242"/>
      <c r="E389" s="242" t="s">
        <v>21</v>
      </c>
      <c r="F389" s="242">
        <v>22670</v>
      </c>
      <c r="G389" s="238">
        <f t="shared" si="27"/>
        <v>1.6792592592592592E-2</v>
      </c>
      <c r="H389" s="242"/>
      <c r="I389" s="242"/>
      <c r="J389" s="76"/>
    </row>
    <row r="390" spans="1:10" x14ac:dyDescent="0.25">
      <c r="A390" s="11" t="s">
        <v>206</v>
      </c>
      <c r="B390" s="178">
        <f t="shared" si="26"/>
        <v>112.20301783264745</v>
      </c>
      <c r="D390" s="242"/>
      <c r="E390" s="242" t="s">
        <v>23</v>
      </c>
      <c r="F390" s="242">
        <v>143000</v>
      </c>
      <c r="G390" s="238">
        <f t="shared" si="27"/>
        <v>0.10592592592592592</v>
      </c>
      <c r="H390" s="242"/>
      <c r="I390" s="242"/>
      <c r="J390" s="76"/>
    </row>
    <row r="391" spans="1:10" x14ac:dyDescent="0.25">
      <c r="A391" s="11" t="s">
        <v>206</v>
      </c>
      <c r="B391" s="178">
        <f t="shared" si="26"/>
        <v>0</v>
      </c>
      <c r="D391" s="242"/>
      <c r="E391" s="242" t="s">
        <v>36</v>
      </c>
      <c r="F391" s="234"/>
      <c r="G391" s="238"/>
      <c r="H391" s="242"/>
      <c r="I391" s="242"/>
      <c r="J391" s="76"/>
    </row>
    <row r="392" spans="1:10" x14ac:dyDescent="0.25">
      <c r="A392" s="11" t="s">
        <v>206</v>
      </c>
      <c r="B392" s="178">
        <f t="shared" si="26"/>
        <v>0.14547161042524007</v>
      </c>
      <c r="D392" s="242"/>
      <c r="E392" s="242" t="s">
        <v>181</v>
      </c>
      <c r="F392" s="234">
        <v>5149</v>
      </c>
      <c r="G392" s="238">
        <f t="shared" si="27"/>
        <v>3.8140740740740739E-3</v>
      </c>
      <c r="H392" s="242"/>
      <c r="I392" s="242"/>
      <c r="J392" s="76"/>
    </row>
    <row r="393" spans="1:10" x14ac:dyDescent="0.25">
      <c r="A393" s="11" t="s">
        <v>206</v>
      </c>
      <c r="B393" s="178">
        <f t="shared" si="26"/>
        <v>6.519067215363511E-5</v>
      </c>
      <c r="D393" s="242"/>
      <c r="E393" s="242" t="s">
        <v>165</v>
      </c>
      <c r="F393" s="234">
        <v>109</v>
      </c>
      <c r="G393" s="238">
        <f t="shared" si="27"/>
        <v>8.0740740740740735E-5</v>
      </c>
      <c r="H393" s="242"/>
      <c r="I393" s="242"/>
      <c r="J393" s="76"/>
    </row>
    <row r="394" spans="1:10" x14ac:dyDescent="0.25">
      <c r="A394" s="11" t="s">
        <v>206</v>
      </c>
      <c r="B394" s="178">
        <f t="shared" si="26"/>
        <v>54.695337618655692</v>
      </c>
      <c r="D394" s="242"/>
      <c r="E394" s="242" t="s">
        <v>203</v>
      </c>
      <c r="F394" s="242">
        <v>99841</v>
      </c>
      <c r="G394" s="238">
        <f t="shared" si="27"/>
        <v>7.3956296296296298E-2</v>
      </c>
      <c r="H394" s="242"/>
      <c r="I394" s="242"/>
      <c r="J394" s="76"/>
    </row>
    <row r="395" spans="1:10" x14ac:dyDescent="0.25">
      <c r="A395" s="11" t="s">
        <v>206</v>
      </c>
      <c r="B395" s="178">
        <f t="shared" si="26"/>
        <v>2.3104E-2</v>
      </c>
      <c r="D395" s="242"/>
      <c r="E395" s="242" t="s">
        <v>117</v>
      </c>
      <c r="F395" s="242">
        <v>2052</v>
      </c>
      <c r="G395" s="238">
        <f t="shared" si="27"/>
        <v>1.5200000000000001E-3</v>
      </c>
      <c r="H395" s="242"/>
      <c r="I395" s="242"/>
      <c r="J395" s="76"/>
    </row>
    <row r="396" spans="1:10" x14ac:dyDescent="0.25">
      <c r="A396" s="11" t="s">
        <v>206</v>
      </c>
      <c r="B396" s="178">
        <f t="shared" si="26"/>
        <v>3.199593437585734</v>
      </c>
      <c r="D396" s="242"/>
      <c r="E396" s="242" t="s">
        <v>158</v>
      </c>
      <c r="F396" s="242">
        <v>24148</v>
      </c>
      <c r="G396" s="238">
        <f t="shared" si="27"/>
        <v>1.7887407407407407E-2</v>
      </c>
      <c r="H396" s="242"/>
      <c r="I396" s="242"/>
      <c r="J396" s="76"/>
    </row>
    <row r="397" spans="1:10" x14ac:dyDescent="0.25">
      <c r="A397" s="11" t="s">
        <v>206</v>
      </c>
      <c r="B397" s="178">
        <f t="shared" si="26"/>
        <v>527.29766803840869</v>
      </c>
      <c r="D397" s="242"/>
      <c r="E397" s="242" t="s">
        <v>16</v>
      </c>
      <c r="F397" s="242">
        <v>310000</v>
      </c>
      <c r="G397" s="238">
        <f t="shared" si="27"/>
        <v>0.22962962962962963</v>
      </c>
      <c r="H397" s="242"/>
      <c r="I397" s="242"/>
      <c r="J397" s="76"/>
    </row>
    <row r="398" spans="1:10" x14ac:dyDescent="0.25">
      <c r="A398" s="11" t="s">
        <v>206</v>
      </c>
      <c r="B398" s="178">
        <f t="shared" si="26"/>
        <v>0</v>
      </c>
      <c r="D398" s="242"/>
      <c r="E398" s="242" t="s">
        <v>37</v>
      </c>
      <c r="F398" s="242"/>
      <c r="G398" s="238"/>
      <c r="H398" s="242"/>
      <c r="I398" s="242"/>
      <c r="J398" s="76"/>
    </row>
    <row r="399" spans="1:10" x14ac:dyDescent="0.25">
      <c r="A399" s="11" t="s">
        <v>206</v>
      </c>
      <c r="B399" s="178">
        <f t="shared" si="26"/>
        <v>8.1525054375857327</v>
      </c>
      <c r="D399" s="242"/>
      <c r="E399" s="242" t="s">
        <v>121</v>
      </c>
      <c r="F399" s="242">
        <v>38546</v>
      </c>
      <c r="G399" s="238">
        <f t="shared" si="27"/>
        <v>2.8552592592592591E-2</v>
      </c>
      <c r="H399" s="242"/>
      <c r="I399" s="242"/>
      <c r="J399" s="76"/>
    </row>
    <row r="400" spans="1:10" x14ac:dyDescent="0.25">
      <c r="A400" s="11" t="s">
        <v>206</v>
      </c>
      <c r="B400" s="178">
        <f t="shared" si="26"/>
        <v>0</v>
      </c>
      <c r="D400" s="242"/>
      <c r="E400" s="242" t="s">
        <v>32</v>
      </c>
      <c r="F400" s="234"/>
      <c r="G400" s="238"/>
      <c r="H400" s="242"/>
      <c r="I400" s="242"/>
      <c r="J400" s="76"/>
    </row>
    <row r="401" spans="1:10" x14ac:dyDescent="0.25">
      <c r="A401" s="11" t="s">
        <v>206</v>
      </c>
      <c r="B401" s="178">
        <f t="shared" si="26"/>
        <v>0</v>
      </c>
      <c r="D401" s="242"/>
      <c r="E401" s="242" t="s">
        <v>31</v>
      </c>
      <c r="F401" s="234"/>
      <c r="G401" s="238"/>
      <c r="H401" s="242"/>
      <c r="I401" s="242"/>
      <c r="J401" s="76"/>
    </row>
    <row r="402" spans="1:10" x14ac:dyDescent="0.25">
      <c r="A402" s="11" t="s">
        <v>206</v>
      </c>
      <c r="B402" s="178">
        <f t="shared" si="26"/>
        <v>2.194787379972565E-2</v>
      </c>
      <c r="D402" s="242"/>
      <c r="E402" s="242" t="s">
        <v>126</v>
      </c>
      <c r="F402" s="242">
        <v>2000</v>
      </c>
      <c r="G402" s="238">
        <f t="shared" si="27"/>
        <v>1.4814814814814814E-3</v>
      </c>
      <c r="H402" s="242"/>
      <c r="I402" s="242"/>
      <c r="J402" s="76"/>
    </row>
    <row r="403" spans="1:10" x14ac:dyDescent="0.25">
      <c r="A403" s="11" t="s">
        <v>206</v>
      </c>
      <c r="B403" s="178">
        <f t="shared" si="26"/>
        <v>1.8982716049382715</v>
      </c>
      <c r="D403" s="242"/>
      <c r="E403" s="242" t="s">
        <v>12</v>
      </c>
      <c r="F403" s="242">
        <v>18600</v>
      </c>
      <c r="G403" s="238">
        <f t="shared" si="27"/>
        <v>1.3777777777777778E-2</v>
      </c>
      <c r="H403" s="242"/>
      <c r="I403" s="242"/>
      <c r="J403" s="76"/>
    </row>
    <row r="404" spans="1:10" x14ac:dyDescent="0.25">
      <c r="A404" s="150" t="s">
        <v>206</v>
      </c>
      <c r="B404" s="131">
        <f t="shared" si="26"/>
        <v>0.35928924005486967</v>
      </c>
      <c r="C404" s="150"/>
      <c r="D404" s="12"/>
      <c r="E404" s="12" t="s">
        <v>86</v>
      </c>
      <c r="F404" s="12">
        <v>8092</v>
      </c>
      <c r="G404" s="237">
        <f t="shared" si="27"/>
        <v>5.9940740740740744E-3</v>
      </c>
      <c r="H404" s="12"/>
      <c r="I404" s="12"/>
      <c r="J404" s="147"/>
    </row>
    <row r="405" spans="1:10" x14ac:dyDescent="0.25">
      <c r="A405" s="11" t="s">
        <v>208</v>
      </c>
      <c r="B405" s="178">
        <f>POWER((F405/$J$405)*100, 2)</f>
        <v>0</v>
      </c>
      <c r="C405" s="11">
        <f>SUM(B405:B459)</f>
        <v>1470.901302735457</v>
      </c>
      <c r="D405" s="243"/>
      <c r="E405" s="243" t="s">
        <v>17</v>
      </c>
      <c r="F405" s="243"/>
      <c r="G405" s="238"/>
      <c r="H405" s="243"/>
      <c r="I405" s="243"/>
      <c r="J405" s="76">
        <v>13600000</v>
      </c>
    </row>
    <row r="406" spans="1:10" x14ac:dyDescent="0.25">
      <c r="A406" s="11" t="s">
        <v>208</v>
      </c>
      <c r="B406" s="178">
        <f t="shared" ref="B406:B459" si="28">POWER((F406/$J$405)*100, 2)</f>
        <v>2.2505956276492216</v>
      </c>
      <c r="D406" s="243"/>
      <c r="E406" s="243" t="s">
        <v>209</v>
      </c>
      <c r="F406" s="243">
        <v>204027</v>
      </c>
      <c r="G406" s="238">
        <f>F406/$J$405</f>
        <v>1.5001985294117648E-2</v>
      </c>
      <c r="H406" s="243"/>
      <c r="I406" s="243"/>
      <c r="J406" s="76"/>
    </row>
    <row r="407" spans="1:10" x14ac:dyDescent="0.25">
      <c r="A407" s="11" t="s">
        <v>208</v>
      </c>
      <c r="B407" s="178">
        <f t="shared" si="28"/>
        <v>1.4972041576557092E-2</v>
      </c>
      <c r="D407" s="243"/>
      <c r="E407" s="243" t="s">
        <v>210</v>
      </c>
      <c r="F407" s="243">
        <v>16641</v>
      </c>
      <c r="G407" s="238">
        <f t="shared" ref="G407:G459" si="29">F407/$J$405</f>
        <v>1.2236029411764706E-3</v>
      </c>
      <c r="H407" s="243"/>
      <c r="I407" s="243"/>
      <c r="J407" s="76"/>
    </row>
    <row r="408" spans="1:10" x14ac:dyDescent="0.25">
      <c r="A408" s="11" t="s">
        <v>208</v>
      </c>
      <c r="B408" s="178">
        <f t="shared" si="28"/>
        <v>40.715659602076123</v>
      </c>
      <c r="D408" s="243"/>
      <c r="E408" s="243" t="s">
        <v>5</v>
      </c>
      <c r="F408" s="243">
        <v>867800</v>
      </c>
      <c r="G408" s="238">
        <f t="shared" si="29"/>
        <v>6.3808823529411765E-2</v>
      </c>
      <c r="H408" s="243"/>
      <c r="I408" s="243"/>
      <c r="J408" s="76"/>
    </row>
    <row r="409" spans="1:10" x14ac:dyDescent="0.25">
      <c r="A409" s="11" t="s">
        <v>208</v>
      </c>
      <c r="B409" s="178">
        <f t="shared" si="28"/>
        <v>4.865916955017302E-10</v>
      </c>
      <c r="D409" s="243"/>
      <c r="E409" s="243" t="s">
        <v>93</v>
      </c>
      <c r="F409" s="243">
        <v>3</v>
      </c>
      <c r="G409" s="238">
        <f t="shared" si="29"/>
        <v>2.2058823529411765E-7</v>
      </c>
      <c r="H409" s="243"/>
      <c r="I409" s="243"/>
      <c r="J409" s="76"/>
    </row>
    <row r="410" spans="1:10" x14ac:dyDescent="0.25">
      <c r="A410" s="11" t="s">
        <v>208</v>
      </c>
      <c r="B410" s="178">
        <f t="shared" si="28"/>
        <v>2.5224913494809684E-2</v>
      </c>
      <c r="D410" s="243"/>
      <c r="E410" s="243" t="s">
        <v>202</v>
      </c>
      <c r="F410" s="243">
        <v>21600</v>
      </c>
      <c r="G410" s="238">
        <f t="shared" si="29"/>
        <v>1.588235294117647E-3</v>
      </c>
      <c r="H410" s="243"/>
      <c r="I410" s="243"/>
      <c r="J410" s="76"/>
    </row>
    <row r="411" spans="1:10" x14ac:dyDescent="0.25">
      <c r="A411" s="11" t="s">
        <v>208</v>
      </c>
      <c r="B411" s="178">
        <f t="shared" si="28"/>
        <v>5.7850860780709348E-2</v>
      </c>
      <c r="D411" s="243"/>
      <c r="E411" s="243" t="s">
        <v>211</v>
      </c>
      <c r="F411" s="243">
        <v>32711</v>
      </c>
      <c r="G411" s="238">
        <f t="shared" si="29"/>
        <v>2.4052205882352943E-3</v>
      </c>
      <c r="H411" s="243"/>
      <c r="I411" s="243"/>
      <c r="J411" s="76"/>
    </row>
    <row r="412" spans="1:10" x14ac:dyDescent="0.25">
      <c r="A412" s="11" t="s">
        <v>208</v>
      </c>
      <c r="B412" s="178">
        <f t="shared" si="28"/>
        <v>0.46560553633217994</v>
      </c>
      <c r="D412" s="243"/>
      <c r="E412" s="243" t="s">
        <v>101</v>
      </c>
      <c r="F412" s="243">
        <v>92800</v>
      </c>
      <c r="G412" s="238">
        <f t="shared" si="29"/>
        <v>6.8235294117647057E-3</v>
      </c>
      <c r="H412" s="243"/>
      <c r="I412" s="243"/>
      <c r="J412" s="76"/>
    </row>
    <row r="413" spans="1:10" x14ac:dyDescent="0.25">
      <c r="A413" s="11" t="s">
        <v>208</v>
      </c>
      <c r="B413" s="178">
        <f t="shared" si="28"/>
        <v>4.0887218858131499E-2</v>
      </c>
      <c r="D413" s="243"/>
      <c r="E413" s="243" t="s">
        <v>102</v>
      </c>
      <c r="F413" s="243">
        <v>27500</v>
      </c>
      <c r="G413" s="238">
        <f t="shared" si="29"/>
        <v>2.022058823529412E-3</v>
      </c>
      <c r="H413" s="243"/>
      <c r="I413" s="243"/>
      <c r="J413" s="76"/>
    </row>
    <row r="414" spans="1:10" x14ac:dyDescent="0.25">
      <c r="A414" s="11" t="s">
        <v>208</v>
      </c>
      <c r="B414" s="178">
        <f t="shared" si="28"/>
        <v>19.691275735510381</v>
      </c>
      <c r="D414" s="243"/>
      <c r="E414" s="243" t="s">
        <v>82</v>
      </c>
      <c r="F414" s="243">
        <v>603498</v>
      </c>
      <c r="G414" s="238">
        <f t="shared" si="29"/>
        <v>4.4374852941176469E-2</v>
      </c>
      <c r="H414" s="243"/>
      <c r="I414" s="243"/>
      <c r="J414" s="76"/>
    </row>
    <row r="415" spans="1:10" x14ac:dyDescent="0.25">
      <c r="A415" s="11" t="s">
        <v>208</v>
      </c>
      <c r="B415" s="178">
        <f t="shared" si="28"/>
        <v>1134.5999675605538</v>
      </c>
      <c r="D415" s="243"/>
      <c r="E415" s="243" t="s">
        <v>83</v>
      </c>
      <c r="F415" s="243">
        <v>4581000</v>
      </c>
      <c r="G415" s="238">
        <f t="shared" si="29"/>
        <v>0.33683823529411766</v>
      </c>
      <c r="H415" s="243"/>
      <c r="I415" s="243"/>
      <c r="J415" s="76"/>
    </row>
    <row r="416" spans="1:10" x14ac:dyDescent="0.25">
      <c r="A416" s="11" t="s">
        <v>208</v>
      </c>
      <c r="B416" s="178">
        <f t="shared" si="28"/>
        <v>19.012164792387544</v>
      </c>
      <c r="D416" s="243"/>
      <c r="E416" s="243" t="s">
        <v>15</v>
      </c>
      <c r="F416" s="243">
        <v>593000</v>
      </c>
      <c r="G416" s="238">
        <f t="shared" si="29"/>
        <v>4.3602941176470587E-2</v>
      </c>
      <c r="H416" s="243"/>
      <c r="I416" s="243"/>
      <c r="J416" s="76"/>
    </row>
    <row r="417" spans="1:10" x14ac:dyDescent="0.25">
      <c r="A417" s="11" t="s">
        <v>208</v>
      </c>
      <c r="B417" s="178">
        <f t="shared" si="28"/>
        <v>1.8564062499999999E-4</v>
      </c>
      <c r="D417" s="243"/>
      <c r="E417" s="243" t="s">
        <v>212</v>
      </c>
      <c r="F417" s="243">
        <v>1853</v>
      </c>
      <c r="G417" s="238">
        <f t="shared" si="29"/>
        <v>1.3625000000000001E-4</v>
      </c>
      <c r="H417" s="243"/>
      <c r="I417" s="243"/>
      <c r="J417" s="76"/>
    </row>
    <row r="418" spans="1:10" x14ac:dyDescent="0.25">
      <c r="A418" s="11" t="s">
        <v>208</v>
      </c>
      <c r="B418" s="178">
        <f t="shared" si="28"/>
        <v>6.25E-2</v>
      </c>
      <c r="D418" s="243"/>
      <c r="E418" s="243" t="s">
        <v>213</v>
      </c>
      <c r="F418" s="243">
        <v>34000</v>
      </c>
      <c r="G418" s="238">
        <f t="shared" si="29"/>
        <v>2.5000000000000001E-3</v>
      </c>
      <c r="H418" s="243"/>
      <c r="I418" s="243"/>
      <c r="J418" s="76"/>
    </row>
    <row r="419" spans="1:10" x14ac:dyDescent="0.25">
      <c r="A419" s="11" t="s">
        <v>208</v>
      </c>
      <c r="B419" s="178">
        <f t="shared" si="28"/>
        <v>0</v>
      </c>
      <c r="D419" s="243"/>
      <c r="E419" s="243" t="s">
        <v>214</v>
      </c>
      <c r="F419" s="243"/>
      <c r="G419" s="238">
        <f t="shared" si="29"/>
        <v>0</v>
      </c>
      <c r="H419" s="243"/>
      <c r="I419" s="243"/>
      <c r="J419" s="76"/>
    </row>
    <row r="420" spans="1:10" x14ac:dyDescent="0.25">
      <c r="A420" s="11" t="s">
        <v>208</v>
      </c>
      <c r="B420" s="178">
        <f t="shared" si="28"/>
        <v>7.3816095371972328E-4</v>
      </c>
      <c r="D420" s="243"/>
      <c r="E420" s="243" t="s">
        <v>221</v>
      </c>
      <c r="F420" s="243">
        <v>3695</v>
      </c>
      <c r="G420" s="238">
        <f t="shared" si="29"/>
        <v>2.7169117647058826E-4</v>
      </c>
      <c r="H420" s="243"/>
      <c r="I420" s="243"/>
      <c r="J420" s="76"/>
    </row>
    <row r="421" spans="1:10" x14ac:dyDescent="0.25">
      <c r="A421" s="11" t="s">
        <v>208</v>
      </c>
      <c r="B421" s="178">
        <f t="shared" si="28"/>
        <v>0</v>
      </c>
      <c r="D421" s="243"/>
      <c r="E421" s="243" t="s">
        <v>222</v>
      </c>
      <c r="F421" s="243"/>
      <c r="G421" s="238">
        <f t="shared" si="29"/>
        <v>0</v>
      </c>
      <c r="H421" s="243"/>
      <c r="I421" s="243"/>
      <c r="J421" s="76"/>
    </row>
    <row r="422" spans="1:10" x14ac:dyDescent="0.25">
      <c r="A422" s="11" t="s">
        <v>208</v>
      </c>
      <c r="B422" s="178">
        <f t="shared" si="28"/>
        <v>1.1211072664359858E-2</v>
      </c>
      <c r="D422" s="243"/>
      <c r="E422" s="243" t="s">
        <v>134</v>
      </c>
      <c r="F422" s="243">
        <v>14400</v>
      </c>
      <c r="G422" s="238">
        <f t="shared" si="29"/>
        <v>1.0588235294117646E-3</v>
      </c>
      <c r="H422" s="243"/>
      <c r="I422" s="243"/>
      <c r="J422" s="76"/>
    </row>
    <row r="423" spans="1:10" x14ac:dyDescent="0.25">
      <c r="A423" s="11" t="s">
        <v>208</v>
      </c>
      <c r="B423" s="178">
        <f t="shared" si="28"/>
        <v>5.4065743944636683E-3</v>
      </c>
      <c r="D423" s="243"/>
      <c r="E423" s="243" t="s">
        <v>108</v>
      </c>
      <c r="F423" s="243">
        <v>10000</v>
      </c>
      <c r="G423" s="238">
        <f t="shared" si="29"/>
        <v>7.3529411764705881E-4</v>
      </c>
      <c r="H423" s="243"/>
      <c r="I423" s="243"/>
      <c r="J423" s="76"/>
    </row>
    <row r="424" spans="1:10" x14ac:dyDescent="0.25">
      <c r="A424" s="11" t="s">
        <v>208</v>
      </c>
      <c r="B424" s="178">
        <f t="shared" si="28"/>
        <v>0</v>
      </c>
      <c r="D424" s="243"/>
      <c r="E424" s="243" t="s">
        <v>215</v>
      </c>
      <c r="F424" s="243"/>
      <c r="G424" s="238"/>
      <c r="H424" s="243"/>
      <c r="I424" s="243"/>
      <c r="J424" s="76"/>
    </row>
    <row r="425" spans="1:10" x14ac:dyDescent="0.25">
      <c r="A425" s="11" t="s">
        <v>208</v>
      </c>
      <c r="B425" s="178">
        <f t="shared" si="28"/>
        <v>5.3646734429065736E-2</v>
      </c>
      <c r="D425" s="243"/>
      <c r="E425" s="243" t="s">
        <v>216</v>
      </c>
      <c r="F425" s="243">
        <v>31500</v>
      </c>
      <c r="G425" s="238">
        <f t="shared" si="29"/>
        <v>2.3161764705882351E-3</v>
      </c>
      <c r="H425" s="243"/>
      <c r="I425" s="243"/>
      <c r="J425" s="76"/>
    </row>
    <row r="426" spans="1:10" x14ac:dyDescent="0.25">
      <c r="A426" s="11" t="s">
        <v>208</v>
      </c>
      <c r="B426" s="178">
        <f t="shared" si="28"/>
        <v>74.229120841046708</v>
      </c>
      <c r="D426" s="243"/>
      <c r="E426" s="243" t="s">
        <v>23</v>
      </c>
      <c r="F426" s="243">
        <v>1171726</v>
      </c>
      <c r="G426" s="238">
        <f t="shared" si="29"/>
        <v>8.6156323529411771E-2</v>
      </c>
      <c r="H426" s="243"/>
      <c r="I426" s="243"/>
      <c r="J426" s="76"/>
    </row>
    <row r="427" spans="1:10" x14ac:dyDescent="0.25">
      <c r="A427" s="11" t="s">
        <v>208</v>
      </c>
      <c r="B427" s="178">
        <f t="shared" si="28"/>
        <v>0.9563689446366781</v>
      </c>
      <c r="D427" s="243"/>
      <c r="E427" s="243" t="s">
        <v>24</v>
      </c>
      <c r="F427" s="243">
        <v>133000</v>
      </c>
      <c r="G427" s="238">
        <f t="shared" si="29"/>
        <v>9.779411764705882E-3</v>
      </c>
      <c r="H427" s="243"/>
      <c r="I427" s="243"/>
      <c r="J427" s="76"/>
    </row>
    <row r="428" spans="1:10" x14ac:dyDescent="0.25">
      <c r="A428" s="11" t="s">
        <v>208</v>
      </c>
      <c r="B428" s="178">
        <f t="shared" si="28"/>
        <v>0</v>
      </c>
      <c r="D428" s="243"/>
      <c r="E428" s="243" t="s">
        <v>111</v>
      </c>
      <c r="F428" s="243"/>
      <c r="G428" s="238">
        <f t="shared" si="29"/>
        <v>0</v>
      </c>
      <c r="H428" s="243"/>
      <c r="I428" s="243"/>
      <c r="J428" s="76"/>
    </row>
    <row r="429" spans="1:10" x14ac:dyDescent="0.25">
      <c r="A429" s="11" t="s">
        <v>208</v>
      </c>
      <c r="B429" s="178">
        <f t="shared" si="28"/>
        <v>12.981185121107265</v>
      </c>
      <c r="D429" s="243"/>
      <c r="E429" s="243" t="s">
        <v>41</v>
      </c>
      <c r="F429" s="243">
        <v>490000</v>
      </c>
      <c r="G429" s="238">
        <f t="shared" si="29"/>
        <v>3.6029411764705879E-2</v>
      </c>
      <c r="H429" s="243"/>
      <c r="I429" s="243"/>
      <c r="J429" s="76"/>
    </row>
    <row r="430" spans="1:10" x14ac:dyDescent="0.25">
      <c r="A430" s="11" t="s">
        <v>208</v>
      </c>
      <c r="B430" s="178">
        <f t="shared" si="28"/>
        <v>7.785467128027683E-3</v>
      </c>
      <c r="D430" s="243"/>
      <c r="E430" s="243" t="s">
        <v>220</v>
      </c>
      <c r="F430" s="243">
        <v>12000</v>
      </c>
      <c r="G430" s="238">
        <f t="shared" si="29"/>
        <v>8.8235294117647062E-4</v>
      </c>
      <c r="H430" s="243"/>
      <c r="I430" s="243"/>
      <c r="J430" s="76"/>
    </row>
    <row r="431" spans="1:10" x14ac:dyDescent="0.25">
      <c r="A431" s="11" t="s">
        <v>208</v>
      </c>
      <c r="B431" s="178">
        <f t="shared" si="28"/>
        <v>0</v>
      </c>
      <c r="D431" s="243"/>
      <c r="E431" s="243" t="s">
        <v>170</v>
      </c>
      <c r="F431" s="243"/>
      <c r="G431" s="238"/>
      <c r="H431" s="243"/>
      <c r="I431" s="243"/>
      <c r="J431" s="76"/>
    </row>
    <row r="432" spans="1:10" x14ac:dyDescent="0.25">
      <c r="A432" s="11" t="s">
        <v>208</v>
      </c>
      <c r="B432" s="178">
        <f t="shared" si="28"/>
        <v>0</v>
      </c>
      <c r="D432" s="243"/>
      <c r="E432" s="243" t="s">
        <v>154</v>
      </c>
      <c r="F432" s="243"/>
      <c r="G432" s="238"/>
      <c r="H432" s="243"/>
      <c r="I432" s="243"/>
      <c r="J432" s="76"/>
    </row>
    <row r="433" spans="1:10" x14ac:dyDescent="0.25">
      <c r="A433" s="11" t="s">
        <v>208</v>
      </c>
      <c r="B433" s="178">
        <f t="shared" si="28"/>
        <v>1.6955017301038063E-3</v>
      </c>
      <c r="D433" s="243"/>
      <c r="E433" s="243" t="s">
        <v>181</v>
      </c>
      <c r="F433" s="243">
        <v>5600</v>
      </c>
      <c r="G433" s="238">
        <f t="shared" si="29"/>
        <v>4.1176470588235296E-4</v>
      </c>
      <c r="H433" s="243"/>
      <c r="I433" s="243"/>
      <c r="J433" s="76"/>
    </row>
    <row r="434" spans="1:10" x14ac:dyDescent="0.25">
      <c r="A434" s="11" t="s">
        <v>208</v>
      </c>
      <c r="B434" s="178">
        <f t="shared" si="28"/>
        <v>0</v>
      </c>
      <c r="D434" s="243"/>
      <c r="E434" s="243" t="s">
        <v>26</v>
      </c>
      <c r="F434" s="243"/>
      <c r="G434" s="238"/>
      <c r="H434" s="243"/>
      <c r="I434" s="243"/>
      <c r="J434" s="76"/>
    </row>
    <row r="435" spans="1:10" x14ac:dyDescent="0.25">
      <c r="A435" s="11" t="s">
        <v>208</v>
      </c>
      <c r="B435" s="178">
        <f t="shared" si="28"/>
        <v>5.8832642666522483</v>
      </c>
      <c r="D435" s="243"/>
      <c r="E435" s="243" t="s">
        <v>217</v>
      </c>
      <c r="F435" s="243">
        <v>329874</v>
      </c>
      <c r="G435" s="238">
        <f t="shared" si="29"/>
        <v>2.4255441176470587E-2</v>
      </c>
      <c r="H435" s="243"/>
      <c r="I435" s="243"/>
      <c r="J435" s="76"/>
    </row>
    <row r="436" spans="1:10" x14ac:dyDescent="0.25">
      <c r="A436" s="11" t="s">
        <v>208</v>
      </c>
      <c r="B436" s="178">
        <f t="shared" si="28"/>
        <v>0.93783558742430795</v>
      </c>
      <c r="D436" s="243"/>
      <c r="E436" s="243" t="s">
        <v>194</v>
      </c>
      <c r="F436" s="243">
        <v>131705</v>
      </c>
      <c r="G436" s="238">
        <f t="shared" si="29"/>
        <v>9.6841911764705881E-3</v>
      </c>
      <c r="H436" s="243"/>
      <c r="I436" s="243"/>
      <c r="J436" s="76"/>
    </row>
    <row r="437" spans="1:10" x14ac:dyDescent="0.25">
      <c r="A437" s="11" t="s">
        <v>208</v>
      </c>
      <c r="B437" s="178">
        <f t="shared" si="28"/>
        <v>1.3516435986159171E-3</v>
      </c>
      <c r="D437" s="243"/>
      <c r="E437" s="243" t="s">
        <v>165</v>
      </c>
      <c r="F437" s="243">
        <v>5000</v>
      </c>
      <c r="G437" s="238">
        <f t="shared" si="29"/>
        <v>3.6764705882352941E-4</v>
      </c>
      <c r="H437" s="243"/>
      <c r="I437" s="243"/>
      <c r="J437" s="76"/>
    </row>
    <row r="438" spans="1:10" x14ac:dyDescent="0.25">
      <c r="A438" s="11" t="s">
        <v>208</v>
      </c>
      <c r="B438" s="178">
        <f t="shared" si="28"/>
        <v>1.7540665224913495E-2</v>
      </c>
      <c r="D438" s="243"/>
      <c r="E438" s="243" t="s">
        <v>84</v>
      </c>
      <c r="F438" s="243">
        <v>18012</v>
      </c>
      <c r="G438" s="238">
        <f t="shared" si="29"/>
        <v>1.3244117647058823E-3</v>
      </c>
      <c r="H438" s="243"/>
      <c r="I438" s="243"/>
      <c r="J438" s="76"/>
    </row>
    <row r="439" spans="1:10" x14ac:dyDescent="0.25">
      <c r="A439" s="11" t="s">
        <v>208</v>
      </c>
      <c r="B439" s="178">
        <f t="shared" si="28"/>
        <v>0</v>
      </c>
      <c r="D439" s="243"/>
      <c r="E439" s="243" t="s">
        <v>117</v>
      </c>
      <c r="F439" s="243"/>
      <c r="G439" s="238"/>
      <c r="H439" s="243"/>
      <c r="I439" s="243"/>
      <c r="J439" s="76"/>
    </row>
    <row r="440" spans="1:10" x14ac:dyDescent="0.25">
      <c r="A440" s="11" t="s">
        <v>208</v>
      </c>
      <c r="B440" s="178">
        <f t="shared" si="28"/>
        <v>0</v>
      </c>
      <c r="D440" s="243"/>
      <c r="E440" s="243" t="s">
        <v>28</v>
      </c>
      <c r="F440" s="243"/>
      <c r="G440" s="238"/>
      <c r="H440" s="243"/>
      <c r="I440" s="243"/>
      <c r="J440" s="76"/>
    </row>
    <row r="441" spans="1:10" x14ac:dyDescent="0.25">
      <c r="A441" s="11" t="s">
        <v>208</v>
      </c>
      <c r="B441" s="178">
        <f t="shared" si="28"/>
        <v>2.25</v>
      </c>
      <c r="D441" s="243"/>
      <c r="E441" s="243" t="s">
        <v>184</v>
      </c>
      <c r="F441" s="243">
        <v>204000</v>
      </c>
      <c r="G441" s="238">
        <f t="shared" si="29"/>
        <v>1.4999999999999999E-2</v>
      </c>
      <c r="H441" s="243"/>
      <c r="I441" s="243"/>
      <c r="J441" s="76"/>
    </row>
    <row r="442" spans="1:10" x14ac:dyDescent="0.25">
      <c r="A442" s="11" t="s">
        <v>208</v>
      </c>
      <c r="B442" s="178">
        <f t="shared" si="28"/>
        <v>38.563460737943345</v>
      </c>
      <c r="D442" s="243"/>
      <c r="E442" s="243" t="s">
        <v>92</v>
      </c>
      <c r="F442" s="243">
        <v>844553</v>
      </c>
      <c r="G442" s="238">
        <f t="shared" si="29"/>
        <v>6.209948529411765E-2</v>
      </c>
      <c r="H442" s="243"/>
      <c r="I442" s="243"/>
      <c r="J442" s="76"/>
    </row>
    <row r="443" spans="1:10" x14ac:dyDescent="0.25">
      <c r="A443" s="11" t="s">
        <v>208</v>
      </c>
      <c r="B443" s="178">
        <f t="shared" si="28"/>
        <v>1.8232942041522496E-2</v>
      </c>
      <c r="D443" s="243"/>
      <c r="E443" s="243" t="s">
        <v>158</v>
      </c>
      <c r="F443" s="243">
        <v>18364</v>
      </c>
      <c r="G443" s="238">
        <f t="shared" si="29"/>
        <v>1.3502941176470589E-3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8"/>
        <v>13.668243944636677</v>
      </c>
      <c r="D444" s="243"/>
      <c r="E444" s="243" t="s">
        <v>118</v>
      </c>
      <c r="F444" s="243">
        <v>502800</v>
      </c>
      <c r="G444" s="238">
        <f t="shared" si="29"/>
        <v>3.6970588235294116E-2</v>
      </c>
      <c r="H444" s="243"/>
      <c r="I444" s="243"/>
      <c r="J444" s="76"/>
    </row>
    <row r="445" spans="1:10" x14ac:dyDescent="0.25">
      <c r="A445" s="11" t="s">
        <v>208</v>
      </c>
      <c r="B445" s="178">
        <f t="shared" si="28"/>
        <v>0.32244861207828729</v>
      </c>
      <c r="D445" s="243"/>
      <c r="E445" s="243" t="s">
        <v>218</v>
      </c>
      <c r="F445" s="243">
        <v>77227</v>
      </c>
      <c r="G445" s="238">
        <f t="shared" si="29"/>
        <v>5.6784558823529414E-3</v>
      </c>
      <c r="H445" s="243"/>
      <c r="I445" s="243"/>
      <c r="J445" s="76"/>
    </row>
    <row r="446" spans="1:10" x14ac:dyDescent="0.25">
      <c r="A446" s="11" t="s">
        <v>208</v>
      </c>
      <c r="B446" s="178">
        <f t="shared" si="28"/>
        <v>1.943974070069204E-2</v>
      </c>
      <c r="D446" s="243"/>
      <c r="E446" s="243" t="s">
        <v>29</v>
      </c>
      <c r="F446" s="243">
        <v>18962</v>
      </c>
      <c r="G446" s="238">
        <f t="shared" si="29"/>
        <v>1.3942647058823529E-3</v>
      </c>
      <c r="H446" s="243"/>
      <c r="I446" s="243"/>
      <c r="J446" s="76"/>
    </row>
    <row r="447" spans="1:10" x14ac:dyDescent="0.25">
      <c r="A447" s="11" t="s">
        <v>208</v>
      </c>
      <c r="B447" s="178">
        <f t="shared" si="28"/>
        <v>26.115105968858131</v>
      </c>
      <c r="D447" s="243"/>
      <c r="E447" s="243" t="s">
        <v>16</v>
      </c>
      <c r="F447" s="243">
        <v>695000</v>
      </c>
      <c r="G447" s="238">
        <f t="shared" si="29"/>
        <v>5.1102941176470587E-2</v>
      </c>
      <c r="H447" s="243"/>
      <c r="I447" s="243"/>
      <c r="J447" s="76"/>
    </row>
    <row r="448" spans="1:10" x14ac:dyDescent="0.25">
      <c r="A448" s="11" t="s">
        <v>208</v>
      </c>
      <c r="B448" s="178">
        <f t="shared" si="28"/>
        <v>3.460207612456747E-5</v>
      </c>
      <c r="D448" s="243"/>
      <c r="E448" s="243" t="s">
        <v>219</v>
      </c>
      <c r="F448" s="243">
        <v>800</v>
      </c>
      <c r="G448" s="238">
        <f t="shared" si="29"/>
        <v>5.8823529411764708E-5</v>
      </c>
      <c r="H448" s="243"/>
      <c r="I448" s="243"/>
      <c r="J448" s="76"/>
    </row>
    <row r="449" spans="1:11" x14ac:dyDescent="0.25">
      <c r="A449" s="11" t="s">
        <v>208</v>
      </c>
      <c r="B449" s="178">
        <f t="shared" si="28"/>
        <v>7.3616457612456734E-2</v>
      </c>
      <c r="D449" s="243"/>
      <c r="E449" s="243" t="s">
        <v>37</v>
      </c>
      <c r="F449" s="243">
        <v>36900</v>
      </c>
      <c r="G449" s="238">
        <f t="shared" si="29"/>
        <v>2.7132352941176469E-3</v>
      </c>
      <c r="H449" s="243"/>
      <c r="I449" s="243"/>
      <c r="J449" s="76"/>
    </row>
    <row r="450" spans="1:11" x14ac:dyDescent="0.25">
      <c r="A450" s="11" t="s">
        <v>208</v>
      </c>
      <c r="B450" s="178">
        <f t="shared" si="28"/>
        <v>0</v>
      </c>
      <c r="D450" s="243"/>
      <c r="E450" s="243" t="s">
        <v>120</v>
      </c>
      <c r="F450" s="243"/>
      <c r="G450" s="238"/>
      <c r="H450" s="243"/>
      <c r="I450" s="243"/>
      <c r="J450" s="76"/>
    </row>
    <row r="451" spans="1:11" x14ac:dyDescent="0.25">
      <c r="A451" s="11" t="s">
        <v>208</v>
      </c>
      <c r="B451" s="178">
        <f t="shared" si="28"/>
        <v>0.90794274010596887</v>
      </c>
      <c r="D451" s="243"/>
      <c r="E451" s="243" t="s">
        <v>121</v>
      </c>
      <c r="F451" s="243">
        <v>129589</v>
      </c>
      <c r="G451" s="238">
        <f t="shared" si="29"/>
        <v>9.5286029411764707E-3</v>
      </c>
      <c r="H451" s="243"/>
      <c r="I451" s="243"/>
      <c r="J451" s="76"/>
    </row>
    <row r="452" spans="1:11" x14ac:dyDescent="0.25">
      <c r="A452" s="11" t="s">
        <v>208</v>
      </c>
      <c r="B452" s="178">
        <f t="shared" si="28"/>
        <v>0</v>
      </c>
      <c r="D452" s="243"/>
      <c r="E452" s="243" t="s">
        <v>32</v>
      </c>
      <c r="F452" s="243"/>
      <c r="G452" s="238"/>
      <c r="H452" s="243"/>
      <c r="I452" s="243"/>
      <c r="J452" s="76"/>
    </row>
    <row r="453" spans="1:11" x14ac:dyDescent="0.25">
      <c r="A453" s="11" t="s">
        <v>208</v>
      </c>
      <c r="B453" s="178">
        <f t="shared" si="28"/>
        <v>0.31392949826989619</v>
      </c>
      <c r="D453" s="243"/>
      <c r="E453" s="243" t="s">
        <v>174</v>
      </c>
      <c r="F453" s="243">
        <v>76200</v>
      </c>
      <c r="G453" s="238">
        <f t="shared" si="29"/>
        <v>5.6029411764705883E-3</v>
      </c>
      <c r="H453" s="243"/>
      <c r="I453" s="243"/>
      <c r="J453" s="76"/>
    </row>
    <row r="454" spans="1:11" x14ac:dyDescent="0.25">
      <c r="A454" s="11" t="s">
        <v>208</v>
      </c>
      <c r="B454" s="178">
        <f t="shared" si="28"/>
        <v>9.6373724048442924E-4</v>
      </c>
      <c r="D454" s="243"/>
      <c r="E454" s="243" t="s">
        <v>46</v>
      </c>
      <c r="F454" s="243">
        <v>4222</v>
      </c>
      <c r="G454" s="238">
        <f t="shared" si="29"/>
        <v>3.1044117647058826E-4</v>
      </c>
      <c r="H454" s="243"/>
      <c r="I454" s="243"/>
      <c r="J454" s="76"/>
    </row>
    <row r="455" spans="1:11" x14ac:dyDescent="0.25">
      <c r="A455" s="11" t="s">
        <v>208</v>
      </c>
      <c r="B455" s="178">
        <f t="shared" si="28"/>
        <v>0.1258840835315744</v>
      </c>
      <c r="D455" s="243"/>
      <c r="E455" s="243" t="s">
        <v>31</v>
      </c>
      <c r="F455" s="243">
        <v>48253</v>
      </c>
      <c r="G455" s="238">
        <f t="shared" si="29"/>
        <v>3.5480147058823529E-3</v>
      </c>
      <c r="H455" s="243"/>
      <c r="I455" s="243"/>
      <c r="J455" s="76"/>
    </row>
    <row r="456" spans="1:11" x14ac:dyDescent="0.25">
      <c r="A456" s="11" t="s">
        <v>208</v>
      </c>
      <c r="B456" s="178">
        <f t="shared" si="28"/>
        <v>70.263840830449809</v>
      </c>
      <c r="D456" s="243"/>
      <c r="E456" s="243" t="s">
        <v>38</v>
      </c>
      <c r="F456" s="243">
        <v>1140000</v>
      </c>
      <c r="G456" s="238">
        <f t="shared" si="29"/>
        <v>8.38235294117647E-2</v>
      </c>
      <c r="H456" s="243"/>
      <c r="I456" s="243"/>
      <c r="J456" s="76"/>
    </row>
    <row r="457" spans="1:11" x14ac:dyDescent="0.25">
      <c r="A457" s="11" t="s">
        <v>208</v>
      </c>
      <c r="B457" s="178">
        <f t="shared" si="28"/>
        <v>0.34602076124567477</v>
      </c>
      <c r="D457" s="243"/>
      <c r="E457" s="243" t="s">
        <v>129</v>
      </c>
      <c r="F457" s="243">
        <v>80000</v>
      </c>
      <c r="G457" s="238">
        <f t="shared" si="29"/>
        <v>5.8823529411764705E-3</v>
      </c>
      <c r="H457" s="243"/>
      <c r="I457" s="243"/>
      <c r="J457" s="76"/>
    </row>
    <row r="458" spans="1:11" x14ac:dyDescent="0.25">
      <c r="A458" s="11" t="s">
        <v>208</v>
      </c>
      <c r="B458" s="178">
        <f t="shared" si="28"/>
        <v>5.8877595155709352</v>
      </c>
      <c r="D458" s="243"/>
      <c r="E458" s="243" t="s">
        <v>89</v>
      </c>
      <c r="F458" s="243">
        <v>330000</v>
      </c>
      <c r="G458" s="238">
        <f t="shared" si="29"/>
        <v>2.4264705882352942E-2</v>
      </c>
      <c r="H458" s="243"/>
      <c r="I458" s="243"/>
      <c r="J458" s="76"/>
    </row>
    <row r="459" spans="1:11" x14ac:dyDescent="0.25">
      <c r="A459" s="150" t="s">
        <v>208</v>
      </c>
      <c r="B459" s="131">
        <f t="shared" si="28"/>
        <v>3.3845177335640141E-4</v>
      </c>
      <c r="C459" s="150"/>
      <c r="D459" s="12"/>
      <c r="E459" s="12" t="s">
        <v>86</v>
      </c>
      <c r="F459" s="12">
        <v>2502</v>
      </c>
      <c r="G459" s="237">
        <f t="shared" si="29"/>
        <v>1.8397058823529412E-4</v>
      </c>
      <c r="H459" s="12"/>
      <c r="I459" s="12"/>
      <c r="J459" s="147"/>
      <c r="K459" s="12"/>
    </row>
    <row r="460" spans="1:11" x14ac:dyDescent="0.25">
      <c r="A460" s="11" t="s">
        <v>224</v>
      </c>
      <c r="B460" s="178">
        <f>POWER((F460/$J$460)*100, 2)</f>
        <v>9.3270351432513596E-3</v>
      </c>
      <c r="C460" s="11">
        <f>SUM(B460:B504)</f>
        <v>1034.6259566386912</v>
      </c>
      <c r="D460" s="250"/>
      <c r="E460" s="250" t="s">
        <v>225</v>
      </c>
      <c r="F460" s="250">
        <v>8576</v>
      </c>
      <c r="G460" s="238">
        <f>F460/$J$460</f>
        <v>9.6576576576576573E-4</v>
      </c>
      <c r="H460" s="250"/>
      <c r="I460" s="250"/>
      <c r="J460" s="76">
        <v>8880000</v>
      </c>
      <c r="K460" s="250"/>
    </row>
    <row r="461" spans="1:11" x14ac:dyDescent="0.25">
      <c r="A461" s="11" t="s">
        <v>224</v>
      </c>
      <c r="B461" s="178">
        <f t="shared" ref="B461:B504" si="30">POWER((F461/$J$460)*100, 2)</f>
        <v>0.17667443097658464</v>
      </c>
      <c r="D461" s="250"/>
      <c r="E461" s="250" t="s">
        <v>81</v>
      </c>
      <c r="F461" s="250">
        <v>37325</v>
      </c>
      <c r="G461" s="238">
        <f t="shared" ref="G461:G504" si="31">F461/$J$460</f>
        <v>4.2032657657657653E-3</v>
      </c>
      <c r="H461" s="250"/>
      <c r="I461" s="250"/>
      <c r="J461" s="76"/>
      <c r="K461" s="250"/>
    </row>
    <row r="462" spans="1:11" x14ac:dyDescent="0.25">
      <c r="A462" s="11" t="s">
        <v>224</v>
      </c>
      <c r="B462" s="178">
        <f t="shared" si="30"/>
        <v>273.66399338527714</v>
      </c>
      <c r="D462" s="250"/>
      <c r="E462" s="250" t="s">
        <v>5</v>
      </c>
      <c r="F462" s="250">
        <v>1469000</v>
      </c>
      <c r="G462" s="238">
        <f t="shared" si="31"/>
        <v>0.16542792792792793</v>
      </c>
      <c r="H462" s="250"/>
      <c r="I462" s="250"/>
      <c r="J462" s="76"/>
      <c r="K462" s="250"/>
    </row>
    <row r="463" spans="1:11" x14ac:dyDescent="0.25">
      <c r="A463" s="11" t="s">
        <v>224</v>
      </c>
      <c r="B463" s="178">
        <f t="shared" si="30"/>
        <v>2.5412237445215484</v>
      </c>
      <c r="D463" s="250"/>
      <c r="E463" s="250" t="s">
        <v>93</v>
      </c>
      <c r="F463" s="250">
        <v>141558</v>
      </c>
      <c r="G463" s="238">
        <f t="shared" si="31"/>
        <v>1.5941216216216216E-2</v>
      </c>
      <c r="H463" s="250"/>
      <c r="I463" s="250"/>
      <c r="J463" s="76"/>
      <c r="K463" s="250"/>
    </row>
    <row r="464" spans="1:11" x14ac:dyDescent="0.25">
      <c r="A464" s="11" t="s">
        <v>224</v>
      </c>
      <c r="B464" s="178">
        <f t="shared" si="30"/>
        <v>1.1413440467494523E-5</v>
      </c>
      <c r="D464" s="250"/>
      <c r="E464" s="250" t="s">
        <v>39</v>
      </c>
      <c r="F464" s="250">
        <v>300</v>
      </c>
      <c r="G464" s="238">
        <f t="shared" si="31"/>
        <v>3.3783783783783784E-5</v>
      </c>
      <c r="H464" s="250"/>
      <c r="I464" s="250"/>
      <c r="J464" s="76"/>
      <c r="K464" s="250"/>
    </row>
    <row r="465" spans="1:11" x14ac:dyDescent="0.25">
      <c r="A465" s="11" t="s">
        <v>224</v>
      </c>
      <c r="B465" s="178">
        <f t="shared" si="30"/>
        <v>2.3572968561044156</v>
      </c>
      <c r="D465" s="250"/>
      <c r="E465" s="250" t="s">
        <v>6</v>
      </c>
      <c r="F465" s="250">
        <v>136339</v>
      </c>
      <c r="G465" s="238">
        <f t="shared" si="31"/>
        <v>1.5353490990990992E-2</v>
      </c>
      <c r="H465" s="250"/>
      <c r="I465" s="250"/>
      <c r="J465" s="76"/>
      <c r="K465" s="250"/>
    </row>
    <row r="466" spans="1:11" x14ac:dyDescent="0.25">
      <c r="A466" s="11" t="s">
        <v>224</v>
      </c>
      <c r="B466" s="178">
        <f t="shared" si="30"/>
        <v>2.81544213132051E-2</v>
      </c>
      <c r="D466" s="250"/>
      <c r="E466" s="250" t="s">
        <v>101</v>
      </c>
      <c r="F466" s="250">
        <v>14900</v>
      </c>
      <c r="G466" s="238">
        <f t="shared" si="31"/>
        <v>1.6779279279279279E-3</v>
      </c>
      <c r="H466" s="250"/>
      <c r="I466" s="250"/>
      <c r="J466" s="76"/>
      <c r="K466" s="250"/>
    </row>
    <row r="467" spans="1:11" x14ac:dyDescent="0.25">
      <c r="A467" s="11" t="s">
        <v>224</v>
      </c>
      <c r="B467" s="178">
        <f t="shared" si="30"/>
        <v>2.4150840029218405E-6</v>
      </c>
      <c r="D467" s="250"/>
      <c r="E467" s="250" t="s">
        <v>102</v>
      </c>
      <c r="F467" s="250">
        <v>138</v>
      </c>
      <c r="G467" s="238">
        <f t="shared" si="31"/>
        <v>1.5540540540540541E-5</v>
      </c>
      <c r="H467" s="250"/>
      <c r="I467" s="250"/>
      <c r="J467" s="76"/>
      <c r="K467" s="250"/>
    </row>
    <row r="468" spans="1:11" x14ac:dyDescent="0.25">
      <c r="A468" s="11" t="s">
        <v>224</v>
      </c>
      <c r="B468" s="178">
        <f t="shared" si="30"/>
        <v>106.45684811500692</v>
      </c>
      <c r="D468" s="250"/>
      <c r="E468" s="250" t="s">
        <v>82</v>
      </c>
      <c r="F468" s="250">
        <v>916220</v>
      </c>
      <c r="G468" s="238">
        <f t="shared" si="31"/>
        <v>0.10317792792792793</v>
      </c>
      <c r="H468" s="250"/>
      <c r="I468" s="250"/>
      <c r="J468" s="76"/>
      <c r="K468" s="250"/>
    </row>
    <row r="469" spans="1:11" x14ac:dyDescent="0.25">
      <c r="A469" s="11" t="s">
        <v>224</v>
      </c>
      <c r="B469" s="178">
        <f t="shared" si="30"/>
        <v>0.16582688106180501</v>
      </c>
      <c r="D469" s="250"/>
      <c r="E469" s="250" t="s">
        <v>151</v>
      </c>
      <c r="F469" s="250">
        <v>36161</v>
      </c>
      <c r="G469" s="238">
        <f t="shared" si="31"/>
        <v>4.0721846846846843E-3</v>
      </c>
      <c r="H469" s="250"/>
      <c r="I469" s="250"/>
      <c r="J469" s="76"/>
      <c r="K469" s="250"/>
    </row>
    <row r="470" spans="1:11" x14ac:dyDescent="0.25">
      <c r="A470" s="11" t="s">
        <v>224</v>
      </c>
      <c r="B470" s="178">
        <f t="shared" si="30"/>
        <v>304.67545247950648</v>
      </c>
      <c r="D470" s="250"/>
      <c r="E470" s="250" t="s">
        <v>226</v>
      </c>
      <c r="F470" s="250">
        <v>1550000</v>
      </c>
      <c r="G470" s="238">
        <f t="shared" si="31"/>
        <v>0.17454954954954954</v>
      </c>
      <c r="H470" s="250"/>
      <c r="I470" s="250"/>
      <c r="J470" s="76"/>
      <c r="K470" s="250"/>
    </row>
    <row r="471" spans="1:11" x14ac:dyDescent="0.25">
      <c r="A471" s="11" t="s">
        <v>224</v>
      </c>
      <c r="B471" s="178">
        <f t="shared" si="30"/>
        <v>8.6943024105186269E-5</v>
      </c>
      <c r="D471" s="250"/>
      <c r="E471" s="250" t="s">
        <v>213</v>
      </c>
      <c r="F471" s="251">
        <v>828</v>
      </c>
      <c r="G471" s="238">
        <f t="shared" si="31"/>
        <v>9.3243243243243244E-5</v>
      </c>
      <c r="H471" s="250"/>
      <c r="I471" s="250"/>
      <c r="J471" s="76"/>
      <c r="K471" s="250"/>
    </row>
    <row r="472" spans="1:11" x14ac:dyDescent="0.25">
      <c r="A472" s="11" t="s">
        <v>224</v>
      </c>
      <c r="B472" s="178">
        <f t="shared" si="30"/>
        <v>0</v>
      </c>
      <c r="D472" s="250"/>
      <c r="E472" s="250" t="s">
        <v>222</v>
      </c>
      <c r="F472" s="251"/>
      <c r="G472" s="238">
        <f t="shared" si="31"/>
        <v>0</v>
      </c>
      <c r="H472" s="250"/>
      <c r="I472" s="250"/>
      <c r="J472" s="76"/>
      <c r="K472" s="250"/>
    </row>
    <row r="473" spans="1:11" x14ac:dyDescent="0.25">
      <c r="A473" s="11" t="s">
        <v>224</v>
      </c>
      <c r="B473" s="178">
        <f t="shared" si="30"/>
        <v>0.15534960636311984</v>
      </c>
      <c r="D473" s="250"/>
      <c r="E473" s="250" t="s">
        <v>134</v>
      </c>
      <c r="F473" s="250">
        <v>35000</v>
      </c>
      <c r="G473" s="238">
        <f t="shared" si="31"/>
        <v>3.9414414414414411E-3</v>
      </c>
      <c r="H473" s="250"/>
      <c r="I473" s="250"/>
      <c r="J473" s="76"/>
      <c r="K473" s="250"/>
    </row>
    <row r="474" spans="1:11" x14ac:dyDescent="0.25">
      <c r="A474" s="11" t="s">
        <v>224</v>
      </c>
      <c r="B474" s="178">
        <f t="shared" si="30"/>
        <v>2.0290560831101371E-5</v>
      </c>
      <c r="D474" s="250"/>
      <c r="E474" s="250" t="s">
        <v>108</v>
      </c>
      <c r="F474" s="250">
        <v>400</v>
      </c>
      <c r="G474" s="238">
        <f t="shared" si="31"/>
        <v>4.5045045045045046E-5</v>
      </c>
      <c r="H474" s="250"/>
      <c r="I474" s="250"/>
      <c r="J474" s="76"/>
      <c r="K474" s="250"/>
    </row>
    <row r="475" spans="1:11" x14ac:dyDescent="0.25">
      <c r="A475" s="11" t="s">
        <v>224</v>
      </c>
      <c r="B475" s="178">
        <f t="shared" si="30"/>
        <v>0.13810262965668374</v>
      </c>
      <c r="D475" s="250"/>
      <c r="E475" s="250" t="s">
        <v>21</v>
      </c>
      <c r="F475" s="250">
        <v>33000</v>
      </c>
      <c r="G475" s="238">
        <f t="shared" si="31"/>
        <v>3.7162162162162164E-3</v>
      </c>
      <c r="H475" s="250"/>
      <c r="I475" s="250"/>
      <c r="J475" s="76"/>
      <c r="K475" s="250"/>
    </row>
    <row r="476" spans="1:11" x14ac:dyDescent="0.25">
      <c r="A476" s="11" t="s">
        <v>224</v>
      </c>
      <c r="B476" s="178">
        <f t="shared" si="30"/>
        <v>0.27231237838345107</v>
      </c>
      <c r="D476" s="250"/>
      <c r="E476" s="250" t="s">
        <v>227</v>
      </c>
      <c r="F476" s="250">
        <v>46339</v>
      </c>
      <c r="G476" s="238">
        <f t="shared" si="31"/>
        <v>5.2183558558558558E-3</v>
      </c>
      <c r="H476" s="250"/>
      <c r="I476" s="250"/>
      <c r="J476" s="76"/>
      <c r="K476" s="250"/>
    </row>
    <row r="477" spans="1:11" x14ac:dyDescent="0.25">
      <c r="A477" s="11" t="s">
        <v>224</v>
      </c>
      <c r="B477" s="178">
        <f t="shared" si="30"/>
        <v>6.9617535609934267</v>
      </c>
      <c r="D477" s="250"/>
      <c r="E477" s="250" t="s">
        <v>9</v>
      </c>
      <c r="F477" s="250">
        <v>234300</v>
      </c>
      <c r="G477" s="238">
        <f t="shared" si="31"/>
        <v>2.6385135135135136E-2</v>
      </c>
      <c r="H477" s="250"/>
      <c r="I477" s="250"/>
      <c r="J477" s="76"/>
      <c r="K477" s="250"/>
    </row>
    <row r="478" spans="1:11" x14ac:dyDescent="0.25">
      <c r="A478" s="11" t="s">
        <v>224</v>
      </c>
      <c r="B478" s="178">
        <f t="shared" si="30"/>
        <v>1.8261504747991233</v>
      </c>
      <c r="D478" s="250"/>
      <c r="E478" s="250" t="s">
        <v>24</v>
      </c>
      <c r="F478" s="250">
        <v>120000</v>
      </c>
      <c r="G478" s="238">
        <f t="shared" si="31"/>
        <v>1.3513513513513514E-2</v>
      </c>
      <c r="H478" s="250"/>
      <c r="I478" s="250"/>
      <c r="J478" s="76"/>
      <c r="K478" s="250"/>
    </row>
    <row r="479" spans="1:11" x14ac:dyDescent="0.25">
      <c r="A479" s="11" t="s">
        <v>224</v>
      </c>
      <c r="B479" s="178">
        <f t="shared" si="30"/>
        <v>8.0981264203392591</v>
      </c>
      <c r="D479" s="250"/>
      <c r="E479" s="250" t="s">
        <v>110</v>
      </c>
      <c r="F479" s="250">
        <v>252700</v>
      </c>
      <c r="G479" s="238">
        <f t="shared" si="31"/>
        <v>2.8457207207207208E-2</v>
      </c>
      <c r="H479" s="250"/>
      <c r="I479" s="250"/>
      <c r="J479" s="76"/>
      <c r="K479" s="250"/>
    </row>
    <row r="480" spans="1:11" x14ac:dyDescent="0.25">
      <c r="A480" s="11" t="s">
        <v>224</v>
      </c>
      <c r="B480" s="178">
        <f t="shared" si="30"/>
        <v>0</v>
      </c>
      <c r="D480" s="250"/>
      <c r="E480" s="250" t="s">
        <v>25</v>
      </c>
      <c r="F480" s="250"/>
      <c r="G480" s="238"/>
      <c r="H480" s="250"/>
      <c r="I480" s="250"/>
      <c r="J480" s="76"/>
      <c r="K480" s="250"/>
    </row>
    <row r="481" spans="1:11" x14ac:dyDescent="0.25">
      <c r="A481" s="11" t="s">
        <v>224</v>
      </c>
      <c r="B481" s="178">
        <f t="shared" si="30"/>
        <v>0.23286058875598573</v>
      </c>
      <c r="D481" s="250"/>
      <c r="E481" s="250" t="s">
        <v>111</v>
      </c>
      <c r="F481" s="250">
        <v>42851</v>
      </c>
      <c r="G481" s="238">
        <f t="shared" si="31"/>
        <v>4.8255630630630632E-3</v>
      </c>
      <c r="H481" s="250"/>
      <c r="I481" s="250"/>
      <c r="J481" s="76"/>
      <c r="K481" s="250"/>
    </row>
    <row r="482" spans="1:11" x14ac:dyDescent="0.25">
      <c r="A482" s="11" t="s">
        <v>224</v>
      </c>
      <c r="B482" s="178">
        <f t="shared" si="30"/>
        <v>19.288714390065742</v>
      </c>
      <c r="D482" s="250"/>
      <c r="E482" s="250" t="s">
        <v>228</v>
      </c>
      <c r="F482" s="250">
        <v>390000</v>
      </c>
      <c r="G482" s="238">
        <f t="shared" si="31"/>
        <v>4.3918918918918921E-2</v>
      </c>
      <c r="H482" s="250"/>
      <c r="I482" s="250"/>
      <c r="J482" s="76"/>
      <c r="K482" s="250"/>
    </row>
    <row r="483" spans="1:11" x14ac:dyDescent="0.25">
      <c r="A483" s="11" t="s">
        <v>224</v>
      </c>
      <c r="B483" s="178">
        <f t="shared" si="30"/>
        <v>0.45653761869978082</v>
      </c>
      <c r="D483" s="250"/>
      <c r="E483" s="250" t="s">
        <v>220</v>
      </c>
      <c r="F483" s="250">
        <v>60000</v>
      </c>
      <c r="G483" s="238">
        <f t="shared" si="31"/>
        <v>6.7567567567567571E-3</v>
      </c>
      <c r="H483" s="250"/>
      <c r="I483" s="250"/>
      <c r="J483" s="76"/>
      <c r="K483" s="250"/>
    </row>
    <row r="484" spans="1:11" x14ac:dyDescent="0.25">
      <c r="A484" s="11" t="s">
        <v>224</v>
      </c>
      <c r="B484" s="178">
        <f t="shared" si="30"/>
        <v>1.2429236669101537E-6</v>
      </c>
      <c r="D484" s="250"/>
      <c r="E484" s="250" t="s">
        <v>170</v>
      </c>
      <c r="F484" s="250">
        <v>99</v>
      </c>
      <c r="G484" s="238">
        <f t="shared" si="31"/>
        <v>1.1148648648648649E-5</v>
      </c>
      <c r="H484" s="250"/>
      <c r="I484" s="250"/>
      <c r="J484" s="76"/>
      <c r="K484" s="250"/>
    </row>
    <row r="485" spans="1:11" x14ac:dyDescent="0.25">
      <c r="A485" s="11" t="s">
        <v>224</v>
      </c>
      <c r="B485" s="178">
        <f t="shared" si="30"/>
        <v>1.2681600519438358E-2</v>
      </c>
      <c r="D485" s="250"/>
      <c r="E485" s="250" t="s">
        <v>229</v>
      </c>
      <c r="F485" s="250">
        <v>10000</v>
      </c>
      <c r="G485" s="238">
        <f t="shared" si="31"/>
        <v>1.1261261261261261E-3</v>
      </c>
      <c r="H485" s="250"/>
      <c r="I485" s="250"/>
      <c r="J485" s="76"/>
      <c r="K485" s="250"/>
    </row>
    <row r="486" spans="1:11" x14ac:dyDescent="0.25">
      <c r="A486" s="11" t="s">
        <v>224</v>
      </c>
      <c r="B486" s="178">
        <f t="shared" si="30"/>
        <v>25.237498328057782</v>
      </c>
      <c r="D486" s="250"/>
      <c r="E486" s="250" t="s">
        <v>56</v>
      </c>
      <c r="F486" s="250">
        <v>446104</v>
      </c>
      <c r="G486" s="238">
        <f t="shared" si="31"/>
        <v>5.0236936936936934E-2</v>
      </c>
      <c r="H486" s="250"/>
      <c r="I486" s="250"/>
      <c r="J486" s="76"/>
      <c r="K486" s="250"/>
    </row>
    <row r="487" spans="1:11" s="250" customFormat="1" x14ac:dyDescent="0.25">
      <c r="A487" s="11" t="s">
        <v>224</v>
      </c>
      <c r="B487" s="178">
        <f t="shared" si="30"/>
        <v>0</v>
      </c>
      <c r="C487" s="11"/>
      <c r="E487" s="250" t="s">
        <v>194</v>
      </c>
      <c r="F487" s="251"/>
      <c r="G487" s="238"/>
      <c r="J487" s="76"/>
    </row>
    <row r="488" spans="1:11" x14ac:dyDescent="0.25">
      <c r="A488" s="11" t="s">
        <v>224</v>
      </c>
      <c r="B488" s="178">
        <f t="shared" si="30"/>
        <v>1.0383564099149825</v>
      </c>
      <c r="D488" s="250"/>
      <c r="E488" s="250" t="s">
        <v>165</v>
      </c>
      <c r="F488" s="250">
        <v>90487</v>
      </c>
      <c r="G488" s="238">
        <f t="shared" si="31"/>
        <v>1.0189977477477477E-2</v>
      </c>
      <c r="H488" s="250"/>
      <c r="I488" s="250"/>
      <c r="J488" s="76"/>
      <c r="K488" s="250"/>
    </row>
    <row r="489" spans="1:11" x14ac:dyDescent="0.25">
      <c r="A489" s="11" t="s">
        <v>224</v>
      </c>
      <c r="B489" s="178">
        <f t="shared" si="30"/>
        <v>0.23105993134181477</v>
      </c>
      <c r="D489" s="250"/>
      <c r="E489" s="250" t="s">
        <v>84</v>
      </c>
      <c r="F489" s="250">
        <v>42685</v>
      </c>
      <c r="G489" s="238">
        <f t="shared" si="31"/>
        <v>4.8068693693693694E-3</v>
      </c>
      <c r="H489" s="250"/>
      <c r="I489" s="250"/>
      <c r="J489" s="76"/>
      <c r="K489" s="250"/>
    </row>
    <row r="490" spans="1:11" x14ac:dyDescent="0.25">
      <c r="A490" s="11" t="s">
        <v>224</v>
      </c>
      <c r="B490" s="178">
        <f t="shared" si="30"/>
        <v>192.79603953729909</v>
      </c>
      <c r="D490" s="250"/>
      <c r="E490" s="250" t="s">
        <v>92</v>
      </c>
      <c r="F490" s="250">
        <v>1232997</v>
      </c>
      <c r="G490" s="238">
        <f t="shared" si="31"/>
        <v>0.1388510135135135</v>
      </c>
      <c r="H490" s="250"/>
      <c r="I490" s="250"/>
      <c r="J490" s="76"/>
      <c r="K490" s="250"/>
    </row>
    <row r="491" spans="1:11" x14ac:dyDescent="0.25">
      <c r="A491" s="11" t="s">
        <v>224</v>
      </c>
      <c r="B491" s="178">
        <f t="shared" si="30"/>
        <v>2.937672469767064</v>
      </c>
      <c r="D491" s="250"/>
      <c r="E491" s="250" t="s">
        <v>118</v>
      </c>
      <c r="F491" s="250">
        <v>152200</v>
      </c>
      <c r="G491" s="238">
        <f t="shared" si="31"/>
        <v>1.7139639639639638E-2</v>
      </c>
      <c r="H491" s="250"/>
      <c r="I491" s="250"/>
      <c r="J491" s="76"/>
      <c r="K491" s="250"/>
    </row>
    <row r="492" spans="1:11" s="250" customFormat="1" x14ac:dyDescent="0.25">
      <c r="A492" s="11" t="s">
        <v>224</v>
      </c>
      <c r="B492" s="178">
        <f t="shared" si="30"/>
        <v>0</v>
      </c>
      <c r="C492" s="11"/>
      <c r="E492" s="250" t="s">
        <v>85</v>
      </c>
      <c r="F492" s="251"/>
      <c r="G492" s="238"/>
      <c r="J492" s="76"/>
    </row>
    <row r="493" spans="1:11" x14ac:dyDescent="0.25">
      <c r="A493" s="11" t="s">
        <v>224</v>
      </c>
      <c r="B493" s="178">
        <f t="shared" si="30"/>
        <v>5.6996185374563753E-2</v>
      </c>
      <c r="D493" s="250"/>
      <c r="E493" s="250" t="s">
        <v>29</v>
      </c>
      <c r="F493" s="250">
        <v>21200</v>
      </c>
      <c r="G493" s="238">
        <f t="shared" si="31"/>
        <v>2.3873873873873873E-3</v>
      </c>
      <c r="H493" s="250"/>
      <c r="I493" s="250"/>
      <c r="J493" s="76"/>
      <c r="K493" s="250"/>
    </row>
    <row r="494" spans="1:11" x14ac:dyDescent="0.25">
      <c r="A494" s="11" t="s">
        <v>224</v>
      </c>
      <c r="B494" s="178">
        <f t="shared" si="30"/>
        <v>2.1431904877850823</v>
      </c>
      <c r="D494" s="250"/>
      <c r="E494" s="250" t="s">
        <v>230</v>
      </c>
      <c r="F494" s="250">
        <v>130000</v>
      </c>
      <c r="G494" s="238">
        <f t="shared" si="31"/>
        <v>1.4639639639639639E-2</v>
      </c>
      <c r="H494" s="250"/>
      <c r="I494" s="250"/>
      <c r="J494" s="76"/>
      <c r="K494" s="250"/>
    </row>
    <row r="495" spans="1:11" x14ac:dyDescent="0.25">
      <c r="A495" s="11" t="s">
        <v>224</v>
      </c>
      <c r="B495" s="178">
        <f t="shared" si="30"/>
        <v>1.1413440467494523E-3</v>
      </c>
      <c r="D495" s="250"/>
      <c r="E495" s="250" t="s">
        <v>231</v>
      </c>
      <c r="F495" s="250">
        <v>3000</v>
      </c>
      <c r="G495" s="238">
        <f t="shared" si="31"/>
        <v>3.3783783783783786E-4</v>
      </c>
      <c r="H495" s="250"/>
      <c r="I495" s="250"/>
      <c r="J495" s="76"/>
      <c r="K495" s="250"/>
    </row>
    <row r="496" spans="1:11" x14ac:dyDescent="0.25">
      <c r="A496" s="11" t="s">
        <v>224</v>
      </c>
      <c r="B496" s="178">
        <f t="shared" si="30"/>
        <v>6.0377100073046013E-3</v>
      </c>
      <c r="D496" s="250"/>
      <c r="E496" s="250" t="s">
        <v>233</v>
      </c>
      <c r="F496" s="250">
        <v>6900</v>
      </c>
      <c r="G496" s="238">
        <f t="shared" si="31"/>
        <v>7.7702702702702701E-4</v>
      </c>
      <c r="H496" s="250"/>
      <c r="I496" s="250"/>
      <c r="J496" s="76"/>
      <c r="K496" s="250"/>
    </row>
    <row r="497" spans="1:11" x14ac:dyDescent="0.25">
      <c r="A497" s="11" t="s">
        <v>224</v>
      </c>
      <c r="B497" s="178">
        <f t="shared" si="30"/>
        <v>0.52889583840597365</v>
      </c>
      <c r="D497" s="250"/>
      <c r="E497" s="250" t="s">
        <v>121</v>
      </c>
      <c r="F497" s="250">
        <v>64580</v>
      </c>
      <c r="G497" s="238">
        <f t="shared" si="31"/>
        <v>7.2725225225225227E-3</v>
      </c>
      <c r="H497" s="250"/>
      <c r="I497" s="250"/>
      <c r="J497" s="76"/>
      <c r="K497" s="250"/>
    </row>
    <row r="498" spans="1:11" x14ac:dyDescent="0.25">
      <c r="A498" s="11" t="s">
        <v>224</v>
      </c>
      <c r="B498" s="178">
        <f t="shared" si="30"/>
        <v>0.62008530608311019</v>
      </c>
      <c r="D498" s="250"/>
      <c r="E498" s="250" t="s">
        <v>32</v>
      </c>
      <c r="F498" s="250">
        <v>69926</v>
      </c>
      <c r="G498" s="238">
        <f t="shared" si="31"/>
        <v>7.8745495495495497E-3</v>
      </c>
      <c r="H498" s="250"/>
      <c r="I498" s="250"/>
      <c r="J498" s="76"/>
      <c r="K498" s="250"/>
    </row>
    <row r="499" spans="1:11" x14ac:dyDescent="0.25">
      <c r="A499" s="11" t="s">
        <v>224</v>
      </c>
      <c r="B499" s="178">
        <f t="shared" si="30"/>
        <v>2.8003459540621698</v>
      </c>
      <c r="D499" s="250"/>
      <c r="E499" s="250" t="s">
        <v>174</v>
      </c>
      <c r="F499" s="250">
        <v>148600</v>
      </c>
      <c r="G499" s="238">
        <f t="shared" si="31"/>
        <v>1.6734234234234233E-2</v>
      </c>
      <c r="H499" s="250"/>
      <c r="I499" s="250"/>
      <c r="J499" s="76"/>
      <c r="K499" s="250"/>
    </row>
    <row r="500" spans="1:11" x14ac:dyDescent="0.25">
      <c r="A500" s="11" t="s">
        <v>224</v>
      </c>
      <c r="B500" s="178">
        <f t="shared" si="30"/>
        <v>0.14317019722425128</v>
      </c>
      <c r="D500" s="250"/>
      <c r="E500" s="250" t="s">
        <v>232</v>
      </c>
      <c r="F500" s="250">
        <v>33600</v>
      </c>
      <c r="G500" s="238">
        <f t="shared" si="31"/>
        <v>3.7837837837837837E-3</v>
      </c>
      <c r="H500" s="250"/>
      <c r="I500" s="250"/>
      <c r="J500" s="76"/>
      <c r="K500" s="250"/>
    </row>
    <row r="501" spans="1:11" x14ac:dyDescent="0.25">
      <c r="A501" s="11" t="s">
        <v>224</v>
      </c>
      <c r="B501" s="178">
        <f t="shared" si="30"/>
        <v>0.16155330127424722</v>
      </c>
      <c r="D501" s="250"/>
      <c r="E501" s="250" t="s">
        <v>166</v>
      </c>
      <c r="F501" s="250">
        <v>35692</v>
      </c>
      <c r="G501" s="238">
        <f t="shared" si="31"/>
        <v>4.0193693693693694E-3</v>
      </c>
      <c r="H501" s="250"/>
      <c r="I501" s="250"/>
      <c r="J501" s="76"/>
      <c r="K501" s="250"/>
    </row>
    <row r="502" spans="1:11" x14ac:dyDescent="0.25">
      <c r="A502" s="11" t="s">
        <v>224</v>
      </c>
      <c r="B502" s="178">
        <f t="shared" si="30"/>
        <v>0.23448279360441521</v>
      </c>
      <c r="D502" s="250"/>
      <c r="E502" s="250" t="s">
        <v>31</v>
      </c>
      <c r="F502" s="250">
        <v>43000</v>
      </c>
      <c r="G502" s="238">
        <f t="shared" si="31"/>
        <v>4.8423423423423423E-3</v>
      </c>
      <c r="H502" s="250"/>
      <c r="I502" s="250"/>
      <c r="J502" s="76"/>
      <c r="K502" s="250"/>
    </row>
    <row r="503" spans="1:11" x14ac:dyDescent="0.25">
      <c r="A503" s="11" t="s">
        <v>224</v>
      </c>
      <c r="B503" s="178">
        <f t="shared" si="30"/>
        <v>77.948218488759039</v>
      </c>
      <c r="D503" s="250"/>
      <c r="E503" s="250" t="s">
        <v>38</v>
      </c>
      <c r="F503" s="250">
        <v>784000</v>
      </c>
      <c r="G503" s="238">
        <f t="shared" si="31"/>
        <v>8.8288288288288289E-2</v>
      </c>
      <c r="H503" s="250"/>
      <c r="I503" s="250"/>
      <c r="J503" s="76"/>
      <c r="K503" s="250"/>
    </row>
    <row r="504" spans="1:11" x14ac:dyDescent="0.25">
      <c r="A504" s="150" t="s">
        <v>224</v>
      </c>
      <c r="B504" s="131">
        <f t="shared" si="30"/>
        <v>0.22370343316289268</v>
      </c>
      <c r="C504" s="150"/>
      <c r="D504" s="12"/>
      <c r="E504" s="12" t="s">
        <v>47</v>
      </c>
      <c r="F504" s="12">
        <v>42000</v>
      </c>
      <c r="G504" s="237">
        <f t="shared" si="31"/>
        <v>4.72972972972973E-3</v>
      </c>
      <c r="H504" s="12"/>
      <c r="I504" s="12"/>
      <c r="J504" s="147"/>
      <c r="K504" s="250"/>
    </row>
    <row r="505" spans="1:11" x14ac:dyDescent="0.25">
      <c r="A505" s="11" t="s">
        <v>235</v>
      </c>
      <c r="B505" s="178">
        <f t="shared" ref="B505:B513" si="32">POWER((F505/$J$505)*100, 2)</f>
        <v>606.66359290446258</v>
      </c>
      <c r="C505" s="11">
        <f>SUM(B505:B513)</f>
        <v>1607.1731903225025</v>
      </c>
      <c r="E505" s="252" t="s">
        <v>5</v>
      </c>
      <c r="F505" s="252">
        <v>50</v>
      </c>
      <c r="G505" s="238">
        <f t="shared" ref="G505:G513" si="33">F505/$J$505</f>
        <v>0.24630541871921183</v>
      </c>
      <c r="J505" s="76">
        <v>203</v>
      </c>
    </row>
    <row r="506" spans="1:11" x14ac:dyDescent="0.25">
      <c r="A506" s="11" t="s">
        <v>235</v>
      </c>
      <c r="B506" s="178">
        <f t="shared" si="32"/>
        <v>388.26469945885611</v>
      </c>
      <c r="E506" s="252" t="s">
        <v>15</v>
      </c>
      <c r="F506" s="252">
        <v>40</v>
      </c>
      <c r="G506" s="238">
        <f t="shared" si="33"/>
        <v>0.19704433497536947</v>
      </c>
      <c r="J506" s="76"/>
    </row>
    <row r="507" spans="1:11" x14ac:dyDescent="0.25">
      <c r="A507" s="11" t="s">
        <v>235</v>
      </c>
      <c r="B507" s="178">
        <f t="shared" si="32"/>
        <v>297.26516052318675</v>
      </c>
      <c r="E507" s="252" t="s">
        <v>94</v>
      </c>
      <c r="F507" s="252">
        <v>35</v>
      </c>
      <c r="G507" s="238">
        <f t="shared" si="33"/>
        <v>0.17241379310344829</v>
      </c>
      <c r="J507" s="76"/>
    </row>
    <row r="508" spans="1:11" x14ac:dyDescent="0.25">
      <c r="A508" s="11" t="s">
        <v>235</v>
      </c>
      <c r="B508" s="178">
        <f t="shared" si="32"/>
        <v>15.530587978354244</v>
      </c>
      <c r="E508" s="252" t="s">
        <v>22</v>
      </c>
      <c r="F508" s="252">
        <v>8</v>
      </c>
      <c r="G508" s="238">
        <f t="shared" si="33"/>
        <v>3.9408866995073892E-2</v>
      </c>
      <c r="J508" s="76"/>
    </row>
    <row r="509" spans="1:11" x14ac:dyDescent="0.25">
      <c r="A509" s="11" t="s">
        <v>235</v>
      </c>
      <c r="B509" s="178">
        <f t="shared" si="32"/>
        <v>97.066174864714029</v>
      </c>
      <c r="E509" s="252" t="s">
        <v>111</v>
      </c>
      <c r="F509" s="252">
        <v>20</v>
      </c>
      <c r="G509" s="238">
        <f t="shared" si="33"/>
        <v>9.8522167487684734E-2</v>
      </c>
      <c r="J509" s="76"/>
    </row>
    <row r="510" spans="1:11" x14ac:dyDescent="0.25">
      <c r="A510" s="11" t="s">
        <v>235</v>
      </c>
      <c r="B510" s="178">
        <f t="shared" si="32"/>
        <v>97.066174864714029</v>
      </c>
      <c r="E510" s="252" t="s">
        <v>36</v>
      </c>
      <c r="F510" s="252">
        <v>20</v>
      </c>
      <c r="G510" s="238">
        <f t="shared" si="33"/>
        <v>9.8522167487684734E-2</v>
      </c>
      <c r="J510" s="76"/>
    </row>
    <row r="511" spans="1:11" x14ac:dyDescent="0.25">
      <c r="A511" s="11" t="s">
        <v>235</v>
      </c>
      <c r="B511" s="178">
        <f t="shared" si="32"/>
        <v>87.602222815404417</v>
      </c>
      <c r="E511" s="252" t="s">
        <v>16</v>
      </c>
      <c r="F511" s="252">
        <v>19</v>
      </c>
      <c r="G511" s="238">
        <f t="shared" si="33"/>
        <v>9.3596059113300489E-2</v>
      </c>
      <c r="J511" s="76"/>
    </row>
    <row r="512" spans="1:11" x14ac:dyDescent="0.25">
      <c r="A512" s="11" t="s">
        <v>235</v>
      </c>
      <c r="B512" s="178">
        <f t="shared" si="32"/>
        <v>15.530587978354244</v>
      </c>
      <c r="E512" s="252" t="s">
        <v>120</v>
      </c>
      <c r="F512" s="252">
        <v>8</v>
      </c>
      <c r="G512" s="238">
        <f t="shared" si="33"/>
        <v>3.9408866995073892E-2</v>
      </c>
      <c r="J512" s="76"/>
    </row>
    <row r="513" spans="1:10" x14ac:dyDescent="0.25">
      <c r="A513" s="150" t="s">
        <v>235</v>
      </c>
      <c r="B513" s="131">
        <f t="shared" si="32"/>
        <v>2.1839889344560652</v>
      </c>
      <c r="C513" s="150"/>
      <c r="D513" s="12"/>
      <c r="E513" s="12" t="s">
        <v>126</v>
      </c>
      <c r="F513" s="12">
        <v>3</v>
      </c>
      <c r="G513" s="237">
        <f t="shared" si="33"/>
        <v>1.4778325123152709E-2</v>
      </c>
      <c r="H513" s="12"/>
      <c r="I513" s="12"/>
      <c r="J513" s="147"/>
    </row>
    <row r="514" spans="1:10" x14ac:dyDescent="0.25">
      <c r="A514" s="11" t="s">
        <v>239</v>
      </c>
      <c r="B514" s="178">
        <f>POWER((F514/$J$514)*100, 2)</f>
        <v>2.568211702827087</v>
      </c>
      <c r="C514" s="11">
        <f>SUM(B514:B530)</f>
        <v>4492.7283268614401</v>
      </c>
      <c r="D514" s="254"/>
      <c r="E514" s="254" t="s">
        <v>244</v>
      </c>
      <c r="F514" s="254">
        <v>1000</v>
      </c>
      <c r="G514" s="238">
        <f>F514/$J$514</f>
        <v>1.6025641025641024E-2</v>
      </c>
      <c r="H514" s="254"/>
      <c r="I514" s="254"/>
      <c r="J514" s="76">
        <v>62400</v>
      </c>
    </row>
    <row r="515" spans="1:10" x14ac:dyDescent="0.25">
      <c r="A515" s="11" t="s">
        <v>239</v>
      </c>
      <c r="B515" s="178">
        <f t="shared" ref="B515:B530" si="34">POWER((F515/$J$514)*100, 2)</f>
        <v>0.14425388313609466</v>
      </c>
      <c r="D515" s="254"/>
      <c r="E515" s="254" t="s">
        <v>93</v>
      </c>
      <c r="F515" s="254">
        <v>237</v>
      </c>
      <c r="G515" s="238">
        <f t="shared" ref="G515:G530" si="35">F515/$J$514</f>
        <v>3.7980769230769231E-3</v>
      </c>
      <c r="H515" s="254"/>
      <c r="I515" s="254"/>
      <c r="J515" s="76"/>
    </row>
    <row r="516" spans="1:10" x14ac:dyDescent="0.25">
      <c r="A516" s="11" t="s">
        <v>239</v>
      </c>
      <c r="B516" s="178">
        <f t="shared" si="34"/>
        <v>0.16051323142669294</v>
      </c>
      <c r="D516" s="254"/>
      <c r="E516" s="254" t="s">
        <v>245</v>
      </c>
      <c r="F516" s="254">
        <v>250</v>
      </c>
      <c r="G516" s="238">
        <f t="shared" si="35"/>
        <v>4.0064102564102561E-3</v>
      </c>
      <c r="H516" s="254"/>
      <c r="I516" s="254"/>
      <c r="J516" s="76"/>
    </row>
    <row r="517" spans="1:10" x14ac:dyDescent="0.25">
      <c r="A517" s="11" t="s">
        <v>239</v>
      </c>
      <c r="B517" s="178">
        <f t="shared" si="34"/>
        <v>333.76479289940818</v>
      </c>
      <c r="D517" s="254"/>
      <c r="E517" s="254" t="s">
        <v>246</v>
      </c>
      <c r="F517" s="254">
        <v>11400</v>
      </c>
      <c r="G517" s="238">
        <f t="shared" si="35"/>
        <v>0.18269230769230768</v>
      </c>
      <c r="H517" s="254"/>
      <c r="I517" s="254"/>
      <c r="J517" s="76"/>
    </row>
    <row r="518" spans="1:10" x14ac:dyDescent="0.25">
      <c r="A518" s="11" t="s">
        <v>239</v>
      </c>
      <c r="B518" s="178">
        <f t="shared" si="34"/>
        <v>4109.13872452334</v>
      </c>
      <c r="D518" s="254"/>
      <c r="E518" s="254" t="s">
        <v>247</v>
      </c>
      <c r="F518" s="254">
        <v>40000</v>
      </c>
      <c r="G518" s="238">
        <f t="shared" si="35"/>
        <v>0.64102564102564108</v>
      </c>
      <c r="H518" s="254"/>
      <c r="I518" s="254"/>
      <c r="J518" s="76"/>
    </row>
    <row r="519" spans="1:10" x14ac:dyDescent="0.25">
      <c r="A519" s="11" t="s">
        <v>239</v>
      </c>
      <c r="B519" s="178">
        <f t="shared" si="34"/>
        <v>2.568211702827087</v>
      </c>
      <c r="D519" s="254"/>
      <c r="E519" s="254" t="s">
        <v>19</v>
      </c>
      <c r="F519" s="254">
        <v>1000</v>
      </c>
      <c r="G519" s="238">
        <f t="shared" si="35"/>
        <v>1.6025641025641024E-2</v>
      </c>
      <c r="H519" s="254"/>
      <c r="I519" s="254"/>
      <c r="J519" s="76"/>
    </row>
    <row r="520" spans="1:10" x14ac:dyDescent="0.25">
      <c r="A520" s="11" t="s">
        <v>239</v>
      </c>
      <c r="B520" s="178">
        <f t="shared" si="34"/>
        <v>0</v>
      </c>
      <c r="D520" s="254"/>
      <c r="E520" s="254" t="s">
        <v>248</v>
      </c>
      <c r="F520" s="254"/>
      <c r="G520" s="238"/>
      <c r="H520" s="254"/>
      <c r="I520" s="254"/>
      <c r="J520" s="76"/>
    </row>
    <row r="521" spans="1:10" x14ac:dyDescent="0.25">
      <c r="A521" s="11" t="s">
        <v>239</v>
      </c>
      <c r="B521" s="178">
        <f t="shared" si="34"/>
        <v>2.5682117028270869E-2</v>
      </c>
      <c r="D521" s="254"/>
      <c r="E521" s="254" t="s">
        <v>249</v>
      </c>
      <c r="F521" s="254">
        <v>100</v>
      </c>
      <c r="G521" s="238">
        <f t="shared" si="35"/>
        <v>1.6025641025641025E-3</v>
      </c>
      <c r="H521" s="254"/>
      <c r="I521" s="254"/>
      <c r="J521" s="76"/>
    </row>
    <row r="522" spans="1:10" x14ac:dyDescent="0.25">
      <c r="A522" s="11" t="s">
        <v>239</v>
      </c>
      <c r="B522" s="178">
        <f t="shared" si="34"/>
        <v>0</v>
      </c>
      <c r="D522" s="254"/>
      <c r="E522" s="254" t="s">
        <v>20</v>
      </c>
      <c r="F522" s="254"/>
      <c r="G522" s="238"/>
      <c r="H522" s="254"/>
      <c r="I522" s="254"/>
      <c r="J522" s="76"/>
    </row>
    <row r="523" spans="1:10" x14ac:dyDescent="0.25">
      <c r="A523" s="11" t="s">
        <v>239</v>
      </c>
      <c r="B523" s="178">
        <f t="shared" si="34"/>
        <v>0.41091387245233391</v>
      </c>
      <c r="D523" s="254"/>
      <c r="E523" s="254" t="s">
        <v>250</v>
      </c>
      <c r="F523" s="254">
        <v>400</v>
      </c>
      <c r="G523" s="238">
        <f t="shared" si="35"/>
        <v>6.41025641025641E-3</v>
      </c>
      <c r="H523" s="254"/>
      <c r="I523" s="254"/>
      <c r="J523" s="76"/>
    </row>
    <row r="524" spans="1:10" x14ac:dyDescent="0.25">
      <c r="A524" s="11" t="s">
        <v>239</v>
      </c>
      <c r="B524" s="178">
        <f t="shared" si="34"/>
        <v>4.1091387245233389E-3</v>
      </c>
      <c r="D524" s="254"/>
      <c r="E524" s="254" t="s">
        <v>251</v>
      </c>
      <c r="F524" s="254">
        <v>40</v>
      </c>
      <c r="G524" s="238">
        <f t="shared" si="35"/>
        <v>6.4102564102564103E-4</v>
      </c>
      <c r="H524" s="254"/>
      <c r="I524" s="254"/>
      <c r="J524" s="76"/>
    </row>
    <row r="525" spans="1:10" x14ac:dyDescent="0.25">
      <c r="A525" s="11" t="s">
        <v>239</v>
      </c>
      <c r="B525" s="178">
        <f t="shared" si="34"/>
        <v>5.778476331360948</v>
      </c>
      <c r="D525" s="254"/>
      <c r="E525" s="254" t="s">
        <v>228</v>
      </c>
      <c r="F525" s="254">
        <v>1500</v>
      </c>
      <c r="G525" s="238">
        <f t="shared" si="35"/>
        <v>2.403846153846154E-2</v>
      </c>
      <c r="H525" s="254"/>
      <c r="I525" s="254"/>
      <c r="J525" s="76"/>
    </row>
    <row r="526" spans="1:10" x14ac:dyDescent="0.25">
      <c r="A526" s="11" t="s">
        <v>239</v>
      </c>
      <c r="B526" s="178">
        <f t="shared" si="34"/>
        <v>9.7256019888231435</v>
      </c>
      <c r="D526" s="254"/>
      <c r="E526" s="254" t="s">
        <v>56</v>
      </c>
      <c r="F526" s="254">
        <v>1946</v>
      </c>
      <c r="G526" s="238">
        <f t="shared" si="35"/>
        <v>3.1185897435897437E-2</v>
      </c>
      <c r="H526" s="254"/>
      <c r="I526" s="254"/>
      <c r="J526" s="76"/>
    </row>
    <row r="527" spans="1:10" x14ac:dyDescent="0.25">
      <c r="A527" s="11" t="s">
        <v>239</v>
      </c>
      <c r="B527" s="178">
        <f t="shared" si="34"/>
        <v>0</v>
      </c>
      <c r="D527" s="254"/>
      <c r="E527" s="254" t="s">
        <v>252</v>
      </c>
      <c r="F527" s="254"/>
      <c r="G527" s="238"/>
      <c r="H527" s="254"/>
      <c r="I527" s="254"/>
      <c r="J527" s="76"/>
    </row>
    <row r="528" spans="1:10" x14ac:dyDescent="0.25">
      <c r="A528" s="11" t="s">
        <v>239</v>
      </c>
      <c r="B528" s="178">
        <f t="shared" si="34"/>
        <v>22.653938609467453</v>
      </c>
      <c r="D528" s="254"/>
      <c r="E528" s="254" t="s">
        <v>92</v>
      </c>
      <c r="F528" s="254">
        <v>2970</v>
      </c>
      <c r="G528" s="238">
        <f t="shared" si="35"/>
        <v>4.7596153846153844E-2</v>
      </c>
      <c r="H528" s="254"/>
      <c r="I528" s="254"/>
      <c r="J528" s="76"/>
    </row>
    <row r="529" spans="1:10" x14ac:dyDescent="0.25">
      <c r="A529" s="11" t="s">
        <v>239</v>
      </c>
      <c r="B529" s="178">
        <f t="shared" si="34"/>
        <v>6.4205292570677173E-3</v>
      </c>
      <c r="D529" s="254"/>
      <c r="E529" s="254" t="s">
        <v>218</v>
      </c>
      <c r="F529" s="254">
        <v>50</v>
      </c>
      <c r="G529" s="238">
        <f t="shared" si="35"/>
        <v>8.0128205128205125E-4</v>
      </c>
      <c r="H529" s="254"/>
      <c r="I529" s="254"/>
      <c r="J529" s="76"/>
    </row>
    <row r="530" spans="1:10" x14ac:dyDescent="0.25">
      <c r="A530" s="150" t="s">
        <v>239</v>
      </c>
      <c r="B530" s="131">
        <f t="shared" si="34"/>
        <v>5.778476331360948</v>
      </c>
      <c r="C530" s="150"/>
      <c r="D530" s="12"/>
      <c r="E530" s="12" t="s">
        <v>230</v>
      </c>
      <c r="F530" s="12">
        <v>1500</v>
      </c>
      <c r="G530" s="237">
        <f t="shared" si="35"/>
        <v>2.403846153846154E-2</v>
      </c>
      <c r="H530" s="12"/>
      <c r="I530" s="12"/>
      <c r="J530" s="147"/>
    </row>
    <row r="531" spans="1:10" x14ac:dyDescent="0.25">
      <c r="A531" s="11" t="s">
        <v>253</v>
      </c>
      <c r="B531" s="178">
        <f>POWER((F531/$J$531)*100, 2)</f>
        <v>201.19712288114283</v>
      </c>
      <c r="C531" s="11">
        <f>SUM(B531:B544)</f>
        <v>3273.1039081032141</v>
      </c>
      <c r="D531" s="258"/>
      <c r="E531" s="258" t="s">
        <v>100</v>
      </c>
      <c r="F531" s="258">
        <v>200000</v>
      </c>
      <c r="G531" s="238">
        <f>F531/$J$531</f>
        <v>0.14184397163120568</v>
      </c>
      <c r="H531" s="258"/>
      <c r="I531" s="258"/>
      <c r="J531" s="76">
        <v>1410000</v>
      </c>
    </row>
    <row r="532" spans="1:10" x14ac:dyDescent="0.25">
      <c r="A532" s="11" t="s">
        <v>253</v>
      </c>
      <c r="B532" s="178">
        <f t="shared" ref="B532:B544" si="36">POWER((F532/$J$531)*100, 2)</f>
        <v>154.04154720587493</v>
      </c>
      <c r="D532" s="258"/>
      <c r="E532" s="258" t="s">
        <v>82</v>
      </c>
      <c r="F532" s="258">
        <v>175000</v>
      </c>
      <c r="G532" s="238">
        <f t="shared" ref="G532:G541" si="37">F532/$J$531</f>
        <v>0.12411347517730496</v>
      </c>
      <c r="H532" s="258"/>
      <c r="I532" s="258"/>
      <c r="J532" s="76"/>
    </row>
    <row r="533" spans="1:10" x14ac:dyDescent="0.25">
      <c r="A533" s="11" t="s">
        <v>253</v>
      </c>
      <c r="B533" s="178">
        <f t="shared" si="36"/>
        <v>32.191539660982848</v>
      </c>
      <c r="D533" s="258"/>
      <c r="E533" s="258" t="s">
        <v>83</v>
      </c>
      <c r="F533" s="258">
        <v>80000</v>
      </c>
      <c r="G533" s="238">
        <f t="shared" si="37"/>
        <v>5.6737588652482268E-2</v>
      </c>
      <c r="H533" s="258"/>
      <c r="I533" s="258"/>
      <c r="J533" s="76"/>
    </row>
    <row r="534" spans="1:10" x14ac:dyDescent="0.25">
      <c r="A534" s="11" t="s">
        <v>253</v>
      </c>
      <c r="B534" s="178">
        <f t="shared" si="36"/>
        <v>7.743786373924852</v>
      </c>
      <c r="D534" s="258"/>
      <c r="E534" s="258" t="s">
        <v>134</v>
      </c>
      <c r="F534" s="258">
        <v>39237</v>
      </c>
      <c r="G534" s="238">
        <f t="shared" si="37"/>
        <v>2.7827659574468085E-2</v>
      </c>
      <c r="H534" s="258"/>
      <c r="I534" s="258"/>
      <c r="J534" s="76"/>
    </row>
    <row r="535" spans="1:10" x14ac:dyDescent="0.25">
      <c r="A535" s="11" t="s">
        <v>253</v>
      </c>
      <c r="B535" s="178">
        <f t="shared" si="36"/>
        <v>1.2876615864393142</v>
      </c>
      <c r="D535" s="258"/>
      <c r="E535" s="258" t="s">
        <v>94</v>
      </c>
      <c r="F535" s="258">
        <v>16000</v>
      </c>
      <c r="G535" s="238">
        <f t="shared" si="37"/>
        <v>1.1347517730496455E-2</v>
      </c>
      <c r="H535" s="258"/>
      <c r="I535" s="258"/>
      <c r="J535" s="76"/>
    </row>
    <row r="536" spans="1:10" x14ac:dyDescent="0.25">
      <c r="A536" s="11" t="s">
        <v>253</v>
      </c>
      <c r="B536" s="178">
        <f t="shared" si="36"/>
        <v>0.66520798752577825</v>
      </c>
      <c r="D536" s="258"/>
      <c r="E536" s="258" t="s">
        <v>9</v>
      </c>
      <c r="F536" s="258">
        <v>11500</v>
      </c>
      <c r="G536" s="238">
        <f t="shared" si="37"/>
        <v>8.1560283687943259E-3</v>
      </c>
      <c r="H536" s="258"/>
      <c r="I536" s="258"/>
      <c r="J536" s="76"/>
    </row>
    <row r="537" spans="1:10" x14ac:dyDescent="0.25">
      <c r="A537" s="11" t="s">
        <v>253</v>
      </c>
      <c r="B537" s="178">
        <f t="shared" si="36"/>
        <v>2845.1934299129816</v>
      </c>
      <c r="D537" s="258"/>
      <c r="E537" s="258" t="s">
        <v>111</v>
      </c>
      <c r="F537" s="258">
        <v>752099</v>
      </c>
      <c r="G537" s="238">
        <f t="shared" si="37"/>
        <v>0.53340354609929075</v>
      </c>
      <c r="H537" s="258"/>
      <c r="I537" s="258"/>
      <c r="J537" s="76"/>
    </row>
    <row r="538" spans="1:10" x14ac:dyDescent="0.25">
      <c r="A538" s="11" t="s">
        <v>253</v>
      </c>
      <c r="B538" s="178">
        <f t="shared" si="36"/>
        <v>12.424375031437048</v>
      </c>
      <c r="D538" s="258"/>
      <c r="E538" s="258" t="s">
        <v>92</v>
      </c>
      <c r="F538" s="258">
        <v>49700</v>
      </c>
      <c r="G538" s="238">
        <f t="shared" si="37"/>
        <v>3.5248226950354608E-2</v>
      </c>
      <c r="H538" s="258"/>
      <c r="I538" s="258"/>
      <c r="J538" s="76"/>
    </row>
    <row r="539" spans="1:10" x14ac:dyDescent="0.25">
      <c r="A539" s="11" t="s">
        <v>253</v>
      </c>
      <c r="B539" s="178">
        <f t="shared" si="36"/>
        <v>15.215532417886426</v>
      </c>
      <c r="D539" s="258"/>
      <c r="E539" s="258" t="s">
        <v>158</v>
      </c>
      <c r="F539" s="258">
        <v>55000</v>
      </c>
      <c r="G539" s="238">
        <f t="shared" si="37"/>
        <v>3.9007092198581561E-2</v>
      </c>
      <c r="H539" s="258"/>
      <c r="I539" s="258"/>
      <c r="J539" s="76"/>
    </row>
    <row r="540" spans="1:10" x14ac:dyDescent="0.25">
      <c r="A540" s="11" t="s">
        <v>253</v>
      </c>
      <c r="B540" s="178">
        <f t="shared" si="36"/>
        <v>1.1317338162064281</v>
      </c>
      <c r="D540" s="258"/>
      <c r="E540" s="258" t="s">
        <v>37</v>
      </c>
      <c r="F540" s="258">
        <v>15000</v>
      </c>
      <c r="G540" s="238">
        <f t="shared" si="37"/>
        <v>1.0638297872340425E-2</v>
      </c>
      <c r="H540" s="258"/>
      <c r="I540" s="258"/>
      <c r="J540" s="76"/>
    </row>
    <row r="541" spans="1:10" x14ac:dyDescent="0.25">
      <c r="A541" s="11" t="s">
        <v>253</v>
      </c>
      <c r="B541" s="178">
        <f t="shared" si="36"/>
        <v>2.011971228811428</v>
      </c>
      <c r="D541" s="258"/>
      <c r="E541" s="258" t="s">
        <v>174</v>
      </c>
      <c r="F541" s="258">
        <v>20000</v>
      </c>
      <c r="G541" s="238">
        <f t="shared" si="37"/>
        <v>1.4184397163120567E-2</v>
      </c>
      <c r="H541" s="258"/>
      <c r="I541" s="258"/>
      <c r="J541" s="76"/>
    </row>
    <row r="542" spans="1:10" x14ac:dyDescent="0.25">
      <c r="A542" s="11" t="s">
        <v>253</v>
      </c>
      <c r="B542" s="178">
        <f t="shared" si="36"/>
        <v>0</v>
      </c>
      <c r="D542" s="258"/>
      <c r="E542" s="258" t="s">
        <v>38</v>
      </c>
      <c r="F542" s="258"/>
      <c r="G542" s="238"/>
      <c r="H542" s="258"/>
      <c r="I542" s="258"/>
      <c r="J542" s="76"/>
    </row>
    <row r="543" spans="1:10" x14ac:dyDescent="0.25">
      <c r="A543" s="11" t="s">
        <v>253</v>
      </c>
      <c r="B543" s="178">
        <f t="shared" si="36"/>
        <v>0</v>
      </c>
      <c r="D543" s="258"/>
      <c r="E543" s="258" t="s">
        <v>89</v>
      </c>
      <c r="F543" s="258"/>
      <c r="G543" s="238"/>
      <c r="H543" s="258"/>
      <c r="I543" s="258"/>
      <c r="J543" s="76"/>
    </row>
    <row r="544" spans="1:10" x14ac:dyDescent="0.25">
      <c r="A544" s="150" t="s">
        <v>253</v>
      </c>
      <c r="B544" s="131">
        <f t="shared" si="36"/>
        <v>0</v>
      </c>
      <c r="C544" s="150"/>
      <c r="D544" s="12"/>
      <c r="E544" s="12" t="s">
        <v>86</v>
      </c>
      <c r="F544" s="12"/>
      <c r="G544" s="237"/>
      <c r="H544" s="12"/>
      <c r="I544" s="12"/>
      <c r="J544" s="147"/>
    </row>
    <row r="545" spans="1:10" x14ac:dyDescent="0.25">
      <c r="A545" s="11" t="s">
        <v>257</v>
      </c>
      <c r="B545" s="178">
        <f>POWER((F545/$J$545)*100, 2)</f>
        <v>0.15809714278938691</v>
      </c>
      <c r="C545" s="11">
        <f>SUM(B545:B558)</f>
        <v>3410.6610068811779</v>
      </c>
      <c r="D545" s="260"/>
      <c r="E545" s="260" t="s">
        <v>192</v>
      </c>
      <c r="F545" s="260">
        <v>2000</v>
      </c>
      <c r="G545" s="238">
        <f>F545/$J$545</f>
        <v>3.9761431411530811E-3</v>
      </c>
      <c r="H545" s="260"/>
      <c r="I545" s="260"/>
      <c r="J545" s="76">
        <v>503000</v>
      </c>
    </row>
    <row r="546" spans="1:10" x14ac:dyDescent="0.25">
      <c r="A546" s="11" t="s">
        <v>257</v>
      </c>
      <c r="B546" s="178">
        <f t="shared" ref="B546:B558" si="38">POWER((F546/$J$545)*100, 2)</f>
        <v>69.720839970119627</v>
      </c>
      <c r="D546" s="260"/>
      <c r="E546" s="260" t="s">
        <v>15</v>
      </c>
      <c r="F546" s="260">
        <v>42000</v>
      </c>
      <c r="G546" s="238">
        <f t="shared" ref="G546:G558" si="39">F546/$J$545</f>
        <v>8.3499005964214709E-2</v>
      </c>
      <c r="H546" s="260"/>
      <c r="I546" s="260"/>
      <c r="J546" s="76"/>
    </row>
    <row r="547" spans="1:10" x14ac:dyDescent="0.25">
      <c r="A547" s="11" t="s">
        <v>257</v>
      </c>
      <c r="B547" s="178">
        <f t="shared" si="38"/>
        <v>0.15809714278938691</v>
      </c>
      <c r="D547" s="260"/>
      <c r="E547" s="260" t="s">
        <v>19</v>
      </c>
      <c r="F547" s="260">
        <v>2000</v>
      </c>
      <c r="G547" s="238">
        <f t="shared" si="39"/>
        <v>3.9761431411530811E-3</v>
      </c>
      <c r="H547" s="260"/>
      <c r="I547" s="260"/>
      <c r="J547" s="76"/>
    </row>
    <row r="548" spans="1:10" x14ac:dyDescent="0.25">
      <c r="A548" s="11" t="s">
        <v>257</v>
      </c>
      <c r="B548" s="178">
        <f t="shared" si="38"/>
        <v>6.7416178871107348E-3</v>
      </c>
      <c r="D548" s="260"/>
      <c r="E548" s="260" t="s">
        <v>94</v>
      </c>
      <c r="F548" s="260">
        <v>413</v>
      </c>
      <c r="G548" s="238">
        <f t="shared" si="39"/>
        <v>8.2107355864811135E-4</v>
      </c>
      <c r="H548" s="260"/>
      <c r="I548" s="260"/>
      <c r="J548" s="76"/>
    </row>
    <row r="549" spans="1:10" x14ac:dyDescent="0.25">
      <c r="A549" s="11" t="s">
        <v>257</v>
      </c>
      <c r="B549" s="178">
        <f t="shared" si="38"/>
        <v>8.8929642819030139E-2</v>
      </c>
      <c r="D549" s="260"/>
      <c r="E549" s="260" t="s">
        <v>9</v>
      </c>
      <c r="F549" s="260">
        <v>1500</v>
      </c>
      <c r="G549" s="238">
        <f t="shared" si="39"/>
        <v>2.982107355864811E-3</v>
      </c>
      <c r="H549" s="260"/>
      <c r="I549" s="260"/>
      <c r="J549" s="76"/>
    </row>
    <row r="550" spans="1:10" x14ac:dyDescent="0.25">
      <c r="A550" s="11" t="s">
        <v>257</v>
      </c>
      <c r="B550" s="178">
        <f t="shared" si="38"/>
        <v>1352.7186779916919</v>
      </c>
      <c r="D550" s="260"/>
      <c r="E550" s="260" t="s">
        <v>136</v>
      </c>
      <c r="F550" s="260">
        <v>185000</v>
      </c>
      <c r="G550" s="238">
        <f t="shared" si="39"/>
        <v>0.36779324055666002</v>
      </c>
      <c r="H550" s="260"/>
      <c r="I550" s="260"/>
      <c r="J550" s="76"/>
    </row>
    <row r="551" spans="1:10" x14ac:dyDescent="0.25">
      <c r="A551" s="11" t="s">
        <v>257</v>
      </c>
      <c r="B551" s="178">
        <f t="shared" si="38"/>
        <v>3.5571857127612069E-3</v>
      </c>
      <c r="D551" s="260"/>
      <c r="E551" s="260" t="s">
        <v>25</v>
      </c>
      <c r="F551" s="260">
        <v>300</v>
      </c>
      <c r="G551" s="238">
        <f t="shared" si="39"/>
        <v>5.9642147117296227E-4</v>
      </c>
      <c r="H551" s="260"/>
      <c r="I551" s="260"/>
      <c r="J551" s="76"/>
    </row>
    <row r="552" spans="1:10" x14ac:dyDescent="0.25">
      <c r="A552" s="11" t="s">
        <v>257</v>
      </c>
      <c r="B552" s="178">
        <f t="shared" si="38"/>
        <v>15.809714278938696</v>
      </c>
      <c r="D552" s="260"/>
      <c r="E552" s="260" t="s">
        <v>111</v>
      </c>
      <c r="F552" s="260">
        <v>20000</v>
      </c>
      <c r="G552" s="238">
        <f t="shared" si="39"/>
        <v>3.9761431411530816E-2</v>
      </c>
      <c r="H552" s="260"/>
      <c r="I552" s="260"/>
      <c r="J552" s="76"/>
    </row>
    <row r="553" spans="1:10" x14ac:dyDescent="0.25">
      <c r="A553" s="11" t="s">
        <v>257</v>
      </c>
      <c r="B553" s="178">
        <f t="shared" si="38"/>
        <v>0</v>
      </c>
      <c r="D553" s="260"/>
      <c r="E553" s="260" t="s">
        <v>153</v>
      </c>
      <c r="F553" s="253"/>
      <c r="G553" s="238"/>
      <c r="H553" s="260"/>
      <c r="I553" s="260"/>
      <c r="J553" s="76"/>
    </row>
    <row r="554" spans="1:10" x14ac:dyDescent="0.25">
      <c r="A554" s="11" t="s">
        <v>257</v>
      </c>
      <c r="B554" s="178">
        <f t="shared" si="38"/>
        <v>3.9524285697346736E-4</v>
      </c>
      <c r="D554" s="260"/>
      <c r="E554" s="260" t="s">
        <v>32</v>
      </c>
      <c r="F554" s="260">
        <v>100</v>
      </c>
      <c r="G554" s="238">
        <f t="shared" si="39"/>
        <v>1.9880715705765408E-4</v>
      </c>
      <c r="H554" s="260"/>
      <c r="I554" s="260"/>
      <c r="J554" s="76"/>
    </row>
    <row r="555" spans="1:10" x14ac:dyDescent="0.25">
      <c r="A555" s="11" t="s">
        <v>257</v>
      </c>
      <c r="B555" s="178">
        <f t="shared" si="38"/>
        <v>8.8929642819030172E-4</v>
      </c>
      <c r="D555" s="260"/>
      <c r="E555" s="260" t="s">
        <v>141</v>
      </c>
      <c r="F555" s="260">
        <v>150</v>
      </c>
      <c r="G555" s="238">
        <f t="shared" si="39"/>
        <v>2.9821073558648114E-4</v>
      </c>
      <c r="H555" s="260"/>
      <c r="I555" s="260"/>
      <c r="J555" s="76"/>
    </row>
    <row r="556" spans="1:10" x14ac:dyDescent="0.25">
      <c r="A556" s="11" t="s">
        <v>257</v>
      </c>
      <c r="B556" s="178">
        <f t="shared" si="38"/>
        <v>0.35571857127612055</v>
      </c>
      <c r="D556" s="260"/>
      <c r="E556" s="260" t="s">
        <v>126</v>
      </c>
      <c r="F556" s="260">
        <v>3000</v>
      </c>
      <c r="G556" s="238">
        <f t="shared" si="39"/>
        <v>5.9642147117296221E-3</v>
      </c>
      <c r="H556" s="260"/>
      <c r="I556" s="260"/>
      <c r="J556" s="76"/>
    </row>
    <row r="557" spans="1:10" x14ac:dyDescent="0.25">
      <c r="A557" s="11" t="s">
        <v>257</v>
      </c>
      <c r="B557" s="178">
        <f t="shared" si="38"/>
        <v>23.724452489832377</v>
      </c>
      <c r="D557" s="260"/>
      <c r="E557" s="260" t="s">
        <v>128</v>
      </c>
      <c r="F557" s="260">
        <v>24500</v>
      </c>
      <c r="G557" s="238">
        <f t="shared" si="39"/>
        <v>4.8707753479125246E-2</v>
      </c>
      <c r="H557" s="260"/>
      <c r="I557" s="260"/>
      <c r="J557" s="76"/>
    </row>
    <row r="558" spans="1:10" x14ac:dyDescent="0.25">
      <c r="A558" s="150" t="s">
        <v>257</v>
      </c>
      <c r="B558" s="131">
        <f t="shared" si="38"/>
        <v>1947.9148963080365</v>
      </c>
      <c r="C558" s="150"/>
      <c r="D558" s="12"/>
      <c r="E558" s="12" t="s">
        <v>38</v>
      </c>
      <c r="F558" s="12">
        <v>222000</v>
      </c>
      <c r="G558" s="237">
        <f t="shared" si="39"/>
        <v>0.44135188866799202</v>
      </c>
      <c r="H558" s="12"/>
      <c r="I558" s="12"/>
      <c r="J558" s="147"/>
    </row>
    <row r="559" spans="1:10" x14ac:dyDescent="0.25">
      <c r="A559" s="11" t="s">
        <v>260</v>
      </c>
      <c r="B559" s="178">
        <f>POWER((F559/$J$559)*100, 2)</f>
        <v>0.3415928597516435</v>
      </c>
      <c r="C559" s="11">
        <f>SUM(B559:B566)</f>
        <v>2693.8398071889455</v>
      </c>
      <c r="D559" s="261"/>
      <c r="E559" s="261" t="s">
        <v>81</v>
      </c>
      <c r="F559" s="261">
        <v>2595</v>
      </c>
      <c r="G559" s="238">
        <f>F559/$J$559</f>
        <v>5.8445945945945947E-3</v>
      </c>
      <c r="H559" s="261"/>
      <c r="I559" s="261"/>
      <c r="J559" s="76">
        <v>444000</v>
      </c>
    </row>
    <row r="560" spans="1:10" x14ac:dyDescent="0.25">
      <c r="A560" s="11" t="s">
        <v>260</v>
      </c>
      <c r="B560" s="178">
        <f t="shared" ref="B560:B566" si="40">POWER((F560/$J$559)*100, 2)</f>
        <v>507.26402077753426</v>
      </c>
      <c r="D560" s="261"/>
      <c r="E560" s="261" t="s">
        <v>15</v>
      </c>
      <c r="F560" s="261">
        <v>100000</v>
      </c>
      <c r="G560" s="238">
        <f t="shared" ref="G560:G566" si="41">F560/$J$559</f>
        <v>0.22522522522522523</v>
      </c>
      <c r="H560" s="261"/>
      <c r="I560" s="261"/>
      <c r="J560" s="76"/>
    </row>
    <row r="561" spans="1:10" x14ac:dyDescent="0.25">
      <c r="A561" s="11" t="s">
        <v>260</v>
      </c>
      <c r="B561" s="178">
        <f t="shared" si="40"/>
        <v>0.20290560831101373</v>
      </c>
      <c r="D561" s="261"/>
      <c r="E561" s="261" t="s">
        <v>24</v>
      </c>
      <c r="F561" s="261">
        <v>2000</v>
      </c>
      <c r="G561" s="238">
        <f t="shared" si="41"/>
        <v>4.5045045045045045E-3</v>
      </c>
      <c r="H561" s="261"/>
      <c r="I561" s="261"/>
      <c r="J561" s="76"/>
    </row>
    <row r="562" spans="1:10" x14ac:dyDescent="0.25">
      <c r="A562" s="11" t="s">
        <v>260</v>
      </c>
      <c r="B562" s="178">
        <f t="shared" si="40"/>
        <v>448.36154862632901</v>
      </c>
      <c r="D562" s="261"/>
      <c r="E562" s="261" t="s">
        <v>56</v>
      </c>
      <c r="F562" s="261">
        <v>94015</v>
      </c>
      <c r="G562" s="238">
        <f t="shared" si="41"/>
        <v>0.21174549549549548</v>
      </c>
      <c r="H562" s="261"/>
      <c r="I562" s="261"/>
      <c r="J562" s="76"/>
    </row>
    <row r="563" spans="1:10" x14ac:dyDescent="0.25">
      <c r="A563" s="11" t="s">
        <v>260</v>
      </c>
      <c r="B563" s="178">
        <f t="shared" si="40"/>
        <v>0.72479912344777209</v>
      </c>
      <c r="D563" s="261"/>
      <c r="E563" s="261" t="s">
        <v>165</v>
      </c>
      <c r="F563" s="261">
        <v>3780</v>
      </c>
      <c r="G563" s="238">
        <f t="shared" si="41"/>
        <v>8.5135135135135133E-3</v>
      </c>
      <c r="H563" s="261"/>
      <c r="I563" s="261"/>
      <c r="J563" s="76"/>
    </row>
    <row r="564" spans="1:10" x14ac:dyDescent="0.25">
      <c r="A564" s="11" t="s">
        <v>260</v>
      </c>
      <c r="B564" s="178">
        <f t="shared" si="40"/>
        <v>7.402199496794091E-3</v>
      </c>
      <c r="D564" s="261"/>
      <c r="E564" s="261" t="s">
        <v>262</v>
      </c>
      <c r="F564" s="261">
        <v>382</v>
      </c>
      <c r="G564" s="238">
        <f t="shared" si="41"/>
        <v>8.6036036036036038E-4</v>
      </c>
      <c r="H564" s="261"/>
      <c r="I564" s="261"/>
      <c r="J564" s="76"/>
    </row>
    <row r="565" spans="1:10" x14ac:dyDescent="0.25">
      <c r="A565" s="11" t="s">
        <v>260</v>
      </c>
      <c r="B565" s="178">
        <f t="shared" si="40"/>
        <v>1488.3781678130833</v>
      </c>
      <c r="D565" s="261"/>
      <c r="E565" s="261" t="s">
        <v>32</v>
      </c>
      <c r="F565" s="261">
        <v>171293</v>
      </c>
      <c r="G565" s="238">
        <f t="shared" si="41"/>
        <v>0.38579504504504503</v>
      </c>
      <c r="H565" s="261"/>
      <c r="I565" s="261"/>
      <c r="J565" s="76"/>
    </row>
    <row r="566" spans="1:10" x14ac:dyDescent="0.25">
      <c r="A566" s="150" t="s">
        <v>260</v>
      </c>
      <c r="B566" s="131">
        <f t="shared" si="40"/>
        <v>248.55937018099181</v>
      </c>
      <c r="C566" s="150"/>
      <c r="D566" s="12"/>
      <c r="E566" s="12" t="s">
        <v>31</v>
      </c>
      <c r="F566" s="12">
        <v>70000</v>
      </c>
      <c r="G566" s="237">
        <f t="shared" si="41"/>
        <v>0.15765765765765766</v>
      </c>
      <c r="H566" s="12"/>
      <c r="I566" s="12"/>
      <c r="J566" s="147"/>
    </row>
    <row r="567" spans="1:10" x14ac:dyDescent="0.25">
      <c r="A567" s="11" t="s">
        <v>263</v>
      </c>
      <c r="B567" s="178">
        <f>POWER((F567/$J$567)*100, 2)</f>
        <v>0</v>
      </c>
      <c r="C567" s="105">
        <f>SUM(B567:B574)</f>
        <v>8967.2304312637298</v>
      </c>
      <c r="D567" s="232"/>
      <c r="E567" s="14" t="s">
        <v>6</v>
      </c>
      <c r="F567" s="253"/>
      <c r="G567" s="238"/>
      <c r="H567" s="232"/>
      <c r="I567" s="232"/>
      <c r="J567" s="167">
        <v>93000</v>
      </c>
    </row>
    <row r="568" spans="1:10" x14ac:dyDescent="0.25">
      <c r="A568" s="11" t="s">
        <v>263</v>
      </c>
      <c r="B568" s="178">
        <f t="shared" ref="B568:B574" si="42">POWER((F568/$J$567)*100, 2)</f>
        <v>8953.6362585269981</v>
      </c>
      <c r="D568" s="263"/>
      <c r="E568" s="263" t="s">
        <v>15</v>
      </c>
      <c r="F568" s="253">
        <v>88000</v>
      </c>
      <c r="G568" s="238">
        <f>F568/$J$567</f>
        <v>0.94623655913978499</v>
      </c>
      <c r="H568" s="263"/>
      <c r="I568" s="263"/>
      <c r="J568" s="76"/>
    </row>
    <row r="569" spans="1:10" x14ac:dyDescent="0.25">
      <c r="A569" s="11" t="s">
        <v>263</v>
      </c>
      <c r="B569" s="178">
        <f t="shared" si="42"/>
        <v>0</v>
      </c>
      <c r="D569" s="263"/>
      <c r="E569" s="263" t="s">
        <v>265</v>
      </c>
      <c r="F569" s="253"/>
      <c r="G569" s="238"/>
      <c r="H569" s="263"/>
      <c r="I569" s="263"/>
      <c r="J569" s="76"/>
    </row>
    <row r="570" spans="1:10" x14ac:dyDescent="0.25">
      <c r="A570" s="11" t="s">
        <v>263</v>
      </c>
      <c r="B570" s="178">
        <f t="shared" si="42"/>
        <v>8.4287200832466187</v>
      </c>
      <c r="D570" s="263"/>
      <c r="E570" s="263" t="s">
        <v>9</v>
      </c>
      <c r="F570" s="253">
        <v>2700</v>
      </c>
      <c r="G570" s="238">
        <f t="shared" ref="G570:G572" si="43">F570/$J$567</f>
        <v>2.903225806451613E-2</v>
      </c>
      <c r="H570" s="263"/>
      <c r="I570" s="263"/>
      <c r="J570" s="76"/>
    </row>
    <row r="571" spans="1:10" x14ac:dyDescent="0.25">
      <c r="A571" s="11" t="s">
        <v>263</v>
      </c>
      <c r="B571" s="178">
        <f t="shared" si="42"/>
        <v>5.0988553590010399</v>
      </c>
      <c r="D571" s="263"/>
      <c r="E571" s="263" t="s">
        <v>266</v>
      </c>
      <c r="F571" s="263">
        <f>100+2000</f>
        <v>2100</v>
      </c>
      <c r="G571" s="238">
        <f t="shared" si="43"/>
        <v>2.2580645161290321E-2</v>
      </c>
      <c r="H571" s="263"/>
      <c r="I571" s="263"/>
      <c r="J571" s="76"/>
    </row>
    <row r="572" spans="1:10" x14ac:dyDescent="0.25">
      <c r="A572" s="11" t="s">
        <v>263</v>
      </c>
      <c r="B572" s="178">
        <f t="shared" si="42"/>
        <v>6.6597294484911543E-2</v>
      </c>
      <c r="D572" s="263"/>
      <c r="E572" s="263" t="s">
        <v>26</v>
      </c>
      <c r="F572" s="253">
        <v>240</v>
      </c>
      <c r="G572" s="238">
        <f t="shared" si="43"/>
        <v>2.5806451612903226E-3</v>
      </c>
      <c r="H572" s="263"/>
      <c r="I572" s="263"/>
      <c r="J572" s="76"/>
    </row>
    <row r="573" spans="1:10" x14ac:dyDescent="0.25">
      <c r="A573" s="11" t="s">
        <v>263</v>
      </c>
      <c r="B573" s="178">
        <f t="shared" si="42"/>
        <v>0</v>
      </c>
      <c r="D573" s="263"/>
      <c r="E573" s="263" t="s">
        <v>160</v>
      </c>
      <c r="F573" s="253"/>
      <c r="G573" s="238"/>
      <c r="H573" s="263"/>
      <c r="I573" s="263"/>
      <c r="J573" s="76"/>
    </row>
    <row r="574" spans="1:10" x14ac:dyDescent="0.25">
      <c r="A574" s="150" t="s">
        <v>263</v>
      </c>
      <c r="B574" s="131">
        <f t="shared" si="42"/>
        <v>0</v>
      </c>
      <c r="C574" s="150"/>
      <c r="D574" s="12"/>
      <c r="E574" s="12" t="s">
        <v>38</v>
      </c>
      <c r="F574" s="12"/>
      <c r="G574" s="237"/>
      <c r="H574" s="12"/>
      <c r="I574" s="12"/>
      <c r="J574" s="147"/>
    </row>
    <row r="575" spans="1:10" x14ac:dyDescent="0.25">
      <c r="A575" s="11" t="s">
        <v>267</v>
      </c>
      <c r="B575" s="178">
        <f>POWER((F575/$J$575)*100, 2)</f>
        <v>1792.9523654604438</v>
      </c>
      <c r="C575" s="11">
        <f>SUM(B575:B587)</f>
        <v>3772.4013772579065</v>
      </c>
      <c r="D575" s="264"/>
      <c r="E575" s="264" t="s">
        <v>5</v>
      </c>
      <c r="F575" s="264">
        <v>412000</v>
      </c>
      <c r="G575" s="238">
        <f>F575/$J$575</f>
        <v>0.4234326824254882</v>
      </c>
      <c r="H575" s="264"/>
      <c r="I575" s="264"/>
      <c r="J575" s="76">
        <v>973000</v>
      </c>
    </row>
    <row r="576" spans="1:10" x14ac:dyDescent="0.25">
      <c r="A576" s="11" t="s">
        <v>267</v>
      </c>
      <c r="B576" s="178">
        <f t="shared" ref="B576:B587" si="44">POWER((F576/$J$575)*100, 2)</f>
        <v>4.2250739123867547</v>
      </c>
      <c r="D576" s="264"/>
      <c r="E576" s="264" t="s">
        <v>6</v>
      </c>
      <c r="F576" s="264">
        <v>20000</v>
      </c>
      <c r="G576" s="238">
        <f t="shared" ref="G576:G587" si="45">F576/$J$575</f>
        <v>2.0554984583761562E-2</v>
      </c>
      <c r="H576" s="264"/>
      <c r="I576" s="264"/>
      <c r="J576" s="76"/>
    </row>
    <row r="577" spans="1:10" x14ac:dyDescent="0.25">
      <c r="A577" s="11" t="s">
        <v>267</v>
      </c>
      <c r="B577" s="178">
        <f t="shared" si="44"/>
        <v>12.939288856684435</v>
      </c>
      <c r="D577" s="264"/>
      <c r="E577" s="264" t="s">
        <v>15</v>
      </c>
      <c r="F577" s="264">
        <v>35000</v>
      </c>
      <c r="G577" s="238">
        <f t="shared" si="45"/>
        <v>3.5971223021582732E-2</v>
      </c>
      <c r="H577" s="264"/>
      <c r="I577" s="264"/>
      <c r="J577" s="76"/>
    </row>
    <row r="578" spans="1:10" x14ac:dyDescent="0.25">
      <c r="A578" s="11" t="s">
        <v>267</v>
      </c>
      <c r="B578" s="178">
        <f t="shared" si="44"/>
        <v>3.8131292059290463</v>
      </c>
      <c r="D578" s="264"/>
      <c r="E578" s="264" t="s">
        <v>9</v>
      </c>
      <c r="F578" s="264">
        <v>19000</v>
      </c>
      <c r="G578" s="238">
        <f t="shared" si="45"/>
        <v>1.9527235354573486E-2</v>
      </c>
      <c r="H578" s="264"/>
      <c r="I578" s="264"/>
      <c r="J578" s="76"/>
    </row>
    <row r="579" spans="1:10" x14ac:dyDescent="0.25">
      <c r="A579" s="11" t="s">
        <v>267</v>
      </c>
      <c r="B579" s="178">
        <f t="shared" si="44"/>
        <v>6.6016779881043048E-4</v>
      </c>
      <c r="D579" s="264"/>
      <c r="E579" s="264" t="s">
        <v>268</v>
      </c>
      <c r="F579" s="264">
        <v>250</v>
      </c>
      <c r="G579" s="238">
        <f t="shared" si="45"/>
        <v>2.5693730729701953E-4</v>
      </c>
      <c r="H579" s="264"/>
      <c r="I579" s="264"/>
      <c r="J579" s="76"/>
    </row>
    <row r="580" spans="1:10" x14ac:dyDescent="0.25">
      <c r="A580" s="11" t="s">
        <v>267</v>
      </c>
      <c r="B580" s="178">
        <f t="shared" si="44"/>
        <v>0.29592258185816633</v>
      </c>
      <c r="D580" s="264"/>
      <c r="E580" s="264" t="s">
        <v>26</v>
      </c>
      <c r="F580" s="264">
        <v>5293</v>
      </c>
      <c r="G580" s="238">
        <f t="shared" si="45"/>
        <v>5.4398766700924977E-3</v>
      </c>
      <c r="H580" s="264"/>
      <c r="I580" s="264"/>
      <c r="J580" s="76"/>
    </row>
    <row r="581" spans="1:10" x14ac:dyDescent="0.25">
      <c r="A581" s="11" t="s">
        <v>267</v>
      </c>
      <c r="B581" s="178">
        <f t="shared" si="44"/>
        <v>0.50288942242183343</v>
      </c>
      <c r="D581" s="264"/>
      <c r="E581" s="264" t="s">
        <v>16</v>
      </c>
      <c r="F581" s="264">
        <v>6900</v>
      </c>
      <c r="G581" s="238">
        <f t="shared" si="45"/>
        <v>7.091469681397739E-3</v>
      </c>
      <c r="H581" s="264"/>
      <c r="I581" s="264"/>
      <c r="J581" s="76"/>
    </row>
    <row r="582" spans="1:10" x14ac:dyDescent="0.25">
      <c r="A582" s="11" t="s">
        <v>267</v>
      </c>
      <c r="B582" s="178">
        <f t="shared" si="44"/>
        <v>1943.9670697739271</v>
      </c>
      <c r="D582" s="264"/>
      <c r="E582" s="264" t="s">
        <v>121</v>
      </c>
      <c r="F582" s="264">
        <v>429000</v>
      </c>
      <c r="G582" s="238">
        <f t="shared" si="45"/>
        <v>0.4409044193216855</v>
      </c>
      <c r="H582" s="264"/>
      <c r="I582" s="264"/>
      <c r="J582" s="76"/>
    </row>
    <row r="583" spans="1:10" x14ac:dyDescent="0.25">
      <c r="A583" s="11" t="s">
        <v>267</v>
      </c>
      <c r="B583" s="178">
        <f t="shared" si="44"/>
        <v>0</v>
      </c>
      <c r="D583" s="264"/>
      <c r="E583" s="264" t="s">
        <v>160</v>
      </c>
      <c r="F583" s="264"/>
      <c r="G583" s="238"/>
      <c r="H583" s="264"/>
      <c r="I583" s="264"/>
      <c r="J583" s="76"/>
    </row>
    <row r="584" spans="1:10" x14ac:dyDescent="0.25">
      <c r="A584" s="11" t="s">
        <v>267</v>
      </c>
      <c r="B584" s="178">
        <f t="shared" si="44"/>
        <v>0</v>
      </c>
      <c r="D584" s="264"/>
      <c r="E584" s="264" t="s">
        <v>161</v>
      </c>
      <c r="F584" s="264"/>
      <c r="G584" s="238"/>
      <c r="H584" s="264"/>
      <c r="I584" s="264"/>
      <c r="J584" s="76"/>
    </row>
    <row r="585" spans="1:10" x14ac:dyDescent="0.25">
      <c r="A585" s="11" t="s">
        <v>267</v>
      </c>
      <c r="B585" s="178">
        <f t="shared" si="44"/>
        <v>12.426893017959731</v>
      </c>
      <c r="D585" s="264"/>
      <c r="E585" s="264" t="s">
        <v>126</v>
      </c>
      <c r="F585" s="264">
        <v>34300</v>
      </c>
      <c r="G585" s="238">
        <f t="shared" si="45"/>
        <v>3.5251798561151078E-2</v>
      </c>
      <c r="H585" s="264"/>
      <c r="I585" s="264"/>
      <c r="J585" s="76"/>
    </row>
    <row r="586" spans="1:10" x14ac:dyDescent="0.25">
      <c r="A586" s="11" t="s">
        <v>267</v>
      </c>
      <c r="B586" s="178">
        <f t="shared" si="44"/>
        <v>0</v>
      </c>
      <c r="D586" s="264"/>
      <c r="E586" s="264" t="s">
        <v>38</v>
      </c>
      <c r="F586" s="253"/>
      <c r="G586" s="238"/>
      <c r="H586" s="264"/>
      <c r="I586" s="264"/>
      <c r="J586" s="76"/>
    </row>
    <row r="587" spans="1:10" x14ac:dyDescent="0.25">
      <c r="A587" s="150" t="s">
        <v>267</v>
      </c>
      <c r="B587" s="131">
        <f t="shared" si="44"/>
        <v>1.278084858496993</v>
      </c>
      <c r="C587" s="12"/>
      <c r="D587" s="12"/>
      <c r="E587" s="12" t="s">
        <v>47</v>
      </c>
      <c r="F587" s="140">
        <v>11000</v>
      </c>
      <c r="G587" s="237">
        <f t="shared" si="45"/>
        <v>1.1305241521068859E-2</v>
      </c>
      <c r="H587" s="12"/>
      <c r="I587" s="12"/>
      <c r="J587" s="12"/>
    </row>
    <row r="588" spans="1:10" x14ac:dyDescent="0.25">
      <c r="A588" s="11" t="s">
        <v>269</v>
      </c>
      <c r="B588" s="178">
        <f>POWER((F588/$J$588)*100, 2)</f>
        <v>0.75841607373138908</v>
      </c>
      <c r="C588" s="11">
        <f>SUM(B588:B599)</f>
        <v>7623.9435265652692</v>
      </c>
      <c r="D588" s="265"/>
      <c r="E588" s="265" t="s">
        <v>5</v>
      </c>
      <c r="F588" s="265">
        <v>290</v>
      </c>
      <c r="G588" s="238">
        <f>F588/$J$588</f>
        <v>8.7087087087087088E-3</v>
      </c>
      <c r="H588" s="265"/>
      <c r="I588" s="265"/>
      <c r="J588" s="76">
        <v>33300</v>
      </c>
    </row>
    <row r="589" spans="1:10" x14ac:dyDescent="0.25">
      <c r="A589" s="11" t="s">
        <v>269</v>
      </c>
      <c r="B589" s="178">
        <f t="shared" ref="B589:B599" si="46">POWER((F589/$J$588)*100, 2)</f>
        <v>7517.8794019244478</v>
      </c>
      <c r="D589" s="265"/>
      <c r="E589" s="265" t="s">
        <v>6</v>
      </c>
      <c r="F589" s="265">
        <f>28873</f>
        <v>28873</v>
      </c>
      <c r="G589" s="238">
        <f t="shared" ref="G589:G598" si="47">F589/$J$588</f>
        <v>0.86705705705705705</v>
      </c>
      <c r="H589" s="265"/>
      <c r="I589" s="265"/>
      <c r="J589" s="76"/>
    </row>
    <row r="590" spans="1:10" x14ac:dyDescent="0.25">
      <c r="A590" s="11" t="s">
        <v>269</v>
      </c>
      <c r="B590" s="178">
        <f t="shared" si="46"/>
        <v>0</v>
      </c>
      <c r="D590" s="265"/>
      <c r="E590" s="265" t="s">
        <v>271</v>
      </c>
      <c r="F590" s="265"/>
      <c r="G590" s="238"/>
      <c r="H590" s="265"/>
      <c r="I590" s="265"/>
      <c r="J590" s="76"/>
    </row>
    <row r="591" spans="1:10" x14ac:dyDescent="0.25">
      <c r="A591" s="11" t="s">
        <v>269</v>
      </c>
      <c r="B591" s="178">
        <f t="shared" si="46"/>
        <v>100.90292995698401</v>
      </c>
      <c r="D591" s="265"/>
      <c r="E591" s="265" t="s">
        <v>82</v>
      </c>
      <c r="F591" s="265">
        <f>3333+12</f>
        <v>3345</v>
      </c>
      <c r="G591" s="238">
        <f t="shared" si="47"/>
        <v>0.10045045045045045</v>
      </c>
      <c r="H591" s="265"/>
      <c r="I591" s="265"/>
      <c r="J591" s="76"/>
    </row>
    <row r="592" spans="1:10" x14ac:dyDescent="0.25">
      <c r="A592" s="11" t="s">
        <v>269</v>
      </c>
      <c r="B592" s="178">
        <f t="shared" si="46"/>
        <v>4.3559325090856627</v>
      </c>
      <c r="D592" s="265"/>
      <c r="E592" s="265" t="s">
        <v>213</v>
      </c>
      <c r="F592" s="265">
        <f>25+670</f>
        <v>695</v>
      </c>
      <c r="G592" s="238">
        <f t="shared" si="47"/>
        <v>2.0870870870870872E-2</v>
      </c>
      <c r="H592" s="265"/>
      <c r="I592" s="265"/>
      <c r="J592" s="76"/>
    </row>
    <row r="593" spans="1:10" x14ac:dyDescent="0.25">
      <c r="A593" s="11" t="s">
        <v>269</v>
      </c>
      <c r="B593" s="178">
        <f t="shared" si="46"/>
        <v>2.7279531784036296E-4</v>
      </c>
      <c r="D593" s="265"/>
      <c r="E593" s="265" t="s">
        <v>273</v>
      </c>
      <c r="F593" s="265">
        <v>5.5</v>
      </c>
      <c r="G593" s="238">
        <f t="shared" si="47"/>
        <v>1.6516516516516518E-4</v>
      </c>
      <c r="H593" s="265"/>
      <c r="I593" s="265"/>
      <c r="J593" s="76"/>
    </row>
    <row r="594" spans="1:10" x14ac:dyDescent="0.25">
      <c r="A594" s="11" t="s">
        <v>269</v>
      </c>
      <c r="B594" s="178">
        <f t="shared" si="46"/>
        <v>2.7279531784036296E-4</v>
      </c>
      <c r="D594" s="265"/>
      <c r="E594" s="265" t="s">
        <v>27</v>
      </c>
      <c r="F594" s="265">
        <v>5.5</v>
      </c>
      <c r="G594" s="238">
        <f t="shared" si="47"/>
        <v>1.6516516516516518E-4</v>
      </c>
      <c r="H594" s="265"/>
      <c r="I594" s="265"/>
      <c r="J594" s="76"/>
    </row>
    <row r="595" spans="1:10" x14ac:dyDescent="0.25">
      <c r="A595" s="11" t="s">
        <v>269</v>
      </c>
      <c r="B595" s="178">
        <f t="shared" si="46"/>
        <v>0</v>
      </c>
      <c r="D595" s="265"/>
      <c r="E595" s="265" t="s">
        <v>84</v>
      </c>
      <c r="F595" s="253"/>
      <c r="G595" s="238"/>
      <c r="H595" s="265"/>
      <c r="I595" s="265"/>
      <c r="J595" s="76"/>
    </row>
    <row r="596" spans="1:10" x14ac:dyDescent="0.25">
      <c r="A596" s="11" t="s">
        <v>269</v>
      </c>
      <c r="B596" s="178">
        <f t="shared" si="46"/>
        <v>3.8101164227290346E-2</v>
      </c>
      <c r="D596" s="265"/>
      <c r="E596" s="265" t="s">
        <v>139</v>
      </c>
      <c r="F596" s="265">
        <v>65</v>
      </c>
      <c r="G596" s="238">
        <f t="shared" si="47"/>
        <v>1.9519519519519519E-3</v>
      </c>
      <c r="H596" s="265"/>
      <c r="I596" s="265"/>
      <c r="J596" s="76"/>
    </row>
    <row r="597" spans="1:10" x14ac:dyDescent="0.25">
      <c r="A597" s="11" t="s">
        <v>269</v>
      </c>
      <c r="B597" s="178">
        <f t="shared" si="46"/>
        <v>8.1162243324405473E-3</v>
      </c>
      <c r="D597" s="265"/>
      <c r="E597" s="265" t="s">
        <v>272</v>
      </c>
      <c r="F597" s="265">
        <v>30</v>
      </c>
      <c r="G597" s="238">
        <f t="shared" si="47"/>
        <v>9.0090090090090091E-4</v>
      </c>
      <c r="H597" s="265"/>
      <c r="I597" s="265"/>
      <c r="J597" s="76"/>
    </row>
    <row r="598" spans="1:10" x14ac:dyDescent="0.25">
      <c r="A598" s="11" t="s">
        <v>269</v>
      </c>
      <c r="B598" s="178">
        <f t="shared" si="46"/>
        <v>8.3121824527229932E-5</v>
      </c>
      <c r="D598" s="265"/>
      <c r="E598" s="265" t="s">
        <v>193</v>
      </c>
      <c r="F598" s="265">
        <v>3.036</v>
      </c>
      <c r="G598" s="238">
        <f t="shared" si="47"/>
        <v>9.1171171171171175E-5</v>
      </c>
      <c r="H598" s="265"/>
      <c r="I598" s="265"/>
      <c r="J598" s="76"/>
    </row>
    <row r="599" spans="1:10" x14ac:dyDescent="0.25">
      <c r="A599" s="150" t="s">
        <v>269</v>
      </c>
      <c r="B599" s="131">
        <f t="shared" si="46"/>
        <v>0</v>
      </c>
      <c r="C599" s="150"/>
      <c r="D599" s="12"/>
      <c r="E599" s="12" t="s">
        <v>86</v>
      </c>
      <c r="F599" s="12"/>
      <c r="G599" s="27"/>
      <c r="H599" s="12"/>
      <c r="I599" s="12"/>
      <c r="J599" s="147"/>
    </row>
    <row r="600" spans="1:10" x14ac:dyDescent="0.25">
      <c r="A600" s="11" t="s">
        <v>276</v>
      </c>
      <c r="B600" s="178">
        <f>POWER((F600/$J$600)*100, 2)</f>
        <v>5.5881859715130338</v>
      </c>
      <c r="C600" s="11">
        <f>SUM(B600:B612)</f>
        <v>1979.0116326256382</v>
      </c>
      <c r="D600" s="271"/>
      <c r="E600" s="271" t="s">
        <v>210</v>
      </c>
      <c r="F600" s="271">
        <v>2884</v>
      </c>
      <c r="G600" s="238">
        <f>F600/$J$600</f>
        <v>2.3639344262295081E-2</v>
      </c>
      <c r="H600" s="271"/>
      <c r="I600" s="271"/>
      <c r="J600" s="76">
        <v>122000</v>
      </c>
    </row>
    <row r="601" spans="1:10" x14ac:dyDescent="0.25">
      <c r="A601" s="11" t="s">
        <v>276</v>
      </c>
      <c r="B601" s="178">
        <f t="shared" ref="B601:B612" si="48">POWER((F601/$J$600)*100, 2)</f>
        <v>43.462677371674282</v>
      </c>
      <c r="D601" s="271"/>
      <c r="E601" s="271" t="s">
        <v>82</v>
      </c>
      <c r="F601" s="271">
        <v>8043</v>
      </c>
      <c r="G601" s="238">
        <f t="shared" ref="G601:G612" si="49">F601/$J$600</f>
        <v>6.5926229508196724E-2</v>
      </c>
      <c r="H601" s="271"/>
      <c r="I601" s="271"/>
      <c r="J601" s="76"/>
    </row>
    <row r="602" spans="1:10" x14ac:dyDescent="0.25">
      <c r="A602" s="11" t="s">
        <v>276</v>
      </c>
      <c r="B602" s="178">
        <f t="shared" si="48"/>
        <v>583.3412765385649</v>
      </c>
      <c r="D602" s="271"/>
      <c r="E602" s="271" t="s">
        <v>83</v>
      </c>
      <c r="F602" s="271">
        <v>29466</v>
      </c>
      <c r="G602" s="238">
        <f t="shared" si="49"/>
        <v>0.24152459016393443</v>
      </c>
      <c r="H602" s="271"/>
      <c r="I602" s="271"/>
      <c r="J602" s="76"/>
    </row>
    <row r="603" spans="1:10" x14ac:dyDescent="0.25">
      <c r="A603" s="11" t="s">
        <v>276</v>
      </c>
      <c r="B603" s="178">
        <f t="shared" si="48"/>
        <v>576.78715399086275</v>
      </c>
      <c r="D603" s="271"/>
      <c r="E603" s="271" t="s">
        <v>15</v>
      </c>
      <c r="F603" s="271">
        <v>29300</v>
      </c>
      <c r="G603" s="238">
        <f t="shared" si="49"/>
        <v>0.24016393442622952</v>
      </c>
      <c r="H603" s="271"/>
      <c r="I603" s="271"/>
      <c r="J603" s="76"/>
    </row>
    <row r="604" spans="1:10" x14ac:dyDescent="0.25">
      <c r="A604" s="11" t="s">
        <v>276</v>
      </c>
      <c r="B604" s="178">
        <f t="shared" si="48"/>
        <v>3.5541521096479443</v>
      </c>
      <c r="D604" s="271"/>
      <c r="E604" s="271" t="s">
        <v>24</v>
      </c>
      <c r="F604" s="271">
        <v>2300</v>
      </c>
      <c r="G604" s="238">
        <f t="shared" si="49"/>
        <v>1.8852459016393444E-2</v>
      </c>
      <c r="H604" s="271"/>
      <c r="I604" s="271"/>
      <c r="J604" s="76"/>
    </row>
    <row r="605" spans="1:10" x14ac:dyDescent="0.25">
      <c r="A605" s="11" t="s">
        <v>276</v>
      </c>
      <c r="B605" s="178">
        <f t="shared" si="48"/>
        <v>3.5541521096479449E-2</v>
      </c>
      <c r="D605" s="271"/>
      <c r="E605" s="271" t="s">
        <v>228</v>
      </c>
      <c r="F605" s="271">
        <v>230</v>
      </c>
      <c r="G605" s="238">
        <f t="shared" si="49"/>
        <v>1.8852459016393444E-3</v>
      </c>
      <c r="H605" s="271"/>
      <c r="I605" s="271"/>
      <c r="J605" s="76"/>
    </row>
    <row r="606" spans="1:10" x14ac:dyDescent="0.25">
      <c r="A606" s="11" t="s">
        <v>276</v>
      </c>
      <c r="B606" s="178">
        <f t="shared" si="48"/>
        <v>4.1991400161246979E-2</v>
      </c>
      <c r="D606" s="271"/>
      <c r="E606" s="271" t="s">
        <v>266</v>
      </c>
      <c r="F606" s="271">
        <v>250</v>
      </c>
      <c r="G606" s="238">
        <f t="shared" si="49"/>
        <v>2.0491803278688526E-3</v>
      </c>
      <c r="H606" s="271"/>
      <c r="I606" s="271"/>
      <c r="J606" s="76"/>
    </row>
    <row r="607" spans="1:10" x14ac:dyDescent="0.25">
      <c r="A607" s="11" t="s">
        <v>276</v>
      </c>
      <c r="B607" s="178">
        <f t="shared" si="48"/>
        <v>7.8951787153990871</v>
      </c>
      <c r="D607" s="271"/>
      <c r="E607" s="271" t="s">
        <v>56</v>
      </c>
      <c r="F607" s="271">
        <v>3428</v>
      </c>
      <c r="G607" s="238">
        <f t="shared" si="49"/>
        <v>2.8098360655737706E-2</v>
      </c>
      <c r="H607" s="271"/>
      <c r="I607" s="271"/>
      <c r="J607" s="76"/>
    </row>
    <row r="608" spans="1:10" x14ac:dyDescent="0.25">
      <c r="A608" s="11" t="s">
        <v>276</v>
      </c>
      <c r="B608" s="178">
        <f t="shared" si="48"/>
        <v>1.6985353399623757</v>
      </c>
      <c r="D608" s="271"/>
      <c r="E608" s="271" t="s">
        <v>278</v>
      </c>
      <c r="F608" s="271">
        <v>1590</v>
      </c>
      <c r="G608" s="238">
        <f t="shared" si="49"/>
        <v>1.3032786885245902E-2</v>
      </c>
      <c r="H608" s="271"/>
      <c r="I608" s="271"/>
      <c r="J608" s="76"/>
    </row>
    <row r="609" spans="1:10" x14ac:dyDescent="0.25">
      <c r="A609" s="11" t="s">
        <v>276</v>
      </c>
      <c r="B609" s="178">
        <f t="shared" si="48"/>
        <v>49.841285272776133</v>
      </c>
      <c r="D609" s="271"/>
      <c r="E609" s="271" t="s">
        <v>92</v>
      </c>
      <c r="F609" s="271">
        <v>8613</v>
      </c>
      <c r="G609" s="238">
        <f t="shared" si="49"/>
        <v>7.0598360655737699E-2</v>
      </c>
      <c r="H609" s="271"/>
      <c r="I609" s="271"/>
      <c r="J609" s="76"/>
    </row>
    <row r="610" spans="1:10" x14ac:dyDescent="0.25">
      <c r="A610" s="11" t="s">
        <v>276</v>
      </c>
      <c r="B610" s="178">
        <f t="shared" si="48"/>
        <v>5.6503628056973918</v>
      </c>
      <c r="D610" s="271"/>
      <c r="E610" s="271" t="s">
        <v>16</v>
      </c>
      <c r="F610" s="271">
        <v>2900</v>
      </c>
      <c r="G610" s="238">
        <f t="shared" si="49"/>
        <v>2.3770491803278688E-2</v>
      </c>
      <c r="H610" s="271"/>
      <c r="I610" s="271"/>
      <c r="J610" s="76"/>
    </row>
    <row r="611" spans="1:10" x14ac:dyDescent="0.25">
      <c r="A611" s="11" t="s">
        <v>276</v>
      </c>
      <c r="B611" s="178">
        <f t="shared" si="48"/>
        <v>700.94732598763767</v>
      </c>
      <c r="D611" s="271"/>
      <c r="E611" s="271" t="s">
        <v>38</v>
      </c>
      <c r="F611" s="271">
        <v>32300</v>
      </c>
      <c r="G611" s="238">
        <f t="shared" si="49"/>
        <v>0.26475409836065572</v>
      </c>
      <c r="H611" s="271"/>
      <c r="I611" s="271"/>
      <c r="J611" s="76"/>
    </row>
    <row r="612" spans="1:10" x14ac:dyDescent="0.25">
      <c r="A612" s="150" t="s">
        <v>276</v>
      </c>
      <c r="B612" s="131">
        <f t="shared" si="48"/>
        <v>0.16796560064498792</v>
      </c>
      <c r="C612" s="150"/>
      <c r="D612" s="12"/>
      <c r="E612" s="12" t="s">
        <v>129</v>
      </c>
      <c r="F612" s="12">
        <v>500</v>
      </c>
      <c r="G612" s="237">
        <f t="shared" si="49"/>
        <v>4.0983606557377051E-3</v>
      </c>
      <c r="H612" s="12"/>
      <c r="I612" s="12"/>
      <c r="J612" s="147"/>
    </row>
    <row r="613" spans="1:10" x14ac:dyDescent="0.25">
      <c r="A613" s="81" t="s">
        <v>279</v>
      </c>
      <c r="B613" s="178">
        <f>POWER((F613/$J$613)*100, 2)</f>
        <v>26.135228089642975</v>
      </c>
      <c r="C613" s="11">
        <f>SUM(B613:B616)</f>
        <v>5423.3288768378588</v>
      </c>
      <c r="D613" s="272"/>
      <c r="E613" s="272" t="s">
        <v>82</v>
      </c>
      <c r="F613" s="272">
        <v>2960</v>
      </c>
      <c r="G613" s="238">
        <f>F613/$J$613</f>
        <v>5.1122625215889464E-2</v>
      </c>
      <c r="H613" s="272"/>
      <c r="I613" s="272"/>
      <c r="J613" s="76">
        <v>57900</v>
      </c>
    </row>
    <row r="614" spans="1:10" x14ac:dyDescent="0.25">
      <c r="A614" s="81" t="s">
        <v>279</v>
      </c>
      <c r="B614" s="178">
        <f t="shared" ref="B614:B616" si="50">POWER((F614/$J$613)*100, 2)</f>
        <v>627.16075897637825</v>
      </c>
      <c r="D614" s="272"/>
      <c r="E614" s="272" t="s">
        <v>16</v>
      </c>
      <c r="F614" s="272">
        <v>14500</v>
      </c>
      <c r="G614" s="238">
        <f t="shared" ref="G614:G616" si="51">F614/$J$613</f>
        <v>0.25043177892918828</v>
      </c>
      <c r="H614" s="272"/>
      <c r="I614" s="272"/>
      <c r="J614" s="76"/>
    </row>
    <row r="615" spans="1:10" x14ac:dyDescent="0.25">
      <c r="A615" s="81" t="s">
        <v>279</v>
      </c>
      <c r="B615" s="178">
        <f t="shared" si="50"/>
        <v>4769.3456229995745</v>
      </c>
      <c r="D615" s="272"/>
      <c r="E615" s="272" t="s">
        <v>314</v>
      </c>
      <c r="F615" s="272">
        <v>39986</v>
      </c>
      <c r="G615" s="238">
        <f t="shared" si="51"/>
        <v>0.69060449050086359</v>
      </c>
      <c r="H615" s="272"/>
      <c r="I615" s="272"/>
      <c r="J615" s="76"/>
    </row>
    <row r="616" spans="1:10" x14ac:dyDescent="0.25">
      <c r="A616" s="156" t="s">
        <v>279</v>
      </c>
      <c r="B616" s="131">
        <f t="shared" si="50"/>
        <v>0.68726677226234256</v>
      </c>
      <c r="C616" s="150"/>
      <c r="D616" s="12"/>
      <c r="E616" s="12" t="s">
        <v>86</v>
      </c>
      <c r="F616" s="12">
        <v>480</v>
      </c>
      <c r="G616" s="237">
        <f t="shared" si="51"/>
        <v>8.2901554404145074E-3</v>
      </c>
      <c r="H616" s="12"/>
      <c r="I616" s="12"/>
      <c r="J616" s="147"/>
    </row>
    <row r="617" spans="1:10" x14ac:dyDescent="0.25">
      <c r="A617" s="11" t="s">
        <v>280</v>
      </c>
      <c r="B617" s="178">
        <f>POWER((F617/$J$617)*100, 2)</f>
        <v>0.17078821324448148</v>
      </c>
      <c r="C617" s="11">
        <f>SUM(B617:B627)</f>
        <v>3562.8099505414407</v>
      </c>
      <c r="D617" s="274"/>
      <c r="E617" s="274" t="s">
        <v>5</v>
      </c>
      <c r="F617" s="274">
        <v>810</v>
      </c>
      <c r="G617" s="238">
        <f>F617/$J$617</f>
        <v>4.1326530612244899E-3</v>
      </c>
      <c r="H617" s="274"/>
      <c r="I617" s="274"/>
      <c r="J617" s="76">
        <v>196000</v>
      </c>
    </row>
    <row r="618" spans="1:10" x14ac:dyDescent="0.25">
      <c r="A618" s="11" t="s">
        <v>280</v>
      </c>
      <c r="B618" s="178">
        <f t="shared" ref="B618:B627" si="52">POWER((F618/$J$617)*100, 2)</f>
        <v>0.43992086630570593</v>
      </c>
      <c r="D618" s="274"/>
      <c r="E618" s="274" t="s">
        <v>202</v>
      </c>
      <c r="F618" s="274">
        <v>1300</v>
      </c>
      <c r="G618" s="238">
        <f t="shared" ref="G618:G626" si="53">F618/$J$617</f>
        <v>6.6326530612244895E-3</v>
      </c>
      <c r="H618" s="274"/>
      <c r="I618" s="274"/>
      <c r="J618" s="76"/>
    </row>
    <row r="619" spans="1:10" x14ac:dyDescent="0.25">
      <c r="A619" s="11" t="s">
        <v>280</v>
      </c>
      <c r="B619" s="178">
        <f t="shared" si="52"/>
        <v>38.807814452311526</v>
      </c>
      <c r="D619" s="274"/>
      <c r="E619" s="274" t="s">
        <v>315</v>
      </c>
      <c r="F619" s="274">
        <v>12210</v>
      </c>
      <c r="G619" s="238">
        <f t="shared" si="53"/>
        <v>6.2295918367346936E-2</v>
      </c>
      <c r="H619" s="274"/>
      <c r="I619" s="274"/>
      <c r="J619" s="76"/>
    </row>
    <row r="620" spans="1:10" x14ac:dyDescent="0.25">
      <c r="A620" s="11" t="s">
        <v>280</v>
      </c>
      <c r="B620" s="178">
        <f t="shared" si="52"/>
        <v>0</v>
      </c>
      <c r="D620" s="274"/>
      <c r="E620" s="274" t="s">
        <v>134</v>
      </c>
      <c r="F620" s="274"/>
      <c r="G620" s="238"/>
      <c r="H620" s="274"/>
      <c r="I620" s="274"/>
      <c r="J620" s="76"/>
    </row>
    <row r="621" spans="1:10" x14ac:dyDescent="0.25">
      <c r="A621" s="11" t="s">
        <v>280</v>
      </c>
      <c r="B621" s="178">
        <f t="shared" si="52"/>
        <v>8.2158277800916295</v>
      </c>
      <c r="D621" s="274"/>
      <c r="E621" s="274" t="s">
        <v>111</v>
      </c>
      <c r="F621" s="274">
        <v>5618</v>
      </c>
      <c r="G621" s="238">
        <f t="shared" si="53"/>
        <v>2.8663265306122451E-2</v>
      </c>
      <c r="H621" s="274"/>
      <c r="I621" s="274"/>
      <c r="J621" s="76"/>
    </row>
    <row r="622" spans="1:10" x14ac:dyDescent="0.25">
      <c r="A622" s="11" t="s">
        <v>280</v>
      </c>
      <c r="B622" s="178">
        <f t="shared" si="52"/>
        <v>3.7484381507705116E-5</v>
      </c>
      <c r="D622" s="274"/>
      <c r="E622" s="274" t="s">
        <v>118</v>
      </c>
      <c r="F622" s="274">
        <v>12</v>
      </c>
      <c r="G622" s="238">
        <f t="shared" si="53"/>
        <v>6.1224489795918364E-5</v>
      </c>
      <c r="H622" s="274"/>
      <c r="I622" s="274"/>
      <c r="J622" s="76"/>
    </row>
    <row r="623" spans="1:10" x14ac:dyDescent="0.25">
      <c r="A623" s="11" t="s">
        <v>280</v>
      </c>
      <c r="B623" s="178">
        <f t="shared" si="52"/>
        <v>2399.0004164931274</v>
      </c>
      <c r="D623" s="274"/>
      <c r="E623" s="274" t="s">
        <v>16</v>
      </c>
      <c r="F623" s="274">
        <v>96000</v>
      </c>
      <c r="G623" s="238">
        <f t="shared" si="53"/>
        <v>0.48979591836734693</v>
      </c>
      <c r="H623" s="274"/>
      <c r="I623" s="274"/>
      <c r="J623" s="76"/>
    </row>
    <row r="624" spans="1:10" x14ac:dyDescent="0.25">
      <c r="A624" s="11" t="s">
        <v>280</v>
      </c>
      <c r="B624" s="178">
        <f t="shared" si="52"/>
        <v>1.6269262807163683E-4</v>
      </c>
      <c r="D624" s="274"/>
      <c r="E624" s="274" t="s">
        <v>37</v>
      </c>
      <c r="F624" s="274">
        <v>25</v>
      </c>
      <c r="G624" s="238">
        <f t="shared" si="53"/>
        <v>1.2755102040816328E-4</v>
      </c>
      <c r="H624" s="274"/>
      <c r="I624" s="274"/>
      <c r="J624" s="76"/>
    </row>
    <row r="625" spans="1:10" x14ac:dyDescent="0.25">
      <c r="A625" s="11" t="s">
        <v>280</v>
      </c>
      <c r="B625" s="178">
        <f t="shared" si="52"/>
        <v>1058.1743450645565</v>
      </c>
      <c r="D625" s="274"/>
      <c r="E625" s="274" t="s">
        <v>316</v>
      </c>
      <c r="F625" s="274">
        <v>63758</v>
      </c>
      <c r="G625" s="238">
        <f t="shared" si="53"/>
        <v>0.32529591836734695</v>
      </c>
      <c r="H625" s="274"/>
      <c r="I625" s="274"/>
      <c r="J625" s="76"/>
    </row>
    <row r="626" spans="1:10" x14ac:dyDescent="0.25">
      <c r="A626" s="11" t="s">
        <v>280</v>
      </c>
      <c r="B626" s="178">
        <f t="shared" si="52"/>
        <v>57.017909204498125</v>
      </c>
      <c r="D626" s="274"/>
      <c r="E626" s="274" t="s">
        <v>38</v>
      </c>
      <c r="F626" s="274">
        <v>14800</v>
      </c>
      <c r="G626" s="238">
        <f t="shared" si="53"/>
        <v>7.5510204081632656E-2</v>
      </c>
      <c r="H626" s="274"/>
      <c r="I626" s="274"/>
      <c r="J626" s="76"/>
    </row>
    <row r="627" spans="1:10" x14ac:dyDescent="0.25">
      <c r="A627" s="150" t="s">
        <v>280</v>
      </c>
      <c r="B627" s="131">
        <f t="shared" si="52"/>
        <v>0.98272829029571029</v>
      </c>
      <c r="C627" s="150"/>
      <c r="D627" s="12"/>
      <c r="E627" s="12" t="s">
        <v>317</v>
      </c>
      <c r="F627" s="12">
        <v>1943</v>
      </c>
      <c r="G627" s="237">
        <f>F627/$J$617</f>
        <v>9.9132653061224495E-3</v>
      </c>
      <c r="H627" s="12"/>
      <c r="I627" s="12"/>
      <c r="J627" s="147"/>
    </row>
    <row r="628" spans="1:10" x14ac:dyDescent="0.25">
      <c r="A628" s="11" t="s">
        <v>285</v>
      </c>
      <c r="B628" s="275">
        <f>POWER((F628/$J$628)*100, 2)</f>
        <v>2.8293345405160706E-5</v>
      </c>
      <c r="C628" s="11">
        <f>SUM(B628:B695)</f>
        <v>946.63928813942982</v>
      </c>
      <c r="D628" s="275"/>
      <c r="E628" s="275" t="s">
        <v>97</v>
      </c>
      <c r="F628" s="275">
        <v>1</v>
      </c>
      <c r="G628" s="238">
        <f>F628/$J$628</f>
        <v>5.3191489361702127E-5</v>
      </c>
      <c r="H628" s="275"/>
      <c r="I628" s="275"/>
      <c r="J628" s="76">
        <v>18800</v>
      </c>
    </row>
    <row r="629" spans="1:10" x14ac:dyDescent="0.25">
      <c r="A629" s="11" t="s">
        <v>285</v>
      </c>
      <c r="B629" s="275">
        <f t="shared" ref="B629:B693" si="54">POWER((F629/$J$628)*100, 2)</f>
        <v>0.44918515165233142</v>
      </c>
      <c r="D629" s="275"/>
      <c r="E629" s="275" t="s">
        <v>81</v>
      </c>
      <c r="F629" s="275">
        <v>126</v>
      </c>
      <c r="G629" s="238">
        <f t="shared" ref="G629:G693" si="55">F629/$J$628</f>
        <v>6.7021276595744684E-3</v>
      </c>
      <c r="H629" s="275"/>
      <c r="I629" s="275"/>
      <c r="J629" s="76"/>
    </row>
    <row r="630" spans="1:10" x14ac:dyDescent="0.25">
      <c r="A630" s="11" t="s">
        <v>285</v>
      </c>
      <c r="B630" s="275">
        <f t="shared" si="54"/>
        <v>1.0185604345857853E-3</v>
      </c>
      <c r="D630" s="275"/>
      <c r="E630" s="275" t="s">
        <v>210</v>
      </c>
      <c r="F630" s="275">
        <v>6</v>
      </c>
      <c r="G630" s="238">
        <f t="shared" si="55"/>
        <v>3.1914893617021275E-4</v>
      </c>
      <c r="H630" s="275"/>
      <c r="I630" s="275"/>
      <c r="J630" s="76"/>
    </row>
    <row r="631" spans="1:10" x14ac:dyDescent="0.25">
      <c r="A631" s="11" t="s">
        <v>285</v>
      </c>
      <c r="B631" s="275">
        <f t="shared" si="54"/>
        <v>122.05548325033955</v>
      </c>
      <c r="D631" s="275"/>
      <c r="E631" s="275" t="s">
        <v>5</v>
      </c>
      <c r="F631" s="275">
        <v>2077</v>
      </c>
      <c r="G631" s="238">
        <f t="shared" si="55"/>
        <v>0.11047872340425532</v>
      </c>
      <c r="H631" s="275"/>
      <c r="I631" s="275"/>
      <c r="J631" s="76"/>
    </row>
    <row r="632" spans="1:10" x14ac:dyDescent="0.25">
      <c r="A632" s="11" t="s">
        <v>285</v>
      </c>
      <c r="B632" s="275">
        <f t="shared" si="54"/>
        <v>5.7294024445450438</v>
      </c>
      <c r="D632" s="275"/>
      <c r="E632" s="275" t="s">
        <v>93</v>
      </c>
      <c r="F632" s="275">
        <v>450</v>
      </c>
      <c r="G632" s="238">
        <f t="shared" si="55"/>
        <v>2.3936170212765957E-2</v>
      </c>
      <c r="H632" s="275"/>
      <c r="I632" s="275"/>
      <c r="J632" s="76"/>
    </row>
    <row r="633" spans="1:10" x14ac:dyDescent="0.25">
      <c r="A633" s="11" t="s">
        <v>285</v>
      </c>
      <c r="B633" s="275">
        <f t="shared" si="54"/>
        <v>3.0811453146220011E-2</v>
      </c>
      <c r="D633" s="275"/>
      <c r="E633" s="275" t="s">
        <v>6</v>
      </c>
      <c r="F633" s="275">
        <v>33</v>
      </c>
      <c r="G633" s="238">
        <f t="shared" si="55"/>
        <v>1.7553191489361702E-3</v>
      </c>
      <c r="H633" s="275"/>
      <c r="I633" s="275"/>
      <c r="J633" s="76"/>
    </row>
    <row r="634" spans="1:10" x14ac:dyDescent="0.25">
      <c r="A634" s="11" t="s">
        <v>285</v>
      </c>
      <c r="B634" s="275">
        <f t="shared" si="54"/>
        <v>10.493464237211409</v>
      </c>
      <c r="D634" s="275"/>
      <c r="E634" s="275" t="s">
        <v>101</v>
      </c>
      <c r="F634" s="275">
        <v>609</v>
      </c>
      <c r="G634" s="238">
        <f t="shared" si="55"/>
        <v>3.2393617021276598E-2</v>
      </c>
      <c r="H634" s="275"/>
      <c r="I634" s="275"/>
      <c r="J634" s="76"/>
    </row>
    <row r="635" spans="1:10" x14ac:dyDescent="0.25">
      <c r="A635" s="11" t="s">
        <v>285</v>
      </c>
      <c r="B635" s="275">
        <f t="shared" si="54"/>
        <v>2.8293345405160706E-5</v>
      </c>
      <c r="D635" s="275"/>
      <c r="E635" s="275" t="s">
        <v>102</v>
      </c>
      <c r="F635" s="275">
        <v>1</v>
      </c>
      <c r="G635" s="238">
        <f t="shared" si="55"/>
        <v>5.3191489361702127E-5</v>
      </c>
      <c r="H635" s="275"/>
      <c r="I635" s="275"/>
      <c r="J635" s="76"/>
    </row>
    <row r="636" spans="1:10" x14ac:dyDescent="0.25">
      <c r="A636" s="11" t="s">
        <v>285</v>
      </c>
      <c r="B636" s="275">
        <f t="shared" si="54"/>
        <v>56.090538705296517</v>
      </c>
      <c r="D636" s="275"/>
      <c r="E636" s="275" t="s">
        <v>245</v>
      </c>
      <c r="F636" s="275">
        <v>1408</v>
      </c>
      <c r="G636" s="238">
        <f t="shared" si="55"/>
        <v>7.4893617021276601E-2</v>
      </c>
      <c r="H636" s="275"/>
      <c r="I636" s="275"/>
      <c r="J636" s="76"/>
    </row>
    <row r="637" spans="1:10" x14ac:dyDescent="0.25">
      <c r="A637" s="11" t="s">
        <v>285</v>
      </c>
      <c r="B637" s="275">
        <f t="shared" si="54"/>
        <v>41.424287007695781</v>
      </c>
      <c r="D637" s="275"/>
      <c r="E637" s="275" t="s">
        <v>83</v>
      </c>
      <c r="F637" s="275">
        <v>1210</v>
      </c>
      <c r="G637" s="238">
        <f t="shared" si="55"/>
        <v>6.436170212765957E-2</v>
      </c>
      <c r="H637" s="275"/>
      <c r="I637" s="275"/>
      <c r="J637" s="76"/>
    </row>
    <row r="638" spans="1:10" x14ac:dyDescent="0.25">
      <c r="A638" s="11" t="s">
        <v>285</v>
      </c>
      <c r="B638" s="275">
        <f t="shared" si="54"/>
        <v>136.93979176097784</v>
      </c>
      <c r="D638" s="275"/>
      <c r="E638" s="275" t="s">
        <v>15</v>
      </c>
      <c r="F638" s="275">
        <v>2200</v>
      </c>
      <c r="G638" s="238">
        <f t="shared" si="55"/>
        <v>0.11702127659574468</v>
      </c>
      <c r="H638" s="275"/>
      <c r="I638" s="275"/>
      <c r="J638" s="76"/>
    </row>
    <row r="639" spans="1:10" x14ac:dyDescent="0.25">
      <c r="A639" s="11" t="s">
        <v>285</v>
      </c>
      <c r="B639" s="275">
        <f t="shared" si="54"/>
        <v>1.3863739248528744E-3</v>
      </c>
      <c r="D639" s="275"/>
      <c r="E639" s="275" t="s">
        <v>319</v>
      </c>
      <c r="F639" s="275">
        <v>7</v>
      </c>
      <c r="G639" s="238">
        <f t="shared" si="55"/>
        <v>3.7234042553191491E-4</v>
      </c>
      <c r="H639" s="275"/>
      <c r="I639" s="275"/>
      <c r="J639" s="76"/>
    </row>
    <row r="640" spans="1:10" x14ac:dyDescent="0.25">
      <c r="A640" s="11" t="s">
        <v>285</v>
      </c>
      <c r="B640" s="275">
        <f t="shared" si="54"/>
        <v>1.1317338162064282E-4</v>
      </c>
      <c r="D640" s="275"/>
      <c r="E640" s="275" t="s">
        <v>213</v>
      </c>
      <c r="F640" s="275">
        <v>2</v>
      </c>
      <c r="G640" s="238">
        <f t="shared" si="55"/>
        <v>1.0638297872340425E-4</v>
      </c>
      <c r="H640" s="275"/>
      <c r="I640" s="275"/>
      <c r="J640" s="76"/>
    </row>
    <row r="641" spans="1:10" x14ac:dyDescent="0.25">
      <c r="A641" s="11" t="s">
        <v>285</v>
      </c>
      <c r="B641" s="275">
        <f t="shared" si="54"/>
        <v>0</v>
      </c>
      <c r="D641" s="275"/>
      <c r="E641" s="275" t="s">
        <v>332</v>
      </c>
      <c r="F641" s="270"/>
      <c r="G641" s="238"/>
      <c r="H641" s="275"/>
      <c r="I641" s="275"/>
      <c r="J641" s="76"/>
    </row>
    <row r="642" spans="1:10" x14ac:dyDescent="0.25">
      <c r="A642" s="11" t="s">
        <v>285</v>
      </c>
      <c r="B642" s="275">
        <f t="shared" si="54"/>
        <v>0</v>
      </c>
      <c r="D642" s="275"/>
      <c r="E642" s="275" t="s">
        <v>18</v>
      </c>
      <c r="F642" s="270"/>
      <c r="G642" s="238"/>
      <c r="H642" s="275"/>
      <c r="I642" s="275"/>
      <c r="J642" s="76"/>
    </row>
    <row r="643" spans="1:10" x14ac:dyDescent="0.25">
      <c r="A643" s="11" t="s">
        <v>285</v>
      </c>
      <c r="B643" s="275">
        <f t="shared" si="54"/>
        <v>0</v>
      </c>
      <c r="D643" s="275"/>
      <c r="E643" s="275" t="s">
        <v>222</v>
      </c>
      <c r="F643" s="270"/>
      <c r="G643" s="238"/>
      <c r="H643" s="275"/>
      <c r="I643" s="275"/>
      <c r="J643" s="76"/>
    </row>
    <row r="644" spans="1:10" x14ac:dyDescent="0.25">
      <c r="A644" s="11" t="s">
        <v>285</v>
      </c>
      <c r="B644" s="275">
        <f t="shared" si="54"/>
        <v>0</v>
      </c>
      <c r="D644" s="275"/>
      <c r="E644" s="275" t="s">
        <v>320</v>
      </c>
      <c r="F644" s="270"/>
      <c r="G644" s="238"/>
      <c r="H644" s="275"/>
      <c r="I644" s="275"/>
      <c r="J644" s="76"/>
    </row>
    <row r="645" spans="1:10" x14ac:dyDescent="0.25">
      <c r="A645" s="11" t="s">
        <v>285</v>
      </c>
      <c r="B645" s="275">
        <f t="shared" si="54"/>
        <v>2.8293345405160706E-5</v>
      </c>
      <c r="D645" s="275"/>
      <c r="E645" s="275" t="s">
        <v>273</v>
      </c>
      <c r="F645" s="275">
        <v>1</v>
      </c>
      <c r="G645" s="238">
        <f t="shared" si="55"/>
        <v>5.3191489361702127E-5</v>
      </c>
      <c r="H645" s="275"/>
      <c r="I645" s="275"/>
      <c r="J645" s="76"/>
    </row>
    <row r="646" spans="1:10" x14ac:dyDescent="0.25">
      <c r="A646" s="11" t="s">
        <v>285</v>
      </c>
      <c r="B646" s="275">
        <f t="shared" si="54"/>
        <v>0</v>
      </c>
      <c r="D646" s="275"/>
      <c r="E646" s="275" t="s">
        <v>52</v>
      </c>
      <c r="F646" s="275"/>
      <c r="G646" s="238"/>
      <c r="H646" s="275"/>
      <c r="I646" s="275"/>
      <c r="J646" s="76"/>
    </row>
    <row r="647" spans="1:10" ht="17.25" x14ac:dyDescent="0.25">
      <c r="A647" s="11" t="s">
        <v>285</v>
      </c>
      <c r="B647" s="275">
        <f t="shared" si="54"/>
        <v>2.3794703485740153E-2</v>
      </c>
      <c r="D647" s="275"/>
      <c r="E647" s="275" t="s">
        <v>331</v>
      </c>
      <c r="F647" s="275">
        <v>29</v>
      </c>
      <c r="G647" s="238">
        <f t="shared" si="55"/>
        <v>1.5425531914893618E-3</v>
      </c>
      <c r="H647" s="275"/>
      <c r="I647" s="275"/>
      <c r="J647" s="76"/>
    </row>
    <row r="648" spans="1:10" x14ac:dyDescent="0.25">
      <c r="A648" s="11" t="s">
        <v>285</v>
      </c>
      <c r="B648" s="275">
        <f t="shared" si="54"/>
        <v>2.8293345405160706E-5</v>
      </c>
      <c r="D648" s="275"/>
      <c r="E648" s="275" t="s">
        <v>19</v>
      </c>
      <c r="F648" s="275">
        <v>1</v>
      </c>
      <c r="G648" s="238">
        <f t="shared" si="55"/>
        <v>5.3191489361702127E-5</v>
      </c>
      <c r="H648" s="275"/>
      <c r="I648" s="275"/>
      <c r="J648" s="76"/>
    </row>
    <row r="649" spans="1:10" x14ac:dyDescent="0.25">
      <c r="A649" s="11" t="s">
        <v>285</v>
      </c>
      <c r="B649" s="275">
        <f t="shared" si="54"/>
        <v>1.1317338162064282E-4</v>
      </c>
      <c r="D649" s="275"/>
      <c r="E649" s="275" t="s">
        <v>321</v>
      </c>
      <c r="F649" s="275">
        <v>2</v>
      </c>
      <c r="G649" s="238">
        <f t="shared" si="55"/>
        <v>1.0638297872340425E-4</v>
      </c>
      <c r="H649" s="275"/>
      <c r="I649" s="275"/>
      <c r="J649" s="76"/>
    </row>
    <row r="650" spans="1:10" x14ac:dyDescent="0.25">
      <c r="A650" s="11" t="s">
        <v>285</v>
      </c>
      <c r="B650" s="275">
        <f t="shared" si="54"/>
        <v>0.15915006790402897</v>
      </c>
      <c r="D650" s="275"/>
      <c r="E650" s="275" t="s">
        <v>21</v>
      </c>
      <c r="F650" s="275">
        <v>75</v>
      </c>
      <c r="G650" s="238">
        <f t="shared" si="55"/>
        <v>3.9893617021276593E-3</v>
      </c>
      <c r="H650" s="275"/>
      <c r="I650" s="275"/>
      <c r="J650" s="76"/>
    </row>
    <row r="651" spans="1:10" s="275" customFormat="1" x14ac:dyDescent="0.25">
      <c r="A651" s="11" t="s">
        <v>285</v>
      </c>
      <c r="B651" s="275">
        <f t="shared" si="54"/>
        <v>0</v>
      </c>
      <c r="C651" s="11"/>
      <c r="E651" s="275" t="s">
        <v>190</v>
      </c>
      <c r="F651" s="270"/>
      <c r="G651" s="238"/>
      <c r="J651" s="76"/>
    </row>
    <row r="652" spans="1:10" x14ac:dyDescent="0.25">
      <c r="A652" s="11" t="s">
        <v>285</v>
      </c>
      <c r="B652" s="275">
        <f t="shared" si="54"/>
        <v>7.9476007243096419E-2</v>
      </c>
      <c r="D652" s="275"/>
      <c r="E652" s="275" t="s">
        <v>227</v>
      </c>
      <c r="F652" s="275">
        <v>53</v>
      </c>
      <c r="G652" s="238">
        <f t="shared" si="55"/>
        <v>2.8191489361702126E-3</v>
      </c>
      <c r="H652" s="275"/>
      <c r="I652" s="275"/>
      <c r="J652" s="76"/>
    </row>
    <row r="653" spans="1:10" x14ac:dyDescent="0.25">
      <c r="A653" s="11" t="s">
        <v>285</v>
      </c>
      <c r="B653" s="275">
        <f t="shared" si="54"/>
        <v>7.650520597555456E-2</v>
      </c>
      <c r="D653" s="275"/>
      <c r="E653" s="275" t="s">
        <v>9</v>
      </c>
      <c r="F653" s="275">
        <v>52</v>
      </c>
      <c r="G653" s="238">
        <f t="shared" si="55"/>
        <v>2.7659574468085106E-3</v>
      </c>
      <c r="H653" s="275"/>
      <c r="I653" s="275"/>
      <c r="J653" s="76"/>
    </row>
    <row r="654" spans="1:10" x14ac:dyDescent="0.25">
      <c r="A654" s="11" t="s">
        <v>285</v>
      </c>
      <c r="B654" s="275">
        <f t="shared" si="54"/>
        <v>2.4455636034404709</v>
      </c>
      <c r="D654" s="275"/>
      <c r="E654" s="275" t="s">
        <v>23</v>
      </c>
      <c r="F654" s="275">
        <v>294</v>
      </c>
      <c r="G654" s="238">
        <f t="shared" si="55"/>
        <v>1.5638297872340425E-2</v>
      </c>
      <c r="H654" s="275"/>
      <c r="I654" s="275"/>
      <c r="J654" s="76"/>
    </row>
    <row r="655" spans="1:10" x14ac:dyDescent="0.25">
      <c r="A655" s="11" t="s">
        <v>285</v>
      </c>
      <c r="B655" s="275">
        <f t="shared" si="54"/>
        <v>1.4967179719330013E-2</v>
      </c>
      <c r="D655" s="275"/>
      <c r="E655" s="275" t="s">
        <v>24</v>
      </c>
      <c r="F655" s="275">
        <v>23</v>
      </c>
      <c r="G655" s="238">
        <f t="shared" si="55"/>
        <v>1.2234042553191488E-3</v>
      </c>
      <c r="H655" s="275"/>
      <c r="I655" s="275"/>
      <c r="J655" s="76"/>
    </row>
    <row r="656" spans="1:10" x14ac:dyDescent="0.25">
      <c r="A656" s="11" t="s">
        <v>285</v>
      </c>
      <c r="B656" s="275">
        <f t="shared" si="54"/>
        <v>7.0733363512901761E-4</v>
      </c>
      <c r="D656" s="275"/>
      <c r="E656" s="275" t="s">
        <v>322</v>
      </c>
      <c r="F656" s="275">
        <v>5</v>
      </c>
      <c r="G656" s="238">
        <f t="shared" si="55"/>
        <v>2.6595744680851064E-4</v>
      </c>
      <c r="H656" s="275"/>
      <c r="I656" s="275"/>
      <c r="J656" s="76"/>
    </row>
    <row r="657" spans="1:10" x14ac:dyDescent="0.25">
      <c r="A657" s="11" t="s">
        <v>285</v>
      </c>
      <c r="B657" s="275">
        <f t="shared" si="54"/>
        <v>4.526935264825713E-4</v>
      </c>
      <c r="D657" s="275"/>
      <c r="E657" s="275" t="s">
        <v>25</v>
      </c>
      <c r="F657" s="275">
        <v>4</v>
      </c>
      <c r="G657" s="238">
        <f t="shared" si="55"/>
        <v>2.1276595744680851E-4</v>
      </c>
      <c r="H657" s="275"/>
      <c r="I657" s="275"/>
      <c r="J657" s="76"/>
    </row>
    <row r="658" spans="1:10" x14ac:dyDescent="0.25">
      <c r="A658" s="11" t="s">
        <v>285</v>
      </c>
      <c r="B658" s="275">
        <f t="shared" si="54"/>
        <v>0</v>
      </c>
      <c r="D658" s="275"/>
      <c r="E658" s="275" t="s">
        <v>10</v>
      </c>
      <c r="F658" s="270"/>
      <c r="G658" s="238"/>
      <c r="H658" s="275"/>
      <c r="I658" s="275"/>
      <c r="J658" s="76"/>
    </row>
    <row r="659" spans="1:10" x14ac:dyDescent="0.25">
      <c r="A659" s="11" t="s">
        <v>285</v>
      </c>
      <c r="B659" s="275">
        <f t="shared" si="54"/>
        <v>0.18563263920325943</v>
      </c>
      <c r="D659" s="275"/>
      <c r="E659" s="275" t="s">
        <v>111</v>
      </c>
      <c r="F659" s="275">
        <v>81</v>
      </c>
      <c r="G659" s="238">
        <f t="shared" si="55"/>
        <v>4.3085106382978727E-3</v>
      </c>
      <c r="H659" s="275"/>
      <c r="I659" s="275"/>
      <c r="J659" s="76"/>
    </row>
    <row r="660" spans="1:10" x14ac:dyDescent="0.25">
      <c r="A660" s="11" t="s">
        <v>285</v>
      </c>
      <c r="B660" s="275">
        <f t="shared" si="54"/>
        <v>22.5625</v>
      </c>
      <c r="D660" s="275"/>
      <c r="E660" s="275" t="s">
        <v>228</v>
      </c>
      <c r="F660" s="275">
        <v>893</v>
      </c>
      <c r="G660" s="238">
        <f t="shared" si="55"/>
        <v>4.7500000000000001E-2</v>
      </c>
      <c r="H660" s="275"/>
      <c r="I660" s="275"/>
      <c r="J660" s="76"/>
    </row>
    <row r="661" spans="1:10" x14ac:dyDescent="0.25">
      <c r="A661" s="11" t="s">
        <v>285</v>
      </c>
      <c r="B661" s="275">
        <f t="shared" si="54"/>
        <v>1.1317338162064282E-2</v>
      </c>
      <c r="D661" s="275"/>
      <c r="E661" s="275" t="s">
        <v>220</v>
      </c>
      <c r="F661" s="275">
        <v>20</v>
      </c>
      <c r="G661" s="238">
        <f t="shared" si="55"/>
        <v>1.0638297872340426E-3</v>
      </c>
      <c r="H661" s="275"/>
      <c r="I661" s="275"/>
      <c r="J661" s="76"/>
    </row>
    <row r="662" spans="1:10" x14ac:dyDescent="0.25">
      <c r="A662" s="11" t="s">
        <v>285</v>
      </c>
      <c r="B662" s="275">
        <f t="shared" si="54"/>
        <v>1.3863739248528744E-3</v>
      </c>
      <c r="D662" s="275"/>
      <c r="E662" s="275" t="s">
        <v>170</v>
      </c>
      <c r="F662" s="275">
        <v>7</v>
      </c>
      <c r="G662" s="238">
        <f t="shared" si="55"/>
        <v>3.7234042553191491E-4</v>
      </c>
      <c r="H662" s="275"/>
      <c r="I662" s="275"/>
      <c r="J662" s="76"/>
    </row>
    <row r="663" spans="1:10" x14ac:dyDescent="0.25">
      <c r="A663" s="11" t="s">
        <v>285</v>
      </c>
      <c r="B663" s="275">
        <f t="shared" si="54"/>
        <v>4.0742417383431411E-3</v>
      </c>
      <c r="D663" s="275"/>
      <c r="E663" s="275" t="s">
        <v>181</v>
      </c>
      <c r="F663" s="275">
        <v>12</v>
      </c>
      <c r="G663" s="238">
        <f t="shared" si="55"/>
        <v>6.382978723404255E-4</v>
      </c>
      <c r="H663" s="275"/>
      <c r="I663" s="275"/>
      <c r="J663" s="76"/>
    </row>
    <row r="664" spans="1:10" x14ac:dyDescent="0.25">
      <c r="A664" s="11" t="s">
        <v>285</v>
      </c>
      <c r="B664" s="275">
        <f t="shared" si="54"/>
        <v>0</v>
      </c>
      <c r="D664" s="275"/>
      <c r="E664" s="275" t="s">
        <v>323</v>
      </c>
      <c r="F664" s="270"/>
      <c r="G664" s="238"/>
      <c r="H664" s="275"/>
      <c r="I664" s="275"/>
      <c r="J664" s="76"/>
    </row>
    <row r="665" spans="1:10" x14ac:dyDescent="0.25">
      <c r="A665" s="11" t="s">
        <v>285</v>
      </c>
      <c r="B665" s="275">
        <f t="shared" si="54"/>
        <v>0</v>
      </c>
      <c r="D665" s="275"/>
      <c r="E665" s="275" t="s">
        <v>333</v>
      </c>
      <c r="F665" s="270"/>
      <c r="G665" s="238"/>
      <c r="H665" s="275"/>
      <c r="I665" s="275"/>
      <c r="J665" s="76"/>
    </row>
    <row r="666" spans="1:10" x14ac:dyDescent="0.25">
      <c r="A666" s="11" t="s">
        <v>285</v>
      </c>
      <c r="B666" s="275">
        <f t="shared" si="54"/>
        <v>210.4042836124944</v>
      </c>
      <c r="D666" s="275"/>
      <c r="E666" s="275" t="s">
        <v>56</v>
      </c>
      <c r="F666" s="275">
        <v>2727</v>
      </c>
      <c r="G666" s="238">
        <f t="shared" si="55"/>
        <v>0.14505319148936172</v>
      </c>
      <c r="H666" s="275"/>
      <c r="I666" s="275"/>
      <c r="J666" s="76"/>
    </row>
    <row r="667" spans="1:10" x14ac:dyDescent="0.25">
      <c r="A667" s="11" t="s">
        <v>285</v>
      </c>
      <c r="B667" s="275">
        <f t="shared" si="54"/>
        <v>2.0625848800362157E-2</v>
      </c>
      <c r="D667" s="275"/>
      <c r="E667" s="275" t="s">
        <v>194</v>
      </c>
      <c r="F667" s="275">
        <v>27</v>
      </c>
      <c r="G667" s="238">
        <f t="shared" si="55"/>
        <v>1.4361702127659575E-3</v>
      </c>
      <c r="H667" s="275"/>
      <c r="I667" s="275"/>
      <c r="J667" s="76"/>
    </row>
    <row r="668" spans="1:10" x14ac:dyDescent="0.25">
      <c r="A668" s="11" t="s">
        <v>285</v>
      </c>
      <c r="B668" s="275">
        <f t="shared" si="54"/>
        <v>2.1709200995925761</v>
      </c>
      <c r="D668" s="275"/>
      <c r="E668" s="275" t="s">
        <v>165</v>
      </c>
      <c r="F668" s="275">
        <v>277</v>
      </c>
      <c r="G668" s="238">
        <f t="shared" si="55"/>
        <v>1.473404255319149E-2</v>
      </c>
      <c r="H668" s="275"/>
      <c r="I668" s="275"/>
      <c r="J668" s="76"/>
    </row>
    <row r="669" spans="1:10" x14ac:dyDescent="0.25">
      <c r="A669" s="11" t="s">
        <v>285</v>
      </c>
      <c r="B669" s="275">
        <f t="shared" si="54"/>
        <v>5.477591670439113E-2</v>
      </c>
      <c r="D669" s="275"/>
      <c r="E669" s="275" t="s">
        <v>84</v>
      </c>
      <c r="F669" s="275">
        <v>44</v>
      </c>
      <c r="G669" s="238">
        <f t="shared" si="55"/>
        <v>2.3404255319148938E-3</v>
      </c>
      <c r="H669" s="275"/>
      <c r="I669" s="275"/>
      <c r="J669" s="76"/>
    </row>
    <row r="670" spans="1:10" x14ac:dyDescent="0.25">
      <c r="A670" s="11" t="s">
        <v>285</v>
      </c>
      <c r="B670" s="275">
        <f t="shared" si="54"/>
        <v>2.3794703485740153E-2</v>
      </c>
      <c r="D670" s="275"/>
      <c r="E670" s="275" t="s">
        <v>116</v>
      </c>
      <c r="F670" s="275">
        <v>29</v>
      </c>
      <c r="G670" s="238">
        <f t="shared" si="55"/>
        <v>1.5425531914893618E-3</v>
      </c>
      <c r="H670" s="275"/>
      <c r="I670" s="275"/>
      <c r="J670" s="76"/>
    </row>
    <row r="671" spans="1:10" x14ac:dyDescent="0.25">
      <c r="A671" s="11" t="s">
        <v>285</v>
      </c>
      <c r="B671" s="275">
        <f t="shared" si="54"/>
        <v>1.1317338162064282E-4</v>
      </c>
      <c r="D671" s="275"/>
      <c r="E671" s="275" t="s">
        <v>324</v>
      </c>
      <c r="F671" s="275">
        <v>2</v>
      </c>
      <c r="G671" s="238">
        <f t="shared" si="55"/>
        <v>1.0638297872340425E-4</v>
      </c>
      <c r="H671" s="275"/>
      <c r="I671" s="275"/>
      <c r="J671" s="76"/>
    </row>
    <row r="672" spans="1:10" x14ac:dyDescent="0.25">
      <c r="A672" s="11" t="s">
        <v>285</v>
      </c>
      <c r="B672" s="275">
        <f t="shared" si="54"/>
        <v>0</v>
      </c>
      <c r="D672" s="275"/>
      <c r="E672" s="275" t="s">
        <v>325</v>
      </c>
      <c r="F672" s="270"/>
      <c r="G672" s="238"/>
      <c r="H672" s="275"/>
      <c r="I672" s="275"/>
      <c r="J672" s="76"/>
    </row>
    <row r="673" spans="1:10" x14ac:dyDescent="0.25">
      <c r="A673" s="11" t="s">
        <v>285</v>
      </c>
      <c r="B673" s="275">
        <f t="shared" si="54"/>
        <v>0</v>
      </c>
      <c r="D673" s="275"/>
      <c r="E673" s="275" t="s">
        <v>334</v>
      </c>
      <c r="F673" s="270"/>
      <c r="G673" s="238"/>
      <c r="H673" s="275"/>
      <c r="I673" s="275"/>
      <c r="J673" s="76"/>
    </row>
    <row r="674" spans="1:10" x14ac:dyDescent="0.25">
      <c r="A674" s="11" t="s">
        <v>285</v>
      </c>
      <c r="B674" s="275">
        <f t="shared" si="54"/>
        <v>0.11229628791308285</v>
      </c>
      <c r="D674" s="275"/>
      <c r="E674" s="275" t="s">
        <v>184</v>
      </c>
      <c r="F674" s="275">
        <v>63</v>
      </c>
      <c r="G674" s="238">
        <f t="shared" si="55"/>
        <v>3.3510638297872342E-3</v>
      </c>
      <c r="H674" s="275"/>
      <c r="I674" s="275"/>
      <c r="J674" s="76"/>
    </row>
    <row r="675" spans="1:10" x14ac:dyDescent="0.25">
      <c r="A675" s="11" t="s">
        <v>285</v>
      </c>
      <c r="B675" s="275">
        <f t="shared" si="54"/>
        <v>233.04945676776828</v>
      </c>
      <c r="D675" s="275"/>
      <c r="E675" s="275" t="s">
        <v>326</v>
      </c>
      <c r="F675" s="275">
        <v>2870</v>
      </c>
      <c r="G675" s="238">
        <f t="shared" si="55"/>
        <v>0.15265957446808512</v>
      </c>
      <c r="H675" s="275"/>
      <c r="I675" s="275"/>
      <c r="J675" s="76"/>
    </row>
    <row r="676" spans="1:10" x14ac:dyDescent="0.25">
      <c r="A676" s="11" t="s">
        <v>285</v>
      </c>
      <c r="B676" s="275">
        <f t="shared" si="54"/>
        <v>2.291760977818017E-3</v>
      </c>
      <c r="D676" s="275"/>
      <c r="E676" s="275" t="s">
        <v>158</v>
      </c>
      <c r="F676" s="275">
        <v>9</v>
      </c>
      <c r="G676" s="238">
        <f t="shared" si="55"/>
        <v>4.7872340425531912E-4</v>
      </c>
      <c r="H676" s="275"/>
      <c r="I676" s="275"/>
      <c r="J676" s="76"/>
    </row>
    <row r="677" spans="1:10" x14ac:dyDescent="0.25">
      <c r="A677" s="11" t="s">
        <v>285</v>
      </c>
      <c r="B677" s="275">
        <f t="shared" si="54"/>
        <v>42.735428927116345</v>
      </c>
      <c r="D677" s="275"/>
      <c r="E677" s="275" t="s">
        <v>118</v>
      </c>
      <c r="F677" s="275">
        <v>1229</v>
      </c>
      <c r="G677" s="238">
        <f t="shared" si="55"/>
        <v>6.5372340425531916E-2</v>
      </c>
      <c r="H677" s="275"/>
      <c r="I677" s="275"/>
      <c r="J677" s="76"/>
    </row>
    <row r="678" spans="1:10" x14ac:dyDescent="0.25">
      <c r="A678" s="11" t="s">
        <v>285</v>
      </c>
      <c r="B678" s="275">
        <f t="shared" si="54"/>
        <v>1.1317338162064282E-2</v>
      </c>
      <c r="D678" s="275"/>
      <c r="E678" s="275" t="s">
        <v>85</v>
      </c>
      <c r="F678" s="275">
        <v>20</v>
      </c>
      <c r="G678" s="238">
        <f t="shared" si="55"/>
        <v>1.0638297872340426E-3</v>
      </c>
      <c r="H678" s="275"/>
      <c r="I678" s="275"/>
      <c r="J678" s="76"/>
    </row>
    <row r="679" spans="1:10" x14ac:dyDescent="0.25">
      <c r="A679" s="11" t="s">
        <v>285</v>
      </c>
      <c r="B679" s="275">
        <f t="shared" si="54"/>
        <v>6.3660027161611572E-3</v>
      </c>
      <c r="D679" s="275"/>
      <c r="E679" s="275" t="s">
        <v>29</v>
      </c>
      <c r="F679" s="275">
        <v>15</v>
      </c>
      <c r="G679" s="238">
        <f t="shared" si="55"/>
        <v>7.9787234042553187E-4</v>
      </c>
      <c r="H679" s="275"/>
      <c r="I679" s="275"/>
      <c r="J679" s="76"/>
    </row>
    <row r="680" spans="1:10" ht="17.25" x14ac:dyDescent="0.25">
      <c r="A680" s="11" t="s">
        <v>285</v>
      </c>
      <c r="B680" s="275">
        <f t="shared" si="54"/>
        <v>4.5269352648257124</v>
      </c>
      <c r="D680" s="275"/>
      <c r="E680" s="275" t="s">
        <v>335</v>
      </c>
      <c r="F680" s="275">
        <v>400</v>
      </c>
      <c r="G680" s="238">
        <f t="shared" si="55"/>
        <v>2.1276595744680851E-2</v>
      </c>
      <c r="H680" s="275"/>
      <c r="I680" s="275"/>
      <c r="J680" s="76"/>
    </row>
    <row r="681" spans="1:10" x14ac:dyDescent="0.25">
      <c r="A681" s="11" t="s">
        <v>285</v>
      </c>
      <c r="B681" s="275">
        <f t="shared" si="54"/>
        <v>5.5454956994114976E-3</v>
      </c>
      <c r="D681" s="275"/>
      <c r="E681" s="275" t="s">
        <v>54</v>
      </c>
      <c r="F681" s="275">
        <v>14</v>
      </c>
      <c r="G681" s="238">
        <f t="shared" si="55"/>
        <v>7.4468085106382982E-4</v>
      </c>
      <c r="H681" s="275"/>
      <c r="I681" s="275"/>
      <c r="J681" s="76"/>
    </row>
    <row r="682" spans="1:10" x14ac:dyDescent="0.25">
      <c r="A682" s="11" t="s">
        <v>285</v>
      </c>
      <c r="B682" s="275">
        <f t="shared" si="54"/>
        <v>1.3863739248528744E-3</v>
      </c>
      <c r="D682" s="275"/>
      <c r="E682" s="275" t="s">
        <v>327</v>
      </c>
      <c r="F682" s="275">
        <v>7</v>
      </c>
      <c r="G682" s="238">
        <f t="shared" si="55"/>
        <v>3.7234042553191491E-4</v>
      </c>
      <c r="H682" s="275"/>
      <c r="I682" s="275"/>
      <c r="J682" s="76"/>
    </row>
    <row r="683" spans="1:10" x14ac:dyDescent="0.25">
      <c r="A683" s="11" t="s">
        <v>285</v>
      </c>
      <c r="B683" s="275">
        <f t="shared" si="54"/>
        <v>0</v>
      </c>
      <c r="D683" s="275"/>
      <c r="E683" s="275" t="s">
        <v>328</v>
      </c>
      <c r="F683" s="275"/>
      <c r="G683" s="238"/>
      <c r="H683" s="275"/>
      <c r="I683" s="275"/>
      <c r="J683" s="76"/>
    </row>
    <row r="684" spans="1:10" x14ac:dyDescent="0.25">
      <c r="A684" s="11" t="s">
        <v>285</v>
      </c>
      <c r="B684" s="275">
        <f t="shared" si="54"/>
        <v>0.36127772747849707</v>
      </c>
      <c r="D684" s="275"/>
      <c r="E684" s="275" t="s">
        <v>121</v>
      </c>
      <c r="F684" s="275">
        <v>113</v>
      </c>
      <c r="G684" s="238">
        <f t="shared" si="55"/>
        <v>6.0106382978723401E-3</v>
      </c>
      <c r="H684" s="275"/>
      <c r="I684" s="275"/>
      <c r="J684" s="76"/>
    </row>
    <row r="685" spans="1:10" x14ac:dyDescent="0.25">
      <c r="A685" s="11" t="s">
        <v>285</v>
      </c>
      <c r="B685" s="275">
        <f t="shared" si="54"/>
        <v>2.5464010864644632E-4</v>
      </c>
      <c r="D685" s="275"/>
      <c r="E685" s="275" t="s">
        <v>32</v>
      </c>
      <c r="F685" s="275">
        <v>3</v>
      </c>
      <c r="G685" s="238">
        <f t="shared" si="55"/>
        <v>1.5957446808510637E-4</v>
      </c>
      <c r="H685" s="275"/>
      <c r="I685" s="275"/>
      <c r="J685" s="76"/>
    </row>
    <row r="686" spans="1:10" x14ac:dyDescent="0.25">
      <c r="A686" s="11" t="s">
        <v>285</v>
      </c>
      <c r="B686" s="275">
        <f t="shared" si="54"/>
        <v>2.5464010864644632E-4</v>
      </c>
      <c r="D686" s="275"/>
      <c r="E686" s="275" t="s">
        <v>182</v>
      </c>
      <c r="F686" s="275">
        <v>3</v>
      </c>
      <c r="G686" s="238">
        <f t="shared" si="55"/>
        <v>1.5957446808510637E-4</v>
      </c>
      <c r="H686" s="275"/>
      <c r="I686" s="275"/>
      <c r="J686" s="76"/>
    </row>
    <row r="687" spans="1:10" x14ac:dyDescent="0.25">
      <c r="A687" s="11" t="s">
        <v>285</v>
      </c>
      <c r="B687" s="275">
        <f t="shared" si="54"/>
        <v>2.4455636034404709</v>
      </c>
      <c r="D687" s="275"/>
      <c r="E687" s="275" t="s">
        <v>174</v>
      </c>
      <c r="F687" s="275">
        <v>294</v>
      </c>
      <c r="G687" s="238">
        <f t="shared" si="55"/>
        <v>1.5638297872340425E-2</v>
      </c>
      <c r="H687" s="275"/>
      <c r="I687" s="275"/>
      <c r="J687" s="76"/>
    </row>
    <row r="688" spans="1:10" x14ac:dyDescent="0.25">
      <c r="A688" s="11" t="s">
        <v>285</v>
      </c>
      <c r="B688" s="275">
        <f t="shared" si="54"/>
        <v>7.0733363512901761E-4</v>
      </c>
      <c r="D688" s="275"/>
      <c r="E688" s="275" t="s">
        <v>46</v>
      </c>
      <c r="F688" s="275">
        <v>5</v>
      </c>
      <c r="G688" s="238">
        <f t="shared" si="55"/>
        <v>2.6595744680851064E-4</v>
      </c>
      <c r="H688" s="275"/>
      <c r="I688" s="275"/>
      <c r="J688" s="76"/>
    </row>
    <row r="689" spans="1:10" x14ac:dyDescent="0.25">
      <c r="A689" s="11" t="s">
        <v>285</v>
      </c>
      <c r="B689" s="275">
        <f t="shared" si="54"/>
        <v>1.8107741059302852E-3</v>
      </c>
      <c r="D689" s="275"/>
      <c r="E689" s="275" t="s">
        <v>140</v>
      </c>
      <c r="F689" s="275">
        <v>8</v>
      </c>
      <c r="G689" s="238">
        <f t="shared" si="55"/>
        <v>4.2553191489361702E-4</v>
      </c>
      <c r="H689" s="275"/>
      <c r="I689" s="275"/>
      <c r="J689" s="76"/>
    </row>
    <row r="690" spans="1:10" x14ac:dyDescent="0.25">
      <c r="A690" s="11" t="s">
        <v>285</v>
      </c>
      <c r="B690" s="275">
        <f t="shared" si="54"/>
        <v>2.5464010864644632E-4</v>
      </c>
      <c r="D690" s="275"/>
      <c r="E690" s="275" t="s">
        <v>329</v>
      </c>
      <c r="F690" s="275">
        <v>3</v>
      </c>
      <c r="G690" s="238">
        <f t="shared" si="55"/>
        <v>1.5957446808510637E-4</v>
      </c>
      <c r="H690" s="275"/>
      <c r="I690" s="275"/>
      <c r="J690" s="76"/>
    </row>
    <row r="691" spans="1:10" x14ac:dyDescent="0.25">
      <c r="A691" s="11" t="s">
        <v>285</v>
      </c>
      <c r="B691" s="275">
        <f t="shared" si="54"/>
        <v>0.17657876867360794</v>
      </c>
      <c r="D691" s="275"/>
      <c r="E691" s="275" t="s">
        <v>31</v>
      </c>
      <c r="F691" s="275">
        <v>79</v>
      </c>
      <c r="G691" s="238">
        <f t="shared" si="55"/>
        <v>4.2021276595744679E-3</v>
      </c>
      <c r="H691" s="275"/>
      <c r="I691" s="275"/>
      <c r="J691" s="76"/>
    </row>
    <row r="692" spans="1:10" x14ac:dyDescent="0.25">
      <c r="A692" s="11" t="s">
        <v>285</v>
      </c>
      <c r="B692" s="275">
        <f t="shared" si="54"/>
        <v>51.564622000905402</v>
      </c>
      <c r="D692" s="275"/>
      <c r="E692" s="275" t="s">
        <v>38</v>
      </c>
      <c r="F692" s="275">
        <v>1350</v>
      </c>
      <c r="G692" s="238">
        <f t="shared" si="55"/>
        <v>7.1808510638297879E-2</v>
      </c>
      <c r="H692" s="275"/>
      <c r="I692" s="275"/>
      <c r="J692" s="76"/>
    </row>
    <row r="693" spans="1:10" x14ac:dyDescent="0.25">
      <c r="A693" s="11" t="s">
        <v>285</v>
      </c>
      <c r="B693" s="275">
        <f t="shared" si="54"/>
        <v>0.18107741059302851</v>
      </c>
      <c r="D693" s="275"/>
      <c r="E693" s="275" t="s">
        <v>330</v>
      </c>
      <c r="F693" s="275">
        <v>80</v>
      </c>
      <c r="G693" s="238">
        <f t="shared" si="55"/>
        <v>4.2553191489361703E-3</v>
      </c>
      <c r="H693" s="275"/>
      <c r="I693" s="275"/>
      <c r="J693" s="76"/>
    </row>
    <row r="694" spans="1:10" x14ac:dyDescent="0.25">
      <c r="A694" s="11" t="s">
        <v>285</v>
      </c>
      <c r="B694" s="275">
        <f t="shared" ref="B694:B695" si="56">POWER((F694/$J$628)*100, 2)</f>
        <v>0</v>
      </c>
      <c r="D694" s="275"/>
      <c r="E694" s="275" t="s">
        <v>89</v>
      </c>
      <c r="F694" s="275"/>
      <c r="G694" s="238"/>
      <c r="H694" s="275"/>
      <c r="I694" s="275"/>
      <c r="J694" s="76"/>
    </row>
    <row r="695" spans="1:10" x14ac:dyDescent="0.25">
      <c r="A695" s="150" t="s">
        <v>285</v>
      </c>
      <c r="B695" s="12">
        <f t="shared" si="56"/>
        <v>1.1317338162064282E-4</v>
      </c>
      <c r="C695" s="150"/>
      <c r="D695" s="12"/>
      <c r="E695" s="12" t="s">
        <v>86</v>
      </c>
      <c r="F695" s="12">
        <v>2</v>
      </c>
      <c r="G695" s="237">
        <f t="shared" ref="G695" si="57">F695/$J$628</f>
        <v>1.0638297872340425E-4</v>
      </c>
      <c r="H695" s="12"/>
      <c r="I695" s="12"/>
      <c r="J695" s="147"/>
    </row>
    <row r="696" spans="1:10" x14ac:dyDescent="0.25">
      <c r="A696" s="11" t="s">
        <v>286</v>
      </c>
      <c r="B696" s="178">
        <f>POWER((F696/$J$696)*100, 2)</f>
        <v>2.0199469763918696E-3</v>
      </c>
      <c r="C696" s="11">
        <f>SUM(B696:B726)</f>
        <v>818.77307158187102</v>
      </c>
      <c r="D696" s="277"/>
      <c r="E696" s="277" t="s">
        <v>97</v>
      </c>
      <c r="F696" s="277">
        <v>8</v>
      </c>
      <c r="G696" s="238">
        <f>F696/$J$696</f>
        <v>4.4943820224719103E-4</v>
      </c>
      <c r="H696" s="277"/>
      <c r="I696" s="277"/>
      <c r="J696" s="76">
        <v>17800</v>
      </c>
    </row>
    <row r="697" spans="1:10" x14ac:dyDescent="0.25">
      <c r="A697" s="11" t="s">
        <v>286</v>
      </c>
      <c r="B697" s="178">
        <f t="shared" ref="B697:B726" si="58">POWER((F697/$J$696)*100, 2)</f>
        <v>0</v>
      </c>
      <c r="D697" s="277"/>
      <c r="E697" s="277" t="s">
        <v>81</v>
      </c>
      <c r="F697" s="276"/>
      <c r="G697" s="238"/>
      <c r="H697" s="277"/>
      <c r="I697" s="277"/>
      <c r="J697" s="76"/>
    </row>
    <row r="698" spans="1:10" x14ac:dyDescent="0.25">
      <c r="A698" s="11" t="s">
        <v>286</v>
      </c>
      <c r="B698" s="178">
        <f t="shared" si="58"/>
        <v>4.3207928291882336</v>
      </c>
      <c r="D698" s="277"/>
      <c r="E698" s="277" t="s">
        <v>5</v>
      </c>
      <c r="F698" s="277">
        <v>370</v>
      </c>
      <c r="G698" s="238">
        <f t="shared" ref="G698:G726" si="59">F698/$J$696</f>
        <v>2.0786516853932586E-2</v>
      </c>
      <c r="H698" s="277"/>
      <c r="I698" s="277"/>
      <c r="J698" s="76"/>
    </row>
    <row r="699" spans="1:10" x14ac:dyDescent="0.25">
      <c r="A699" s="11" t="s">
        <v>286</v>
      </c>
      <c r="B699" s="178">
        <f t="shared" si="58"/>
        <v>0.43204772124731716</v>
      </c>
      <c r="D699" s="277"/>
      <c r="E699" s="277" t="s">
        <v>100</v>
      </c>
      <c r="F699" s="277">
        <v>117</v>
      </c>
      <c r="G699" s="238">
        <f t="shared" si="59"/>
        <v>6.5730337078651682E-3</v>
      </c>
      <c r="H699" s="277"/>
      <c r="I699" s="277"/>
      <c r="J699" s="76"/>
    </row>
    <row r="700" spans="1:10" x14ac:dyDescent="0.25">
      <c r="A700" s="11" t="s">
        <v>286</v>
      </c>
      <c r="B700" s="178">
        <f t="shared" si="58"/>
        <v>0.71963767201110962</v>
      </c>
      <c r="D700" s="277"/>
      <c r="E700" s="277" t="s">
        <v>6</v>
      </c>
      <c r="F700" s="277">
        <v>151</v>
      </c>
      <c r="G700" s="238">
        <f t="shared" si="59"/>
        <v>8.4831460674157297E-3</v>
      </c>
      <c r="H700" s="277"/>
      <c r="I700" s="277"/>
      <c r="J700" s="76"/>
    </row>
    <row r="701" spans="1:10" x14ac:dyDescent="0.25">
      <c r="A701" s="11" t="s">
        <v>286</v>
      </c>
      <c r="B701" s="178">
        <f t="shared" si="58"/>
        <v>3.7566279510162865</v>
      </c>
      <c r="D701" s="277"/>
      <c r="E701" s="277" t="s">
        <v>101</v>
      </c>
      <c r="F701" s="277">
        <v>345</v>
      </c>
      <c r="G701" s="238">
        <f t="shared" si="59"/>
        <v>1.9382022471910114E-2</v>
      </c>
      <c r="H701" s="277"/>
      <c r="I701" s="277"/>
      <c r="J701" s="76"/>
    </row>
    <row r="702" spans="1:10" x14ac:dyDescent="0.25">
      <c r="A702" s="11" t="s">
        <v>286</v>
      </c>
      <c r="B702" s="178">
        <f t="shared" si="58"/>
        <v>91.858224971594467</v>
      </c>
      <c r="D702" s="277"/>
      <c r="E702" s="277" t="s">
        <v>82</v>
      </c>
      <c r="F702" s="276">
        <v>1706</v>
      </c>
      <c r="G702" s="238">
        <f t="shared" si="59"/>
        <v>9.5842696629213478E-2</v>
      </c>
      <c r="H702" s="277"/>
      <c r="I702" s="277"/>
      <c r="J702" s="76"/>
    </row>
    <row r="703" spans="1:10" x14ac:dyDescent="0.25">
      <c r="A703" s="11" t="s">
        <v>286</v>
      </c>
      <c r="B703" s="178">
        <f t="shared" si="58"/>
        <v>187.9055674788537</v>
      </c>
      <c r="D703" s="277"/>
      <c r="E703" s="277" t="s">
        <v>15</v>
      </c>
      <c r="F703" s="277">
        <v>2440</v>
      </c>
      <c r="G703" s="238">
        <f t="shared" si="59"/>
        <v>0.13707865168539327</v>
      </c>
      <c r="H703" s="277"/>
      <c r="I703" s="277"/>
      <c r="J703" s="76"/>
    </row>
    <row r="704" spans="1:10" x14ac:dyDescent="0.25">
      <c r="A704" s="11" t="s">
        <v>286</v>
      </c>
      <c r="B704" s="178">
        <f t="shared" si="58"/>
        <v>5.049867440979674E-4</v>
      </c>
      <c r="D704" s="277"/>
      <c r="E704" s="277" t="s">
        <v>134</v>
      </c>
      <c r="F704" s="277">
        <v>4</v>
      </c>
      <c r="G704" s="238">
        <f t="shared" si="59"/>
        <v>2.2471910112359551E-4</v>
      </c>
      <c r="H704" s="277"/>
      <c r="I704" s="277"/>
      <c r="J704" s="76"/>
    </row>
    <row r="705" spans="1:10" x14ac:dyDescent="0.25">
      <c r="A705" s="11" t="s">
        <v>286</v>
      </c>
      <c r="B705" s="178">
        <f t="shared" si="58"/>
        <v>0.12526827420780207</v>
      </c>
      <c r="D705" s="277"/>
      <c r="E705" s="277" t="s">
        <v>19</v>
      </c>
      <c r="F705" s="277">
        <v>63</v>
      </c>
      <c r="G705" s="238">
        <f t="shared" si="59"/>
        <v>3.5393258426966293E-3</v>
      </c>
      <c r="H705" s="277"/>
      <c r="I705" s="277"/>
      <c r="J705" s="76"/>
    </row>
    <row r="706" spans="1:10" x14ac:dyDescent="0.25">
      <c r="A706" s="11" t="s">
        <v>286</v>
      </c>
      <c r="B706" s="178">
        <f t="shared" si="58"/>
        <v>5.6206287084964028</v>
      </c>
      <c r="D706" s="277"/>
      <c r="E706" s="277" t="s">
        <v>94</v>
      </c>
      <c r="F706" s="277">
        <v>422</v>
      </c>
      <c r="G706" s="238">
        <f t="shared" si="59"/>
        <v>2.3707865168539326E-2</v>
      </c>
      <c r="H706" s="277"/>
      <c r="I706" s="277"/>
      <c r="J706" s="76"/>
    </row>
    <row r="707" spans="1:10" x14ac:dyDescent="0.25">
      <c r="A707" s="11" t="s">
        <v>286</v>
      </c>
      <c r="B707" s="178">
        <f t="shared" si="58"/>
        <v>6.853806337583638</v>
      </c>
      <c r="D707" s="277"/>
      <c r="E707" s="277" t="s">
        <v>9</v>
      </c>
      <c r="F707" s="277">
        <v>466</v>
      </c>
      <c r="G707" s="238">
        <f t="shared" si="59"/>
        <v>2.6179775280898876E-2</v>
      </c>
      <c r="H707" s="277"/>
      <c r="I707" s="277"/>
      <c r="J707" s="76"/>
    </row>
    <row r="708" spans="1:10" x14ac:dyDescent="0.25">
      <c r="A708" s="11" t="s">
        <v>286</v>
      </c>
      <c r="B708" s="178">
        <f t="shared" si="58"/>
        <v>4.8251799015275845</v>
      </c>
      <c r="D708" s="277"/>
      <c r="E708" s="277" t="s">
        <v>25</v>
      </c>
      <c r="F708" s="277">
        <v>391</v>
      </c>
      <c r="G708" s="238">
        <f t="shared" si="59"/>
        <v>2.196629213483146E-2</v>
      </c>
      <c r="H708" s="277"/>
      <c r="I708" s="277"/>
      <c r="J708" s="76"/>
    </row>
    <row r="709" spans="1:10" x14ac:dyDescent="0.25">
      <c r="A709" s="11" t="s">
        <v>286</v>
      </c>
      <c r="B709" s="178">
        <f t="shared" si="58"/>
        <v>188.52215629339733</v>
      </c>
      <c r="D709" s="277"/>
      <c r="E709" s="277" t="s">
        <v>111</v>
      </c>
      <c r="F709" s="277">
        <v>2444</v>
      </c>
      <c r="G709" s="238">
        <f t="shared" si="59"/>
        <v>0.13730337078651686</v>
      </c>
      <c r="H709" s="277"/>
      <c r="I709" s="277"/>
      <c r="J709" s="76"/>
    </row>
    <row r="710" spans="1:10" x14ac:dyDescent="0.25">
      <c r="A710" s="11" t="s">
        <v>286</v>
      </c>
      <c r="B710" s="178">
        <f t="shared" si="58"/>
        <v>53.339224845347808</v>
      </c>
      <c r="D710" s="277"/>
      <c r="E710" s="277" t="s">
        <v>36</v>
      </c>
      <c r="F710" s="277">
        <v>1300</v>
      </c>
      <c r="G710" s="238">
        <f t="shared" si="59"/>
        <v>7.3033707865168537E-2</v>
      </c>
      <c r="H710" s="277"/>
      <c r="I710" s="277"/>
      <c r="J710" s="76"/>
    </row>
    <row r="711" spans="1:10" x14ac:dyDescent="0.25">
      <c r="A711" s="11" t="s">
        <v>286</v>
      </c>
      <c r="B711" s="178">
        <f t="shared" si="58"/>
        <v>1.2624668602449187</v>
      </c>
      <c r="D711" s="277"/>
      <c r="E711" s="277" t="s">
        <v>220</v>
      </c>
      <c r="F711" s="277">
        <v>200</v>
      </c>
      <c r="G711" s="238">
        <f t="shared" si="59"/>
        <v>1.1235955056179775E-2</v>
      </c>
      <c r="H711" s="277"/>
      <c r="I711" s="277"/>
      <c r="J711" s="76"/>
    </row>
    <row r="712" spans="1:10" x14ac:dyDescent="0.25">
      <c r="A712" s="11" t="s">
        <v>286</v>
      </c>
      <c r="B712" s="178">
        <f t="shared" si="58"/>
        <v>105.1200921600808</v>
      </c>
      <c r="D712" s="277"/>
      <c r="E712" s="277" t="s">
        <v>170</v>
      </c>
      <c r="F712" s="277">
        <v>1825</v>
      </c>
      <c r="G712" s="238">
        <f t="shared" si="59"/>
        <v>0.10252808988764045</v>
      </c>
      <c r="H712" s="277"/>
      <c r="I712" s="277"/>
      <c r="J712" s="76"/>
    </row>
    <row r="713" spans="1:10" x14ac:dyDescent="0.25">
      <c r="A713" s="11" t="s">
        <v>286</v>
      </c>
      <c r="B713" s="178">
        <f t="shared" si="58"/>
        <v>0.388871354626941</v>
      </c>
      <c r="D713" s="277"/>
      <c r="E713" s="277" t="s">
        <v>181</v>
      </c>
      <c r="F713" s="277">
        <v>111</v>
      </c>
      <c r="G713" s="238">
        <f t="shared" si="59"/>
        <v>6.2359550561797749E-3</v>
      </c>
      <c r="H713" s="277"/>
      <c r="I713" s="277"/>
      <c r="J713" s="76"/>
    </row>
    <row r="714" spans="1:10" x14ac:dyDescent="0.25">
      <c r="A714" s="11" t="s">
        <v>286</v>
      </c>
      <c r="B714" s="178">
        <f t="shared" si="58"/>
        <v>60.280393889660409</v>
      </c>
      <c r="D714" s="277"/>
      <c r="E714" s="277" t="s">
        <v>56</v>
      </c>
      <c r="F714" s="277">
        <v>1382</v>
      </c>
      <c r="G714" s="238">
        <f t="shared" si="59"/>
        <v>7.7640449438202253E-2</v>
      </c>
      <c r="H714" s="277"/>
      <c r="I714" s="277"/>
      <c r="J714" s="76"/>
    </row>
    <row r="715" spans="1:10" x14ac:dyDescent="0.25">
      <c r="A715" s="11" t="s">
        <v>286</v>
      </c>
      <c r="B715" s="178">
        <f t="shared" si="58"/>
        <v>7.4240941800277724</v>
      </c>
      <c r="D715" s="277"/>
      <c r="E715" s="277" t="s">
        <v>138</v>
      </c>
      <c r="F715" s="277">
        <v>485</v>
      </c>
      <c r="G715" s="238">
        <f t="shared" si="59"/>
        <v>2.7247191011235954E-2</v>
      </c>
      <c r="H715" s="277"/>
      <c r="I715" s="277"/>
      <c r="J715" s="76"/>
    </row>
    <row r="716" spans="1:10" x14ac:dyDescent="0.25">
      <c r="A716" s="11" t="s">
        <v>286</v>
      </c>
      <c r="B716" s="178">
        <f t="shared" si="58"/>
        <v>1.378645373058957</v>
      </c>
      <c r="D716" s="277"/>
      <c r="E716" s="277" t="s">
        <v>117</v>
      </c>
      <c r="F716" s="277">
        <v>209</v>
      </c>
      <c r="G716" s="238">
        <f t="shared" si="59"/>
        <v>1.1741573033707865E-2</v>
      </c>
      <c r="H716" s="277"/>
      <c r="I716" s="277"/>
      <c r="J716" s="76"/>
    </row>
    <row r="717" spans="1:10" x14ac:dyDescent="0.25">
      <c r="A717" s="11" t="s">
        <v>286</v>
      </c>
      <c r="B717" s="178">
        <f t="shared" si="58"/>
        <v>5.6206287084964028</v>
      </c>
      <c r="D717" s="277"/>
      <c r="E717" s="277" t="s">
        <v>92</v>
      </c>
      <c r="F717" s="277">
        <v>422</v>
      </c>
      <c r="G717" s="238">
        <f t="shared" si="59"/>
        <v>2.3707865168539326E-2</v>
      </c>
      <c r="H717" s="277"/>
      <c r="I717" s="277"/>
      <c r="J717" s="76"/>
    </row>
    <row r="718" spans="1:10" x14ac:dyDescent="0.25">
      <c r="A718" s="11" t="s">
        <v>286</v>
      </c>
      <c r="B718" s="178">
        <f t="shared" si="58"/>
        <v>6.1103396035854054</v>
      </c>
      <c r="D718" s="277"/>
      <c r="E718" s="277" t="s">
        <v>118</v>
      </c>
      <c r="F718" s="277">
        <v>440</v>
      </c>
      <c r="G718" s="238">
        <f t="shared" si="59"/>
        <v>2.4719101123595506E-2</v>
      </c>
      <c r="H718" s="277"/>
      <c r="I718" s="277"/>
      <c r="J718" s="76"/>
    </row>
    <row r="719" spans="1:10" x14ac:dyDescent="0.25">
      <c r="A719" s="11" t="s">
        <v>286</v>
      </c>
      <c r="B719" s="178">
        <f t="shared" si="58"/>
        <v>28.484408534275971</v>
      </c>
      <c r="D719" s="277"/>
      <c r="E719" s="277" t="s">
        <v>344</v>
      </c>
      <c r="F719" s="277">
        <v>950</v>
      </c>
      <c r="G719" s="238">
        <f t="shared" si="59"/>
        <v>5.3370786516853931E-2</v>
      </c>
      <c r="H719" s="277"/>
      <c r="I719" s="277"/>
      <c r="J719" s="76"/>
    </row>
    <row r="720" spans="1:10" x14ac:dyDescent="0.25">
      <c r="A720" s="11" t="s">
        <v>286</v>
      </c>
      <c r="B720" s="178">
        <f t="shared" si="58"/>
        <v>0</v>
      </c>
      <c r="D720" s="277"/>
      <c r="E720" s="277" t="s">
        <v>37</v>
      </c>
      <c r="F720" s="277"/>
      <c r="G720" s="238"/>
      <c r="H720" s="277"/>
      <c r="I720" s="277"/>
      <c r="J720" s="76"/>
    </row>
    <row r="721" spans="1:10" x14ac:dyDescent="0.25">
      <c r="A721" s="11" t="s">
        <v>286</v>
      </c>
      <c r="B721" s="178">
        <f t="shared" si="58"/>
        <v>0</v>
      </c>
      <c r="D721" s="277"/>
      <c r="E721" s="277" t="s">
        <v>32</v>
      </c>
      <c r="F721" s="277"/>
      <c r="G721" s="238"/>
      <c r="H721" s="277"/>
      <c r="I721" s="277"/>
      <c r="J721" s="76"/>
    </row>
    <row r="722" spans="1:10" x14ac:dyDescent="0.25">
      <c r="A722" s="11" t="s">
        <v>286</v>
      </c>
      <c r="B722" s="178">
        <f t="shared" si="58"/>
        <v>0</v>
      </c>
      <c r="D722" s="277"/>
      <c r="E722" s="277" t="s">
        <v>161</v>
      </c>
      <c r="F722" s="277"/>
      <c r="G722" s="238"/>
      <c r="H722" s="277"/>
      <c r="I722" s="277"/>
      <c r="J722" s="76"/>
    </row>
    <row r="723" spans="1:10" x14ac:dyDescent="0.25">
      <c r="A723" s="11" t="s">
        <v>286</v>
      </c>
      <c r="B723" s="178">
        <f t="shared" si="58"/>
        <v>0</v>
      </c>
      <c r="D723" s="277"/>
      <c r="E723" s="277" t="s">
        <v>31</v>
      </c>
      <c r="F723" s="277"/>
      <c r="G723" s="238"/>
      <c r="H723" s="277"/>
      <c r="I723" s="277"/>
      <c r="J723" s="76"/>
    </row>
    <row r="724" spans="1:10" x14ac:dyDescent="0.25">
      <c r="A724" s="11" t="s">
        <v>286</v>
      </c>
      <c r="B724" s="178">
        <f t="shared" si="58"/>
        <v>1.9726044691326855E-2</v>
      </c>
      <c r="D724" s="277"/>
      <c r="E724" s="277" t="s">
        <v>126</v>
      </c>
      <c r="F724" s="277">
        <v>25</v>
      </c>
      <c r="G724" s="238">
        <f t="shared" si="59"/>
        <v>1.4044943820224719E-3</v>
      </c>
      <c r="H724" s="277"/>
      <c r="I724" s="277"/>
      <c r="J724" s="76"/>
    </row>
    <row r="725" spans="1:10" x14ac:dyDescent="0.25">
      <c r="A725" s="11" t="s">
        <v>286</v>
      </c>
      <c r="B725" s="178">
        <f t="shared" si="58"/>
        <v>2.6910743592980686</v>
      </c>
      <c r="D725" s="277"/>
      <c r="E725" s="277" t="s">
        <v>128</v>
      </c>
      <c r="F725" s="277">
        <v>292</v>
      </c>
      <c r="G725" s="238">
        <f t="shared" si="59"/>
        <v>1.6404494382022471E-2</v>
      </c>
      <c r="H725" s="277"/>
      <c r="I725" s="277"/>
      <c r="J725" s="76"/>
    </row>
    <row r="726" spans="1:10" x14ac:dyDescent="0.25">
      <c r="A726" s="150" t="s">
        <v>286</v>
      </c>
      <c r="B726" s="131">
        <f t="shared" si="58"/>
        <v>51.710642595631874</v>
      </c>
      <c r="C726" s="150"/>
      <c r="D726" s="12"/>
      <c r="E726" s="12" t="s">
        <v>38</v>
      </c>
      <c r="F726" s="12">
        <v>1280</v>
      </c>
      <c r="G726" s="237">
        <f t="shared" si="59"/>
        <v>7.1910112359550568E-2</v>
      </c>
      <c r="H726" s="12"/>
      <c r="I726" s="12"/>
      <c r="J726" s="147"/>
    </row>
    <row r="727" spans="1:10" x14ac:dyDescent="0.25">
      <c r="A727" s="11" t="s">
        <v>288</v>
      </c>
      <c r="B727" s="178">
        <f>POWER((F727/$J$727)*100, 2)</f>
        <v>8.9159418741511995</v>
      </c>
      <c r="C727" s="11">
        <f>SUM(B727:B752)</f>
        <v>2457.5512566772286</v>
      </c>
      <c r="D727" s="280"/>
      <c r="E727" s="280" t="s">
        <v>5</v>
      </c>
      <c r="F727" s="280">
        <v>7017</v>
      </c>
      <c r="G727" s="238">
        <f>F727/$J$727</f>
        <v>2.9859574468085105E-2</v>
      </c>
      <c r="H727" s="280"/>
      <c r="I727" s="280"/>
      <c r="J727" s="76">
        <v>235000</v>
      </c>
    </row>
    <row r="728" spans="1:10" x14ac:dyDescent="0.25">
      <c r="A728" s="11" t="s">
        <v>288</v>
      </c>
      <c r="B728" s="178">
        <f t="shared" ref="B728:B752" si="60">POWER((F728/$J$727)*100, 2)</f>
        <v>42.06764400181077</v>
      </c>
      <c r="D728" s="280"/>
      <c r="E728" s="280" t="s">
        <v>93</v>
      </c>
      <c r="F728" s="280">
        <v>15242</v>
      </c>
      <c r="G728" s="238">
        <f t="shared" ref="G728:G748" si="61">F728/$J$727</f>
        <v>6.4859574468085102E-2</v>
      </c>
      <c r="H728" s="280"/>
      <c r="I728" s="280"/>
      <c r="J728" s="76"/>
    </row>
    <row r="729" spans="1:10" x14ac:dyDescent="0.25">
      <c r="A729" s="11" t="s">
        <v>288</v>
      </c>
      <c r="B729" s="178">
        <f t="shared" si="60"/>
        <v>26.349654866455413</v>
      </c>
      <c r="D729" s="280"/>
      <c r="E729" s="280" t="s">
        <v>6</v>
      </c>
      <c r="F729" s="280">
        <v>12063</v>
      </c>
      <c r="G729" s="238">
        <f t="shared" si="61"/>
        <v>5.133191489361702E-2</v>
      </c>
      <c r="H729" s="280"/>
      <c r="I729" s="280"/>
      <c r="J729" s="76"/>
    </row>
    <row r="730" spans="1:10" x14ac:dyDescent="0.25">
      <c r="A730" s="11" t="s">
        <v>288</v>
      </c>
      <c r="B730" s="178">
        <f t="shared" si="60"/>
        <v>3.765251244907198E-2</v>
      </c>
      <c r="D730" s="280"/>
      <c r="E730" s="280" t="s">
        <v>102</v>
      </c>
      <c r="F730" s="280">
        <v>456</v>
      </c>
      <c r="G730" s="238">
        <f t="shared" si="61"/>
        <v>1.9404255319148936E-3</v>
      </c>
      <c r="H730" s="280"/>
      <c r="I730" s="280"/>
      <c r="J730" s="76"/>
    </row>
    <row r="731" spans="1:10" x14ac:dyDescent="0.25">
      <c r="A731" s="11" t="s">
        <v>288</v>
      </c>
      <c r="B731" s="178">
        <f t="shared" si="60"/>
        <v>0</v>
      </c>
      <c r="D731" s="280"/>
      <c r="E731" s="280" t="s">
        <v>271</v>
      </c>
      <c r="F731" s="280"/>
      <c r="G731" s="238"/>
      <c r="H731" s="280"/>
      <c r="I731" s="280"/>
      <c r="J731" s="76"/>
    </row>
    <row r="732" spans="1:10" x14ac:dyDescent="0.25">
      <c r="A732" s="11" t="s">
        <v>288</v>
      </c>
      <c r="B732" s="178">
        <f t="shared" si="60"/>
        <v>696.06156631960152</v>
      </c>
      <c r="D732" s="280"/>
      <c r="E732" s="280" t="s">
        <v>15</v>
      </c>
      <c r="F732" s="280">
        <v>62000</v>
      </c>
      <c r="G732" s="238">
        <f t="shared" si="61"/>
        <v>0.26382978723404255</v>
      </c>
      <c r="H732" s="280"/>
      <c r="I732" s="280"/>
      <c r="J732" s="76"/>
    </row>
    <row r="733" spans="1:10" x14ac:dyDescent="0.25">
      <c r="A733" s="11" t="s">
        <v>288</v>
      </c>
      <c r="B733" s="178">
        <f t="shared" si="60"/>
        <v>1.6296966953372564E-2</v>
      </c>
      <c r="D733" s="280"/>
      <c r="E733" s="280" t="s">
        <v>213</v>
      </c>
      <c r="F733" s="280">
        <v>300</v>
      </c>
      <c r="G733" s="238">
        <f t="shared" si="61"/>
        <v>1.276595744680851E-3</v>
      </c>
      <c r="H733" s="280"/>
      <c r="I733" s="280"/>
      <c r="J733" s="76"/>
    </row>
    <row r="734" spans="1:10" x14ac:dyDescent="0.25">
      <c r="A734" s="11" t="s">
        <v>288</v>
      </c>
      <c r="B734" s="178">
        <f t="shared" si="60"/>
        <v>1406.7926055228606</v>
      </c>
      <c r="D734" s="280"/>
      <c r="E734" s="280" t="s">
        <v>268</v>
      </c>
      <c r="F734" s="280">
        <v>88142</v>
      </c>
      <c r="G734" s="238">
        <f t="shared" si="61"/>
        <v>0.37507234042553189</v>
      </c>
      <c r="H734" s="280"/>
      <c r="I734" s="280"/>
      <c r="J734" s="76"/>
    </row>
    <row r="735" spans="1:10" x14ac:dyDescent="0.25">
      <c r="A735" s="11" t="s">
        <v>288</v>
      </c>
      <c r="B735" s="178">
        <f t="shared" si="60"/>
        <v>1.6296966953372564E-2</v>
      </c>
      <c r="D735" s="280"/>
      <c r="E735" s="280" t="s">
        <v>266</v>
      </c>
      <c r="F735" s="280">
        <v>300</v>
      </c>
      <c r="G735" s="238">
        <f t="shared" si="61"/>
        <v>1.276595744680851E-3</v>
      </c>
      <c r="H735" s="280"/>
      <c r="I735" s="280"/>
      <c r="J735" s="76"/>
    </row>
    <row r="736" spans="1:10" x14ac:dyDescent="0.25">
      <c r="A736" s="11" t="s">
        <v>288</v>
      </c>
      <c r="B736" s="178">
        <f t="shared" si="60"/>
        <v>2.4256405613399729E-2</v>
      </c>
      <c r="D736" s="280"/>
      <c r="E736" s="280" t="s">
        <v>345</v>
      </c>
      <c r="F736" s="280">
        <v>366</v>
      </c>
      <c r="G736" s="238">
        <f t="shared" si="61"/>
        <v>1.5574468085106383E-3</v>
      </c>
      <c r="H736" s="280"/>
      <c r="I736" s="280"/>
      <c r="J736" s="76"/>
    </row>
    <row r="737" spans="1:10" x14ac:dyDescent="0.25">
      <c r="A737" s="11" t="s">
        <v>288</v>
      </c>
      <c r="B737" s="178">
        <f t="shared" si="60"/>
        <v>3.2170620190131283</v>
      </c>
      <c r="D737" s="280"/>
      <c r="E737" s="280" t="s">
        <v>26</v>
      </c>
      <c r="F737" s="280">
        <v>4215</v>
      </c>
      <c r="G737" s="238">
        <f t="shared" si="61"/>
        <v>1.7936170212765959E-2</v>
      </c>
      <c r="H737" s="280"/>
      <c r="I737" s="280"/>
      <c r="J737" s="76"/>
    </row>
    <row r="738" spans="1:10" x14ac:dyDescent="0.25">
      <c r="A738" s="11" t="s">
        <v>288</v>
      </c>
      <c r="B738" s="178">
        <f t="shared" si="60"/>
        <v>1.4667270258035308E-5</v>
      </c>
      <c r="D738" s="280"/>
      <c r="E738" s="280" t="s">
        <v>346</v>
      </c>
      <c r="F738" s="280">
        <v>9</v>
      </c>
      <c r="G738" s="238">
        <f t="shared" si="61"/>
        <v>3.8297872340425531E-5</v>
      </c>
      <c r="H738" s="280"/>
      <c r="I738" s="280"/>
      <c r="J738" s="76"/>
    </row>
    <row r="739" spans="1:10" x14ac:dyDescent="0.25">
      <c r="A739" s="11" t="s">
        <v>288</v>
      </c>
      <c r="B739" s="178">
        <f t="shared" si="60"/>
        <v>0</v>
      </c>
      <c r="D739" s="280"/>
      <c r="E739" s="280" t="s">
        <v>278</v>
      </c>
      <c r="F739" s="280"/>
      <c r="G739" s="238"/>
      <c r="H739" s="280"/>
      <c r="I739" s="280"/>
      <c r="J739" s="76"/>
    </row>
    <row r="740" spans="1:10" x14ac:dyDescent="0.25">
      <c r="A740" s="11" t="s">
        <v>288</v>
      </c>
      <c r="B740" s="178">
        <f t="shared" si="60"/>
        <v>0</v>
      </c>
      <c r="D740" s="280"/>
      <c r="E740" s="280" t="s">
        <v>84</v>
      </c>
      <c r="F740" s="280"/>
      <c r="G740" s="238"/>
      <c r="H740" s="280"/>
      <c r="I740" s="280"/>
      <c r="J740" s="76"/>
    </row>
    <row r="741" spans="1:10" x14ac:dyDescent="0.25">
      <c r="A741" s="11" t="s">
        <v>288</v>
      </c>
      <c r="B741" s="178">
        <f t="shared" si="60"/>
        <v>2.1910366681756446E-5</v>
      </c>
      <c r="D741" s="280"/>
      <c r="E741" s="280" t="s">
        <v>343</v>
      </c>
      <c r="F741" s="280">
        <v>11</v>
      </c>
      <c r="G741" s="238">
        <f t="shared" si="61"/>
        <v>4.6808510638297871E-5</v>
      </c>
      <c r="H741" s="280"/>
      <c r="I741" s="280"/>
      <c r="J741" s="76"/>
    </row>
    <row r="742" spans="1:10" x14ac:dyDescent="0.25">
      <c r="A742" s="11" t="s">
        <v>288</v>
      </c>
      <c r="B742" s="178">
        <f t="shared" si="60"/>
        <v>0.11301041195110909</v>
      </c>
      <c r="D742" s="280"/>
      <c r="E742" s="280" t="s">
        <v>139</v>
      </c>
      <c r="F742" s="280">
        <v>790</v>
      </c>
      <c r="G742" s="238">
        <f t="shared" si="61"/>
        <v>3.3617021276595746E-3</v>
      </c>
      <c r="H742" s="280"/>
      <c r="I742" s="280"/>
      <c r="J742" s="76"/>
    </row>
    <row r="743" spans="1:10" x14ac:dyDescent="0.25">
      <c r="A743" s="11" t="s">
        <v>288</v>
      </c>
      <c r="B743" s="178">
        <f t="shared" si="60"/>
        <v>272.81199185151655</v>
      </c>
      <c r="D743" s="280"/>
      <c r="E743" s="280" t="s">
        <v>92</v>
      </c>
      <c r="F743" s="280">
        <v>38815</v>
      </c>
      <c r="G743" s="238">
        <f t="shared" si="61"/>
        <v>0.16517021276595745</v>
      </c>
      <c r="H743" s="280"/>
      <c r="I743" s="280"/>
      <c r="J743" s="76"/>
    </row>
    <row r="744" spans="1:10" x14ac:dyDescent="0.25">
      <c r="A744" s="11" t="s">
        <v>288</v>
      </c>
      <c r="B744" s="178">
        <f t="shared" si="60"/>
        <v>5.9660660932548661E-2</v>
      </c>
      <c r="D744" s="280"/>
      <c r="E744" s="280" t="s">
        <v>218</v>
      </c>
      <c r="F744" s="280">
        <v>574</v>
      </c>
      <c r="G744" s="238">
        <f t="shared" si="61"/>
        <v>2.4425531914893618E-3</v>
      </c>
      <c r="H744" s="280"/>
      <c r="I744" s="280"/>
      <c r="J744" s="76"/>
    </row>
    <row r="745" spans="1:10" x14ac:dyDescent="0.25">
      <c r="A745" s="11" t="s">
        <v>288</v>
      </c>
      <c r="B745" s="178">
        <f t="shared" si="60"/>
        <v>0.30602082390221824</v>
      </c>
      <c r="D745" s="280"/>
      <c r="E745" s="280" t="s">
        <v>16</v>
      </c>
      <c r="F745" s="280">
        <v>1300</v>
      </c>
      <c r="G745" s="238">
        <f t="shared" si="61"/>
        <v>5.5319148936170213E-3</v>
      </c>
      <c r="H745" s="280"/>
      <c r="I745" s="280"/>
      <c r="J745" s="76"/>
    </row>
    <row r="746" spans="1:10" x14ac:dyDescent="0.25">
      <c r="A746" s="11" t="s">
        <v>288</v>
      </c>
      <c r="B746" s="178">
        <f t="shared" si="60"/>
        <v>7.0274332277048433E-3</v>
      </c>
      <c r="D746" s="280"/>
      <c r="E746" s="280" t="s">
        <v>272</v>
      </c>
      <c r="F746" s="280">
        <v>197</v>
      </c>
      <c r="G746" s="238">
        <f t="shared" si="61"/>
        <v>8.3829787234042548E-4</v>
      </c>
      <c r="H746" s="280"/>
      <c r="I746" s="280"/>
      <c r="J746" s="76"/>
    </row>
    <row r="747" spans="1:10" x14ac:dyDescent="0.25">
      <c r="A747" s="11" t="s">
        <v>288</v>
      </c>
      <c r="B747" s="178">
        <f t="shared" si="60"/>
        <v>0</v>
      </c>
      <c r="D747" s="280"/>
      <c r="E747" s="280" t="s">
        <v>32</v>
      </c>
      <c r="F747" s="280"/>
      <c r="G747" s="238"/>
      <c r="H747" s="280"/>
      <c r="I747" s="280"/>
      <c r="J747" s="76"/>
    </row>
    <row r="748" spans="1:10" x14ac:dyDescent="0.25">
      <c r="A748" s="11" t="s">
        <v>288</v>
      </c>
      <c r="B748" s="178">
        <f t="shared" si="60"/>
        <v>0.23121774558623809</v>
      </c>
      <c r="D748" s="280"/>
      <c r="E748" s="280" t="s">
        <v>161</v>
      </c>
      <c r="F748" s="280">
        <v>1130</v>
      </c>
      <c r="G748" s="238">
        <f t="shared" si="61"/>
        <v>4.8085106382978722E-3</v>
      </c>
      <c r="H748" s="280"/>
      <c r="I748" s="280"/>
      <c r="J748" s="76"/>
    </row>
    <row r="749" spans="1:10" x14ac:dyDescent="0.25">
      <c r="A749" s="11" t="s">
        <v>288</v>
      </c>
      <c r="B749" s="178">
        <f t="shared" si="60"/>
        <v>0</v>
      </c>
      <c r="D749" s="280"/>
      <c r="E749" s="280" t="s">
        <v>193</v>
      </c>
      <c r="F749" s="280"/>
      <c r="G749" s="238"/>
      <c r="H749" s="280"/>
      <c r="I749" s="280"/>
      <c r="J749" s="76"/>
    </row>
    <row r="750" spans="1:10" x14ac:dyDescent="0.25">
      <c r="A750" s="11" t="s">
        <v>288</v>
      </c>
      <c r="B750" s="178">
        <f t="shared" si="60"/>
        <v>0</v>
      </c>
      <c r="D750" s="280"/>
      <c r="E750" s="280" t="s">
        <v>128</v>
      </c>
      <c r="F750" s="280"/>
      <c r="G750" s="238"/>
      <c r="H750" s="280"/>
      <c r="I750" s="280"/>
      <c r="J750" s="76"/>
    </row>
    <row r="751" spans="1:10" x14ac:dyDescent="0.25">
      <c r="A751" s="11" t="s">
        <v>288</v>
      </c>
      <c r="B751" s="178">
        <f t="shared" si="60"/>
        <v>0.52331371661385251</v>
      </c>
      <c r="D751" s="280"/>
      <c r="E751" s="280" t="s">
        <v>47</v>
      </c>
      <c r="F751" s="280">
        <v>1700</v>
      </c>
      <c r="G751" s="238">
        <f>F751/$J$727</f>
        <v>7.2340425531914896E-3</v>
      </c>
      <c r="H751" s="280"/>
      <c r="I751" s="280"/>
      <c r="J751" s="76"/>
    </row>
    <row r="752" spans="1:10" x14ac:dyDescent="0.25">
      <c r="A752" s="150" t="s">
        <v>288</v>
      </c>
      <c r="B752" s="131">
        <f t="shared" si="60"/>
        <v>0</v>
      </c>
      <c r="C752" s="150"/>
      <c r="D752" s="12"/>
      <c r="E752" s="12" t="s">
        <v>86</v>
      </c>
      <c r="F752" s="12"/>
      <c r="G752" s="237"/>
      <c r="H752" s="12"/>
      <c r="I752" s="12"/>
      <c r="J752" s="147"/>
    </row>
    <row r="753" spans="1:10" x14ac:dyDescent="0.25">
      <c r="A753" s="11" t="s">
        <v>289</v>
      </c>
      <c r="B753" s="178">
        <f>POWER((F753/$J$753)*100, 2)</f>
        <v>1.0341855788566503</v>
      </c>
      <c r="C753" s="11">
        <f>SUM(B753:B767)</f>
        <v>7229.4469965527132</v>
      </c>
      <c r="D753" s="281"/>
      <c r="E753" s="281" t="s">
        <v>5</v>
      </c>
      <c r="F753" s="281">
        <v>1200</v>
      </c>
      <c r="G753" s="238">
        <f>F753/$J$753</f>
        <v>1.0169491525423728E-2</v>
      </c>
      <c r="H753" s="281"/>
      <c r="I753" s="281"/>
      <c r="J753" s="76">
        <v>118000</v>
      </c>
    </row>
    <row r="754" spans="1:10" x14ac:dyDescent="0.25">
      <c r="A754" s="11" t="s">
        <v>289</v>
      </c>
      <c r="B754" s="178">
        <f t="shared" ref="B754:B767" si="62">POWER((F754/$J$753)*100, 2)</f>
        <v>3.9526831370295894</v>
      </c>
      <c r="D754" s="281"/>
      <c r="E754" s="281" t="s">
        <v>93</v>
      </c>
      <c r="F754" s="281">
        <v>2346</v>
      </c>
      <c r="G754" s="238">
        <f t="shared" ref="G754:G766" si="63">F754/$J$753</f>
        <v>1.9881355932203391E-2</v>
      </c>
      <c r="H754" s="281"/>
      <c r="I754" s="281"/>
      <c r="J754" s="76"/>
    </row>
    <row r="755" spans="1:10" x14ac:dyDescent="0.25">
      <c r="A755" s="11" t="s">
        <v>289</v>
      </c>
      <c r="B755" s="178">
        <f t="shared" si="62"/>
        <v>2.1494541798333811E-2</v>
      </c>
      <c r="D755" s="281"/>
      <c r="E755" s="281" t="s">
        <v>82</v>
      </c>
      <c r="F755" s="281">
        <v>173</v>
      </c>
      <c r="G755" s="238">
        <f t="shared" si="63"/>
        <v>1.4661016949152543E-3</v>
      </c>
      <c r="H755" s="281"/>
      <c r="I755" s="281"/>
      <c r="J755" s="76"/>
    </row>
    <row r="756" spans="1:10" x14ac:dyDescent="0.25">
      <c r="A756" s="11" t="s">
        <v>289</v>
      </c>
      <c r="B756" s="178">
        <f t="shared" si="62"/>
        <v>7181.8442976156266</v>
      </c>
      <c r="D756" s="281"/>
      <c r="E756" s="281" t="s">
        <v>15</v>
      </c>
      <c r="F756" s="281">
        <v>100000</v>
      </c>
      <c r="G756" s="238">
        <f t="shared" si="63"/>
        <v>0.84745762711864403</v>
      </c>
      <c r="H756" s="281"/>
      <c r="I756" s="281"/>
      <c r="J756" s="76"/>
    </row>
    <row r="757" spans="1:10" x14ac:dyDescent="0.25">
      <c r="A757" s="11" t="s">
        <v>289</v>
      </c>
      <c r="B757" s="178">
        <f t="shared" si="62"/>
        <v>11.548477449008905</v>
      </c>
      <c r="D757" s="281"/>
      <c r="E757" s="281" t="s">
        <v>348</v>
      </c>
      <c r="F757" s="276">
        <v>4010</v>
      </c>
      <c r="G757" s="238">
        <f t="shared" si="63"/>
        <v>3.3983050847457626E-2</v>
      </c>
      <c r="H757" s="281"/>
      <c r="I757" s="281"/>
      <c r="J757" s="76"/>
    </row>
    <row r="758" spans="1:10" x14ac:dyDescent="0.25">
      <c r="A758" s="11" t="s">
        <v>289</v>
      </c>
      <c r="B758" s="178">
        <f t="shared" si="62"/>
        <v>1.6159149669635161E-2</v>
      </c>
      <c r="D758" s="281"/>
      <c r="E758" s="281" t="s">
        <v>266</v>
      </c>
      <c r="F758" s="281">
        <v>150</v>
      </c>
      <c r="G758" s="238">
        <f t="shared" si="63"/>
        <v>1.271186440677966E-3</v>
      </c>
      <c r="H758" s="281"/>
      <c r="I758" s="281"/>
      <c r="J758" s="76"/>
    </row>
    <row r="759" spans="1:10" x14ac:dyDescent="0.25">
      <c r="A759" s="11" t="s">
        <v>289</v>
      </c>
      <c r="B759" s="178">
        <f t="shared" si="62"/>
        <v>0</v>
      </c>
      <c r="D759" s="281"/>
      <c r="E759" s="281" t="s">
        <v>56</v>
      </c>
      <c r="F759" s="281"/>
      <c r="G759" s="238"/>
      <c r="H759" s="281"/>
      <c r="I759" s="281"/>
      <c r="J759" s="76"/>
    </row>
    <row r="760" spans="1:10" x14ac:dyDescent="0.25">
      <c r="A760" s="11" t="s">
        <v>289</v>
      </c>
      <c r="B760" s="178">
        <f t="shared" si="62"/>
        <v>0</v>
      </c>
      <c r="D760" s="281"/>
      <c r="E760" s="281" t="s">
        <v>165</v>
      </c>
      <c r="F760" s="281"/>
      <c r="G760" s="238"/>
      <c r="H760" s="281"/>
      <c r="I760" s="281"/>
      <c r="J760" s="76"/>
    </row>
    <row r="761" spans="1:10" x14ac:dyDescent="0.25">
      <c r="A761" s="11" t="s">
        <v>289</v>
      </c>
      <c r="B761" s="178">
        <f t="shared" si="62"/>
        <v>9.1019821890261435E-2</v>
      </c>
      <c r="D761" s="281"/>
      <c r="E761" s="281" t="s">
        <v>92</v>
      </c>
      <c r="F761" s="281">
        <v>356</v>
      </c>
      <c r="G761" s="238">
        <f t="shared" si="63"/>
        <v>3.0169491525423729E-3</v>
      </c>
      <c r="H761" s="281"/>
      <c r="I761" s="281"/>
      <c r="J761" s="76"/>
    </row>
    <row r="762" spans="1:10" x14ac:dyDescent="0.25">
      <c r="A762" s="11" t="s">
        <v>289</v>
      </c>
      <c r="B762" s="178">
        <f t="shared" si="62"/>
        <v>0.71818442976156271</v>
      </c>
      <c r="D762" s="281"/>
      <c r="E762" s="281" t="s">
        <v>16</v>
      </c>
      <c r="F762" s="281">
        <v>1000</v>
      </c>
      <c r="G762" s="238">
        <f t="shared" si="63"/>
        <v>8.4745762711864406E-3</v>
      </c>
      <c r="H762" s="281"/>
      <c r="I762" s="281"/>
      <c r="J762" s="76"/>
    </row>
    <row r="763" spans="1:10" x14ac:dyDescent="0.25">
      <c r="A763" s="11" t="s">
        <v>289</v>
      </c>
      <c r="B763" s="178">
        <f t="shared" si="62"/>
        <v>23.711947716173512</v>
      </c>
      <c r="D763" s="281"/>
      <c r="E763" s="281" t="s">
        <v>121</v>
      </c>
      <c r="F763" s="281">
        <v>5746</v>
      </c>
      <c r="G763" s="238">
        <f t="shared" si="63"/>
        <v>4.8694915254237289E-2</v>
      </c>
      <c r="H763" s="281"/>
      <c r="I763" s="281"/>
      <c r="J763" s="76"/>
    </row>
    <row r="764" spans="1:10" x14ac:dyDescent="0.25">
      <c r="A764" s="11" t="s">
        <v>289</v>
      </c>
      <c r="B764" s="178">
        <f t="shared" si="62"/>
        <v>6.4636598678540667</v>
      </c>
      <c r="D764" s="281"/>
      <c r="E764" s="281" t="s">
        <v>140</v>
      </c>
      <c r="F764" s="281">
        <v>3000</v>
      </c>
      <c r="G764" s="238">
        <f t="shared" si="63"/>
        <v>2.5423728813559324E-2</v>
      </c>
      <c r="H764" s="281"/>
      <c r="I764" s="281"/>
      <c r="J764" s="76"/>
    </row>
    <row r="765" spans="1:10" x14ac:dyDescent="0.25">
      <c r="A765" s="11" t="s">
        <v>289</v>
      </c>
      <c r="B765" s="178">
        <f t="shared" si="62"/>
        <v>7.1818442976156268E-7</v>
      </c>
      <c r="D765" s="281"/>
      <c r="E765" s="281" t="s">
        <v>161</v>
      </c>
      <c r="F765" s="281">
        <v>1</v>
      </c>
      <c r="G765" s="238">
        <f t="shared" si="63"/>
        <v>8.4745762711864406E-6</v>
      </c>
      <c r="H765" s="281"/>
      <c r="I765" s="281"/>
      <c r="J765" s="76"/>
    </row>
    <row r="766" spans="1:10" x14ac:dyDescent="0.25">
      <c r="A766" s="11" t="s">
        <v>289</v>
      </c>
      <c r="B766" s="178">
        <f t="shared" si="62"/>
        <v>4.488652686009767E-2</v>
      </c>
      <c r="D766" s="281"/>
      <c r="E766" s="281" t="s">
        <v>31</v>
      </c>
      <c r="F766" s="281">
        <v>250</v>
      </c>
      <c r="G766" s="238">
        <f t="shared" si="63"/>
        <v>2.1186440677966102E-3</v>
      </c>
      <c r="H766" s="281"/>
      <c r="I766" s="281"/>
      <c r="J766" s="76"/>
    </row>
    <row r="767" spans="1:10" x14ac:dyDescent="0.25">
      <c r="A767" s="150" t="s">
        <v>289</v>
      </c>
      <c r="B767" s="131">
        <f t="shared" si="62"/>
        <v>0</v>
      </c>
      <c r="C767" s="150"/>
      <c r="D767" s="12"/>
      <c r="E767" s="12" t="s">
        <v>38</v>
      </c>
      <c r="F767" s="12"/>
      <c r="G767" s="237"/>
      <c r="H767" s="12"/>
      <c r="I767" s="12"/>
      <c r="J767" s="147"/>
    </row>
    <row r="768" spans="1:10" x14ac:dyDescent="0.25">
      <c r="A768" s="11" t="s">
        <v>290</v>
      </c>
      <c r="B768" s="178">
        <f>POWER((F768/$J$768)*100, 2)</f>
        <v>1920.2120944325213</v>
      </c>
      <c r="C768" s="11">
        <f>SUM(B768:B771)</f>
        <v>3545.9239186971345</v>
      </c>
      <c r="D768" s="282"/>
      <c r="E768" s="282" t="s">
        <v>82</v>
      </c>
      <c r="F768" s="282">
        <v>39000</v>
      </c>
      <c r="G768" s="238">
        <f>F768/$J$768</f>
        <v>0.43820224719101125</v>
      </c>
      <c r="H768" s="282"/>
      <c r="I768" s="282"/>
      <c r="J768" s="76">
        <v>89000</v>
      </c>
    </row>
    <row r="769" spans="1:10" x14ac:dyDescent="0.25">
      <c r="A769" s="11" t="s">
        <v>290</v>
      </c>
      <c r="B769" s="178">
        <f t="shared" ref="B769:B771" si="64">POWER((F769/$J$768)*100, 2)</f>
        <v>1036.695285948744</v>
      </c>
      <c r="D769" s="282"/>
      <c r="E769" s="282" t="s">
        <v>111</v>
      </c>
      <c r="F769" s="282">
        <v>28656</v>
      </c>
      <c r="G769" s="238">
        <f t="shared" ref="G769:G770" si="65">F769/$J$768</f>
        <v>0.32197752808988767</v>
      </c>
      <c r="H769" s="282"/>
      <c r="I769" s="282"/>
      <c r="J769" s="76"/>
    </row>
    <row r="770" spans="1:10" x14ac:dyDescent="0.25">
      <c r="A770" s="11" t="s">
        <v>290</v>
      </c>
      <c r="B770" s="178">
        <f t="shared" si="64"/>
        <v>589.01653831586918</v>
      </c>
      <c r="D770" s="282"/>
      <c r="E770" s="282" t="s">
        <v>92</v>
      </c>
      <c r="F770" s="282">
        <v>21600</v>
      </c>
      <c r="G770" s="238">
        <f t="shared" si="65"/>
        <v>0.24269662921348314</v>
      </c>
      <c r="H770" s="282"/>
      <c r="I770" s="282"/>
      <c r="J770" s="76"/>
    </row>
    <row r="771" spans="1:10" x14ac:dyDescent="0.25">
      <c r="A771" s="150" t="s">
        <v>290</v>
      </c>
      <c r="B771" s="131">
        <f t="shared" si="64"/>
        <v>0</v>
      </c>
      <c r="C771" s="150"/>
      <c r="D771" s="12"/>
      <c r="E771" s="12" t="s">
        <v>38</v>
      </c>
      <c r="F771" s="12"/>
      <c r="G771" s="237"/>
      <c r="H771" s="12"/>
      <c r="I771" s="12"/>
      <c r="J771" s="147"/>
    </row>
    <row r="772" spans="1:10" x14ac:dyDescent="0.25">
      <c r="A772" s="11" t="s">
        <v>291</v>
      </c>
      <c r="B772" s="178">
        <f>POWER((F772/$J$772)*100, 2)</f>
        <v>2.0408163265306123</v>
      </c>
      <c r="C772" s="11">
        <f>SUM(B772:B780)</f>
        <v>4105.3114965986388</v>
      </c>
      <c r="D772" s="283"/>
      <c r="E772" s="283" t="s">
        <v>192</v>
      </c>
      <c r="F772" s="283">
        <v>300</v>
      </c>
      <c r="G772" s="238">
        <f>F772/$J$772</f>
        <v>1.4285714285714285E-2</v>
      </c>
      <c r="H772" s="283"/>
      <c r="I772" s="283"/>
      <c r="J772" s="76">
        <v>21000</v>
      </c>
    </row>
    <row r="773" spans="1:10" x14ac:dyDescent="0.25">
      <c r="A773" s="11" t="s">
        <v>291</v>
      </c>
      <c r="B773" s="178">
        <f t="shared" ref="B773:B780" si="66">POWER((F773/$J$772)*100, 2)</f>
        <v>3076.5511111111105</v>
      </c>
      <c r="D773" s="283"/>
      <c r="E773" s="283" t="s">
        <v>83</v>
      </c>
      <c r="F773" s="283">
        <v>11648</v>
      </c>
      <c r="G773" s="238">
        <f t="shared" ref="G773:G780" si="67">F773/$J$772</f>
        <v>0.55466666666666664</v>
      </c>
      <c r="H773" s="283"/>
      <c r="I773" s="283"/>
      <c r="J773" s="76"/>
    </row>
    <row r="774" spans="1:10" x14ac:dyDescent="0.25">
      <c r="A774" s="11" t="s">
        <v>291</v>
      </c>
      <c r="B774" s="178">
        <f t="shared" si="66"/>
        <v>5.6689342403628116</v>
      </c>
      <c r="D774" s="283"/>
      <c r="E774" s="283" t="s">
        <v>15</v>
      </c>
      <c r="F774" s="283">
        <v>500</v>
      </c>
      <c r="G774" s="238">
        <f t="shared" si="67"/>
        <v>2.3809523809523808E-2</v>
      </c>
      <c r="H774" s="283"/>
      <c r="I774" s="283"/>
      <c r="J774" s="76"/>
    </row>
    <row r="775" spans="1:10" x14ac:dyDescent="0.25">
      <c r="A775" s="11" t="s">
        <v>291</v>
      </c>
      <c r="B775" s="178">
        <f t="shared" si="66"/>
        <v>0.12755102040816327</v>
      </c>
      <c r="D775" s="283"/>
      <c r="E775" s="283" t="s">
        <v>349</v>
      </c>
      <c r="F775" s="283">
        <v>75</v>
      </c>
      <c r="G775" s="238">
        <f t="shared" si="67"/>
        <v>3.5714285714285713E-3</v>
      </c>
      <c r="H775" s="283"/>
      <c r="I775" s="283"/>
      <c r="J775" s="76"/>
    </row>
    <row r="776" spans="1:10" x14ac:dyDescent="0.25">
      <c r="A776" s="11" t="s">
        <v>291</v>
      </c>
      <c r="B776" s="178">
        <f t="shared" si="66"/>
        <v>972.25179138321994</v>
      </c>
      <c r="D776" s="283"/>
      <c r="E776" s="283" t="s">
        <v>111</v>
      </c>
      <c r="F776" s="283">
        <v>6548</v>
      </c>
      <c r="G776" s="238">
        <f t="shared" si="67"/>
        <v>0.31180952380952381</v>
      </c>
      <c r="H776" s="283"/>
      <c r="I776" s="283"/>
      <c r="J776" s="76"/>
    </row>
    <row r="777" spans="1:10" x14ac:dyDescent="0.25">
      <c r="A777" s="11" t="s">
        <v>291</v>
      </c>
      <c r="B777" s="178">
        <f t="shared" si="66"/>
        <v>2.0408163265306123</v>
      </c>
      <c r="D777" s="283"/>
      <c r="E777" s="283" t="s">
        <v>16</v>
      </c>
      <c r="F777" s="283">
        <v>300</v>
      </c>
      <c r="G777" s="238">
        <f t="shared" si="67"/>
        <v>1.4285714285714285E-2</v>
      </c>
      <c r="H777" s="283"/>
      <c r="I777" s="283"/>
      <c r="J777" s="76"/>
    </row>
    <row r="778" spans="1:10" x14ac:dyDescent="0.25">
      <c r="A778" s="11" t="s">
        <v>291</v>
      </c>
      <c r="B778" s="178">
        <f t="shared" si="66"/>
        <v>0.90702947845805004</v>
      </c>
      <c r="D778" s="283"/>
      <c r="E778" s="283" t="s">
        <v>141</v>
      </c>
      <c r="F778" s="283">
        <v>200</v>
      </c>
      <c r="G778" s="238">
        <f t="shared" si="67"/>
        <v>9.5238095238095247E-3</v>
      </c>
      <c r="H778" s="283"/>
      <c r="I778" s="283"/>
      <c r="J778" s="76"/>
    </row>
    <row r="779" spans="1:10" x14ac:dyDescent="0.25">
      <c r="A779" s="11" t="s">
        <v>291</v>
      </c>
      <c r="B779" s="178">
        <f t="shared" si="66"/>
        <v>45.723356009070294</v>
      </c>
      <c r="D779" s="283"/>
      <c r="E779" s="283" t="s">
        <v>38</v>
      </c>
      <c r="F779" s="283">
        <v>1420</v>
      </c>
      <c r="G779" s="238">
        <f t="shared" si="67"/>
        <v>6.761904761904762E-2</v>
      </c>
      <c r="H779" s="283"/>
      <c r="I779" s="283"/>
      <c r="J779" s="76"/>
    </row>
    <row r="780" spans="1:10" x14ac:dyDescent="0.25">
      <c r="A780" s="150" t="s">
        <v>291</v>
      </c>
      <c r="B780" s="131">
        <f t="shared" si="66"/>
        <v>9.0702947845805004E-5</v>
      </c>
      <c r="C780" s="150"/>
      <c r="D780" s="12"/>
      <c r="E780" s="12" t="s">
        <v>129</v>
      </c>
      <c r="F780" s="12">
        <v>2</v>
      </c>
      <c r="G780" s="237">
        <f t="shared" si="67"/>
        <v>9.5238095238095241E-5</v>
      </c>
      <c r="H780" s="12"/>
      <c r="I780" s="12"/>
      <c r="J780" s="147"/>
    </row>
    <row r="781" spans="1:10" x14ac:dyDescent="0.25">
      <c r="A781" s="11" t="s">
        <v>293</v>
      </c>
      <c r="B781" s="178">
        <f>POWER((F781/$J$781)*100, 2)</f>
        <v>1.0541406645302746E-3</v>
      </c>
      <c r="C781" s="11">
        <f>SUM(B781:B828)</f>
        <v>2796.5824856460304</v>
      </c>
      <c r="D781" s="283"/>
      <c r="E781" s="283" t="s">
        <v>130</v>
      </c>
      <c r="F781" s="283">
        <v>2000</v>
      </c>
      <c r="G781" s="238">
        <f>F781/$J$781</f>
        <v>3.2467532467532468E-4</v>
      </c>
      <c r="H781" s="283"/>
      <c r="I781" s="283"/>
      <c r="J781" s="76">
        <v>6160000</v>
      </c>
    </row>
    <row r="782" spans="1:10" x14ac:dyDescent="0.25">
      <c r="A782" s="11" t="s">
        <v>293</v>
      </c>
      <c r="B782" s="178">
        <f t="shared" ref="B782:B828" si="68">POWER((F782/$J$781)*100, 2)</f>
        <v>0.70530003188775503</v>
      </c>
      <c r="D782" s="283"/>
      <c r="E782" s="283" t="s">
        <v>97</v>
      </c>
      <c r="F782" s="283">
        <v>51733</v>
      </c>
      <c r="G782" s="238">
        <f t="shared" ref="G782:G828" si="69">F782/$J$781</f>
        <v>8.3982142857142849E-3</v>
      </c>
      <c r="H782" s="283"/>
      <c r="I782" s="283"/>
      <c r="J782" s="76"/>
    </row>
    <row r="783" spans="1:10" x14ac:dyDescent="0.25">
      <c r="A783" s="11" t="s">
        <v>293</v>
      </c>
      <c r="B783" s="178">
        <f t="shared" si="68"/>
        <v>2.4483218080620685E-3</v>
      </c>
      <c r="D783" s="283"/>
      <c r="E783" s="283" t="s">
        <v>81</v>
      </c>
      <c r="F783" s="283">
        <v>3048</v>
      </c>
      <c r="G783" s="238">
        <f t="shared" si="69"/>
        <v>4.9480519480519483E-4</v>
      </c>
      <c r="H783" s="283"/>
      <c r="I783" s="283"/>
      <c r="J783" s="76"/>
    </row>
    <row r="784" spans="1:10" x14ac:dyDescent="0.25">
      <c r="A784" s="11" t="s">
        <v>293</v>
      </c>
      <c r="B784" s="178">
        <f t="shared" si="68"/>
        <v>0.10541406645302749</v>
      </c>
      <c r="D784" s="283"/>
      <c r="E784" s="283" t="s">
        <v>5</v>
      </c>
      <c r="F784" s="283">
        <v>20000</v>
      </c>
      <c r="G784" s="238">
        <f t="shared" si="69"/>
        <v>3.246753246753247E-3</v>
      </c>
      <c r="H784" s="283"/>
      <c r="I784" s="283"/>
      <c r="J784" s="76"/>
    </row>
    <row r="785" spans="1:10" x14ac:dyDescent="0.25">
      <c r="A785" s="11" t="s">
        <v>293</v>
      </c>
      <c r="B785" s="178">
        <f t="shared" si="68"/>
        <v>0</v>
      </c>
      <c r="D785" s="283"/>
      <c r="E785" s="283" t="s">
        <v>100</v>
      </c>
      <c r="F785" s="283"/>
      <c r="G785" s="238"/>
      <c r="H785" s="283"/>
      <c r="I785" s="283"/>
      <c r="J785" s="76"/>
    </row>
    <row r="786" spans="1:10" x14ac:dyDescent="0.25">
      <c r="A786" s="11" t="s">
        <v>293</v>
      </c>
      <c r="B786" s="178">
        <f t="shared" si="68"/>
        <v>6.377264715803678E-2</v>
      </c>
      <c r="D786" s="283"/>
      <c r="E786" s="283" t="s">
        <v>93</v>
      </c>
      <c r="F786" s="283">
        <v>15556</v>
      </c>
      <c r="G786" s="238">
        <f t="shared" si="69"/>
        <v>2.5253246753246753E-3</v>
      </c>
      <c r="H786" s="283"/>
      <c r="I786" s="283"/>
      <c r="J786" s="76"/>
    </row>
    <row r="787" spans="1:10" x14ac:dyDescent="0.25">
      <c r="A787" s="11" t="s">
        <v>293</v>
      </c>
      <c r="B787" s="178">
        <f t="shared" si="68"/>
        <v>1.0541406645302746E-3</v>
      </c>
      <c r="D787" s="283"/>
      <c r="E787" s="283" t="s">
        <v>39</v>
      </c>
      <c r="F787" s="283">
        <v>2000</v>
      </c>
      <c r="G787" s="238">
        <f t="shared" si="69"/>
        <v>3.2467532467532468E-4</v>
      </c>
      <c r="H787" s="283"/>
      <c r="I787" s="283"/>
      <c r="J787" s="76"/>
    </row>
    <row r="788" spans="1:10" x14ac:dyDescent="0.25">
      <c r="A788" s="11" t="s">
        <v>293</v>
      </c>
      <c r="B788" s="178">
        <f t="shared" si="68"/>
        <v>0.74301041596390616</v>
      </c>
      <c r="D788" s="283"/>
      <c r="E788" s="283" t="s">
        <v>6</v>
      </c>
      <c r="F788" s="283">
        <v>53098</v>
      </c>
      <c r="G788" s="238">
        <f t="shared" si="69"/>
        <v>8.619805194805194E-3</v>
      </c>
      <c r="H788" s="283"/>
      <c r="I788" s="283"/>
      <c r="J788" s="76"/>
    </row>
    <row r="789" spans="1:10" x14ac:dyDescent="0.25">
      <c r="A789" s="11" t="s">
        <v>293</v>
      </c>
      <c r="B789" s="178">
        <f t="shared" si="68"/>
        <v>3.9870235284196323</v>
      </c>
      <c r="D789" s="283"/>
      <c r="E789" s="283" t="s">
        <v>101</v>
      </c>
      <c r="F789" s="283">
        <v>123000</v>
      </c>
      <c r="G789" s="238">
        <f t="shared" si="69"/>
        <v>1.9967532467532467E-2</v>
      </c>
      <c r="H789" s="283"/>
      <c r="I789" s="283"/>
      <c r="J789" s="76"/>
    </row>
    <row r="790" spans="1:10" x14ac:dyDescent="0.25">
      <c r="A790" s="11" t="s">
        <v>293</v>
      </c>
      <c r="B790" s="178">
        <f t="shared" si="68"/>
        <v>5.969137396694215E-2</v>
      </c>
      <c r="D790" s="283"/>
      <c r="E790" s="283" t="s">
        <v>102</v>
      </c>
      <c r="F790" s="283">
        <v>15050</v>
      </c>
      <c r="G790" s="238">
        <f t="shared" si="69"/>
        <v>2.4431818181818183E-3</v>
      </c>
      <c r="H790" s="283"/>
      <c r="I790" s="283"/>
      <c r="J790" s="76"/>
    </row>
    <row r="791" spans="1:10" x14ac:dyDescent="0.25">
      <c r="A791" s="11" t="s">
        <v>293</v>
      </c>
      <c r="B791" s="178">
        <f t="shared" si="68"/>
        <v>7.994389046424355E-2</v>
      </c>
      <c r="D791" s="283"/>
      <c r="E791" s="283" t="s">
        <v>82</v>
      </c>
      <c r="F791" s="283">
        <v>17417</v>
      </c>
      <c r="G791" s="238">
        <f t="shared" si="69"/>
        <v>2.8274350649350648E-3</v>
      </c>
      <c r="H791" s="283"/>
      <c r="I791" s="283"/>
      <c r="J791" s="76"/>
    </row>
    <row r="792" spans="1:10" x14ac:dyDescent="0.25">
      <c r="A792" s="11" t="s">
        <v>293</v>
      </c>
      <c r="B792" s="178">
        <f t="shared" si="68"/>
        <v>3.885984145724404E-5</v>
      </c>
      <c r="D792" s="283"/>
      <c r="E792" s="283" t="s">
        <v>83</v>
      </c>
      <c r="F792" s="283">
        <v>384</v>
      </c>
      <c r="G792" s="238">
        <f t="shared" si="69"/>
        <v>6.2337662337662333E-5</v>
      </c>
      <c r="H792" s="283"/>
      <c r="I792" s="283"/>
      <c r="J792" s="76"/>
    </row>
    <row r="793" spans="1:10" x14ac:dyDescent="0.25">
      <c r="A793" s="11" t="s">
        <v>293</v>
      </c>
      <c r="B793" s="178">
        <f t="shared" si="68"/>
        <v>2532.5729465339855</v>
      </c>
      <c r="D793" s="283"/>
      <c r="E793" s="283" t="s">
        <v>15</v>
      </c>
      <c r="F793" s="283">
        <v>3100000</v>
      </c>
      <c r="G793" s="238">
        <f t="shared" si="69"/>
        <v>0.50324675324675328</v>
      </c>
      <c r="H793" s="283"/>
      <c r="I793" s="283"/>
      <c r="J793" s="76"/>
    </row>
    <row r="794" spans="1:10" x14ac:dyDescent="0.25">
      <c r="A794" s="11" t="s">
        <v>293</v>
      </c>
      <c r="B794" s="178">
        <f t="shared" si="68"/>
        <v>9.4872659807724742E-5</v>
      </c>
      <c r="D794" s="283"/>
      <c r="E794" s="283" t="s">
        <v>103</v>
      </c>
      <c r="F794" s="283">
        <v>600</v>
      </c>
      <c r="G794" s="238">
        <f t="shared" si="69"/>
        <v>9.7402597402597403E-5</v>
      </c>
      <c r="H794" s="283"/>
      <c r="I794" s="283"/>
      <c r="J794" s="76"/>
    </row>
    <row r="795" spans="1:10" x14ac:dyDescent="0.25">
      <c r="A795" s="11" t="s">
        <v>293</v>
      </c>
      <c r="B795" s="178">
        <f t="shared" si="68"/>
        <v>3.669463653229887E-4</v>
      </c>
      <c r="D795" s="283"/>
      <c r="E795" s="283" t="s">
        <v>222</v>
      </c>
      <c r="F795" s="283">
        <v>1180</v>
      </c>
      <c r="G795" s="238">
        <f t="shared" si="69"/>
        <v>1.9155844155844157E-4</v>
      </c>
      <c r="H795" s="283"/>
      <c r="I795" s="283"/>
      <c r="J795" s="76"/>
    </row>
    <row r="796" spans="1:10" x14ac:dyDescent="0.25">
      <c r="A796" s="11" t="s">
        <v>293</v>
      </c>
      <c r="B796" s="178">
        <f t="shared" si="68"/>
        <v>6.5883791533142164E-5</v>
      </c>
      <c r="D796" s="283"/>
      <c r="E796" s="283" t="s">
        <v>106</v>
      </c>
      <c r="F796" s="283">
        <v>500</v>
      </c>
      <c r="G796" s="238">
        <f t="shared" si="69"/>
        <v>8.1168831168831169E-5</v>
      </c>
      <c r="H796" s="283"/>
      <c r="I796" s="283"/>
      <c r="J796" s="76"/>
    </row>
    <row r="797" spans="1:10" x14ac:dyDescent="0.25">
      <c r="A797" s="11" t="s">
        <v>293</v>
      </c>
      <c r="B797" s="178">
        <f t="shared" si="68"/>
        <v>1.6866250632484399</v>
      </c>
      <c r="D797" s="283"/>
      <c r="E797" s="283" t="s">
        <v>152</v>
      </c>
      <c r="F797" s="283">
        <v>80000</v>
      </c>
      <c r="G797" s="238">
        <f t="shared" si="69"/>
        <v>1.2987012987012988E-2</v>
      </c>
      <c r="H797" s="283"/>
      <c r="I797" s="283"/>
      <c r="J797" s="76"/>
    </row>
    <row r="798" spans="1:10" x14ac:dyDescent="0.25">
      <c r="A798" s="11" t="s">
        <v>293</v>
      </c>
      <c r="B798" s="178">
        <f t="shared" si="68"/>
        <v>0</v>
      </c>
      <c r="D798" s="283"/>
      <c r="E798" s="283" t="s">
        <v>108</v>
      </c>
      <c r="F798" s="283"/>
      <c r="G798" s="238"/>
      <c r="H798" s="283"/>
      <c r="I798" s="283"/>
      <c r="J798" s="76"/>
    </row>
    <row r="799" spans="1:10" x14ac:dyDescent="0.25">
      <c r="A799" s="11" t="s">
        <v>293</v>
      </c>
      <c r="B799" s="178">
        <f t="shared" si="68"/>
        <v>2.6879496039066453</v>
      </c>
      <c r="D799" s="283"/>
      <c r="E799" s="283" t="s">
        <v>94</v>
      </c>
      <c r="F799" s="283">
        <v>100993</v>
      </c>
      <c r="G799" s="238">
        <f t="shared" si="69"/>
        <v>1.6394967532467532E-2</v>
      </c>
      <c r="H799" s="283"/>
      <c r="I799" s="283"/>
      <c r="J799" s="76"/>
    </row>
    <row r="800" spans="1:10" x14ac:dyDescent="0.25">
      <c r="A800" s="11" t="s">
        <v>293</v>
      </c>
      <c r="B800" s="178">
        <f t="shared" si="68"/>
        <v>0</v>
      </c>
      <c r="D800" s="283"/>
      <c r="E800" s="283" t="s">
        <v>21</v>
      </c>
      <c r="F800" s="283"/>
      <c r="G800" s="238"/>
      <c r="H800" s="283"/>
      <c r="I800" s="283"/>
      <c r="J800" s="76"/>
    </row>
    <row r="801" spans="1:10" x14ac:dyDescent="0.25">
      <c r="A801" s="11" t="s">
        <v>293</v>
      </c>
      <c r="B801" s="178">
        <f t="shared" si="68"/>
        <v>2.6353516613256876E-6</v>
      </c>
      <c r="D801" s="283"/>
      <c r="E801" s="283" t="s">
        <v>190</v>
      </c>
      <c r="F801" s="283">
        <v>100</v>
      </c>
      <c r="G801" s="238">
        <f t="shared" si="69"/>
        <v>1.6233766233766234E-5</v>
      </c>
      <c r="H801" s="283"/>
      <c r="I801" s="283"/>
      <c r="J801" s="76"/>
    </row>
    <row r="802" spans="1:10" x14ac:dyDescent="0.25">
      <c r="A802" s="11" t="s">
        <v>293</v>
      </c>
      <c r="B802" s="178">
        <f t="shared" si="68"/>
        <v>120.07321006915163</v>
      </c>
      <c r="D802" s="283"/>
      <c r="E802" s="283" t="s">
        <v>9</v>
      </c>
      <c r="F802" s="283">
        <v>675000</v>
      </c>
      <c r="G802" s="238">
        <f t="shared" si="69"/>
        <v>0.10957792207792208</v>
      </c>
      <c r="H802" s="283"/>
      <c r="I802" s="283"/>
      <c r="J802" s="76"/>
    </row>
    <row r="803" spans="1:10" x14ac:dyDescent="0.25">
      <c r="A803" s="11" t="s">
        <v>293</v>
      </c>
      <c r="B803" s="178">
        <f t="shared" si="68"/>
        <v>8.4111299080789355</v>
      </c>
      <c r="D803" s="283"/>
      <c r="E803" s="283" t="s">
        <v>24</v>
      </c>
      <c r="F803" s="283">
        <v>178652</v>
      </c>
      <c r="G803" s="238">
        <f t="shared" si="69"/>
        <v>2.9001948051948053E-2</v>
      </c>
      <c r="H803" s="283"/>
      <c r="I803" s="283"/>
      <c r="J803" s="76"/>
    </row>
    <row r="804" spans="1:10" x14ac:dyDescent="0.25">
      <c r="A804" s="11" t="s">
        <v>293</v>
      </c>
      <c r="B804" s="178">
        <f t="shared" si="68"/>
        <v>2.7498899740681395E-2</v>
      </c>
      <c r="D804" s="283"/>
      <c r="E804" s="283" t="s">
        <v>25</v>
      </c>
      <c r="F804" s="283">
        <v>10215</v>
      </c>
      <c r="G804" s="238">
        <f t="shared" si="69"/>
        <v>1.6582792207792208E-3</v>
      </c>
      <c r="H804" s="283"/>
      <c r="I804" s="283"/>
      <c r="J804" s="76"/>
    </row>
    <row r="805" spans="1:10" x14ac:dyDescent="0.25">
      <c r="A805" s="11" t="s">
        <v>293</v>
      </c>
      <c r="B805" s="178">
        <f t="shared" si="68"/>
        <v>1.6447229718333616</v>
      </c>
      <c r="D805" s="283"/>
      <c r="E805" s="283" t="s">
        <v>36</v>
      </c>
      <c r="F805" s="283">
        <v>79000</v>
      </c>
      <c r="G805" s="238">
        <f t="shared" si="69"/>
        <v>1.2824675324675325E-2</v>
      </c>
      <c r="H805" s="283"/>
      <c r="I805" s="283"/>
      <c r="J805" s="76"/>
    </row>
    <row r="806" spans="1:10" x14ac:dyDescent="0.25">
      <c r="A806" s="11" t="s">
        <v>293</v>
      </c>
      <c r="B806" s="178">
        <f t="shared" si="68"/>
        <v>0</v>
      </c>
      <c r="D806" s="283"/>
      <c r="E806" s="283" t="s">
        <v>176</v>
      </c>
      <c r="F806" s="283"/>
      <c r="G806" s="238"/>
      <c r="H806" s="283"/>
      <c r="I806" s="283"/>
      <c r="J806" s="76"/>
    </row>
    <row r="807" spans="1:10" x14ac:dyDescent="0.25">
      <c r="A807" s="11" t="s">
        <v>293</v>
      </c>
      <c r="B807" s="178">
        <f t="shared" si="68"/>
        <v>0</v>
      </c>
      <c r="D807" s="283"/>
      <c r="E807" s="283" t="s">
        <v>220</v>
      </c>
      <c r="F807" s="283"/>
      <c r="G807" s="238"/>
      <c r="H807" s="283"/>
      <c r="I807" s="283"/>
      <c r="J807" s="76"/>
    </row>
    <row r="808" spans="1:10" x14ac:dyDescent="0.25">
      <c r="A808" s="11" t="s">
        <v>293</v>
      </c>
      <c r="B808" s="178">
        <f t="shared" si="68"/>
        <v>1.6033479507505481E-6</v>
      </c>
      <c r="D808" s="283"/>
      <c r="E808" s="283" t="s">
        <v>170</v>
      </c>
      <c r="F808" s="283">
        <v>78</v>
      </c>
      <c r="G808" s="238">
        <f t="shared" si="69"/>
        <v>1.2662337662337662E-5</v>
      </c>
      <c r="H808" s="283"/>
      <c r="I808" s="283"/>
      <c r="J808" s="76"/>
    </row>
    <row r="809" spans="1:10" x14ac:dyDescent="0.25">
      <c r="A809" s="11" t="s">
        <v>293</v>
      </c>
      <c r="B809" s="178">
        <f t="shared" si="68"/>
        <v>4.2472124567802333E-2</v>
      </c>
      <c r="D809" s="283"/>
      <c r="E809" s="283" t="s">
        <v>154</v>
      </c>
      <c r="F809" s="283">
        <v>12695</v>
      </c>
      <c r="G809" s="238">
        <f t="shared" si="69"/>
        <v>2.0608766233766234E-3</v>
      </c>
      <c r="H809" s="283"/>
      <c r="I809" s="283"/>
      <c r="J809" s="76"/>
    </row>
    <row r="810" spans="1:10" x14ac:dyDescent="0.25">
      <c r="A810" s="11" t="s">
        <v>293</v>
      </c>
      <c r="B810" s="178">
        <f t="shared" si="68"/>
        <v>2.5032478073874179E-3</v>
      </c>
      <c r="D810" s="283"/>
      <c r="E810" s="283" t="s">
        <v>26</v>
      </c>
      <c r="F810" s="283">
        <v>3082</v>
      </c>
      <c r="G810" s="238">
        <f t="shared" si="69"/>
        <v>5.0032467532467532E-4</v>
      </c>
      <c r="H810" s="283"/>
      <c r="I810" s="283"/>
      <c r="J810" s="76"/>
    </row>
    <row r="811" spans="1:10" x14ac:dyDescent="0.25">
      <c r="A811" s="11" t="s">
        <v>293</v>
      </c>
      <c r="B811" s="178">
        <f t="shared" si="68"/>
        <v>7.0552328596727945</v>
      </c>
      <c r="D811" s="283"/>
      <c r="E811" s="283" t="s">
        <v>56</v>
      </c>
      <c r="F811" s="283">
        <v>163620</v>
      </c>
      <c r="G811" s="238">
        <f t="shared" si="69"/>
        <v>2.6561688311688311E-2</v>
      </c>
      <c r="H811" s="283"/>
      <c r="I811" s="283"/>
      <c r="J811" s="76"/>
    </row>
    <row r="812" spans="1:10" x14ac:dyDescent="0.25">
      <c r="A812" s="11" t="s">
        <v>293</v>
      </c>
      <c r="B812" s="178">
        <f t="shared" si="68"/>
        <v>58.198569624936752</v>
      </c>
      <c r="D812" s="283"/>
      <c r="E812" s="283" t="s">
        <v>165</v>
      </c>
      <c r="F812" s="283">
        <v>469934</v>
      </c>
      <c r="G812" s="238">
        <f t="shared" si="69"/>
        <v>7.6287987012987016E-2</v>
      </c>
      <c r="H812" s="283"/>
      <c r="I812" s="283"/>
      <c r="J812" s="76"/>
    </row>
    <row r="813" spans="1:10" x14ac:dyDescent="0.25">
      <c r="A813" s="11" t="s">
        <v>293</v>
      </c>
      <c r="B813" s="178">
        <f t="shared" si="68"/>
        <v>0.10541406645302749</v>
      </c>
      <c r="D813" s="283"/>
      <c r="E813" s="283" t="s">
        <v>139</v>
      </c>
      <c r="F813" s="283">
        <v>20000</v>
      </c>
      <c r="G813" s="238">
        <f t="shared" si="69"/>
        <v>3.246753246753247E-3</v>
      </c>
      <c r="H813" s="283"/>
      <c r="I813" s="283"/>
      <c r="J813" s="76"/>
    </row>
    <row r="814" spans="1:10" x14ac:dyDescent="0.25">
      <c r="A814" s="11" t="s">
        <v>293</v>
      </c>
      <c r="B814" s="178">
        <f t="shared" si="68"/>
        <v>0.12126449469767245</v>
      </c>
      <c r="D814" s="283"/>
      <c r="E814" s="283" t="s">
        <v>28</v>
      </c>
      <c r="F814" s="283">
        <v>21451</v>
      </c>
      <c r="G814" s="238">
        <f t="shared" si="69"/>
        <v>3.4823051948051948E-3</v>
      </c>
      <c r="H814" s="283"/>
      <c r="I814" s="283"/>
      <c r="J814" s="76"/>
    </row>
    <row r="815" spans="1:10" x14ac:dyDescent="0.25">
      <c r="A815" s="11" t="s">
        <v>293</v>
      </c>
      <c r="B815" s="178">
        <f t="shared" si="68"/>
        <v>3.8174744897959182E-3</v>
      </c>
      <c r="D815" s="283"/>
      <c r="E815" s="283" t="s">
        <v>92</v>
      </c>
      <c r="F815" s="283">
        <v>3806</v>
      </c>
      <c r="G815" s="238">
        <f t="shared" si="69"/>
        <v>6.1785714285714287E-4</v>
      </c>
      <c r="H815" s="283"/>
      <c r="I815" s="283"/>
      <c r="J815" s="76"/>
    </row>
    <row r="816" spans="1:10" x14ac:dyDescent="0.25">
      <c r="A816" s="11" t="s">
        <v>293</v>
      </c>
      <c r="B816" s="178">
        <f t="shared" si="68"/>
        <v>1.9211713611064262E-3</v>
      </c>
      <c r="D816" s="283"/>
      <c r="E816" s="283" t="s">
        <v>118</v>
      </c>
      <c r="F816" s="283">
        <v>2700</v>
      </c>
      <c r="G816" s="238">
        <f t="shared" si="69"/>
        <v>4.3831168831168834E-4</v>
      </c>
      <c r="H816" s="283"/>
      <c r="I816" s="283"/>
      <c r="J816" s="76"/>
    </row>
    <row r="817" spans="1:10" x14ac:dyDescent="0.25">
      <c r="A817" s="11" t="s">
        <v>293</v>
      </c>
      <c r="B817" s="178">
        <f t="shared" si="68"/>
        <v>2.6353516613256876E-6</v>
      </c>
      <c r="D817" s="283"/>
      <c r="E817" s="283" t="s">
        <v>29</v>
      </c>
      <c r="F817" s="283">
        <v>100</v>
      </c>
      <c r="G817" s="238">
        <f t="shared" si="69"/>
        <v>1.6233766233766234E-5</v>
      </c>
      <c r="H817" s="283"/>
      <c r="I817" s="283"/>
      <c r="J817" s="76"/>
    </row>
    <row r="818" spans="1:10" x14ac:dyDescent="0.25">
      <c r="A818" s="11" t="s">
        <v>293</v>
      </c>
      <c r="B818" s="178">
        <f t="shared" si="68"/>
        <v>0.91736591330747164</v>
      </c>
      <c r="D818" s="283"/>
      <c r="E818" s="283" t="s">
        <v>16</v>
      </c>
      <c r="F818" s="283">
        <v>59000</v>
      </c>
      <c r="G818" s="238">
        <f t="shared" si="69"/>
        <v>9.5779220779220776E-3</v>
      </c>
      <c r="H818" s="283"/>
      <c r="I818" s="283"/>
      <c r="J818" s="76"/>
    </row>
    <row r="819" spans="1:10" x14ac:dyDescent="0.25">
      <c r="A819" s="11" t="s">
        <v>293</v>
      </c>
      <c r="B819" s="178">
        <f t="shared" si="68"/>
        <v>2.1346348456738065E-2</v>
      </c>
      <c r="D819" s="283"/>
      <c r="E819" s="283" t="s">
        <v>54</v>
      </c>
      <c r="F819" s="283">
        <v>9000</v>
      </c>
      <c r="G819" s="238">
        <f t="shared" si="69"/>
        <v>1.4610389610389611E-3</v>
      </c>
      <c r="H819" s="283"/>
      <c r="I819" s="283"/>
      <c r="J819" s="76"/>
    </row>
    <row r="820" spans="1:10" x14ac:dyDescent="0.25">
      <c r="A820" s="11" t="s">
        <v>293</v>
      </c>
      <c r="B820" s="178">
        <f t="shared" si="68"/>
        <v>0.17541954798448306</v>
      </c>
      <c r="D820" s="283"/>
      <c r="E820" s="283" t="s">
        <v>120</v>
      </c>
      <c r="F820" s="283">
        <v>25800</v>
      </c>
      <c r="G820" s="238">
        <f t="shared" si="69"/>
        <v>4.1883116883116881E-3</v>
      </c>
      <c r="H820" s="283"/>
      <c r="I820" s="283"/>
      <c r="J820" s="76"/>
    </row>
    <row r="821" spans="1:10" x14ac:dyDescent="0.25">
      <c r="A821" s="11" t="s">
        <v>293</v>
      </c>
      <c r="B821" s="178">
        <f t="shared" si="68"/>
        <v>0</v>
      </c>
      <c r="D821" s="283"/>
      <c r="E821" s="283" t="s">
        <v>121</v>
      </c>
      <c r="F821" s="283"/>
      <c r="G821" s="238"/>
      <c r="H821" s="283"/>
      <c r="I821" s="283"/>
      <c r="J821" s="76"/>
    </row>
    <row r="822" spans="1:10" x14ac:dyDescent="0.25">
      <c r="A822" s="11" t="s">
        <v>293</v>
      </c>
      <c r="B822" s="178">
        <f t="shared" si="68"/>
        <v>0.72620278398549498</v>
      </c>
      <c r="D822" s="283"/>
      <c r="E822" s="283" t="s">
        <v>32</v>
      </c>
      <c r="F822" s="283">
        <v>52494</v>
      </c>
      <c r="G822" s="238">
        <f t="shared" si="69"/>
        <v>8.5217532467532463E-3</v>
      </c>
      <c r="H822" s="283"/>
      <c r="I822" s="283"/>
      <c r="J822" s="76"/>
    </row>
    <row r="823" spans="1:10" x14ac:dyDescent="0.25">
      <c r="A823" s="11" t="s">
        <v>293</v>
      </c>
      <c r="B823" s="178">
        <f t="shared" si="68"/>
        <v>4.9802153506598916</v>
      </c>
      <c r="D823" s="283"/>
      <c r="E823" s="283" t="s">
        <v>161</v>
      </c>
      <c r="F823" s="283">
        <v>137469</v>
      </c>
      <c r="G823" s="238">
        <f t="shared" si="69"/>
        <v>2.2316396103896102E-2</v>
      </c>
      <c r="H823" s="283"/>
      <c r="I823" s="283"/>
      <c r="J823" s="76"/>
    </row>
    <row r="824" spans="1:10" x14ac:dyDescent="0.25">
      <c r="A824" s="11" t="s">
        <v>293</v>
      </c>
      <c r="B824" s="178">
        <f t="shared" si="68"/>
        <v>8.0853961987687618E-3</v>
      </c>
      <c r="D824" s="283"/>
      <c r="E824" s="283" t="s">
        <v>166</v>
      </c>
      <c r="F824" s="283">
        <v>5539</v>
      </c>
      <c r="G824" s="238">
        <f t="shared" si="69"/>
        <v>8.9918831168831165E-4</v>
      </c>
      <c r="H824" s="283"/>
      <c r="I824" s="283"/>
      <c r="J824" s="76"/>
    </row>
    <row r="825" spans="1:10" x14ac:dyDescent="0.25">
      <c r="A825" s="11" t="s">
        <v>293</v>
      </c>
      <c r="B825" s="178">
        <f t="shared" si="68"/>
        <v>3.0083663584183675</v>
      </c>
      <c r="D825" s="283"/>
      <c r="E825" s="283" t="s">
        <v>31</v>
      </c>
      <c r="F825" s="283">
        <v>106843</v>
      </c>
      <c r="G825" s="238">
        <f t="shared" si="69"/>
        <v>1.7344642857142857E-2</v>
      </c>
      <c r="H825" s="283"/>
      <c r="I825" s="283"/>
      <c r="J825" s="76"/>
    </row>
    <row r="826" spans="1:10" x14ac:dyDescent="0.25">
      <c r="A826" s="11" t="s">
        <v>293</v>
      </c>
      <c r="B826" s="178">
        <f t="shared" si="68"/>
        <v>0.91736591330747164</v>
      </c>
      <c r="D826" s="283"/>
      <c r="E826" s="283" t="s">
        <v>128</v>
      </c>
      <c r="F826" s="283">
        <v>59000</v>
      </c>
      <c r="G826" s="238">
        <f t="shared" si="69"/>
        <v>9.5779220779220776E-3</v>
      </c>
      <c r="H826" s="283"/>
      <c r="I826" s="283"/>
      <c r="J826" s="76"/>
    </row>
    <row r="827" spans="1:10" x14ac:dyDescent="0.25">
      <c r="A827" s="11" t="s">
        <v>293</v>
      </c>
      <c r="B827" s="178">
        <f t="shared" si="68"/>
        <v>46.487603305785115</v>
      </c>
      <c r="D827" s="283"/>
      <c r="E827" s="283" t="s">
        <v>38</v>
      </c>
      <c r="F827" s="283">
        <v>420000</v>
      </c>
      <c r="G827" s="238">
        <f t="shared" si="69"/>
        <v>6.8181818181818177E-2</v>
      </c>
      <c r="H827" s="283"/>
      <c r="I827" s="283"/>
      <c r="J827" s="76"/>
    </row>
    <row r="828" spans="1:10" x14ac:dyDescent="0.25">
      <c r="A828" s="150" t="s">
        <v>293</v>
      </c>
      <c r="B828" s="131">
        <f t="shared" si="68"/>
        <v>0.95595061983471064</v>
      </c>
      <c r="C828" s="150"/>
      <c r="D828" s="12"/>
      <c r="E828" s="12" t="s">
        <v>47</v>
      </c>
      <c r="F828" s="12">
        <v>60228</v>
      </c>
      <c r="G828" s="237">
        <f t="shared" si="69"/>
        <v>9.7772727272727265E-3</v>
      </c>
      <c r="H828" s="12"/>
      <c r="I828" s="12"/>
      <c r="J828" s="150"/>
    </row>
    <row r="829" spans="1:10" x14ac:dyDescent="0.25">
      <c r="A829" s="11" t="s">
        <v>296</v>
      </c>
      <c r="B829" s="178">
        <f>POWER((F829/$J$829)*100, 2)</f>
        <v>3626.9157941635108</v>
      </c>
      <c r="C829" s="11">
        <f>SUM(B829:B840)</f>
        <v>3987.44856146135</v>
      </c>
      <c r="D829" s="285"/>
      <c r="E829" s="285" t="s">
        <v>5</v>
      </c>
      <c r="F829" s="285">
        <v>807</v>
      </c>
      <c r="G829" s="238">
        <f>F829/$J$829</f>
        <v>0.60223880597014923</v>
      </c>
      <c r="H829" s="285"/>
      <c r="I829" s="285"/>
      <c r="J829" s="76">
        <v>1340</v>
      </c>
    </row>
    <row r="830" spans="1:10" x14ac:dyDescent="0.25">
      <c r="A830" s="11" t="s">
        <v>296</v>
      </c>
      <c r="B830" s="178">
        <f t="shared" ref="B830:B840" si="70">POWER((F830/$J$829)*100, 2)</f>
        <v>201.04700378703495</v>
      </c>
      <c r="D830" s="285"/>
      <c r="E830" s="285" t="s">
        <v>6</v>
      </c>
      <c r="F830" s="285">
        <v>190</v>
      </c>
      <c r="G830" s="238">
        <f t="shared" ref="G830:G840" si="71">F830/$J$829</f>
        <v>0.1417910447761194</v>
      </c>
      <c r="H830" s="285"/>
      <c r="I830" s="285"/>
      <c r="J830" s="76"/>
    </row>
    <row r="831" spans="1:10" x14ac:dyDescent="0.25">
      <c r="A831" s="11" t="s">
        <v>296</v>
      </c>
      <c r="B831" s="178">
        <f t="shared" si="70"/>
        <v>1.1709177990643798</v>
      </c>
      <c r="D831" s="285"/>
      <c r="E831" s="285" t="s">
        <v>271</v>
      </c>
      <c r="F831" s="285">
        <v>14.5</v>
      </c>
      <c r="G831" s="238">
        <f t="shared" si="71"/>
        <v>1.082089552238806E-2</v>
      </c>
      <c r="H831" s="285"/>
      <c r="I831" s="285"/>
      <c r="J831" s="76"/>
    </row>
    <row r="832" spans="1:10" x14ac:dyDescent="0.25">
      <c r="A832" s="11" t="s">
        <v>296</v>
      </c>
      <c r="B832" s="178">
        <f t="shared" si="70"/>
        <v>28.074181332145244</v>
      </c>
      <c r="D832" s="285"/>
      <c r="E832" s="285" t="s">
        <v>82</v>
      </c>
      <c r="F832" s="285">
        <v>71</v>
      </c>
      <c r="G832" s="238">
        <f t="shared" si="71"/>
        <v>5.2985074626865671E-2</v>
      </c>
      <c r="H832" s="285"/>
      <c r="I832" s="285"/>
      <c r="J832" s="76"/>
    </row>
    <row r="833" spans="1:10" x14ac:dyDescent="0.25">
      <c r="A833" s="11" t="s">
        <v>296</v>
      </c>
      <c r="B833" s="178">
        <f t="shared" si="70"/>
        <v>5.0122521719759403</v>
      </c>
      <c r="D833" s="285"/>
      <c r="E833" s="285" t="s">
        <v>213</v>
      </c>
      <c r="F833" s="285">
        <v>30</v>
      </c>
      <c r="G833" s="238">
        <f t="shared" si="71"/>
        <v>2.2388059701492536E-2</v>
      </c>
      <c r="H833" s="285"/>
      <c r="I833" s="285"/>
      <c r="J833" s="76"/>
    </row>
    <row r="834" spans="1:10" x14ac:dyDescent="0.25">
      <c r="A834" s="11" t="s">
        <v>296</v>
      </c>
      <c r="B834" s="178">
        <f t="shared" si="70"/>
        <v>6.0648251280908898</v>
      </c>
      <c r="D834" s="285"/>
      <c r="E834" s="285" t="s">
        <v>273</v>
      </c>
      <c r="F834" s="285">
        <v>33</v>
      </c>
      <c r="G834" s="238">
        <f t="shared" si="71"/>
        <v>2.4626865671641792E-2</v>
      </c>
      <c r="H834" s="285"/>
      <c r="I834" s="285"/>
      <c r="J834" s="76"/>
    </row>
    <row r="835" spans="1:10" x14ac:dyDescent="0.25">
      <c r="A835" s="11" t="s">
        <v>296</v>
      </c>
      <c r="B835" s="178">
        <f t="shared" si="70"/>
        <v>0.94118957451548213</v>
      </c>
      <c r="D835" s="285"/>
      <c r="E835" s="285" t="s">
        <v>27</v>
      </c>
      <c r="F835" s="285">
        <v>13</v>
      </c>
      <c r="G835" s="238">
        <f t="shared" si="71"/>
        <v>9.7014925373134324E-3</v>
      </c>
      <c r="H835" s="285"/>
      <c r="I835" s="285"/>
      <c r="J835" s="76"/>
    </row>
    <row r="836" spans="1:10" x14ac:dyDescent="0.25">
      <c r="A836" s="11" t="s">
        <v>296</v>
      </c>
      <c r="B836" s="178">
        <f t="shared" si="70"/>
        <v>0.13922922699933168</v>
      </c>
      <c r="D836" s="285"/>
      <c r="E836" s="285" t="s">
        <v>84</v>
      </c>
      <c r="F836" s="285">
        <v>5</v>
      </c>
      <c r="G836" s="238">
        <f t="shared" si="71"/>
        <v>3.7313432835820895E-3</v>
      </c>
      <c r="H836" s="285"/>
      <c r="I836" s="285"/>
      <c r="J836" s="76"/>
    </row>
    <row r="837" spans="1:10" x14ac:dyDescent="0.25">
      <c r="A837" s="11" t="s">
        <v>296</v>
      </c>
      <c r="B837" s="178">
        <f t="shared" si="70"/>
        <v>0.35642682111828922</v>
      </c>
      <c r="D837" s="285"/>
      <c r="E837" s="285" t="s">
        <v>139</v>
      </c>
      <c r="F837" s="285">
        <v>8</v>
      </c>
      <c r="G837" s="238">
        <f t="shared" si="71"/>
        <v>5.9701492537313433E-3</v>
      </c>
      <c r="H837" s="285"/>
      <c r="I837" s="285"/>
      <c r="J837" s="76"/>
    </row>
    <row r="838" spans="1:10" x14ac:dyDescent="0.25">
      <c r="A838" s="11" t="s">
        <v>296</v>
      </c>
      <c r="B838" s="178">
        <f t="shared" si="70"/>
        <v>2.227667631989307</v>
      </c>
      <c r="D838" s="285"/>
      <c r="E838" s="285" t="s">
        <v>272</v>
      </c>
      <c r="F838" s="285">
        <v>20</v>
      </c>
      <c r="G838" s="238">
        <f t="shared" si="71"/>
        <v>1.4925373134328358E-2</v>
      </c>
      <c r="H838" s="285"/>
      <c r="I838" s="285"/>
      <c r="J838" s="76"/>
    </row>
    <row r="839" spans="1:10" x14ac:dyDescent="0.25">
      <c r="A839" s="11" t="s">
        <v>296</v>
      </c>
      <c r="B839" s="178">
        <f t="shared" si="70"/>
        <v>1.6783782579639115E-2</v>
      </c>
      <c r="D839" s="285"/>
      <c r="E839" s="285" t="s">
        <v>193</v>
      </c>
      <c r="F839" s="285">
        <v>1.736</v>
      </c>
      <c r="G839" s="238">
        <f t="shared" si="71"/>
        <v>1.2955223880597015E-3</v>
      </c>
      <c r="H839" s="285"/>
      <c r="I839" s="285"/>
      <c r="J839" s="76"/>
    </row>
    <row r="840" spans="1:10" x14ac:dyDescent="0.25">
      <c r="A840" s="150" t="s">
        <v>296</v>
      </c>
      <c r="B840" s="131">
        <f t="shared" si="70"/>
        <v>115.48229004232566</v>
      </c>
      <c r="C840" s="150"/>
      <c r="D840" s="12"/>
      <c r="E840" s="12" t="s">
        <v>86</v>
      </c>
      <c r="F840" s="12">
        <v>144</v>
      </c>
      <c r="G840" s="237">
        <f t="shared" si="71"/>
        <v>0.10746268656716418</v>
      </c>
      <c r="H840" s="12"/>
      <c r="I840" s="12"/>
      <c r="J840" s="147"/>
    </row>
    <row r="841" spans="1:10" x14ac:dyDescent="0.25">
      <c r="A841" s="11" t="s">
        <v>352</v>
      </c>
      <c r="B841" s="178">
        <f>POWER((F841/$J$841)*100, 2)</f>
        <v>1.1180985934776062E-4</v>
      </c>
      <c r="C841" s="11">
        <f>SUM(B841:B859)</f>
        <v>7010.4918013709275</v>
      </c>
      <c r="D841" s="232"/>
      <c r="E841" s="14" t="s">
        <v>5</v>
      </c>
      <c r="F841" s="289">
        <v>7</v>
      </c>
      <c r="G841" s="238">
        <f>F841/$J$841</f>
        <v>1.0574018126888218E-4</v>
      </c>
      <c r="H841" s="232"/>
      <c r="I841" s="232"/>
      <c r="J841" s="167">
        <v>66200</v>
      </c>
    </row>
    <row r="842" spans="1:10" x14ac:dyDescent="0.25">
      <c r="A842" s="11" t="s">
        <v>352</v>
      </c>
      <c r="B842" s="178">
        <f t="shared" ref="B842:B859" si="72">POWER((F842/$J$841)*100, 2)</f>
        <v>4.3266513631675512</v>
      </c>
      <c r="C842" s="289"/>
      <c r="D842" s="289"/>
      <c r="E842" s="289" t="s">
        <v>131</v>
      </c>
      <c r="F842" s="289">
        <v>1377</v>
      </c>
      <c r="G842" s="238">
        <f t="shared" ref="G842:G858" si="73">F842/$J$841</f>
        <v>2.080060422960725E-2</v>
      </c>
      <c r="H842" s="289"/>
      <c r="I842" s="289"/>
      <c r="J842" s="76"/>
    </row>
    <row r="843" spans="1:10" x14ac:dyDescent="0.25">
      <c r="A843" s="11" t="s">
        <v>352</v>
      </c>
      <c r="B843" s="178">
        <f t="shared" si="72"/>
        <v>0.36327023302087413</v>
      </c>
      <c r="D843" s="289"/>
      <c r="E843" s="289" t="s">
        <v>93</v>
      </c>
      <c r="F843" s="289">
        <v>399</v>
      </c>
      <c r="G843" s="238">
        <f t="shared" si="73"/>
        <v>6.0271903323262837E-3</v>
      </c>
      <c r="H843" s="289"/>
      <c r="I843" s="289"/>
      <c r="J843" s="76"/>
    </row>
    <row r="844" spans="1:10" x14ac:dyDescent="0.25">
      <c r="A844" s="11" t="s">
        <v>352</v>
      </c>
      <c r="B844" s="178">
        <f t="shared" si="72"/>
        <v>1.3143363058022474E-3</v>
      </c>
      <c r="D844" s="289"/>
      <c r="E844" s="289" t="s">
        <v>6</v>
      </c>
      <c r="F844" s="289">
        <v>24</v>
      </c>
      <c r="G844" s="238">
        <f t="shared" si="73"/>
        <v>3.6253776435045317E-4</v>
      </c>
      <c r="H844" s="289"/>
      <c r="I844" s="289"/>
      <c r="J844" s="76"/>
    </row>
    <row r="845" spans="1:10" x14ac:dyDescent="0.25">
      <c r="A845" s="11" t="s">
        <v>352</v>
      </c>
      <c r="B845" s="178">
        <f t="shared" si="72"/>
        <v>1.5719553490749449E-2</v>
      </c>
      <c r="D845" s="289"/>
      <c r="E845" s="289" t="s">
        <v>102</v>
      </c>
      <c r="F845" s="289">
        <v>83</v>
      </c>
      <c r="G845" s="238">
        <f t="shared" si="73"/>
        <v>1.2537764350453173E-3</v>
      </c>
      <c r="H845" s="289"/>
      <c r="I845" s="289"/>
      <c r="J845" s="76"/>
    </row>
    <row r="846" spans="1:10" x14ac:dyDescent="0.25">
      <c r="A846" s="11" t="s">
        <v>352</v>
      </c>
      <c r="B846" s="178">
        <f t="shared" si="72"/>
        <v>0</v>
      </c>
      <c r="D846" s="289"/>
      <c r="E846" s="289" t="s">
        <v>271</v>
      </c>
      <c r="F846" s="290"/>
      <c r="G846" s="238"/>
      <c r="H846" s="289"/>
      <c r="I846" s="289"/>
      <c r="J846" s="76"/>
    </row>
    <row r="847" spans="1:10" x14ac:dyDescent="0.25">
      <c r="A847" s="11" t="s">
        <v>352</v>
      </c>
      <c r="B847" s="178">
        <f t="shared" si="72"/>
        <v>12.018476008798752</v>
      </c>
      <c r="D847" s="289"/>
      <c r="E847" s="289" t="s">
        <v>82</v>
      </c>
      <c r="F847" s="289">
        <v>2295</v>
      </c>
      <c r="G847" s="238">
        <f t="shared" si="73"/>
        <v>3.4667673716012086E-2</v>
      </c>
      <c r="H847" s="289"/>
      <c r="I847" s="289"/>
      <c r="J847" s="76"/>
    </row>
    <row r="848" spans="1:10" x14ac:dyDescent="0.25">
      <c r="A848" s="11" t="s">
        <v>352</v>
      </c>
      <c r="B848" s="178">
        <f t="shared" si="72"/>
        <v>6927.6704301713216</v>
      </c>
      <c r="D848" s="289"/>
      <c r="E848" s="289" t="s">
        <v>15</v>
      </c>
      <c r="F848" s="289">
        <v>55100</v>
      </c>
      <c r="G848" s="238">
        <f t="shared" si="73"/>
        <v>0.83232628398791542</v>
      </c>
      <c r="H848" s="289"/>
      <c r="I848" s="289"/>
      <c r="J848" s="76"/>
    </row>
    <row r="849" spans="1:10" s="289" customFormat="1" x14ac:dyDescent="0.25">
      <c r="A849" s="11" t="s">
        <v>352</v>
      </c>
      <c r="B849" s="178">
        <f t="shared" si="72"/>
        <v>2.2818338642400123E-2</v>
      </c>
      <c r="C849" s="11"/>
      <c r="E849" s="289" t="s">
        <v>213</v>
      </c>
      <c r="F849" s="289">
        <v>100</v>
      </c>
      <c r="G849" s="238"/>
      <c r="J849" s="76"/>
    </row>
    <row r="850" spans="1:10" x14ac:dyDescent="0.25">
      <c r="A850" s="11" t="s">
        <v>352</v>
      </c>
      <c r="B850" s="178">
        <f t="shared" si="72"/>
        <v>0.82146019112640467</v>
      </c>
      <c r="D850" s="289"/>
      <c r="E850" s="289" t="s">
        <v>220</v>
      </c>
      <c r="F850" s="289">
        <v>600</v>
      </c>
      <c r="G850" s="238">
        <f t="shared" si="73"/>
        <v>9.0634441087613302E-3</v>
      </c>
      <c r="H850" s="289"/>
      <c r="I850" s="289"/>
      <c r="J850" s="76"/>
    </row>
    <row r="851" spans="1:10" x14ac:dyDescent="0.25">
      <c r="A851" s="11" t="s">
        <v>352</v>
      </c>
      <c r="B851" s="178">
        <f t="shared" si="72"/>
        <v>0</v>
      </c>
      <c r="D851" s="289"/>
      <c r="E851" s="289" t="s">
        <v>56</v>
      </c>
      <c r="F851" s="289"/>
      <c r="G851" s="238"/>
      <c r="H851" s="289"/>
      <c r="I851" s="289"/>
      <c r="J851" s="76"/>
    </row>
    <row r="852" spans="1:10" x14ac:dyDescent="0.25">
      <c r="A852" s="11" t="s">
        <v>352</v>
      </c>
      <c r="B852" s="178">
        <f t="shared" si="72"/>
        <v>2.7952464836940149E-3</v>
      </c>
      <c r="D852" s="289"/>
      <c r="E852" s="289" t="s">
        <v>194</v>
      </c>
      <c r="F852" s="289">
        <v>35</v>
      </c>
      <c r="G852" s="238">
        <f t="shared" si="73"/>
        <v>5.2870090634441088E-4</v>
      </c>
      <c r="H852" s="289"/>
      <c r="I852" s="289"/>
      <c r="J852" s="76"/>
    </row>
    <row r="853" spans="1:10" x14ac:dyDescent="0.25">
      <c r="A853" s="11" t="s">
        <v>352</v>
      </c>
      <c r="B853" s="178">
        <f t="shared" si="72"/>
        <v>0</v>
      </c>
      <c r="D853" s="289"/>
      <c r="E853" s="289" t="s">
        <v>92</v>
      </c>
      <c r="F853" s="289"/>
      <c r="G853" s="238"/>
      <c r="H853" s="289"/>
      <c r="I853" s="289"/>
      <c r="J853" s="76"/>
    </row>
    <row r="854" spans="1:10" x14ac:dyDescent="0.25">
      <c r="A854" s="11" t="s">
        <v>352</v>
      </c>
      <c r="B854" s="178">
        <f t="shared" si="72"/>
        <v>1.0958484314674017</v>
      </c>
      <c r="D854" s="289"/>
      <c r="E854" s="289" t="s">
        <v>85</v>
      </c>
      <c r="F854" s="289">
        <v>693</v>
      </c>
      <c r="G854" s="238">
        <f t="shared" si="73"/>
        <v>1.0468277945619336E-2</v>
      </c>
      <c r="H854" s="289"/>
      <c r="I854" s="289"/>
      <c r="J854" s="76"/>
    </row>
    <row r="855" spans="1:10" x14ac:dyDescent="0.25">
      <c r="A855" s="11" t="s">
        <v>352</v>
      </c>
      <c r="B855" s="178">
        <f t="shared" si="72"/>
        <v>64.096713246501949</v>
      </c>
      <c r="D855" s="289"/>
      <c r="E855" s="289" t="s">
        <v>16</v>
      </c>
      <c r="F855" s="289">
        <v>5300</v>
      </c>
      <c r="G855" s="238">
        <f t="shared" si="73"/>
        <v>8.0060422960725075E-2</v>
      </c>
      <c r="H855" s="289"/>
      <c r="I855" s="289"/>
      <c r="J855" s="76"/>
    </row>
    <row r="856" spans="1:10" x14ac:dyDescent="0.25">
      <c r="A856" s="11" t="s">
        <v>352</v>
      </c>
      <c r="B856" s="178">
        <f t="shared" si="72"/>
        <v>5.3415448927994449E-2</v>
      </c>
      <c r="D856" s="289"/>
      <c r="E856" s="289" t="s">
        <v>272</v>
      </c>
      <c r="F856" s="289">
        <v>153</v>
      </c>
      <c r="G856" s="238">
        <f t="shared" si="73"/>
        <v>2.3111782477341389E-3</v>
      </c>
      <c r="H856" s="289"/>
      <c r="I856" s="289"/>
      <c r="J856" s="76"/>
    </row>
    <row r="857" spans="1:10" x14ac:dyDescent="0.25">
      <c r="A857" s="11" t="s">
        <v>352</v>
      </c>
      <c r="B857" s="178">
        <f t="shared" si="72"/>
        <v>2.1928423435346516E-3</v>
      </c>
      <c r="D857" s="289"/>
      <c r="E857" s="289" t="s">
        <v>161</v>
      </c>
      <c r="F857" s="289">
        <v>31</v>
      </c>
      <c r="G857" s="238">
        <f t="shared" si="73"/>
        <v>4.6827794561933535E-4</v>
      </c>
      <c r="H857" s="289"/>
      <c r="I857" s="289"/>
      <c r="J857" s="76"/>
    </row>
    <row r="858" spans="1:10" x14ac:dyDescent="0.25">
      <c r="A858" s="11" t="s">
        <v>352</v>
      </c>
      <c r="B858" s="178">
        <f t="shared" si="72"/>
        <v>5.8414946924544313E-4</v>
      </c>
      <c r="D858" s="289"/>
      <c r="E858" s="289" t="s">
        <v>193</v>
      </c>
      <c r="F858" s="289">
        <v>16</v>
      </c>
      <c r="G858" s="238">
        <f t="shared" si="73"/>
        <v>2.4169184290030211E-4</v>
      </c>
      <c r="H858" s="289"/>
      <c r="I858" s="289"/>
      <c r="J858" s="76"/>
    </row>
    <row r="859" spans="1:10" x14ac:dyDescent="0.25">
      <c r="A859" s="150" t="s">
        <v>352</v>
      </c>
      <c r="B859" s="131">
        <f t="shared" si="72"/>
        <v>0</v>
      </c>
      <c r="C859" s="150"/>
      <c r="D859" s="12"/>
      <c r="E859" s="12" t="s">
        <v>129</v>
      </c>
      <c r="F859" s="12"/>
      <c r="G859" s="237"/>
      <c r="H859" s="12"/>
      <c r="I859" s="12"/>
      <c r="J859" s="147"/>
    </row>
    <row r="860" spans="1:10" x14ac:dyDescent="0.25">
      <c r="A860" s="11" t="s">
        <v>297</v>
      </c>
      <c r="B860" s="178">
        <f>POWER((F860/$J$860)*100, 2)</f>
        <v>6.4092292901778567</v>
      </c>
      <c r="C860" s="11">
        <f>SUM(B860:B868)</f>
        <v>2967.2728729370297</v>
      </c>
      <c r="D860" s="289"/>
      <c r="E860" s="289" t="s">
        <v>210</v>
      </c>
      <c r="F860" s="289">
        <v>800</v>
      </c>
      <c r="G860" s="238">
        <f>F860/$J$860</f>
        <v>2.5316455696202531E-2</v>
      </c>
      <c r="H860" s="289"/>
      <c r="I860" s="289"/>
      <c r="J860" s="76">
        <v>31600</v>
      </c>
    </row>
    <row r="861" spans="1:10" x14ac:dyDescent="0.25">
      <c r="A861" s="11" t="s">
        <v>297</v>
      </c>
      <c r="B861" s="178">
        <f t="shared" ref="B861:B868" si="74">POWER((F861/$J$860)*100, 2)</f>
        <v>28.941676013459386</v>
      </c>
      <c r="D861" s="289"/>
      <c r="E861" s="289" t="s">
        <v>82</v>
      </c>
      <c r="F861" s="289">
        <v>1700</v>
      </c>
      <c r="G861" s="238">
        <f t="shared" ref="G861:G868" si="75">F861/$J$860</f>
        <v>5.3797468354430382E-2</v>
      </c>
      <c r="H861" s="289"/>
      <c r="I861" s="289"/>
      <c r="J861" s="76"/>
    </row>
    <row r="862" spans="1:10" x14ac:dyDescent="0.25">
      <c r="A862" s="11" t="s">
        <v>297</v>
      </c>
      <c r="B862" s="178">
        <f t="shared" si="74"/>
        <v>2468.4545745874057</v>
      </c>
      <c r="D862" s="289"/>
      <c r="E862" s="289" t="s">
        <v>83</v>
      </c>
      <c r="F862" s="289">
        <v>15700</v>
      </c>
      <c r="G862" s="238">
        <f t="shared" si="75"/>
        <v>0.49683544303797467</v>
      </c>
      <c r="H862" s="289"/>
      <c r="I862" s="289"/>
      <c r="J862" s="76"/>
    </row>
    <row r="863" spans="1:10" x14ac:dyDescent="0.25">
      <c r="A863" s="11" t="s">
        <v>297</v>
      </c>
      <c r="B863" s="178">
        <f t="shared" si="74"/>
        <v>67.697484377503599</v>
      </c>
      <c r="D863" s="289"/>
      <c r="E863" s="289" t="s">
        <v>36</v>
      </c>
      <c r="F863" s="289">
        <v>2600</v>
      </c>
      <c r="G863" s="238">
        <f t="shared" si="75"/>
        <v>8.2278481012658222E-2</v>
      </c>
      <c r="H863" s="289"/>
      <c r="I863" s="289"/>
      <c r="J863" s="76"/>
    </row>
    <row r="864" spans="1:10" x14ac:dyDescent="0.25">
      <c r="A864" s="11" t="s">
        <v>297</v>
      </c>
      <c r="B864" s="178">
        <f t="shared" si="74"/>
        <v>250.36051914757252</v>
      </c>
      <c r="D864" s="289"/>
      <c r="E864" s="289" t="s">
        <v>92</v>
      </c>
      <c r="F864" s="289">
        <v>5000</v>
      </c>
      <c r="G864" s="238">
        <f t="shared" si="75"/>
        <v>0.15822784810126583</v>
      </c>
      <c r="H864" s="289"/>
      <c r="I864" s="289"/>
      <c r="J864" s="76"/>
    </row>
    <row r="865" spans="1:10" x14ac:dyDescent="0.25">
      <c r="A865" s="11" t="s">
        <v>297</v>
      </c>
      <c r="B865" s="178">
        <f t="shared" si="74"/>
        <v>19.62826470116968</v>
      </c>
      <c r="D865" s="289"/>
      <c r="E865" s="289" t="s">
        <v>16</v>
      </c>
      <c r="F865" s="289">
        <v>1400</v>
      </c>
      <c r="G865" s="238">
        <f t="shared" si="75"/>
        <v>4.4303797468354431E-2</v>
      </c>
      <c r="H865" s="289"/>
      <c r="I865" s="289"/>
      <c r="J865" s="76"/>
    </row>
    <row r="866" spans="1:10" x14ac:dyDescent="0.25">
      <c r="A866" s="11" t="s">
        <v>297</v>
      </c>
      <c r="B866" s="178">
        <f t="shared" si="74"/>
        <v>115.76670405383754</v>
      </c>
      <c r="D866" s="289"/>
      <c r="E866" s="289" t="s">
        <v>38</v>
      </c>
      <c r="F866" s="289">
        <v>3400</v>
      </c>
      <c r="G866" s="238">
        <f t="shared" si="75"/>
        <v>0.10759493670886076</v>
      </c>
      <c r="H866" s="289"/>
      <c r="I866" s="289"/>
      <c r="J866" s="76"/>
    </row>
    <row r="867" spans="1:10" x14ac:dyDescent="0.25">
      <c r="A867" s="11" t="s">
        <v>297</v>
      </c>
      <c r="B867" s="178">
        <f t="shared" si="74"/>
        <v>0</v>
      </c>
      <c r="D867" s="289"/>
      <c r="E867" s="289" t="s">
        <v>129</v>
      </c>
      <c r="F867" s="289"/>
      <c r="G867" s="238"/>
      <c r="H867" s="289"/>
      <c r="I867" s="289"/>
      <c r="J867" s="76"/>
    </row>
    <row r="868" spans="1:10" x14ac:dyDescent="0.25">
      <c r="A868" s="150" t="s">
        <v>297</v>
      </c>
      <c r="B868" s="131">
        <f t="shared" si="74"/>
        <v>10.0144207659029</v>
      </c>
      <c r="C868" s="150"/>
      <c r="D868" s="12"/>
      <c r="E868" s="12" t="s">
        <v>171</v>
      </c>
      <c r="F868" s="12">
        <v>1000</v>
      </c>
      <c r="G868" s="237">
        <f t="shared" si="75"/>
        <v>3.1645569620253167E-2</v>
      </c>
      <c r="H868" s="12"/>
      <c r="I868" s="12"/>
      <c r="J868" s="147"/>
    </row>
    <row r="869" spans="1:10" x14ac:dyDescent="0.25">
      <c r="A869" s="11" t="s">
        <v>299</v>
      </c>
      <c r="B869" s="178">
        <f>POWER((F869/$J$869)*100, 2)</f>
        <v>1.2624668602449188E-2</v>
      </c>
      <c r="C869" s="11">
        <f>SUM(B869:B881)</f>
        <v>5839.3148601817966</v>
      </c>
      <c r="D869" s="291"/>
      <c r="E869" s="291" t="s">
        <v>5</v>
      </c>
      <c r="F869" s="291">
        <v>200</v>
      </c>
      <c r="G869" s="238">
        <f>F869/$J$869</f>
        <v>1.1235955056179776E-3</v>
      </c>
      <c r="H869" s="291"/>
      <c r="I869" s="291"/>
      <c r="J869" s="76">
        <v>178000</v>
      </c>
    </row>
    <row r="870" spans="1:10" x14ac:dyDescent="0.25">
      <c r="A870" s="11" t="s">
        <v>299</v>
      </c>
      <c r="B870" s="178">
        <f t="shared" ref="B870:B881" si="76">POWER((F870/$J$869)*100, 2)</f>
        <v>2.8405504355510668E-2</v>
      </c>
      <c r="D870" s="291"/>
      <c r="E870" s="291" t="s">
        <v>202</v>
      </c>
      <c r="F870" s="291">
        <v>300</v>
      </c>
      <c r="G870" s="238">
        <f t="shared" ref="G870:G881" si="77">F870/$J$869</f>
        <v>1.6853932584269663E-3</v>
      </c>
      <c r="H870" s="291"/>
      <c r="I870" s="291"/>
      <c r="J870" s="76"/>
    </row>
    <row r="871" spans="1:10" x14ac:dyDescent="0.25">
      <c r="A871" s="11" t="s">
        <v>299</v>
      </c>
      <c r="B871" s="178">
        <f t="shared" si="76"/>
        <v>26.725414720363592</v>
      </c>
      <c r="D871" s="291"/>
      <c r="E871" s="291" t="s">
        <v>315</v>
      </c>
      <c r="F871" s="291">
        <v>9202</v>
      </c>
      <c r="G871" s="238">
        <f t="shared" si="77"/>
        <v>5.1696629213483149E-2</v>
      </c>
      <c r="H871" s="291"/>
      <c r="I871" s="291"/>
      <c r="J871" s="76"/>
    </row>
    <row r="872" spans="1:10" x14ac:dyDescent="0.25">
      <c r="A872" s="11" t="s">
        <v>299</v>
      </c>
      <c r="B872" s="178">
        <f t="shared" si="76"/>
        <v>0.13789957076126749</v>
      </c>
      <c r="D872" s="291"/>
      <c r="E872" s="291" t="s">
        <v>103</v>
      </c>
      <c r="F872" s="291">
        <v>661</v>
      </c>
      <c r="G872" s="238">
        <f t="shared" si="77"/>
        <v>3.7134831460674156E-3</v>
      </c>
      <c r="H872" s="291"/>
      <c r="I872" s="291"/>
      <c r="J872" s="76"/>
    </row>
    <row r="873" spans="1:10" s="291" customFormat="1" x14ac:dyDescent="0.25">
      <c r="A873" s="11" t="s">
        <v>299</v>
      </c>
      <c r="B873" s="178">
        <f t="shared" si="76"/>
        <v>0</v>
      </c>
      <c r="C873" s="11"/>
      <c r="E873" s="291" t="s">
        <v>273</v>
      </c>
      <c r="G873" s="238"/>
      <c r="J873" s="76"/>
    </row>
    <row r="874" spans="1:10" x14ac:dyDescent="0.25">
      <c r="A874" s="11" t="s">
        <v>299</v>
      </c>
      <c r="B874" s="178">
        <f t="shared" si="76"/>
        <v>8.1449311955561154E-2</v>
      </c>
      <c r="D874" s="291"/>
      <c r="E874" s="291" t="s">
        <v>134</v>
      </c>
      <c r="F874" s="291">
        <v>508</v>
      </c>
      <c r="G874" s="238">
        <f t="shared" si="77"/>
        <v>2.853932584269663E-3</v>
      </c>
      <c r="H874" s="291"/>
      <c r="I874" s="291"/>
      <c r="J874" s="76"/>
    </row>
    <row r="875" spans="1:10" x14ac:dyDescent="0.25">
      <c r="A875" s="11" t="s">
        <v>299</v>
      </c>
      <c r="B875" s="178">
        <f t="shared" si="76"/>
        <v>0.1832609519000126</v>
      </c>
      <c r="D875" s="291"/>
      <c r="E875" s="291" t="s">
        <v>111</v>
      </c>
      <c r="F875" s="291">
        <v>762</v>
      </c>
      <c r="G875" s="238">
        <f t="shared" si="77"/>
        <v>4.2808988764044941E-3</v>
      </c>
      <c r="H875" s="291"/>
      <c r="I875" s="291"/>
      <c r="J875" s="76"/>
    </row>
    <row r="876" spans="1:10" x14ac:dyDescent="0.25">
      <c r="A876" s="11" t="s">
        <v>299</v>
      </c>
      <c r="B876" s="178">
        <f t="shared" si="76"/>
        <v>1.2624668602449185E-4</v>
      </c>
      <c r="D876" s="291"/>
      <c r="E876" s="291" t="s">
        <v>118</v>
      </c>
      <c r="F876" s="291">
        <v>20</v>
      </c>
      <c r="G876" s="238">
        <f t="shared" si="77"/>
        <v>1.1235955056179776E-4</v>
      </c>
      <c r="H876" s="291"/>
      <c r="I876" s="291"/>
      <c r="J876" s="76"/>
    </row>
    <row r="877" spans="1:10" x14ac:dyDescent="0.25">
      <c r="A877" s="11" t="s">
        <v>299</v>
      </c>
      <c r="B877" s="178">
        <f t="shared" si="76"/>
        <v>230.08458527963643</v>
      </c>
      <c r="D877" s="291"/>
      <c r="E877" s="291" t="s">
        <v>16</v>
      </c>
      <c r="F877" s="291">
        <v>27000</v>
      </c>
      <c r="G877" s="238">
        <f t="shared" si="77"/>
        <v>0.15168539325842698</v>
      </c>
      <c r="H877" s="291"/>
      <c r="I877" s="291"/>
      <c r="J877" s="76"/>
    </row>
    <row r="878" spans="1:10" x14ac:dyDescent="0.25">
      <c r="A878" s="11" t="s">
        <v>299</v>
      </c>
      <c r="B878" s="178">
        <f t="shared" si="76"/>
        <v>7.8904178765307406E-6</v>
      </c>
      <c r="D878" s="291"/>
      <c r="E878" s="291" t="s">
        <v>37</v>
      </c>
      <c r="F878" s="291">
        <v>5</v>
      </c>
      <c r="G878" s="238">
        <f t="shared" si="77"/>
        <v>2.8089887640449439E-5</v>
      </c>
      <c r="H878" s="291"/>
      <c r="I878" s="291"/>
      <c r="J878" s="76"/>
    </row>
    <row r="879" spans="1:10" x14ac:dyDescent="0.25">
      <c r="A879" s="11" t="s">
        <v>299</v>
      </c>
      <c r="B879" s="178">
        <f t="shared" si="76"/>
        <v>5574.3001543365745</v>
      </c>
      <c r="D879" s="291"/>
      <c r="E879" s="291" t="s">
        <v>316</v>
      </c>
      <c r="F879" s="291">
        <v>132897</v>
      </c>
      <c r="G879" s="238">
        <f t="shared" si="77"/>
        <v>0.74661235955056182</v>
      </c>
      <c r="H879" s="291"/>
      <c r="I879" s="291"/>
      <c r="J879" s="76"/>
    </row>
    <row r="880" spans="1:10" x14ac:dyDescent="0.25">
      <c r="A880" s="11" t="s">
        <v>299</v>
      </c>
      <c r="B880" s="178">
        <f t="shared" si="76"/>
        <v>6.0825968943315241</v>
      </c>
      <c r="D880" s="291"/>
      <c r="E880" s="291" t="s">
        <v>38</v>
      </c>
      <c r="F880" s="291">
        <v>4390</v>
      </c>
      <c r="G880" s="238">
        <f t="shared" si="77"/>
        <v>2.4662921348314607E-2</v>
      </c>
      <c r="H880" s="291"/>
      <c r="I880" s="291"/>
      <c r="J880" s="76"/>
    </row>
    <row r="881" spans="1:10" x14ac:dyDescent="0.25">
      <c r="A881" s="150" t="s">
        <v>299</v>
      </c>
      <c r="B881" s="131">
        <f t="shared" si="76"/>
        <v>1.6783348062113372</v>
      </c>
      <c r="C881" s="150"/>
      <c r="D881" s="12"/>
      <c r="E881" s="12" t="s">
        <v>353</v>
      </c>
      <c r="F881" s="12">
        <v>2306</v>
      </c>
      <c r="G881" s="237">
        <f t="shared" si="77"/>
        <v>1.2955056179775281E-2</v>
      </c>
      <c r="H881" s="12"/>
      <c r="I881" s="12"/>
      <c r="J881" s="147"/>
    </row>
    <row r="882" spans="1:10" x14ac:dyDescent="0.25">
      <c r="A882" s="11" t="s">
        <v>298</v>
      </c>
      <c r="B882" s="178">
        <f>POWER((F882/$J$882)*100, 2)</f>
        <v>2.1272164851817712E-4</v>
      </c>
      <c r="C882" s="11">
        <f>SUM(B882:B980)</f>
        <v>753.94966398631482</v>
      </c>
      <c r="D882" s="292"/>
      <c r="E882" s="292" t="s">
        <v>97</v>
      </c>
      <c r="F882" s="292">
        <v>369</v>
      </c>
      <c r="G882" s="238">
        <f>F882/$J$882</f>
        <v>1.458498023715415E-4</v>
      </c>
      <c r="H882" s="292"/>
      <c r="I882" s="292"/>
      <c r="J882" s="76">
        <v>2530000</v>
      </c>
    </row>
    <row r="883" spans="1:10" x14ac:dyDescent="0.25">
      <c r="A883" s="11" t="s">
        <v>298</v>
      </c>
      <c r="B883" s="178">
        <f t="shared" ref="B883:B947" si="78">POWER((F883/$J$882)*100, 2)</f>
        <v>1.6507679170116702</v>
      </c>
      <c r="D883" s="292"/>
      <c r="E883" s="292" t="s">
        <v>81</v>
      </c>
      <c r="F883" s="292">
        <v>32506</v>
      </c>
      <c r="G883" s="238">
        <f t="shared" ref="G883:G947" si="79">F883/$J$882</f>
        <v>1.2848221343873518E-2</v>
      </c>
      <c r="H883" s="292"/>
      <c r="I883" s="292"/>
      <c r="J883" s="76"/>
    </row>
    <row r="884" spans="1:10" x14ac:dyDescent="0.25">
      <c r="A884" s="11" t="s">
        <v>298</v>
      </c>
      <c r="B884" s="178">
        <f t="shared" si="78"/>
        <v>1.5997750316361758E-2</v>
      </c>
      <c r="D884" s="292"/>
      <c r="E884" s="292" t="s">
        <v>210</v>
      </c>
      <c r="F884" s="292">
        <v>3200</v>
      </c>
      <c r="G884" s="238">
        <f t="shared" si="79"/>
        <v>1.2648221343873518E-3</v>
      </c>
      <c r="H884" s="292"/>
      <c r="I884" s="292"/>
      <c r="J884" s="76"/>
    </row>
    <row r="885" spans="1:10" x14ac:dyDescent="0.25">
      <c r="A885" s="11" t="s">
        <v>298</v>
      </c>
      <c r="B885" s="178">
        <f t="shared" si="78"/>
        <v>110.6238341483229</v>
      </c>
      <c r="D885" s="292"/>
      <c r="E885" s="292" t="s">
        <v>5</v>
      </c>
      <c r="F885" s="292">
        <v>266100</v>
      </c>
      <c r="G885" s="238">
        <f t="shared" si="79"/>
        <v>0.10517786561264822</v>
      </c>
      <c r="H885" s="292"/>
      <c r="I885" s="292"/>
      <c r="J885" s="76"/>
    </row>
    <row r="886" spans="1:10" x14ac:dyDescent="0.25">
      <c r="A886" s="11" t="s">
        <v>298</v>
      </c>
      <c r="B886" s="178">
        <f t="shared" si="78"/>
        <v>0</v>
      </c>
      <c r="D886" s="292"/>
      <c r="E886" s="292" t="s">
        <v>365</v>
      </c>
      <c r="F886" s="290"/>
      <c r="G886" s="238"/>
      <c r="H886" s="292"/>
      <c r="I886" s="292"/>
      <c r="J886" s="76"/>
    </row>
    <row r="887" spans="1:10" x14ac:dyDescent="0.25">
      <c r="A887" s="11" t="s">
        <v>298</v>
      </c>
      <c r="B887" s="178">
        <f t="shared" si="78"/>
        <v>6.2491212173288114E-7</v>
      </c>
      <c r="D887" s="292"/>
      <c r="E887" s="292" t="s">
        <v>366</v>
      </c>
      <c r="F887" s="292">
        <v>20</v>
      </c>
      <c r="G887" s="238">
        <f t="shared" si="79"/>
        <v>7.9051383399209478E-6</v>
      </c>
      <c r="H887" s="292"/>
      <c r="I887" s="292"/>
      <c r="J887" s="76"/>
    </row>
    <row r="888" spans="1:10" x14ac:dyDescent="0.25">
      <c r="A888" s="11" t="s">
        <v>298</v>
      </c>
      <c r="B888" s="178">
        <f t="shared" si="78"/>
        <v>0.1979370651002203</v>
      </c>
      <c r="D888" s="292"/>
      <c r="E888" s="292" t="s">
        <v>93</v>
      </c>
      <c r="F888" s="292">
        <v>11256</v>
      </c>
      <c r="G888" s="238">
        <f t="shared" si="79"/>
        <v>4.4490118577075102E-3</v>
      </c>
      <c r="H888" s="292"/>
      <c r="I888" s="292"/>
      <c r="J888" s="76"/>
    </row>
    <row r="889" spans="1:10" x14ac:dyDescent="0.25">
      <c r="A889" s="11" t="s">
        <v>298</v>
      </c>
      <c r="B889" s="178">
        <f t="shared" si="78"/>
        <v>9.9985939477261015E-8</v>
      </c>
      <c r="D889" s="292"/>
      <c r="E889" s="292" t="s">
        <v>202</v>
      </c>
      <c r="F889" s="292">
        <v>8</v>
      </c>
      <c r="G889" s="238">
        <f t="shared" si="79"/>
        <v>3.1620553359683794E-6</v>
      </c>
      <c r="H889" s="292"/>
      <c r="I889" s="292"/>
      <c r="J889" s="76"/>
    </row>
    <row r="890" spans="1:10" x14ac:dyDescent="0.25">
      <c r="A890" s="11" t="s">
        <v>298</v>
      </c>
      <c r="B890" s="178">
        <f t="shared" si="78"/>
        <v>2.7116846755924953</v>
      </c>
      <c r="D890" s="292"/>
      <c r="E890" s="292" t="s">
        <v>6</v>
      </c>
      <c r="F890" s="292">
        <v>41662</v>
      </c>
      <c r="G890" s="238">
        <f t="shared" si="79"/>
        <v>1.6467193675889329E-2</v>
      </c>
      <c r="H890" s="292"/>
      <c r="I890" s="292"/>
      <c r="J890" s="76"/>
    </row>
    <row r="891" spans="1:10" x14ac:dyDescent="0.25">
      <c r="A891" s="11" t="s">
        <v>298</v>
      </c>
      <c r="B891" s="178">
        <f t="shared" si="78"/>
        <v>1.9248855629677073E-3</v>
      </c>
      <c r="D891" s="292"/>
      <c r="E891" s="292" t="s">
        <v>101</v>
      </c>
      <c r="F891" s="292">
        <v>1110</v>
      </c>
      <c r="G891" s="238">
        <f t="shared" si="79"/>
        <v>4.3873517786561264E-4</v>
      </c>
      <c r="H891" s="292"/>
      <c r="I891" s="292"/>
      <c r="J891" s="76"/>
    </row>
    <row r="892" spans="1:10" x14ac:dyDescent="0.25">
      <c r="A892" s="11" t="s">
        <v>298</v>
      </c>
      <c r="B892" s="178">
        <f t="shared" si="78"/>
        <v>6.8241965973534993E-5</v>
      </c>
      <c r="D892" s="292"/>
      <c r="E892" s="292" t="s">
        <v>168</v>
      </c>
      <c r="F892" s="292">
        <v>209</v>
      </c>
      <c r="G892" s="238">
        <f t="shared" si="79"/>
        <v>8.2608695652173919E-5</v>
      </c>
      <c r="H892" s="292"/>
      <c r="I892" s="292"/>
      <c r="J892" s="76"/>
    </row>
    <row r="893" spans="1:10" x14ac:dyDescent="0.25">
      <c r="A893" s="11" t="s">
        <v>298</v>
      </c>
      <c r="B893" s="178">
        <f t="shared" si="78"/>
        <v>1.3223140495867768E-5</v>
      </c>
      <c r="D893" s="292"/>
      <c r="E893" s="292" t="s">
        <v>102</v>
      </c>
      <c r="F893" s="292">
        <v>92</v>
      </c>
      <c r="G893" s="238">
        <f t="shared" si="79"/>
        <v>3.6363636363636364E-5</v>
      </c>
      <c r="H893" s="292"/>
      <c r="I893" s="292"/>
      <c r="J893" s="76"/>
    </row>
    <row r="894" spans="1:10" x14ac:dyDescent="0.25">
      <c r="A894" s="11" t="s">
        <v>298</v>
      </c>
      <c r="B894" s="178">
        <f t="shared" si="78"/>
        <v>3.6446280991735543E-4</v>
      </c>
      <c r="D894" s="292"/>
      <c r="E894" s="292" t="s">
        <v>271</v>
      </c>
      <c r="F894" s="292">
        <v>483</v>
      </c>
      <c r="G894" s="238">
        <f t="shared" si="79"/>
        <v>1.9090909090909092E-4</v>
      </c>
      <c r="H894" s="292"/>
      <c r="I894" s="292"/>
      <c r="J894" s="76"/>
    </row>
    <row r="895" spans="1:10" x14ac:dyDescent="0.25">
      <c r="A895" s="11" t="s">
        <v>298</v>
      </c>
      <c r="B895" s="178">
        <f t="shared" si="78"/>
        <v>7.6551734912277958E-4</v>
      </c>
      <c r="D895" s="292"/>
      <c r="E895" s="292" t="s">
        <v>367</v>
      </c>
      <c r="F895" s="292">
        <v>700</v>
      </c>
      <c r="G895" s="238">
        <f t="shared" si="79"/>
        <v>2.7667984189723319E-4</v>
      </c>
      <c r="H895" s="292"/>
      <c r="I895" s="292"/>
      <c r="J895" s="76"/>
    </row>
    <row r="896" spans="1:10" x14ac:dyDescent="0.25">
      <c r="A896" s="11" t="s">
        <v>298</v>
      </c>
      <c r="B896" s="178">
        <f t="shared" si="78"/>
        <v>36.049344960864886</v>
      </c>
      <c r="D896" s="292"/>
      <c r="E896" s="292" t="s">
        <v>82</v>
      </c>
      <c r="F896" s="292">
        <v>151904</v>
      </c>
      <c r="G896" s="238">
        <f t="shared" si="79"/>
        <v>6.004110671936759E-2</v>
      </c>
      <c r="H896" s="292"/>
      <c r="I896" s="292"/>
      <c r="J896" s="76"/>
    </row>
    <row r="897" spans="1:10" x14ac:dyDescent="0.25">
      <c r="A897" s="11" t="s">
        <v>298</v>
      </c>
      <c r="B897" s="178">
        <f t="shared" si="78"/>
        <v>3.9994375790904406E-7</v>
      </c>
      <c r="D897" s="292"/>
      <c r="E897" s="292" t="s">
        <v>368</v>
      </c>
      <c r="F897" s="292">
        <v>16</v>
      </c>
      <c r="G897" s="238">
        <f t="shared" si="79"/>
        <v>6.3241106719367587E-6</v>
      </c>
      <c r="H897" s="292"/>
      <c r="I897" s="292"/>
      <c r="J897" s="76"/>
    </row>
    <row r="898" spans="1:10" s="292" customFormat="1" x14ac:dyDescent="0.25">
      <c r="A898" s="11" t="s">
        <v>298</v>
      </c>
      <c r="B898" s="178">
        <f t="shared" si="78"/>
        <v>3.515130684747457E-5</v>
      </c>
      <c r="C898" s="11"/>
      <c r="E898" s="292" t="s">
        <v>370</v>
      </c>
      <c r="F898" s="292">
        <v>150</v>
      </c>
      <c r="G898" s="238">
        <f t="shared" si="79"/>
        <v>5.9288537549407113E-5</v>
      </c>
      <c r="J898" s="76"/>
    </row>
    <row r="899" spans="1:10" x14ac:dyDescent="0.25">
      <c r="A899" s="11" t="s">
        <v>298</v>
      </c>
      <c r="B899" s="178">
        <f t="shared" si="78"/>
        <v>2.3383607680169978</v>
      </c>
      <c r="D899" s="292"/>
      <c r="E899" s="292" t="s">
        <v>83</v>
      </c>
      <c r="F899" s="292">
        <v>38688</v>
      </c>
      <c r="G899" s="238">
        <f t="shared" si="79"/>
        <v>1.5291699604743083E-2</v>
      </c>
      <c r="H899" s="292"/>
      <c r="I899" s="292"/>
      <c r="J899" s="76"/>
    </row>
    <row r="900" spans="1:10" x14ac:dyDescent="0.25">
      <c r="A900" s="11" t="s">
        <v>298</v>
      </c>
      <c r="B900" s="178">
        <f t="shared" si="78"/>
        <v>57.591901138902351</v>
      </c>
      <c r="D900" s="292"/>
      <c r="E900" s="292" t="s">
        <v>15</v>
      </c>
      <c r="F900" s="292">
        <v>192000</v>
      </c>
      <c r="G900" s="238">
        <f t="shared" si="79"/>
        <v>7.5889328063241113E-2</v>
      </c>
      <c r="H900" s="292"/>
      <c r="I900" s="292"/>
      <c r="J900" s="76"/>
    </row>
    <row r="901" spans="1:10" x14ac:dyDescent="0.25">
      <c r="A901" s="11" t="s">
        <v>298</v>
      </c>
      <c r="B901" s="178">
        <f t="shared" si="78"/>
        <v>0.67740056710775043</v>
      </c>
      <c r="D901" s="292"/>
      <c r="E901" s="292" t="s">
        <v>103</v>
      </c>
      <c r="F901" s="292">
        <v>20823</v>
      </c>
      <c r="G901" s="238">
        <f t="shared" si="79"/>
        <v>8.2304347826086949E-3</v>
      </c>
      <c r="H901" s="292"/>
      <c r="I901" s="292"/>
      <c r="J901" s="76"/>
    </row>
    <row r="902" spans="1:10" x14ac:dyDescent="0.25">
      <c r="A902" s="11" t="s">
        <v>298</v>
      </c>
      <c r="B902" s="178">
        <f t="shared" si="78"/>
        <v>9.0474933212517011E-2</v>
      </c>
      <c r="D902" s="292"/>
      <c r="E902" s="292" t="s">
        <v>213</v>
      </c>
      <c r="F902" s="292">
        <f>7600+10</f>
        <v>7610</v>
      </c>
      <c r="G902" s="238">
        <f t="shared" si="79"/>
        <v>3.0079051383399211E-3</v>
      </c>
      <c r="H902" s="292"/>
      <c r="I902" s="292"/>
      <c r="J902" s="76"/>
    </row>
    <row r="903" spans="1:10" x14ac:dyDescent="0.25">
      <c r="A903" s="11" t="s">
        <v>298</v>
      </c>
      <c r="B903" s="178">
        <f t="shared" si="78"/>
        <v>1.5622803043322029E-5</v>
      </c>
      <c r="D903" s="292"/>
      <c r="E903" s="292" t="s">
        <v>332</v>
      </c>
      <c r="F903" s="292">
        <v>100</v>
      </c>
      <c r="G903" s="238">
        <f t="shared" si="79"/>
        <v>3.9525691699604744E-5</v>
      </c>
      <c r="H903" s="292"/>
      <c r="I903" s="292"/>
      <c r="J903" s="76"/>
    </row>
    <row r="904" spans="1:10" x14ac:dyDescent="0.25">
      <c r="A904" s="11" t="s">
        <v>298</v>
      </c>
      <c r="B904" s="178">
        <f t="shared" si="78"/>
        <v>1.9911106250683496E-2</v>
      </c>
      <c r="D904" s="292"/>
      <c r="E904" s="292" t="s">
        <v>340</v>
      </c>
      <c r="F904" s="292">
        <v>3570</v>
      </c>
      <c r="G904" s="238">
        <f t="shared" si="79"/>
        <v>1.4110671936758894E-3</v>
      </c>
      <c r="H904" s="292"/>
      <c r="I904" s="292"/>
      <c r="J904" s="76"/>
    </row>
    <row r="905" spans="1:10" x14ac:dyDescent="0.25">
      <c r="A905" s="11" t="s">
        <v>298</v>
      </c>
      <c r="B905" s="178">
        <f t="shared" si="78"/>
        <v>1.5622803043322034E-3</v>
      </c>
      <c r="D905" s="292"/>
      <c r="E905" s="292" t="s">
        <v>142</v>
      </c>
      <c r="F905" s="292">
        <v>1000</v>
      </c>
      <c r="G905" s="238">
        <f t="shared" si="79"/>
        <v>3.9525691699604743E-4</v>
      </c>
      <c r="H905" s="292"/>
      <c r="I905" s="292"/>
      <c r="J905" s="76"/>
    </row>
    <row r="906" spans="1:10" x14ac:dyDescent="0.25">
      <c r="A906" s="11" t="s">
        <v>298</v>
      </c>
      <c r="B906" s="178">
        <f t="shared" si="78"/>
        <v>0</v>
      </c>
      <c r="D906" s="292"/>
      <c r="E906" s="292" t="s">
        <v>18</v>
      </c>
      <c r="F906" s="292"/>
      <c r="G906" s="238"/>
      <c r="H906" s="292"/>
      <c r="I906" s="292"/>
      <c r="J906" s="76"/>
    </row>
    <row r="907" spans="1:10" x14ac:dyDescent="0.25">
      <c r="A907" s="11" t="s">
        <v>298</v>
      </c>
      <c r="B907" s="178">
        <f t="shared" si="78"/>
        <v>1.1814744801512287E-2</v>
      </c>
      <c r="D907" s="292"/>
      <c r="E907" s="292" t="s">
        <v>222</v>
      </c>
      <c r="F907" s="292">
        <v>2750</v>
      </c>
      <c r="G907" s="238">
        <f t="shared" si="79"/>
        <v>1.0869565217391304E-3</v>
      </c>
      <c r="H907" s="292"/>
      <c r="I907" s="292"/>
      <c r="J907" s="76"/>
    </row>
    <row r="908" spans="1:10" x14ac:dyDescent="0.25">
      <c r="A908" s="11" t="s">
        <v>298</v>
      </c>
      <c r="B908" s="178">
        <f t="shared" si="78"/>
        <v>0</v>
      </c>
      <c r="D908" s="292"/>
      <c r="E908" s="292" t="s">
        <v>320</v>
      </c>
      <c r="F908" s="292"/>
      <c r="G908" s="238"/>
      <c r="H908" s="292"/>
      <c r="I908" s="292"/>
      <c r="J908" s="76"/>
    </row>
    <row r="909" spans="1:10" x14ac:dyDescent="0.25">
      <c r="A909" s="11" t="s">
        <v>298</v>
      </c>
      <c r="B909" s="178">
        <f t="shared" si="78"/>
        <v>1.5622803043322029E-5</v>
      </c>
      <c r="D909" s="292"/>
      <c r="E909" s="292" t="s">
        <v>369</v>
      </c>
      <c r="F909" s="292">
        <v>100</v>
      </c>
      <c r="G909" s="238">
        <f t="shared" si="79"/>
        <v>3.9525691699604744E-5</v>
      </c>
      <c r="H909" s="292"/>
      <c r="I909" s="292"/>
      <c r="J909" s="76"/>
    </row>
    <row r="910" spans="1:10" x14ac:dyDescent="0.25">
      <c r="A910" s="11" t="s">
        <v>298</v>
      </c>
      <c r="B910" s="178">
        <f t="shared" si="78"/>
        <v>0</v>
      </c>
      <c r="D910" s="292"/>
      <c r="E910" s="292" t="s">
        <v>342</v>
      </c>
      <c r="F910" s="292"/>
      <c r="G910" s="238"/>
      <c r="H910" s="292"/>
      <c r="I910" s="292"/>
      <c r="J910" s="76"/>
    </row>
    <row r="911" spans="1:10" x14ac:dyDescent="0.25">
      <c r="A911" s="11" t="s">
        <v>298</v>
      </c>
      <c r="B911" s="178">
        <f t="shared" si="78"/>
        <v>2.1042197191020018E-2</v>
      </c>
      <c r="D911" s="292"/>
      <c r="E911" s="292" t="s">
        <v>273</v>
      </c>
      <c r="F911" s="292">
        <v>3670</v>
      </c>
      <c r="G911" s="238">
        <f t="shared" si="79"/>
        <v>1.4505928853754942E-3</v>
      </c>
      <c r="H911" s="292"/>
      <c r="I911" s="292"/>
      <c r="J911" s="76"/>
    </row>
    <row r="912" spans="1:10" x14ac:dyDescent="0.25">
      <c r="A912" s="11" t="s">
        <v>298</v>
      </c>
      <c r="B912" s="178">
        <f t="shared" si="78"/>
        <v>2.167761564779953E-2</v>
      </c>
      <c r="D912" s="292"/>
      <c r="E912" s="292" t="s">
        <v>52</v>
      </c>
      <c r="F912" s="292">
        <v>3725</v>
      </c>
      <c r="G912" s="238">
        <f t="shared" si="79"/>
        <v>1.4723320158102767E-3</v>
      </c>
      <c r="H912" s="292"/>
      <c r="I912" s="292"/>
      <c r="J912" s="76"/>
    </row>
    <row r="913" spans="1:10" x14ac:dyDescent="0.25">
      <c r="A913" s="11" t="s">
        <v>298</v>
      </c>
      <c r="B913" s="178">
        <f t="shared" si="78"/>
        <v>3.401327313346561E-2</v>
      </c>
      <c r="D913" s="292"/>
      <c r="E913" s="292" t="s">
        <v>134</v>
      </c>
      <c r="F913" s="292">
        <v>4666</v>
      </c>
      <c r="G913" s="238">
        <f t="shared" si="79"/>
        <v>1.8442687747035574E-3</v>
      </c>
      <c r="H913" s="292"/>
      <c r="I913" s="292"/>
      <c r="J913" s="76"/>
    </row>
    <row r="914" spans="1:10" x14ac:dyDescent="0.25">
      <c r="A914" s="11" t="s">
        <v>298</v>
      </c>
      <c r="B914" s="178">
        <f t="shared" si="78"/>
        <v>1.2248277585964473E-2</v>
      </c>
      <c r="D914" s="292"/>
      <c r="E914" s="292" t="s">
        <v>19</v>
      </c>
      <c r="F914" s="292">
        <v>2800</v>
      </c>
      <c r="G914" s="238">
        <f t="shared" si="79"/>
        <v>1.1067193675889327E-3</v>
      </c>
      <c r="H914" s="292"/>
      <c r="I914" s="292"/>
      <c r="J914" s="76"/>
    </row>
    <row r="915" spans="1:10" x14ac:dyDescent="0.25">
      <c r="A915" s="11" t="s">
        <v>298</v>
      </c>
      <c r="B915" s="178">
        <f t="shared" si="78"/>
        <v>1.6910278242122202E-2</v>
      </c>
      <c r="D915" s="292"/>
      <c r="E915" s="292" t="s">
        <v>275</v>
      </c>
      <c r="F915" s="292">
        <v>3290</v>
      </c>
      <c r="G915" s="238">
        <f t="shared" si="79"/>
        <v>1.3003952569169961E-3</v>
      </c>
      <c r="H915" s="292"/>
      <c r="I915" s="292"/>
      <c r="J915" s="76"/>
    </row>
    <row r="916" spans="1:10" x14ac:dyDescent="0.25">
      <c r="A916" s="11" t="s">
        <v>298</v>
      </c>
      <c r="B916" s="178">
        <f t="shared" si="78"/>
        <v>7.6551734912277965E-6</v>
      </c>
      <c r="D916" s="292"/>
      <c r="E916" s="292" t="s">
        <v>187</v>
      </c>
      <c r="F916" s="292">
        <v>70</v>
      </c>
      <c r="G916" s="238">
        <f t="shared" si="79"/>
        <v>2.7667984189723321E-5</v>
      </c>
      <c r="H916" s="292"/>
      <c r="I916" s="292"/>
      <c r="J916" s="76"/>
    </row>
    <row r="917" spans="1:10" x14ac:dyDescent="0.25">
      <c r="A917" s="11" t="s">
        <v>298</v>
      </c>
      <c r="B917" s="178">
        <f t="shared" si="78"/>
        <v>6.2491212173288136E-3</v>
      </c>
      <c r="D917" s="292"/>
      <c r="E917" s="292" t="s">
        <v>108</v>
      </c>
      <c r="F917" s="292">
        <v>2000</v>
      </c>
      <c r="G917" s="238">
        <f t="shared" si="79"/>
        <v>7.9051383399209485E-4</v>
      </c>
      <c r="H917" s="292"/>
      <c r="I917" s="292"/>
      <c r="J917" s="76"/>
    </row>
    <row r="918" spans="1:10" x14ac:dyDescent="0.25">
      <c r="A918" s="11" t="s">
        <v>298</v>
      </c>
      <c r="B918" s="178">
        <f t="shared" si="78"/>
        <v>7.496557423174866</v>
      </c>
      <c r="D918" s="292"/>
      <c r="E918" s="292" t="s">
        <v>20</v>
      </c>
      <c r="F918" s="292">
        <v>69271</v>
      </c>
      <c r="G918" s="238">
        <f t="shared" si="79"/>
        <v>2.7379841897233203E-2</v>
      </c>
      <c r="H918" s="292"/>
      <c r="I918" s="292"/>
      <c r="J918" s="76"/>
    </row>
    <row r="919" spans="1:10" x14ac:dyDescent="0.25">
      <c r="A919" s="11" t="s">
        <v>298</v>
      </c>
      <c r="B919" s="178">
        <f t="shared" si="78"/>
        <v>0</v>
      </c>
      <c r="D919" s="292"/>
      <c r="E919" s="292" t="s">
        <v>190</v>
      </c>
      <c r="F919" s="290"/>
      <c r="G919" s="238"/>
      <c r="H919" s="292"/>
      <c r="I919" s="292"/>
      <c r="J919" s="76"/>
    </row>
    <row r="920" spans="1:10" x14ac:dyDescent="0.25">
      <c r="A920" s="11" t="s">
        <v>298</v>
      </c>
      <c r="B920" s="178">
        <f t="shared" si="78"/>
        <v>0.44172573388117303</v>
      </c>
      <c r="D920" s="292"/>
      <c r="E920" s="292" t="s">
        <v>356</v>
      </c>
      <c r="F920" s="292">
        <v>16815</v>
      </c>
      <c r="G920" s="238">
        <f t="shared" si="79"/>
        <v>6.6462450592885379E-3</v>
      </c>
      <c r="H920" s="292"/>
      <c r="I920" s="292"/>
      <c r="J920" s="76"/>
    </row>
    <row r="921" spans="1:10" x14ac:dyDescent="0.25">
      <c r="A921" s="11" t="s">
        <v>298</v>
      </c>
      <c r="B921" s="178">
        <f t="shared" si="78"/>
        <v>0.28815254261119533</v>
      </c>
      <c r="D921" s="292"/>
      <c r="E921" s="292" t="s">
        <v>357</v>
      </c>
      <c r="F921" s="292">
        <v>13581</v>
      </c>
      <c r="G921" s="238">
        <f t="shared" si="79"/>
        <v>5.3679841897233205E-3</v>
      </c>
      <c r="H921" s="292"/>
      <c r="I921" s="292"/>
      <c r="J921" s="76"/>
    </row>
    <row r="922" spans="1:10" x14ac:dyDescent="0.25">
      <c r="A922" s="11" t="s">
        <v>298</v>
      </c>
      <c r="B922" s="178">
        <f t="shared" si="78"/>
        <v>3.8807442703369832E-2</v>
      </c>
      <c r="D922" s="292"/>
      <c r="E922" s="292" t="s">
        <v>227</v>
      </c>
      <c r="F922" s="292">
        <v>4984</v>
      </c>
      <c r="G922" s="238">
        <f t="shared" si="79"/>
        <v>1.9699604743083003E-3</v>
      </c>
      <c r="H922" s="292"/>
      <c r="I922" s="292"/>
      <c r="J922" s="76"/>
    </row>
    <row r="923" spans="1:10" x14ac:dyDescent="0.25">
      <c r="A923" s="11" t="s">
        <v>298</v>
      </c>
      <c r="B923" s="178">
        <f t="shared" si="78"/>
        <v>2.2559327594557012E-2</v>
      </c>
      <c r="D923" s="292"/>
      <c r="E923" s="292" t="s">
        <v>9</v>
      </c>
      <c r="F923" s="292">
        <v>3800</v>
      </c>
      <c r="G923" s="238">
        <f t="shared" si="79"/>
        <v>1.5019762845849803E-3</v>
      </c>
      <c r="H923" s="292"/>
      <c r="I923" s="292"/>
      <c r="J923" s="76"/>
    </row>
    <row r="924" spans="1:10" x14ac:dyDescent="0.25">
      <c r="A924" s="11" t="s">
        <v>298</v>
      </c>
      <c r="B924" s="178">
        <f t="shared" si="78"/>
        <v>31.607506200690533</v>
      </c>
      <c r="D924" s="292"/>
      <c r="E924" s="292" t="s">
        <v>23</v>
      </c>
      <c r="F924" s="292">
        <v>142238</v>
      </c>
      <c r="G924" s="238">
        <f t="shared" si="79"/>
        <v>5.6220553359683796E-2</v>
      </c>
      <c r="H924" s="292"/>
      <c r="I924" s="292"/>
      <c r="J924" s="76"/>
    </row>
    <row r="925" spans="1:10" x14ac:dyDescent="0.25">
      <c r="A925" s="11" t="s">
        <v>298</v>
      </c>
      <c r="B925" s="178">
        <f t="shared" si="78"/>
        <v>6.8896561421050178E-5</v>
      </c>
      <c r="D925" s="292"/>
      <c r="E925" s="292" t="s">
        <v>250</v>
      </c>
      <c r="F925" s="292">
        <v>210</v>
      </c>
      <c r="G925" s="238">
        <f t="shared" si="79"/>
        <v>8.3003952569169964E-5</v>
      </c>
      <c r="H925" s="292"/>
      <c r="I925" s="292"/>
      <c r="J925" s="76"/>
    </row>
    <row r="926" spans="1:10" x14ac:dyDescent="0.25">
      <c r="A926" s="11" t="s">
        <v>298</v>
      </c>
      <c r="B926" s="178">
        <f t="shared" si="78"/>
        <v>3.9057007608305085E-4</v>
      </c>
      <c r="D926" s="292"/>
      <c r="E926" s="292" t="s">
        <v>25</v>
      </c>
      <c r="F926" s="292">
        <v>500</v>
      </c>
      <c r="G926" s="238">
        <f t="shared" si="79"/>
        <v>1.9762845849802371E-4</v>
      </c>
      <c r="H926" s="292"/>
      <c r="I926" s="292"/>
      <c r="J926" s="76"/>
    </row>
    <row r="927" spans="1:10" x14ac:dyDescent="0.25">
      <c r="A927" s="11" t="s">
        <v>298</v>
      </c>
      <c r="B927" s="178">
        <f t="shared" si="78"/>
        <v>1.6807636426127573E-4</v>
      </c>
      <c r="D927" s="292"/>
      <c r="E927" s="292" t="s">
        <v>10</v>
      </c>
      <c r="F927" s="292">
        <v>328</v>
      </c>
      <c r="G927" s="238">
        <f t="shared" si="79"/>
        <v>1.2964426877470355E-4</v>
      </c>
      <c r="H927" s="292"/>
      <c r="I927" s="292"/>
      <c r="J927" s="76"/>
    </row>
    <row r="928" spans="1:10" x14ac:dyDescent="0.25">
      <c r="A928" s="11" t="s">
        <v>298</v>
      </c>
      <c r="B928" s="178">
        <f t="shared" si="78"/>
        <v>0.11594967113999592</v>
      </c>
      <c r="D928" s="292"/>
      <c r="E928" s="292" t="s">
        <v>111</v>
      </c>
      <c r="F928" s="292">
        <v>8615</v>
      </c>
      <c r="G928" s="238">
        <f t="shared" si="79"/>
        <v>3.4051383399209484E-3</v>
      </c>
      <c r="H928" s="292"/>
      <c r="I928" s="292"/>
      <c r="J928" s="76"/>
    </row>
    <row r="929" spans="1:10" x14ac:dyDescent="0.25">
      <c r="A929" s="11" t="s">
        <v>298</v>
      </c>
      <c r="B929" s="178">
        <f t="shared" si="78"/>
        <v>1.1389023418581763</v>
      </c>
      <c r="D929" s="292"/>
      <c r="E929" s="292" t="s">
        <v>41</v>
      </c>
      <c r="F929" s="292">
        <v>27000</v>
      </c>
      <c r="G929" s="238">
        <f t="shared" si="79"/>
        <v>1.0671936758893281E-2</v>
      </c>
      <c r="H929" s="292"/>
      <c r="I929" s="292"/>
      <c r="J929" s="76"/>
    </row>
    <row r="930" spans="1:10" x14ac:dyDescent="0.25">
      <c r="A930" s="11" t="s">
        <v>298</v>
      </c>
      <c r="B930" s="178">
        <f t="shared" si="78"/>
        <v>3.4081597900295271E-3</v>
      </c>
      <c r="D930" s="292"/>
      <c r="E930" s="292" t="s">
        <v>176</v>
      </c>
      <c r="F930" s="292">
        <v>1477</v>
      </c>
      <c r="G930" s="238">
        <f t="shared" si="79"/>
        <v>5.8379446640316208E-4</v>
      </c>
      <c r="H930" s="292"/>
      <c r="I930" s="292"/>
      <c r="J930" s="76"/>
    </row>
    <row r="931" spans="1:10" x14ac:dyDescent="0.25">
      <c r="A931" s="11" t="s">
        <v>298</v>
      </c>
      <c r="B931" s="178">
        <f t="shared" si="78"/>
        <v>0</v>
      </c>
      <c r="D931" s="292"/>
      <c r="E931" s="292" t="s">
        <v>220</v>
      </c>
      <c r="F931" s="290"/>
      <c r="G931" s="238"/>
      <c r="H931" s="292"/>
      <c r="I931" s="292"/>
      <c r="J931" s="76"/>
    </row>
    <row r="932" spans="1:10" x14ac:dyDescent="0.25">
      <c r="A932" s="11" t="s">
        <v>298</v>
      </c>
      <c r="B932" s="178">
        <f t="shared" si="78"/>
        <v>1.5013513724632474E-4</v>
      </c>
      <c r="D932" s="292"/>
      <c r="E932" s="292" t="s">
        <v>170</v>
      </c>
      <c r="F932" s="292">
        <v>310</v>
      </c>
      <c r="G932" s="238">
        <f t="shared" si="79"/>
        <v>1.2252964426877472E-4</v>
      </c>
      <c r="H932" s="292"/>
      <c r="I932" s="292"/>
      <c r="J932" s="76"/>
    </row>
    <row r="933" spans="1:10" x14ac:dyDescent="0.25">
      <c r="A933" s="11" t="s">
        <v>298</v>
      </c>
      <c r="B933" s="178">
        <f t="shared" si="78"/>
        <v>0.45149900795200676</v>
      </c>
      <c r="D933" s="292"/>
      <c r="E933" s="292" t="s">
        <v>266</v>
      </c>
      <c r="F933" s="292">
        <v>17000</v>
      </c>
      <c r="G933" s="238">
        <f t="shared" si="79"/>
        <v>6.7193675889328066E-3</v>
      </c>
      <c r="H933" s="292"/>
      <c r="I933" s="292"/>
      <c r="J933" s="76"/>
    </row>
    <row r="934" spans="1:10" x14ac:dyDescent="0.25">
      <c r="A934" s="11" t="s">
        <v>298</v>
      </c>
      <c r="B934" s="178">
        <f t="shared" si="78"/>
        <v>0</v>
      </c>
      <c r="D934" s="292"/>
      <c r="E934" s="292" t="s">
        <v>154</v>
      </c>
      <c r="F934" s="292"/>
      <c r="G934" s="238"/>
      <c r="H934" s="292"/>
      <c r="I934" s="292"/>
      <c r="J934" s="76"/>
    </row>
    <row r="935" spans="1:10" x14ac:dyDescent="0.25">
      <c r="A935" s="11" t="s">
        <v>298</v>
      </c>
      <c r="B935" s="178">
        <f t="shared" si="78"/>
        <v>2.7558624568420061E-6</v>
      </c>
      <c r="D935" s="292"/>
      <c r="E935" s="292" t="s">
        <v>195</v>
      </c>
      <c r="F935" s="292">
        <v>42</v>
      </c>
      <c r="G935" s="238">
        <f t="shared" si="79"/>
        <v>1.6600790513833992E-5</v>
      </c>
      <c r="H935" s="292"/>
      <c r="I935" s="292"/>
      <c r="J935" s="76"/>
    </row>
    <row r="936" spans="1:10" x14ac:dyDescent="0.25">
      <c r="A936" s="11" t="s">
        <v>298</v>
      </c>
      <c r="B936" s="178">
        <f t="shared" si="78"/>
        <v>0</v>
      </c>
      <c r="D936" s="292"/>
      <c r="E936" s="292" t="s">
        <v>358</v>
      </c>
      <c r="F936" s="292"/>
      <c r="G936" s="238"/>
      <c r="H936" s="292"/>
      <c r="I936" s="292"/>
      <c r="J936" s="76"/>
    </row>
    <row r="937" spans="1:10" x14ac:dyDescent="0.25">
      <c r="A937" s="11" t="s">
        <v>298</v>
      </c>
      <c r="B937" s="178">
        <f t="shared" si="78"/>
        <v>2.8738960146229436E-2</v>
      </c>
      <c r="D937" s="292"/>
      <c r="E937" s="292" t="s">
        <v>26</v>
      </c>
      <c r="F937" s="292">
        <v>4289</v>
      </c>
      <c r="G937" s="238">
        <f t="shared" si="79"/>
        <v>1.6952569169960475E-3</v>
      </c>
      <c r="H937" s="292"/>
      <c r="I937" s="292"/>
      <c r="J937" s="76"/>
    </row>
    <row r="938" spans="1:10" x14ac:dyDescent="0.25">
      <c r="A938" s="11" t="s">
        <v>298</v>
      </c>
      <c r="B938" s="178">
        <f t="shared" si="78"/>
        <v>4.9068378649877351</v>
      </c>
      <c r="D938" s="292"/>
      <c r="E938" s="292" t="s">
        <v>333</v>
      </c>
      <c r="F938" s="292">
        <v>56043</v>
      </c>
      <c r="G938" s="238">
        <f t="shared" si="79"/>
        <v>2.2151383399209485E-2</v>
      </c>
      <c r="H938" s="292"/>
      <c r="I938" s="292"/>
      <c r="J938" s="76"/>
    </row>
    <row r="939" spans="1:10" x14ac:dyDescent="0.25">
      <c r="A939" s="11" t="s">
        <v>298</v>
      </c>
      <c r="B939" s="178">
        <f t="shared" si="78"/>
        <v>0.71038912652908182</v>
      </c>
      <c r="D939" s="292"/>
      <c r="E939" s="292" t="s">
        <v>56</v>
      </c>
      <c r="F939" s="292">
        <v>21324</v>
      </c>
      <c r="G939" s="238">
        <f t="shared" si="79"/>
        <v>8.4284584980237158E-3</v>
      </c>
      <c r="H939" s="292"/>
      <c r="I939" s="292"/>
      <c r="J939" s="76"/>
    </row>
    <row r="940" spans="1:10" x14ac:dyDescent="0.25">
      <c r="A940" s="11" t="s">
        <v>298</v>
      </c>
      <c r="B940" s="178">
        <f t="shared" si="78"/>
        <v>0.22862005186770612</v>
      </c>
      <c r="D940" s="292"/>
      <c r="E940" s="292" t="s">
        <v>194</v>
      </c>
      <c r="F940" s="292">
        <v>12097</v>
      </c>
      <c r="G940" s="238">
        <f t="shared" si="79"/>
        <v>4.7814229249011856E-3</v>
      </c>
      <c r="H940" s="292"/>
      <c r="I940" s="292"/>
      <c r="J940" s="76"/>
    </row>
    <row r="941" spans="1:10" x14ac:dyDescent="0.25">
      <c r="A941" s="11" t="s">
        <v>298</v>
      </c>
      <c r="B941" s="178">
        <f t="shared" si="78"/>
        <v>1.1788981237013545E-2</v>
      </c>
      <c r="D941" s="292"/>
      <c r="E941" s="292" t="s">
        <v>165</v>
      </c>
      <c r="F941" s="292">
        <v>2747</v>
      </c>
      <c r="G941" s="238">
        <f t="shared" si="79"/>
        <v>1.0857707509881423E-3</v>
      </c>
      <c r="H941" s="292"/>
      <c r="I941" s="292"/>
      <c r="J941" s="76"/>
    </row>
    <row r="942" spans="1:10" x14ac:dyDescent="0.25">
      <c r="A942" s="11" t="s">
        <v>298</v>
      </c>
      <c r="B942" s="178">
        <f t="shared" si="78"/>
        <v>4.5149900795200673E-7</v>
      </c>
      <c r="D942" s="292"/>
      <c r="E942" s="292" t="s">
        <v>27</v>
      </c>
      <c r="F942" s="292">
        <v>17</v>
      </c>
      <c r="G942" s="238">
        <f t="shared" si="79"/>
        <v>6.7193675889328062E-6</v>
      </c>
      <c r="H942" s="292"/>
      <c r="I942" s="292"/>
      <c r="J942" s="76"/>
    </row>
    <row r="943" spans="1:10" x14ac:dyDescent="0.25">
      <c r="A943" s="11" t="s">
        <v>298</v>
      </c>
      <c r="B943" s="178">
        <f t="shared" si="78"/>
        <v>1.2379860644596853E-2</v>
      </c>
      <c r="D943" s="292"/>
      <c r="E943" s="292" t="s">
        <v>84</v>
      </c>
      <c r="F943" s="292">
        <v>2815</v>
      </c>
      <c r="G943" s="238">
        <f t="shared" si="79"/>
        <v>1.1126482213438735E-3</v>
      </c>
      <c r="H943" s="292"/>
      <c r="I943" s="292"/>
      <c r="J943" s="76"/>
    </row>
    <row r="944" spans="1:10" x14ac:dyDescent="0.25">
      <c r="A944" s="11" t="s">
        <v>298</v>
      </c>
      <c r="B944" s="178">
        <f t="shared" si="78"/>
        <v>0.14912418566139135</v>
      </c>
      <c r="D944" s="292"/>
      <c r="E944" s="292" t="s">
        <v>116</v>
      </c>
      <c r="F944" s="292">
        <v>9770</v>
      </c>
      <c r="G944" s="238">
        <f t="shared" si="79"/>
        <v>3.8616600790513833E-3</v>
      </c>
      <c r="H944" s="292"/>
      <c r="I944" s="292"/>
      <c r="J944" s="76"/>
    </row>
    <row r="945" spans="1:10" x14ac:dyDescent="0.25">
      <c r="A945" s="11" t="s">
        <v>298</v>
      </c>
      <c r="B945" s="178">
        <f t="shared" si="78"/>
        <v>1.9061458544892121E-2</v>
      </c>
      <c r="D945" s="292"/>
      <c r="E945" s="292" t="s">
        <v>324</v>
      </c>
      <c r="F945" s="292">
        <v>3493</v>
      </c>
      <c r="G945" s="238">
        <f t="shared" si="79"/>
        <v>1.3806324110671936E-3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8"/>
        <v>1.2248277585964472E-6</v>
      </c>
      <c r="D946" s="292"/>
      <c r="E946" s="292" t="s">
        <v>343</v>
      </c>
      <c r="F946" s="292">
        <v>28</v>
      </c>
      <c r="G946" s="238">
        <f t="shared" si="79"/>
        <v>1.1067193675889328E-5</v>
      </c>
      <c r="H946" s="292"/>
      <c r="I946" s="292"/>
      <c r="J946" s="76"/>
    </row>
    <row r="947" spans="1:10" x14ac:dyDescent="0.25">
      <c r="A947" s="11" t="s">
        <v>298</v>
      </c>
      <c r="B947" s="178">
        <f t="shared" si="78"/>
        <v>2.4996484869315246E-6</v>
      </c>
      <c r="D947" s="292"/>
      <c r="E947" s="292" t="s">
        <v>139</v>
      </c>
      <c r="F947" s="292">
        <v>40</v>
      </c>
      <c r="G947" s="238">
        <f t="shared" si="79"/>
        <v>1.5810276679841896E-5</v>
      </c>
      <c r="H947" s="292"/>
      <c r="I947" s="292"/>
      <c r="J947" s="76"/>
    </row>
    <row r="948" spans="1:10" x14ac:dyDescent="0.25">
      <c r="A948" s="11" t="s">
        <v>298</v>
      </c>
      <c r="B948" s="178">
        <f t="shared" ref="B948:B980" si="80">POWER((F948/$J$882)*100, 2)</f>
        <v>5.5217235076317397E-5</v>
      </c>
      <c r="D948" s="292"/>
      <c r="E948" s="292" t="s">
        <v>147</v>
      </c>
      <c r="F948" s="292">
        <v>188</v>
      </c>
      <c r="G948" s="238">
        <f t="shared" ref="G948:G980" si="81">F948/$J$882</f>
        <v>7.4308300395256922E-5</v>
      </c>
      <c r="H948" s="292"/>
      <c r="I948" s="292"/>
      <c r="J948" s="76"/>
    </row>
    <row r="949" spans="1:10" x14ac:dyDescent="0.25">
      <c r="A949" s="11" t="s">
        <v>298</v>
      </c>
      <c r="B949" s="178">
        <f t="shared" si="80"/>
        <v>0</v>
      </c>
      <c r="D949" s="292"/>
      <c r="E949" s="292" t="s">
        <v>334</v>
      </c>
      <c r="F949" s="290"/>
      <c r="G949" s="238"/>
      <c r="H949" s="292"/>
      <c r="I949" s="292"/>
      <c r="J949" s="76"/>
    </row>
    <row r="950" spans="1:10" x14ac:dyDescent="0.25">
      <c r="A950" s="11" t="s">
        <v>298</v>
      </c>
      <c r="B950" s="178">
        <f t="shared" si="80"/>
        <v>5.8857061366370367</v>
      </c>
      <c r="D950" s="292"/>
      <c r="E950" s="292" t="s">
        <v>184</v>
      </c>
      <c r="F950" s="292">
        <v>61379</v>
      </c>
      <c r="G950" s="238">
        <f t="shared" si="81"/>
        <v>2.4260474308300396E-2</v>
      </c>
      <c r="H950" s="292"/>
      <c r="I950" s="292"/>
      <c r="J950" s="76"/>
    </row>
    <row r="951" spans="1:10" x14ac:dyDescent="0.25">
      <c r="A951" s="11" t="s">
        <v>298</v>
      </c>
      <c r="B951" s="178">
        <f t="shared" si="80"/>
        <v>38.769080754268927</v>
      </c>
      <c r="D951" s="292"/>
      <c r="E951" s="292" t="s">
        <v>92</v>
      </c>
      <c r="F951" s="292">
        <v>157530</v>
      </c>
      <c r="G951" s="238">
        <f t="shared" si="81"/>
        <v>6.2264822134387353E-2</v>
      </c>
      <c r="H951" s="292"/>
      <c r="I951" s="292"/>
      <c r="J951" s="76"/>
    </row>
    <row r="952" spans="1:10" x14ac:dyDescent="0.25">
      <c r="A952" s="11" t="s">
        <v>298</v>
      </c>
      <c r="B952" s="178">
        <f t="shared" si="80"/>
        <v>2.007877798434595</v>
      </c>
      <c r="D952" s="292"/>
      <c r="E952" s="292" t="s">
        <v>158</v>
      </c>
      <c r="F952" s="292">
        <v>35850</v>
      </c>
      <c r="G952" s="238">
        <f t="shared" si="81"/>
        <v>1.41699604743083E-2</v>
      </c>
      <c r="H952" s="292"/>
      <c r="I952" s="292"/>
      <c r="J952" s="76"/>
    </row>
    <row r="953" spans="1:10" x14ac:dyDescent="0.25">
      <c r="A953" s="11" t="s">
        <v>298</v>
      </c>
      <c r="B953" s="178">
        <f t="shared" si="80"/>
        <v>1.3688075114437031E-4</v>
      </c>
      <c r="D953" s="292"/>
      <c r="E953" s="292" t="s">
        <v>118</v>
      </c>
      <c r="F953" s="292">
        <v>296</v>
      </c>
      <c r="G953" s="238">
        <f t="shared" si="81"/>
        <v>1.1699604743083005E-4</v>
      </c>
      <c r="H953" s="292"/>
      <c r="I953" s="292"/>
      <c r="J953" s="76"/>
    </row>
    <row r="954" spans="1:10" x14ac:dyDescent="0.25">
      <c r="A954" s="11" t="s">
        <v>298</v>
      </c>
      <c r="B954" s="178">
        <f t="shared" si="80"/>
        <v>3.9057007608305085E-4</v>
      </c>
      <c r="D954" s="292"/>
      <c r="E954" s="292" t="s">
        <v>29</v>
      </c>
      <c r="F954" s="292">
        <v>500</v>
      </c>
      <c r="G954" s="238">
        <f t="shared" si="81"/>
        <v>1.9762845849802371E-4</v>
      </c>
      <c r="H954" s="292"/>
      <c r="I954" s="292"/>
      <c r="J954" s="76"/>
    </row>
    <row r="955" spans="1:10" x14ac:dyDescent="0.25">
      <c r="A955" s="11" t="s">
        <v>298</v>
      </c>
      <c r="B955" s="178">
        <f t="shared" si="80"/>
        <v>44.30980787233046</v>
      </c>
      <c r="D955" s="292"/>
      <c r="E955" s="292" t="s">
        <v>16</v>
      </c>
      <c r="F955" s="292">
        <v>168411</v>
      </c>
      <c r="G955" s="238">
        <f t="shared" si="81"/>
        <v>6.6565612648221348E-2</v>
      </c>
      <c r="H955" s="292"/>
      <c r="I955" s="292"/>
      <c r="J955" s="76"/>
    </row>
    <row r="956" spans="1:10" x14ac:dyDescent="0.25">
      <c r="A956" s="11" t="s">
        <v>298</v>
      </c>
      <c r="B956" s="178">
        <f t="shared" si="80"/>
        <v>1.5622803043322029E-7</v>
      </c>
      <c r="D956" s="292"/>
      <c r="E956" s="292" t="s">
        <v>272</v>
      </c>
      <c r="F956" s="292">
        <v>10</v>
      </c>
      <c r="G956" s="238">
        <f t="shared" si="81"/>
        <v>3.9525691699604739E-6</v>
      </c>
      <c r="H956" s="292"/>
      <c r="I956" s="292"/>
      <c r="J956" s="76"/>
    </row>
    <row r="957" spans="1:10" x14ac:dyDescent="0.25">
      <c r="A957" s="11" t="s">
        <v>298</v>
      </c>
      <c r="B957" s="178">
        <f t="shared" si="80"/>
        <v>2.745373931790842E-2</v>
      </c>
      <c r="D957" s="292"/>
      <c r="E957" s="292" t="s">
        <v>54</v>
      </c>
      <c r="F957" s="292">
        <v>4192</v>
      </c>
      <c r="G957" s="238">
        <f t="shared" si="81"/>
        <v>1.6569169960474308E-3</v>
      </c>
      <c r="H957" s="292"/>
      <c r="I957" s="292"/>
      <c r="J957" s="76"/>
    </row>
    <row r="958" spans="1:10" x14ac:dyDescent="0.25">
      <c r="A958" s="11" t="s">
        <v>298</v>
      </c>
      <c r="B958" s="178">
        <f t="shared" si="80"/>
        <v>5.6242090955959312E-4</v>
      </c>
      <c r="D958" s="292"/>
      <c r="E958" s="292" t="s">
        <v>159</v>
      </c>
      <c r="F958" s="292">
        <v>600</v>
      </c>
      <c r="G958" s="238">
        <f t="shared" si="81"/>
        <v>2.3715415019762845E-4</v>
      </c>
      <c r="H958" s="292"/>
      <c r="I958" s="292"/>
      <c r="J958" s="76"/>
    </row>
    <row r="959" spans="1:10" x14ac:dyDescent="0.25">
      <c r="A959" s="11" t="s">
        <v>298</v>
      </c>
      <c r="B959" s="178">
        <f t="shared" si="80"/>
        <v>1.2654470465090844E-3</v>
      </c>
      <c r="D959" s="292"/>
      <c r="E959" s="292" t="s">
        <v>359</v>
      </c>
      <c r="F959" s="292">
        <v>900</v>
      </c>
      <c r="G959" s="238">
        <f t="shared" si="81"/>
        <v>3.5573122529644266E-4</v>
      </c>
      <c r="H959" s="292"/>
      <c r="I959" s="292"/>
      <c r="J959" s="76"/>
    </row>
    <row r="960" spans="1:10" x14ac:dyDescent="0.25">
      <c r="A960" s="11" t="s">
        <v>298</v>
      </c>
      <c r="B960" s="178">
        <f t="shared" si="80"/>
        <v>0</v>
      </c>
      <c r="D960" s="292"/>
      <c r="E960" s="292" t="s">
        <v>30</v>
      </c>
      <c r="F960" s="292"/>
      <c r="G960" s="238"/>
      <c r="H960" s="292"/>
      <c r="I960" s="292"/>
      <c r="J960" s="76"/>
    </row>
    <row r="961" spans="1:10" x14ac:dyDescent="0.25">
      <c r="A961" s="11" t="s">
        <v>298</v>
      </c>
      <c r="B961" s="178">
        <f t="shared" si="80"/>
        <v>9.2627599243856325E-6</v>
      </c>
      <c r="D961" s="292"/>
      <c r="E961" s="292" t="s">
        <v>120</v>
      </c>
      <c r="F961" s="292">
        <v>77</v>
      </c>
      <c r="G961" s="238">
        <f t="shared" si="81"/>
        <v>3.0434782608695653E-5</v>
      </c>
      <c r="H961" s="292"/>
      <c r="I961" s="292"/>
      <c r="J961" s="76"/>
    </row>
    <row r="962" spans="1:10" x14ac:dyDescent="0.25">
      <c r="A962" s="11" t="s">
        <v>298</v>
      </c>
      <c r="B962" s="178">
        <f t="shared" si="80"/>
        <v>1.5622803043322029E-5</v>
      </c>
      <c r="D962" s="292"/>
      <c r="E962" s="292" t="s">
        <v>328</v>
      </c>
      <c r="F962" s="292">
        <v>100</v>
      </c>
      <c r="G962" s="238">
        <f t="shared" si="81"/>
        <v>3.9525691699604744E-5</v>
      </c>
      <c r="H962" s="292"/>
      <c r="I962" s="292"/>
      <c r="J962" s="76"/>
    </row>
    <row r="963" spans="1:10" x14ac:dyDescent="0.25">
      <c r="A963" s="11" t="s">
        <v>298</v>
      </c>
      <c r="B963" s="178">
        <f t="shared" si="80"/>
        <v>248.1222664453436</v>
      </c>
      <c r="D963" s="292"/>
      <c r="E963" s="292" t="s">
        <v>121</v>
      </c>
      <c r="F963" s="292">
        <v>398523</v>
      </c>
      <c r="G963" s="238">
        <f t="shared" si="81"/>
        <v>0.15751897233201581</v>
      </c>
      <c r="H963" s="292"/>
      <c r="I963" s="292"/>
      <c r="J963" s="76"/>
    </row>
    <row r="964" spans="1:10" x14ac:dyDescent="0.25">
      <c r="A964" s="11" t="s">
        <v>298</v>
      </c>
      <c r="B964" s="178">
        <f t="shared" si="80"/>
        <v>4.1564411254667311E-2</v>
      </c>
      <c r="D964" s="292"/>
      <c r="E964" s="292" t="s">
        <v>32</v>
      </c>
      <c r="F964" s="292">
        <v>5158</v>
      </c>
      <c r="G964" s="238">
        <f t="shared" si="81"/>
        <v>2.0387351778656127E-3</v>
      </c>
      <c r="H964" s="292"/>
      <c r="I964" s="292"/>
      <c r="J964" s="76"/>
    </row>
    <row r="965" spans="1:10" x14ac:dyDescent="0.25">
      <c r="A965" s="11" t="s">
        <v>298</v>
      </c>
      <c r="B965" s="178">
        <f t="shared" si="80"/>
        <v>4.2880096548922809E-2</v>
      </c>
      <c r="D965" s="292"/>
      <c r="E965" s="292" t="s">
        <v>360</v>
      </c>
      <c r="F965" s="292">
        <v>5239</v>
      </c>
      <c r="G965" s="238">
        <f t="shared" si="81"/>
        <v>2.0707509881422925E-3</v>
      </c>
      <c r="H965" s="292"/>
      <c r="I965" s="292"/>
      <c r="J965" s="76"/>
    </row>
    <row r="966" spans="1:10" x14ac:dyDescent="0.25">
      <c r="A966" s="11" t="s">
        <v>298</v>
      </c>
      <c r="B966" s="178">
        <f t="shared" si="80"/>
        <v>1.4060522738989828E-4</v>
      </c>
      <c r="D966" s="292"/>
      <c r="E966" s="292" t="s">
        <v>11</v>
      </c>
      <c r="F966" s="292">
        <v>300</v>
      </c>
      <c r="G966" s="238">
        <f t="shared" si="81"/>
        <v>1.1857707509881423E-4</v>
      </c>
      <c r="H966" s="292"/>
      <c r="I966" s="292"/>
      <c r="J966" s="76"/>
    </row>
    <row r="967" spans="1:10" x14ac:dyDescent="0.25">
      <c r="A967" s="11" t="s">
        <v>298</v>
      </c>
      <c r="B967" s="178">
        <f t="shared" si="80"/>
        <v>3.1636176162727118E-2</v>
      </c>
      <c r="D967" s="292"/>
      <c r="E967" s="292" t="s">
        <v>361</v>
      </c>
      <c r="F967" s="292">
        <v>4500</v>
      </c>
      <c r="G967" s="238">
        <f t="shared" si="81"/>
        <v>1.7786561264822134E-3</v>
      </c>
      <c r="H967" s="292"/>
      <c r="I967" s="292"/>
      <c r="J967" s="76"/>
    </row>
    <row r="968" spans="1:10" x14ac:dyDescent="0.25">
      <c r="A968" s="11" t="s">
        <v>298</v>
      </c>
      <c r="B968" s="178">
        <f t="shared" si="80"/>
        <v>0</v>
      </c>
      <c r="D968" s="292"/>
      <c r="E968" s="292" t="s">
        <v>362</v>
      </c>
      <c r="F968" s="292"/>
      <c r="G968" s="238"/>
      <c r="H968" s="292"/>
      <c r="I968" s="292"/>
      <c r="J968" s="76"/>
    </row>
    <row r="969" spans="1:10" x14ac:dyDescent="0.25">
      <c r="A969" s="11" t="s">
        <v>298</v>
      </c>
      <c r="B969" s="178">
        <f t="shared" si="80"/>
        <v>1.1389023418581765E-2</v>
      </c>
      <c r="D969" s="292"/>
      <c r="E969" s="292" t="s">
        <v>140</v>
      </c>
      <c r="F969" s="292">
        <v>2700</v>
      </c>
      <c r="G969" s="238">
        <f t="shared" si="81"/>
        <v>1.0671936758893281E-3</v>
      </c>
      <c r="H969" s="292"/>
      <c r="I969" s="292"/>
      <c r="J969" s="76"/>
    </row>
    <row r="970" spans="1:10" x14ac:dyDescent="0.25">
      <c r="A970" s="11" t="s">
        <v>298</v>
      </c>
      <c r="B970" s="178">
        <f t="shared" si="80"/>
        <v>2.9318102141886295</v>
      </c>
      <c r="D970" s="292"/>
      <c r="E970" s="292" t="s">
        <v>363</v>
      </c>
      <c r="F970" s="292">
        <v>43320</v>
      </c>
      <c r="G970" s="238">
        <f t="shared" si="81"/>
        <v>1.7122529644268775E-2</v>
      </c>
      <c r="H970" s="292"/>
      <c r="I970" s="292"/>
      <c r="J970" s="76"/>
    </row>
    <row r="971" spans="1:10" x14ac:dyDescent="0.25">
      <c r="A971" s="11" t="s">
        <v>298</v>
      </c>
      <c r="B971" s="178">
        <f t="shared" si="80"/>
        <v>3.8279773156899816E-2</v>
      </c>
      <c r="D971" s="292"/>
      <c r="E971" s="292" t="s">
        <v>161</v>
      </c>
      <c r="F971" s="292">
        <v>4950</v>
      </c>
      <c r="G971" s="238">
        <f t="shared" si="81"/>
        <v>1.9565217391304349E-3</v>
      </c>
      <c r="H971" s="292"/>
      <c r="I971" s="292"/>
      <c r="J971" s="76"/>
    </row>
    <row r="972" spans="1:10" x14ac:dyDescent="0.25">
      <c r="A972" s="11" t="s">
        <v>298</v>
      </c>
      <c r="B972" s="178">
        <f t="shared" si="80"/>
        <v>3.9057007608305078E-2</v>
      </c>
      <c r="D972" s="292"/>
      <c r="E972" s="292" t="s">
        <v>31</v>
      </c>
      <c r="F972" s="292">
        <v>5000</v>
      </c>
      <c r="G972" s="238">
        <f t="shared" si="81"/>
        <v>1.976284584980237E-3</v>
      </c>
      <c r="H972" s="292"/>
      <c r="I972" s="292"/>
      <c r="J972" s="76"/>
    </row>
    <row r="973" spans="1:10" x14ac:dyDescent="0.25">
      <c r="A973" s="11" t="s">
        <v>298</v>
      </c>
      <c r="B973" s="178">
        <f t="shared" si="80"/>
        <v>1.4060522738989829E-8</v>
      </c>
      <c r="D973" s="292"/>
      <c r="E973" s="292" t="s">
        <v>193</v>
      </c>
      <c r="F973" s="290">
        <v>3</v>
      </c>
      <c r="G973" s="238">
        <f t="shared" si="81"/>
        <v>1.1857707509881422E-6</v>
      </c>
      <c r="H973" s="292"/>
      <c r="I973" s="292"/>
      <c r="J973" s="76"/>
    </row>
    <row r="974" spans="1:10" x14ac:dyDescent="0.25">
      <c r="A974" s="11" t="s">
        <v>298</v>
      </c>
      <c r="B974" s="178">
        <f t="shared" si="80"/>
        <v>138.73674014591697</v>
      </c>
      <c r="D974" s="292"/>
      <c r="E974" s="292" t="s">
        <v>38</v>
      </c>
      <c r="F974" s="292">
        <v>298000</v>
      </c>
      <c r="G974" s="238">
        <f t="shared" si="81"/>
        <v>0.11778656126482213</v>
      </c>
      <c r="H974" s="292"/>
      <c r="I974" s="292"/>
      <c r="J974" s="76"/>
    </row>
    <row r="975" spans="1:10" x14ac:dyDescent="0.25">
      <c r="A975" s="11" t="s">
        <v>298</v>
      </c>
      <c r="B975" s="178">
        <f t="shared" si="80"/>
        <v>7.6718211501507604E-3</v>
      </c>
      <c r="D975" s="292"/>
      <c r="E975" s="292" t="s">
        <v>341</v>
      </c>
      <c r="F975" s="292">
        <v>2216</v>
      </c>
      <c r="G975" s="238">
        <f t="shared" si="81"/>
        <v>8.758893280632411E-4</v>
      </c>
      <c r="H975" s="292"/>
      <c r="I975" s="292"/>
      <c r="J975" s="76"/>
    </row>
    <row r="976" spans="1:10" x14ac:dyDescent="0.25">
      <c r="A976" s="11" t="s">
        <v>298</v>
      </c>
      <c r="B976" s="178">
        <f t="shared" si="80"/>
        <v>12.654470465090849</v>
      </c>
      <c r="D976" s="292"/>
      <c r="E976" s="292" t="s">
        <v>364</v>
      </c>
      <c r="F976" s="292">
        <v>90000</v>
      </c>
      <c r="G976" s="238">
        <f t="shared" si="81"/>
        <v>3.5573122529644272E-2</v>
      </c>
      <c r="H976" s="292"/>
      <c r="I976" s="292"/>
      <c r="J976" s="76"/>
    </row>
    <row r="977" spans="1:10" x14ac:dyDescent="0.25">
      <c r="A977" s="11" t="s">
        <v>298</v>
      </c>
      <c r="B977" s="178">
        <f t="shared" si="80"/>
        <v>0.13995879485697324</v>
      </c>
      <c r="D977" s="292"/>
      <c r="E977" s="292" t="s">
        <v>12</v>
      </c>
      <c r="F977" s="292">
        <v>9465</v>
      </c>
      <c r="G977" s="238">
        <f t="shared" si="81"/>
        <v>3.7411067193675891E-3</v>
      </c>
      <c r="H977" s="292"/>
      <c r="I977" s="292"/>
      <c r="J977" s="76"/>
    </row>
    <row r="978" spans="1:10" x14ac:dyDescent="0.25">
      <c r="A978" s="11" t="s">
        <v>298</v>
      </c>
      <c r="B978" s="178">
        <f t="shared" si="80"/>
        <v>6.2491212173288136E-3</v>
      </c>
      <c r="D978" s="292"/>
      <c r="E978" s="292" t="s">
        <v>47</v>
      </c>
      <c r="F978" s="292">
        <v>2000</v>
      </c>
      <c r="G978" s="238">
        <f t="shared" si="81"/>
        <v>7.9051383399209485E-4</v>
      </c>
      <c r="H978" s="292"/>
      <c r="I978" s="292"/>
      <c r="J978" s="76"/>
    </row>
    <row r="979" spans="1:10" x14ac:dyDescent="0.25">
      <c r="A979" s="11" t="s">
        <v>298</v>
      </c>
      <c r="B979" s="178">
        <f t="shared" si="80"/>
        <v>0</v>
      </c>
      <c r="D979" s="292"/>
      <c r="E979" s="292" t="s">
        <v>89</v>
      </c>
      <c r="F979" s="292"/>
      <c r="G979" s="238"/>
      <c r="H979" s="292"/>
      <c r="I979" s="292"/>
      <c r="J979" s="76"/>
    </row>
    <row r="980" spans="1:10" x14ac:dyDescent="0.25">
      <c r="A980" s="150" t="s">
        <v>298</v>
      </c>
      <c r="B980" s="131">
        <f t="shared" si="80"/>
        <v>0.37383799309472104</v>
      </c>
      <c r="C980" s="150"/>
      <c r="D980" s="12"/>
      <c r="E980" s="12" t="s">
        <v>86</v>
      </c>
      <c r="F980" s="12">
        <v>15469</v>
      </c>
      <c r="G980" s="237">
        <f t="shared" si="81"/>
        <v>6.1142292490118577E-3</v>
      </c>
      <c r="H980" s="12"/>
      <c r="I980" s="12"/>
      <c r="J980" s="147"/>
    </row>
    <row r="981" spans="1:10" x14ac:dyDescent="0.25">
      <c r="A981" s="11" t="s">
        <v>300</v>
      </c>
      <c r="B981" s="178">
        <f>POWER((F981/$J$981)*100, 2)</f>
        <v>240.40659116416694</v>
      </c>
      <c r="C981" s="11">
        <f>SUM(B981:B993)</f>
        <v>2457.9864299561268</v>
      </c>
      <c r="D981" s="298"/>
      <c r="E981" s="298" t="s">
        <v>97</v>
      </c>
      <c r="F981" s="298">
        <v>307</v>
      </c>
      <c r="G981" s="238">
        <f>F981/$J$981</f>
        <v>0.15505050505050505</v>
      </c>
      <c r="H981" s="298"/>
      <c r="I981" s="298"/>
      <c r="J981" s="76">
        <v>1980</v>
      </c>
    </row>
    <row r="982" spans="1:10" x14ac:dyDescent="0.25">
      <c r="A982" s="11" t="s">
        <v>300</v>
      </c>
      <c r="B982" s="178">
        <f t="shared" ref="B982:B993" si="82">POWER((F982/$J$981)*100, 2)</f>
        <v>625</v>
      </c>
      <c r="D982" s="298"/>
      <c r="E982" s="298" t="s">
        <v>15</v>
      </c>
      <c r="F982" s="298">
        <v>495</v>
      </c>
      <c r="G982" s="238">
        <f t="shared" ref="G982:G991" si="83">F982/$J$981</f>
        <v>0.25</v>
      </c>
      <c r="H982" s="298"/>
      <c r="I982" s="298"/>
      <c r="J982" s="76"/>
    </row>
    <row r="983" spans="1:10" x14ac:dyDescent="0.25">
      <c r="A983" s="11" t="s">
        <v>300</v>
      </c>
      <c r="B983" s="178">
        <f t="shared" si="82"/>
        <v>6.6345270890725434</v>
      </c>
      <c r="D983" s="298"/>
      <c r="E983" s="298" t="s">
        <v>134</v>
      </c>
      <c r="F983" s="298">
        <v>51</v>
      </c>
      <c r="G983" s="238">
        <f t="shared" si="83"/>
        <v>2.5757575757575757E-2</v>
      </c>
      <c r="H983" s="298"/>
      <c r="I983" s="298"/>
      <c r="J983" s="76"/>
    </row>
    <row r="984" spans="1:10" x14ac:dyDescent="0.25">
      <c r="A984" s="11" t="s">
        <v>300</v>
      </c>
      <c r="B984" s="178">
        <f t="shared" si="82"/>
        <v>229.56841138659323</v>
      </c>
      <c r="D984" s="298"/>
      <c r="E984" s="298" t="s">
        <v>266</v>
      </c>
      <c r="F984" s="298">
        <v>300</v>
      </c>
      <c r="G984" s="238">
        <f t="shared" si="83"/>
        <v>0.15151515151515152</v>
      </c>
      <c r="H984" s="298"/>
      <c r="I984" s="298"/>
      <c r="J984" s="76"/>
    </row>
    <row r="985" spans="1:10" x14ac:dyDescent="0.25">
      <c r="A985" s="11" t="s">
        <v>300</v>
      </c>
      <c r="B985" s="178">
        <f t="shared" si="82"/>
        <v>0.57392102846648296</v>
      </c>
      <c r="D985" s="298"/>
      <c r="E985" s="298" t="s">
        <v>56</v>
      </c>
      <c r="F985" s="298">
        <v>15</v>
      </c>
      <c r="G985" s="238">
        <f t="shared" si="83"/>
        <v>7.575757575757576E-3</v>
      </c>
      <c r="H985" s="298"/>
      <c r="I985" s="298"/>
      <c r="J985" s="76"/>
    </row>
    <row r="986" spans="1:10" x14ac:dyDescent="0.25">
      <c r="A986" s="11" t="s">
        <v>300</v>
      </c>
      <c r="B986" s="178">
        <f t="shared" si="82"/>
        <v>0.25507601265177027</v>
      </c>
      <c r="D986" s="298"/>
      <c r="E986" s="298" t="s">
        <v>165</v>
      </c>
      <c r="F986" s="298">
        <v>10</v>
      </c>
      <c r="G986" s="238">
        <f t="shared" si="83"/>
        <v>5.0505050505050509E-3</v>
      </c>
      <c r="H986" s="298"/>
      <c r="I986" s="298"/>
      <c r="J986" s="76"/>
    </row>
    <row r="987" spans="1:10" x14ac:dyDescent="0.25">
      <c r="A987" s="11" t="s">
        <v>300</v>
      </c>
      <c r="B987" s="178">
        <f t="shared" si="82"/>
        <v>6.3769003162942548</v>
      </c>
      <c r="D987" s="298"/>
      <c r="E987" s="298" t="s">
        <v>16</v>
      </c>
      <c r="F987" s="298">
        <v>50</v>
      </c>
      <c r="G987" s="238">
        <f t="shared" si="83"/>
        <v>2.5252525252525252E-2</v>
      </c>
      <c r="H987" s="298"/>
      <c r="I987" s="298"/>
      <c r="J987" s="76"/>
    </row>
    <row r="988" spans="1:10" x14ac:dyDescent="0.25">
      <c r="A988" s="11" t="s">
        <v>300</v>
      </c>
      <c r="B988" s="178">
        <f t="shared" si="82"/>
        <v>0</v>
      </c>
      <c r="D988" s="298"/>
      <c r="E988" s="298" t="s">
        <v>120</v>
      </c>
      <c r="F988" s="298"/>
      <c r="G988" s="238"/>
      <c r="H988" s="298"/>
      <c r="I988" s="298"/>
      <c r="J988" s="76"/>
    </row>
    <row r="989" spans="1:10" x14ac:dyDescent="0.25">
      <c r="A989" s="11" t="s">
        <v>300</v>
      </c>
      <c r="B989" s="178">
        <f t="shared" si="82"/>
        <v>0</v>
      </c>
      <c r="D989" s="298"/>
      <c r="E989" s="298" t="s">
        <v>173</v>
      </c>
      <c r="F989" s="298"/>
      <c r="G989" s="238"/>
      <c r="H989" s="298"/>
      <c r="I989" s="298"/>
      <c r="J989" s="76"/>
    </row>
    <row r="990" spans="1:10" x14ac:dyDescent="0.25">
      <c r="A990" s="11" t="s">
        <v>300</v>
      </c>
      <c r="B990" s="178">
        <f t="shared" si="82"/>
        <v>1348.1506989082745</v>
      </c>
      <c r="D990" s="298"/>
      <c r="E990" s="298" t="s">
        <v>32</v>
      </c>
      <c r="F990" s="298">
        <v>727</v>
      </c>
      <c r="G990" s="238">
        <f t="shared" si="83"/>
        <v>0.36717171717171715</v>
      </c>
      <c r="H990" s="298"/>
      <c r="I990" s="298"/>
      <c r="J990" s="76"/>
    </row>
    <row r="991" spans="1:10" x14ac:dyDescent="0.25">
      <c r="A991" s="11" t="s">
        <v>300</v>
      </c>
      <c r="B991" s="178">
        <f t="shared" si="82"/>
        <v>1.0203040506070811</v>
      </c>
      <c r="D991" s="298"/>
      <c r="E991" s="298" t="s">
        <v>140</v>
      </c>
      <c r="F991" s="298">
        <v>20</v>
      </c>
      <c r="G991" s="238">
        <f t="shared" si="83"/>
        <v>1.0101010101010102E-2</v>
      </c>
      <c r="H991" s="298"/>
      <c r="I991" s="298"/>
      <c r="J991" s="76"/>
    </row>
    <row r="992" spans="1:10" x14ac:dyDescent="0.25">
      <c r="A992" s="11" t="s">
        <v>300</v>
      </c>
      <c r="B992" s="178">
        <f t="shared" si="82"/>
        <v>0</v>
      </c>
      <c r="D992" s="298"/>
      <c r="E992" s="298" t="s">
        <v>126</v>
      </c>
      <c r="F992" s="298"/>
      <c r="G992" s="238"/>
      <c r="H992" s="298"/>
      <c r="I992" s="298"/>
      <c r="J992" s="76"/>
    </row>
    <row r="993" spans="1:10" x14ac:dyDescent="0.25">
      <c r="A993" s="150" t="s">
        <v>300</v>
      </c>
      <c r="B993" s="131">
        <f t="shared" si="82"/>
        <v>0</v>
      </c>
      <c r="C993" s="150"/>
      <c r="D993" s="12"/>
      <c r="E993" s="12" t="s">
        <v>38</v>
      </c>
      <c r="F993" s="12"/>
      <c r="G993" s="237"/>
      <c r="H993" s="12"/>
      <c r="I993" s="12"/>
      <c r="J993" s="147"/>
    </row>
    <row r="994" spans="1:10" x14ac:dyDescent="0.25">
      <c r="A994" s="11" t="s">
        <v>302</v>
      </c>
      <c r="B994" s="178">
        <f>POWER((F994/$J$994)*100, 2)</f>
        <v>1.4823841493765855E-3</v>
      </c>
      <c r="C994" s="11">
        <f>SUM(B994:B1037)</f>
        <v>1501.4040139846306</v>
      </c>
      <c r="D994" s="300"/>
      <c r="E994" s="300" t="s">
        <v>97</v>
      </c>
      <c r="F994" s="300">
        <v>1105</v>
      </c>
      <c r="G994" s="238">
        <f>F994/$J$994</f>
        <v>3.8501742160278743E-4</v>
      </c>
      <c r="H994" s="300"/>
      <c r="I994" s="300"/>
      <c r="J994" s="76">
        <v>2870000</v>
      </c>
    </row>
    <row r="995" spans="1:10" x14ac:dyDescent="0.25">
      <c r="A995" s="11" t="s">
        <v>302</v>
      </c>
      <c r="B995" s="178">
        <f t="shared" ref="B995:B1037" si="84">POWER((F995/$J$994)*100, 2)</f>
        <v>0.17514370819118844</v>
      </c>
      <c r="D995" s="300"/>
      <c r="E995" s="300" t="s">
        <v>81</v>
      </c>
      <c r="F995" s="300">
        <v>12011</v>
      </c>
      <c r="G995" s="238">
        <f t="shared" ref="G995:G1037" si="85">F995/$J$994</f>
        <v>4.1850174216027875E-3</v>
      </c>
      <c r="H995" s="300"/>
      <c r="I995" s="300"/>
      <c r="J995" s="76"/>
    </row>
    <row r="996" spans="1:10" x14ac:dyDescent="0.25">
      <c r="A996" s="11" t="s">
        <v>302</v>
      </c>
      <c r="B996" s="178">
        <f t="shared" si="84"/>
        <v>584.72969199577517</v>
      </c>
      <c r="D996" s="300"/>
      <c r="E996" s="300" t="s">
        <v>5</v>
      </c>
      <c r="F996" s="300">
        <v>694000</v>
      </c>
      <c r="G996" s="238">
        <f t="shared" si="85"/>
        <v>0.24181184668989547</v>
      </c>
      <c r="H996" s="300"/>
      <c r="I996" s="300"/>
      <c r="J996" s="76"/>
    </row>
    <row r="997" spans="1:10" x14ac:dyDescent="0.25">
      <c r="A997" s="11" t="s">
        <v>302</v>
      </c>
      <c r="B997" s="178">
        <f t="shared" si="84"/>
        <v>0.11882073231434157</v>
      </c>
      <c r="D997" s="300"/>
      <c r="E997" s="300" t="s">
        <v>93</v>
      </c>
      <c r="F997" s="300">
        <v>9893</v>
      </c>
      <c r="G997" s="238">
        <f t="shared" si="85"/>
        <v>3.4470383275261324E-3</v>
      </c>
      <c r="H997" s="300"/>
      <c r="I997" s="300"/>
      <c r="J997" s="76"/>
    </row>
    <row r="998" spans="1:10" x14ac:dyDescent="0.25">
      <c r="A998" s="11" t="s">
        <v>302</v>
      </c>
      <c r="B998" s="178">
        <f t="shared" si="84"/>
        <v>4.8561958989425635E-5</v>
      </c>
      <c r="D998" s="300"/>
      <c r="E998" s="300" t="s">
        <v>372</v>
      </c>
      <c r="F998" s="300">
        <v>200</v>
      </c>
      <c r="G998" s="238">
        <f t="shared" si="85"/>
        <v>6.9686411149825784E-5</v>
      </c>
      <c r="H998" s="300"/>
      <c r="I998" s="300"/>
      <c r="J998" s="76"/>
    </row>
    <row r="999" spans="1:10" x14ac:dyDescent="0.25">
      <c r="A999" s="11" t="s">
        <v>302</v>
      </c>
      <c r="B999" s="178">
        <f t="shared" si="84"/>
        <v>0.10394445604535689</v>
      </c>
      <c r="D999" s="300"/>
      <c r="E999" s="300" t="s">
        <v>6</v>
      </c>
      <c r="F999" s="300">
        <v>9253</v>
      </c>
      <c r="G999" s="238">
        <f t="shared" si="85"/>
        <v>3.2240418118466901E-3</v>
      </c>
      <c r="H999" s="300"/>
      <c r="I999" s="300"/>
      <c r="J999" s="76"/>
    </row>
    <row r="1000" spans="1:10" x14ac:dyDescent="0.25">
      <c r="A1000" s="11" t="s">
        <v>302</v>
      </c>
      <c r="B1000" s="178">
        <f t="shared" si="84"/>
        <v>0.57696463475336612</v>
      </c>
      <c r="D1000" s="300"/>
      <c r="E1000" s="300" t="s">
        <v>101</v>
      </c>
      <c r="F1000" s="300">
        <v>21800</v>
      </c>
      <c r="G1000" s="238">
        <f t="shared" si="85"/>
        <v>7.5958188153310109E-3</v>
      </c>
      <c r="H1000" s="300"/>
      <c r="I1000" s="300"/>
      <c r="J1000" s="76"/>
    </row>
    <row r="1001" spans="1:10" x14ac:dyDescent="0.25">
      <c r="A1001" s="11" t="s">
        <v>302</v>
      </c>
      <c r="B1001" s="178">
        <f t="shared" si="84"/>
        <v>4.8561958989425625E-3</v>
      </c>
      <c r="D1001" s="300"/>
      <c r="E1001" s="300" t="s">
        <v>102</v>
      </c>
      <c r="F1001" s="300">
        <v>2000</v>
      </c>
      <c r="G1001" s="238">
        <f t="shared" si="85"/>
        <v>6.9686411149825784E-4</v>
      </c>
      <c r="H1001" s="300"/>
      <c r="I1001" s="300"/>
      <c r="J1001" s="76"/>
    </row>
    <row r="1002" spans="1:10" x14ac:dyDescent="0.25">
      <c r="A1002" s="11" t="s">
        <v>302</v>
      </c>
      <c r="B1002" s="178">
        <f t="shared" si="84"/>
        <v>11.464948808410933</v>
      </c>
      <c r="D1002" s="300"/>
      <c r="E1002" s="300" t="s">
        <v>82</v>
      </c>
      <c r="F1002" s="300">
        <v>97178</v>
      </c>
      <c r="G1002" s="238">
        <f t="shared" si="85"/>
        <v>3.3859930313588853E-2</v>
      </c>
      <c r="H1002" s="300"/>
      <c r="I1002" s="300"/>
      <c r="J1002" s="76"/>
    </row>
    <row r="1003" spans="1:10" x14ac:dyDescent="0.25">
      <c r="A1003" s="11" t="s">
        <v>302</v>
      </c>
      <c r="B1003" s="178">
        <f t="shared" si="84"/>
        <v>1.0174974808483775E-2</v>
      </c>
      <c r="D1003" s="300"/>
      <c r="E1003" s="300" t="s">
        <v>83</v>
      </c>
      <c r="F1003" s="299">
        <v>2895</v>
      </c>
      <c r="G1003" s="238">
        <f t="shared" si="85"/>
        <v>1.0087108013937282E-3</v>
      </c>
      <c r="H1003" s="300"/>
      <c r="I1003" s="300"/>
      <c r="J1003" s="76"/>
    </row>
    <row r="1004" spans="1:10" x14ac:dyDescent="0.25">
      <c r="A1004" s="11" t="s">
        <v>302</v>
      </c>
      <c r="B1004" s="178">
        <f t="shared" si="84"/>
        <v>498.8296567883549</v>
      </c>
      <c r="D1004" s="300"/>
      <c r="E1004" s="300" t="s">
        <v>15</v>
      </c>
      <c r="F1004" s="300">
        <v>641000</v>
      </c>
      <c r="G1004" s="238">
        <f t="shared" si="85"/>
        <v>0.22334494773519165</v>
      </c>
      <c r="H1004" s="300"/>
      <c r="I1004" s="300"/>
      <c r="J1004" s="76"/>
    </row>
    <row r="1005" spans="1:10" x14ac:dyDescent="0.25">
      <c r="A1005" s="11" t="s">
        <v>302</v>
      </c>
      <c r="B1005" s="178">
        <f t="shared" si="84"/>
        <v>0</v>
      </c>
      <c r="D1005" s="300"/>
      <c r="E1005" s="300" t="s">
        <v>103</v>
      </c>
      <c r="F1005" s="299"/>
      <c r="G1005" s="238"/>
      <c r="H1005" s="300"/>
      <c r="I1005" s="300"/>
      <c r="J1005" s="76"/>
    </row>
    <row r="1006" spans="1:10" x14ac:dyDescent="0.25">
      <c r="A1006" s="11" t="s">
        <v>302</v>
      </c>
      <c r="B1006" s="178">
        <f t="shared" si="84"/>
        <v>0</v>
      </c>
      <c r="D1006" s="300"/>
      <c r="E1006" s="300" t="s">
        <v>222</v>
      </c>
      <c r="F1006" s="299"/>
      <c r="G1006" s="238"/>
      <c r="H1006" s="300"/>
      <c r="I1006" s="300"/>
      <c r="J1006" s="76"/>
    </row>
    <row r="1007" spans="1:10" x14ac:dyDescent="0.25">
      <c r="A1007" s="11" t="s">
        <v>302</v>
      </c>
      <c r="B1007" s="178">
        <f t="shared" si="84"/>
        <v>1.9424783595770254E-4</v>
      </c>
      <c r="D1007" s="300"/>
      <c r="E1007" s="300" t="s">
        <v>108</v>
      </c>
      <c r="F1007" s="300">
        <v>400</v>
      </c>
      <c r="G1007" s="238">
        <f t="shared" si="85"/>
        <v>1.3937282229965157E-4</v>
      </c>
      <c r="H1007" s="300"/>
      <c r="I1007" s="300"/>
      <c r="J1007" s="76"/>
    </row>
    <row r="1008" spans="1:10" x14ac:dyDescent="0.25">
      <c r="A1008" s="11" t="s">
        <v>302</v>
      </c>
      <c r="B1008" s="178">
        <f t="shared" si="84"/>
        <v>1.0422489043208003</v>
      </c>
      <c r="D1008" s="300"/>
      <c r="E1008" s="300" t="s">
        <v>21</v>
      </c>
      <c r="F1008" s="300">
        <v>29300</v>
      </c>
      <c r="G1008" s="238">
        <f t="shared" si="85"/>
        <v>1.0209059233449478E-2</v>
      </c>
      <c r="H1008" s="300"/>
      <c r="I1008" s="300"/>
      <c r="J1008" s="76"/>
    </row>
    <row r="1009" spans="1:10" x14ac:dyDescent="0.25">
      <c r="A1009" s="11" t="s">
        <v>302</v>
      </c>
      <c r="B1009" s="178">
        <f t="shared" si="84"/>
        <v>8.0205397661741687E-2</v>
      </c>
      <c r="D1009" s="300"/>
      <c r="E1009" s="300" t="s">
        <v>227</v>
      </c>
      <c r="F1009" s="300">
        <v>8128</v>
      </c>
      <c r="G1009" s="238">
        <f t="shared" si="85"/>
        <v>2.8320557491289199E-3</v>
      </c>
      <c r="H1009" s="300"/>
      <c r="I1009" s="300"/>
      <c r="J1009" s="76"/>
    </row>
    <row r="1010" spans="1:10" x14ac:dyDescent="0.25">
      <c r="A1010" s="11" t="s">
        <v>302</v>
      </c>
      <c r="B1010" s="178">
        <f t="shared" si="84"/>
        <v>1.403440614794401</v>
      </c>
      <c r="D1010" s="300"/>
      <c r="E1010" s="300" t="s">
        <v>9</v>
      </c>
      <c r="F1010" s="300">
        <v>34000</v>
      </c>
      <c r="G1010" s="238">
        <f t="shared" si="85"/>
        <v>1.1846689895470384E-2</v>
      </c>
      <c r="H1010" s="300"/>
      <c r="I1010" s="300"/>
      <c r="J1010" s="76"/>
    </row>
    <row r="1011" spans="1:10" x14ac:dyDescent="0.25">
      <c r="A1011" s="11" t="s">
        <v>302</v>
      </c>
      <c r="B1011" s="178">
        <f t="shared" si="84"/>
        <v>0.43827167987956633</v>
      </c>
      <c r="D1011" s="300"/>
      <c r="E1011" s="300" t="s">
        <v>24</v>
      </c>
      <c r="F1011" s="300">
        <v>19000</v>
      </c>
      <c r="G1011" s="238">
        <f t="shared" si="85"/>
        <v>6.6202090592334499E-3</v>
      </c>
      <c r="H1011" s="300"/>
      <c r="I1011" s="300"/>
      <c r="J1011" s="76"/>
    </row>
    <row r="1012" spans="1:10" x14ac:dyDescent="0.25">
      <c r="A1012" s="11" t="s">
        <v>302</v>
      </c>
      <c r="B1012" s="178">
        <f t="shared" si="84"/>
        <v>1.243186150129296</v>
      </c>
      <c r="D1012" s="300"/>
      <c r="E1012" s="300" t="s">
        <v>110</v>
      </c>
      <c r="F1012" s="300">
        <v>32000</v>
      </c>
      <c r="G1012" s="238">
        <f t="shared" si="85"/>
        <v>1.1149825783972125E-2</v>
      </c>
      <c r="H1012" s="300"/>
      <c r="I1012" s="300"/>
      <c r="J1012" s="76"/>
    </row>
    <row r="1013" spans="1:10" x14ac:dyDescent="0.25">
      <c r="A1013" s="11" t="s">
        <v>302</v>
      </c>
      <c r="B1013" s="178">
        <f t="shared" si="84"/>
        <v>4.8561958989425625E-3</v>
      </c>
      <c r="D1013" s="300"/>
      <c r="E1013" s="300" t="s">
        <v>25</v>
      </c>
      <c r="F1013" s="300">
        <v>2000</v>
      </c>
      <c r="G1013" s="238">
        <f t="shared" si="85"/>
        <v>6.9686411149825784E-4</v>
      </c>
      <c r="H1013" s="300"/>
      <c r="I1013" s="300"/>
      <c r="J1013" s="76"/>
    </row>
    <row r="1014" spans="1:10" x14ac:dyDescent="0.25">
      <c r="A1014" s="11" t="s">
        <v>302</v>
      </c>
      <c r="B1014" s="178">
        <f t="shared" si="84"/>
        <v>3.9763417062244281E-2</v>
      </c>
      <c r="D1014" s="300"/>
      <c r="E1014" s="300" t="s">
        <v>111</v>
      </c>
      <c r="F1014" s="300">
        <v>5723</v>
      </c>
      <c r="G1014" s="238">
        <f t="shared" si="85"/>
        <v>1.9940766550522646E-3</v>
      </c>
      <c r="H1014" s="300"/>
      <c r="I1014" s="300"/>
      <c r="J1014" s="76"/>
    </row>
    <row r="1015" spans="1:10" x14ac:dyDescent="0.25">
      <c r="A1015" s="11" t="s">
        <v>302</v>
      </c>
      <c r="B1015" s="178">
        <f t="shared" si="84"/>
        <v>1.9424783595770256</v>
      </c>
      <c r="D1015" s="300"/>
      <c r="E1015" s="300" t="s">
        <v>36</v>
      </c>
      <c r="F1015" s="300">
        <v>40000</v>
      </c>
      <c r="G1015" s="238">
        <f t="shared" si="85"/>
        <v>1.3937282229965157E-2</v>
      </c>
      <c r="H1015" s="300"/>
      <c r="I1015" s="300"/>
      <c r="J1015" s="76"/>
    </row>
    <row r="1016" spans="1:10" x14ac:dyDescent="0.25">
      <c r="A1016" s="11" t="s">
        <v>302</v>
      </c>
      <c r="B1016" s="178">
        <f t="shared" si="84"/>
        <v>0.1214048974735641</v>
      </c>
      <c r="D1016" s="300"/>
      <c r="E1016" s="300" t="s">
        <v>220</v>
      </c>
      <c r="F1016" s="300">
        <v>10000</v>
      </c>
      <c r="G1016" s="238">
        <f t="shared" si="85"/>
        <v>3.4843205574912892E-3</v>
      </c>
      <c r="H1016" s="300"/>
      <c r="I1016" s="300"/>
      <c r="J1016" s="76"/>
    </row>
    <row r="1017" spans="1:10" x14ac:dyDescent="0.25">
      <c r="A1017" s="11" t="s">
        <v>302</v>
      </c>
      <c r="B1017" s="178">
        <f t="shared" si="84"/>
        <v>9.5181439619274241E-7</v>
      </c>
      <c r="D1017" s="300"/>
      <c r="E1017" s="300" t="s">
        <v>170</v>
      </c>
      <c r="F1017" s="300">
        <v>28</v>
      </c>
      <c r="G1017" s="238">
        <f t="shared" si="85"/>
        <v>9.7560975609756093E-6</v>
      </c>
      <c r="H1017" s="300"/>
      <c r="I1017" s="300"/>
      <c r="J1017" s="76"/>
    </row>
    <row r="1018" spans="1:10" x14ac:dyDescent="0.25">
      <c r="A1018" s="11" t="s">
        <v>302</v>
      </c>
      <c r="B1018" s="178">
        <f t="shared" si="84"/>
        <v>1.4872099940511599E-2</v>
      </c>
      <c r="D1018" s="300"/>
      <c r="E1018" s="300" t="s">
        <v>181</v>
      </c>
      <c r="F1018" s="300">
        <v>3500</v>
      </c>
      <c r="G1018" s="238">
        <f t="shared" si="85"/>
        <v>1.2195121951219512E-3</v>
      </c>
      <c r="H1018" s="300"/>
      <c r="I1018" s="300"/>
      <c r="J1018" s="76"/>
    </row>
    <row r="1019" spans="1:10" x14ac:dyDescent="0.25">
      <c r="A1019" s="11" t="s">
        <v>302</v>
      </c>
      <c r="B1019" s="178">
        <f t="shared" si="84"/>
        <v>23.357855320569634</v>
      </c>
      <c r="D1019" s="300"/>
      <c r="E1019" s="300" t="s">
        <v>56</v>
      </c>
      <c r="F1019" s="300">
        <v>138707</v>
      </c>
      <c r="G1019" s="238">
        <f t="shared" si="85"/>
        <v>4.8329965156794427E-2</v>
      </c>
      <c r="H1019" s="300"/>
      <c r="I1019" s="300"/>
      <c r="J1019" s="76"/>
    </row>
    <row r="1020" spans="1:10" x14ac:dyDescent="0.25">
      <c r="A1020" s="11" t="s">
        <v>302</v>
      </c>
      <c r="B1020" s="178">
        <f t="shared" si="84"/>
        <v>4.7272153358666484</v>
      </c>
      <c r="D1020" s="300"/>
      <c r="E1020" s="300" t="s">
        <v>165</v>
      </c>
      <c r="F1020" s="300">
        <v>62400</v>
      </c>
      <c r="G1020" s="238">
        <f t="shared" si="85"/>
        <v>2.1742160278745645E-2</v>
      </c>
      <c r="H1020" s="300"/>
      <c r="I1020" s="300"/>
      <c r="J1020" s="76"/>
    </row>
    <row r="1021" spans="1:10" x14ac:dyDescent="0.25">
      <c r="A1021" s="11" t="s">
        <v>302</v>
      </c>
      <c r="B1021" s="178">
        <f t="shared" si="84"/>
        <v>0.2315051548519467</v>
      </c>
      <c r="D1021" s="300"/>
      <c r="E1021" s="300" t="s">
        <v>84</v>
      </c>
      <c r="F1021" s="300">
        <v>13809</v>
      </c>
      <c r="G1021" s="238">
        <f t="shared" si="85"/>
        <v>4.8114982578397209E-3</v>
      </c>
      <c r="H1021" s="300"/>
      <c r="I1021" s="300"/>
      <c r="J1021" s="76"/>
    </row>
    <row r="1022" spans="1:10" x14ac:dyDescent="0.25">
      <c r="A1022" s="11" t="s">
        <v>302</v>
      </c>
      <c r="B1022" s="178">
        <f t="shared" si="84"/>
        <v>113.4195313783098</v>
      </c>
      <c r="D1022" s="300"/>
      <c r="E1022" s="300" t="s">
        <v>92</v>
      </c>
      <c r="F1022" s="300">
        <v>305651</v>
      </c>
      <c r="G1022" s="238">
        <f t="shared" si="85"/>
        <v>0.106498606271777</v>
      </c>
      <c r="H1022" s="300"/>
      <c r="I1022" s="300"/>
      <c r="J1022" s="76"/>
    </row>
    <row r="1023" spans="1:10" x14ac:dyDescent="0.25">
      <c r="A1023" s="11" t="s">
        <v>302</v>
      </c>
      <c r="B1023" s="178">
        <f t="shared" si="84"/>
        <v>3.8892787335041086</v>
      </c>
      <c r="D1023" s="300"/>
      <c r="E1023" s="300" t="s">
        <v>118</v>
      </c>
      <c r="F1023" s="300">
        <v>56600</v>
      </c>
      <c r="G1023" s="238">
        <f t="shared" si="85"/>
        <v>1.9721254355400696E-2</v>
      </c>
      <c r="H1023" s="300"/>
      <c r="I1023" s="300"/>
      <c r="J1023" s="76"/>
    </row>
    <row r="1024" spans="1:10" x14ac:dyDescent="0.25">
      <c r="A1024" s="11" t="s">
        <v>302</v>
      </c>
      <c r="B1024" s="178">
        <f t="shared" si="84"/>
        <v>0.27813679418227732</v>
      </c>
      <c r="D1024" s="300"/>
      <c r="E1024" s="300" t="s">
        <v>29</v>
      </c>
      <c r="F1024" s="300">
        <v>15136</v>
      </c>
      <c r="G1024" s="238">
        <f t="shared" si="85"/>
        <v>5.2738675958188151E-3</v>
      </c>
      <c r="H1024" s="300"/>
      <c r="I1024" s="300"/>
      <c r="J1024" s="76"/>
    </row>
    <row r="1025" spans="1:10" x14ac:dyDescent="0.25">
      <c r="A1025" s="11" t="s">
        <v>302</v>
      </c>
      <c r="B1025" s="178">
        <f t="shared" si="84"/>
        <v>0.43827167987956633</v>
      </c>
      <c r="D1025" s="300"/>
      <c r="E1025" s="300" t="s">
        <v>16</v>
      </c>
      <c r="F1025" s="300">
        <v>19000</v>
      </c>
      <c r="G1025" s="238">
        <f t="shared" si="85"/>
        <v>6.6202090592334499E-3</v>
      </c>
      <c r="H1025" s="300"/>
      <c r="I1025" s="300"/>
      <c r="J1025" s="76"/>
    </row>
    <row r="1026" spans="1:10" x14ac:dyDescent="0.25">
      <c r="A1026" s="11" t="s">
        <v>302</v>
      </c>
      <c r="B1026" s="178">
        <f t="shared" si="84"/>
        <v>4.3705763090483068E-6</v>
      </c>
      <c r="D1026" s="300"/>
      <c r="E1026" s="300" t="s">
        <v>54</v>
      </c>
      <c r="F1026" s="300">
        <v>60</v>
      </c>
      <c r="G1026" s="238">
        <f t="shared" si="85"/>
        <v>2.0905923344947736E-5</v>
      </c>
      <c r="H1026" s="300"/>
      <c r="I1026" s="300"/>
      <c r="J1026" s="76"/>
    </row>
    <row r="1027" spans="1:10" x14ac:dyDescent="0.25">
      <c r="A1027" s="11" t="s">
        <v>302</v>
      </c>
      <c r="B1027" s="178">
        <f t="shared" si="84"/>
        <v>0</v>
      </c>
      <c r="D1027" s="300"/>
      <c r="E1027" s="300" t="s">
        <v>37</v>
      </c>
      <c r="F1027" s="299"/>
      <c r="G1027" s="238"/>
      <c r="H1027" s="300"/>
      <c r="I1027" s="300"/>
      <c r="J1027" s="76"/>
    </row>
    <row r="1028" spans="1:10" x14ac:dyDescent="0.25">
      <c r="A1028" s="11" t="s">
        <v>302</v>
      </c>
      <c r="B1028" s="178">
        <f t="shared" si="84"/>
        <v>2.9679966200876544</v>
      </c>
      <c r="D1028" s="300"/>
      <c r="E1028" s="300" t="s">
        <v>121</v>
      </c>
      <c r="F1028" s="300">
        <v>49444</v>
      </c>
      <c r="G1028" s="238">
        <f t="shared" si="85"/>
        <v>1.7227874564459931E-2</v>
      </c>
      <c r="H1028" s="300"/>
      <c r="I1028" s="300"/>
      <c r="J1028" s="76"/>
    </row>
    <row r="1029" spans="1:10" x14ac:dyDescent="0.25">
      <c r="A1029" s="11" t="s">
        <v>302</v>
      </c>
      <c r="B1029" s="178">
        <f t="shared" si="84"/>
        <v>4.623249159271086E-2</v>
      </c>
      <c r="D1029" s="300"/>
      <c r="E1029" s="300" t="s">
        <v>32</v>
      </c>
      <c r="F1029" s="300">
        <v>6171</v>
      </c>
      <c r="G1029" s="238">
        <f t="shared" si="85"/>
        <v>2.1501742160278748E-3</v>
      </c>
      <c r="H1029" s="300"/>
      <c r="I1029" s="300"/>
      <c r="J1029" s="76"/>
    </row>
    <row r="1030" spans="1:10" x14ac:dyDescent="0.25">
      <c r="A1030" s="11" t="s">
        <v>302</v>
      </c>
      <c r="B1030" s="178">
        <f t="shared" si="84"/>
        <v>2.3503988150882007</v>
      </c>
      <c r="D1030" s="300"/>
      <c r="E1030" s="300" t="s">
        <v>174</v>
      </c>
      <c r="F1030" s="300">
        <v>44000</v>
      </c>
      <c r="G1030" s="238">
        <f t="shared" si="85"/>
        <v>1.5331010452961672E-2</v>
      </c>
      <c r="H1030" s="300"/>
      <c r="I1030" s="300"/>
      <c r="J1030" s="76"/>
    </row>
    <row r="1031" spans="1:10" x14ac:dyDescent="0.25">
      <c r="A1031" s="11" t="s">
        <v>302</v>
      </c>
      <c r="B1031" s="178">
        <f t="shared" si="84"/>
        <v>7.7699134383081017E-4</v>
      </c>
      <c r="D1031" s="300"/>
      <c r="E1031" s="300" t="s">
        <v>140</v>
      </c>
      <c r="F1031" s="300">
        <v>800</v>
      </c>
      <c r="G1031" s="238">
        <f t="shared" si="85"/>
        <v>2.7874564459930314E-4</v>
      </c>
      <c r="H1031" s="300"/>
      <c r="I1031" s="300"/>
      <c r="J1031" s="76"/>
    </row>
    <row r="1032" spans="1:10" x14ac:dyDescent="0.25">
      <c r="A1032" s="11" t="s">
        <v>302</v>
      </c>
      <c r="B1032" s="178">
        <f t="shared" si="84"/>
        <v>1.2431861501292963E-2</v>
      </c>
      <c r="D1032" s="300"/>
      <c r="E1032" s="300" t="s">
        <v>161</v>
      </c>
      <c r="F1032" s="300">
        <v>3200</v>
      </c>
      <c r="G1032" s="238">
        <f t="shared" si="85"/>
        <v>1.1149825783972125E-3</v>
      </c>
      <c r="H1032" s="300"/>
      <c r="I1032" s="300"/>
      <c r="J1032" s="76"/>
    </row>
    <row r="1033" spans="1:10" x14ac:dyDescent="0.25">
      <c r="A1033" s="11" t="s">
        <v>302</v>
      </c>
      <c r="B1033" s="178">
        <f t="shared" si="84"/>
        <v>3.1342569413250136E-2</v>
      </c>
      <c r="D1033" s="300"/>
      <c r="E1033" s="300" t="s">
        <v>166</v>
      </c>
      <c r="F1033" s="300">
        <v>5081</v>
      </c>
      <c r="G1033" s="238">
        <f t="shared" si="85"/>
        <v>1.7703832752613241E-3</v>
      </c>
      <c r="H1033" s="300"/>
      <c r="I1033" s="300"/>
      <c r="J1033" s="76"/>
    </row>
    <row r="1034" spans="1:10" x14ac:dyDescent="0.25">
      <c r="A1034" s="11" t="s">
        <v>302</v>
      </c>
      <c r="B1034" s="178">
        <f t="shared" si="84"/>
        <v>0.365540317352402</v>
      </c>
      <c r="D1034" s="300"/>
      <c r="E1034" s="300" t="s">
        <v>31</v>
      </c>
      <c r="F1034" s="300">
        <v>17352</v>
      </c>
      <c r="G1034" s="238">
        <f t="shared" si="85"/>
        <v>6.0459930313588846E-3</v>
      </c>
      <c r="H1034" s="300"/>
      <c r="I1034" s="300"/>
      <c r="J1034" s="76"/>
    </row>
    <row r="1035" spans="1:10" x14ac:dyDescent="0.25">
      <c r="A1035" s="11" t="s">
        <v>302</v>
      </c>
      <c r="B1035" s="178">
        <f t="shared" si="84"/>
        <v>5.9488399762046404E-4</v>
      </c>
      <c r="D1035" s="300"/>
      <c r="E1035" s="300" t="s">
        <v>128</v>
      </c>
      <c r="F1035" s="300">
        <v>700</v>
      </c>
      <c r="G1035" s="238">
        <f t="shared" si="85"/>
        <v>2.4390243902439024E-4</v>
      </c>
      <c r="H1035" s="300"/>
      <c r="I1035" s="300"/>
      <c r="J1035" s="76"/>
    </row>
    <row r="1036" spans="1:10" x14ac:dyDescent="0.25">
      <c r="A1036" s="11" t="s">
        <v>302</v>
      </c>
      <c r="B1036" s="178">
        <f t="shared" si="84"/>
        <v>246.93877551020407</v>
      </c>
      <c r="D1036" s="300"/>
      <c r="E1036" s="300" t="s">
        <v>38</v>
      </c>
      <c r="F1036" s="300">
        <v>451000</v>
      </c>
      <c r="G1036" s="238">
        <f t="shared" si="85"/>
        <v>0.15714285714285714</v>
      </c>
      <c r="H1036" s="300"/>
      <c r="I1036" s="300"/>
      <c r="J1036" s="76"/>
    </row>
    <row r="1037" spans="1:10" x14ac:dyDescent="0.25">
      <c r="A1037" s="150" t="s">
        <v>302</v>
      </c>
      <c r="B1037" s="131">
        <f t="shared" si="84"/>
        <v>1.4689992594301253E-3</v>
      </c>
      <c r="C1037" s="150"/>
      <c r="D1037" s="12"/>
      <c r="E1037" s="12" t="s">
        <v>47</v>
      </c>
      <c r="F1037" s="12">
        <v>1100</v>
      </c>
      <c r="G1037" s="237">
        <f t="shared" si="85"/>
        <v>3.8327526132404181E-4</v>
      </c>
      <c r="H1037" s="12"/>
      <c r="I1037" s="12"/>
      <c r="J1037" s="150"/>
    </row>
    <row r="1038" spans="1:10" x14ac:dyDescent="0.25">
      <c r="A1038" s="11" t="s">
        <v>305</v>
      </c>
      <c r="B1038" s="178">
        <f>POWER((F1038/$J$1038)*100, 2)</f>
        <v>0.1890359168241966</v>
      </c>
      <c r="C1038" s="11">
        <f>SUM(B1038:B1051)</f>
        <v>2994.1502835538754</v>
      </c>
      <c r="D1038" s="304"/>
      <c r="E1038" s="304" t="s">
        <v>93</v>
      </c>
      <c r="F1038" s="299">
        <v>20</v>
      </c>
      <c r="G1038" s="238">
        <f>F1038/$J$1038</f>
        <v>4.3478260869565218E-3</v>
      </c>
      <c r="H1038" s="304"/>
      <c r="I1038" s="304"/>
      <c r="J1038" s="76">
        <v>4600</v>
      </c>
    </row>
    <row r="1039" spans="1:10" x14ac:dyDescent="0.25">
      <c r="A1039" s="11" t="s">
        <v>305</v>
      </c>
      <c r="B1039" s="178">
        <f t="shared" ref="B1039:B1050" si="86">POWER((F1039/$J$1038)*100, 2)</f>
        <v>0.75614366729678639</v>
      </c>
      <c r="D1039" s="304"/>
      <c r="E1039" s="304" t="s">
        <v>101</v>
      </c>
      <c r="F1039" s="299">
        <v>40</v>
      </c>
      <c r="G1039" s="238">
        <f t="shared" ref="G1039:G1048" si="87">F1039/$J$1038</f>
        <v>8.6956521739130436E-3</v>
      </c>
      <c r="H1039" s="304"/>
      <c r="I1039" s="304"/>
      <c r="J1039" s="76"/>
    </row>
    <row r="1040" spans="1:10" x14ac:dyDescent="0.25">
      <c r="A1040" s="11" t="s">
        <v>305</v>
      </c>
      <c r="B1040" s="178">
        <f t="shared" si="86"/>
        <v>16.881379962192817</v>
      </c>
      <c r="D1040" s="304"/>
      <c r="E1040" s="304" t="s">
        <v>82</v>
      </c>
      <c r="F1040" s="299">
        <v>189</v>
      </c>
      <c r="G1040" s="238">
        <f t="shared" si="87"/>
        <v>4.1086956521739132E-2</v>
      </c>
      <c r="H1040" s="304"/>
      <c r="I1040" s="304"/>
      <c r="J1040" s="76"/>
    </row>
    <row r="1041" spans="1:10" x14ac:dyDescent="0.25">
      <c r="A1041" s="11" t="s">
        <v>305</v>
      </c>
      <c r="B1041" s="178">
        <f t="shared" si="86"/>
        <v>1890.359168241966</v>
      </c>
      <c r="D1041" s="304"/>
      <c r="E1041" s="304" t="s">
        <v>15</v>
      </c>
      <c r="F1041" s="299">
        <v>2000</v>
      </c>
      <c r="G1041" s="238">
        <f t="shared" si="87"/>
        <v>0.43478260869565216</v>
      </c>
      <c r="H1041" s="304"/>
      <c r="I1041" s="304"/>
      <c r="J1041" s="76"/>
    </row>
    <row r="1042" spans="1:10" x14ac:dyDescent="0.25">
      <c r="A1042" s="11" t="s">
        <v>305</v>
      </c>
      <c r="B1042" s="178">
        <f t="shared" si="86"/>
        <v>0</v>
      </c>
      <c r="D1042" s="304"/>
      <c r="E1042" s="304" t="s">
        <v>111</v>
      </c>
      <c r="F1042" s="299"/>
      <c r="G1042" s="238"/>
      <c r="H1042" s="304"/>
      <c r="I1042" s="304"/>
      <c r="J1042" s="76"/>
    </row>
    <row r="1043" spans="1:10" x14ac:dyDescent="0.25">
      <c r="A1043" s="11" t="s">
        <v>305</v>
      </c>
      <c r="B1043" s="178">
        <f t="shared" si="86"/>
        <v>12.250000000000004</v>
      </c>
      <c r="D1043" s="304"/>
      <c r="E1043" s="304" t="s">
        <v>36</v>
      </c>
      <c r="F1043" s="299">
        <v>161</v>
      </c>
      <c r="G1043" s="238">
        <f t="shared" si="87"/>
        <v>3.5000000000000003E-2</v>
      </c>
      <c r="H1043" s="304"/>
      <c r="I1043" s="304"/>
      <c r="J1043" s="76"/>
    </row>
    <row r="1044" spans="1:10" x14ac:dyDescent="0.25">
      <c r="A1044" s="11" t="s">
        <v>305</v>
      </c>
      <c r="B1044" s="178">
        <f t="shared" si="86"/>
        <v>599.18525519848777</v>
      </c>
      <c r="D1044" s="304"/>
      <c r="E1044" s="304" t="s">
        <v>56</v>
      </c>
      <c r="F1044" s="299">
        <v>1126</v>
      </c>
      <c r="G1044" s="238">
        <f t="shared" si="87"/>
        <v>0.24478260869565219</v>
      </c>
      <c r="H1044" s="304"/>
      <c r="I1044" s="304"/>
      <c r="J1044" s="76"/>
    </row>
    <row r="1045" spans="1:10" x14ac:dyDescent="0.25">
      <c r="A1045" s="11" t="s">
        <v>305</v>
      </c>
      <c r="B1045" s="178">
        <f t="shared" si="86"/>
        <v>472.5897920604915</v>
      </c>
      <c r="D1045" s="304"/>
      <c r="E1045" s="304" t="s">
        <v>92</v>
      </c>
      <c r="F1045" s="304">
        <v>1000</v>
      </c>
      <c r="G1045" s="238">
        <f t="shared" si="87"/>
        <v>0.21739130434782608</v>
      </c>
      <c r="H1045" s="304"/>
      <c r="I1045" s="304"/>
      <c r="J1045" s="76"/>
    </row>
    <row r="1046" spans="1:10" x14ac:dyDescent="0.25">
      <c r="A1046" s="11" t="s">
        <v>305</v>
      </c>
      <c r="B1046" s="178">
        <f t="shared" si="86"/>
        <v>0.75614366729678639</v>
      </c>
      <c r="D1046" s="304"/>
      <c r="E1046" s="304" t="s">
        <v>29</v>
      </c>
      <c r="F1046" s="299">
        <v>40</v>
      </c>
      <c r="G1046" s="238">
        <f t="shared" si="87"/>
        <v>8.6956521739130436E-3</v>
      </c>
      <c r="H1046" s="304"/>
      <c r="I1046" s="304"/>
      <c r="J1046" s="76"/>
    </row>
    <row r="1047" spans="1:10" x14ac:dyDescent="0.25">
      <c r="A1047" s="11" t="s">
        <v>305</v>
      </c>
      <c r="B1047" s="178">
        <f t="shared" si="86"/>
        <v>1.1814744801512287</v>
      </c>
      <c r="D1047" s="304"/>
      <c r="E1047" s="304" t="s">
        <v>16</v>
      </c>
      <c r="F1047" s="299">
        <v>50</v>
      </c>
      <c r="G1047" s="238">
        <f t="shared" si="87"/>
        <v>1.0869565217391304E-2</v>
      </c>
      <c r="H1047" s="304"/>
      <c r="I1047" s="304"/>
      <c r="J1047" s="76"/>
    </row>
    <row r="1048" spans="1:10" x14ac:dyDescent="0.25">
      <c r="A1048" s="11" t="s">
        <v>305</v>
      </c>
      <c r="B1048" s="178">
        <f t="shared" si="86"/>
        <v>1.8903591682419658E-3</v>
      </c>
      <c r="D1048" s="304"/>
      <c r="E1048" s="304" t="s">
        <v>37</v>
      </c>
      <c r="F1048" s="299">
        <v>2</v>
      </c>
      <c r="G1048" s="238">
        <f t="shared" si="87"/>
        <v>4.3478260869565219E-4</v>
      </c>
      <c r="H1048" s="304"/>
      <c r="I1048" s="304"/>
      <c r="J1048" s="76"/>
    </row>
    <row r="1049" spans="1:10" x14ac:dyDescent="0.25">
      <c r="A1049" s="11" t="s">
        <v>305</v>
      </c>
      <c r="B1049" s="178">
        <f t="shared" si="86"/>
        <v>0</v>
      </c>
      <c r="D1049" s="304"/>
      <c r="E1049" s="304" t="s">
        <v>140</v>
      </c>
      <c r="F1049" s="304"/>
      <c r="G1049" s="238"/>
      <c r="H1049" s="304"/>
      <c r="I1049" s="304"/>
      <c r="J1049" s="76"/>
    </row>
    <row r="1050" spans="1:10" x14ac:dyDescent="0.25">
      <c r="A1050" s="150" t="s">
        <v>305</v>
      </c>
      <c r="B1050" s="131">
        <f t="shared" si="86"/>
        <v>0</v>
      </c>
      <c r="C1050" s="150"/>
      <c r="D1050" s="12"/>
      <c r="E1050" s="12" t="s">
        <v>38</v>
      </c>
      <c r="F1050" s="12"/>
      <c r="G1050" s="237"/>
      <c r="H1050" s="12"/>
      <c r="I1050" s="12"/>
      <c r="J1050" s="147"/>
    </row>
    <row r="1051" spans="1:10" x14ac:dyDescent="0.25">
      <c r="A1051" s="11" t="s">
        <v>338</v>
      </c>
      <c r="B1051" s="178">
        <f>POWER((F1051/$J$1051)*100, 2)</f>
        <v>0</v>
      </c>
      <c r="C1051" s="11">
        <f>SUM(B1051:B1054)</f>
        <v>8513.4897410250851</v>
      </c>
      <c r="D1051" s="306"/>
      <c r="E1051" s="306" t="s">
        <v>6</v>
      </c>
      <c r="F1051" s="307"/>
      <c r="G1051" s="238"/>
      <c r="H1051" s="306"/>
      <c r="I1051" s="306"/>
      <c r="J1051" s="76">
        <v>5440</v>
      </c>
    </row>
    <row r="1052" spans="1:10" x14ac:dyDescent="0.25">
      <c r="A1052" s="11" t="s">
        <v>338</v>
      </c>
      <c r="B1052" s="178">
        <f t="shared" ref="B1052:B1054" si="88">POWER((F1052/$J$1051)*100, 2)</f>
        <v>8447.7724913494803</v>
      </c>
      <c r="D1052" s="306"/>
      <c r="E1052" s="306" t="s">
        <v>9</v>
      </c>
      <c r="F1052" s="306">
        <v>5000</v>
      </c>
      <c r="G1052" s="238">
        <f>F1052/$J$1051</f>
        <v>0.91911764705882348</v>
      </c>
      <c r="H1052" s="306"/>
      <c r="I1052" s="306"/>
      <c r="J1052" s="76"/>
    </row>
    <row r="1053" spans="1:10" x14ac:dyDescent="0.25">
      <c r="A1053" s="11" t="s">
        <v>338</v>
      </c>
      <c r="B1053" s="178">
        <f t="shared" si="88"/>
        <v>65.717249675605544</v>
      </c>
      <c r="D1053" s="306"/>
      <c r="E1053" s="306" t="s">
        <v>26</v>
      </c>
      <c r="F1053" s="306">
        <v>441</v>
      </c>
      <c r="G1053" s="238">
        <f>F1053/$J$1051</f>
        <v>8.1066176470588239E-2</v>
      </c>
      <c r="H1053" s="306"/>
      <c r="I1053" s="306"/>
      <c r="J1053" s="76"/>
    </row>
    <row r="1054" spans="1:10" x14ac:dyDescent="0.25">
      <c r="A1054" s="150" t="s">
        <v>338</v>
      </c>
      <c r="B1054" s="131">
        <f t="shared" si="88"/>
        <v>0</v>
      </c>
      <c r="C1054" s="150"/>
      <c r="D1054" s="12"/>
      <c r="E1054" s="12" t="s">
        <v>160</v>
      </c>
      <c r="F1054" s="12"/>
      <c r="G1054" s="237"/>
      <c r="H1054" s="12"/>
      <c r="I1054" s="12"/>
      <c r="J1054" s="14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71"/>
  <sheetViews>
    <sheetView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20" style="11" bestFit="1" customWidth="1"/>
    <col min="2" max="2" width="15.85546875" bestFit="1" customWidth="1"/>
    <col min="3" max="3" width="14.140625" style="11" bestFit="1" customWidth="1"/>
    <col min="4" max="4" width="11.28515625" customWidth="1"/>
    <col min="5" max="5" width="22.42578125" bestFit="1" customWidth="1"/>
    <col min="6" max="6" width="11.140625" bestFit="1" customWidth="1"/>
    <col min="7" max="7" width="9.140625" style="21"/>
    <col min="10" max="10" width="21.85546875" style="11" bestFit="1" customWidth="1"/>
    <col min="11" max="11" width="20" bestFit="1" customWidth="1"/>
  </cols>
  <sheetData>
    <row r="1" spans="1:10" ht="18.75" x14ac:dyDescent="0.3">
      <c r="A1" s="154" t="s">
        <v>0</v>
      </c>
      <c r="B1" t="s">
        <v>76</v>
      </c>
      <c r="C1" s="11" t="s">
        <v>44</v>
      </c>
      <c r="E1" s="13" t="s">
        <v>1</v>
      </c>
      <c r="F1" t="s">
        <v>2</v>
      </c>
      <c r="G1" s="21" t="s">
        <v>35</v>
      </c>
      <c r="J1" s="11" t="s">
        <v>4</v>
      </c>
    </row>
    <row r="2" spans="1:10" x14ac:dyDescent="0.25">
      <c r="A2" s="11" t="s">
        <v>3</v>
      </c>
      <c r="B2">
        <f>POWER((F2/$J$2)*100, 2)</f>
        <v>1320.6811072664361</v>
      </c>
      <c r="C2" s="11">
        <f>SUM(B2:B30)</f>
        <v>1789.3955374237719</v>
      </c>
      <c r="D2" s="22"/>
      <c r="E2" s="26" t="s">
        <v>5</v>
      </c>
      <c r="F2" s="38">
        <v>55602</v>
      </c>
      <c r="G2" s="21">
        <f>(F2/$J$2)</f>
        <v>0.36341176470588238</v>
      </c>
      <c r="J2" s="11">
        <v>153000</v>
      </c>
    </row>
    <row r="3" spans="1:10" x14ac:dyDescent="0.25">
      <c r="A3" s="11" t="s">
        <v>3</v>
      </c>
      <c r="B3">
        <f>POWER((F3/$J$2)*100, 2)</f>
        <v>0.14025759323337178</v>
      </c>
      <c r="D3" s="22"/>
      <c r="E3" s="26" t="s">
        <v>39</v>
      </c>
      <c r="F3" s="39">
        <v>573</v>
      </c>
      <c r="G3" s="21">
        <f>(F3/$J$2)</f>
        <v>3.7450980392156863E-3</v>
      </c>
    </row>
    <row r="4" spans="1:10" x14ac:dyDescent="0.25">
      <c r="A4" s="11" t="s">
        <v>3</v>
      </c>
      <c r="B4">
        <f t="shared" ref="B4:B17" si="0">POWER((F4/$J$2)*100, 2)</f>
        <v>128.78541116664528</v>
      </c>
      <c r="D4" s="22"/>
      <c r="E4" s="26" t="s">
        <v>6</v>
      </c>
      <c r="F4" s="39">
        <v>17363</v>
      </c>
      <c r="G4" s="21">
        <f t="shared" ref="G4:G15" si="1">(F4/$J$2)</f>
        <v>0.11348366013071895</v>
      </c>
    </row>
    <row r="5" spans="1:10" x14ac:dyDescent="0.25">
      <c r="A5" s="11" t="s">
        <v>3</v>
      </c>
      <c r="B5">
        <f t="shared" si="0"/>
        <v>72.194455124097573</v>
      </c>
      <c r="D5" s="22"/>
      <c r="E5" s="26" t="s">
        <v>15</v>
      </c>
      <c r="F5" s="39">
        <v>13000</v>
      </c>
      <c r="G5" s="21">
        <f t="shared" si="1"/>
        <v>8.4967320261437912E-2</v>
      </c>
    </row>
    <row r="6" spans="1:10" x14ac:dyDescent="0.25">
      <c r="A6" s="11" t="s">
        <v>3</v>
      </c>
      <c r="B6">
        <f t="shared" si="0"/>
        <v>1.7943253022341828E-5</v>
      </c>
      <c r="D6" s="22"/>
      <c r="E6" s="26" t="s">
        <v>18</v>
      </c>
      <c r="F6" s="39">
        <v>6.4809999999999999</v>
      </c>
      <c r="G6" s="21">
        <f t="shared" si="1"/>
        <v>4.2359477124183003E-5</v>
      </c>
    </row>
    <row r="7" spans="1:10" x14ac:dyDescent="0.25">
      <c r="A7" s="11" t="s">
        <v>3</v>
      </c>
      <c r="B7">
        <f t="shared" si="0"/>
        <v>0.1045512070810372</v>
      </c>
      <c r="D7" s="22"/>
      <c r="E7" s="26" t="s">
        <v>20</v>
      </c>
      <c r="F7" s="39">
        <v>494.71600000000001</v>
      </c>
      <c r="G7" s="21">
        <f t="shared" si="1"/>
        <v>3.2334379084967319E-3</v>
      </c>
    </row>
    <row r="8" spans="1:10" x14ac:dyDescent="0.25">
      <c r="A8" s="11" t="s">
        <v>3</v>
      </c>
      <c r="B8">
        <f t="shared" si="0"/>
        <v>2.4976393694732799</v>
      </c>
      <c r="D8" s="22"/>
      <c r="E8" s="26" t="s">
        <v>21</v>
      </c>
      <c r="F8" s="39">
        <v>2418</v>
      </c>
      <c r="G8" s="21">
        <f t="shared" si="1"/>
        <v>1.5803921568627453E-2</v>
      </c>
    </row>
    <row r="9" spans="1:10" x14ac:dyDescent="0.25">
      <c r="A9" s="11" t="s">
        <v>3</v>
      </c>
      <c r="B9">
        <f t="shared" si="0"/>
        <v>96.116878123798557</v>
      </c>
      <c r="D9" s="22"/>
      <c r="E9" s="26" t="s">
        <v>7</v>
      </c>
      <c r="F9" s="39">
        <v>15000</v>
      </c>
      <c r="G9" s="21">
        <f t="shared" si="1"/>
        <v>9.8039215686274508E-2</v>
      </c>
    </row>
    <row r="10" spans="1:10" x14ac:dyDescent="0.25">
      <c r="A10" s="11" t="s">
        <v>3</v>
      </c>
      <c r="B10">
        <f t="shared" si="0"/>
        <v>1.4557289931223032</v>
      </c>
      <c r="D10" s="22"/>
      <c r="E10" s="26" t="s">
        <v>8</v>
      </c>
      <c r="F10" s="39">
        <v>1846</v>
      </c>
      <c r="G10" s="21">
        <f t="shared" si="1"/>
        <v>1.2065359477124183E-2</v>
      </c>
    </row>
    <row r="11" spans="1:10" x14ac:dyDescent="0.25">
      <c r="A11" s="11" t="s">
        <v>3</v>
      </c>
      <c r="B11">
        <f t="shared" si="0"/>
        <v>0.18948096885813148</v>
      </c>
      <c r="D11" s="22"/>
      <c r="E11" s="26" t="s">
        <v>22</v>
      </c>
      <c r="F11" s="39">
        <v>666</v>
      </c>
      <c r="G11" s="21">
        <f t="shared" si="1"/>
        <v>4.3529411764705881E-3</v>
      </c>
    </row>
    <row r="12" spans="1:10" x14ac:dyDescent="0.25">
      <c r="A12" s="11" t="s">
        <v>3</v>
      </c>
      <c r="B12">
        <f t="shared" si="0"/>
        <v>46.328931607501389</v>
      </c>
      <c r="D12" s="22"/>
      <c r="E12" s="26" t="s">
        <v>9</v>
      </c>
      <c r="F12" s="39">
        <v>10414</v>
      </c>
      <c r="G12" s="21">
        <f t="shared" si="1"/>
        <v>6.8065359477124179E-2</v>
      </c>
    </row>
    <row r="13" spans="1:10" x14ac:dyDescent="0.25">
      <c r="A13" s="11" t="s">
        <v>3</v>
      </c>
      <c r="B13">
        <f t="shared" si="0"/>
        <v>0.68143406382160698</v>
      </c>
      <c r="C13" s="105"/>
      <c r="D13" s="22"/>
      <c r="E13" s="26" t="s">
        <v>23</v>
      </c>
      <c r="F13" s="39">
        <v>1263</v>
      </c>
      <c r="G13" s="21">
        <f t="shared" si="1"/>
        <v>8.2549019607843135E-3</v>
      </c>
    </row>
    <row r="14" spans="1:10" x14ac:dyDescent="0.25">
      <c r="A14" s="11" t="s">
        <v>3</v>
      </c>
      <c r="B14">
        <f t="shared" si="0"/>
        <v>5.7173185770002993E-2</v>
      </c>
      <c r="D14" s="22"/>
      <c r="E14" s="26" t="s">
        <v>24</v>
      </c>
      <c r="F14" s="39">
        <v>365.83699999999999</v>
      </c>
      <c r="G14" s="21">
        <f t="shared" si="1"/>
        <v>2.3910915032679739E-3</v>
      </c>
    </row>
    <row r="15" spans="1:10" x14ac:dyDescent="0.25">
      <c r="A15" s="11" t="s">
        <v>3</v>
      </c>
      <c r="B15">
        <f t="shared" si="0"/>
        <v>77.214975732314926</v>
      </c>
      <c r="D15" s="22"/>
      <c r="E15" s="26" t="s">
        <v>10</v>
      </c>
      <c r="F15" s="39">
        <v>13444.424000000001</v>
      </c>
      <c r="G15" s="21">
        <f t="shared" si="1"/>
        <v>8.7872052287581701E-2</v>
      </c>
    </row>
    <row r="16" spans="1:10" x14ac:dyDescent="0.25">
      <c r="A16" s="11" t="s">
        <v>3</v>
      </c>
      <c r="B16">
        <f t="shared" si="0"/>
        <v>9.5861063736169854</v>
      </c>
      <c r="D16" s="22"/>
      <c r="E16" s="26" t="s">
        <v>36</v>
      </c>
      <c r="F16" s="39">
        <v>4737.1000000000004</v>
      </c>
      <c r="G16" s="21">
        <f>(F16/$J$2)</f>
        <v>3.0961437908496734E-2</v>
      </c>
    </row>
    <row r="17" spans="1:10" x14ac:dyDescent="0.25">
      <c r="A17" s="11" t="s">
        <v>3</v>
      </c>
      <c r="B17">
        <f t="shared" si="0"/>
        <v>1.3879277201076509E-5</v>
      </c>
      <c r="D17" s="22"/>
      <c r="E17" s="26" t="s">
        <v>26</v>
      </c>
      <c r="F17" s="39">
        <v>5.7</v>
      </c>
      <c r="G17" s="21">
        <f>(F17/$J$2)</f>
        <v>3.7254901960784313E-5</v>
      </c>
    </row>
    <row r="18" spans="1:10" x14ac:dyDescent="0.25">
      <c r="A18" s="11" t="s">
        <v>3</v>
      </c>
      <c r="B18">
        <f>POWER((F18/$J$2)*100, 2)</f>
        <v>0.12459100457131873</v>
      </c>
      <c r="D18" s="22"/>
      <c r="E18" s="26" t="s">
        <v>45</v>
      </c>
      <c r="F18" s="39">
        <v>540.05100000000004</v>
      </c>
      <c r="G18" s="21">
        <f>(F18/$J$2)</f>
        <v>3.529745098039216E-3</v>
      </c>
    </row>
    <row r="19" spans="1:10" x14ac:dyDescent="0.25">
      <c r="A19" s="11" t="s">
        <v>3</v>
      </c>
      <c r="B19">
        <f t="shared" ref="B19:B30" si="2">POWER((F19/$J$2)*100, 2)</f>
        <v>5.9410845828527514E-5</v>
      </c>
      <c r="D19" s="22"/>
      <c r="E19" s="26" t="s">
        <v>27</v>
      </c>
      <c r="F19" s="39">
        <v>11.793000000000001</v>
      </c>
      <c r="G19" s="21">
        <f>(F19/$J$2)</f>
        <v>7.7078431372549033E-5</v>
      </c>
    </row>
    <row r="20" spans="1:10" x14ac:dyDescent="0.25">
      <c r="A20" s="11" t="s">
        <v>3</v>
      </c>
      <c r="B20">
        <f t="shared" si="2"/>
        <v>7.173994617454825E-6</v>
      </c>
      <c r="D20" s="22"/>
      <c r="E20" s="26" t="s">
        <v>28</v>
      </c>
      <c r="F20" s="39">
        <v>4.0979999999999999</v>
      </c>
      <c r="G20" s="21">
        <f t="shared" ref="G20:G30" si="3">(F20/$J$2)</f>
        <v>2.6784313725490197E-5</v>
      </c>
    </row>
    <row r="21" spans="1:10" x14ac:dyDescent="0.25">
      <c r="A21" s="11" t="s">
        <v>3</v>
      </c>
      <c r="B21">
        <f t="shared" si="2"/>
        <v>0</v>
      </c>
      <c r="D21" s="22"/>
      <c r="E21" s="26" t="s">
        <v>29</v>
      </c>
      <c r="F21" s="39"/>
      <c r="G21" s="21">
        <f t="shared" si="3"/>
        <v>0</v>
      </c>
    </row>
    <row r="22" spans="1:10" x14ac:dyDescent="0.25">
      <c r="A22" s="11" t="s">
        <v>3</v>
      </c>
      <c r="B22">
        <f t="shared" si="2"/>
        <v>12.922380281088468</v>
      </c>
      <c r="D22" s="22"/>
      <c r="E22" s="26" t="s">
        <v>16</v>
      </c>
      <c r="F22" s="39">
        <v>5500</v>
      </c>
      <c r="G22" s="21">
        <f t="shared" si="3"/>
        <v>3.5947712418300651E-2</v>
      </c>
    </row>
    <row r="23" spans="1:10" x14ac:dyDescent="0.25">
      <c r="A23" s="11" t="s">
        <v>3</v>
      </c>
      <c r="B23">
        <f t="shared" si="2"/>
        <v>0</v>
      </c>
      <c r="D23" s="22"/>
      <c r="E23" s="26" t="s">
        <v>34</v>
      </c>
      <c r="F23" s="39"/>
      <c r="G23" s="21">
        <f t="shared" si="3"/>
        <v>0</v>
      </c>
    </row>
    <row r="24" spans="1:10" x14ac:dyDescent="0.25">
      <c r="A24" s="11" t="s">
        <v>3</v>
      </c>
      <c r="B24">
        <f t="shared" si="2"/>
        <v>0</v>
      </c>
      <c r="D24" s="22"/>
      <c r="E24" s="26" t="s">
        <v>30</v>
      </c>
      <c r="F24" s="40"/>
      <c r="G24" s="21">
        <f t="shared" si="3"/>
        <v>0</v>
      </c>
    </row>
    <row r="25" spans="1:10" x14ac:dyDescent="0.25">
      <c r="A25" s="11" t="s">
        <v>3</v>
      </c>
      <c r="B25">
        <f t="shared" si="2"/>
        <v>7.5898449357084887</v>
      </c>
      <c r="D25" s="22"/>
      <c r="E25" s="26" t="s">
        <v>11</v>
      </c>
      <c r="F25" s="39">
        <v>4215.1000000000004</v>
      </c>
      <c r="G25" s="21">
        <f t="shared" si="3"/>
        <v>2.754967320261438E-2</v>
      </c>
    </row>
    <row r="26" spans="1:10" x14ac:dyDescent="0.25">
      <c r="A26" s="11" t="s">
        <v>3</v>
      </c>
      <c r="B26">
        <f t="shared" si="2"/>
        <v>0</v>
      </c>
      <c r="D26" s="22"/>
      <c r="E26" t="s">
        <v>46</v>
      </c>
      <c r="F26" s="40"/>
      <c r="G26" s="21">
        <f t="shared" si="3"/>
        <v>0</v>
      </c>
    </row>
    <row r="27" spans="1:10" x14ac:dyDescent="0.25">
      <c r="A27" s="11" t="s">
        <v>3</v>
      </c>
      <c r="B27">
        <f t="shared" si="2"/>
        <v>5.6695656215985317E-2</v>
      </c>
      <c r="D27" s="22"/>
      <c r="E27" t="s">
        <v>31</v>
      </c>
      <c r="F27" s="39">
        <v>364.30599999999998</v>
      </c>
      <c r="G27" s="21">
        <f t="shared" si="3"/>
        <v>2.3810849673202615E-3</v>
      </c>
    </row>
    <row r="28" spans="1:10" x14ac:dyDescent="0.25">
      <c r="A28" s="11" t="s">
        <v>3</v>
      </c>
      <c r="B28">
        <f t="shared" si="2"/>
        <v>0</v>
      </c>
      <c r="D28" s="22"/>
      <c r="E28" t="s">
        <v>38</v>
      </c>
      <c r="F28" s="41"/>
      <c r="G28" s="21">
        <f t="shared" si="3"/>
        <v>0</v>
      </c>
    </row>
    <row r="29" spans="1:10" x14ac:dyDescent="0.25">
      <c r="A29" s="11" t="s">
        <v>3</v>
      </c>
      <c r="B29">
        <f t="shared" si="2"/>
        <v>12.667625488596697</v>
      </c>
      <c r="D29" s="22"/>
      <c r="E29" t="s">
        <v>12</v>
      </c>
      <c r="F29" s="39">
        <v>5445.5160000000005</v>
      </c>
      <c r="G29" s="21">
        <f t="shared" si="3"/>
        <v>3.5591607843137259E-2</v>
      </c>
    </row>
    <row r="30" spans="1:10" x14ac:dyDescent="0.25">
      <c r="A30" s="150" t="s">
        <v>3</v>
      </c>
      <c r="B30" s="12">
        <f t="shared" si="2"/>
        <v>1.7087444999786412E-4</v>
      </c>
      <c r="C30" s="150"/>
      <c r="D30" s="42"/>
      <c r="E30" s="12" t="s">
        <v>47</v>
      </c>
      <c r="F30" s="43">
        <v>20</v>
      </c>
      <c r="G30" s="27">
        <f t="shared" si="3"/>
        <v>1.3071895424836603E-4</v>
      </c>
      <c r="H30" s="12"/>
      <c r="I30" s="12"/>
      <c r="J30" s="150"/>
    </row>
    <row r="31" spans="1:10" x14ac:dyDescent="0.25">
      <c r="A31" s="11" t="s">
        <v>77</v>
      </c>
      <c r="B31" s="13">
        <f>POWER((F31/$J$31)*100, 2)</f>
        <v>7052.2877812032602</v>
      </c>
      <c r="C31" s="105">
        <f>SUM(B31:B32)</f>
        <v>7308.9954519092826</v>
      </c>
      <c r="D31" s="13"/>
      <c r="E31" s="73" t="s">
        <v>38</v>
      </c>
      <c r="F31" s="34">
        <v>152</v>
      </c>
      <c r="G31" s="28">
        <f>(F31/$J$31)</f>
        <v>0.83977900552486184</v>
      </c>
      <c r="J31" s="11">
        <v>181</v>
      </c>
    </row>
    <row r="32" spans="1:10" x14ac:dyDescent="0.25">
      <c r="A32" s="11" t="s">
        <v>77</v>
      </c>
      <c r="B32" s="13">
        <f>POWER((F32/$J$31)*100, 2)</f>
        <v>256.70767070602244</v>
      </c>
      <c r="E32" s="73" t="s">
        <v>78</v>
      </c>
      <c r="F32" s="34">
        <v>29</v>
      </c>
      <c r="G32" s="28">
        <f>(F32/$J$31)</f>
        <v>0.16022099447513813</v>
      </c>
    </row>
    <row r="33" spans="1:11" x14ac:dyDescent="0.25">
      <c r="A33" s="70" t="s">
        <v>80</v>
      </c>
      <c r="B33" s="69">
        <f>POWER((F33/$J$33)*100, 2)</f>
        <v>8.6898105494146431</v>
      </c>
      <c r="C33" s="70">
        <f>SUM(B33:B43)</f>
        <v>2867.0949119609531</v>
      </c>
      <c r="D33" s="69"/>
      <c r="E33" s="89" t="s">
        <v>81</v>
      </c>
      <c r="F33" s="91">
        <f>2850+4700</f>
        <v>7550</v>
      </c>
      <c r="G33" s="80">
        <f>(F33/$J$33)</f>
        <v>2.9478484610669261E-2</v>
      </c>
      <c r="H33" s="69"/>
      <c r="I33" s="69"/>
      <c r="J33" s="148">
        <f>SUM(F33:F43)</f>
        <v>256119</v>
      </c>
      <c r="K33" s="69"/>
    </row>
    <row r="34" spans="1:11" x14ac:dyDescent="0.25">
      <c r="A34" s="11" t="s">
        <v>80</v>
      </c>
      <c r="B34" s="13">
        <f t="shared" ref="B34:B43" si="4">POWER((F34/$J$33)*100, 2)</f>
        <v>2359.538050113897</v>
      </c>
      <c r="E34" s="74" t="s">
        <v>5</v>
      </c>
      <c r="F34" s="94">
        <v>124410</v>
      </c>
      <c r="G34" s="28">
        <f t="shared" ref="G34:G43" si="5">(F34/$J$33)</f>
        <v>0.48575076429316061</v>
      </c>
      <c r="I34" s="77"/>
    </row>
    <row r="35" spans="1:11" x14ac:dyDescent="0.25">
      <c r="A35" s="11" t="s">
        <v>80</v>
      </c>
      <c r="B35" s="13">
        <f t="shared" si="4"/>
        <v>14.506777582168521</v>
      </c>
      <c r="E35" s="74" t="s">
        <v>6</v>
      </c>
      <c r="F35" s="94">
        <v>9755</v>
      </c>
      <c r="G35" s="28">
        <f t="shared" si="5"/>
        <v>3.8087763891003788E-2</v>
      </c>
      <c r="I35" s="77"/>
    </row>
    <row r="36" spans="1:11" x14ac:dyDescent="0.25">
      <c r="A36" s="11" t="s">
        <v>80</v>
      </c>
      <c r="B36" s="13">
        <f t="shared" si="4"/>
        <v>77.175853526444683</v>
      </c>
      <c r="E36" s="74" t="s">
        <v>82</v>
      </c>
      <c r="F36" s="94">
        <v>22500</v>
      </c>
      <c r="G36" s="28">
        <f t="shared" si="5"/>
        <v>8.7849788574842158E-2</v>
      </c>
      <c r="I36" s="77"/>
    </row>
    <row r="37" spans="1:11" x14ac:dyDescent="0.25">
      <c r="A37" s="11" t="s">
        <v>80</v>
      </c>
      <c r="B37" s="13">
        <f t="shared" si="4"/>
        <v>264.66765550425362</v>
      </c>
      <c r="E37" s="74" t="s">
        <v>83</v>
      </c>
      <c r="F37" s="94">
        <v>41667</v>
      </c>
      <c r="G37" s="28">
        <f t="shared" si="5"/>
        <v>0.16268609513546436</v>
      </c>
      <c r="I37" s="77"/>
    </row>
    <row r="38" spans="1:11" x14ac:dyDescent="0.25">
      <c r="A38" s="11" t="s">
        <v>80</v>
      </c>
      <c r="B38" s="13">
        <f t="shared" si="4"/>
        <v>27.783307269520094</v>
      </c>
      <c r="E38" s="74" t="s">
        <v>15</v>
      </c>
      <c r="F38" s="94">
        <v>13500</v>
      </c>
      <c r="G38" s="28">
        <f t="shared" si="5"/>
        <v>5.27098731449053E-2</v>
      </c>
      <c r="I38" s="77"/>
    </row>
    <row r="39" spans="1:11" x14ac:dyDescent="0.25">
      <c r="A39" s="11" t="s">
        <v>80</v>
      </c>
      <c r="B39" s="13">
        <f t="shared" si="4"/>
        <v>0</v>
      </c>
      <c r="E39" s="74" t="s">
        <v>84</v>
      </c>
      <c r="F39" s="94"/>
      <c r="G39" s="28">
        <f t="shared" si="5"/>
        <v>0</v>
      </c>
      <c r="I39" s="77"/>
    </row>
    <row r="40" spans="1:11" x14ac:dyDescent="0.25">
      <c r="A40" s="11" t="s">
        <v>80</v>
      </c>
      <c r="B40" s="13">
        <f t="shared" si="4"/>
        <v>92.299307872306187</v>
      </c>
      <c r="E40" s="74" t="s">
        <v>85</v>
      </c>
      <c r="F40" s="94">
        <v>24606</v>
      </c>
      <c r="G40" s="28">
        <f t="shared" si="5"/>
        <v>9.6072528785447392E-2</v>
      </c>
      <c r="I40" s="77"/>
    </row>
    <row r="41" spans="1:11" x14ac:dyDescent="0.25">
      <c r="A41" s="11" t="s">
        <v>80</v>
      </c>
      <c r="B41" s="13">
        <f t="shared" si="4"/>
        <v>0</v>
      </c>
      <c r="E41" s="74" t="s">
        <v>16</v>
      </c>
      <c r="F41" s="95"/>
      <c r="G41" s="28">
        <f t="shared" si="5"/>
        <v>0</v>
      </c>
      <c r="I41" s="77"/>
    </row>
    <row r="42" spans="1:11" x14ac:dyDescent="0.25">
      <c r="A42" s="11" t="s">
        <v>80</v>
      </c>
      <c r="B42" s="13">
        <f t="shared" si="4"/>
        <v>0</v>
      </c>
      <c r="E42" s="74" t="s">
        <v>38</v>
      </c>
      <c r="F42" s="93"/>
      <c r="G42" s="28">
        <f t="shared" si="5"/>
        <v>0</v>
      </c>
      <c r="I42" s="77"/>
    </row>
    <row r="43" spans="1:11" x14ac:dyDescent="0.25">
      <c r="A43" s="11" t="s">
        <v>80</v>
      </c>
      <c r="B43" s="13">
        <f t="shared" si="4"/>
        <v>22.434149542948237</v>
      </c>
      <c r="E43" s="74" t="s">
        <v>86</v>
      </c>
      <c r="F43" s="94">
        <v>12131</v>
      </c>
      <c r="G43" s="28">
        <f t="shared" si="5"/>
        <v>4.7364701564507124E-2</v>
      </c>
      <c r="I43" s="77"/>
    </row>
    <row r="44" spans="1:11" x14ac:dyDescent="0.25">
      <c r="A44" s="70" t="s">
        <v>88</v>
      </c>
      <c r="B44" s="69">
        <f>POWER((F44/$J$44)*100, 2)</f>
        <v>0</v>
      </c>
      <c r="C44" s="70">
        <f>SUM(B44:B52)</f>
        <v>6496.5888839385179</v>
      </c>
      <c r="D44" s="69"/>
      <c r="E44" s="69" t="s">
        <v>6</v>
      </c>
      <c r="F44" s="109"/>
      <c r="G44" s="80">
        <f>(F44/$J$44)</f>
        <v>0</v>
      </c>
      <c r="H44" s="69"/>
      <c r="I44" s="69"/>
      <c r="J44" s="148">
        <v>2680</v>
      </c>
      <c r="K44" s="69"/>
    </row>
    <row r="45" spans="1:11" x14ac:dyDescent="0.25">
      <c r="A45" s="105" t="s">
        <v>88</v>
      </c>
      <c r="B45" s="13">
        <f>POWER((F45/$J$44)*100, 2)</f>
        <v>348.07306749832929</v>
      </c>
      <c r="C45" s="105"/>
      <c r="D45" s="13"/>
      <c r="E45" s="108" t="s">
        <v>15</v>
      </c>
      <c r="F45" s="13">
        <v>500</v>
      </c>
      <c r="G45" s="28">
        <f>(F45/$J$44)</f>
        <v>0.18656716417910449</v>
      </c>
      <c r="H45" s="13"/>
      <c r="I45" s="13"/>
      <c r="J45" s="167"/>
      <c r="K45" s="13"/>
    </row>
    <row r="46" spans="1:11" x14ac:dyDescent="0.25">
      <c r="A46" s="105" t="s">
        <v>88</v>
      </c>
      <c r="B46" s="13">
        <f t="shared" ref="B46:B52" si="6">POWER((F46/$J$44)*100, 2)</f>
        <v>0</v>
      </c>
      <c r="C46" s="105"/>
      <c r="D46" s="13"/>
      <c r="E46" t="s">
        <v>36</v>
      </c>
      <c r="F46" s="13"/>
      <c r="G46" s="28">
        <f t="shared" ref="G46:G52" si="7">(F46/$J$44)</f>
        <v>0</v>
      </c>
      <c r="J46" s="76"/>
    </row>
    <row r="47" spans="1:11" x14ac:dyDescent="0.25">
      <c r="A47" s="105" t="s">
        <v>88</v>
      </c>
      <c r="B47" s="13">
        <f t="shared" si="6"/>
        <v>1.3922922699933173E-3</v>
      </c>
      <c r="E47" t="s">
        <v>90</v>
      </c>
      <c r="F47" s="13">
        <v>1</v>
      </c>
      <c r="G47" s="28">
        <f t="shared" si="7"/>
        <v>3.7313432835820896E-4</v>
      </c>
      <c r="J47" s="76"/>
    </row>
    <row r="48" spans="1:11" x14ac:dyDescent="0.25">
      <c r="A48" s="105" t="s">
        <v>88</v>
      </c>
      <c r="B48" s="13">
        <f t="shared" si="6"/>
        <v>8.4707061706393389</v>
      </c>
      <c r="E48" t="s">
        <v>27</v>
      </c>
      <c r="F48" s="13">
        <v>78</v>
      </c>
      <c r="G48" s="28">
        <f t="shared" si="7"/>
        <v>2.9104477611940297E-2</v>
      </c>
      <c r="J48" s="76"/>
    </row>
    <row r="49" spans="1:11" x14ac:dyDescent="0.25">
      <c r="A49" s="105" t="s">
        <v>88</v>
      </c>
      <c r="B49" s="13">
        <f t="shared" si="6"/>
        <v>3.4807306749832921E-2</v>
      </c>
      <c r="E49" t="s">
        <v>85</v>
      </c>
      <c r="F49" s="13">
        <v>5</v>
      </c>
      <c r="G49" s="28">
        <f t="shared" si="7"/>
        <v>1.8656716417910447E-3</v>
      </c>
      <c r="J49" s="76"/>
    </row>
    <row r="50" spans="1:11" x14ac:dyDescent="0.25">
      <c r="A50" s="105" t="s">
        <v>88</v>
      </c>
      <c r="B50" s="13">
        <f t="shared" si="6"/>
        <v>0</v>
      </c>
      <c r="E50" t="s">
        <v>16</v>
      </c>
      <c r="F50" s="13"/>
      <c r="G50" s="28">
        <f t="shared" si="7"/>
        <v>0</v>
      </c>
      <c r="J50" s="76"/>
    </row>
    <row r="51" spans="1:11" x14ac:dyDescent="0.25">
      <c r="A51" s="105" t="s">
        <v>88</v>
      </c>
      <c r="B51" s="13">
        <f t="shared" si="6"/>
        <v>6140.0089106705291</v>
      </c>
      <c r="E51" t="s">
        <v>38</v>
      </c>
      <c r="F51" s="13">
        <v>2100</v>
      </c>
      <c r="G51" s="28">
        <f t="shared" si="7"/>
        <v>0.78358208955223885</v>
      </c>
      <c r="J51" s="76"/>
    </row>
    <row r="52" spans="1:11" x14ac:dyDescent="0.25">
      <c r="A52" s="11" t="s">
        <v>88</v>
      </c>
      <c r="B52" s="13">
        <f t="shared" si="6"/>
        <v>0</v>
      </c>
      <c r="E52" t="s">
        <v>89</v>
      </c>
      <c r="F52" s="13"/>
      <c r="G52" s="28">
        <f t="shared" si="7"/>
        <v>0</v>
      </c>
      <c r="J52" s="76"/>
    </row>
    <row r="53" spans="1:11" x14ac:dyDescent="0.25">
      <c r="A53" s="70" t="s">
        <v>91</v>
      </c>
      <c r="B53" s="69">
        <f>POWER((F53/$J$53)*100, 2)</f>
        <v>116.26151175135735</v>
      </c>
      <c r="C53" s="70">
        <f>SUM(B53:B63)</f>
        <v>2097.4612618588362</v>
      </c>
      <c r="D53" s="69"/>
      <c r="E53" s="69" t="s">
        <v>81</v>
      </c>
      <c r="F53" s="69">
        <v>512.16700000000003</v>
      </c>
      <c r="G53" s="80">
        <f>(F53/$J$53)</f>
        <v>0.10782463157894738</v>
      </c>
      <c r="H53" s="69"/>
      <c r="I53" s="69"/>
      <c r="J53" s="148">
        <v>4750</v>
      </c>
      <c r="K53" s="69"/>
    </row>
    <row r="54" spans="1:11" x14ac:dyDescent="0.25">
      <c r="A54" s="11" t="s">
        <v>91</v>
      </c>
      <c r="B54" s="13">
        <f>POWER((F54/$J$53)*100, 2)</f>
        <v>5.3186069916897498</v>
      </c>
      <c r="E54" t="s">
        <v>93</v>
      </c>
      <c r="F54" s="13">
        <v>109.545</v>
      </c>
      <c r="G54" s="28">
        <f>(F54/$J$53)</f>
        <v>2.3062105263157894E-2</v>
      </c>
      <c r="J54" s="76"/>
    </row>
    <row r="55" spans="1:11" x14ac:dyDescent="0.25">
      <c r="A55" s="11" t="s">
        <v>91</v>
      </c>
      <c r="B55" s="13">
        <f t="shared" ref="B55:B63" si="8">POWER((F55/$J$53)*100, 2)</f>
        <v>71.128094674349057</v>
      </c>
      <c r="E55" t="s">
        <v>83</v>
      </c>
      <c r="F55" s="13">
        <v>400.60300000000001</v>
      </c>
      <c r="G55" s="28">
        <f t="shared" ref="G55:G63" si="9">(F55/$J$53)</f>
        <v>8.4337473684210532E-2</v>
      </c>
      <c r="J55" s="76"/>
    </row>
    <row r="56" spans="1:11" x14ac:dyDescent="0.25">
      <c r="A56" s="11" t="s">
        <v>91</v>
      </c>
      <c r="B56" s="13">
        <f t="shared" si="8"/>
        <v>7.4903047091412747</v>
      </c>
      <c r="E56" t="s">
        <v>15</v>
      </c>
      <c r="F56" s="13">
        <v>130</v>
      </c>
      <c r="G56" s="28">
        <f t="shared" si="9"/>
        <v>2.736842105263158E-2</v>
      </c>
      <c r="J56" s="76"/>
    </row>
    <row r="57" spans="1:11" x14ac:dyDescent="0.25">
      <c r="A57" s="11" t="s">
        <v>91</v>
      </c>
      <c r="B57" s="13">
        <f t="shared" si="8"/>
        <v>0</v>
      </c>
      <c r="E57" t="s">
        <v>94</v>
      </c>
      <c r="F57" s="13"/>
      <c r="G57" s="28">
        <f t="shared" si="9"/>
        <v>0</v>
      </c>
      <c r="J57" s="76"/>
    </row>
    <row r="58" spans="1:11" x14ac:dyDescent="0.25">
      <c r="A58" s="11" t="s">
        <v>91</v>
      </c>
      <c r="B58" s="13">
        <f t="shared" si="8"/>
        <v>5.0066796675900275E-3</v>
      </c>
      <c r="E58" t="s">
        <v>24</v>
      </c>
      <c r="F58" s="13">
        <v>3.3610000000000002</v>
      </c>
      <c r="G58" s="28">
        <f t="shared" si="9"/>
        <v>7.0757894736842106E-4</v>
      </c>
      <c r="J58" s="76"/>
    </row>
    <row r="59" spans="1:11" x14ac:dyDescent="0.25">
      <c r="A59" s="11" t="s">
        <v>91</v>
      </c>
      <c r="B59" s="13">
        <f t="shared" si="8"/>
        <v>0.39889196675900274</v>
      </c>
      <c r="E59" t="s">
        <v>36</v>
      </c>
      <c r="F59" s="13">
        <v>30</v>
      </c>
      <c r="G59" s="28">
        <f t="shared" si="9"/>
        <v>6.3157894736842104E-3</v>
      </c>
      <c r="J59" s="76"/>
    </row>
    <row r="60" spans="1:11" x14ac:dyDescent="0.25">
      <c r="A60" s="11" t="s">
        <v>91</v>
      </c>
      <c r="B60" s="13">
        <f t="shared" si="8"/>
        <v>3.8457274238227146E-2</v>
      </c>
      <c r="E60" t="s">
        <v>92</v>
      </c>
      <c r="F60" s="13">
        <v>9.3149999999999995</v>
      </c>
      <c r="G60" s="28">
        <f t="shared" si="9"/>
        <v>1.9610526315789471E-3</v>
      </c>
      <c r="J60" s="76"/>
    </row>
    <row r="61" spans="1:11" x14ac:dyDescent="0.25">
      <c r="A61" s="11" t="s">
        <v>91</v>
      </c>
      <c r="B61" s="13">
        <f t="shared" si="8"/>
        <v>443.21329639889188</v>
      </c>
      <c r="E61" t="s">
        <v>16</v>
      </c>
      <c r="F61" s="13">
        <v>1000</v>
      </c>
      <c r="G61" s="28">
        <f t="shared" si="9"/>
        <v>0.21052631578947367</v>
      </c>
      <c r="J61" s="76"/>
    </row>
    <row r="62" spans="1:11" x14ac:dyDescent="0.25">
      <c r="A62" s="11" t="s">
        <v>91</v>
      </c>
      <c r="B62" s="13">
        <f t="shared" si="8"/>
        <v>867.45750692520778</v>
      </c>
      <c r="E62" t="s">
        <v>31</v>
      </c>
      <c r="F62" s="13">
        <v>1399</v>
      </c>
      <c r="G62" s="28">
        <f t="shared" si="9"/>
        <v>0.29452631578947369</v>
      </c>
      <c r="J62" s="76"/>
    </row>
    <row r="63" spans="1:11" x14ac:dyDescent="0.25">
      <c r="A63" s="150" t="s">
        <v>91</v>
      </c>
      <c r="B63" s="12">
        <f t="shared" si="8"/>
        <v>586.14958448753453</v>
      </c>
      <c r="C63" s="150"/>
      <c r="D63" s="12"/>
      <c r="E63" s="12" t="s">
        <v>38</v>
      </c>
      <c r="F63" s="12">
        <v>1150</v>
      </c>
      <c r="G63" s="27">
        <f t="shared" si="9"/>
        <v>0.24210526315789474</v>
      </c>
      <c r="H63" s="12"/>
      <c r="I63" s="12"/>
      <c r="J63" s="147"/>
      <c r="K63" s="12"/>
    </row>
    <row r="64" spans="1:11" x14ac:dyDescent="0.25">
      <c r="A64" s="11" t="s">
        <v>96</v>
      </c>
      <c r="B64">
        <v>3.3057851239669419E-4</v>
      </c>
      <c r="C64" s="11">
        <v>1116.5478884297518</v>
      </c>
      <c r="E64" s="114" t="s">
        <v>130</v>
      </c>
      <c r="F64">
        <v>20</v>
      </c>
      <c r="G64" s="21">
        <v>1.8181818181818181E-4</v>
      </c>
      <c r="J64" s="11">
        <v>110000</v>
      </c>
    </row>
    <row r="65" spans="1:7" x14ac:dyDescent="0.25">
      <c r="A65" s="11" t="s">
        <v>96</v>
      </c>
      <c r="B65">
        <v>8.2644628099173546E-5</v>
      </c>
      <c r="E65" s="114" t="s">
        <v>17</v>
      </c>
      <c r="F65">
        <v>10</v>
      </c>
      <c r="G65" s="21">
        <v>9.0909090909090904E-5</v>
      </c>
    </row>
    <row r="66" spans="1:7" x14ac:dyDescent="0.25">
      <c r="A66" s="11" t="s">
        <v>96</v>
      </c>
      <c r="B66">
        <v>0.27610247933884291</v>
      </c>
      <c r="E66" s="114" t="s">
        <v>97</v>
      </c>
      <c r="F66">
        <v>578</v>
      </c>
      <c r="G66" s="21">
        <v>5.2545454545454544E-3</v>
      </c>
    </row>
    <row r="67" spans="1:7" x14ac:dyDescent="0.25">
      <c r="A67" s="11" t="s">
        <v>96</v>
      </c>
      <c r="B67">
        <v>0.43560000000000004</v>
      </c>
      <c r="E67" s="114" t="s">
        <v>81</v>
      </c>
      <c r="F67">
        <v>726</v>
      </c>
      <c r="G67" s="21">
        <v>6.6E-3</v>
      </c>
    </row>
    <row r="68" spans="1:7" x14ac:dyDescent="0.25">
      <c r="A68" s="11" t="s">
        <v>96</v>
      </c>
      <c r="B68">
        <v>0.51187520661157027</v>
      </c>
      <c r="E68" s="114" t="s">
        <v>5</v>
      </c>
      <c r="F68">
        <v>787</v>
      </c>
      <c r="G68" s="21">
        <v>7.1545454545454542E-3</v>
      </c>
    </row>
    <row r="69" spans="1:7" x14ac:dyDescent="0.25">
      <c r="A69" s="11" t="s">
        <v>96</v>
      </c>
      <c r="B69">
        <v>0.16000000000000003</v>
      </c>
      <c r="E69" s="114" t="s">
        <v>131</v>
      </c>
      <c r="F69">
        <v>440</v>
      </c>
      <c r="G69" s="21">
        <v>4.0000000000000001E-3</v>
      </c>
    </row>
    <row r="70" spans="1:7" x14ac:dyDescent="0.25">
      <c r="A70" s="11" t="s">
        <v>96</v>
      </c>
      <c r="B70">
        <v>8.0449586776859497E-2</v>
      </c>
      <c r="E70" s="114" t="s">
        <v>98</v>
      </c>
      <c r="F70">
        <v>312</v>
      </c>
      <c r="G70" s="21">
        <v>2.8363636363636364E-3</v>
      </c>
    </row>
    <row r="71" spans="1:7" x14ac:dyDescent="0.25">
      <c r="A71" s="11" t="s">
        <v>96</v>
      </c>
      <c r="B71">
        <v>1.5944801652892562</v>
      </c>
      <c r="E71" s="114" t="s">
        <v>132</v>
      </c>
      <c r="F71">
        <v>1389</v>
      </c>
      <c r="G71" s="21">
        <v>1.2627272727272727E-2</v>
      </c>
    </row>
    <row r="72" spans="1:7" x14ac:dyDescent="0.25">
      <c r="A72" s="11" t="s">
        <v>96</v>
      </c>
      <c r="B72">
        <v>0.48492231404958686</v>
      </c>
      <c r="E72" s="114" t="s">
        <v>99</v>
      </c>
      <c r="F72">
        <v>766</v>
      </c>
      <c r="G72" s="21">
        <v>6.9636363636363637E-3</v>
      </c>
    </row>
    <row r="73" spans="1:7" x14ac:dyDescent="0.25">
      <c r="A73" s="11" t="s">
        <v>96</v>
      </c>
      <c r="E73" s="114" t="s">
        <v>100</v>
      </c>
    </row>
    <row r="74" spans="1:7" x14ac:dyDescent="0.25">
      <c r="A74" s="11" t="s">
        <v>96</v>
      </c>
      <c r="B74">
        <v>0.63130247933884298</v>
      </c>
      <c r="E74" s="114" t="s">
        <v>39</v>
      </c>
      <c r="F74">
        <v>874</v>
      </c>
      <c r="G74" s="21">
        <v>7.9454545454545455E-3</v>
      </c>
    </row>
    <row r="75" spans="1:7" x14ac:dyDescent="0.25">
      <c r="A75" s="11" t="s">
        <v>96</v>
      </c>
      <c r="B75">
        <v>0.72869504132231422</v>
      </c>
      <c r="E75" s="114" t="s">
        <v>6</v>
      </c>
      <c r="F75">
        <v>939</v>
      </c>
      <c r="G75" s="21">
        <v>8.5363636363636371E-3</v>
      </c>
    </row>
    <row r="76" spans="1:7" x14ac:dyDescent="0.25">
      <c r="A76" s="11" t="s">
        <v>96</v>
      </c>
      <c r="B76">
        <v>8.5157851239669416E-2</v>
      </c>
      <c r="E76" s="114" t="s">
        <v>101</v>
      </c>
      <c r="F76">
        <v>321</v>
      </c>
      <c r="G76" s="21">
        <v>2.918181818181818E-3</v>
      </c>
    </row>
    <row r="77" spans="1:7" x14ac:dyDescent="0.25">
      <c r="A77" s="11" t="s">
        <v>96</v>
      </c>
      <c r="B77">
        <v>3.2801652892561987E-3</v>
      </c>
      <c r="E77" s="114" t="s">
        <v>102</v>
      </c>
      <c r="F77">
        <v>63</v>
      </c>
      <c r="G77" s="21">
        <v>5.7272727272727271E-4</v>
      </c>
    </row>
    <row r="78" spans="1:7" x14ac:dyDescent="0.25">
      <c r="A78" s="11" t="s">
        <v>96</v>
      </c>
      <c r="B78">
        <v>11.082846280991735</v>
      </c>
      <c r="E78" s="114" t="s">
        <v>82</v>
      </c>
      <c r="F78">
        <v>3662</v>
      </c>
      <c r="G78" s="21">
        <v>3.3290909090909093E-2</v>
      </c>
    </row>
    <row r="79" spans="1:7" x14ac:dyDescent="0.25">
      <c r="A79" s="11" t="s">
        <v>96</v>
      </c>
      <c r="B79">
        <v>820.04132231404958</v>
      </c>
      <c r="E79" s="114" t="s">
        <v>15</v>
      </c>
      <c r="F79">
        <v>31500</v>
      </c>
      <c r="G79" s="21">
        <v>0.28636363636363638</v>
      </c>
    </row>
    <row r="80" spans="1:7" x14ac:dyDescent="0.25">
      <c r="A80" s="11" t="s">
        <v>96</v>
      </c>
      <c r="B80">
        <v>9.6396694214876018E-3</v>
      </c>
      <c r="E80" s="114" t="s">
        <v>103</v>
      </c>
      <c r="F80">
        <v>108</v>
      </c>
      <c r="G80" s="21">
        <v>9.8181818181818179E-4</v>
      </c>
    </row>
    <row r="81" spans="1:7" x14ac:dyDescent="0.25">
      <c r="A81" s="11" t="s">
        <v>96</v>
      </c>
      <c r="B81">
        <v>5.7599999999999998E-2</v>
      </c>
      <c r="E81" s="114" t="s">
        <v>33</v>
      </c>
      <c r="F81">
        <v>264</v>
      </c>
      <c r="G81" s="21">
        <v>2.3999999999999998E-3</v>
      </c>
    </row>
    <row r="82" spans="1:7" x14ac:dyDescent="0.25">
      <c r="A82" s="11" t="s">
        <v>96</v>
      </c>
      <c r="B82">
        <v>3.6446280991735543E-4</v>
      </c>
      <c r="E82" s="114" t="s">
        <v>142</v>
      </c>
      <c r="F82">
        <v>21</v>
      </c>
      <c r="G82" s="21">
        <v>1.9090909090909092E-4</v>
      </c>
    </row>
    <row r="83" spans="1:7" x14ac:dyDescent="0.25">
      <c r="A83" s="11" t="s">
        <v>96</v>
      </c>
      <c r="B83">
        <v>4.5640495867768589E-2</v>
      </c>
      <c r="E83" s="114" t="s">
        <v>105</v>
      </c>
      <c r="F83">
        <v>235</v>
      </c>
      <c r="G83" s="21">
        <v>2.1363636363636363E-3</v>
      </c>
    </row>
    <row r="84" spans="1:7" x14ac:dyDescent="0.25">
      <c r="A84" s="11" t="s">
        <v>96</v>
      </c>
      <c r="E84" s="114" t="s">
        <v>133</v>
      </c>
    </row>
    <row r="85" spans="1:7" x14ac:dyDescent="0.25">
      <c r="A85" s="11" t="s">
        <v>96</v>
      </c>
      <c r="B85">
        <v>2.6480165289256195</v>
      </c>
      <c r="E85" s="114" t="s">
        <v>106</v>
      </c>
      <c r="F85">
        <v>1790</v>
      </c>
      <c r="G85" s="21">
        <v>1.6272727272727272E-2</v>
      </c>
    </row>
    <row r="86" spans="1:7" x14ac:dyDescent="0.25">
      <c r="A86" s="11" t="s">
        <v>96</v>
      </c>
      <c r="B86">
        <v>5.4223140495867775E-3</v>
      </c>
      <c r="E86" s="114" t="s">
        <v>107</v>
      </c>
      <c r="F86">
        <v>81</v>
      </c>
      <c r="G86" s="21">
        <v>7.3636363636363634E-4</v>
      </c>
    </row>
    <row r="87" spans="1:7" x14ac:dyDescent="0.25">
      <c r="A87" s="11" t="s">
        <v>96</v>
      </c>
      <c r="B87">
        <v>4.899999999999999E-3</v>
      </c>
      <c r="E87" s="114" t="s">
        <v>134</v>
      </c>
      <c r="F87">
        <v>77</v>
      </c>
      <c r="G87" s="21">
        <v>6.9999999999999999E-4</v>
      </c>
    </row>
    <row r="88" spans="1:7" x14ac:dyDescent="0.25">
      <c r="A88" s="11" t="s">
        <v>96</v>
      </c>
      <c r="B88">
        <v>1.0986851239669424</v>
      </c>
      <c r="E88" s="114" t="s">
        <v>19</v>
      </c>
      <c r="F88">
        <v>1153</v>
      </c>
      <c r="G88" s="21">
        <v>1.0481818181818182E-2</v>
      </c>
    </row>
    <row r="89" spans="1:7" x14ac:dyDescent="0.25">
      <c r="A89" s="11" t="s">
        <v>96</v>
      </c>
      <c r="B89">
        <v>1.2913223140495866E-2</v>
      </c>
      <c r="E89" s="114" t="s">
        <v>94</v>
      </c>
      <c r="F89">
        <v>125</v>
      </c>
      <c r="G89" s="21">
        <v>1.1363636363636363E-3</v>
      </c>
    </row>
    <row r="90" spans="1:7" x14ac:dyDescent="0.25">
      <c r="A90" s="11" t="s">
        <v>96</v>
      </c>
      <c r="B90">
        <v>6.4932305785123976</v>
      </c>
      <c r="E90" s="114" t="s">
        <v>108</v>
      </c>
      <c r="F90">
        <v>2803</v>
      </c>
      <c r="G90" s="21">
        <v>2.5481818181818182E-2</v>
      </c>
    </row>
    <row r="91" spans="1:7" x14ac:dyDescent="0.25">
      <c r="A91" s="11" t="s">
        <v>96</v>
      </c>
      <c r="B91">
        <v>1.2503305785123963E-2</v>
      </c>
      <c r="E91" s="114" t="s">
        <v>21</v>
      </c>
      <c r="F91">
        <v>123</v>
      </c>
      <c r="G91" s="21">
        <v>1.1181818181818181E-3</v>
      </c>
    </row>
    <row r="92" spans="1:7" x14ac:dyDescent="0.25">
      <c r="A92" s="11" t="s">
        <v>96</v>
      </c>
      <c r="B92">
        <v>4.4482644628099172E-2</v>
      </c>
      <c r="E92" s="114" t="s">
        <v>22</v>
      </c>
      <c r="F92">
        <v>232</v>
      </c>
      <c r="G92" s="21">
        <v>2.109090909090909E-3</v>
      </c>
    </row>
    <row r="93" spans="1:7" x14ac:dyDescent="0.25">
      <c r="A93" s="11" t="s">
        <v>96</v>
      </c>
      <c r="E93" s="114" t="s">
        <v>109</v>
      </c>
    </row>
    <row r="94" spans="1:7" x14ac:dyDescent="0.25">
      <c r="A94" s="11" t="s">
        <v>96</v>
      </c>
      <c r="B94">
        <v>83.439920661157032</v>
      </c>
      <c r="E94" s="114" t="s">
        <v>9</v>
      </c>
      <c r="F94">
        <v>10048</v>
      </c>
      <c r="G94" s="21">
        <v>9.1345454545454549E-2</v>
      </c>
    </row>
    <row r="95" spans="1:7" x14ac:dyDescent="0.25">
      <c r="A95" s="11" t="s">
        <v>96</v>
      </c>
      <c r="B95">
        <v>14.92768595041322</v>
      </c>
      <c r="E95" s="114" t="s">
        <v>23</v>
      </c>
      <c r="F95">
        <v>4250</v>
      </c>
      <c r="G95" s="21">
        <v>3.8636363636363635E-2</v>
      </c>
    </row>
    <row r="96" spans="1:7" x14ac:dyDescent="0.25">
      <c r="A96" s="11" t="s">
        <v>96</v>
      </c>
      <c r="B96">
        <v>1.0274586776859504</v>
      </c>
      <c r="E96" s="114" t="s">
        <v>24</v>
      </c>
      <c r="F96">
        <v>1115</v>
      </c>
      <c r="G96" s="21">
        <v>1.0136363636363636E-2</v>
      </c>
    </row>
    <row r="97" spans="1:7" x14ac:dyDescent="0.25">
      <c r="A97" s="11" t="s">
        <v>96</v>
      </c>
      <c r="E97" s="114" t="s">
        <v>135</v>
      </c>
    </row>
    <row r="98" spans="1:7" x14ac:dyDescent="0.25">
      <c r="A98" s="11" t="s">
        <v>96</v>
      </c>
      <c r="E98" s="114" t="s">
        <v>110</v>
      </c>
    </row>
    <row r="99" spans="1:7" x14ac:dyDescent="0.25">
      <c r="A99" s="11" t="s">
        <v>96</v>
      </c>
      <c r="E99" s="114" t="s">
        <v>136</v>
      </c>
    </row>
    <row r="100" spans="1:7" x14ac:dyDescent="0.25">
      <c r="A100" s="11" t="s">
        <v>96</v>
      </c>
      <c r="B100">
        <v>0.18646694214876033</v>
      </c>
      <c r="E100" s="114" t="s">
        <v>25</v>
      </c>
      <c r="F100">
        <v>475</v>
      </c>
      <c r="G100" s="21">
        <v>4.3181818181818182E-3</v>
      </c>
    </row>
    <row r="101" spans="1:7" x14ac:dyDescent="0.25">
      <c r="A101" s="11" t="s">
        <v>96</v>
      </c>
      <c r="B101">
        <v>0.9303479338842976</v>
      </c>
      <c r="E101" s="114" t="s">
        <v>111</v>
      </c>
      <c r="F101">
        <v>1061</v>
      </c>
      <c r="G101" s="21">
        <v>9.6454545454545456E-3</v>
      </c>
    </row>
    <row r="102" spans="1:7" x14ac:dyDescent="0.25">
      <c r="A102" s="11" t="s">
        <v>96</v>
      </c>
      <c r="B102">
        <v>8.2644628099173556E-3</v>
      </c>
      <c r="E102" s="114" t="s">
        <v>137</v>
      </c>
      <c r="F102">
        <v>100</v>
      </c>
      <c r="G102" s="21">
        <v>9.0909090909090909E-4</v>
      </c>
    </row>
    <row r="103" spans="1:7" x14ac:dyDescent="0.25">
      <c r="A103" s="11" t="s">
        <v>96</v>
      </c>
      <c r="B103">
        <v>1.1703305785123968E-2</v>
      </c>
      <c r="E103" s="114" t="s">
        <v>112</v>
      </c>
      <c r="F103">
        <v>119</v>
      </c>
      <c r="G103" s="21">
        <v>1.0818181818181818E-3</v>
      </c>
    </row>
    <row r="104" spans="1:7" x14ac:dyDescent="0.25">
      <c r="A104" s="11" t="s">
        <v>96</v>
      </c>
      <c r="B104">
        <v>0.16292231404958682</v>
      </c>
      <c r="E104" s="114" t="s">
        <v>113</v>
      </c>
      <c r="F104">
        <v>444</v>
      </c>
      <c r="G104" s="21">
        <v>4.0363636363636365E-3</v>
      </c>
    </row>
    <row r="105" spans="1:7" x14ac:dyDescent="0.25">
      <c r="A105" s="11" t="s">
        <v>96</v>
      </c>
      <c r="B105">
        <v>0.27514793388429754</v>
      </c>
      <c r="E105" s="114" t="s">
        <v>114</v>
      </c>
      <c r="F105">
        <v>577</v>
      </c>
      <c r="G105" s="21">
        <v>5.2454545454545453E-3</v>
      </c>
    </row>
    <row r="106" spans="1:7" x14ac:dyDescent="0.25">
      <c r="A106" s="11" t="s">
        <v>96</v>
      </c>
      <c r="B106">
        <v>0.17639999999999997</v>
      </c>
      <c r="E106" s="114" t="s">
        <v>115</v>
      </c>
      <c r="F106">
        <v>462</v>
      </c>
      <c r="G106" s="21">
        <v>4.1999999999999997E-3</v>
      </c>
    </row>
    <row r="107" spans="1:7" x14ac:dyDescent="0.25">
      <c r="A107" s="11" t="s">
        <v>96</v>
      </c>
      <c r="B107">
        <v>0.68438016528925605</v>
      </c>
      <c r="E107" s="114" t="s">
        <v>26</v>
      </c>
      <c r="F107">
        <v>910</v>
      </c>
      <c r="G107" s="21">
        <v>8.2727272727272719E-3</v>
      </c>
    </row>
    <row r="108" spans="1:7" x14ac:dyDescent="0.25">
      <c r="A108" s="11" t="s">
        <v>96</v>
      </c>
      <c r="B108">
        <v>0.15927355371900828</v>
      </c>
      <c r="E108" s="114" t="s">
        <v>56</v>
      </c>
      <c r="F108">
        <v>439</v>
      </c>
      <c r="G108" s="21">
        <v>3.990909090909091E-3</v>
      </c>
    </row>
    <row r="109" spans="1:7" x14ac:dyDescent="0.25">
      <c r="A109" s="11" t="s">
        <v>96</v>
      </c>
      <c r="B109">
        <v>2.53099173553719</v>
      </c>
      <c r="E109" s="114" t="s">
        <v>138</v>
      </c>
      <c r="F109">
        <v>1750</v>
      </c>
      <c r="G109" s="21">
        <v>1.5909090909090907E-2</v>
      </c>
    </row>
    <row r="110" spans="1:7" x14ac:dyDescent="0.25">
      <c r="A110" s="11" t="s">
        <v>96</v>
      </c>
      <c r="B110">
        <v>1.3540495867768594E-2</v>
      </c>
      <c r="E110" s="114" t="s">
        <v>116</v>
      </c>
      <c r="F110">
        <v>128</v>
      </c>
      <c r="G110" s="21">
        <v>1.1636363636363637E-3</v>
      </c>
    </row>
    <row r="111" spans="1:7" x14ac:dyDescent="0.25">
      <c r="A111" s="11" t="s">
        <v>96</v>
      </c>
      <c r="E111" s="114" t="s">
        <v>139</v>
      </c>
    </row>
    <row r="112" spans="1:7" x14ac:dyDescent="0.25">
      <c r="A112" s="11" t="s">
        <v>96</v>
      </c>
      <c r="B112">
        <v>0.10356694214876035</v>
      </c>
      <c r="E112" s="114" t="s">
        <v>117</v>
      </c>
      <c r="F112">
        <v>354</v>
      </c>
      <c r="G112" s="21">
        <v>3.2181818181818184E-3</v>
      </c>
    </row>
    <row r="113" spans="1:7" x14ac:dyDescent="0.25">
      <c r="A113" s="11" t="s">
        <v>96</v>
      </c>
      <c r="B113">
        <v>4.5912801652892572</v>
      </c>
      <c r="E113" s="114" t="s">
        <v>28</v>
      </c>
      <c r="F113">
        <v>2357</v>
      </c>
      <c r="G113" s="21">
        <v>2.1427272727272729E-2</v>
      </c>
    </row>
    <row r="114" spans="1:7" x14ac:dyDescent="0.25">
      <c r="A114" s="11" t="s">
        <v>96</v>
      </c>
      <c r="E114" s="114" t="s">
        <v>92</v>
      </c>
    </row>
    <row r="115" spans="1:7" x14ac:dyDescent="0.25">
      <c r="A115" s="11" t="s">
        <v>96</v>
      </c>
      <c r="B115">
        <v>3.0023438016528923</v>
      </c>
      <c r="E115" s="114" t="s">
        <v>118</v>
      </c>
      <c r="F115">
        <v>1906</v>
      </c>
      <c r="G115" s="21">
        <v>1.7327272727272726E-2</v>
      </c>
    </row>
    <row r="116" spans="1:7" x14ac:dyDescent="0.25">
      <c r="A116" s="11" t="s">
        <v>96</v>
      </c>
      <c r="B116">
        <v>4.9607438016528935E-2</v>
      </c>
      <c r="E116" s="114" t="s">
        <v>85</v>
      </c>
      <c r="F116">
        <v>245</v>
      </c>
      <c r="G116" s="21">
        <v>2.2272727272727275E-3</v>
      </c>
    </row>
    <row r="117" spans="1:7" x14ac:dyDescent="0.25">
      <c r="A117" s="11" t="s">
        <v>96</v>
      </c>
      <c r="B117">
        <v>1.1605165289256196</v>
      </c>
      <c r="E117" s="114" t="s">
        <v>119</v>
      </c>
      <c r="F117">
        <v>1185</v>
      </c>
      <c r="G117" s="21">
        <v>1.0772727272727272E-2</v>
      </c>
    </row>
    <row r="118" spans="1:7" x14ac:dyDescent="0.25">
      <c r="A118" s="11" t="s">
        <v>96</v>
      </c>
      <c r="B118">
        <v>1.1507438016528926</v>
      </c>
      <c r="E118" s="114" t="s">
        <v>29</v>
      </c>
      <c r="F118">
        <v>1180</v>
      </c>
      <c r="G118" s="21">
        <v>1.0727272727272728E-2</v>
      </c>
    </row>
    <row r="119" spans="1:7" x14ac:dyDescent="0.25">
      <c r="A119" s="11" t="s">
        <v>96</v>
      </c>
      <c r="B119">
        <v>68.43801652892563</v>
      </c>
      <c r="E119" s="114" t="s">
        <v>16</v>
      </c>
      <c r="F119">
        <v>9100</v>
      </c>
      <c r="G119" s="21">
        <v>8.2727272727272733E-2</v>
      </c>
    </row>
    <row r="120" spans="1:7" x14ac:dyDescent="0.25">
      <c r="A120" s="11" t="s">
        <v>96</v>
      </c>
      <c r="B120">
        <v>2.5107842975206611</v>
      </c>
      <c r="E120" s="114" t="s">
        <v>54</v>
      </c>
      <c r="F120">
        <v>1743</v>
      </c>
      <c r="G120" s="21">
        <v>1.5845454545454545E-2</v>
      </c>
    </row>
    <row r="121" spans="1:7" x14ac:dyDescent="0.25">
      <c r="A121" s="11" t="s">
        <v>96</v>
      </c>
      <c r="B121">
        <v>3.1768595041322309E-3</v>
      </c>
      <c r="E121" s="114" t="s">
        <v>37</v>
      </c>
      <c r="F121">
        <v>62</v>
      </c>
      <c r="G121" s="21">
        <v>5.636363636363636E-4</v>
      </c>
    </row>
    <row r="122" spans="1:7" x14ac:dyDescent="0.25">
      <c r="A122" s="11" t="s">
        <v>96</v>
      </c>
      <c r="B122">
        <v>6.8548760330578523E-2</v>
      </c>
      <c r="E122" s="114" t="s">
        <v>120</v>
      </c>
      <c r="F122">
        <v>288</v>
      </c>
      <c r="G122" s="21">
        <v>2.6181818181818181E-3</v>
      </c>
    </row>
    <row r="123" spans="1:7" x14ac:dyDescent="0.25">
      <c r="A123" s="11" t="s">
        <v>96</v>
      </c>
      <c r="B123">
        <v>0.20086694214876027</v>
      </c>
      <c r="E123" s="114" t="s">
        <v>121</v>
      </c>
      <c r="F123">
        <v>493</v>
      </c>
      <c r="G123" s="21">
        <v>4.4818181818181814E-3</v>
      </c>
    </row>
    <row r="124" spans="1:7" x14ac:dyDescent="0.25">
      <c r="A124" s="11" t="s">
        <v>96</v>
      </c>
      <c r="B124">
        <v>0.15423471074380163</v>
      </c>
      <c r="E124" s="114" t="s">
        <v>32</v>
      </c>
      <c r="F124">
        <v>432</v>
      </c>
      <c r="G124" s="21">
        <v>3.9272727272727272E-3</v>
      </c>
    </row>
    <row r="125" spans="1:7" x14ac:dyDescent="0.25">
      <c r="A125" s="11" t="s">
        <v>96</v>
      </c>
      <c r="B125">
        <v>6.9504132231404956E-4</v>
      </c>
      <c r="E125" s="114" t="s">
        <v>122</v>
      </c>
      <c r="F125">
        <v>29</v>
      </c>
      <c r="G125" s="21">
        <v>2.6363636363636362E-4</v>
      </c>
    </row>
    <row r="126" spans="1:7" x14ac:dyDescent="0.25">
      <c r="A126" s="11" t="s">
        <v>96</v>
      </c>
      <c r="B126">
        <v>2.1422314049586777E-2</v>
      </c>
      <c r="E126" s="114" t="s">
        <v>123</v>
      </c>
      <c r="F126">
        <v>161</v>
      </c>
      <c r="G126" s="21">
        <v>1.4636363636363636E-3</v>
      </c>
    </row>
    <row r="127" spans="1:7" x14ac:dyDescent="0.25">
      <c r="A127" s="11" t="s">
        <v>96</v>
      </c>
      <c r="B127">
        <v>1E-4</v>
      </c>
      <c r="E127" s="114" t="s">
        <v>124</v>
      </c>
      <c r="F127">
        <v>11</v>
      </c>
      <c r="G127" s="21">
        <v>1E-4</v>
      </c>
    </row>
    <row r="128" spans="1:7" x14ac:dyDescent="0.25">
      <c r="A128" s="11" t="s">
        <v>96</v>
      </c>
      <c r="B128">
        <v>1.8595041322314051E-4</v>
      </c>
      <c r="E128" s="114" t="s">
        <v>140</v>
      </c>
      <c r="F128">
        <v>15</v>
      </c>
      <c r="G128" s="21">
        <v>1.3636363636363637E-4</v>
      </c>
    </row>
    <row r="129" spans="1:11" x14ac:dyDescent="0.25">
      <c r="A129" s="11" t="s">
        <v>96</v>
      </c>
      <c r="B129">
        <v>10.292430578512398</v>
      </c>
      <c r="E129" s="114" t="s">
        <v>125</v>
      </c>
      <c r="F129">
        <v>3529</v>
      </c>
      <c r="G129" s="21">
        <v>3.2081818181818184E-2</v>
      </c>
    </row>
    <row r="130" spans="1:11" x14ac:dyDescent="0.25">
      <c r="A130" s="11" t="s">
        <v>96</v>
      </c>
      <c r="B130">
        <v>6.9025619834710727E-2</v>
      </c>
      <c r="E130" s="114" t="s">
        <v>31</v>
      </c>
      <c r="F130">
        <v>289</v>
      </c>
      <c r="G130" s="21">
        <v>2.6272727272727272E-3</v>
      </c>
    </row>
    <row r="131" spans="1:11" x14ac:dyDescent="0.25">
      <c r="A131" s="11" t="s">
        <v>96</v>
      </c>
      <c r="B131">
        <v>1.8595041322314054E-2</v>
      </c>
      <c r="E131" s="114" t="s">
        <v>141</v>
      </c>
      <c r="F131">
        <v>150</v>
      </c>
      <c r="G131" s="21">
        <v>1.3636363636363637E-3</v>
      </c>
    </row>
    <row r="132" spans="1:11" x14ac:dyDescent="0.25">
      <c r="A132" s="11" t="s">
        <v>96</v>
      </c>
      <c r="B132">
        <v>12.570247933884298</v>
      </c>
      <c r="E132" s="114" t="s">
        <v>126</v>
      </c>
      <c r="F132">
        <v>3900</v>
      </c>
      <c r="G132" s="21">
        <v>3.5454545454545454E-2</v>
      </c>
    </row>
    <row r="133" spans="1:11" x14ac:dyDescent="0.25">
      <c r="A133" s="11" t="s">
        <v>96</v>
      </c>
      <c r="B133">
        <v>0.14648016528925623</v>
      </c>
      <c r="E133" s="114" t="s">
        <v>127</v>
      </c>
      <c r="F133">
        <v>421</v>
      </c>
      <c r="G133" s="21">
        <v>3.8272727272727273E-3</v>
      </c>
    </row>
    <row r="134" spans="1:11" x14ac:dyDescent="0.25">
      <c r="A134" s="11" t="s">
        <v>96</v>
      </c>
      <c r="B134">
        <v>0.90077355371900847</v>
      </c>
      <c r="E134" s="114" t="s">
        <v>128</v>
      </c>
      <c r="F134">
        <v>1044</v>
      </c>
      <c r="G134" s="21">
        <v>9.4909090909090915E-3</v>
      </c>
    </row>
    <row r="135" spans="1:11" x14ac:dyDescent="0.25">
      <c r="A135" s="11" t="s">
        <v>96</v>
      </c>
      <c r="B135">
        <v>59.010330578512395</v>
      </c>
      <c r="E135" s="114" t="s">
        <v>38</v>
      </c>
      <c r="F135">
        <v>8450</v>
      </c>
      <c r="G135" s="21">
        <v>7.6818181818181813E-2</v>
      </c>
    </row>
    <row r="136" spans="1:11" x14ac:dyDescent="0.25">
      <c r="A136" s="11" t="s">
        <v>96</v>
      </c>
      <c r="B136">
        <v>0.54894628099173559</v>
      </c>
      <c r="E136" s="114" t="s">
        <v>129</v>
      </c>
      <c r="F136">
        <v>815</v>
      </c>
      <c r="G136" s="21">
        <v>7.4090909090909094E-3</v>
      </c>
    </row>
    <row r="137" spans="1:11" x14ac:dyDescent="0.25">
      <c r="A137" s="11" t="s">
        <v>96</v>
      </c>
      <c r="B137">
        <v>0.4428297520661158</v>
      </c>
      <c r="E137" s="114" t="s">
        <v>12</v>
      </c>
      <c r="F137">
        <v>732</v>
      </c>
      <c r="G137" s="21">
        <v>6.6545454545454547E-3</v>
      </c>
    </row>
    <row r="138" spans="1:11" x14ac:dyDescent="0.25">
      <c r="A138" s="11" t="s">
        <v>96</v>
      </c>
      <c r="B138">
        <v>5.289256198347107E-3</v>
      </c>
      <c r="E138" s="114" t="s">
        <v>47</v>
      </c>
      <c r="F138">
        <v>80</v>
      </c>
      <c r="G138" s="21">
        <v>7.2727272727272723E-4</v>
      </c>
    </row>
    <row r="139" spans="1:11" x14ac:dyDescent="0.25">
      <c r="A139" s="150" t="s">
        <v>96</v>
      </c>
      <c r="B139" s="131">
        <v>2.5000000000000005E-3</v>
      </c>
      <c r="C139" s="150"/>
      <c r="D139" s="131"/>
      <c r="E139" s="153" t="s">
        <v>86</v>
      </c>
      <c r="F139" s="131">
        <v>55</v>
      </c>
      <c r="G139" s="128">
        <v>5.0000000000000001E-4</v>
      </c>
      <c r="H139" s="131"/>
      <c r="I139" s="131"/>
      <c r="J139" s="150"/>
      <c r="K139" s="131"/>
    </row>
    <row r="140" spans="1:11" x14ac:dyDescent="0.25">
      <c r="A140" s="11" t="s">
        <v>149</v>
      </c>
      <c r="B140" s="117">
        <v>200.14205659999999</v>
      </c>
      <c r="C140" s="151">
        <v>1702.0830000000001</v>
      </c>
      <c r="E140" s="127" t="s">
        <v>99</v>
      </c>
      <c r="F140" s="118">
        <v>4230</v>
      </c>
      <c r="G140" s="115">
        <v>0.14149999999999999</v>
      </c>
      <c r="J140" s="11">
        <v>29900</v>
      </c>
    </row>
    <row r="141" spans="1:11" x14ac:dyDescent="0.25">
      <c r="A141" s="11" t="s">
        <v>149</v>
      </c>
      <c r="B141" s="117">
        <v>1.9315328839999999</v>
      </c>
      <c r="C141" s="114"/>
      <c r="E141" s="127" t="s">
        <v>6</v>
      </c>
      <c r="F141" s="114">
        <v>416</v>
      </c>
      <c r="G141" s="115">
        <v>1.3899999999999999E-2</v>
      </c>
    </row>
    <row r="142" spans="1:11" x14ac:dyDescent="0.25">
      <c r="A142" s="11" t="s">
        <v>149</v>
      </c>
      <c r="B142" s="117">
        <v>927.09047999999996</v>
      </c>
      <c r="C142" s="114"/>
      <c r="E142" s="127" t="s">
        <v>82</v>
      </c>
      <c r="F142" s="118">
        <v>9104</v>
      </c>
      <c r="G142" s="115">
        <v>0.30449999999999999</v>
      </c>
    </row>
    <row r="143" spans="1:11" x14ac:dyDescent="0.25">
      <c r="A143" s="11" t="s">
        <v>149</v>
      </c>
      <c r="B143" s="117">
        <v>3.5454748829999998</v>
      </c>
      <c r="C143" s="114"/>
      <c r="E143" s="127" t="s">
        <v>151</v>
      </c>
      <c r="F143" s="114">
        <v>563</v>
      </c>
      <c r="G143" s="115">
        <v>1.8800000000000001E-2</v>
      </c>
    </row>
    <row r="144" spans="1:11" x14ac:dyDescent="0.25">
      <c r="A144" s="11" t="s">
        <v>149</v>
      </c>
      <c r="B144" s="117">
        <v>4.7258979209999996</v>
      </c>
      <c r="C144" s="114"/>
      <c r="E144" s="127" t="s">
        <v>15</v>
      </c>
      <c r="F144" s="114">
        <v>650</v>
      </c>
      <c r="G144" s="115">
        <v>2.1700000000000001E-2</v>
      </c>
    </row>
    <row r="145" spans="1:10" x14ac:dyDescent="0.25">
      <c r="A145" s="11" t="s">
        <v>149</v>
      </c>
      <c r="B145" s="117">
        <v>0</v>
      </c>
      <c r="C145" s="114"/>
      <c r="E145" s="127" t="s">
        <v>152</v>
      </c>
      <c r="F145" s="114"/>
      <c r="G145" s="115"/>
    </row>
    <row r="146" spans="1:10" x14ac:dyDescent="0.25">
      <c r="A146" s="11" t="s">
        <v>149</v>
      </c>
      <c r="B146" s="117">
        <v>142.07459979999999</v>
      </c>
      <c r="C146" s="114"/>
      <c r="E146" s="127" t="s">
        <v>94</v>
      </c>
      <c r="F146" s="118">
        <v>3564</v>
      </c>
      <c r="G146" s="115">
        <v>0.1192</v>
      </c>
    </row>
    <row r="147" spans="1:10" x14ac:dyDescent="0.25">
      <c r="A147" s="11" t="s">
        <v>149</v>
      </c>
      <c r="B147" s="117">
        <v>42.970436569999997</v>
      </c>
      <c r="C147" s="114"/>
      <c r="E147" s="127" t="s">
        <v>136</v>
      </c>
      <c r="F147" s="118">
        <v>1960</v>
      </c>
      <c r="G147" s="115">
        <v>6.5600000000000006E-2</v>
      </c>
    </row>
    <row r="148" spans="1:10" x14ac:dyDescent="0.25">
      <c r="A148" s="11" t="s">
        <v>149</v>
      </c>
      <c r="B148" s="117">
        <v>15.94653304</v>
      </c>
      <c r="C148" s="114"/>
      <c r="E148" s="127" t="s">
        <v>153</v>
      </c>
      <c r="F148" s="118">
        <v>1194</v>
      </c>
      <c r="G148" s="115">
        <v>3.9899999999999998E-2</v>
      </c>
    </row>
    <row r="149" spans="1:10" x14ac:dyDescent="0.25">
      <c r="A149" s="11" t="s">
        <v>149</v>
      </c>
      <c r="B149" s="117">
        <v>334.07036829999998</v>
      </c>
      <c r="C149" s="114"/>
      <c r="E149" s="127" t="s">
        <v>16</v>
      </c>
      <c r="F149" s="118">
        <v>5465</v>
      </c>
      <c r="G149" s="115">
        <v>0.18279999999999999</v>
      </c>
    </row>
    <row r="150" spans="1:10" x14ac:dyDescent="0.25">
      <c r="A150" s="11" t="s">
        <v>149</v>
      </c>
      <c r="B150" s="117">
        <v>3.9513860699999999</v>
      </c>
      <c r="C150" s="114"/>
      <c r="E150" s="127" t="s">
        <v>32</v>
      </c>
      <c r="F150" s="114">
        <v>594</v>
      </c>
      <c r="G150" s="115">
        <v>1.9900000000000001E-2</v>
      </c>
    </row>
    <row r="151" spans="1:10" x14ac:dyDescent="0.25">
      <c r="A151" s="11" t="s">
        <v>149</v>
      </c>
      <c r="B151" s="117">
        <v>1.1185559999999999E-3</v>
      </c>
      <c r="C151" s="114"/>
      <c r="E151" s="127" t="s">
        <v>126</v>
      </c>
      <c r="F151" s="114">
        <v>10</v>
      </c>
      <c r="G151" s="115">
        <v>2.9999999999999997E-4</v>
      </c>
    </row>
    <row r="152" spans="1:10" x14ac:dyDescent="0.25">
      <c r="A152" s="11" t="s">
        <v>149</v>
      </c>
      <c r="B152" s="117">
        <v>12.098298679999999</v>
      </c>
      <c r="C152" s="114"/>
      <c r="E152" s="127" t="s">
        <v>128</v>
      </c>
      <c r="F152" s="118">
        <v>1040</v>
      </c>
      <c r="G152" s="115">
        <v>3.4799999999999998E-2</v>
      </c>
    </row>
    <row r="153" spans="1:10" x14ac:dyDescent="0.25">
      <c r="A153" s="150" t="s">
        <v>149</v>
      </c>
      <c r="B153" s="152">
        <v>13.53452422</v>
      </c>
      <c r="C153" s="153"/>
      <c r="D153" s="12"/>
      <c r="E153" s="12" t="s">
        <v>38</v>
      </c>
      <c r="F153" s="196">
        <v>1100</v>
      </c>
      <c r="G153" s="119">
        <v>3.6799999999999999E-2</v>
      </c>
      <c r="H153" s="12"/>
      <c r="I153" s="12"/>
      <c r="J153" s="150"/>
    </row>
    <row r="154" spans="1:10" x14ac:dyDescent="0.25">
      <c r="A154" s="11" t="s">
        <v>155</v>
      </c>
      <c r="B154" s="146">
        <f>POWER((F154/$J$154)*100, 2)</f>
        <v>0</v>
      </c>
      <c r="C154" s="11">
        <f>SUM(B154:B197)</f>
        <v>1361.0109747514939</v>
      </c>
      <c r="D154" s="146"/>
      <c r="E154" s="146" t="s">
        <v>17</v>
      </c>
      <c r="F154" s="110"/>
      <c r="H154" s="146"/>
      <c r="I154" s="146"/>
      <c r="J154" s="146">
        <f>43000+80</f>
        <v>43080</v>
      </c>
    </row>
    <row r="155" spans="1:10" x14ac:dyDescent="0.25">
      <c r="A155" s="11" t="s">
        <v>155</v>
      </c>
      <c r="B155" s="146">
        <f t="shared" ref="B155:B197" si="10">POWER((F155/$J$154)*100, 2)</f>
        <v>0.38412372653843463</v>
      </c>
      <c r="D155" s="146"/>
      <c r="E155" s="146" t="s">
        <v>97</v>
      </c>
      <c r="F155" s="110">
        <v>267</v>
      </c>
      <c r="G155" s="21">
        <f>F155/$J$154</f>
        <v>6.1977715877437325E-3</v>
      </c>
      <c r="H155" s="146"/>
      <c r="I155" s="146"/>
      <c r="J155" s="76"/>
    </row>
    <row r="156" spans="1:10" x14ac:dyDescent="0.25">
      <c r="A156" s="11" t="s">
        <v>155</v>
      </c>
      <c r="B156" s="146">
        <f t="shared" si="10"/>
        <v>1.2570219815178341</v>
      </c>
      <c r="D156" s="146"/>
      <c r="E156" s="146" t="s">
        <v>5</v>
      </c>
      <c r="F156" s="110">
        <v>483</v>
      </c>
      <c r="G156" s="21">
        <f t="shared" ref="G156:G197" si="11">F156/$J$154</f>
        <v>1.1211699164345404E-2</v>
      </c>
      <c r="H156" s="146"/>
      <c r="I156" s="146"/>
      <c r="J156" s="76"/>
    </row>
    <row r="157" spans="1:10" x14ac:dyDescent="0.25">
      <c r="A157" s="11" t="s">
        <v>155</v>
      </c>
      <c r="B157" s="146">
        <f t="shared" si="10"/>
        <v>21.660943256009634</v>
      </c>
      <c r="D157" s="146"/>
      <c r="E157" s="146" t="s">
        <v>6</v>
      </c>
      <c r="F157" s="110">
        <v>2005</v>
      </c>
      <c r="G157" s="21">
        <f t="shared" si="11"/>
        <v>4.6541318477251625E-2</v>
      </c>
      <c r="H157" s="146"/>
      <c r="I157" s="146"/>
      <c r="J157" s="76"/>
    </row>
    <row r="158" spans="1:10" x14ac:dyDescent="0.25">
      <c r="A158" s="11" t="s">
        <v>155</v>
      </c>
      <c r="B158" s="146">
        <f t="shared" si="10"/>
        <v>2.2765402020296073E-6</v>
      </c>
      <c r="D158" s="146"/>
      <c r="E158" s="146" t="s">
        <v>168</v>
      </c>
      <c r="F158" s="110">
        <v>0.65</v>
      </c>
      <c r="G158" s="21">
        <f t="shared" si="11"/>
        <v>1.5088207985143919E-5</v>
      </c>
      <c r="H158" s="146"/>
      <c r="I158" s="146"/>
      <c r="J158" s="76"/>
    </row>
    <row r="159" spans="1:10" x14ac:dyDescent="0.25">
      <c r="A159" s="11" t="s">
        <v>155</v>
      </c>
      <c r="B159" s="146">
        <f t="shared" si="10"/>
        <v>0.77806486431497091</v>
      </c>
      <c r="D159" s="146"/>
      <c r="E159" s="146" t="s">
        <v>82</v>
      </c>
      <c r="F159" s="110">
        <v>380</v>
      </c>
      <c r="G159" s="21">
        <f t="shared" si="11"/>
        <v>8.820798514391829E-3</v>
      </c>
      <c r="H159" s="146"/>
      <c r="I159" s="146"/>
      <c r="J159" s="76"/>
    </row>
    <row r="160" spans="1:10" x14ac:dyDescent="0.25">
      <c r="A160" s="11" t="s">
        <v>155</v>
      </c>
      <c r="B160" s="146">
        <f t="shared" si="10"/>
        <v>1.4003876530373842E-4</v>
      </c>
      <c r="D160" s="146"/>
      <c r="E160" s="146" t="s">
        <v>83</v>
      </c>
      <c r="F160" s="110">
        <v>5.0979999999999999</v>
      </c>
      <c r="G160" s="21">
        <f t="shared" si="11"/>
        <v>1.1833797585886723E-4</v>
      </c>
      <c r="H160" s="146"/>
      <c r="I160" s="146"/>
      <c r="J160" s="76"/>
    </row>
    <row r="161" spans="1:10" x14ac:dyDescent="0.25">
      <c r="A161" s="11" t="s">
        <v>155</v>
      </c>
      <c r="B161" s="146">
        <f t="shared" si="10"/>
        <v>307.14433814483482</v>
      </c>
      <c r="D161" s="146"/>
      <c r="E161" s="146" t="s">
        <v>15</v>
      </c>
      <c r="F161" s="110">
        <v>7550</v>
      </c>
      <c r="G161" s="21">
        <f t="shared" si="11"/>
        <v>0.17525533890436398</v>
      </c>
      <c r="H161" s="146"/>
      <c r="I161" s="146"/>
      <c r="J161" s="76"/>
    </row>
    <row r="162" spans="1:10" x14ac:dyDescent="0.25">
      <c r="A162" s="11" t="s">
        <v>155</v>
      </c>
      <c r="B162" s="146">
        <f t="shared" si="10"/>
        <v>0.15027320637728689</v>
      </c>
      <c r="D162" s="146"/>
      <c r="E162" s="146" t="s">
        <v>156</v>
      </c>
      <c r="F162" s="110">
        <v>167</v>
      </c>
      <c r="G162" s="21">
        <f t="shared" si="11"/>
        <v>3.8765088207985145E-3</v>
      </c>
      <c r="H162" s="146"/>
      <c r="I162" s="146"/>
      <c r="J162" s="76"/>
    </row>
    <row r="163" spans="1:10" x14ac:dyDescent="0.25">
      <c r="A163" s="11" t="s">
        <v>155</v>
      </c>
      <c r="B163" s="146">
        <f t="shared" si="10"/>
        <v>3.4484869332519487E-4</v>
      </c>
      <c r="D163" s="146"/>
      <c r="E163" s="146" t="s">
        <v>103</v>
      </c>
      <c r="F163" s="110">
        <v>8</v>
      </c>
      <c r="G163" s="21">
        <f t="shared" si="11"/>
        <v>1.8570102135561745E-4</v>
      </c>
      <c r="H163" s="146"/>
      <c r="I163" s="146"/>
      <c r="J163" s="76"/>
    </row>
    <row r="164" spans="1:10" x14ac:dyDescent="0.25">
      <c r="A164" s="11" t="s">
        <v>155</v>
      </c>
      <c r="B164" s="146">
        <f t="shared" si="10"/>
        <v>2.1522006950425419</v>
      </c>
      <c r="D164" s="146"/>
      <c r="E164" s="146" t="s">
        <v>106</v>
      </c>
      <c r="F164" s="110">
        <v>632</v>
      </c>
      <c r="G164" s="21">
        <f t="shared" si="11"/>
        <v>1.467038068709378E-2</v>
      </c>
      <c r="H164" s="146"/>
      <c r="I164" s="146"/>
      <c r="J164" s="76"/>
    </row>
    <row r="165" spans="1:10" x14ac:dyDescent="0.25">
      <c r="A165" s="11" t="s">
        <v>155</v>
      </c>
      <c r="B165" s="146">
        <f t="shared" si="10"/>
        <v>0.45315273607263895</v>
      </c>
      <c r="D165" s="146"/>
      <c r="E165" s="146" t="s">
        <v>164</v>
      </c>
      <c r="F165" s="110">
        <v>290</v>
      </c>
      <c r="G165" s="21">
        <f t="shared" si="11"/>
        <v>6.7316620241411329E-3</v>
      </c>
      <c r="H165" s="146"/>
      <c r="I165" s="146"/>
      <c r="J165" s="76"/>
    </row>
    <row r="166" spans="1:10" x14ac:dyDescent="0.25">
      <c r="A166" s="11" t="s">
        <v>155</v>
      </c>
      <c r="B166" s="146">
        <f t="shared" si="10"/>
        <v>0.64133774567236446</v>
      </c>
      <c r="D166" s="146"/>
      <c r="E166" s="146" t="s">
        <v>9</v>
      </c>
      <c r="F166" s="110">
        <v>345</v>
      </c>
      <c r="G166" s="21">
        <f t="shared" si="11"/>
        <v>8.0083565459610033E-3</v>
      </c>
      <c r="H166" s="146"/>
      <c r="I166" s="146"/>
      <c r="J166" s="76"/>
    </row>
    <row r="167" spans="1:10" x14ac:dyDescent="0.25">
      <c r="A167" s="11" t="s">
        <v>155</v>
      </c>
      <c r="B167" s="146">
        <f t="shared" si="10"/>
        <v>0</v>
      </c>
      <c r="D167" s="146"/>
      <c r="E167" s="146" t="s">
        <v>23</v>
      </c>
      <c r="F167" s="110"/>
      <c r="H167" s="146"/>
      <c r="I167" s="146"/>
      <c r="J167" s="76"/>
    </row>
    <row r="168" spans="1:10" x14ac:dyDescent="0.25">
      <c r="A168" s="11" t="s">
        <v>155</v>
      </c>
      <c r="B168" s="146">
        <f t="shared" si="10"/>
        <v>2.8503899807660639E-3</v>
      </c>
      <c r="D168" s="146"/>
      <c r="E168" s="146" t="s">
        <v>24</v>
      </c>
      <c r="F168" s="110">
        <v>23</v>
      </c>
      <c r="G168" s="21">
        <f t="shared" si="11"/>
        <v>5.3389043639740018E-4</v>
      </c>
      <c r="H168" s="146"/>
      <c r="I168" s="146"/>
      <c r="J168" s="76"/>
    </row>
    <row r="169" spans="1:10" x14ac:dyDescent="0.25">
      <c r="A169" s="11" t="s">
        <v>155</v>
      </c>
      <c r="B169" s="146">
        <f t="shared" si="10"/>
        <v>5.3882608332061698E-6</v>
      </c>
      <c r="D169" s="146"/>
      <c r="E169" s="146" t="s">
        <v>135</v>
      </c>
      <c r="F169" s="110">
        <v>1</v>
      </c>
      <c r="G169" s="21">
        <f t="shared" si="11"/>
        <v>2.3212627669452181E-5</v>
      </c>
      <c r="H169" s="146"/>
      <c r="I169" s="146"/>
      <c r="J169" s="76"/>
    </row>
    <row r="170" spans="1:10" x14ac:dyDescent="0.25">
      <c r="A170" s="11" t="s">
        <v>155</v>
      </c>
      <c r="B170" s="146">
        <f t="shared" si="10"/>
        <v>5.6059465708676983</v>
      </c>
      <c r="D170" s="146"/>
      <c r="E170" s="146" t="s">
        <v>136</v>
      </c>
      <c r="F170" s="110">
        <v>1020</v>
      </c>
      <c r="G170" s="21">
        <f t="shared" si="11"/>
        <v>2.3676880222841225E-2</v>
      </c>
      <c r="H170" s="146"/>
      <c r="I170" s="146"/>
      <c r="J170" s="76"/>
    </row>
    <row r="171" spans="1:10" x14ac:dyDescent="0.25">
      <c r="A171" s="11" t="s">
        <v>155</v>
      </c>
      <c r="B171" s="146">
        <f t="shared" si="10"/>
        <v>24.446000574173073</v>
      </c>
      <c r="D171" s="146"/>
      <c r="E171" s="146" t="s">
        <v>153</v>
      </c>
      <c r="F171" s="110">
        <v>2130</v>
      </c>
      <c r="G171" s="21">
        <f t="shared" si="11"/>
        <v>4.944289693593315E-2</v>
      </c>
      <c r="H171" s="146"/>
      <c r="I171" s="146"/>
      <c r="J171" s="76"/>
    </row>
    <row r="172" spans="1:10" x14ac:dyDescent="0.25">
      <c r="A172" s="11" t="s">
        <v>155</v>
      </c>
      <c r="B172" s="146">
        <f t="shared" si="10"/>
        <v>7.7806486431497108E-3</v>
      </c>
      <c r="D172" s="146"/>
      <c r="E172" s="146" t="s">
        <v>36</v>
      </c>
      <c r="F172" s="110">
        <v>38</v>
      </c>
      <c r="G172" s="21">
        <f t="shared" si="11"/>
        <v>8.8207985143918296E-4</v>
      </c>
      <c r="H172" s="146"/>
      <c r="I172" s="146"/>
      <c r="J172" s="76"/>
    </row>
    <row r="173" spans="1:10" x14ac:dyDescent="0.25">
      <c r="A173" s="11" t="s">
        <v>155</v>
      </c>
      <c r="B173" s="146">
        <f t="shared" si="10"/>
        <v>4.8629054019685682E-2</v>
      </c>
      <c r="D173" s="146"/>
      <c r="E173" s="146" t="s">
        <v>137</v>
      </c>
      <c r="F173" s="110">
        <v>95</v>
      </c>
      <c r="G173" s="21">
        <f t="shared" si="11"/>
        <v>2.2051996285979572E-3</v>
      </c>
      <c r="H173" s="146"/>
      <c r="I173" s="146"/>
      <c r="J173" s="76"/>
    </row>
    <row r="174" spans="1:10" x14ac:dyDescent="0.25">
      <c r="A174" s="11" t="s">
        <v>155</v>
      </c>
      <c r="B174" s="146">
        <f t="shared" si="10"/>
        <v>1.4669540118403802E-5</v>
      </c>
      <c r="D174" s="146"/>
      <c r="E174" s="146" t="s">
        <v>56</v>
      </c>
      <c r="F174" s="110">
        <v>1.65</v>
      </c>
      <c r="G174" s="21">
        <f t="shared" si="11"/>
        <v>3.8300835654596101E-5</v>
      </c>
      <c r="H174" s="146"/>
      <c r="I174" s="146"/>
      <c r="J174" s="76"/>
    </row>
    <row r="175" spans="1:10" x14ac:dyDescent="0.25">
      <c r="A175" s="11" t="s">
        <v>155</v>
      </c>
      <c r="B175" s="146">
        <f t="shared" si="10"/>
        <v>296.97817711256465</v>
      </c>
      <c r="D175" s="146"/>
      <c r="E175" s="146" t="s">
        <v>165</v>
      </c>
      <c r="F175" s="110">
        <v>7424</v>
      </c>
      <c r="G175" s="21">
        <f t="shared" si="11"/>
        <v>0.17233054781801299</v>
      </c>
      <c r="H175" s="146"/>
      <c r="I175" s="146"/>
      <c r="J175" s="76"/>
    </row>
    <row r="176" spans="1:10" x14ac:dyDescent="0.25">
      <c r="A176" s="11" t="s">
        <v>155</v>
      </c>
      <c r="B176" s="146">
        <f t="shared" si="10"/>
        <v>3.6424643232473705E-3</v>
      </c>
      <c r="D176" s="146"/>
      <c r="E176" s="146" t="s">
        <v>157</v>
      </c>
      <c r="F176" s="110">
        <v>26</v>
      </c>
      <c r="G176" s="21">
        <f t="shared" si="11"/>
        <v>6.0352831940575671E-4</v>
      </c>
      <c r="H176" s="146"/>
      <c r="I176" s="146"/>
      <c r="J176" s="76"/>
    </row>
    <row r="177" spans="1:10" x14ac:dyDescent="0.25">
      <c r="A177" s="11" t="s">
        <v>155</v>
      </c>
      <c r="B177" s="146">
        <f t="shared" si="10"/>
        <v>0</v>
      </c>
      <c r="D177" s="146"/>
      <c r="E177" s="146" t="s">
        <v>28</v>
      </c>
      <c r="F177" s="110"/>
      <c r="H177" s="146"/>
      <c r="I177" s="146"/>
      <c r="J177" s="76"/>
    </row>
    <row r="178" spans="1:10" x14ac:dyDescent="0.25">
      <c r="A178" s="11" t="s">
        <v>155</v>
      </c>
      <c r="B178" s="146">
        <f t="shared" si="10"/>
        <v>7.2629499305560926E-4</v>
      </c>
      <c r="D178" s="146"/>
      <c r="E178" s="146" t="s">
        <v>92</v>
      </c>
      <c r="F178" s="110">
        <v>11.61</v>
      </c>
      <c r="G178" s="21">
        <f t="shared" si="11"/>
        <v>2.6949860724233981E-4</v>
      </c>
      <c r="H178" s="146"/>
      <c r="I178" s="146"/>
      <c r="J178" s="76"/>
    </row>
    <row r="179" spans="1:10" x14ac:dyDescent="0.25">
      <c r="A179" s="11" t="s">
        <v>155</v>
      </c>
      <c r="B179" s="146">
        <f t="shared" si="10"/>
        <v>9.8201053685182449E-2</v>
      </c>
      <c r="D179" s="146"/>
      <c r="E179" s="146" t="s">
        <v>158</v>
      </c>
      <c r="F179" s="110">
        <v>135</v>
      </c>
      <c r="G179" s="21">
        <f t="shared" si="11"/>
        <v>3.1337047353760445E-3</v>
      </c>
      <c r="H179" s="146"/>
      <c r="I179" s="146"/>
      <c r="J179" s="76"/>
    </row>
    <row r="180" spans="1:10" x14ac:dyDescent="0.25">
      <c r="A180" s="11" t="s">
        <v>155</v>
      </c>
      <c r="B180" s="146">
        <f t="shared" si="10"/>
        <v>86.2121733312987</v>
      </c>
      <c r="D180" s="146"/>
      <c r="E180" s="146" t="s">
        <v>16</v>
      </c>
      <c r="F180" s="110">
        <v>4000</v>
      </c>
      <c r="G180" s="21">
        <f t="shared" si="11"/>
        <v>9.2850510677808723E-2</v>
      </c>
      <c r="H180" s="146"/>
      <c r="I180" s="146"/>
      <c r="J180" s="76"/>
    </row>
    <row r="181" spans="1:10" x14ac:dyDescent="0.25">
      <c r="A181" s="11" t="s">
        <v>155</v>
      </c>
      <c r="B181" s="146">
        <f t="shared" si="10"/>
        <v>2.1392796994471213</v>
      </c>
      <c r="D181" s="146"/>
      <c r="E181" s="146" t="s">
        <v>159</v>
      </c>
      <c r="F181" s="110">
        <v>630.1</v>
      </c>
      <c r="G181" s="21">
        <f t="shared" si="11"/>
        <v>1.4626276694521821E-2</v>
      </c>
      <c r="H181" s="146"/>
      <c r="I181" s="146"/>
      <c r="J181" s="76"/>
    </row>
    <row r="182" spans="1:10" x14ac:dyDescent="0.25">
      <c r="A182" s="11" t="s">
        <v>155</v>
      </c>
      <c r="B182" s="146">
        <f t="shared" si="10"/>
        <v>5.7164059179484266</v>
      </c>
      <c r="D182" s="146"/>
      <c r="E182" s="146" t="s">
        <v>121</v>
      </c>
      <c r="F182" s="110">
        <v>1030</v>
      </c>
      <c r="G182" s="21">
        <f t="shared" si="11"/>
        <v>2.3909006499535746E-2</v>
      </c>
      <c r="H182" s="146"/>
      <c r="I182" s="146"/>
      <c r="J182" s="76"/>
    </row>
    <row r="183" spans="1:10" x14ac:dyDescent="0.25">
      <c r="A183" s="11" t="s">
        <v>155</v>
      </c>
      <c r="B183" s="146">
        <f t="shared" si="10"/>
        <v>1.065170799247195E-3</v>
      </c>
      <c r="D183" s="146"/>
      <c r="E183" s="146" t="s">
        <v>160</v>
      </c>
      <c r="F183" s="110">
        <v>14.06</v>
      </c>
      <c r="G183" s="21">
        <f t="shared" si="11"/>
        <v>3.2636954503249767E-4</v>
      </c>
      <c r="H183" s="146"/>
      <c r="I183" s="146"/>
      <c r="J183" s="76"/>
    </row>
    <row r="184" spans="1:10" x14ac:dyDescent="0.25">
      <c r="A184" s="11" t="s">
        <v>155</v>
      </c>
      <c r="B184" s="146">
        <f t="shared" si="10"/>
        <v>3.0308967186784712</v>
      </c>
      <c r="D184" s="146"/>
      <c r="E184" s="146" t="s">
        <v>123</v>
      </c>
      <c r="F184" s="110">
        <v>750</v>
      </c>
      <c r="G184" s="21">
        <f t="shared" si="11"/>
        <v>1.7409470752089137E-2</v>
      </c>
      <c r="H184" s="146"/>
      <c r="I184" s="146"/>
      <c r="J184" s="76"/>
    </row>
    <row r="185" spans="1:10" x14ac:dyDescent="0.25">
      <c r="A185" s="11" t="s">
        <v>155</v>
      </c>
      <c r="B185" s="146">
        <f t="shared" si="10"/>
        <v>6.5197956081794659E-6</v>
      </c>
      <c r="D185" s="146"/>
      <c r="E185" s="146" t="s">
        <v>46</v>
      </c>
      <c r="F185" s="110">
        <v>1.1000000000000001</v>
      </c>
      <c r="G185" s="21">
        <f t="shared" si="11"/>
        <v>2.5533890436397401E-5</v>
      </c>
      <c r="H185" s="146"/>
      <c r="I185" s="146"/>
      <c r="J185" s="76"/>
    </row>
    <row r="186" spans="1:10" x14ac:dyDescent="0.25">
      <c r="A186" s="11" t="s">
        <v>155</v>
      </c>
      <c r="B186" s="146">
        <f t="shared" si="10"/>
        <v>9.3695928802538776E-5</v>
      </c>
      <c r="D186" s="146"/>
      <c r="E186" s="146" t="s">
        <v>161</v>
      </c>
      <c r="F186" s="110">
        <v>4.17</v>
      </c>
      <c r="G186" s="21">
        <f t="shared" si="11"/>
        <v>9.67966573816156E-5</v>
      </c>
      <c r="H186" s="146"/>
      <c r="I186" s="146"/>
      <c r="J186" s="76"/>
    </row>
    <row r="187" spans="1:10" x14ac:dyDescent="0.25">
      <c r="A187" s="11" t="s">
        <v>155</v>
      </c>
      <c r="B187" s="146">
        <f t="shared" si="10"/>
        <v>1.5135624680476132</v>
      </c>
      <c r="D187" s="146"/>
      <c r="E187" s="146" t="s">
        <v>162</v>
      </c>
      <c r="F187" s="110">
        <v>530</v>
      </c>
      <c r="G187" s="21">
        <f t="shared" si="11"/>
        <v>1.2302692664809656E-2</v>
      </c>
      <c r="H187" s="146"/>
      <c r="I187" s="146"/>
      <c r="J187" s="76"/>
    </row>
    <row r="188" spans="1:10" x14ac:dyDescent="0.25">
      <c r="A188" s="11" t="s">
        <v>155</v>
      </c>
      <c r="B188" s="146">
        <f t="shared" si="10"/>
        <v>28.503899807660648</v>
      </c>
      <c r="D188" s="146"/>
      <c r="E188" s="146" t="s">
        <v>166</v>
      </c>
      <c r="F188" s="110">
        <v>2300</v>
      </c>
      <c r="G188" s="21">
        <f t="shared" si="11"/>
        <v>5.3389043639740022E-2</v>
      </c>
      <c r="H188" s="146"/>
      <c r="I188" s="146"/>
      <c r="J188" s="76"/>
    </row>
    <row r="189" spans="1:10" x14ac:dyDescent="0.25">
      <c r="A189" s="11" t="s">
        <v>155</v>
      </c>
      <c r="B189" s="146">
        <f t="shared" si="10"/>
        <v>571.64059179484275</v>
      </c>
      <c r="D189" s="146"/>
      <c r="E189" s="146" t="s">
        <v>38</v>
      </c>
      <c r="F189" s="110">
        <v>10300</v>
      </c>
      <c r="G189" s="21">
        <f t="shared" si="11"/>
        <v>0.23909006499535748</v>
      </c>
      <c r="H189" s="146"/>
      <c r="I189" s="146"/>
      <c r="J189" s="76"/>
    </row>
    <row r="190" spans="1:10" x14ac:dyDescent="0.25">
      <c r="A190" s="11" t="s">
        <v>155</v>
      </c>
      <c r="B190" s="146">
        <f t="shared" si="10"/>
        <v>5.5949599070287924E-2</v>
      </c>
      <c r="D190" s="146"/>
      <c r="E190" s="146" t="s">
        <v>129</v>
      </c>
      <c r="F190" s="110">
        <v>101.9</v>
      </c>
      <c r="G190" s="21">
        <f t="shared" si="11"/>
        <v>2.3653667595171773E-3</v>
      </c>
      <c r="H190" s="146"/>
      <c r="I190" s="146"/>
      <c r="J190" s="76"/>
    </row>
    <row r="191" spans="1:10" x14ac:dyDescent="0.25">
      <c r="A191" s="11" t="s">
        <v>155</v>
      </c>
      <c r="B191" s="146">
        <f t="shared" si="10"/>
        <v>3.0308967186784712E-2</v>
      </c>
      <c r="D191" s="146"/>
      <c r="E191" s="146" t="s">
        <v>12</v>
      </c>
      <c r="F191" s="110">
        <v>75</v>
      </c>
      <c r="G191" s="21">
        <f t="shared" si="11"/>
        <v>1.7409470752089136E-3</v>
      </c>
      <c r="H191" s="146"/>
      <c r="I191" s="146"/>
      <c r="J191" s="76"/>
    </row>
    <row r="192" spans="1:10" x14ac:dyDescent="0.25">
      <c r="A192" s="11" t="s">
        <v>155</v>
      </c>
      <c r="B192" s="146">
        <f t="shared" si="10"/>
        <v>0.32607599258230463</v>
      </c>
      <c r="D192" s="146"/>
      <c r="E192" s="146" t="s">
        <v>47</v>
      </c>
      <c r="F192" s="110">
        <v>246</v>
      </c>
      <c r="G192" s="21">
        <f t="shared" si="11"/>
        <v>5.7103064066852368E-3</v>
      </c>
      <c r="H192" s="146"/>
      <c r="I192" s="146"/>
      <c r="J192" s="76"/>
    </row>
    <row r="193" spans="1:10" x14ac:dyDescent="0.25">
      <c r="A193" s="11" t="s">
        <v>155</v>
      </c>
      <c r="B193" s="146">
        <f t="shared" si="10"/>
        <v>0</v>
      </c>
      <c r="D193" s="146"/>
      <c r="E193" s="146" t="s">
        <v>86</v>
      </c>
      <c r="F193" s="146"/>
      <c r="H193" s="146"/>
      <c r="I193" s="146"/>
      <c r="J193" s="76"/>
    </row>
    <row r="194" spans="1:10" x14ac:dyDescent="0.25">
      <c r="A194" s="11" t="s">
        <v>155</v>
      </c>
      <c r="B194" s="146">
        <f t="shared" si="10"/>
        <v>0</v>
      </c>
      <c r="D194" s="146"/>
      <c r="E194" s="146" t="s">
        <v>81</v>
      </c>
      <c r="F194" s="110"/>
      <c r="H194" s="146"/>
      <c r="I194" s="146"/>
      <c r="J194" s="76"/>
    </row>
    <row r="195" spans="1:10" x14ac:dyDescent="0.25">
      <c r="A195" s="11" t="s">
        <v>155</v>
      </c>
      <c r="B195" s="146">
        <f t="shared" si="10"/>
        <v>3.4484869332519487E-4</v>
      </c>
      <c r="D195" s="146"/>
      <c r="E195" s="146" t="s">
        <v>19</v>
      </c>
      <c r="F195" s="110">
        <v>8</v>
      </c>
      <c r="G195" s="21">
        <f t="shared" si="11"/>
        <v>1.8570102135561745E-4</v>
      </c>
      <c r="H195" s="146"/>
      <c r="I195" s="146"/>
      <c r="J195" s="76"/>
    </row>
    <row r="196" spans="1:10" x14ac:dyDescent="0.25">
      <c r="A196" s="11" t="s">
        <v>155</v>
      </c>
      <c r="B196" s="146">
        <f t="shared" si="10"/>
        <v>0</v>
      </c>
      <c r="D196" s="146"/>
      <c r="E196" s="146" t="s">
        <v>94</v>
      </c>
      <c r="F196" s="110"/>
      <c r="H196" s="146"/>
      <c r="I196" s="146"/>
      <c r="J196" s="76"/>
    </row>
    <row r="197" spans="1:10" x14ac:dyDescent="0.25">
      <c r="A197" s="150" t="s">
        <v>155</v>
      </c>
      <c r="B197" s="12">
        <f t="shared" si="10"/>
        <v>2.6402478082710235E-2</v>
      </c>
      <c r="C197" s="150"/>
      <c r="D197" s="12"/>
      <c r="E197" s="12" t="s">
        <v>163</v>
      </c>
      <c r="F197" s="140">
        <v>70</v>
      </c>
      <c r="G197" s="27">
        <f t="shared" si="11"/>
        <v>1.6248839368616526E-3</v>
      </c>
      <c r="H197" s="12"/>
      <c r="I197" s="12"/>
      <c r="J197" s="147"/>
    </row>
    <row r="198" spans="1:10" x14ac:dyDescent="0.25">
      <c r="A198" s="11" t="s">
        <v>169</v>
      </c>
      <c r="B198" s="117">
        <v>2.0734202850000001</v>
      </c>
      <c r="C198" s="151">
        <v>809.72329999999999</v>
      </c>
      <c r="D198" s="188"/>
      <c r="E198" s="114" t="s">
        <v>5</v>
      </c>
      <c r="F198" s="114">
        <v>923</v>
      </c>
      <c r="G198" s="115">
        <v>1.44E-2</v>
      </c>
      <c r="J198" s="203">
        <v>64100</v>
      </c>
    </row>
    <row r="199" spans="1:10" x14ac:dyDescent="0.25">
      <c r="A199" s="11" t="s">
        <v>169</v>
      </c>
      <c r="B199" s="117">
        <v>198.36591129999999</v>
      </c>
      <c r="C199" s="114"/>
      <c r="D199" s="188"/>
      <c r="E199" s="114" t="s">
        <v>82</v>
      </c>
      <c r="F199" s="118">
        <v>9028</v>
      </c>
      <c r="G199" s="115">
        <v>0.14083999999999999</v>
      </c>
      <c r="J199" s="114"/>
    </row>
    <row r="200" spans="1:10" x14ac:dyDescent="0.25">
      <c r="A200" s="11" t="s">
        <v>169</v>
      </c>
      <c r="B200" s="117">
        <v>5.2020998780000003</v>
      </c>
      <c r="C200" s="114"/>
      <c r="D200" s="188"/>
      <c r="E200" s="114" t="s">
        <v>83</v>
      </c>
      <c r="F200" s="118">
        <v>1462</v>
      </c>
      <c r="G200" s="115">
        <v>2.281E-2</v>
      </c>
      <c r="J200" s="114"/>
    </row>
    <row r="201" spans="1:10" x14ac:dyDescent="0.25">
      <c r="A201" s="11" t="s">
        <v>169</v>
      </c>
      <c r="B201" s="117">
        <v>102.8278261</v>
      </c>
      <c r="C201" s="114"/>
      <c r="D201" s="188"/>
      <c r="E201" s="114" t="s">
        <v>15</v>
      </c>
      <c r="F201" s="118">
        <v>6500</v>
      </c>
      <c r="G201" s="115">
        <v>0.1014</v>
      </c>
      <c r="J201" s="114"/>
    </row>
    <row r="202" spans="1:10" x14ac:dyDescent="0.25">
      <c r="A202" s="11" t="s">
        <v>169</v>
      </c>
      <c r="B202" s="117">
        <v>1.2130908949999999</v>
      </c>
      <c r="C202" s="114"/>
      <c r="D202" s="188"/>
      <c r="E202" s="114" t="s">
        <v>134</v>
      </c>
      <c r="F202" s="114">
        <v>706</v>
      </c>
      <c r="G202" s="115">
        <v>1.1010000000000001E-2</v>
      </c>
      <c r="J202" s="114"/>
    </row>
    <row r="203" spans="1:10" x14ac:dyDescent="0.25">
      <c r="A203" s="11" t="s">
        <v>169</v>
      </c>
      <c r="B203" s="117">
        <v>4.9075036320000001</v>
      </c>
      <c r="C203" s="114"/>
      <c r="D203" s="188"/>
      <c r="E203" s="114" t="s">
        <v>19</v>
      </c>
      <c r="F203" s="118">
        <v>1420</v>
      </c>
      <c r="G203" s="115">
        <v>2.215E-2</v>
      </c>
      <c r="J203" s="114"/>
    </row>
    <row r="204" spans="1:10" x14ac:dyDescent="0.25">
      <c r="A204" s="11" t="s">
        <v>169</v>
      </c>
      <c r="B204" s="117">
        <v>13.57824772</v>
      </c>
      <c r="C204" s="114"/>
      <c r="D204" s="188"/>
      <c r="E204" s="114" t="s">
        <v>94</v>
      </c>
      <c r="F204" s="118">
        <v>2362</v>
      </c>
      <c r="G204" s="115">
        <v>3.6850000000000001E-2</v>
      </c>
      <c r="J204" s="114"/>
    </row>
    <row r="205" spans="1:10" x14ac:dyDescent="0.25">
      <c r="A205" s="11" t="s">
        <v>169</v>
      </c>
      <c r="B205" s="117">
        <v>2.5420596230000001</v>
      </c>
      <c r="C205" s="114"/>
      <c r="D205" s="188"/>
      <c r="E205" s="114" t="s">
        <v>9</v>
      </c>
      <c r="F205" s="118">
        <v>1022</v>
      </c>
      <c r="G205" s="115">
        <v>1.5939999999999999E-2</v>
      </c>
      <c r="J205" s="114"/>
    </row>
    <row r="206" spans="1:10" x14ac:dyDescent="0.25">
      <c r="A206" s="11" t="s">
        <v>169</v>
      </c>
      <c r="B206" s="117">
        <v>4.5015466770000003</v>
      </c>
      <c r="C206" s="114"/>
      <c r="D206" s="188"/>
      <c r="E206" s="114" t="s">
        <v>24</v>
      </c>
      <c r="F206" s="118">
        <v>1360</v>
      </c>
      <c r="G206" s="115">
        <v>2.1219999999999999E-2</v>
      </c>
      <c r="J206" s="114"/>
    </row>
    <row r="207" spans="1:10" x14ac:dyDescent="0.25">
      <c r="A207" s="11" t="s">
        <v>169</v>
      </c>
      <c r="B207" s="117">
        <v>1.165456665</v>
      </c>
      <c r="C207" s="114"/>
      <c r="D207" s="188"/>
      <c r="E207" s="114" t="s">
        <v>25</v>
      </c>
      <c r="F207" s="114">
        <v>692</v>
      </c>
      <c r="G207" s="115">
        <v>1.0800000000000001E-2</v>
      </c>
      <c r="J207" s="114"/>
    </row>
    <row r="208" spans="1:10" x14ac:dyDescent="0.25">
      <c r="A208" s="11" t="s">
        <v>169</v>
      </c>
      <c r="B208" s="117">
        <v>25.42299109</v>
      </c>
      <c r="C208" s="114"/>
      <c r="D208" s="188"/>
      <c r="E208" s="114" t="s">
        <v>111</v>
      </c>
      <c r="F208" s="118">
        <v>3232</v>
      </c>
      <c r="G208" s="115">
        <v>5.042E-2</v>
      </c>
      <c r="J208" s="114"/>
    </row>
    <row r="209" spans="1:10" x14ac:dyDescent="0.25">
      <c r="A209" s="11" t="s">
        <v>169</v>
      </c>
      <c r="B209" s="117">
        <v>9.0187304840000007</v>
      </c>
      <c r="C209" s="114"/>
      <c r="D209" s="188"/>
      <c r="E209" s="114" t="s">
        <v>36</v>
      </c>
      <c r="F209" s="118">
        <v>1925</v>
      </c>
      <c r="G209" s="115">
        <v>3.0030000000000001E-2</v>
      </c>
      <c r="J209" s="114"/>
    </row>
    <row r="210" spans="1:10" x14ac:dyDescent="0.25">
      <c r="A210" s="11" t="s">
        <v>169</v>
      </c>
      <c r="B210" s="117">
        <v>5.877409761</v>
      </c>
      <c r="C210" s="114"/>
      <c r="D210" s="188"/>
      <c r="E210" s="114" t="s">
        <v>170</v>
      </c>
      <c r="F210" s="118">
        <v>1554</v>
      </c>
      <c r="G210" s="115">
        <v>2.4240000000000001E-2</v>
      </c>
      <c r="J210" s="114"/>
    </row>
    <row r="211" spans="1:10" x14ac:dyDescent="0.25">
      <c r="A211" s="11" t="s">
        <v>169</v>
      </c>
      <c r="B211" s="117">
        <v>1.2407388029999999</v>
      </c>
      <c r="C211" s="114"/>
      <c r="D211" s="188"/>
      <c r="E211" s="114" t="s">
        <v>113</v>
      </c>
      <c r="F211" s="114">
        <v>714</v>
      </c>
      <c r="G211" s="115">
        <v>1.1140000000000001E-2</v>
      </c>
      <c r="J211" s="114"/>
    </row>
    <row r="212" spans="1:10" x14ac:dyDescent="0.25">
      <c r="A212" s="11" t="s">
        <v>169</v>
      </c>
      <c r="B212" s="117">
        <v>6.1606182809999996</v>
      </c>
      <c r="C212" s="114"/>
      <c r="D212" s="188"/>
      <c r="E212" s="114" t="s">
        <v>56</v>
      </c>
      <c r="F212" s="118">
        <v>1591</v>
      </c>
      <c r="G212" s="115">
        <v>2.4819999999999998E-2</v>
      </c>
      <c r="J212" s="114"/>
    </row>
    <row r="213" spans="1:10" x14ac:dyDescent="0.25">
      <c r="A213" s="11" t="s">
        <v>169</v>
      </c>
      <c r="B213" s="117">
        <v>0.70706846999999995</v>
      </c>
      <c r="C213" s="114"/>
      <c r="D213" s="188"/>
      <c r="E213" s="114" t="s">
        <v>138</v>
      </c>
      <c r="F213" s="114">
        <v>539</v>
      </c>
      <c r="G213" s="115">
        <v>8.4100000000000008E-3</v>
      </c>
      <c r="J213" s="114"/>
    </row>
    <row r="214" spans="1:10" x14ac:dyDescent="0.25">
      <c r="A214" s="11" t="s">
        <v>169</v>
      </c>
      <c r="B214" s="117">
        <v>3.6880775699999999</v>
      </c>
      <c r="C214" s="114"/>
      <c r="D214" s="188"/>
      <c r="E214" s="114" t="s">
        <v>118</v>
      </c>
      <c r="F214" s="118">
        <v>1231</v>
      </c>
      <c r="G214" s="115">
        <v>1.9199999999999998E-2</v>
      </c>
      <c r="J214" s="114"/>
    </row>
    <row r="215" spans="1:10" x14ac:dyDescent="0.25">
      <c r="A215" s="11" t="s">
        <v>169</v>
      </c>
      <c r="B215" s="117">
        <v>109.9062746</v>
      </c>
      <c r="C215" s="114"/>
      <c r="D215" s="188"/>
      <c r="E215" s="114" t="s">
        <v>16</v>
      </c>
      <c r="F215" s="118">
        <v>6720</v>
      </c>
      <c r="G215" s="115">
        <v>0.10484</v>
      </c>
      <c r="J215" s="114"/>
    </row>
    <row r="216" spans="1:10" x14ac:dyDescent="0.25">
      <c r="A216" s="11" t="s">
        <v>169</v>
      </c>
      <c r="B216" s="117">
        <v>11.56636593</v>
      </c>
      <c r="C216" s="114"/>
      <c r="D216" s="188"/>
      <c r="E216" s="114" t="s">
        <v>54</v>
      </c>
      <c r="F216" s="118">
        <v>2180</v>
      </c>
      <c r="G216" s="115">
        <v>3.4009999999999999E-2</v>
      </c>
      <c r="J216" s="114"/>
    </row>
    <row r="217" spans="1:10" x14ac:dyDescent="0.25">
      <c r="A217" s="11" t="s">
        <v>169</v>
      </c>
      <c r="B217" s="117">
        <v>0.91753086699999997</v>
      </c>
      <c r="C217" s="114"/>
      <c r="D217" s="188"/>
      <c r="E217" s="114" t="s">
        <v>121</v>
      </c>
      <c r="F217" s="114">
        <v>614</v>
      </c>
      <c r="G217" s="115">
        <v>9.58E-3</v>
      </c>
      <c r="J217" s="114"/>
    </row>
    <row r="218" spans="1:10" x14ac:dyDescent="0.25">
      <c r="A218" s="11" t="s">
        <v>169</v>
      </c>
      <c r="B218" s="117">
        <v>1.031444628</v>
      </c>
      <c r="C218" s="114"/>
      <c r="D218" s="188"/>
      <c r="E218" s="114" t="s">
        <v>32</v>
      </c>
      <c r="F218" s="114">
        <v>651</v>
      </c>
      <c r="G218" s="115">
        <v>1.0160000000000001E-2</v>
      </c>
      <c r="J218" s="114"/>
    </row>
    <row r="219" spans="1:10" x14ac:dyDescent="0.25">
      <c r="A219" s="11" t="s">
        <v>169</v>
      </c>
      <c r="B219" s="117">
        <v>8.7859988659999999</v>
      </c>
      <c r="C219" s="114"/>
      <c r="D219" s="188"/>
      <c r="E219" s="114" t="s">
        <v>127</v>
      </c>
      <c r="F219" s="118">
        <v>1900</v>
      </c>
      <c r="G219" s="115">
        <v>2.964E-2</v>
      </c>
      <c r="J219" s="114"/>
    </row>
    <row r="220" spans="1:10" x14ac:dyDescent="0.25">
      <c r="A220" s="11" t="s">
        <v>169</v>
      </c>
      <c r="B220" s="117">
        <v>224.2985195</v>
      </c>
      <c r="C220" s="114"/>
      <c r="D220" s="188"/>
      <c r="E220" s="114" t="s">
        <v>38</v>
      </c>
      <c r="F220" s="118">
        <v>9600</v>
      </c>
      <c r="G220" s="115">
        <v>0.14976999999999999</v>
      </c>
      <c r="J220" s="114"/>
    </row>
    <row r="221" spans="1:10" x14ac:dyDescent="0.25">
      <c r="A221" s="11" t="s">
        <v>169</v>
      </c>
      <c r="B221" s="117">
        <v>0.65809808700000005</v>
      </c>
      <c r="C221" s="114"/>
      <c r="D221" s="188"/>
      <c r="E221" s="114" t="s">
        <v>129</v>
      </c>
      <c r="F221" s="114">
        <v>520</v>
      </c>
      <c r="G221" s="115">
        <v>8.1099999999999992E-3</v>
      </c>
      <c r="J221" s="114"/>
    </row>
    <row r="222" spans="1:10" x14ac:dyDescent="0.25">
      <c r="A222" s="11" t="s">
        <v>169</v>
      </c>
      <c r="B222" s="117">
        <v>0.76323801800000002</v>
      </c>
      <c r="C222" s="114"/>
      <c r="D222" s="188"/>
      <c r="E222" s="114" t="s">
        <v>12</v>
      </c>
      <c r="F222" s="114">
        <v>560</v>
      </c>
      <c r="G222" s="115">
        <v>8.7399999999999995E-3</v>
      </c>
      <c r="J222" s="114"/>
    </row>
    <row r="223" spans="1:10" x14ac:dyDescent="0.25">
      <c r="A223" s="150" t="s">
        <v>169</v>
      </c>
      <c r="B223" s="152">
        <v>63.303000140000002</v>
      </c>
      <c r="C223" s="153"/>
      <c r="D223" s="12"/>
      <c r="E223" s="153" t="s">
        <v>171</v>
      </c>
      <c r="F223" s="196">
        <v>5100</v>
      </c>
      <c r="G223" s="119">
        <v>7.9560000000000006E-2</v>
      </c>
      <c r="H223" s="12"/>
      <c r="I223" s="12"/>
      <c r="J223" s="153"/>
    </row>
    <row r="224" spans="1:10" x14ac:dyDescent="0.25">
      <c r="A224" s="11" t="s">
        <v>172</v>
      </c>
      <c r="B224" s="206">
        <f>POWER((F224/$J$224)*100, 2)</f>
        <v>0.40397874174087917</v>
      </c>
      <c r="C224" s="11">
        <f>SUM(B224:B261)</f>
        <v>3171.6013335424464</v>
      </c>
      <c r="D224" s="199"/>
      <c r="E224" s="206" t="s">
        <v>5</v>
      </c>
      <c r="F224" s="206">
        <v>1500</v>
      </c>
      <c r="G224" s="21">
        <f>F224/$J$224</f>
        <v>6.3559322033898309E-3</v>
      </c>
      <c r="H224" s="206"/>
      <c r="I224" s="206"/>
      <c r="J224" s="76">
        <v>236000</v>
      </c>
    </row>
    <row r="225" spans="1:10" x14ac:dyDescent="0.25">
      <c r="A225" s="11" t="s">
        <v>172</v>
      </c>
      <c r="B225" s="206">
        <f t="shared" ref="B225:B261" si="12">POWER((F225/$J$224)*100, 2)</f>
        <v>0.71818442976156271</v>
      </c>
      <c r="D225" s="199"/>
      <c r="E225" s="206" t="s">
        <v>131</v>
      </c>
      <c r="F225" s="206">
        <v>2000</v>
      </c>
      <c r="G225" s="21">
        <f t="shared" ref="G225:G261" si="13">F225/$J$224</f>
        <v>8.4745762711864406E-3</v>
      </c>
      <c r="H225" s="206"/>
      <c r="I225" s="206"/>
      <c r="J225" s="76"/>
    </row>
    <row r="226" spans="1:10" x14ac:dyDescent="0.25">
      <c r="A226" s="11" t="s">
        <v>172</v>
      </c>
      <c r="B226" s="206">
        <f t="shared" si="12"/>
        <v>0.71818442976156271</v>
      </c>
      <c r="D226" s="199"/>
      <c r="E226" s="206" t="s">
        <v>100</v>
      </c>
      <c r="F226" s="206">
        <v>2000</v>
      </c>
      <c r="G226" s="21">
        <f t="shared" si="13"/>
        <v>8.4745762711864406E-3</v>
      </c>
      <c r="H226" s="206"/>
      <c r="I226" s="206"/>
      <c r="J226" s="76"/>
    </row>
    <row r="227" spans="1:10" x14ac:dyDescent="0.25">
      <c r="A227" s="11" t="s">
        <v>172</v>
      </c>
      <c r="B227" s="206">
        <f t="shared" si="12"/>
        <v>7.8210284401034187</v>
      </c>
      <c r="D227" s="199"/>
      <c r="E227" s="206" t="s">
        <v>6</v>
      </c>
      <c r="F227" s="206">
        <v>6600</v>
      </c>
      <c r="G227" s="21">
        <f t="shared" si="13"/>
        <v>2.7966101694915254E-2</v>
      </c>
      <c r="H227" s="206"/>
      <c r="I227" s="206"/>
      <c r="J227" s="76"/>
    </row>
    <row r="228" spans="1:10" x14ac:dyDescent="0.25">
      <c r="A228" s="11" t="s">
        <v>172</v>
      </c>
      <c r="B228" s="206">
        <f t="shared" si="12"/>
        <v>0</v>
      </c>
      <c r="D228" s="199"/>
      <c r="E228" s="206" t="s">
        <v>101</v>
      </c>
      <c r="F228" s="206"/>
      <c r="H228" s="206"/>
      <c r="I228" s="206"/>
      <c r="J228" s="76"/>
    </row>
    <row r="229" spans="1:10" x14ac:dyDescent="0.25">
      <c r="A229" s="11" t="s">
        <v>172</v>
      </c>
      <c r="B229" s="206">
        <f t="shared" si="12"/>
        <v>0.88567240017236415</v>
      </c>
      <c r="D229" s="199"/>
      <c r="E229" s="206" t="s">
        <v>82</v>
      </c>
      <c r="F229" s="206">
        <v>2221</v>
      </c>
      <c r="G229" s="21">
        <f t="shared" si="13"/>
        <v>9.4110169491525425E-3</v>
      </c>
      <c r="H229" s="206"/>
      <c r="I229" s="206"/>
      <c r="J229" s="76"/>
    </row>
    <row r="230" spans="1:10" x14ac:dyDescent="0.25">
      <c r="A230" s="11" t="s">
        <v>172</v>
      </c>
      <c r="B230" s="206">
        <f t="shared" si="12"/>
        <v>3.476012640045964E-2</v>
      </c>
      <c r="D230" s="199"/>
      <c r="E230" s="206" t="s">
        <v>83</v>
      </c>
      <c r="F230" s="206">
        <v>440</v>
      </c>
      <c r="G230" s="21">
        <f t="shared" si="13"/>
        <v>1.864406779661017E-3</v>
      </c>
      <c r="H230" s="206"/>
      <c r="I230" s="206"/>
      <c r="J230" s="76"/>
    </row>
    <row r="231" spans="1:10" x14ac:dyDescent="0.25">
      <c r="A231" s="11" t="s">
        <v>172</v>
      </c>
      <c r="B231" s="206">
        <f t="shared" si="12"/>
        <v>3034.3292157426022</v>
      </c>
      <c r="D231" s="199"/>
      <c r="E231" s="206" t="s">
        <v>15</v>
      </c>
      <c r="F231" s="206">
        <v>130000</v>
      </c>
      <c r="G231" s="21">
        <f t="shared" si="13"/>
        <v>0.55084745762711862</v>
      </c>
      <c r="H231" s="206"/>
      <c r="I231" s="206"/>
      <c r="J231" s="76"/>
    </row>
    <row r="232" spans="1:10" x14ac:dyDescent="0.25">
      <c r="A232" s="11" t="s">
        <v>172</v>
      </c>
      <c r="B232" s="206">
        <f t="shared" si="12"/>
        <v>0.30343292157426022</v>
      </c>
      <c r="D232" s="199"/>
      <c r="E232" s="206" t="s">
        <v>103</v>
      </c>
      <c r="F232" s="206">
        <v>1300</v>
      </c>
      <c r="G232" s="21">
        <f t="shared" si="13"/>
        <v>5.5084745762711863E-3</v>
      </c>
      <c r="H232" s="206"/>
      <c r="I232" s="206"/>
      <c r="J232" s="76"/>
    </row>
    <row r="233" spans="1:10" x14ac:dyDescent="0.25">
      <c r="A233" s="11" t="s">
        <v>172</v>
      </c>
      <c r="B233" s="206">
        <f t="shared" si="12"/>
        <v>0.2805407928756104</v>
      </c>
      <c r="D233" s="199"/>
      <c r="E233" s="206" t="s">
        <v>105</v>
      </c>
      <c r="F233" s="206">
        <v>1250</v>
      </c>
      <c r="G233" s="21">
        <f t="shared" si="13"/>
        <v>5.2966101694915252E-3</v>
      </c>
      <c r="H233" s="206"/>
      <c r="I233" s="206"/>
      <c r="J233" s="76"/>
    </row>
    <row r="234" spans="1:10" x14ac:dyDescent="0.25">
      <c r="A234" s="11" t="s">
        <v>172</v>
      </c>
      <c r="B234" s="206">
        <f t="shared" si="12"/>
        <v>0.11490950876185003</v>
      </c>
      <c r="D234" s="199"/>
      <c r="E234" s="206" t="s">
        <v>106</v>
      </c>
      <c r="F234" s="206">
        <v>800</v>
      </c>
      <c r="G234" s="21">
        <f t="shared" si="13"/>
        <v>3.3898305084745762E-3</v>
      </c>
      <c r="H234" s="206"/>
      <c r="I234" s="206"/>
      <c r="J234" s="76"/>
    </row>
    <row r="235" spans="1:10" x14ac:dyDescent="0.25">
      <c r="A235" s="11" t="s">
        <v>172</v>
      </c>
      <c r="B235" s="206">
        <f t="shared" si="12"/>
        <v>2.1994398161447859</v>
      </c>
      <c r="D235" s="199"/>
      <c r="E235" s="206" t="s">
        <v>19</v>
      </c>
      <c r="F235" s="206">
        <v>3500</v>
      </c>
      <c r="G235" s="21">
        <f t="shared" si="13"/>
        <v>1.4830508474576272E-2</v>
      </c>
      <c r="H235" s="206"/>
      <c r="I235" s="206"/>
      <c r="J235" s="76"/>
    </row>
    <row r="236" spans="1:10" x14ac:dyDescent="0.25">
      <c r="A236" s="11" t="s">
        <v>172</v>
      </c>
      <c r="B236" s="206">
        <f t="shared" si="12"/>
        <v>8.4888279230106303</v>
      </c>
      <c r="D236" s="199"/>
      <c r="E236" s="206" t="s">
        <v>94</v>
      </c>
      <c r="F236" s="206">
        <v>6876</v>
      </c>
      <c r="G236" s="21">
        <f t="shared" si="13"/>
        <v>2.9135593220338984E-2</v>
      </c>
      <c r="H236" s="206"/>
      <c r="I236" s="206"/>
      <c r="J236" s="76"/>
    </row>
    <row r="237" spans="1:10" x14ac:dyDescent="0.25">
      <c r="A237" s="11" t="s">
        <v>172</v>
      </c>
      <c r="B237" s="206">
        <f t="shared" si="12"/>
        <v>4.488652686009767E-2</v>
      </c>
      <c r="D237" s="199"/>
      <c r="E237" s="206" t="s">
        <v>22</v>
      </c>
      <c r="F237" s="206">
        <v>500</v>
      </c>
      <c r="G237" s="21">
        <f t="shared" si="13"/>
        <v>2.1186440677966102E-3</v>
      </c>
      <c r="H237" s="206"/>
      <c r="I237" s="206"/>
      <c r="J237" s="76"/>
    </row>
    <row r="238" spans="1:10" x14ac:dyDescent="0.25">
      <c r="A238" s="11" t="s">
        <v>172</v>
      </c>
      <c r="B238" s="206">
        <f t="shared" si="12"/>
        <v>0.14543234702671648</v>
      </c>
      <c r="D238" s="199"/>
      <c r="E238" s="206" t="s">
        <v>9</v>
      </c>
      <c r="F238" s="206">
        <v>900</v>
      </c>
      <c r="G238" s="21">
        <f t="shared" si="13"/>
        <v>3.8135593220338985E-3</v>
      </c>
      <c r="H238" s="206"/>
      <c r="I238" s="206"/>
      <c r="J238" s="76"/>
    </row>
    <row r="239" spans="1:10" x14ac:dyDescent="0.25">
      <c r="A239" s="11" t="s">
        <v>172</v>
      </c>
      <c r="B239" s="206">
        <f t="shared" si="12"/>
        <v>0.94979890835966685</v>
      </c>
      <c r="D239" s="199"/>
      <c r="E239" s="206" t="s">
        <v>24</v>
      </c>
      <c r="F239" s="206">
        <v>2300</v>
      </c>
      <c r="G239" s="21">
        <f t="shared" si="13"/>
        <v>9.7457627118644075E-3</v>
      </c>
      <c r="H239" s="206"/>
      <c r="I239" s="206"/>
      <c r="J239" s="76"/>
    </row>
    <row r="240" spans="1:10" x14ac:dyDescent="0.25">
      <c r="A240" s="11" t="s">
        <v>172</v>
      </c>
      <c r="B240" s="206">
        <f t="shared" si="12"/>
        <v>0</v>
      </c>
      <c r="D240" s="199"/>
      <c r="E240" s="206" t="s">
        <v>136</v>
      </c>
      <c r="F240" s="206"/>
      <c r="H240" s="206"/>
      <c r="I240" s="206"/>
      <c r="J240" s="76"/>
    </row>
    <row r="241" spans="1:10" x14ac:dyDescent="0.25">
      <c r="A241" s="11" t="s">
        <v>172</v>
      </c>
      <c r="B241" s="206">
        <f t="shared" si="12"/>
        <v>5.6305659293306514</v>
      </c>
      <c r="D241" s="199"/>
      <c r="E241" s="206" t="s">
        <v>25</v>
      </c>
      <c r="F241" s="206">
        <v>5600</v>
      </c>
      <c r="G241" s="21">
        <f t="shared" si="13"/>
        <v>2.3728813559322035E-2</v>
      </c>
      <c r="H241" s="206"/>
      <c r="I241" s="206"/>
      <c r="J241" s="76"/>
    </row>
    <row r="242" spans="1:10" x14ac:dyDescent="0.25">
      <c r="A242" s="11" t="s">
        <v>172</v>
      </c>
      <c r="B242" s="206">
        <f t="shared" si="12"/>
        <v>1.3653625425344724E-2</v>
      </c>
      <c r="D242" s="199"/>
      <c r="E242" s="206" t="s">
        <v>10</v>
      </c>
      <c r="F242" s="206">
        <v>275.76299999999998</v>
      </c>
      <c r="G242" s="21">
        <f t="shared" si="13"/>
        <v>1.168487288135593E-3</v>
      </c>
      <c r="H242" s="206"/>
      <c r="I242" s="206"/>
      <c r="J242" s="76"/>
    </row>
    <row r="243" spans="1:10" x14ac:dyDescent="0.25">
      <c r="A243" s="11" t="s">
        <v>172</v>
      </c>
      <c r="B243" s="206">
        <f t="shared" si="12"/>
        <v>11.356645823456084</v>
      </c>
      <c r="D243" s="199"/>
      <c r="E243" s="206" t="s">
        <v>111</v>
      </c>
      <c r="F243" s="206">
        <v>7953.1109999999999</v>
      </c>
      <c r="G243" s="21">
        <f t="shared" si="13"/>
        <v>3.3699622881355931E-2</v>
      </c>
      <c r="H243" s="206"/>
      <c r="I243" s="206"/>
      <c r="J243" s="76"/>
    </row>
    <row r="244" spans="1:10" x14ac:dyDescent="0.25">
      <c r="A244" s="11" t="s">
        <v>172</v>
      </c>
      <c r="B244" s="206">
        <f t="shared" si="12"/>
        <v>2.2998493608158572</v>
      </c>
      <c r="D244" s="199"/>
      <c r="E244" s="206" t="s">
        <v>170</v>
      </c>
      <c r="F244" s="206">
        <v>3579</v>
      </c>
      <c r="G244" s="21">
        <f t="shared" si="13"/>
        <v>1.5165254237288135E-2</v>
      </c>
      <c r="H244" s="206"/>
      <c r="I244" s="206"/>
      <c r="J244" s="76"/>
    </row>
    <row r="245" spans="1:10" x14ac:dyDescent="0.25">
      <c r="A245" s="11" t="s">
        <v>172</v>
      </c>
      <c r="B245" s="206">
        <f t="shared" si="12"/>
        <v>7.5858230393565051</v>
      </c>
      <c r="D245" s="199"/>
      <c r="E245" s="206" t="s">
        <v>56</v>
      </c>
      <c r="F245" s="206">
        <v>6500</v>
      </c>
      <c r="G245" s="21">
        <f t="shared" si="13"/>
        <v>2.7542372881355932E-2</v>
      </c>
      <c r="H245" s="206"/>
      <c r="I245" s="206"/>
      <c r="J245" s="76"/>
    </row>
    <row r="246" spans="1:10" x14ac:dyDescent="0.25">
      <c r="A246" s="11" t="s">
        <v>172</v>
      </c>
      <c r="B246" s="206">
        <f t="shared" si="12"/>
        <v>6.8552786555587473E-3</v>
      </c>
      <c r="D246" s="199"/>
      <c r="E246" s="206" t="s">
        <v>92</v>
      </c>
      <c r="F246" s="206">
        <v>195.4</v>
      </c>
      <c r="G246" s="21">
        <f t="shared" si="13"/>
        <v>8.2796610169491526E-4</v>
      </c>
      <c r="H246" s="206"/>
      <c r="I246" s="206"/>
      <c r="J246" s="76"/>
    </row>
    <row r="247" spans="1:10" x14ac:dyDescent="0.25">
      <c r="A247" s="11" t="s">
        <v>172</v>
      </c>
      <c r="B247" s="206">
        <f t="shared" si="12"/>
        <v>0.6862297112898591</v>
      </c>
      <c r="D247" s="199"/>
      <c r="E247" s="206" t="s">
        <v>118</v>
      </c>
      <c r="F247" s="206">
        <v>1955</v>
      </c>
      <c r="G247" s="21">
        <f t="shared" si="13"/>
        <v>8.2838983050847453E-3</v>
      </c>
      <c r="H247" s="206"/>
      <c r="I247" s="206"/>
      <c r="J247" s="76"/>
    </row>
    <row r="248" spans="1:10" x14ac:dyDescent="0.25">
      <c r="A248" s="11" t="s">
        <v>172</v>
      </c>
      <c r="B248" s="206">
        <f t="shared" si="12"/>
        <v>0.73625125682275216</v>
      </c>
      <c r="D248" s="199"/>
      <c r="E248" s="206" t="s">
        <v>29</v>
      </c>
      <c r="F248" s="206">
        <v>2025</v>
      </c>
      <c r="G248" s="21">
        <f t="shared" si="13"/>
        <v>8.5805084745762712E-3</v>
      </c>
      <c r="H248" s="206"/>
      <c r="I248" s="206"/>
      <c r="J248" s="76"/>
    </row>
    <row r="249" spans="1:10" x14ac:dyDescent="0.25">
      <c r="A249" s="11" t="s">
        <v>172</v>
      </c>
      <c r="B249" s="206">
        <f t="shared" si="12"/>
        <v>11.490950876185003</v>
      </c>
      <c r="D249" s="199"/>
      <c r="E249" s="206" t="s">
        <v>16</v>
      </c>
      <c r="F249" s="206">
        <v>8000</v>
      </c>
      <c r="G249" s="21">
        <f t="shared" si="13"/>
        <v>3.3898305084745763E-2</v>
      </c>
      <c r="H249" s="206"/>
      <c r="I249" s="206"/>
      <c r="J249" s="76"/>
    </row>
    <row r="250" spans="1:10" x14ac:dyDescent="0.25">
      <c r="A250" s="11" t="s">
        <v>172</v>
      </c>
      <c r="B250" s="206">
        <f t="shared" si="12"/>
        <v>0.12880799339270327</v>
      </c>
      <c r="D250" s="199"/>
      <c r="E250" s="206" t="s">
        <v>120</v>
      </c>
      <c r="F250" s="206">
        <v>847</v>
      </c>
      <c r="G250" s="21">
        <f t="shared" si="13"/>
        <v>3.5889830508474578E-3</v>
      </c>
      <c r="H250" s="206"/>
      <c r="I250" s="206"/>
    </row>
    <row r="251" spans="1:10" x14ac:dyDescent="0.25">
      <c r="A251" s="11" t="s">
        <v>172</v>
      </c>
      <c r="B251" s="206">
        <f t="shared" si="12"/>
        <v>0.40397874174087917</v>
      </c>
      <c r="D251" s="199"/>
      <c r="E251" s="206" t="s">
        <v>173</v>
      </c>
      <c r="F251" s="206">
        <v>1500</v>
      </c>
      <c r="G251" s="21">
        <f t="shared" si="13"/>
        <v>6.3559322033898309E-3</v>
      </c>
      <c r="H251" s="206"/>
      <c r="I251" s="206"/>
    </row>
    <row r="252" spans="1:10" x14ac:dyDescent="0.25">
      <c r="A252" s="11" t="s">
        <v>172</v>
      </c>
      <c r="B252" s="206">
        <f t="shared" si="12"/>
        <v>0.41373240448147086</v>
      </c>
      <c r="D252" s="199"/>
      <c r="E252" s="206" t="s">
        <v>121</v>
      </c>
      <c r="F252" s="206">
        <v>1518</v>
      </c>
      <c r="G252" s="21">
        <f t="shared" si="13"/>
        <v>6.4322033898305082E-3</v>
      </c>
      <c r="H252" s="206"/>
      <c r="I252" s="206"/>
    </row>
    <row r="253" spans="1:10" x14ac:dyDescent="0.25">
      <c r="A253" s="11" t="s">
        <v>172</v>
      </c>
      <c r="B253" s="206">
        <f t="shared" si="12"/>
        <v>0.58172938810686592</v>
      </c>
      <c r="D253" s="199"/>
      <c r="E253" s="206" t="s">
        <v>32</v>
      </c>
      <c r="F253" s="206">
        <v>1800</v>
      </c>
      <c r="G253" s="21">
        <f t="shared" si="13"/>
        <v>7.6271186440677969E-3</v>
      </c>
      <c r="H253" s="206"/>
      <c r="I253" s="206"/>
    </row>
    <row r="254" spans="1:10" x14ac:dyDescent="0.25">
      <c r="A254" s="11" t="s">
        <v>172</v>
      </c>
      <c r="B254" s="206">
        <f t="shared" si="12"/>
        <v>6.25E-2</v>
      </c>
      <c r="D254" s="199"/>
      <c r="E254" s="206" t="s">
        <v>174</v>
      </c>
      <c r="F254" s="206">
        <v>590</v>
      </c>
      <c r="G254" s="21">
        <f t="shared" si="13"/>
        <v>2.5000000000000001E-3</v>
      </c>
      <c r="H254" s="206"/>
      <c r="I254" s="206"/>
    </row>
    <row r="255" spans="1:10" x14ac:dyDescent="0.25">
      <c r="A255" s="11" t="s">
        <v>172</v>
      </c>
      <c r="B255" s="206">
        <f t="shared" si="12"/>
        <v>4.8508569291151965E-2</v>
      </c>
      <c r="D255" s="199"/>
      <c r="E255" s="206" t="s">
        <v>124</v>
      </c>
      <c r="F255" s="206">
        <v>519.78200000000004</v>
      </c>
      <c r="G255" s="21">
        <f t="shared" si="13"/>
        <v>2.2024661016949152E-3</v>
      </c>
      <c r="H255" s="206"/>
      <c r="I255" s="206"/>
    </row>
    <row r="256" spans="1:10" x14ac:dyDescent="0.25">
      <c r="A256" s="11" t="s">
        <v>172</v>
      </c>
      <c r="B256" s="206">
        <f t="shared" si="12"/>
        <v>3.571459350761276E-2</v>
      </c>
      <c r="D256" s="199"/>
      <c r="E256" s="206" t="s">
        <v>166</v>
      </c>
      <c r="F256" s="206">
        <v>446</v>
      </c>
      <c r="G256" s="21">
        <f t="shared" si="13"/>
        <v>1.8898305084745764E-3</v>
      </c>
      <c r="H256" s="206"/>
      <c r="I256" s="206"/>
    </row>
    <row r="257" spans="1:10" x14ac:dyDescent="0.25">
      <c r="A257" s="11" t="s">
        <v>172</v>
      </c>
      <c r="B257" s="206">
        <f t="shared" si="12"/>
        <v>1.9552571100258547</v>
      </c>
      <c r="D257" s="199"/>
      <c r="E257" s="206" t="s">
        <v>31</v>
      </c>
      <c r="F257" s="206">
        <v>3300</v>
      </c>
      <c r="G257" s="21">
        <f t="shared" si="13"/>
        <v>1.3983050847457627E-2</v>
      </c>
      <c r="H257" s="206"/>
      <c r="I257" s="206"/>
    </row>
    <row r="258" spans="1:10" x14ac:dyDescent="0.25">
      <c r="A258" s="11" t="s">
        <v>172</v>
      </c>
      <c r="B258" s="206">
        <f t="shared" si="12"/>
        <v>0.71818442976156271</v>
      </c>
      <c r="D258" s="199"/>
      <c r="E258" s="206" t="s">
        <v>128</v>
      </c>
      <c r="F258" s="206">
        <v>2000</v>
      </c>
      <c r="G258" s="21">
        <f t="shared" si="13"/>
        <v>8.4745762711864406E-3</v>
      </c>
      <c r="H258" s="206"/>
      <c r="I258" s="206"/>
    </row>
    <row r="259" spans="1:10" x14ac:dyDescent="0.25">
      <c r="A259" s="11" t="s">
        <v>172</v>
      </c>
      <c r="B259" s="206">
        <f t="shared" si="12"/>
        <v>66.187877046825619</v>
      </c>
      <c r="D259" s="199"/>
      <c r="E259" s="206" t="s">
        <v>38</v>
      </c>
      <c r="F259" s="206">
        <v>19200</v>
      </c>
      <c r="G259" s="21">
        <f t="shared" si="13"/>
        <v>8.1355932203389825E-2</v>
      </c>
    </row>
    <row r="260" spans="1:10" x14ac:dyDescent="0.25">
      <c r="A260" s="11" t="s">
        <v>172</v>
      </c>
      <c r="B260" s="206">
        <f t="shared" si="12"/>
        <v>0.34391266877334098</v>
      </c>
      <c r="D260" s="199"/>
      <c r="E260" s="206" t="s">
        <v>47</v>
      </c>
      <c r="F260" s="206">
        <v>1384</v>
      </c>
      <c r="G260" s="21">
        <f t="shared" si="13"/>
        <v>5.8644067796610171E-3</v>
      </c>
    </row>
    <row r="261" spans="1:10" x14ac:dyDescent="0.25">
      <c r="A261" s="150" t="s">
        <v>172</v>
      </c>
      <c r="B261" s="12">
        <f t="shared" si="12"/>
        <v>3.4760126400459641</v>
      </c>
      <c r="C261" s="150"/>
      <c r="D261" s="216"/>
      <c r="E261" s="12" t="s">
        <v>171</v>
      </c>
      <c r="F261" s="12">
        <v>4400</v>
      </c>
      <c r="G261" s="27">
        <f t="shared" si="13"/>
        <v>1.864406779661017E-2</v>
      </c>
      <c r="H261" s="12"/>
      <c r="I261" s="12"/>
      <c r="J261" s="150"/>
    </row>
    <row r="262" spans="1:10" x14ac:dyDescent="0.25">
      <c r="A262" s="11" t="s">
        <v>175</v>
      </c>
      <c r="B262" s="117">
        <v>741.02728869999999</v>
      </c>
      <c r="C262" s="151">
        <v>1386.812572</v>
      </c>
      <c r="D262" s="210"/>
      <c r="E262" s="210" t="s">
        <v>5</v>
      </c>
      <c r="F262" s="125">
        <v>2236000</v>
      </c>
      <c r="G262" s="115">
        <v>0.2722</v>
      </c>
      <c r="J262" s="11">
        <v>8214000</v>
      </c>
    </row>
    <row r="263" spans="1:10" x14ac:dyDescent="0.25">
      <c r="A263" s="11" t="s">
        <v>175</v>
      </c>
      <c r="B263" s="117">
        <v>8.7159371280000002</v>
      </c>
      <c r="C263" s="114"/>
      <c r="D263" s="114"/>
      <c r="E263" s="210" t="s">
        <v>6</v>
      </c>
      <c r="F263" s="125">
        <v>242500</v>
      </c>
      <c r="G263" s="115">
        <v>2.9499999999999998E-2</v>
      </c>
      <c r="J263" s="114"/>
    </row>
    <row r="264" spans="1:10" x14ac:dyDescent="0.25">
      <c r="A264" s="11" t="s">
        <v>175</v>
      </c>
      <c r="B264" s="117">
        <v>112.9585452</v>
      </c>
      <c r="C264" s="114"/>
      <c r="D264" s="114"/>
      <c r="E264" s="210" t="s">
        <v>82</v>
      </c>
      <c r="F264" s="125">
        <v>873000</v>
      </c>
      <c r="G264" s="115">
        <v>0.10630000000000001</v>
      </c>
      <c r="J264" s="114"/>
    </row>
    <row r="265" spans="1:10" x14ac:dyDescent="0.25">
      <c r="A265" s="11" t="s">
        <v>175</v>
      </c>
      <c r="B265" s="117">
        <v>94.857260280000006</v>
      </c>
      <c r="C265" s="114"/>
      <c r="D265" s="114"/>
      <c r="E265" s="210" t="s">
        <v>15</v>
      </c>
      <c r="F265" s="125">
        <v>800000</v>
      </c>
      <c r="G265" s="115">
        <v>9.74E-2</v>
      </c>
      <c r="J265" s="114"/>
    </row>
    <row r="266" spans="1:10" x14ac:dyDescent="0.25">
      <c r="A266" s="11" t="s">
        <v>175</v>
      </c>
      <c r="B266" s="117">
        <v>2.3158510809999999</v>
      </c>
      <c r="C266" s="114"/>
      <c r="D266" s="114"/>
      <c r="E266" s="210" t="s">
        <v>106</v>
      </c>
      <c r="F266" s="125">
        <v>125000</v>
      </c>
      <c r="G266" s="115">
        <v>1.52E-2</v>
      </c>
      <c r="J266" s="114"/>
    </row>
    <row r="267" spans="1:10" x14ac:dyDescent="0.25">
      <c r="A267" s="11" t="s">
        <v>175</v>
      </c>
      <c r="B267" s="117">
        <v>49.85934743</v>
      </c>
      <c r="C267" s="114"/>
      <c r="D267" s="114"/>
      <c r="E267" s="210" t="s">
        <v>9</v>
      </c>
      <c r="F267" s="125">
        <v>580000</v>
      </c>
      <c r="G267" s="115">
        <v>7.0599999999999996E-2</v>
      </c>
      <c r="J267" s="114"/>
    </row>
    <row r="268" spans="1:10" x14ac:dyDescent="0.25">
      <c r="A268" s="11" t="s">
        <v>175</v>
      </c>
      <c r="B268" s="117">
        <v>1.2819069000000001E-2</v>
      </c>
      <c r="C268" s="114"/>
      <c r="D268" s="114"/>
      <c r="E268" s="210" t="s">
        <v>36</v>
      </c>
      <c r="F268" s="125">
        <v>9300</v>
      </c>
      <c r="G268" s="115">
        <v>1.1000000000000001E-3</v>
      </c>
      <c r="J268" s="114"/>
    </row>
    <row r="269" spans="1:10" x14ac:dyDescent="0.25">
      <c r="A269" s="11" t="s">
        <v>175</v>
      </c>
      <c r="B269" s="117">
        <v>1.341806622</v>
      </c>
      <c r="C269" s="114"/>
      <c r="D269" s="114"/>
      <c r="E269" s="210" t="s">
        <v>26</v>
      </c>
      <c r="F269" s="125">
        <v>95148</v>
      </c>
      <c r="G269" s="115">
        <v>1.1599999999999999E-2</v>
      </c>
      <c r="J269" s="114"/>
    </row>
    <row r="270" spans="1:10" x14ac:dyDescent="0.25">
      <c r="A270" s="11" t="s">
        <v>175</v>
      </c>
      <c r="B270" s="117">
        <v>104.5801295</v>
      </c>
      <c r="C270" s="114"/>
      <c r="D270" s="114"/>
      <c r="E270" s="210" t="s">
        <v>117</v>
      </c>
      <c r="F270" s="125">
        <v>840000</v>
      </c>
      <c r="G270" s="115">
        <v>0.1023</v>
      </c>
      <c r="J270" s="114"/>
    </row>
    <row r="271" spans="1:10" x14ac:dyDescent="0.25">
      <c r="A271" s="11" t="s">
        <v>175</v>
      </c>
      <c r="B271" s="117"/>
      <c r="C271" s="114"/>
      <c r="D271" s="114"/>
      <c r="E271" s="210" t="s">
        <v>121</v>
      </c>
      <c r="F271" s="125">
        <v>1118000</v>
      </c>
      <c r="G271" s="115">
        <v>0.1361</v>
      </c>
      <c r="J271" s="114"/>
    </row>
    <row r="272" spans="1:10" x14ac:dyDescent="0.25">
      <c r="A272" s="11" t="s">
        <v>175</v>
      </c>
      <c r="B272" s="117">
        <v>185.25682219999999</v>
      </c>
      <c r="C272" s="114"/>
      <c r="D272" s="114"/>
      <c r="E272" s="210" t="s">
        <v>160</v>
      </c>
      <c r="J272" s="114"/>
    </row>
    <row r="273" spans="1:11" x14ac:dyDescent="0.25">
      <c r="A273" s="11" t="s">
        <v>175</v>
      </c>
      <c r="B273" s="117">
        <v>34.219793699999997</v>
      </c>
      <c r="C273" s="114"/>
      <c r="D273" s="114"/>
      <c r="E273" s="210" t="s">
        <v>126</v>
      </c>
      <c r="F273" s="125">
        <v>480500</v>
      </c>
      <c r="G273" s="115">
        <v>5.8500000000000003E-2</v>
      </c>
      <c r="J273" s="114"/>
    </row>
    <row r="274" spans="1:11" x14ac:dyDescent="0.25">
      <c r="A274" s="11" t="s">
        <v>175</v>
      </c>
      <c r="B274" s="117">
        <v>37.053617299999999</v>
      </c>
      <c r="C274" s="114"/>
      <c r="D274" s="114"/>
      <c r="E274" s="210" t="s">
        <v>38</v>
      </c>
      <c r="F274" s="125">
        <v>500000</v>
      </c>
      <c r="G274" s="115">
        <v>6.0900000000000003E-2</v>
      </c>
      <c r="J274" s="114"/>
    </row>
    <row r="275" spans="1:11" x14ac:dyDescent="0.25">
      <c r="A275" s="150" t="s">
        <v>175</v>
      </c>
      <c r="B275" s="152">
        <v>14.613353800000001</v>
      </c>
      <c r="C275" s="153"/>
      <c r="D275" s="153"/>
      <c r="E275" s="12" t="s">
        <v>47</v>
      </c>
      <c r="F275" s="222">
        <v>314000</v>
      </c>
      <c r="G275" s="119">
        <v>3.8199999999999998E-2</v>
      </c>
      <c r="H275" s="12"/>
      <c r="I275" s="12"/>
      <c r="J275" s="153"/>
    </row>
    <row r="276" spans="1:11" x14ac:dyDescent="0.25">
      <c r="A276" s="11" t="s">
        <v>177</v>
      </c>
      <c r="B276" s="117">
        <v>0.11157552499999999</v>
      </c>
      <c r="C276" s="11">
        <v>4129.7619999999997</v>
      </c>
      <c r="D276" s="218"/>
      <c r="E276" s="14" t="s">
        <v>5</v>
      </c>
      <c r="F276" s="114">
        <v>160</v>
      </c>
      <c r="G276" s="115">
        <v>3.3E-3</v>
      </c>
      <c r="J276" s="173">
        <v>47900</v>
      </c>
      <c r="K276" s="114"/>
    </row>
    <row r="277" spans="1:11" x14ac:dyDescent="0.25">
      <c r="A277" s="11" t="s">
        <v>177</v>
      </c>
      <c r="B277" s="117">
        <v>759.41091610000001</v>
      </c>
      <c r="C277" s="114"/>
      <c r="D277" s="218"/>
      <c r="E277" s="79" t="s">
        <v>15</v>
      </c>
      <c r="F277" s="118">
        <v>13200</v>
      </c>
      <c r="G277" s="115">
        <v>0.27560000000000001</v>
      </c>
      <c r="J277" s="114"/>
      <c r="K277" s="114"/>
    </row>
    <row r="278" spans="1:11" x14ac:dyDescent="0.25">
      <c r="A278" s="11" t="s">
        <v>177</v>
      </c>
      <c r="B278" s="117"/>
      <c r="C278" s="114"/>
      <c r="D278" s="218"/>
      <c r="E278" s="79" t="s">
        <v>22</v>
      </c>
      <c r="F278" s="118"/>
      <c r="G278" s="115"/>
      <c r="J278" s="114"/>
      <c r="K278" s="114"/>
    </row>
    <row r="279" spans="1:11" x14ac:dyDescent="0.25">
      <c r="A279" s="11" t="s">
        <v>177</v>
      </c>
      <c r="B279" s="117">
        <v>4.35841894</v>
      </c>
      <c r="C279" s="114"/>
      <c r="D279" s="218"/>
      <c r="E279" s="79" t="s">
        <v>36</v>
      </c>
      <c r="F279" s="118">
        <v>1000</v>
      </c>
      <c r="G279" s="115">
        <v>2.0899999999999998E-2</v>
      </c>
      <c r="J279" s="114"/>
      <c r="K279" s="114"/>
    </row>
    <row r="280" spans="1:11" x14ac:dyDescent="0.25">
      <c r="A280" s="11" t="s">
        <v>177</v>
      </c>
      <c r="B280" s="117">
        <v>146.61721309999999</v>
      </c>
      <c r="C280" s="114"/>
      <c r="D280" s="218"/>
      <c r="E280" s="79" t="s">
        <v>16</v>
      </c>
      <c r="F280" s="118">
        <v>5800</v>
      </c>
      <c r="G280" s="115">
        <v>0.1211</v>
      </c>
      <c r="J280" s="114"/>
      <c r="K280" s="114"/>
    </row>
    <row r="281" spans="1:11" x14ac:dyDescent="0.25">
      <c r="A281" s="11" t="s">
        <v>177</v>
      </c>
      <c r="B281" s="117">
        <v>3217.8973420000002</v>
      </c>
      <c r="C281" s="114"/>
      <c r="D281" s="218"/>
      <c r="E281" s="79" t="s">
        <v>121</v>
      </c>
      <c r="F281" s="118">
        <v>27172</v>
      </c>
      <c r="G281" s="115">
        <v>0.56730000000000003</v>
      </c>
      <c r="J281" s="114"/>
      <c r="K281" s="114"/>
    </row>
    <row r="282" spans="1:11" x14ac:dyDescent="0.25">
      <c r="A282" s="11" t="s">
        <v>177</v>
      </c>
      <c r="B282" s="117">
        <v>1.36680018</v>
      </c>
      <c r="C282" s="114"/>
      <c r="D282" s="218"/>
      <c r="E282" s="79" t="s">
        <v>111</v>
      </c>
      <c r="F282" s="118">
        <v>560</v>
      </c>
      <c r="G282" s="115">
        <v>1.17E-2</v>
      </c>
      <c r="J282" s="114"/>
      <c r="K282" s="114"/>
    </row>
    <row r="283" spans="1:11" x14ac:dyDescent="0.25">
      <c r="A283" s="150" t="s">
        <v>177</v>
      </c>
      <c r="B283" s="171">
        <v>0</v>
      </c>
      <c r="C283" s="150"/>
      <c r="D283" s="12"/>
      <c r="E283" s="128" t="s">
        <v>38</v>
      </c>
      <c r="F283" s="12"/>
      <c r="G283" s="27"/>
      <c r="H283" s="12"/>
      <c r="I283" s="12"/>
      <c r="J283" s="150"/>
      <c r="K283" s="218"/>
    </row>
    <row r="284" spans="1:11" x14ac:dyDescent="0.25">
      <c r="A284" s="11" t="s">
        <v>179</v>
      </c>
      <c r="B284" s="229">
        <f>POWER((F284/$J$284)*100, 2)</f>
        <v>1.7048907388137356E-3</v>
      </c>
      <c r="C284" s="11">
        <f>SUM(B284:B308)</f>
        <v>2887.350000896608</v>
      </c>
      <c r="D284" s="229"/>
      <c r="E284" s="229" t="s">
        <v>130</v>
      </c>
      <c r="F284" s="110">
        <v>6400</v>
      </c>
      <c r="G284" s="21">
        <f>F284/$J$284</f>
        <v>4.1290322580645161E-4</v>
      </c>
      <c r="H284" s="229"/>
      <c r="I284" s="229"/>
      <c r="J284" s="76">
        <v>15500000</v>
      </c>
      <c r="K284" s="218"/>
    </row>
    <row r="285" spans="1:11" x14ac:dyDescent="0.25">
      <c r="A285" s="11" t="s">
        <v>179</v>
      </c>
      <c r="B285" s="229">
        <f t="shared" ref="B285:B308" si="14">POWER((F285/$J$284)*100, 2)</f>
        <v>0.39975026014568149</v>
      </c>
      <c r="D285" s="229"/>
      <c r="E285" s="229" t="s">
        <v>17</v>
      </c>
      <c r="F285" s="229">
        <v>98000</v>
      </c>
      <c r="G285" s="21">
        <f t="shared" ref="G285:G308" si="15">F285/$J$284</f>
        <v>6.3225806451612902E-3</v>
      </c>
      <c r="H285" s="229"/>
      <c r="I285" s="229"/>
      <c r="J285" s="76"/>
    </row>
    <row r="286" spans="1:11" x14ac:dyDescent="0.25">
      <c r="A286" s="11" t="s">
        <v>179</v>
      </c>
      <c r="B286" s="229">
        <f t="shared" si="14"/>
        <v>2.5800442439542151</v>
      </c>
      <c r="D286" s="229"/>
      <c r="E286" s="229" t="s">
        <v>5</v>
      </c>
      <c r="F286" s="229">
        <v>248969</v>
      </c>
      <c r="G286" s="21">
        <f t="shared" si="15"/>
        <v>1.6062516129032259E-2</v>
      </c>
      <c r="H286" s="229"/>
      <c r="I286" s="229"/>
      <c r="J286" s="76"/>
    </row>
    <row r="287" spans="1:11" x14ac:dyDescent="0.25">
      <c r="A287" s="11" t="s">
        <v>179</v>
      </c>
      <c r="B287" s="229">
        <f t="shared" si="14"/>
        <v>5.9115490965244541</v>
      </c>
      <c r="D287" s="229"/>
      <c r="E287" s="229" t="s">
        <v>6</v>
      </c>
      <c r="F287" s="229">
        <v>376862</v>
      </c>
      <c r="G287" s="21">
        <f t="shared" si="15"/>
        <v>2.4313677419354838E-2</v>
      </c>
      <c r="H287" s="229"/>
      <c r="I287" s="229"/>
      <c r="J287" s="76"/>
    </row>
    <row r="288" spans="1:11" x14ac:dyDescent="0.25">
      <c r="A288" s="11" t="s">
        <v>179</v>
      </c>
      <c r="B288" s="229">
        <f t="shared" si="14"/>
        <v>4.8116545265348586E-6</v>
      </c>
      <c r="D288" s="229"/>
      <c r="E288" s="229" t="s">
        <v>102</v>
      </c>
      <c r="F288" s="229">
        <v>340</v>
      </c>
      <c r="G288" s="21">
        <f t="shared" si="15"/>
        <v>2.1935483870967741E-5</v>
      </c>
      <c r="H288" s="229"/>
      <c r="I288" s="229"/>
      <c r="J288" s="76"/>
    </row>
    <row r="289" spans="1:10" x14ac:dyDescent="0.25">
      <c r="A289" s="11" t="s">
        <v>179</v>
      </c>
      <c r="B289" s="229">
        <f t="shared" si="14"/>
        <v>1.6649323621227887</v>
      </c>
      <c r="D289" s="229"/>
      <c r="E289" s="229" t="s">
        <v>15</v>
      </c>
      <c r="F289" s="229">
        <v>200000</v>
      </c>
      <c r="G289" s="21">
        <f t="shared" si="15"/>
        <v>1.2903225806451613E-2</v>
      </c>
      <c r="H289" s="229"/>
      <c r="I289" s="229"/>
      <c r="J289" s="76"/>
    </row>
    <row r="290" spans="1:10" x14ac:dyDescent="0.25">
      <c r="A290" s="11" t="s">
        <v>179</v>
      </c>
      <c r="B290" s="229">
        <f t="shared" si="14"/>
        <v>4.6155671175858483E-2</v>
      </c>
      <c r="D290" s="229"/>
      <c r="E290" s="229" t="s">
        <v>142</v>
      </c>
      <c r="F290" s="229">
        <v>33300</v>
      </c>
      <c r="G290" s="21">
        <f t="shared" si="15"/>
        <v>2.1483870967741936E-3</v>
      </c>
      <c r="H290" s="229"/>
      <c r="I290" s="229"/>
      <c r="J290" s="76"/>
    </row>
    <row r="291" spans="1:10" x14ac:dyDescent="0.25">
      <c r="A291" s="11" t="s">
        <v>179</v>
      </c>
      <c r="B291" s="229">
        <f t="shared" si="14"/>
        <v>12.547135134235171</v>
      </c>
      <c r="D291" s="229"/>
      <c r="E291" s="229" t="s">
        <v>134</v>
      </c>
      <c r="F291" s="229">
        <v>549040</v>
      </c>
      <c r="G291" s="21">
        <f t="shared" si="15"/>
        <v>3.5421935483870966E-2</v>
      </c>
      <c r="H291" s="229"/>
      <c r="I291" s="229"/>
      <c r="J291" s="76"/>
    </row>
    <row r="292" spans="1:10" x14ac:dyDescent="0.25">
      <c r="A292" s="11" t="s">
        <v>179</v>
      </c>
      <c r="B292" s="229">
        <f t="shared" si="14"/>
        <v>1.0655567117585847E-4</v>
      </c>
      <c r="D292" s="229"/>
      <c r="E292" s="229" t="s">
        <v>21</v>
      </c>
      <c r="F292" s="229">
        <v>1600</v>
      </c>
      <c r="G292" s="21">
        <f t="shared" si="15"/>
        <v>1.032258064516129E-4</v>
      </c>
      <c r="H292" s="229"/>
      <c r="I292" s="229"/>
      <c r="J292" s="76"/>
    </row>
    <row r="293" spans="1:10" x14ac:dyDescent="0.25">
      <c r="A293" s="11" t="s">
        <v>179</v>
      </c>
      <c r="B293" s="229">
        <f t="shared" si="14"/>
        <v>203.29240374609782</v>
      </c>
      <c r="D293" s="229"/>
      <c r="E293" s="229" t="s">
        <v>9</v>
      </c>
      <c r="F293" s="229">
        <v>2210000</v>
      </c>
      <c r="G293" s="21">
        <f t="shared" si="15"/>
        <v>0.14258064516129032</v>
      </c>
      <c r="H293" s="229"/>
      <c r="I293" s="229"/>
      <c r="J293" s="76"/>
    </row>
    <row r="294" spans="1:10" x14ac:dyDescent="0.25">
      <c r="A294" s="11" t="s">
        <v>179</v>
      </c>
      <c r="B294" s="229">
        <f t="shared" si="14"/>
        <v>0</v>
      </c>
      <c r="D294" s="229"/>
      <c r="E294" s="229" t="s">
        <v>23</v>
      </c>
      <c r="F294" s="229"/>
      <c r="G294" s="21">
        <f t="shared" si="15"/>
        <v>0</v>
      </c>
      <c r="H294" s="229"/>
      <c r="I294" s="229"/>
      <c r="J294" s="76"/>
    </row>
    <row r="295" spans="1:10" x14ac:dyDescent="0.25">
      <c r="A295" s="11" t="s">
        <v>179</v>
      </c>
      <c r="B295" s="229">
        <f t="shared" si="14"/>
        <v>0.39355790401664931</v>
      </c>
      <c r="D295" s="229"/>
      <c r="E295" s="229" t="s">
        <v>24</v>
      </c>
      <c r="F295" s="229">
        <v>97238</v>
      </c>
      <c r="G295" s="21">
        <f t="shared" si="15"/>
        <v>6.2734193548387093E-3</v>
      </c>
      <c r="H295" s="229"/>
      <c r="I295" s="229"/>
      <c r="J295" s="76"/>
    </row>
    <row r="296" spans="1:10" x14ac:dyDescent="0.25">
      <c r="A296" s="11" t="s">
        <v>179</v>
      </c>
      <c r="B296" s="229">
        <f t="shared" si="14"/>
        <v>356.79553964620192</v>
      </c>
      <c r="D296" s="229"/>
      <c r="E296" s="229" t="s">
        <v>36</v>
      </c>
      <c r="F296" s="229">
        <v>2927800</v>
      </c>
      <c r="G296" s="21">
        <f t="shared" si="15"/>
        <v>0.18889032258064517</v>
      </c>
      <c r="H296" s="229"/>
      <c r="I296" s="229"/>
      <c r="J296" s="76"/>
    </row>
    <row r="297" spans="1:10" x14ac:dyDescent="0.25">
      <c r="A297" s="11" t="s">
        <v>179</v>
      </c>
      <c r="B297" s="229">
        <f t="shared" si="14"/>
        <v>0</v>
      </c>
      <c r="D297" s="229"/>
      <c r="E297" s="229" t="s">
        <v>181</v>
      </c>
      <c r="F297" s="229"/>
      <c r="H297" s="229"/>
      <c r="I297" s="229"/>
      <c r="J297" s="76"/>
    </row>
    <row r="298" spans="1:10" x14ac:dyDescent="0.25">
      <c r="A298" s="11" t="s">
        <v>179</v>
      </c>
      <c r="B298" s="229">
        <f t="shared" si="14"/>
        <v>8.4437111342351726E-2</v>
      </c>
      <c r="D298" s="229"/>
      <c r="E298" s="229" t="s">
        <v>90</v>
      </c>
      <c r="F298" s="229">
        <v>45040</v>
      </c>
      <c r="G298" s="21">
        <f t="shared" si="15"/>
        <v>2.9058064516129033E-3</v>
      </c>
      <c r="H298" s="229"/>
      <c r="I298" s="229"/>
      <c r="J298" s="76"/>
    </row>
    <row r="299" spans="1:10" x14ac:dyDescent="0.25">
      <c r="A299" s="11" t="s">
        <v>179</v>
      </c>
      <c r="B299" s="229">
        <f t="shared" si="14"/>
        <v>7.0343392299687833E-3</v>
      </c>
      <c r="D299" s="229"/>
      <c r="E299" s="229" t="s">
        <v>147</v>
      </c>
      <c r="F299" s="229">
        <v>13000</v>
      </c>
      <c r="G299" s="21">
        <f t="shared" si="15"/>
        <v>8.3870967741935486E-4</v>
      </c>
      <c r="H299" s="229"/>
      <c r="I299" s="229"/>
      <c r="J299" s="76"/>
    </row>
    <row r="300" spans="1:10" x14ac:dyDescent="0.25">
      <c r="A300" s="11" t="s">
        <v>179</v>
      </c>
      <c r="B300" s="229">
        <f t="shared" si="14"/>
        <v>0.40166972840790838</v>
      </c>
      <c r="D300" s="229"/>
      <c r="E300" s="229" t="s">
        <v>28</v>
      </c>
      <c r="F300" s="229">
        <v>98235</v>
      </c>
      <c r="G300" s="21">
        <f t="shared" si="15"/>
        <v>6.337741935483871E-3</v>
      </c>
      <c r="H300" s="229"/>
      <c r="I300" s="229"/>
      <c r="J300" s="76"/>
    </row>
    <row r="301" spans="1:10" x14ac:dyDescent="0.25">
      <c r="A301" s="11" t="s">
        <v>179</v>
      </c>
      <c r="B301" s="229">
        <f t="shared" si="14"/>
        <v>4.7495875130072834E-2</v>
      </c>
      <c r="D301" s="229"/>
      <c r="E301" s="229" t="s">
        <v>158</v>
      </c>
      <c r="F301" s="229">
        <v>33780</v>
      </c>
      <c r="G301" s="21">
        <f t="shared" si="15"/>
        <v>2.1793548387096773E-3</v>
      </c>
      <c r="H301" s="229"/>
      <c r="I301" s="229"/>
      <c r="J301" s="76"/>
    </row>
    <row r="302" spans="1:10" x14ac:dyDescent="0.25">
      <c r="A302" s="11" t="s">
        <v>179</v>
      </c>
      <c r="B302" s="229">
        <f t="shared" si="14"/>
        <v>0.56448562018730497</v>
      </c>
      <c r="D302" s="229"/>
      <c r="E302" s="229" t="s">
        <v>16</v>
      </c>
      <c r="F302" s="229">
        <v>116455</v>
      </c>
      <c r="G302" s="21">
        <f t="shared" si="15"/>
        <v>7.5132258064516131E-3</v>
      </c>
      <c r="H302" s="229"/>
      <c r="I302" s="229"/>
      <c r="J302" s="76"/>
    </row>
    <row r="303" spans="1:10" x14ac:dyDescent="0.25">
      <c r="A303" s="11" t="s">
        <v>179</v>
      </c>
      <c r="B303" s="229">
        <f t="shared" si="14"/>
        <v>2282.6146040741314</v>
      </c>
      <c r="D303" s="229"/>
      <c r="E303" s="229" t="s">
        <v>121</v>
      </c>
      <c r="F303" s="229">
        <v>7405391</v>
      </c>
      <c r="G303" s="21">
        <f t="shared" si="15"/>
        <v>0.4777671612903226</v>
      </c>
      <c r="H303" s="229"/>
      <c r="I303" s="229"/>
      <c r="J303" s="76"/>
    </row>
    <row r="304" spans="1:10" x14ac:dyDescent="0.25">
      <c r="A304" s="11" t="s">
        <v>179</v>
      </c>
      <c r="B304" s="229">
        <f t="shared" si="14"/>
        <v>5.6982310093652448E-2</v>
      </c>
      <c r="D304" s="229"/>
      <c r="E304" s="229" t="s">
        <v>182</v>
      </c>
      <c r="F304" s="229">
        <v>37000</v>
      </c>
      <c r="G304" s="21">
        <f t="shared" si="15"/>
        <v>2.3870967741935483E-3</v>
      </c>
      <c r="H304" s="229"/>
      <c r="I304" s="229"/>
      <c r="J304" s="76"/>
    </row>
    <row r="305" spans="1:10" x14ac:dyDescent="0.25">
      <c r="A305" s="11" t="s">
        <v>179</v>
      </c>
      <c r="B305" s="229">
        <f t="shared" si="14"/>
        <v>2.1883762096149844</v>
      </c>
      <c r="D305" s="229"/>
      <c r="E305" s="229" t="s">
        <v>31</v>
      </c>
      <c r="F305" s="229">
        <v>229294</v>
      </c>
      <c r="G305" s="21">
        <f t="shared" si="15"/>
        <v>1.4793161290322581E-2</v>
      </c>
      <c r="H305" s="229"/>
      <c r="I305" s="229"/>
      <c r="J305" s="76"/>
    </row>
    <row r="306" spans="1:10" x14ac:dyDescent="0.25">
      <c r="A306" s="11" t="s">
        <v>179</v>
      </c>
      <c r="B306" s="229">
        <f t="shared" si="14"/>
        <v>0</v>
      </c>
      <c r="D306" s="229"/>
      <c r="E306" s="229" t="s">
        <v>127</v>
      </c>
      <c r="F306" s="110"/>
      <c r="H306" s="229"/>
      <c r="I306" s="229"/>
      <c r="J306" s="76"/>
    </row>
    <row r="307" spans="1:10" x14ac:dyDescent="0.25">
      <c r="A307" s="11" t="s">
        <v>179</v>
      </c>
      <c r="B307" s="229">
        <f t="shared" si="14"/>
        <v>0.85733262534859522</v>
      </c>
      <c r="D307" s="229"/>
      <c r="E307" s="229" t="s">
        <v>47</v>
      </c>
      <c r="F307" s="229">
        <v>143518</v>
      </c>
      <c r="G307" s="21">
        <f t="shared" si="15"/>
        <v>9.2592258064516132E-3</v>
      </c>
      <c r="H307" s="229"/>
      <c r="I307" s="229"/>
      <c r="J307" s="76"/>
    </row>
    <row r="308" spans="1:10" x14ac:dyDescent="0.25">
      <c r="A308" s="150" t="s">
        <v>179</v>
      </c>
      <c r="B308" s="12">
        <f t="shared" si="14"/>
        <v>16.894698680582724</v>
      </c>
      <c r="C308" s="150"/>
      <c r="D308" s="12"/>
      <c r="E308" s="12" t="s">
        <v>86</v>
      </c>
      <c r="F308" s="12">
        <v>637099</v>
      </c>
      <c r="G308" s="27">
        <f t="shared" si="15"/>
        <v>4.1103161290322578E-2</v>
      </c>
      <c r="H308" s="12"/>
      <c r="I308" s="12"/>
      <c r="J308" s="147"/>
    </row>
    <row r="309" spans="1:10" x14ac:dyDescent="0.25">
      <c r="A309" s="11" t="s">
        <v>185</v>
      </c>
      <c r="B309" s="178">
        <f>POWER((F309/$J$309)*100, 2)</f>
        <v>201.25892879099089</v>
      </c>
      <c r="C309" s="11">
        <f>SUM(B309:B319)</f>
        <v>1182.952758456903</v>
      </c>
      <c r="D309" s="235"/>
      <c r="E309" s="235" t="s">
        <v>5</v>
      </c>
      <c r="F309" s="235">
        <v>1247</v>
      </c>
      <c r="G309" s="21">
        <f>F309/$J$309</f>
        <v>0.14186575654152445</v>
      </c>
      <c r="H309" s="235"/>
      <c r="I309" s="235"/>
      <c r="J309" s="76">
        <v>8790</v>
      </c>
    </row>
    <row r="310" spans="1:10" x14ac:dyDescent="0.25">
      <c r="A310" s="11" t="s">
        <v>185</v>
      </c>
      <c r="B310" s="178">
        <f t="shared" ref="B310:B319" si="16">POWER((F310/$J$309)*100, 2)</f>
        <v>214.04455626869404</v>
      </c>
      <c r="D310" s="235"/>
      <c r="E310" s="235" t="s">
        <v>6</v>
      </c>
      <c r="F310" s="235">
        <v>1286</v>
      </c>
      <c r="G310" s="21">
        <f t="shared" ref="G310:G319" si="17">F310/$J$309</f>
        <v>0.14630261660978386</v>
      </c>
      <c r="H310" s="235"/>
      <c r="I310" s="235"/>
      <c r="J310" s="76"/>
    </row>
    <row r="311" spans="1:10" x14ac:dyDescent="0.25">
      <c r="A311" s="11" t="s">
        <v>185</v>
      </c>
      <c r="B311" s="178">
        <f t="shared" si="16"/>
        <v>109.54634817463736</v>
      </c>
      <c r="D311" s="235"/>
      <c r="E311" s="235" t="s">
        <v>15</v>
      </c>
      <c r="F311" s="235">
        <v>920</v>
      </c>
      <c r="G311" s="21">
        <f t="shared" si="17"/>
        <v>0.10466439135381114</v>
      </c>
      <c r="H311" s="235"/>
      <c r="I311" s="235"/>
      <c r="J311" s="76"/>
    </row>
    <row r="312" spans="1:10" x14ac:dyDescent="0.25">
      <c r="A312" s="11" t="s">
        <v>185</v>
      </c>
      <c r="B312" s="178">
        <f t="shared" si="16"/>
        <v>98.639471630420857</v>
      </c>
      <c r="D312" s="235"/>
      <c r="E312" s="235" t="s">
        <v>187</v>
      </c>
      <c r="F312" s="235">
        <v>873</v>
      </c>
      <c r="G312" s="21">
        <f t="shared" si="17"/>
        <v>9.9317406143344708E-2</v>
      </c>
      <c r="H312" s="235"/>
      <c r="I312" s="235"/>
      <c r="J312" s="76"/>
    </row>
    <row r="313" spans="1:10" x14ac:dyDescent="0.25">
      <c r="A313" s="11" t="s">
        <v>185</v>
      </c>
      <c r="B313" s="178">
        <f t="shared" si="16"/>
        <v>36.081957856235945</v>
      </c>
      <c r="D313" s="235"/>
      <c r="E313" s="235" t="s">
        <v>20</v>
      </c>
      <c r="F313" s="235">
        <v>528</v>
      </c>
      <c r="G313" s="21">
        <f t="shared" si="17"/>
        <v>6.0068259385665526E-2</v>
      </c>
      <c r="H313" s="235"/>
      <c r="I313" s="235"/>
      <c r="J313" s="76"/>
    </row>
    <row r="314" spans="1:10" x14ac:dyDescent="0.25">
      <c r="A314" s="11" t="s">
        <v>185</v>
      </c>
      <c r="B314" s="178">
        <f t="shared" si="16"/>
        <v>49.751436954549391</v>
      </c>
      <c r="D314" s="235"/>
      <c r="E314" s="235" t="s">
        <v>9</v>
      </c>
      <c r="F314" s="235">
        <v>620</v>
      </c>
      <c r="G314" s="21">
        <f t="shared" si="17"/>
        <v>7.0534698521046643E-2</v>
      </c>
      <c r="H314" s="235"/>
      <c r="I314" s="235"/>
      <c r="J314" s="76"/>
    </row>
    <row r="315" spans="1:10" x14ac:dyDescent="0.25">
      <c r="A315" s="11" t="s">
        <v>185</v>
      </c>
      <c r="B315" s="178">
        <f t="shared" si="16"/>
        <v>43.538978645968825</v>
      </c>
      <c r="D315" s="235"/>
      <c r="E315" s="235" t="s">
        <v>186</v>
      </c>
      <c r="F315" s="235">
        <v>580</v>
      </c>
      <c r="G315" s="21">
        <f t="shared" si="17"/>
        <v>6.5984072810011382E-2</v>
      </c>
      <c r="H315" s="235"/>
      <c r="I315" s="235"/>
      <c r="J315" s="76"/>
    </row>
    <row r="316" spans="1:10" x14ac:dyDescent="0.25">
      <c r="A316" s="11" t="s">
        <v>185</v>
      </c>
      <c r="B316" s="178">
        <f t="shared" si="16"/>
        <v>1.6982922858093212</v>
      </c>
      <c r="D316" s="235"/>
      <c r="E316" s="235" t="s">
        <v>56</v>
      </c>
      <c r="F316" s="235">
        <v>114.55</v>
      </c>
      <c r="G316" s="21">
        <f t="shared" si="17"/>
        <v>1.3031854379977247E-2</v>
      </c>
      <c r="H316" s="235"/>
      <c r="I316" s="235"/>
      <c r="J316" s="76"/>
    </row>
    <row r="317" spans="1:10" x14ac:dyDescent="0.25">
      <c r="A317" s="11" t="s">
        <v>185</v>
      </c>
      <c r="B317" s="178">
        <f t="shared" si="16"/>
        <v>325.14777238070462</v>
      </c>
      <c r="D317" s="235"/>
      <c r="E317" s="235" t="s">
        <v>121</v>
      </c>
      <c r="F317" s="235">
        <v>1585</v>
      </c>
      <c r="G317" s="21">
        <f t="shared" si="17"/>
        <v>0.18031854379977247</v>
      </c>
      <c r="H317" s="235"/>
      <c r="I317" s="235"/>
      <c r="J317" s="76"/>
    </row>
    <row r="318" spans="1:10" x14ac:dyDescent="0.25">
      <c r="A318" s="11" t="s">
        <v>185</v>
      </c>
      <c r="B318" s="178">
        <f t="shared" si="16"/>
        <v>100.22766071176653</v>
      </c>
      <c r="D318" s="235"/>
      <c r="E318" s="235" t="s">
        <v>126</v>
      </c>
      <c r="F318" s="235">
        <v>880</v>
      </c>
      <c r="G318" s="21">
        <f t="shared" si="17"/>
        <v>0.10011376564277588</v>
      </c>
      <c r="H318" s="235"/>
      <c r="I318" s="235"/>
      <c r="J318" s="76"/>
    </row>
    <row r="319" spans="1:10" x14ac:dyDescent="0.25">
      <c r="A319" s="150" t="s">
        <v>185</v>
      </c>
      <c r="B319" s="131">
        <f t="shared" si="16"/>
        <v>3.0173547571252368</v>
      </c>
      <c r="C319" s="150"/>
      <c r="D319" s="12"/>
      <c r="E319" s="12" t="s">
        <v>171</v>
      </c>
      <c r="F319" s="12">
        <v>152.68700000000001</v>
      </c>
      <c r="G319" s="27">
        <f t="shared" si="17"/>
        <v>1.7370534698521047E-2</v>
      </c>
      <c r="H319" s="12"/>
      <c r="I319" s="12"/>
      <c r="J319" s="147"/>
    </row>
    <row r="320" spans="1:10" x14ac:dyDescent="0.25">
      <c r="A320" s="11" t="s">
        <v>188</v>
      </c>
      <c r="B320" s="178">
        <f>POWER((F320/$J$320)*100, 2)</f>
        <v>1.0754458161865569E-2</v>
      </c>
      <c r="C320" s="11">
        <f>SUM(B320:B370)</f>
        <v>1294.3884010941229</v>
      </c>
      <c r="D320" s="178"/>
      <c r="E320" s="236" t="s">
        <v>97</v>
      </c>
      <c r="F320" s="236">
        <v>700</v>
      </c>
      <c r="G320" s="238">
        <f>F320/$J$320</f>
        <v>1.0370370370370371E-3</v>
      </c>
      <c r="H320" s="236"/>
      <c r="I320" s="236"/>
      <c r="J320" s="76">
        <v>675000</v>
      </c>
    </row>
    <row r="321" spans="1:10" x14ac:dyDescent="0.25">
      <c r="A321" s="11" t="s">
        <v>188</v>
      </c>
      <c r="B321" s="178">
        <f t="shared" ref="B321:B370" si="18">POWER((F321/$J$320)*100, 2)</f>
        <v>383.91032206310024</v>
      </c>
      <c r="D321" s="178"/>
      <c r="E321" s="236" t="s">
        <v>5</v>
      </c>
      <c r="F321" s="236">
        <v>132257</v>
      </c>
      <c r="G321" s="238">
        <f t="shared" ref="G321:G370" si="19">F321/$J$320</f>
        <v>0.1959362962962963</v>
      </c>
      <c r="H321" s="236"/>
      <c r="I321" s="236"/>
      <c r="J321" s="76"/>
    </row>
    <row r="322" spans="1:10" x14ac:dyDescent="0.25">
      <c r="A322" s="11" t="s">
        <v>188</v>
      </c>
      <c r="B322" s="178">
        <f t="shared" si="18"/>
        <v>1.0831412894375857E-2</v>
      </c>
      <c r="D322" s="178"/>
      <c r="E322" s="236" t="s">
        <v>131</v>
      </c>
      <c r="F322" s="236">
        <v>702.5</v>
      </c>
      <c r="G322" s="238">
        <f t="shared" si="19"/>
        <v>1.0407407407407407E-3</v>
      </c>
      <c r="H322" s="236"/>
      <c r="I322" s="236"/>
      <c r="J322" s="76"/>
    </row>
    <row r="323" spans="1:10" x14ac:dyDescent="0.25">
      <c r="A323" s="11" t="s">
        <v>188</v>
      </c>
      <c r="B323" s="178">
        <f t="shared" si="18"/>
        <v>7.1111111111111121E-8</v>
      </c>
      <c r="D323" s="178"/>
      <c r="E323" s="236" t="s">
        <v>192</v>
      </c>
      <c r="F323" s="236">
        <v>1.8</v>
      </c>
      <c r="G323" s="238">
        <f t="shared" si="19"/>
        <v>2.6666666666666668E-6</v>
      </c>
      <c r="H323" s="236"/>
      <c r="I323" s="236"/>
      <c r="J323" s="76"/>
    </row>
    <row r="324" spans="1:10" x14ac:dyDescent="0.25">
      <c r="A324" s="11" t="s">
        <v>188</v>
      </c>
      <c r="B324" s="178">
        <f t="shared" si="18"/>
        <v>8.7111111111111089E-5</v>
      </c>
      <c r="D324" s="178"/>
      <c r="E324" s="236" t="s">
        <v>39</v>
      </c>
      <c r="F324" s="236">
        <v>63</v>
      </c>
      <c r="G324" s="238">
        <f t="shared" si="19"/>
        <v>9.333333333333333E-5</v>
      </c>
      <c r="H324" s="236"/>
      <c r="I324" s="236"/>
      <c r="J324" s="76"/>
    </row>
    <row r="325" spans="1:10" x14ac:dyDescent="0.25">
      <c r="A325" s="11" t="s">
        <v>188</v>
      </c>
      <c r="B325" s="178">
        <f t="shared" si="18"/>
        <v>515.054619478738</v>
      </c>
      <c r="D325" s="178"/>
      <c r="E325" s="236" t="s">
        <v>6</v>
      </c>
      <c r="F325" s="236">
        <v>153190</v>
      </c>
      <c r="G325" s="238">
        <f t="shared" si="19"/>
        <v>0.22694814814814815</v>
      </c>
      <c r="H325" s="236"/>
      <c r="I325" s="236"/>
      <c r="J325" s="76"/>
    </row>
    <row r="326" spans="1:10" x14ac:dyDescent="0.25">
      <c r="A326" s="11" t="s">
        <v>188</v>
      </c>
      <c r="B326" s="178">
        <f t="shared" si="18"/>
        <v>3.5399725651577508E-4</v>
      </c>
      <c r="D326" s="178"/>
      <c r="E326" s="236" t="s">
        <v>101</v>
      </c>
      <c r="F326" s="236">
        <v>127</v>
      </c>
      <c r="G326" s="238">
        <f t="shared" si="19"/>
        <v>1.8814814814814814E-4</v>
      </c>
      <c r="H326" s="236"/>
      <c r="I326" s="236"/>
      <c r="J326" s="76"/>
    </row>
    <row r="327" spans="1:10" x14ac:dyDescent="0.25">
      <c r="A327" s="11" t="s">
        <v>188</v>
      </c>
      <c r="B327" s="178">
        <f t="shared" si="18"/>
        <v>9.6725607462277079</v>
      </c>
      <c r="D327" s="178"/>
      <c r="E327" s="236" t="s">
        <v>82</v>
      </c>
      <c r="F327" s="236">
        <v>20993</v>
      </c>
      <c r="G327" s="238">
        <f t="shared" si="19"/>
        <v>3.1100740740740741E-2</v>
      </c>
      <c r="H327" s="236"/>
      <c r="I327" s="236"/>
      <c r="J327" s="76"/>
    </row>
    <row r="328" spans="1:10" x14ac:dyDescent="0.25">
      <c r="A328" s="11" t="s">
        <v>188</v>
      </c>
      <c r="B328" s="178">
        <f t="shared" si="18"/>
        <v>0.51940699521589018</v>
      </c>
      <c r="D328" s="178"/>
      <c r="E328" s="236" t="s">
        <v>83</v>
      </c>
      <c r="F328" s="236">
        <v>4864.7179999999998</v>
      </c>
      <c r="G328" s="238">
        <f t="shared" si="19"/>
        <v>7.2069896296296293E-3</v>
      </c>
      <c r="H328" s="236"/>
      <c r="I328" s="236"/>
      <c r="J328" s="76"/>
    </row>
    <row r="329" spans="1:10" x14ac:dyDescent="0.25">
      <c r="A329" s="11" t="s">
        <v>188</v>
      </c>
      <c r="B329" s="178">
        <f t="shared" si="18"/>
        <v>162.32647462277092</v>
      </c>
      <c r="D329" s="178"/>
      <c r="E329" s="236" t="s">
        <v>15</v>
      </c>
      <c r="F329" s="236">
        <v>86000</v>
      </c>
      <c r="G329" s="238">
        <f t="shared" si="19"/>
        <v>0.12740740740740741</v>
      </c>
      <c r="H329" s="236"/>
      <c r="I329" s="236"/>
      <c r="J329" s="76"/>
    </row>
    <row r="330" spans="1:10" x14ac:dyDescent="0.25">
      <c r="A330" s="11" t="s">
        <v>188</v>
      </c>
      <c r="B330" s="178">
        <f t="shared" si="18"/>
        <v>2.5972235939643344E-3</v>
      </c>
      <c r="D330" s="178"/>
      <c r="E330" s="236" t="s">
        <v>103</v>
      </c>
      <c r="F330" s="236">
        <v>344</v>
      </c>
      <c r="G330" s="238">
        <f t="shared" si="19"/>
        <v>5.0962962962962963E-4</v>
      </c>
      <c r="H330" s="236"/>
      <c r="I330" s="236"/>
      <c r="J330" s="76"/>
    </row>
    <row r="331" spans="1:10" x14ac:dyDescent="0.25">
      <c r="A331" s="11" t="s">
        <v>188</v>
      </c>
      <c r="B331" s="178">
        <f t="shared" si="18"/>
        <v>2.7482271604938269E-2</v>
      </c>
      <c r="D331" s="178"/>
      <c r="E331" s="236" t="s">
        <v>106</v>
      </c>
      <c r="F331" s="236">
        <v>1119</v>
      </c>
      <c r="G331" s="238">
        <f t="shared" si="19"/>
        <v>1.6577777777777778E-3</v>
      </c>
      <c r="H331" s="236"/>
      <c r="I331" s="236"/>
      <c r="J331" s="76"/>
    </row>
    <row r="332" spans="1:10" x14ac:dyDescent="0.25">
      <c r="A332" s="11" t="s">
        <v>188</v>
      </c>
      <c r="B332" s="178">
        <f t="shared" si="18"/>
        <v>0</v>
      </c>
      <c r="D332" s="178"/>
      <c r="E332" s="236" t="s">
        <v>19</v>
      </c>
      <c r="F332" s="236"/>
      <c r="G332" s="238"/>
      <c r="H332" s="236"/>
      <c r="I332" s="236"/>
      <c r="J332" s="76"/>
    </row>
    <row r="333" spans="1:10" x14ac:dyDescent="0.25">
      <c r="A333" s="11" t="s">
        <v>188</v>
      </c>
      <c r="B333" s="178">
        <f t="shared" si="18"/>
        <v>7.9275939643347047E-5</v>
      </c>
      <c r="D333" s="178"/>
      <c r="E333" s="236" t="s">
        <v>94</v>
      </c>
      <c r="F333" s="236">
        <v>60.1</v>
      </c>
      <c r="G333" s="238">
        <f t="shared" si="19"/>
        <v>8.9037037037037033E-5</v>
      </c>
      <c r="H333" s="236"/>
      <c r="I333" s="236"/>
      <c r="J333" s="76"/>
    </row>
    <row r="334" spans="1:10" x14ac:dyDescent="0.25">
      <c r="A334" s="11" t="s">
        <v>188</v>
      </c>
      <c r="B334" s="178">
        <f t="shared" si="18"/>
        <v>7.2565157750342953E-3</v>
      </c>
      <c r="D334" s="178"/>
      <c r="E334" s="236" t="s">
        <v>21</v>
      </c>
      <c r="F334" s="236">
        <v>575</v>
      </c>
      <c r="G334" s="238">
        <f t="shared" si="19"/>
        <v>8.518518518518519E-4</v>
      </c>
      <c r="H334" s="236"/>
      <c r="I334" s="236"/>
      <c r="J334" s="76"/>
    </row>
    <row r="335" spans="1:10" x14ac:dyDescent="0.25">
      <c r="A335" s="11" t="s">
        <v>188</v>
      </c>
      <c r="B335" s="178">
        <f t="shared" si="18"/>
        <v>5.5486419753086421E-8</v>
      </c>
      <c r="D335" s="178"/>
      <c r="E335" s="236" t="s">
        <v>190</v>
      </c>
      <c r="F335" s="236">
        <v>1.59</v>
      </c>
      <c r="G335" s="238">
        <f t="shared" si="19"/>
        <v>2.3555555555555555E-6</v>
      </c>
      <c r="H335" s="236"/>
      <c r="I335" s="236"/>
      <c r="J335" s="76"/>
    </row>
    <row r="336" spans="1:10" x14ac:dyDescent="0.25">
      <c r="A336" s="11" t="s">
        <v>188</v>
      </c>
      <c r="B336" s="178">
        <f t="shared" si="18"/>
        <v>88.220795610425242</v>
      </c>
      <c r="D336" s="178"/>
      <c r="E336" s="236" t="s">
        <v>9</v>
      </c>
      <c r="F336" s="236">
        <v>63400</v>
      </c>
      <c r="G336" s="238">
        <f t="shared" si="19"/>
        <v>9.3925925925925927E-2</v>
      </c>
      <c r="H336" s="236"/>
      <c r="I336" s="236"/>
      <c r="J336" s="76"/>
    </row>
    <row r="337" spans="1:10" x14ac:dyDescent="0.25">
      <c r="A337" s="11" t="s">
        <v>188</v>
      </c>
      <c r="B337" s="178">
        <f t="shared" si="18"/>
        <v>4.3017832647462275E-4</v>
      </c>
      <c r="D337" s="178"/>
      <c r="E337" s="236" t="s">
        <v>23</v>
      </c>
      <c r="F337" s="236">
        <v>140</v>
      </c>
      <c r="G337" s="238">
        <f t="shared" si="19"/>
        <v>2.074074074074074E-4</v>
      </c>
      <c r="H337" s="236"/>
      <c r="I337" s="236"/>
      <c r="J337" s="76"/>
    </row>
    <row r="338" spans="1:10" x14ac:dyDescent="0.25">
      <c r="A338" s="11" t="s">
        <v>188</v>
      </c>
      <c r="B338" s="178">
        <f t="shared" si="18"/>
        <v>1.7777777777777781</v>
      </c>
      <c r="D338" s="178"/>
      <c r="E338" s="236" t="s">
        <v>24</v>
      </c>
      <c r="F338" s="236">
        <v>9000</v>
      </c>
      <c r="G338" s="238">
        <f t="shared" si="19"/>
        <v>1.3333333333333334E-2</v>
      </c>
      <c r="H338" s="236"/>
      <c r="I338" s="236"/>
      <c r="J338" s="76"/>
    </row>
    <row r="339" spans="1:10" x14ac:dyDescent="0.25">
      <c r="A339" s="11" t="s">
        <v>188</v>
      </c>
      <c r="B339" s="178">
        <f t="shared" si="18"/>
        <v>0</v>
      </c>
      <c r="D339" s="178"/>
      <c r="E339" s="236" t="s">
        <v>111</v>
      </c>
      <c r="F339" s="236"/>
      <c r="G339" s="238"/>
      <c r="H339" s="236"/>
      <c r="I339" s="236"/>
      <c r="J339" s="76"/>
    </row>
    <row r="340" spans="1:10" x14ac:dyDescent="0.25">
      <c r="A340" s="11" t="s">
        <v>188</v>
      </c>
      <c r="B340" s="178">
        <f t="shared" si="18"/>
        <v>2.2389026063100137</v>
      </c>
      <c r="D340" s="178"/>
      <c r="E340" s="236" t="s">
        <v>36</v>
      </c>
      <c r="F340" s="236">
        <v>10100</v>
      </c>
      <c r="G340" s="238">
        <f t="shared" si="19"/>
        <v>1.4962962962962963E-2</v>
      </c>
      <c r="H340" s="236"/>
      <c r="I340" s="236"/>
      <c r="J340" s="76"/>
    </row>
    <row r="341" spans="1:10" x14ac:dyDescent="0.25">
      <c r="A341" s="11" t="s">
        <v>188</v>
      </c>
      <c r="B341" s="178">
        <f t="shared" si="18"/>
        <v>0</v>
      </c>
      <c r="D341" s="178"/>
      <c r="E341" s="236" t="s">
        <v>176</v>
      </c>
      <c r="F341" s="234"/>
      <c r="G341" s="238"/>
      <c r="H341" s="236"/>
      <c r="I341" s="236"/>
      <c r="J341" s="76"/>
    </row>
    <row r="342" spans="1:10" x14ac:dyDescent="0.25">
      <c r="A342" s="11" t="s">
        <v>188</v>
      </c>
      <c r="B342" s="178">
        <f t="shared" si="18"/>
        <v>3.4844444444444449E-2</v>
      </c>
      <c r="D342" s="178"/>
      <c r="E342" s="236" t="s">
        <v>137</v>
      </c>
      <c r="F342" s="236">
        <v>1260</v>
      </c>
      <c r="G342" s="238">
        <f t="shared" si="19"/>
        <v>1.8666666666666666E-3</v>
      </c>
      <c r="H342" s="236"/>
      <c r="I342" s="236"/>
      <c r="J342" s="76"/>
    </row>
    <row r="343" spans="1:10" x14ac:dyDescent="0.25">
      <c r="A343" s="11" t="s">
        <v>188</v>
      </c>
      <c r="B343" s="178">
        <f t="shared" si="18"/>
        <v>2.0650754458161866E-4</v>
      </c>
      <c r="D343" s="178"/>
      <c r="E343" s="236" t="s">
        <v>112</v>
      </c>
      <c r="F343" s="236">
        <v>97</v>
      </c>
      <c r="G343" s="238">
        <f t="shared" si="19"/>
        <v>1.437037037037037E-4</v>
      </c>
      <c r="H343" s="236"/>
      <c r="I343" s="236"/>
      <c r="J343" s="76"/>
    </row>
    <row r="344" spans="1:10" x14ac:dyDescent="0.25">
      <c r="A344" s="11" t="s">
        <v>188</v>
      </c>
      <c r="B344" s="178">
        <f t="shared" si="18"/>
        <v>7.9012345679012337E-7</v>
      </c>
      <c r="D344" s="178"/>
      <c r="E344" s="236" t="s">
        <v>181</v>
      </c>
      <c r="F344" s="236">
        <v>6</v>
      </c>
      <c r="G344" s="238">
        <f t="shared" si="19"/>
        <v>8.8888888888888883E-6</v>
      </c>
      <c r="H344" s="236"/>
      <c r="I344" s="236"/>
      <c r="J344" s="76"/>
    </row>
    <row r="345" spans="1:10" x14ac:dyDescent="0.25">
      <c r="A345" s="11" t="s">
        <v>188</v>
      </c>
      <c r="B345" s="178">
        <f t="shared" si="18"/>
        <v>3.2027215363511657E-3</v>
      </c>
      <c r="D345" s="178"/>
      <c r="E345" s="236" t="s">
        <v>26</v>
      </c>
      <c r="F345" s="236">
        <v>382</v>
      </c>
      <c r="G345" s="238">
        <f t="shared" si="19"/>
        <v>5.6592592592592588E-4</v>
      </c>
      <c r="H345" s="236"/>
      <c r="I345" s="236"/>
      <c r="J345" s="76"/>
    </row>
    <row r="346" spans="1:10" x14ac:dyDescent="0.25">
      <c r="A346" s="11" t="s">
        <v>188</v>
      </c>
      <c r="B346" s="178">
        <f t="shared" si="18"/>
        <v>1.0419116598079561</v>
      </c>
      <c r="D346" s="178"/>
      <c r="E346" s="236" t="s">
        <v>191</v>
      </c>
      <c r="F346" s="236">
        <v>6890</v>
      </c>
      <c r="G346" s="238">
        <f t="shared" si="19"/>
        <v>1.0207407407407408E-2</v>
      </c>
      <c r="H346" s="236"/>
      <c r="I346" s="236"/>
      <c r="J346" s="76"/>
    </row>
    <row r="347" spans="1:10" x14ac:dyDescent="0.25">
      <c r="A347" s="11" t="s">
        <v>188</v>
      </c>
      <c r="B347" s="178">
        <f t="shared" si="18"/>
        <v>1.0026684444444447</v>
      </c>
      <c r="D347" s="178"/>
      <c r="E347" s="236" t="s">
        <v>56</v>
      </c>
      <c r="F347" s="236">
        <v>6759</v>
      </c>
      <c r="G347" s="238">
        <f t="shared" si="19"/>
        <v>1.0013333333333334E-2</v>
      </c>
      <c r="H347" s="236"/>
      <c r="I347" s="236"/>
      <c r="J347" s="76"/>
    </row>
    <row r="348" spans="1:10" x14ac:dyDescent="0.25">
      <c r="A348" s="11" t="s">
        <v>188</v>
      </c>
      <c r="B348" s="178">
        <f t="shared" si="18"/>
        <v>2.537174211248285E-7</v>
      </c>
      <c r="D348" s="178"/>
      <c r="E348" s="236" t="s">
        <v>165</v>
      </c>
      <c r="F348" s="236">
        <v>3.4</v>
      </c>
      <c r="G348" s="238">
        <f t="shared" si="19"/>
        <v>5.0370370370370372E-6</v>
      </c>
      <c r="H348" s="236"/>
      <c r="I348" s="236"/>
      <c r="J348" s="76"/>
    </row>
    <row r="349" spans="1:10" x14ac:dyDescent="0.25">
      <c r="A349" s="11" t="s">
        <v>188</v>
      </c>
      <c r="B349" s="178">
        <f t="shared" si="18"/>
        <v>7.3832647462277103E-3</v>
      </c>
      <c r="D349" s="178"/>
      <c r="E349" s="236" t="s">
        <v>116</v>
      </c>
      <c r="F349" s="236">
        <v>580</v>
      </c>
      <c r="G349" s="238">
        <f t="shared" si="19"/>
        <v>8.5925925925925926E-4</v>
      </c>
      <c r="H349" s="236"/>
      <c r="I349" s="236"/>
      <c r="J349" s="76"/>
    </row>
    <row r="350" spans="1:10" x14ac:dyDescent="0.25">
      <c r="A350" s="11" t="s">
        <v>188</v>
      </c>
      <c r="B350" s="178">
        <f t="shared" si="18"/>
        <v>0</v>
      </c>
      <c r="D350" s="178"/>
      <c r="E350" s="236" t="s">
        <v>139</v>
      </c>
      <c r="F350" s="236"/>
      <c r="G350" s="238">
        <f t="shared" si="19"/>
        <v>0</v>
      </c>
      <c r="H350" s="236"/>
      <c r="I350" s="236"/>
      <c r="J350" s="76"/>
    </row>
    <row r="351" spans="1:10" x14ac:dyDescent="0.25">
      <c r="A351" s="11" t="s">
        <v>188</v>
      </c>
      <c r="B351" s="178">
        <f t="shared" si="18"/>
        <v>2.5371742112482855E-3</v>
      </c>
      <c r="D351" s="178"/>
      <c r="E351" s="236" t="s">
        <v>117</v>
      </c>
      <c r="F351" s="236">
        <v>340</v>
      </c>
      <c r="G351" s="238">
        <f t="shared" si="19"/>
        <v>5.0370370370370369E-4</v>
      </c>
      <c r="H351" s="236"/>
      <c r="I351" s="236"/>
      <c r="J351" s="76"/>
    </row>
    <row r="352" spans="1:10" x14ac:dyDescent="0.25">
      <c r="A352" s="11" t="s">
        <v>188</v>
      </c>
      <c r="B352" s="178">
        <f t="shared" si="18"/>
        <v>8.7791495198902605E-6</v>
      </c>
      <c r="D352" s="178"/>
      <c r="E352" s="236" t="s">
        <v>28</v>
      </c>
      <c r="F352" s="236">
        <v>20</v>
      </c>
      <c r="G352" s="238">
        <f t="shared" si="19"/>
        <v>2.962962962962963E-5</v>
      </c>
      <c r="H352" s="236"/>
      <c r="I352" s="236"/>
      <c r="J352" s="76"/>
    </row>
    <row r="353" spans="1:10" x14ac:dyDescent="0.25">
      <c r="A353" s="11" t="s">
        <v>188</v>
      </c>
      <c r="B353" s="178">
        <f t="shared" si="18"/>
        <v>0.27519738820301787</v>
      </c>
      <c r="D353" s="178"/>
      <c r="E353" s="236" t="s">
        <v>92</v>
      </c>
      <c r="F353" s="236">
        <v>3541</v>
      </c>
      <c r="G353" s="238">
        <f t="shared" si="19"/>
        <v>5.2459259259259256E-3</v>
      </c>
      <c r="H353" s="236"/>
      <c r="I353" s="236"/>
      <c r="J353" s="76"/>
    </row>
    <row r="354" spans="1:10" x14ac:dyDescent="0.25">
      <c r="A354" s="11" t="s">
        <v>188</v>
      </c>
      <c r="B354" s="178">
        <f t="shared" si="18"/>
        <v>2.1947873799725651E-6</v>
      </c>
      <c r="D354" s="178"/>
      <c r="E354" s="236" t="s">
        <v>85</v>
      </c>
      <c r="F354" s="236">
        <v>10</v>
      </c>
      <c r="G354" s="238">
        <f t="shared" si="19"/>
        <v>1.4814814814814815E-5</v>
      </c>
      <c r="H354" s="236"/>
      <c r="I354" s="236"/>
      <c r="J354" s="76"/>
    </row>
    <row r="355" spans="1:10" x14ac:dyDescent="0.25">
      <c r="A355" s="11" t="s">
        <v>188</v>
      </c>
      <c r="B355" s="178">
        <f t="shared" si="18"/>
        <v>1.469410881536351E-4</v>
      </c>
      <c r="D355" s="178"/>
      <c r="E355" s="236" t="s">
        <v>29</v>
      </c>
      <c r="F355" s="236">
        <v>81.822999999999993</v>
      </c>
      <c r="G355" s="238">
        <f t="shared" si="19"/>
        <v>1.2121925925925925E-4</v>
      </c>
      <c r="H355" s="236"/>
      <c r="I355" s="236"/>
      <c r="J355" s="76"/>
    </row>
    <row r="356" spans="1:10" x14ac:dyDescent="0.25">
      <c r="A356" s="11" t="s">
        <v>188</v>
      </c>
      <c r="B356" s="178">
        <f t="shared" si="18"/>
        <v>61.651577503429344</v>
      </c>
      <c r="D356" s="178"/>
      <c r="E356" s="236" t="s">
        <v>16</v>
      </c>
      <c r="F356" s="236">
        <v>53000</v>
      </c>
      <c r="G356" s="238">
        <f t="shared" si="19"/>
        <v>7.8518518518518515E-2</v>
      </c>
      <c r="H356" s="236"/>
      <c r="I356" s="236"/>
      <c r="J356" s="76"/>
    </row>
    <row r="357" spans="1:10" x14ac:dyDescent="0.25">
      <c r="A357" s="11" t="s">
        <v>188</v>
      </c>
      <c r="B357" s="178">
        <f t="shared" si="18"/>
        <v>0</v>
      </c>
      <c r="D357" s="178"/>
      <c r="E357" s="236" t="s">
        <v>37</v>
      </c>
      <c r="F357" s="236"/>
      <c r="G357" s="238"/>
      <c r="H357" s="236"/>
      <c r="I357" s="236"/>
      <c r="J357" s="76"/>
    </row>
    <row r="358" spans="1:10" x14ac:dyDescent="0.25">
      <c r="A358" s="11" t="s">
        <v>188</v>
      </c>
      <c r="B358" s="178">
        <f t="shared" si="18"/>
        <v>2.3325322359396433E-3</v>
      </c>
      <c r="D358" s="178"/>
      <c r="E358" s="236" t="s">
        <v>120</v>
      </c>
      <c r="F358" s="236">
        <v>326</v>
      </c>
      <c r="G358" s="238">
        <f t="shared" si="19"/>
        <v>4.8296296296296298E-4</v>
      </c>
      <c r="H358" s="236"/>
      <c r="I358" s="236"/>
      <c r="J358" s="76"/>
    </row>
    <row r="359" spans="1:10" x14ac:dyDescent="0.25">
      <c r="A359" s="11" t="s">
        <v>188</v>
      </c>
      <c r="B359" s="178">
        <f t="shared" si="18"/>
        <v>12.641975308641975</v>
      </c>
      <c r="D359" s="178"/>
      <c r="E359" s="236" t="s">
        <v>121</v>
      </c>
      <c r="F359" s="236">
        <v>24000</v>
      </c>
      <c r="G359" s="238">
        <f t="shared" si="19"/>
        <v>3.5555555555555556E-2</v>
      </c>
      <c r="H359" s="236"/>
      <c r="I359" s="236"/>
      <c r="J359" s="76"/>
    </row>
    <row r="360" spans="1:10" x14ac:dyDescent="0.25">
      <c r="A360" s="11" t="s">
        <v>188</v>
      </c>
      <c r="B360" s="178">
        <f t="shared" si="18"/>
        <v>4.3634567901234558</v>
      </c>
      <c r="D360" s="178"/>
      <c r="E360" s="236" t="s">
        <v>174</v>
      </c>
      <c r="F360" s="236">
        <v>14100</v>
      </c>
      <c r="G360" s="238">
        <f t="shared" si="19"/>
        <v>2.0888888888888887E-2</v>
      </c>
      <c r="H360" s="236"/>
      <c r="I360" s="236"/>
      <c r="J360" s="76"/>
    </row>
    <row r="361" spans="1:10" x14ac:dyDescent="0.25">
      <c r="A361" s="11" t="s">
        <v>188</v>
      </c>
      <c r="B361" s="178">
        <f t="shared" si="18"/>
        <v>5.056790123456791E-7</v>
      </c>
      <c r="D361" s="178"/>
      <c r="E361" s="236" t="s">
        <v>161</v>
      </c>
      <c r="F361" s="236">
        <v>4.8</v>
      </c>
      <c r="G361" s="238">
        <f t="shared" si="19"/>
        <v>7.111111111111111E-6</v>
      </c>
      <c r="H361" s="236"/>
      <c r="I361" s="236"/>
      <c r="J361" s="76"/>
    </row>
    <row r="362" spans="1:10" x14ac:dyDescent="0.25">
      <c r="A362" s="11" t="s">
        <v>188</v>
      </c>
      <c r="B362" s="178">
        <f t="shared" si="18"/>
        <v>1.6612345679012345E-4</v>
      </c>
      <c r="D362" s="178"/>
      <c r="E362" s="236" t="s">
        <v>166</v>
      </c>
      <c r="F362" s="236">
        <v>87</v>
      </c>
      <c r="G362" s="238">
        <f t="shared" si="19"/>
        <v>1.2888888888888889E-4</v>
      </c>
      <c r="H362" s="236"/>
      <c r="I362" s="236"/>
      <c r="J362" s="76"/>
    </row>
    <row r="363" spans="1:10" x14ac:dyDescent="0.25">
      <c r="A363" s="11" t="s">
        <v>188</v>
      </c>
      <c r="B363" s="178">
        <f t="shared" si="18"/>
        <v>7.3501234567901252E-2</v>
      </c>
      <c r="D363" s="178"/>
      <c r="E363" s="236" t="s">
        <v>31</v>
      </c>
      <c r="F363" s="236">
        <v>1830</v>
      </c>
      <c r="G363" s="238">
        <f t="shared" si="19"/>
        <v>2.7111111111111112E-3</v>
      </c>
      <c r="H363" s="236"/>
      <c r="I363" s="236"/>
      <c r="J363" s="76"/>
    </row>
    <row r="364" spans="1:10" x14ac:dyDescent="0.25">
      <c r="A364" s="11" t="s">
        <v>188</v>
      </c>
      <c r="B364" s="178">
        <f t="shared" si="18"/>
        <v>0</v>
      </c>
      <c r="D364" s="178"/>
      <c r="E364" s="236" t="s">
        <v>193</v>
      </c>
      <c r="F364" s="236"/>
      <c r="G364" s="238"/>
      <c r="H364" s="236"/>
      <c r="I364" s="236"/>
      <c r="J364" s="76"/>
    </row>
    <row r="365" spans="1:10" x14ac:dyDescent="0.25">
      <c r="A365" s="11" t="s">
        <v>188</v>
      </c>
      <c r="B365" s="178">
        <f t="shared" si="18"/>
        <v>25.821454046639232</v>
      </c>
      <c r="D365" s="178"/>
      <c r="E365" s="236" t="s">
        <v>126</v>
      </c>
      <c r="F365" s="236">
        <v>34300</v>
      </c>
      <c r="G365" s="238">
        <f t="shared" si="19"/>
        <v>5.0814814814814813E-2</v>
      </c>
      <c r="H365" s="236"/>
      <c r="I365" s="236"/>
      <c r="J365" s="76"/>
    </row>
    <row r="366" spans="1:10" x14ac:dyDescent="0.25">
      <c r="A366" s="11" t="s">
        <v>188</v>
      </c>
      <c r="B366" s="178">
        <f t="shared" si="18"/>
        <v>0</v>
      </c>
      <c r="D366" s="178"/>
      <c r="E366" s="236" t="s">
        <v>128</v>
      </c>
      <c r="F366" s="234"/>
      <c r="G366" s="238"/>
      <c r="H366" s="236"/>
      <c r="I366" s="236"/>
      <c r="J366" s="76"/>
    </row>
    <row r="367" spans="1:10" x14ac:dyDescent="0.25">
      <c r="A367" s="11" t="s">
        <v>188</v>
      </c>
      <c r="B367" s="178">
        <f t="shared" si="18"/>
        <v>20.551111111111108</v>
      </c>
      <c r="D367" s="178"/>
      <c r="E367" s="236" t="s">
        <v>38</v>
      </c>
      <c r="F367" s="236">
        <v>30600</v>
      </c>
      <c r="G367" s="238">
        <f t="shared" si="19"/>
        <v>4.5333333333333337E-2</v>
      </c>
      <c r="H367" s="236"/>
      <c r="I367" s="236"/>
      <c r="J367" s="76"/>
    </row>
    <row r="368" spans="1:10" x14ac:dyDescent="0.25">
      <c r="A368" s="11" t="s">
        <v>188</v>
      </c>
      <c r="B368" s="178">
        <f t="shared" si="18"/>
        <v>3.1268717914951987</v>
      </c>
      <c r="D368" s="178"/>
      <c r="E368" s="236" t="s">
        <v>12</v>
      </c>
      <c r="F368" s="236">
        <v>11936</v>
      </c>
      <c r="G368" s="238">
        <f t="shared" si="19"/>
        <v>1.7682962962962963E-2</v>
      </c>
      <c r="H368" s="236"/>
      <c r="I368" s="236"/>
      <c r="J368" s="76"/>
    </row>
    <row r="369" spans="1:10" x14ac:dyDescent="0.25">
      <c r="A369" s="11" t="s">
        <v>188</v>
      </c>
      <c r="B369" s="178">
        <f t="shared" si="18"/>
        <v>6.4000000000000003E-3</v>
      </c>
      <c r="D369" s="178"/>
      <c r="E369" s="236" t="s">
        <v>47</v>
      </c>
      <c r="F369" s="236">
        <v>540</v>
      </c>
      <c r="G369" s="238">
        <f t="shared" si="19"/>
        <v>8.0000000000000004E-4</v>
      </c>
      <c r="H369" s="236"/>
      <c r="I369" s="236"/>
    </row>
    <row r="370" spans="1:10" x14ac:dyDescent="0.25">
      <c r="A370" s="150" t="s">
        <v>188</v>
      </c>
      <c r="B370" s="131">
        <f t="shared" si="18"/>
        <v>7.1111111111111125E-4</v>
      </c>
      <c r="C370" s="150"/>
      <c r="D370" s="131"/>
      <c r="E370" s="12" t="s">
        <v>86</v>
      </c>
      <c r="F370" s="12">
        <v>180</v>
      </c>
      <c r="G370" s="237">
        <f t="shared" si="19"/>
        <v>2.6666666666666668E-4</v>
      </c>
      <c r="H370" s="12"/>
      <c r="I370" s="12"/>
      <c r="J370" s="150"/>
    </row>
    <row r="371" spans="1:10" x14ac:dyDescent="0.25">
      <c r="A371" s="11" t="s">
        <v>197</v>
      </c>
      <c r="B371" s="178">
        <f>POWER((F371/$J$371)*100, 2)</f>
        <v>128.64448025843245</v>
      </c>
      <c r="C371" s="11">
        <f>SUM(B371:B387)</f>
        <v>1646.0097912743313</v>
      </c>
      <c r="D371" s="236"/>
      <c r="E371" s="236" t="s">
        <v>5</v>
      </c>
      <c r="F371" s="236">
        <v>6000</v>
      </c>
      <c r="G371" s="238">
        <f>F371/$J$371</f>
        <v>0.11342155009451796</v>
      </c>
      <c r="H371" s="236"/>
      <c r="I371" s="236"/>
      <c r="J371" s="76">
        <v>52900</v>
      </c>
    </row>
    <row r="372" spans="1:10" x14ac:dyDescent="0.25">
      <c r="A372" s="11" t="s">
        <v>197</v>
      </c>
      <c r="B372" s="178">
        <f t="shared" ref="B372:B387" si="20">POWER((F372/$J$371)*100, 2)</f>
        <v>0.30887539710049633</v>
      </c>
      <c r="D372" s="236"/>
      <c r="E372" s="236" t="s">
        <v>202</v>
      </c>
      <c r="F372" s="236">
        <v>294</v>
      </c>
      <c r="G372" s="238">
        <f t="shared" ref="G372:G387" si="21">F372/$J$371</f>
        <v>5.5576559546313799E-3</v>
      </c>
      <c r="H372" s="236"/>
      <c r="I372" s="236"/>
      <c r="J372" s="76"/>
    </row>
    <row r="373" spans="1:10" x14ac:dyDescent="0.25">
      <c r="A373" s="11" t="s">
        <v>197</v>
      </c>
      <c r="B373" s="178">
        <f t="shared" si="20"/>
        <v>6.0391436565764129</v>
      </c>
      <c r="D373" s="236"/>
      <c r="E373" s="236" t="s">
        <v>6</v>
      </c>
      <c r="F373" s="236">
        <v>1300</v>
      </c>
      <c r="G373" s="238">
        <f t="shared" si="21"/>
        <v>2.4574669187145556E-2</v>
      </c>
      <c r="H373" s="236"/>
      <c r="I373" s="236"/>
      <c r="J373" s="76"/>
    </row>
    <row r="374" spans="1:10" x14ac:dyDescent="0.25">
      <c r="A374" s="11" t="s">
        <v>197</v>
      </c>
      <c r="B374" s="178">
        <f t="shared" si="20"/>
        <v>66.90559639223703</v>
      </c>
      <c r="D374" s="236"/>
      <c r="E374" s="236" t="s">
        <v>82</v>
      </c>
      <c r="F374" s="236">
        <v>4327</v>
      </c>
      <c r="G374" s="238">
        <f t="shared" si="21"/>
        <v>8.179584120982987E-2</v>
      </c>
      <c r="H374" s="236"/>
      <c r="I374" s="236"/>
      <c r="J374" s="76"/>
    </row>
    <row r="375" spans="1:10" x14ac:dyDescent="0.25">
      <c r="A375" s="11" t="s">
        <v>197</v>
      </c>
      <c r="B375" s="178">
        <f t="shared" si="20"/>
        <v>1.7509943146286642</v>
      </c>
      <c r="D375" s="236"/>
      <c r="E375" s="236" t="s">
        <v>15</v>
      </c>
      <c r="F375" s="236">
        <v>700</v>
      </c>
      <c r="G375" s="238">
        <f t="shared" si="21"/>
        <v>1.3232514177693762E-2</v>
      </c>
      <c r="H375" s="236"/>
      <c r="I375" s="236"/>
      <c r="J375" s="76"/>
    </row>
    <row r="376" spans="1:10" x14ac:dyDescent="0.25">
      <c r="A376" s="11" t="s">
        <v>197</v>
      </c>
      <c r="B376" s="178">
        <f t="shared" si="20"/>
        <v>782.73019321686252</v>
      </c>
      <c r="D376" s="236"/>
      <c r="E376" s="236" t="s">
        <v>204</v>
      </c>
      <c r="F376" s="236">
        <v>14800</v>
      </c>
      <c r="G376" s="238">
        <f t="shared" si="21"/>
        <v>0.27977315689981097</v>
      </c>
      <c r="H376" s="236"/>
      <c r="I376" s="236"/>
      <c r="J376" s="76"/>
    </row>
    <row r="377" spans="1:10" x14ac:dyDescent="0.25">
      <c r="A377" s="11" t="s">
        <v>197</v>
      </c>
      <c r="B377" s="178">
        <f t="shared" si="20"/>
        <v>38.304165579739923</v>
      </c>
      <c r="D377" s="236"/>
      <c r="E377" s="236" t="s">
        <v>142</v>
      </c>
      <c r="F377" s="236">
        <v>3274</v>
      </c>
      <c r="G377" s="238">
        <f t="shared" si="21"/>
        <v>6.1890359168241968E-2</v>
      </c>
      <c r="H377" s="236"/>
      <c r="I377" s="236"/>
      <c r="J377" s="76"/>
    </row>
    <row r="378" spans="1:10" s="236" customFormat="1" x14ac:dyDescent="0.25">
      <c r="A378" s="11" t="s">
        <v>197</v>
      </c>
      <c r="B378" s="178">
        <f t="shared" si="20"/>
        <v>3.5734577849564575E-2</v>
      </c>
      <c r="C378" s="11"/>
      <c r="E378" s="236" t="s">
        <v>134</v>
      </c>
      <c r="F378" s="236">
        <v>100</v>
      </c>
      <c r="G378" s="238">
        <f t="shared" si="21"/>
        <v>1.890359168241966E-3</v>
      </c>
      <c r="J378" s="76"/>
    </row>
    <row r="379" spans="1:10" x14ac:dyDescent="0.25">
      <c r="A379" s="11" t="s">
        <v>197</v>
      </c>
      <c r="B379" s="178">
        <f t="shared" si="20"/>
        <v>0</v>
      </c>
      <c r="D379" s="236"/>
      <c r="E379" s="236" t="s">
        <v>36</v>
      </c>
      <c r="F379" s="236"/>
      <c r="G379" s="238"/>
      <c r="H379" s="236"/>
      <c r="I379" s="236"/>
      <c r="J379" s="76"/>
    </row>
    <row r="380" spans="1:10" x14ac:dyDescent="0.25">
      <c r="A380" s="11" t="s">
        <v>197</v>
      </c>
      <c r="B380" s="178">
        <f t="shared" si="20"/>
        <v>6.914215572414335</v>
      </c>
      <c r="D380" s="236"/>
      <c r="E380" s="236" t="s">
        <v>165</v>
      </c>
      <c r="F380" s="236">
        <v>1391</v>
      </c>
      <c r="G380" s="238">
        <f t="shared" si="21"/>
        <v>2.6294896030245745E-2</v>
      </c>
      <c r="H380" s="236"/>
      <c r="I380" s="236"/>
      <c r="J380" s="76"/>
    </row>
    <row r="381" spans="1:10" x14ac:dyDescent="0.25">
      <c r="A381" s="11" t="s">
        <v>197</v>
      </c>
      <c r="B381" s="178">
        <f>POWER((F381/$J$371)*100, 2)</f>
        <v>24.193752881100341</v>
      </c>
      <c r="D381" s="236"/>
      <c r="E381" s="236" t="s">
        <v>203</v>
      </c>
      <c r="F381" s="236">
        <v>2602</v>
      </c>
      <c r="G381" s="238">
        <f>F381/$J$371</f>
        <v>4.9187145557655958E-2</v>
      </c>
      <c r="H381" s="236"/>
      <c r="I381" s="236"/>
      <c r="J381" s="76"/>
    </row>
    <row r="382" spans="1:10" x14ac:dyDescent="0.25">
      <c r="A382" s="11" t="s">
        <v>197</v>
      </c>
      <c r="B382" s="178">
        <f>POWER((F382/$J$371)*100, 2)</f>
        <v>0</v>
      </c>
      <c r="D382" s="236"/>
      <c r="E382" s="236" t="s">
        <v>117</v>
      </c>
      <c r="F382" s="236"/>
      <c r="G382" s="238"/>
      <c r="H382" s="236"/>
      <c r="I382" s="236"/>
      <c r="J382" s="76"/>
    </row>
    <row r="383" spans="1:10" s="236" customFormat="1" x14ac:dyDescent="0.25">
      <c r="A383" s="11" t="s">
        <v>197</v>
      </c>
      <c r="B383" s="178">
        <f t="shared" si="20"/>
        <v>3.5734577849564575E-2</v>
      </c>
      <c r="C383" s="11"/>
      <c r="E383" s="236" t="s">
        <v>158</v>
      </c>
      <c r="F383" s="236">
        <v>100</v>
      </c>
      <c r="G383" s="238">
        <f t="shared" si="21"/>
        <v>1.890359168241966E-3</v>
      </c>
      <c r="J383" s="76"/>
    </row>
    <row r="384" spans="1:10" x14ac:dyDescent="0.25">
      <c r="A384" s="11" t="s">
        <v>197</v>
      </c>
      <c r="B384" s="178">
        <f t="shared" si="20"/>
        <v>132.96836417822979</v>
      </c>
      <c r="D384" s="236"/>
      <c r="E384" s="236" t="s">
        <v>16</v>
      </c>
      <c r="F384" s="236">
        <v>6100</v>
      </c>
      <c r="G384" s="238">
        <f t="shared" si="21"/>
        <v>0.11531190926275993</v>
      </c>
      <c r="H384" s="236"/>
      <c r="I384" s="236"/>
      <c r="J384" s="76"/>
    </row>
    <row r="385" spans="1:10" x14ac:dyDescent="0.25">
      <c r="A385" s="11" t="s">
        <v>197</v>
      </c>
      <c r="B385" s="178">
        <f t="shared" si="20"/>
        <v>0.82332467365396755</v>
      </c>
      <c r="D385" s="236"/>
      <c r="E385" s="236" t="s">
        <v>121</v>
      </c>
      <c r="F385" s="236">
        <v>480</v>
      </c>
      <c r="G385" s="238">
        <f t="shared" si="21"/>
        <v>9.0737240075614359E-3</v>
      </c>
      <c r="H385" s="236"/>
      <c r="I385" s="236"/>
      <c r="J385" s="76"/>
    </row>
    <row r="386" spans="1:10" x14ac:dyDescent="0.25">
      <c r="A386" s="11" t="s">
        <v>197</v>
      </c>
      <c r="B386" s="178">
        <f t="shared" si="20"/>
        <v>456.29482456109014</v>
      </c>
      <c r="D386" s="236"/>
      <c r="E386" s="236" t="s">
        <v>89</v>
      </c>
      <c r="F386" s="236">
        <v>11300</v>
      </c>
      <c r="G386" s="238">
        <f t="shared" si="21"/>
        <v>0.21361058601134217</v>
      </c>
      <c r="H386" s="236"/>
      <c r="I386" s="236"/>
      <c r="J386" s="76"/>
    </row>
    <row r="387" spans="1:10" x14ac:dyDescent="0.25">
      <c r="A387" s="150" t="s">
        <v>197</v>
      </c>
      <c r="B387" s="131">
        <f t="shared" si="20"/>
        <v>6.0391436565764123E-2</v>
      </c>
      <c r="C387" s="150"/>
      <c r="D387" s="12"/>
      <c r="E387" s="12" t="s">
        <v>86</v>
      </c>
      <c r="F387" s="12">
        <v>130</v>
      </c>
      <c r="G387" s="237">
        <f t="shared" si="21"/>
        <v>2.4574669187145556E-3</v>
      </c>
      <c r="H387" s="12"/>
      <c r="I387" s="12"/>
      <c r="J387" s="150"/>
    </row>
    <row r="388" spans="1:10" s="242" customFormat="1" x14ac:dyDescent="0.25">
      <c r="A388" s="11" t="s">
        <v>206</v>
      </c>
      <c r="B388" s="178">
        <f>POWER((F388/$J$388)*100,2)</f>
        <v>9.0451693142631006E-4</v>
      </c>
      <c r="C388" s="11">
        <f>SUM(B388:B414)</f>
        <v>1052.0557915258069</v>
      </c>
      <c r="D388" s="232"/>
      <c r="E388" s="14" t="s">
        <v>17</v>
      </c>
      <c r="F388" s="242">
        <v>400</v>
      </c>
      <c r="G388" s="238">
        <f>F388/$J$388</f>
        <v>3.0075187969924811E-4</v>
      </c>
      <c r="H388" s="232"/>
      <c r="I388" s="232"/>
      <c r="J388" s="105">
        <v>1330000</v>
      </c>
    </row>
    <row r="389" spans="1:10" x14ac:dyDescent="0.25">
      <c r="A389" s="11" t="s">
        <v>206</v>
      </c>
      <c r="B389" s="178">
        <f t="shared" ref="B389:B414" si="22">POWER((F389/$J$388)*100,2)</f>
        <v>204.53300978008932</v>
      </c>
      <c r="D389" s="242"/>
      <c r="E389" s="242" t="s">
        <v>5</v>
      </c>
      <c r="F389" s="242">
        <v>190210</v>
      </c>
      <c r="G389" s="238">
        <f t="shared" ref="G389:G414" si="23">F389/$J$388</f>
        <v>0.14301503759398496</v>
      </c>
      <c r="H389" s="242"/>
      <c r="I389" s="242"/>
      <c r="J389" s="76"/>
    </row>
    <row r="390" spans="1:10" x14ac:dyDescent="0.25">
      <c r="A390" s="11" t="s">
        <v>206</v>
      </c>
      <c r="B390" s="178">
        <f t="shared" si="22"/>
        <v>8.2623828367912253</v>
      </c>
      <c r="D390" s="242"/>
      <c r="E390" s="242" t="s">
        <v>202</v>
      </c>
      <c r="F390" s="242">
        <v>38230</v>
      </c>
      <c r="G390" s="238">
        <f t="shared" si="23"/>
        <v>2.8744360902255638E-2</v>
      </c>
      <c r="H390" s="242"/>
      <c r="I390" s="242"/>
      <c r="J390" s="76"/>
    </row>
    <row r="391" spans="1:10" x14ac:dyDescent="0.25">
      <c r="A391" s="11" t="s">
        <v>206</v>
      </c>
      <c r="B391" s="178">
        <f t="shared" si="22"/>
        <v>11.411188783990051</v>
      </c>
      <c r="D391" s="242"/>
      <c r="E391" s="242" t="s">
        <v>6</v>
      </c>
      <c r="F391" s="242">
        <v>44928</v>
      </c>
      <c r="G391" s="238">
        <f t="shared" si="23"/>
        <v>3.378045112781955E-2</v>
      </c>
      <c r="H391" s="242"/>
      <c r="I391" s="242"/>
      <c r="J391" s="76"/>
    </row>
    <row r="392" spans="1:10" x14ac:dyDescent="0.25">
      <c r="A392" s="11" t="s">
        <v>206</v>
      </c>
      <c r="B392" s="178">
        <f t="shared" si="22"/>
        <v>5.6532308214144369E-7</v>
      </c>
      <c r="D392" s="242"/>
      <c r="E392" s="242" t="s">
        <v>102</v>
      </c>
      <c r="F392" s="242">
        <v>10</v>
      </c>
      <c r="G392" s="238">
        <f t="shared" si="23"/>
        <v>7.5187969924812028E-6</v>
      </c>
      <c r="H392" s="242"/>
      <c r="I392" s="242"/>
      <c r="J392" s="76"/>
    </row>
    <row r="393" spans="1:10" x14ac:dyDescent="0.25">
      <c r="A393" s="11" t="s">
        <v>206</v>
      </c>
      <c r="B393" s="178">
        <f t="shared" si="22"/>
        <v>150.65070685736899</v>
      </c>
      <c r="D393" s="242"/>
      <c r="E393" s="242" t="s">
        <v>82</v>
      </c>
      <c r="F393" s="242">
        <v>163244</v>
      </c>
      <c r="G393" s="238">
        <f t="shared" si="23"/>
        <v>0.12273984962406015</v>
      </c>
      <c r="H393" s="242"/>
      <c r="I393" s="242"/>
      <c r="J393" s="76"/>
    </row>
    <row r="394" spans="1:10" x14ac:dyDescent="0.25">
      <c r="A394" s="11" t="s">
        <v>206</v>
      </c>
      <c r="B394" s="178">
        <f t="shared" si="22"/>
        <v>21.035671886483129</v>
      </c>
      <c r="D394" s="242"/>
      <c r="E394" s="242" t="s">
        <v>15</v>
      </c>
      <c r="F394" s="242">
        <v>61000</v>
      </c>
      <c r="G394" s="238">
        <f t="shared" si="23"/>
        <v>4.5864661654135337E-2</v>
      </c>
      <c r="H394" s="242"/>
      <c r="I394" s="242"/>
      <c r="J394" s="76"/>
    </row>
    <row r="395" spans="1:10" x14ac:dyDescent="0.25">
      <c r="A395" s="11" t="s">
        <v>206</v>
      </c>
      <c r="B395" s="178">
        <f t="shared" si="22"/>
        <v>28.372843778619487</v>
      </c>
      <c r="D395" s="242"/>
      <c r="E395" s="242" t="s">
        <v>103</v>
      </c>
      <c r="F395" s="242">
        <v>70844</v>
      </c>
      <c r="G395" s="238">
        <f t="shared" si="23"/>
        <v>5.3266165413533836E-2</v>
      </c>
      <c r="H395" s="242"/>
      <c r="I395" s="242"/>
      <c r="J395" s="76"/>
    </row>
    <row r="396" spans="1:10" x14ac:dyDescent="0.25">
      <c r="A396" s="11" t="s">
        <v>206</v>
      </c>
      <c r="B396" s="178">
        <f t="shared" si="22"/>
        <v>30.9721540166205</v>
      </c>
      <c r="D396" s="242"/>
      <c r="E396" s="242" t="s">
        <v>142</v>
      </c>
      <c r="F396" s="242">
        <v>74018</v>
      </c>
      <c r="G396" s="238">
        <f t="shared" si="23"/>
        <v>5.565263157894737E-2</v>
      </c>
      <c r="H396" s="242"/>
      <c r="I396" s="242"/>
      <c r="J396" s="76"/>
    </row>
    <row r="397" spans="1:10" x14ac:dyDescent="0.25">
      <c r="A397" s="11" t="s">
        <v>206</v>
      </c>
      <c r="B397" s="178">
        <f t="shared" si="22"/>
        <v>11.576878336819492</v>
      </c>
      <c r="D397" s="242"/>
      <c r="E397" s="242" t="s">
        <v>18</v>
      </c>
      <c r="F397" s="242">
        <v>45253</v>
      </c>
      <c r="G397" s="238">
        <f t="shared" si="23"/>
        <v>3.4024812030075187E-2</v>
      </c>
      <c r="H397" s="242"/>
      <c r="I397" s="242"/>
      <c r="J397" s="76"/>
    </row>
    <row r="398" spans="1:10" x14ac:dyDescent="0.25">
      <c r="A398" s="11" t="s">
        <v>206</v>
      </c>
      <c r="B398" s="178">
        <f t="shared" si="22"/>
        <v>7.4903047091412725E-2</v>
      </c>
      <c r="D398" s="242"/>
      <c r="E398" s="242" t="s">
        <v>134</v>
      </c>
      <c r="F398" s="242">
        <v>3640</v>
      </c>
      <c r="G398" s="238">
        <f t="shared" si="23"/>
        <v>2.7368421052631577E-3</v>
      </c>
      <c r="H398" s="242"/>
      <c r="I398" s="242"/>
      <c r="J398" s="76"/>
    </row>
    <row r="399" spans="1:10" x14ac:dyDescent="0.25">
      <c r="A399" s="11" t="s">
        <v>206</v>
      </c>
      <c r="B399" s="178">
        <f t="shared" si="22"/>
        <v>2.5913737350896042</v>
      </c>
      <c r="D399" s="242"/>
      <c r="E399" s="242" t="s">
        <v>21</v>
      </c>
      <c r="F399" s="242">
        <v>21410</v>
      </c>
      <c r="G399" s="238">
        <f t="shared" si="23"/>
        <v>1.6097744360902257E-2</v>
      </c>
      <c r="H399" s="242"/>
      <c r="I399" s="242"/>
      <c r="J399" s="76"/>
    </row>
    <row r="400" spans="1:10" x14ac:dyDescent="0.25">
      <c r="A400" s="11" t="s">
        <v>206</v>
      </c>
      <c r="B400" s="178">
        <f t="shared" si="22"/>
        <v>117.22539431284979</v>
      </c>
      <c r="D400" s="242"/>
      <c r="E400" s="242" t="s">
        <v>23</v>
      </c>
      <c r="F400" s="242">
        <v>144000</v>
      </c>
      <c r="G400" s="238">
        <f t="shared" si="23"/>
        <v>0.10827067669172932</v>
      </c>
      <c r="H400" s="242"/>
      <c r="I400" s="242"/>
      <c r="J400" s="76"/>
    </row>
    <row r="401" spans="1:10" x14ac:dyDescent="0.25">
      <c r="A401" s="11" t="s">
        <v>206</v>
      </c>
      <c r="B401" s="178">
        <f t="shared" si="22"/>
        <v>0</v>
      </c>
      <c r="D401" s="242"/>
      <c r="E401" s="242" t="s">
        <v>36</v>
      </c>
      <c r="F401" s="234"/>
      <c r="G401" s="238"/>
      <c r="H401" s="242"/>
      <c r="I401" s="242"/>
      <c r="J401" s="76"/>
    </row>
    <row r="402" spans="1:10" x14ac:dyDescent="0.25">
      <c r="A402" s="11" t="s">
        <v>206</v>
      </c>
      <c r="B402" s="178">
        <f t="shared" si="22"/>
        <v>0.17444753801797724</v>
      </c>
      <c r="D402" s="242"/>
      <c r="E402" s="242" t="s">
        <v>181</v>
      </c>
      <c r="F402" s="234">
        <v>5555</v>
      </c>
      <c r="G402" s="238">
        <f t="shared" si="23"/>
        <v>4.1766917293233081E-3</v>
      </c>
      <c r="H402" s="242"/>
      <c r="I402" s="242"/>
      <c r="J402" s="76"/>
    </row>
    <row r="403" spans="1:10" x14ac:dyDescent="0.25">
      <c r="A403" s="11" t="s">
        <v>206</v>
      </c>
      <c r="B403" s="178">
        <f t="shared" si="22"/>
        <v>8.9750692520775642E-5</v>
      </c>
      <c r="D403" s="242"/>
      <c r="E403" s="242" t="s">
        <v>165</v>
      </c>
      <c r="F403" s="234">
        <v>126</v>
      </c>
      <c r="G403" s="238">
        <f t="shared" si="23"/>
        <v>9.4736842105263162E-5</v>
      </c>
      <c r="H403" s="242"/>
      <c r="I403" s="242"/>
      <c r="J403" s="76"/>
    </row>
    <row r="404" spans="1:10" x14ac:dyDescent="0.25">
      <c r="A404" s="11" t="s">
        <v>206</v>
      </c>
      <c r="B404" s="178">
        <f t="shared" si="22"/>
        <v>70.930590587370673</v>
      </c>
      <c r="D404" s="242"/>
      <c r="E404" s="242" t="s">
        <v>203</v>
      </c>
      <c r="F404" s="242">
        <v>112013</v>
      </c>
      <c r="G404" s="238">
        <f t="shared" si="23"/>
        <v>8.4220300751879695E-2</v>
      </c>
      <c r="H404" s="242"/>
      <c r="I404" s="242"/>
      <c r="J404" s="76"/>
    </row>
    <row r="405" spans="1:10" x14ac:dyDescent="0.25">
      <c r="A405" s="11" t="s">
        <v>206</v>
      </c>
      <c r="B405" s="178">
        <f t="shared" si="22"/>
        <v>1.6146192549041779E-4</v>
      </c>
      <c r="D405" s="242"/>
      <c r="E405" s="242" t="s">
        <v>117</v>
      </c>
      <c r="F405" s="234">
        <v>169</v>
      </c>
      <c r="G405" s="238">
        <f t="shared" si="23"/>
        <v>1.2706766917293234E-4</v>
      </c>
      <c r="H405" s="242"/>
      <c r="I405" s="242"/>
      <c r="J405" s="76"/>
    </row>
    <row r="406" spans="1:10" x14ac:dyDescent="0.25">
      <c r="A406" s="11" t="s">
        <v>206</v>
      </c>
      <c r="B406" s="178">
        <f t="shared" si="22"/>
        <v>2.1578063711911355</v>
      </c>
      <c r="D406" s="242"/>
      <c r="E406" s="242" t="s">
        <v>158</v>
      </c>
      <c r="F406" s="234">
        <v>19537</v>
      </c>
      <c r="G406" s="238">
        <f t="shared" si="23"/>
        <v>1.4689473684210527E-2</v>
      </c>
      <c r="H406" s="242"/>
      <c r="I406" s="242"/>
      <c r="J406" s="76"/>
    </row>
    <row r="407" spans="1:10" x14ac:dyDescent="0.25">
      <c r="A407" s="11" t="s">
        <v>206</v>
      </c>
      <c r="B407" s="178">
        <f t="shared" si="22"/>
        <v>379.69599141274239</v>
      </c>
      <c r="D407" s="242"/>
      <c r="E407" s="242" t="s">
        <v>16</v>
      </c>
      <c r="F407" s="234">
        <v>259161</v>
      </c>
      <c r="G407" s="238">
        <f t="shared" si="23"/>
        <v>0.19485789473684212</v>
      </c>
      <c r="H407" s="242"/>
      <c r="I407" s="242"/>
      <c r="J407" s="76"/>
    </row>
    <row r="408" spans="1:10" x14ac:dyDescent="0.25">
      <c r="A408" s="11" t="s">
        <v>206</v>
      </c>
      <c r="B408" s="178">
        <f t="shared" si="22"/>
        <v>0</v>
      </c>
      <c r="D408" s="242"/>
      <c r="E408" s="242" t="s">
        <v>37</v>
      </c>
      <c r="F408" s="234"/>
      <c r="G408" s="238"/>
      <c r="H408" s="242"/>
      <c r="I408" s="242"/>
      <c r="J408" s="76"/>
    </row>
    <row r="409" spans="1:10" x14ac:dyDescent="0.25">
      <c r="A409" s="11" t="s">
        <v>206</v>
      </c>
      <c r="B409" s="178">
        <f t="shared" si="22"/>
        <v>9.4299788795296511</v>
      </c>
      <c r="D409" s="242"/>
      <c r="E409" s="242" t="s">
        <v>121</v>
      </c>
      <c r="F409" s="242">
        <v>40842</v>
      </c>
      <c r="G409" s="238">
        <f t="shared" si="23"/>
        <v>3.070827067669173E-2</v>
      </c>
      <c r="H409" s="242"/>
      <c r="I409" s="242"/>
      <c r="J409" s="76"/>
    </row>
    <row r="410" spans="1:10" x14ac:dyDescent="0.25">
      <c r="A410" s="11" t="s">
        <v>206</v>
      </c>
      <c r="B410" s="178">
        <f t="shared" si="22"/>
        <v>0</v>
      </c>
      <c r="D410" s="242"/>
      <c r="E410" s="242" t="s">
        <v>32</v>
      </c>
      <c r="F410" s="234"/>
      <c r="G410" s="238"/>
      <c r="H410" s="242"/>
      <c r="I410" s="242"/>
      <c r="J410" s="76"/>
    </row>
    <row r="411" spans="1:10" x14ac:dyDescent="0.25">
      <c r="A411" s="11" t="s">
        <v>206</v>
      </c>
      <c r="B411" s="178">
        <f t="shared" si="22"/>
        <v>2.3155633444513534E-3</v>
      </c>
      <c r="D411" s="242"/>
      <c r="E411" s="242" t="s">
        <v>31</v>
      </c>
      <c r="F411" s="242">
        <v>640</v>
      </c>
      <c r="G411" s="238">
        <f t="shared" si="23"/>
        <v>4.8120300751879698E-4</v>
      </c>
      <c r="H411" s="242"/>
      <c r="I411" s="242"/>
      <c r="J411" s="76"/>
    </row>
    <row r="412" spans="1:10" x14ac:dyDescent="0.25">
      <c r="A412" s="11" t="s">
        <v>206</v>
      </c>
      <c r="B412" s="178">
        <f t="shared" si="22"/>
        <v>2.2612923285657758E-2</v>
      </c>
      <c r="D412" s="242"/>
      <c r="E412" s="242" t="s">
        <v>126</v>
      </c>
      <c r="F412" s="242">
        <v>2000</v>
      </c>
      <c r="G412" s="238">
        <f t="shared" si="23"/>
        <v>1.5037593984962407E-3</v>
      </c>
      <c r="H412" s="242"/>
      <c r="I412" s="242"/>
      <c r="J412" s="76"/>
    </row>
    <row r="413" spans="1:10" x14ac:dyDescent="0.25">
      <c r="A413" s="11" t="s">
        <v>206</v>
      </c>
      <c r="B413" s="178">
        <f t="shared" si="22"/>
        <v>2.4223528746678729</v>
      </c>
      <c r="D413" s="242"/>
      <c r="E413" s="242" t="s">
        <v>12</v>
      </c>
      <c r="F413" s="242">
        <v>20700</v>
      </c>
      <c r="G413" s="238">
        <f t="shared" si="23"/>
        <v>1.5563909774436091E-2</v>
      </c>
      <c r="H413" s="242"/>
      <c r="I413" s="242"/>
      <c r="J413" s="76"/>
    </row>
    <row r="414" spans="1:10" x14ac:dyDescent="0.25">
      <c r="A414" s="150" t="s">
        <v>206</v>
      </c>
      <c r="B414" s="131">
        <f t="shared" si="22"/>
        <v>0.51203170897167749</v>
      </c>
      <c r="C414" s="150"/>
      <c r="D414" s="12"/>
      <c r="E414" s="12" t="s">
        <v>86</v>
      </c>
      <c r="F414" s="12">
        <v>9517</v>
      </c>
      <c r="G414" s="237">
        <f t="shared" si="23"/>
        <v>7.1556390977443613E-3</v>
      </c>
      <c r="H414" s="12"/>
      <c r="I414" s="12"/>
      <c r="J414" s="147"/>
    </row>
    <row r="415" spans="1:10" x14ac:dyDescent="0.25">
      <c r="A415" s="11" t="s">
        <v>208</v>
      </c>
      <c r="B415" s="178">
        <f>POWER((F415/$J$415)*100, 2)</f>
        <v>0</v>
      </c>
      <c r="C415" s="11">
        <f>SUM(B415:B469)</f>
        <v>1567.16563016903</v>
      </c>
      <c r="D415" s="243"/>
      <c r="E415" s="243" t="s">
        <v>17</v>
      </c>
      <c r="F415" s="243"/>
      <c r="G415" s="238"/>
      <c r="H415" s="243"/>
      <c r="I415" s="243"/>
      <c r="J415" s="76">
        <v>13800000</v>
      </c>
    </row>
    <row r="416" spans="1:10" x14ac:dyDescent="0.25">
      <c r="A416" s="11" t="s">
        <v>208</v>
      </c>
      <c r="B416" s="178">
        <f t="shared" ref="B416:B469" si="24">POWER((F416/$J$415)*100, 2)</f>
        <v>2.0798655954631382</v>
      </c>
      <c r="D416" s="243"/>
      <c r="E416" s="243" t="s">
        <v>209</v>
      </c>
      <c r="F416" s="243">
        <v>199020</v>
      </c>
      <c r="G416" s="238">
        <f>F416/$J$415</f>
        <v>1.4421739130434782E-2</v>
      </c>
      <c r="H416" s="243"/>
      <c r="I416" s="243"/>
      <c r="J416" s="76"/>
    </row>
    <row r="417" spans="1:10" x14ac:dyDescent="0.25">
      <c r="A417" s="11" t="s">
        <v>208</v>
      </c>
      <c r="B417" s="178">
        <f t="shared" si="24"/>
        <v>1.70132325141777E-2</v>
      </c>
      <c r="D417" s="243"/>
      <c r="E417" s="243" t="s">
        <v>210</v>
      </c>
      <c r="F417" s="243">
        <v>18000</v>
      </c>
      <c r="G417" s="238">
        <f t="shared" ref="G417:G469" si="25">F417/$J$415</f>
        <v>1.3043478260869566E-3</v>
      </c>
      <c r="H417" s="243"/>
      <c r="I417" s="243"/>
      <c r="J417" s="76"/>
    </row>
    <row r="418" spans="1:10" x14ac:dyDescent="0.25">
      <c r="A418" s="11" t="s">
        <v>208</v>
      </c>
      <c r="B418" s="178">
        <f t="shared" si="24"/>
        <v>37.015761394664985</v>
      </c>
      <c r="D418" s="243"/>
      <c r="E418" s="243" t="s">
        <v>5</v>
      </c>
      <c r="F418" s="243">
        <v>839600</v>
      </c>
      <c r="G418" s="238">
        <f t="shared" si="25"/>
        <v>6.0840579710144928E-2</v>
      </c>
      <c r="H418" s="243"/>
      <c r="I418" s="243"/>
      <c r="J418" s="76"/>
    </row>
    <row r="419" spans="1:10" x14ac:dyDescent="0.25">
      <c r="A419" s="11" t="s">
        <v>208</v>
      </c>
      <c r="B419" s="178">
        <f t="shared" si="24"/>
        <v>1.7393404746901909E-6</v>
      </c>
      <c r="D419" s="243"/>
      <c r="E419" s="243" t="s">
        <v>93</v>
      </c>
      <c r="F419" s="243">
        <v>182</v>
      </c>
      <c r="G419" s="238">
        <f t="shared" si="25"/>
        <v>1.3188405797101449E-5</v>
      </c>
      <c r="H419" s="243"/>
      <c r="I419" s="243"/>
      <c r="J419" s="76"/>
    </row>
    <row r="420" spans="1:10" x14ac:dyDescent="0.25">
      <c r="A420" s="11" t="s">
        <v>208</v>
      </c>
      <c r="B420" s="178">
        <f t="shared" si="24"/>
        <v>3.942239025414828E-2</v>
      </c>
      <c r="D420" s="243"/>
      <c r="E420" s="243" t="s">
        <v>202</v>
      </c>
      <c r="F420" s="243">
        <v>27400</v>
      </c>
      <c r="G420" s="238">
        <f t="shared" si="25"/>
        <v>1.9855072463768114E-3</v>
      </c>
      <c r="H420" s="243"/>
      <c r="I420" s="243"/>
      <c r="J420" s="76"/>
    </row>
    <row r="421" spans="1:10" x14ac:dyDescent="0.25">
      <c r="A421" s="11" t="s">
        <v>208</v>
      </c>
      <c r="B421" s="178">
        <f t="shared" si="24"/>
        <v>3.6251608118042428E-2</v>
      </c>
      <c r="D421" s="243"/>
      <c r="E421" s="243" t="s">
        <v>211</v>
      </c>
      <c r="F421" s="243">
        <v>26275</v>
      </c>
      <c r="G421" s="238">
        <f t="shared" si="25"/>
        <v>1.9039855072463768E-3</v>
      </c>
      <c r="H421" s="243"/>
      <c r="I421" s="243"/>
      <c r="J421" s="76"/>
    </row>
    <row r="422" spans="1:10" x14ac:dyDescent="0.25">
      <c r="A422" s="11" t="s">
        <v>208</v>
      </c>
      <c r="B422" s="178">
        <f t="shared" si="24"/>
        <v>0.44155061961772735</v>
      </c>
      <c r="D422" s="243"/>
      <c r="E422" s="243" t="s">
        <v>101</v>
      </c>
      <c r="F422" s="243">
        <v>91700</v>
      </c>
      <c r="G422" s="238">
        <f t="shared" si="25"/>
        <v>6.6449275362318837E-3</v>
      </c>
      <c r="H422" s="243"/>
      <c r="I422" s="243"/>
      <c r="J422" s="76"/>
    </row>
    <row r="423" spans="1:10" x14ac:dyDescent="0.25">
      <c r="A423" s="11" t="s">
        <v>208</v>
      </c>
      <c r="B423" s="178">
        <f t="shared" si="24"/>
        <v>4.0786436672967857E-2</v>
      </c>
      <c r="D423" s="243"/>
      <c r="E423" s="243" t="s">
        <v>102</v>
      </c>
      <c r="F423" s="243">
        <v>27870</v>
      </c>
      <c r="G423" s="238">
        <f t="shared" si="25"/>
        <v>2.0195652173913043E-3</v>
      </c>
      <c r="H423" s="243"/>
      <c r="I423" s="243"/>
      <c r="J423" s="76"/>
    </row>
    <row r="424" spans="1:10" x14ac:dyDescent="0.25">
      <c r="A424" s="11" t="s">
        <v>208</v>
      </c>
      <c r="B424" s="178">
        <f t="shared" si="24"/>
        <v>16.295964856332702</v>
      </c>
      <c r="D424" s="243"/>
      <c r="E424" s="243" t="s">
        <v>82</v>
      </c>
      <c r="F424" s="243">
        <v>557082</v>
      </c>
      <c r="G424" s="238">
        <f t="shared" si="25"/>
        <v>4.0368260869565215E-2</v>
      </c>
      <c r="H424" s="243"/>
      <c r="I424" s="243"/>
      <c r="J424" s="76"/>
    </row>
    <row r="425" spans="1:10" x14ac:dyDescent="0.25">
      <c r="A425" s="11" t="s">
        <v>208</v>
      </c>
      <c r="B425" s="178">
        <f t="shared" si="24"/>
        <v>1262.9267821886162</v>
      </c>
      <c r="D425" s="243"/>
      <c r="E425" s="243" t="s">
        <v>83</v>
      </c>
      <c r="F425" s="243">
        <v>4904200</v>
      </c>
      <c r="G425" s="238">
        <f t="shared" si="25"/>
        <v>0.35537681159420292</v>
      </c>
      <c r="H425" s="243"/>
      <c r="I425" s="243"/>
      <c r="J425" s="76"/>
    </row>
    <row r="426" spans="1:10" x14ac:dyDescent="0.25">
      <c r="A426" s="11" t="s">
        <v>208</v>
      </c>
      <c r="B426" s="178">
        <f t="shared" si="24"/>
        <v>20.184835118672552</v>
      </c>
      <c r="D426" s="243"/>
      <c r="E426" s="243" t="s">
        <v>15</v>
      </c>
      <c r="F426" s="243">
        <v>620000</v>
      </c>
      <c r="G426" s="238">
        <f t="shared" si="25"/>
        <v>4.4927536231884058E-2</v>
      </c>
      <c r="H426" s="243"/>
      <c r="I426" s="243"/>
      <c r="J426" s="76"/>
    </row>
    <row r="427" spans="1:10" x14ac:dyDescent="0.25">
      <c r="A427" s="11" t="s">
        <v>208</v>
      </c>
      <c r="B427" s="178">
        <f t="shared" si="24"/>
        <v>1.3075425330812856E-4</v>
      </c>
      <c r="D427" s="243"/>
      <c r="E427" s="243" t="s">
        <v>212</v>
      </c>
      <c r="F427" s="243">
        <v>1578</v>
      </c>
      <c r="G427" s="238">
        <f t="shared" si="25"/>
        <v>1.1434782608695653E-4</v>
      </c>
      <c r="H427" s="243"/>
      <c r="I427" s="243"/>
      <c r="J427" s="76"/>
    </row>
    <row r="428" spans="1:10" x14ac:dyDescent="0.25">
      <c r="A428" s="11" t="s">
        <v>208</v>
      </c>
      <c r="B428" s="178">
        <f t="shared" si="24"/>
        <v>0.18785942916404122</v>
      </c>
      <c r="D428" s="243"/>
      <c r="E428" s="243" t="s">
        <v>213</v>
      </c>
      <c r="F428" s="243">
        <v>59813</v>
      </c>
      <c r="G428" s="238">
        <f t="shared" si="25"/>
        <v>4.334275362318841E-3</v>
      </c>
      <c r="H428" s="243"/>
      <c r="I428" s="243"/>
      <c r="J428" s="76"/>
    </row>
    <row r="429" spans="1:10" x14ac:dyDescent="0.25">
      <c r="A429" s="11" t="s">
        <v>208</v>
      </c>
      <c r="B429" s="178">
        <f t="shared" si="24"/>
        <v>0</v>
      </c>
      <c r="D429" s="243"/>
      <c r="E429" s="243" t="s">
        <v>214</v>
      </c>
      <c r="F429" s="243"/>
      <c r="G429" s="238"/>
      <c r="H429" s="243"/>
      <c r="I429" s="243"/>
      <c r="J429" s="76"/>
    </row>
    <row r="430" spans="1:10" x14ac:dyDescent="0.25">
      <c r="A430" s="11" t="s">
        <v>208</v>
      </c>
      <c r="B430" s="178">
        <f t="shared" si="24"/>
        <v>3.4198193656794786E-4</v>
      </c>
      <c r="D430" s="243"/>
      <c r="E430" s="243" t="s">
        <v>221</v>
      </c>
      <c r="F430" s="243">
        <v>2552</v>
      </c>
      <c r="G430" s="238">
        <f t="shared" si="25"/>
        <v>1.8492753623188405E-4</v>
      </c>
      <c r="H430" s="243"/>
      <c r="I430" s="243"/>
      <c r="J430" s="76"/>
    </row>
    <row r="431" spans="1:10" x14ac:dyDescent="0.25">
      <c r="A431" s="11" t="s">
        <v>208</v>
      </c>
      <c r="B431" s="178">
        <f t="shared" si="24"/>
        <v>0</v>
      </c>
      <c r="D431" s="243"/>
      <c r="E431" s="243" t="s">
        <v>222</v>
      </c>
      <c r="F431" s="243"/>
      <c r="G431" s="238"/>
      <c r="H431" s="243"/>
      <c r="I431" s="243"/>
      <c r="J431" s="76"/>
    </row>
    <row r="432" spans="1:10" x14ac:dyDescent="0.25">
      <c r="A432" s="11" t="s">
        <v>208</v>
      </c>
      <c r="B432" s="178">
        <f t="shared" si="24"/>
        <v>1.1657739970594416E-2</v>
      </c>
      <c r="D432" s="243"/>
      <c r="E432" s="243" t="s">
        <v>134</v>
      </c>
      <c r="F432" s="243">
        <v>14900</v>
      </c>
      <c r="G432" s="238">
        <f t="shared" si="25"/>
        <v>1.0797101449275363E-3</v>
      </c>
      <c r="H432" s="243"/>
      <c r="I432" s="243"/>
      <c r="J432" s="76"/>
    </row>
    <row r="433" spans="1:10" x14ac:dyDescent="0.25">
      <c r="A433" s="11" t="s">
        <v>208</v>
      </c>
      <c r="B433" s="178">
        <f t="shared" si="24"/>
        <v>7.5614366729678632E-3</v>
      </c>
      <c r="D433" s="243"/>
      <c r="E433" s="243" t="s">
        <v>108</v>
      </c>
      <c r="F433" s="243">
        <v>12000</v>
      </c>
      <c r="G433" s="238">
        <f t="shared" si="25"/>
        <v>8.6956521739130438E-4</v>
      </c>
      <c r="H433" s="243"/>
      <c r="I433" s="243"/>
      <c r="J433" s="76"/>
    </row>
    <row r="434" spans="1:10" x14ac:dyDescent="0.25">
      <c r="A434" s="11" t="s">
        <v>208</v>
      </c>
      <c r="B434" s="178">
        <f t="shared" si="24"/>
        <v>0</v>
      </c>
      <c r="D434" s="243"/>
      <c r="E434" s="243" t="s">
        <v>215</v>
      </c>
      <c r="F434" s="243"/>
      <c r="G434" s="238"/>
      <c r="H434" s="243"/>
      <c r="I434" s="243"/>
      <c r="J434" s="76"/>
    </row>
    <row r="435" spans="1:10" x14ac:dyDescent="0.25">
      <c r="A435" s="11" t="s">
        <v>208</v>
      </c>
      <c r="B435" s="178">
        <f t="shared" si="24"/>
        <v>4.2651228733459348E-2</v>
      </c>
      <c r="D435" s="243"/>
      <c r="E435" s="243" t="s">
        <v>216</v>
      </c>
      <c r="F435" s="243">
        <v>28500</v>
      </c>
      <c r="G435" s="238">
        <f t="shared" si="25"/>
        <v>2.0652173913043477E-3</v>
      </c>
      <c r="H435" s="243"/>
      <c r="I435" s="243"/>
      <c r="J435" s="76"/>
    </row>
    <row r="436" spans="1:10" x14ac:dyDescent="0.25">
      <c r="A436" s="11" t="s">
        <v>208</v>
      </c>
      <c r="B436" s="178">
        <f t="shared" si="24"/>
        <v>53.124133614839316</v>
      </c>
      <c r="D436" s="243"/>
      <c r="E436" s="243" t="s">
        <v>23</v>
      </c>
      <c r="F436" s="243">
        <v>1005831</v>
      </c>
      <c r="G436" s="238">
        <f t="shared" si="25"/>
        <v>7.2886304347826086E-2</v>
      </c>
      <c r="H436" s="243"/>
      <c r="I436" s="243"/>
      <c r="J436" s="76"/>
    </row>
    <row r="437" spans="1:10" x14ac:dyDescent="0.25">
      <c r="A437" s="11" t="s">
        <v>208</v>
      </c>
      <c r="B437" s="178">
        <f t="shared" si="24"/>
        <v>1.0588111741230832</v>
      </c>
      <c r="D437" s="243"/>
      <c r="E437" s="243" t="s">
        <v>24</v>
      </c>
      <c r="F437" s="243">
        <v>142000</v>
      </c>
      <c r="G437" s="238">
        <f t="shared" si="25"/>
        <v>1.0289855072463768E-2</v>
      </c>
      <c r="H437" s="243"/>
      <c r="I437" s="243"/>
      <c r="J437" s="76"/>
    </row>
    <row r="438" spans="1:10" x14ac:dyDescent="0.25">
      <c r="A438" s="11" t="s">
        <v>208</v>
      </c>
      <c r="B438" s="178">
        <f t="shared" si="24"/>
        <v>0</v>
      </c>
      <c r="D438" s="243"/>
      <c r="E438" s="243" t="s">
        <v>111</v>
      </c>
      <c r="F438" s="243"/>
      <c r="G438" s="238"/>
      <c r="H438" s="243"/>
      <c r="I438" s="243"/>
      <c r="J438" s="76"/>
    </row>
    <row r="439" spans="1:10" x14ac:dyDescent="0.25">
      <c r="A439" s="11" t="s">
        <v>208</v>
      </c>
      <c r="B439" s="178">
        <f t="shared" si="24"/>
        <v>12.351659315269902</v>
      </c>
      <c r="D439" s="243"/>
      <c r="E439" s="243" t="s">
        <v>41</v>
      </c>
      <c r="F439" s="243">
        <v>485000</v>
      </c>
      <c r="G439" s="238">
        <f t="shared" si="25"/>
        <v>3.5144927536231885E-2</v>
      </c>
      <c r="H439" s="243"/>
      <c r="I439" s="243"/>
      <c r="J439" s="76"/>
    </row>
    <row r="440" spans="1:10" x14ac:dyDescent="0.25">
      <c r="A440" s="11" t="s">
        <v>208</v>
      </c>
      <c r="B440" s="178">
        <f t="shared" si="24"/>
        <v>7.5614366729678632E-3</v>
      </c>
      <c r="D440" s="243"/>
      <c r="E440" s="243" t="s">
        <v>220</v>
      </c>
      <c r="F440" s="243">
        <v>12000</v>
      </c>
      <c r="G440" s="238">
        <f t="shared" si="25"/>
        <v>8.6956521739130438E-4</v>
      </c>
      <c r="H440" s="243"/>
      <c r="I440" s="243"/>
      <c r="J440" s="76"/>
    </row>
    <row r="441" spans="1:10" x14ac:dyDescent="0.25">
      <c r="A441" s="11" t="s">
        <v>208</v>
      </c>
      <c r="B441" s="178">
        <f t="shared" si="24"/>
        <v>0</v>
      </c>
      <c r="D441" s="243"/>
      <c r="E441" s="243" t="s">
        <v>170</v>
      </c>
      <c r="F441" s="243"/>
      <c r="G441" s="238"/>
      <c r="H441" s="243"/>
      <c r="I441" s="243"/>
      <c r="J441" s="76"/>
    </row>
    <row r="442" spans="1:10" x14ac:dyDescent="0.25">
      <c r="A442" s="11" t="s">
        <v>208</v>
      </c>
      <c r="B442" s="178">
        <f t="shared" si="24"/>
        <v>0</v>
      </c>
      <c r="D442" s="243"/>
      <c r="E442" s="243" t="s">
        <v>154</v>
      </c>
      <c r="F442" s="243"/>
      <c r="G442" s="238"/>
      <c r="H442" s="243"/>
      <c r="I442" s="243"/>
      <c r="J442" s="76"/>
    </row>
    <row r="443" spans="1:10" x14ac:dyDescent="0.25">
      <c r="A443" s="11" t="s">
        <v>208</v>
      </c>
      <c r="B443" s="178">
        <f t="shared" si="24"/>
        <v>3.4601391514387734E-4</v>
      </c>
      <c r="D443" s="243"/>
      <c r="E443" s="243" t="s">
        <v>181</v>
      </c>
      <c r="F443" s="243">
        <v>2567</v>
      </c>
      <c r="G443" s="238">
        <f t="shared" si="25"/>
        <v>1.8601449275362319E-4</v>
      </c>
      <c r="H443" s="243"/>
      <c r="I443" s="243"/>
      <c r="J443" s="76"/>
    </row>
    <row r="444" spans="1:10" x14ac:dyDescent="0.25">
      <c r="A444" s="11" t="s">
        <v>208</v>
      </c>
      <c r="B444" s="178">
        <f t="shared" si="24"/>
        <v>0</v>
      </c>
      <c r="D444" s="243"/>
      <c r="E444" s="243" t="s">
        <v>26</v>
      </c>
      <c r="F444" s="243"/>
      <c r="G444" s="238"/>
      <c r="H444" s="243"/>
      <c r="I444" s="243"/>
      <c r="J444" s="76"/>
    </row>
    <row r="445" spans="1:10" x14ac:dyDescent="0.25">
      <c r="A445" s="11" t="s">
        <v>208</v>
      </c>
      <c r="B445" s="178">
        <f t="shared" si="24"/>
        <v>6.6419374295841198</v>
      </c>
      <c r="D445" s="243"/>
      <c r="E445" s="243" t="s">
        <v>217</v>
      </c>
      <c r="F445" s="243">
        <v>355653</v>
      </c>
      <c r="G445" s="238">
        <f t="shared" si="25"/>
        <v>2.577195652173913E-2</v>
      </c>
      <c r="H445" s="243"/>
      <c r="I445" s="243"/>
      <c r="J445" s="76"/>
    </row>
    <row r="446" spans="1:10" x14ac:dyDescent="0.25">
      <c r="A446" s="11" t="s">
        <v>208</v>
      </c>
      <c r="B446" s="178">
        <f t="shared" si="24"/>
        <v>0.90939718546523851</v>
      </c>
      <c r="D446" s="243"/>
      <c r="E446" s="243" t="s">
        <v>194</v>
      </c>
      <c r="F446" s="243">
        <v>131600</v>
      </c>
      <c r="G446" s="238">
        <f t="shared" si="25"/>
        <v>9.5362318840579718E-3</v>
      </c>
      <c r="H446" s="243"/>
      <c r="I446" s="243"/>
      <c r="J446" s="76"/>
    </row>
    <row r="447" spans="1:10" x14ac:dyDescent="0.25">
      <c r="A447" s="11" t="s">
        <v>208</v>
      </c>
      <c r="B447" s="178">
        <f t="shared" si="24"/>
        <v>1.2607645452636001E-3</v>
      </c>
      <c r="D447" s="243"/>
      <c r="E447" s="243" t="s">
        <v>165</v>
      </c>
      <c r="F447" s="243">
        <v>4900</v>
      </c>
      <c r="G447" s="238">
        <f t="shared" si="25"/>
        <v>3.5507246376811593E-4</v>
      </c>
      <c r="H447" s="243"/>
      <c r="I447" s="243"/>
      <c r="J447" s="76"/>
    </row>
    <row r="448" spans="1:10" x14ac:dyDescent="0.25">
      <c r="A448" s="11" t="s">
        <v>208</v>
      </c>
      <c r="B448" s="178">
        <f t="shared" si="24"/>
        <v>1.373821807393405E-2</v>
      </c>
      <c r="D448" s="243"/>
      <c r="E448" s="243" t="s">
        <v>84</v>
      </c>
      <c r="F448" s="243">
        <v>16175</v>
      </c>
      <c r="G448" s="238">
        <f t="shared" si="25"/>
        <v>1.1721014492753624E-3</v>
      </c>
      <c r="H448" s="243"/>
      <c r="I448" s="243"/>
      <c r="J448" s="76"/>
    </row>
    <row r="449" spans="1:10" x14ac:dyDescent="0.25">
      <c r="A449" s="11" t="s">
        <v>208</v>
      </c>
      <c r="B449" s="178">
        <f t="shared" si="24"/>
        <v>0</v>
      </c>
      <c r="D449" s="243"/>
      <c r="E449" s="243" t="s">
        <v>117</v>
      </c>
      <c r="F449" s="243"/>
      <c r="G449" s="238"/>
      <c r="H449" s="243"/>
      <c r="I449" s="243"/>
      <c r="J449" s="76"/>
    </row>
    <row r="450" spans="1:10" x14ac:dyDescent="0.25">
      <c r="A450" s="11" t="s">
        <v>208</v>
      </c>
      <c r="B450" s="178">
        <f t="shared" si="24"/>
        <v>5.3770216341104808E-4</v>
      </c>
      <c r="D450" s="243"/>
      <c r="E450" s="243" t="s">
        <v>28</v>
      </c>
      <c r="F450" s="243">
        <v>3200</v>
      </c>
      <c r="G450" s="238">
        <f t="shared" si="25"/>
        <v>2.3188405797101448E-4</v>
      </c>
      <c r="H450" s="243"/>
      <c r="I450" s="243"/>
      <c r="J450" s="76"/>
    </row>
    <row r="451" spans="1:10" x14ac:dyDescent="0.25">
      <c r="A451" s="11" t="s">
        <v>208</v>
      </c>
      <c r="B451" s="178">
        <f t="shared" si="24"/>
        <v>2.1489860323461456</v>
      </c>
      <c r="D451" s="243"/>
      <c r="E451" s="243" t="s">
        <v>184</v>
      </c>
      <c r="F451" s="243">
        <v>202300</v>
      </c>
      <c r="G451" s="238">
        <f t="shared" si="25"/>
        <v>1.4659420289855072E-2</v>
      </c>
      <c r="H451" s="243"/>
      <c r="I451" s="243"/>
      <c r="J451" s="76"/>
    </row>
    <row r="452" spans="1:10" x14ac:dyDescent="0.25">
      <c r="A452" s="11" t="s">
        <v>208</v>
      </c>
      <c r="B452" s="178">
        <f t="shared" si="24"/>
        <v>39.069565536862008</v>
      </c>
      <c r="D452" s="243"/>
      <c r="E452" s="243" t="s">
        <v>92</v>
      </c>
      <c r="F452" s="243">
        <v>862578</v>
      </c>
      <c r="G452" s="238">
        <f t="shared" si="25"/>
        <v>6.2505652173913046E-2</v>
      </c>
      <c r="H452" s="243"/>
      <c r="I452" s="243"/>
      <c r="J452" s="76"/>
    </row>
    <row r="453" spans="1:10" x14ac:dyDescent="0.25">
      <c r="A453" s="11" t="s">
        <v>208</v>
      </c>
      <c r="B453" s="178">
        <f t="shared" si="24"/>
        <v>2.1882555975635373E-2</v>
      </c>
      <c r="D453" s="243"/>
      <c r="E453" s="243" t="s">
        <v>158</v>
      </c>
      <c r="F453" s="243">
        <v>20414</v>
      </c>
      <c r="G453" s="238">
        <f t="shared" si="25"/>
        <v>1.4792753623188407E-3</v>
      </c>
      <c r="H453" s="243"/>
      <c r="I453" s="243"/>
      <c r="J453" s="76"/>
    </row>
    <row r="454" spans="1:10" x14ac:dyDescent="0.25">
      <c r="A454" s="11" t="s">
        <v>208</v>
      </c>
      <c r="B454" s="178">
        <f t="shared" si="24"/>
        <v>13.391356857802984</v>
      </c>
      <c r="D454" s="243"/>
      <c r="E454" s="243" t="s">
        <v>118</v>
      </c>
      <c r="F454" s="243">
        <v>505000</v>
      </c>
      <c r="G454" s="238">
        <f t="shared" si="25"/>
        <v>3.6594202898550726E-2</v>
      </c>
      <c r="H454" s="243"/>
      <c r="I454" s="243"/>
      <c r="J454" s="76"/>
    </row>
    <row r="455" spans="1:10" x14ac:dyDescent="0.25">
      <c r="A455" s="11" t="s">
        <v>208</v>
      </c>
      <c r="B455" s="178">
        <f t="shared" si="24"/>
        <v>0.31604765600714141</v>
      </c>
      <c r="D455" s="243"/>
      <c r="E455" s="243" t="s">
        <v>218</v>
      </c>
      <c r="F455" s="243">
        <v>77581</v>
      </c>
      <c r="G455" s="238">
        <f t="shared" si="25"/>
        <v>5.6218115942028987E-3</v>
      </c>
      <c r="H455" s="243"/>
      <c r="I455" s="243"/>
      <c r="J455" s="76"/>
    </row>
    <row r="456" spans="1:10" x14ac:dyDescent="0.25">
      <c r="A456" s="11" t="s">
        <v>208</v>
      </c>
      <c r="B456" s="178">
        <f t="shared" si="24"/>
        <v>2.8725337166561647E-2</v>
      </c>
      <c r="D456" s="243"/>
      <c r="E456" s="243" t="s">
        <v>29</v>
      </c>
      <c r="F456" s="243">
        <v>23389</v>
      </c>
      <c r="G456" s="238">
        <f t="shared" si="25"/>
        <v>1.6948550724637682E-3</v>
      </c>
      <c r="H456" s="243"/>
      <c r="I456" s="243"/>
      <c r="J456" s="76"/>
    </row>
    <row r="457" spans="1:10" x14ac:dyDescent="0.25">
      <c r="A457" s="11" t="s">
        <v>208</v>
      </c>
      <c r="B457" s="178">
        <f t="shared" si="24"/>
        <v>23.924858223062383</v>
      </c>
      <c r="D457" s="243"/>
      <c r="E457" s="243" t="s">
        <v>16</v>
      </c>
      <c r="F457" s="243">
        <v>675000</v>
      </c>
      <c r="G457" s="238">
        <f t="shared" si="25"/>
        <v>4.8913043478260872E-2</v>
      </c>
      <c r="H457" s="243"/>
      <c r="I457" s="243"/>
      <c r="J457" s="76"/>
    </row>
    <row r="458" spans="1:10" x14ac:dyDescent="0.25">
      <c r="A458" s="11" t="s">
        <v>208</v>
      </c>
      <c r="B458" s="178">
        <f t="shared" si="24"/>
        <v>3.3606385213190505E-5</v>
      </c>
      <c r="D458" s="243"/>
      <c r="E458" s="243" t="s">
        <v>219</v>
      </c>
      <c r="F458" s="243">
        <v>800</v>
      </c>
      <c r="G458" s="238">
        <f t="shared" si="25"/>
        <v>5.797101449275362E-5</v>
      </c>
      <c r="H458" s="243"/>
      <c r="I458" s="243"/>
      <c r="J458" s="76"/>
    </row>
    <row r="459" spans="1:10" x14ac:dyDescent="0.25">
      <c r="A459" s="11" t="s">
        <v>208</v>
      </c>
      <c r="B459" s="178">
        <f t="shared" si="24"/>
        <v>3.6597353497164462E-2</v>
      </c>
      <c r="D459" s="243"/>
      <c r="E459" s="243" t="s">
        <v>37</v>
      </c>
      <c r="F459" s="243">
        <v>26400</v>
      </c>
      <c r="G459" s="238">
        <f t="shared" si="25"/>
        <v>1.9130434782608696E-3</v>
      </c>
      <c r="H459" s="243"/>
      <c r="I459" s="243"/>
      <c r="J459" s="76"/>
    </row>
    <row r="460" spans="1:10" x14ac:dyDescent="0.25">
      <c r="A460" s="11" t="s">
        <v>208</v>
      </c>
      <c r="B460" s="178">
        <f t="shared" si="24"/>
        <v>0</v>
      </c>
      <c r="D460" s="243"/>
      <c r="E460" s="243" t="s">
        <v>120</v>
      </c>
      <c r="F460" s="243"/>
      <c r="G460" s="238"/>
      <c r="H460" s="243"/>
      <c r="I460" s="243"/>
      <c r="J460" s="76"/>
    </row>
    <row r="461" spans="1:10" x14ac:dyDescent="0.25">
      <c r="A461" s="11" t="s">
        <v>208</v>
      </c>
      <c r="B461" s="178">
        <f t="shared" si="24"/>
        <v>0.42061804242806133</v>
      </c>
      <c r="D461" s="243"/>
      <c r="E461" s="243" t="s">
        <v>121</v>
      </c>
      <c r="F461" s="243">
        <v>89500</v>
      </c>
      <c r="G461" s="238">
        <f t="shared" si="25"/>
        <v>6.4855072463768119E-3</v>
      </c>
      <c r="H461" s="243"/>
      <c r="I461" s="243"/>
      <c r="J461" s="76"/>
    </row>
    <row r="462" spans="1:10" x14ac:dyDescent="0.25">
      <c r="A462" s="11" t="s">
        <v>208</v>
      </c>
      <c r="B462" s="178">
        <f t="shared" si="24"/>
        <v>2.1710197437513127E-5</v>
      </c>
      <c r="D462" s="243"/>
      <c r="E462" s="243" t="s">
        <v>32</v>
      </c>
      <c r="F462" s="243">
        <v>643</v>
      </c>
      <c r="G462" s="238">
        <f t="shared" si="25"/>
        <v>4.6594202898550725E-5</v>
      </c>
      <c r="H462" s="243"/>
      <c r="I462" s="243"/>
      <c r="J462" s="76"/>
    </row>
    <row r="463" spans="1:10" x14ac:dyDescent="0.25">
      <c r="A463" s="11" t="s">
        <v>208</v>
      </c>
      <c r="B463" s="178">
        <f t="shared" si="24"/>
        <v>0.48393194706994325</v>
      </c>
      <c r="D463" s="243"/>
      <c r="E463" s="243" t="s">
        <v>174</v>
      </c>
      <c r="F463" s="243">
        <v>96000</v>
      </c>
      <c r="G463" s="238">
        <f t="shared" si="25"/>
        <v>6.956521739130435E-3</v>
      </c>
      <c r="H463" s="243"/>
      <c r="I463" s="243"/>
      <c r="J463" s="76"/>
    </row>
    <row r="464" spans="1:10" x14ac:dyDescent="0.25">
      <c r="A464" s="11" t="s">
        <v>208</v>
      </c>
      <c r="B464" s="178">
        <f t="shared" si="24"/>
        <v>7.2470200588111724E-4</v>
      </c>
      <c r="D464" s="243"/>
      <c r="E464" s="243" t="s">
        <v>46</v>
      </c>
      <c r="F464" s="243">
        <v>3715</v>
      </c>
      <c r="G464" s="238">
        <f t="shared" si="25"/>
        <v>2.6920289855072462E-4</v>
      </c>
      <c r="H464" s="243"/>
      <c r="I464" s="243"/>
      <c r="J464" s="76"/>
    </row>
    <row r="465" spans="1:10" x14ac:dyDescent="0.25">
      <c r="A465" s="11" t="s">
        <v>208</v>
      </c>
      <c r="B465" s="178">
        <f t="shared" si="24"/>
        <v>0.17664356227683262</v>
      </c>
      <c r="D465" s="243"/>
      <c r="E465" s="243" t="s">
        <v>31</v>
      </c>
      <c r="F465" s="243">
        <v>58000</v>
      </c>
      <c r="G465" s="238">
        <f t="shared" si="25"/>
        <v>4.2028985507246378E-3</v>
      </c>
      <c r="H465" s="243"/>
      <c r="I465" s="243"/>
      <c r="J465" s="76"/>
    </row>
    <row r="466" spans="1:10" x14ac:dyDescent="0.25">
      <c r="A466" s="11" t="s">
        <v>208</v>
      </c>
      <c r="B466" s="178">
        <f t="shared" si="24"/>
        <v>65.868515017853369</v>
      </c>
      <c r="D466" s="243"/>
      <c r="E466" s="243" t="s">
        <v>38</v>
      </c>
      <c r="F466" s="243">
        <v>1120000</v>
      </c>
      <c r="G466" s="238">
        <f t="shared" si="25"/>
        <v>8.1159420289855067E-2</v>
      </c>
      <c r="H466" s="243"/>
      <c r="I466" s="243"/>
      <c r="J466" s="76"/>
    </row>
    <row r="467" spans="1:10" x14ac:dyDescent="0.25">
      <c r="A467" s="11" t="s">
        <v>208</v>
      </c>
      <c r="B467" s="178">
        <f t="shared" si="24"/>
        <v>0.33606385213190509</v>
      </c>
      <c r="D467" s="243"/>
      <c r="E467" s="243" t="s">
        <v>129</v>
      </c>
      <c r="F467" s="243">
        <v>80000</v>
      </c>
      <c r="G467" s="238">
        <f t="shared" si="25"/>
        <v>5.7971014492753624E-3</v>
      </c>
      <c r="H467" s="243"/>
      <c r="I467" s="243"/>
      <c r="J467" s="76"/>
    </row>
    <row r="468" spans="1:10" x14ac:dyDescent="0.25">
      <c r="A468" s="11" t="s">
        <v>208</v>
      </c>
      <c r="B468" s="178">
        <f t="shared" si="24"/>
        <v>7.5028355387523611</v>
      </c>
      <c r="D468" s="243"/>
      <c r="E468" s="243" t="s">
        <v>89</v>
      </c>
      <c r="F468" s="243">
        <v>378000</v>
      </c>
      <c r="G468" s="238">
        <f t="shared" si="25"/>
        <v>2.7391304347826086E-2</v>
      </c>
      <c r="H468" s="243"/>
      <c r="I468" s="243"/>
      <c r="J468" s="76"/>
    </row>
    <row r="469" spans="1:10" x14ac:dyDescent="0.25">
      <c r="A469" s="150" t="s">
        <v>208</v>
      </c>
      <c r="B469" s="131">
        <f t="shared" si="24"/>
        <v>4.0203155849611417E-4</v>
      </c>
      <c r="C469" s="150"/>
      <c r="D469" s="12"/>
      <c r="E469" s="12" t="s">
        <v>86</v>
      </c>
      <c r="F469" s="12">
        <v>2767</v>
      </c>
      <c r="G469" s="237">
        <f t="shared" si="25"/>
        <v>2.0050724637681158E-4</v>
      </c>
      <c r="H469" s="12"/>
      <c r="I469" s="12"/>
      <c r="J469" s="147"/>
    </row>
    <row r="470" spans="1:10" x14ac:dyDescent="0.25">
      <c r="A470" s="11" t="s">
        <v>224</v>
      </c>
      <c r="B470" s="178">
        <f>POWER((F470/$J$470)*100, 2)</f>
        <v>8.6077279568909804E-4</v>
      </c>
      <c r="C470" s="11">
        <f>SUM(B470:B516)</f>
        <v>1119.5394362829477</v>
      </c>
      <c r="D470" s="250"/>
      <c r="E470" s="250" t="s">
        <v>225</v>
      </c>
      <c r="F470" s="250">
        <v>2796</v>
      </c>
      <c r="G470" s="238">
        <f>F470/$J$470</f>
        <v>2.9338929695697796E-4</v>
      </c>
      <c r="H470" s="250"/>
      <c r="I470" s="250"/>
      <c r="J470" s="76">
        <v>9530000</v>
      </c>
    </row>
    <row r="471" spans="1:10" x14ac:dyDescent="0.25">
      <c r="A471" s="11" t="s">
        <v>224</v>
      </c>
      <c r="B471" s="178">
        <f t="shared" ref="B471:B516" si="26">POWER((F471/$J$470)*100, 2)</f>
        <v>9.8035355408281594E-2</v>
      </c>
      <c r="D471" s="250"/>
      <c r="E471" s="250" t="s">
        <v>81</v>
      </c>
      <c r="F471" s="250">
        <v>29839</v>
      </c>
      <c r="G471" s="238">
        <f t="shared" ref="G471:G516" si="27">F471/$J$470</f>
        <v>3.1310598111227704E-3</v>
      </c>
      <c r="H471" s="250"/>
      <c r="I471" s="250"/>
      <c r="J471" s="76"/>
    </row>
    <row r="472" spans="1:10" x14ac:dyDescent="0.25">
      <c r="A472" s="11" t="s">
        <v>224</v>
      </c>
      <c r="B472" s="178">
        <f t="shared" si="26"/>
        <v>9.9096133158777314E-4</v>
      </c>
      <c r="D472" s="250"/>
      <c r="E472" s="250" t="s">
        <v>5</v>
      </c>
      <c r="F472" s="250">
        <v>3000</v>
      </c>
      <c r="G472" s="238">
        <f t="shared" si="27"/>
        <v>3.1479538300104932E-4</v>
      </c>
      <c r="H472" s="250"/>
      <c r="I472" s="250"/>
      <c r="J472" s="76"/>
    </row>
    <row r="473" spans="1:10" x14ac:dyDescent="0.25">
      <c r="A473" s="11" t="s">
        <v>224</v>
      </c>
      <c r="B473" s="178">
        <f t="shared" si="26"/>
        <v>240.85216068107667</v>
      </c>
      <c r="D473" s="250"/>
      <c r="E473" s="250" t="s">
        <v>93</v>
      </c>
      <c r="F473" s="250">
        <v>1479000</v>
      </c>
      <c r="G473" s="238">
        <f t="shared" si="27"/>
        <v>0.1551941238195173</v>
      </c>
      <c r="H473" s="250"/>
      <c r="I473" s="250"/>
      <c r="J473" s="76"/>
    </row>
    <row r="474" spans="1:10" x14ac:dyDescent="0.25">
      <c r="A474" s="11" t="s">
        <v>224</v>
      </c>
      <c r="B474" s="178">
        <f t="shared" si="26"/>
        <v>2.3306683924074743</v>
      </c>
      <c r="D474" s="250"/>
      <c r="E474" s="250" t="s">
        <v>39</v>
      </c>
      <c r="F474" s="250">
        <v>145490</v>
      </c>
      <c r="G474" s="238">
        <f t="shared" si="27"/>
        <v>1.5266526757607556E-2</v>
      </c>
      <c r="H474" s="250"/>
      <c r="I474" s="250"/>
      <c r="J474" s="76"/>
    </row>
    <row r="475" spans="1:10" x14ac:dyDescent="0.25">
      <c r="A475" s="11" t="s">
        <v>224</v>
      </c>
      <c r="B475" s="178">
        <f t="shared" si="26"/>
        <v>9.9096133158777337E-6</v>
      </c>
      <c r="D475" s="250"/>
      <c r="E475" s="250" t="s">
        <v>6</v>
      </c>
      <c r="F475" s="250">
        <v>300</v>
      </c>
      <c r="G475" s="238">
        <f t="shared" si="27"/>
        <v>3.1479538300104932E-5</v>
      </c>
      <c r="H475" s="250"/>
      <c r="I475" s="250"/>
      <c r="J475" s="76"/>
    </row>
    <row r="476" spans="1:10" x14ac:dyDescent="0.25">
      <c r="A476" s="11" t="s">
        <v>224</v>
      </c>
      <c r="B476" s="178">
        <f t="shared" si="26"/>
        <v>2.5714966141053432</v>
      </c>
      <c r="D476" s="250"/>
      <c r="E476" s="250" t="s">
        <v>101</v>
      </c>
      <c r="F476" s="250">
        <v>152822</v>
      </c>
      <c r="G476" s="238">
        <f t="shared" si="27"/>
        <v>1.6035886673662118E-2</v>
      </c>
      <c r="H476" s="250"/>
      <c r="I476" s="250"/>
      <c r="J476" s="76"/>
    </row>
    <row r="477" spans="1:10" x14ac:dyDescent="0.25">
      <c r="A477" s="11" t="s">
        <v>224</v>
      </c>
      <c r="B477" s="178">
        <f t="shared" si="26"/>
        <v>3.8916152559598065E-2</v>
      </c>
      <c r="D477" s="250"/>
      <c r="E477" s="250" t="s">
        <v>102</v>
      </c>
      <c r="F477" s="250">
        <v>18800</v>
      </c>
      <c r="G477" s="238">
        <f t="shared" si="27"/>
        <v>1.9727177334732423E-3</v>
      </c>
      <c r="H477" s="250"/>
      <c r="I477" s="250"/>
      <c r="J477" s="76"/>
    </row>
    <row r="478" spans="1:10" x14ac:dyDescent="0.25">
      <c r="A478" s="11" t="s">
        <v>224</v>
      </c>
      <c r="B478" s="178">
        <f t="shared" si="26"/>
        <v>1.7759128130199106E-6</v>
      </c>
      <c r="D478" s="250"/>
      <c r="E478" s="250" t="s">
        <v>82</v>
      </c>
      <c r="F478" s="250">
        <v>127</v>
      </c>
      <c r="G478" s="238">
        <f t="shared" si="27"/>
        <v>1.3326337880377754E-5</v>
      </c>
      <c r="H478" s="250"/>
      <c r="I478" s="250"/>
      <c r="J478" s="76"/>
    </row>
    <row r="479" spans="1:10" x14ac:dyDescent="0.25">
      <c r="A479" s="11" t="s">
        <v>224</v>
      </c>
      <c r="B479" s="178">
        <f t="shared" si="26"/>
        <v>68.381098620361612</v>
      </c>
      <c r="D479" s="250"/>
      <c r="E479" s="250" t="s">
        <v>151</v>
      </c>
      <c r="F479" s="250">
        <v>788063</v>
      </c>
      <c r="G479" s="238">
        <f t="shared" si="27"/>
        <v>8.2692864637985308E-2</v>
      </c>
      <c r="H479" s="250"/>
      <c r="I479" s="250"/>
      <c r="J479" s="76"/>
    </row>
    <row r="480" spans="1:10" x14ac:dyDescent="0.25">
      <c r="A480" s="11" t="s">
        <v>224</v>
      </c>
      <c r="B480" s="178">
        <f t="shared" si="26"/>
        <v>0.12027722704795925</v>
      </c>
      <c r="D480" s="250"/>
      <c r="E480" s="250" t="s">
        <v>226</v>
      </c>
      <c r="F480" s="250">
        <v>33051</v>
      </c>
      <c r="G480" s="238">
        <f t="shared" si="27"/>
        <v>3.4681007345225604E-3</v>
      </c>
      <c r="H480" s="250"/>
      <c r="I480" s="250"/>
      <c r="J480" s="76"/>
    </row>
    <row r="481" spans="1:10" x14ac:dyDescent="0.25">
      <c r="A481" s="11" t="s">
        <v>224</v>
      </c>
      <c r="B481" s="178">
        <f t="shared" si="26"/>
        <v>453.73917237111726</v>
      </c>
      <c r="D481" s="250"/>
      <c r="E481" s="250" t="s">
        <v>213</v>
      </c>
      <c r="F481" s="250">
        <v>2030000</v>
      </c>
      <c r="G481" s="238">
        <f t="shared" si="27"/>
        <v>0.21301154249737669</v>
      </c>
      <c r="H481" s="250"/>
      <c r="I481" s="250"/>
      <c r="J481" s="76"/>
    </row>
    <row r="482" spans="1:10" x14ac:dyDescent="0.25">
      <c r="A482" s="11" t="s">
        <v>224</v>
      </c>
      <c r="B482" s="178">
        <f t="shared" si="26"/>
        <v>6.8909161877937783E-3</v>
      </c>
      <c r="D482" s="250"/>
      <c r="E482" s="250" t="s">
        <v>222</v>
      </c>
      <c r="F482" s="251">
        <v>7911</v>
      </c>
      <c r="G482" s="238">
        <f t="shared" si="27"/>
        <v>8.3011542497376709E-4</v>
      </c>
      <c r="H482" s="250"/>
      <c r="I482" s="250"/>
      <c r="J482" s="76"/>
    </row>
    <row r="483" spans="1:10" x14ac:dyDescent="0.25">
      <c r="A483" s="11" t="s">
        <v>224</v>
      </c>
      <c r="B483" s="178">
        <f t="shared" si="26"/>
        <v>0.16747246503833374</v>
      </c>
      <c r="D483" s="250"/>
      <c r="E483" s="250" t="s">
        <v>134</v>
      </c>
      <c r="F483" s="250">
        <v>39000</v>
      </c>
      <c r="G483" s="238">
        <f t="shared" si="27"/>
        <v>4.0923399790136414E-3</v>
      </c>
      <c r="H483" s="250"/>
      <c r="I483" s="250"/>
      <c r="J483" s="76"/>
    </row>
    <row r="484" spans="1:10" x14ac:dyDescent="0.25">
      <c r="A484" s="11" t="s">
        <v>224</v>
      </c>
      <c r="B484" s="178">
        <f t="shared" si="26"/>
        <v>1.7617090339338194E-5</v>
      </c>
      <c r="D484" s="250"/>
      <c r="E484" s="250" t="s">
        <v>108</v>
      </c>
      <c r="F484" s="250">
        <v>400</v>
      </c>
      <c r="G484" s="238">
        <f t="shared" si="27"/>
        <v>4.1972717733473244E-5</v>
      </c>
      <c r="H484" s="250"/>
      <c r="I484" s="250"/>
      <c r="J484" s="76"/>
    </row>
    <row r="485" spans="1:10" x14ac:dyDescent="0.25">
      <c r="A485" s="11" t="s">
        <v>224</v>
      </c>
      <c r="B485" s="178">
        <f t="shared" si="26"/>
        <v>9.9096133158777314E-4</v>
      </c>
      <c r="D485" s="250"/>
      <c r="E485" s="250" t="s">
        <v>21</v>
      </c>
      <c r="F485" s="250">
        <v>3000</v>
      </c>
      <c r="G485" s="238">
        <f t="shared" si="27"/>
        <v>3.1479538300104932E-4</v>
      </c>
      <c r="H485" s="250"/>
      <c r="I485" s="250"/>
      <c r="J485" s="76"/>
    </row>
    <row r="486" spans="1:10" x14ac:dyDescent="0.25">
      <c r="A486" s="11" t="s">
        <v>224</v>
      </c>
      <c r="B486" s="178">
        <f t="shared" si="26"/>
        <v>0.21090550258806065</v>
      </c>
      <c r="D486" s="250"/>
      <c r="E486" s="250" t="s">
        <v>227</v>
      </c>
      <c r="F486" s="250">
        <v>43766</v>
      </c>
      <c r="G486" s="238">
        <f t="shared" si="27"/>
        <v>4.5924449108079744E-3</v>
      </c>
      <c r="H486" s="250"/>
      <c r="I486" s="250"/>
      <c r="J486" s="76"/>
    </row>
    <row r="487" spans="1:10" x14ac:dyDescent="0.25">
      <c r="A487" s="11" t="s">
        <v>224</v>
      </c>
      <c r="B487" s="178">
        <f t="shared" si="26"/>
        <v>10.336933459148717</v>
      </c>
      <c r="D487" s="250"/>
      <c r="E487" s="250" t="s">
        <v>9</v>
      </c>
      <c r="F487" s="250">
        <v>306400</v>
      </c>
      <c r="G487" s="238">
        <f t="shared" si="27"/>
        <v>3.2151101783840501E-2</v>
      </c>
      <c r="H487" s="250"/>
      <c r="I487" s="250"/>
      <c r="J487" s="76"/>
    </row>
    <row r="488" spans="1:10" x14ac:dyDescent="0.25">
      <c r="A488" s="11" t="s">
        <v>224</v>
      </c>
      <c r="B488" s="178">
        <f t="shared" si="26"/>
        <v>1.3322924569124506</v>
      </c>
      <c r="D488" s="250"/>
      <c r="E488" s="250" t="s">
        <v>24</v>
      </c>
      <c r="F488" s="250">
        <v>110000</v>
      </c>
      <c r="G488" s="238">
        <f t="shared" si="27"/>
        <v>1.1542497376705142E-2</v>
      </c>
      <c r="H488" s="250"/>
      <c r="I488" s="250"/>
      <c r="J488" s="76"/>
    </row>
    <row r="489" spans="1:10" x14ac:dyDescent="0.25">
      <c r="A489" s="11" t="s">
        <v>224</v>
      </c>
      <c r="B489" s="178">
        <f t="shared" si="26"/>
        <v>19.330462481653456</v>
      </c>
      <c r="D489" s="250"/>
      <c r="E489" s="250" t="s">
        <v>110</v>
      </c>
      <c r="F489" s="250">
        <v>419000</v>
      </c>
      <c r="G489" s="238">
        <f t="shared" si="27"/>
        <v>4.3966421825813222E-2</v>
      </c>
      <c r="H489" s="250"/>
      <c r="I489" s="250"/>
      <c r="J489" s="76"/>
    </row>
    <row r="490" spans="1:10" x14ac:dyDescent="0.25">
      <c r="A490" s="11" t="s">
        <v>224</v>
      </c>
      <c r="B490" s="178">
        <f t="shared" si="26"/>
        <v>0</v>
      </c>
      <c r="D490" s="250"/>
      <c r="E490" s="250" t="s">
        <v>25</v>
      </c>
      <c r="F490" s="250"/>
      <c r="G490" s="238"/>
      <c r="H490" s="250"/>
      <c r="I490" s="250"/>
      <c r="J490" s="76"/>
    </row>
    <row r="491" spans="1:10" x14ac:dyDescent="0.25">
      <c r="A491" s="11" t="s">
        <v>224</v>
      </c>
      <c r="B491" s="178">
        <f t="shared" si="26"/>
        <v>0.21876478607897523</v>
      </c>
      <c r="D491" s="250"/>
      <c r="E491" s="250" t="s">
        <v>111</v>
      </c>
      <c r="F491" s="250">
        <v>44574</v>
      </c>
      <c r="G491" s="238">
        <f t="shared" si="27"/>
        <v>4.677229800629591E-3</v>
      </c>
      <c r="H491" s="250"/>
      <c r="I491" s="250"/>
      <c r="J491" s="76"/>
    </row>
    <row r="492" spans="1:10" x14ac:dyDescent="0.25">
      <c r="A492" s="11" t="s">
        <v>224</v>
      </c>
      <c r="B492" s="178">
        <f t="shared" si="26"/>
        <v>17.049186916227434</v>
      </c>
      <c r="D492" s="250"/>
      <c r="E492" s="250" t="s">
        <v>228</v>
      </c>
      <c r="F492" s="250">
        <v>393500</v>
      </c>
      <c r="G492" s="238">
        <f t="shared" si="27"/>
        <v>4.1290661070304303E-2</v>
      </c>
      <c r="H492" s="250"/>
      <c r="I492" s="250"/>
      <c r="J492" s="76"/>
    </row>
    <row r="493" spans="1:10" x14ac:dyDescent="0.25">
      <c r="A493" s="11" t="s">
        <v>224</v>
      </c>
      <c r="B493" s="178">
        <f t="shared" si="26"/>
        <v>0.39638453263510931</v>
      </c>
      <c r="D493" s="250"/>
      <c r="E493" s="250" t="s">
        <v>220</v>
      </c>
      <c r="F493" s="250">
        <v>60000</v>
      </c>
      <c r="G493" s="238">
        <f t="shared" si="27"/>
        <v>6.2959076600209865E-3</v>
      </c>
      <c r="H493" s="250"/>
      <c r="I493" s="250"/>
      <c r="J493" s="76"/>
    </row>
    <row r="494" spans="1:10" x14ac:dyDescent="0.25">
      <c r="A494" s="11" t="s">
        <v>224</v>
      </c>
      <c r="B494" s="178">
        <f t="shared" si="26"/>
        <v>0</v>
      </c>
      <c r="D494" s="250"/>
      <c r="E494" s="250" t="s">
        <v>170</v>
      </c>
      <c r="F494" s="251"/>
      <c r="G494" s="238"/>
      <c r="H494" s="250"/>
      <c r="I494" s="250"/>
      <c r="J494" s="76"/>
    </row>
    <row r="495" spans="1:10" s="250" customFormat="1" x14ac:dyDescent="0.25">
      <c r="A495" s="11" t="s">
        <v>224</v>
      </c>
      <c r="B495" s="178">
        <f t="shared" si="26"/>
        <v>7.9552173563574022E-5</v>
      </c>
      <c r="C495" s="11"/>
      <c r="E495" s="250" t="s">
        <v>154</v>
      </c>
      <c r="F495" s="251">
        <v>850</v>
      </c>
      <c r="G495" s="238">
        <f t="shared" si="27"/>
        <v>8.9192025183630635E-5</v>
      </c>
      <c r="J495" s="76"/>
    </row>
    <row r="496" spans="1:10" x14ac:dyDescent="0.25">
      <c r="A496" s="11" t="s">
        <v>224</v>
      </c>
      <c r="B496" s="178">
        <f t="shared" si="26"/>
        <v>1.7617090339338191E-3</v>
      </c>
      <c r="D496" s="250"/>
      <c r="E496" s="250" t="s">
        <v>229</v>
      </c>
      <c r="F496" s="251">
        <v>4000</v>
      </c>
      <c r="G496" s="238">
        <f t="shared" si="27"/>
        <v>4.197271773347324E-4</v>
      </c>
      <c r="H496" s="250"/>
      <c r="I496" s="250"/>
      <c r="J496" s="76"/>
    </row>
    <row r="497" spans="1:10" x14ac:dyDescent="0.25">
      <c r="A497" s="11" t="s">
        <v>224</v>
      </c>
      <c r="B497" s="178">
        <f t="shared" si="26"/>
        <v>18.871047091693647</v>
      </c>
      <c r="D497" s="250"/>
      <c r="E497" s="250" t="s">
        <v>56</v>
      </c>
      <c r="F497" s="250">
        <v>413991</v>
      </c>
      <c r="G497" s="238">
        <f>F497/$J$470</f>
        <v>4.3440818467995801E-2</v>
      </c>
      <c r="H497" s="250"/>
      <c r="I497" s="250"/>
      <c r="J497" s="76"/>
    </row>
    <row r="498" spans="1:10" x14ac:dyDescent="0.25">
      <c r="A498" s="11" t="s">
        <v>224</v>
      </c>
      <c r="B498" s="178">
        <f t="shared" si="26"/>
        <v>0</v>
      </c>
      <c r="D498" s="250"/>
      <c r="E498" s="250" t="s">
        <v>194</v>
      </c>
      <c r="F498" s="251"/>
      <c r="G498" s="238"/>
      <c r="H498" s="250"/>
      <c r="I498" s="250"/>
      <c r="J498" s="76"/>
    </row>
    <row r="499" spans="1:10" x14ac:dyDescent="0.25">
      <c r="A499" s="11" t="s">
        <v>224</v>
      </c>
      <c r="B499" s="178">
        <f t="shared" si="26"/>
        <v>0.52726189676605273</v>
      </c>
      <c r="D499" s="250"/>
      <c r="E499" s="250" t="s">
        <v>165</v>
      </c>
      <c r="F499" s="250">
        <v>69200</v>
      </c>
      <c r="G499" s="238">
        <f t="shared" si="27"/>
        <v>7.2612801678908706E-3</v>
      </c>
      <c r="H499" s="250"/>
      <c r="I499" s="250"/>
      <c r="J499" s="76"/>
    </row>
    <row r="500" spans="1:10" x14ac:dyDescent="0.25">
      <c r="A500" s="11" t="s">
        <v>224</v>
      </c>
      <c r="B500" s="178">
        <f t="shared" si="26"/>
        <v>0.40301846821601628</v>
      </c>
      <c r="D500" s="250"/>
      <c r="E500" s="250" t="s">
        <v>84</v>
      </c>
      <c r="F500" s="250">
        <v>60500</v>
      </c>
      <c r="G500" s="238">
        <f t="shared" si="27"/>
        <v>6.348373557187828E-3</v>
      </c>
      <c r="H500" s="250"/>
      <c r="I500" s="250"/>
      <c r="J500" s="76"/>
    </row>
    <row r="501" spans="1:10" x14ac:dyDescent="0.25">
      <c r="A501" s="11" t="s">
        <v>224</v>
      </c>
      <c r="B501" s="178">
        <f t="shared" si="26"/>
        <v>207.50205999940542</v>
      </c>
      <c r="D501" s="250"/>
      <c r="E501" s="250" t="s">
        <v>92</v>
      </c>
      <c r="F501" s="250">
        <v>1372790</v>
      </c>
      <c r="G501" s="238">
        <f t="shared" si="27"/>
        <v>0.14404931794333684</v>
      </c>
      <c r="H501" s="250"/>
      <c r="I501" s="250"/>
      <c r="J501" s="76"/>
    </row>
    <row r="502" spans="1:10" s="250" customFormat="1" x14ac:dyDescent="0.25">
      <c r="A502" s="11" t="s">
        <v>224</v>
      </c>
      <c r="B502" s="178">
        <f t="shared" si="26"/>
        <v>0</v>
      </c>
      <c r="C502" s="11"/>
      <c r="E502" s="250" t="s">
        <v>158</v>
      </c>
      <c r="F502" s="251"/>
      <c r="G502" s="238"/>
      <c r="J502" s="76"/>
    </row>
    <row r="503" spans="1:10" x14ac:dyDescent="0.25">
      <c r="A503" s="11" t="s">
        <v>224</v>
      </c>
      <c r="B503" s="178">
        <f t="shared" si="26"/>
        <v>2.6079030267262269</v>
      </c>
      <c r="D503" s="250"/>
      <c r="E503" s="250" t="s">
        <v>118</v>
      </c>
      <c r="F503" s="250">
        <v>153900</v>
      </c>
      <c r="G503" s="238">
        <f t="shared" si="27"/>
        <v>1.6149003147953828E-2</v>
      </c>
      <c r="H503" s="250"/>
      <c r="I503" s="250"/>
      <c r="J503" s="76"/>
    </row>
    <row r="504" spans="1:10" x14ac:dyDescent="0.25">
      <c r="A504" s="11" t="s">
        <v>224</v>
      </c>
      <c r="B504" s="178">
        <f t="shared" si="26"/>
        <v>0</v>
      </c>
      <c r="D504" s="250"/>
      <c r="E504" s="250" t="s">
        <v>85</v>
      </c>
      <c r="F504" s="251"/>
      <c r="G504" s="238"/>
      <c r="H504" s="250"/>
      <c r="I504" s="250"/>
      <c r="J504" s="76"/>
    </row>
    <row r="505" spans="1:10" x14ac:dyDescent="0.25">
      <c r="A505" s="11" t="s">
        <v>224</v>
      </c>
      <c r="B505" s="178">
        <f t="shared" si="26"/>
        <v>5.3684841374617522E-2</v>
      </c>
      <c r="D505" s="250"/>
      <c r="E505" s="250" t="s">
        <v>29</v>
      </c>
      <c r="F505" s="250">
        <v>22081</v>
      </c>
      <c r="G505" s="238">
        <f t="shared" si="27"/>
        <v>2.3169989506820567E-3</v>
      </c>
      <c r="H505" s="250"/>
      <c r="I505" s="250"/>
      <c r="J505" s="76"/>
    </row>
    <row r="506" spans="1:10" x14ac:dyDescent="0.25">
      <c r="A506" s="11" t="s">
        <v>224</v>
      </c>
      <c r="B506" s="178">
        <f t="shared" si="26"/>
        <v>2.7836103804300545</v>
      </c>
      <c r="D506" s="250"/>
      <c r="E506" s="250" t="s">
        <v>230</v>
      </c>
      <c r="F506" s="250">
        <v>159000</v>
      </c>
      <c r="G506" s="238">
        <f t="shared" si="27"/>
        <v>1.6684155299055613E-2</v>
      </c>
      <c r="H506" s="250"/>
      <c r="I506" s="250"/>
      <c r="J506" s="76"/>
    </row>
    <row r="507" spans="1:10" x14ac:dyDescent="0.25">
      <c r="A507" s="11" t="s">
        <v>224</v>
      </c>
      <c r="B507" s="178">
        <f t="shared" si="26"/>
        <v>9.9096133158777314E-4</v>
      </c>
      <c r="D507" s="250"/>
      <c r="E507" s="250" t="s">
        <v>231</v>
      </c>
      <c r="F507" s="250">
        <v>3000</v>
      </c>
      <c r="G507" s="238">
        <f t="shared" si="27"/>
        <v>3.1479538300104932E-4</v>
      </c>
      <c r="H507" s="250"/>
      <c r="I507" s="250"/>
      <c r="J507" s="76"/>
    </row>
    <row r="508" spans="1:10" x14ac:dyDescent="0.25">
      <c r="A508" s="11" t="s">
        <v>224</v>
      </c>
      <c r="B508" s="178">
        <f t="shared" si="26"/>
        <v>5.3291698276498032E-4</v>
      </c>
      <c r="D508" s="250"/>
      <c r="E508" s="250" t="s">
        <v>233</v>
      </c>
      <c r="F508" s="251">
        <v>2200</v>
      </c>
      <c r="G508" s="238">
        <f t="shared" si="27"/>
        <v>2.3084994753410284E-4</v>
      </c>
      <c r="H508" s="250"/>
      <c r="I508" s="250"/>
      <c r="J508" s="76"/>
    </row>
    <row r="509" spans="1:10" x14ac:dyDescent="0.25">
      <c r="A509" s="11" t="s">
        <v>224</v>
      </c>
      <c r="B509" s="178">
        <f t="shared" si="26"/>
        <v>0.1887186759875755</v>
      </c>
      <c r="D509" s="250"/>
      <c r="E509" s="250" t="s">
        <v>121</v>
      </c>
      <c r="F509" s="250">
        <v>41400</v>
      </c>
      <c r="G509" s="238">
        <f t="shared" si="27"/>
        <v>4.3441762854144802E-3</v>
      </c>
      <c r="H509" s="250"/>
      <c r="I509" s="250"/>
      <c r="J509" s="76"/>
    </row>
    <row r="510" spans="1:10" x14ac:dyDescent="0.25">
      <c r="A510" s="11" t="s">
        <v>224</v>
      </c>
      <c r="B510" s="178">
        <f t="shared" si="26"/>
        <v>2.5105454801703127E-2</v>
      </c>
      <c r="D510" s="250"/>
      <c r="E510" s="250" t="s">
        <v>32</v>
      </c>
      <c r="F510" s="250">
        <v>15100</v>
      </c>
      <c r="G510" s="238">
        <f t="shared" si="27"/>
        <v>1.5844700944386148E-3</v>
      </c>
      <c r="H510" s="250"/>
      <c r="I510" s="250"/>
      <c r="J510" s="76"/>
    </row>
    <row r="511" spans="1:10" x14ac:dyDescent="0.25">
      <c r="A511" s="11" t="s">
        <v>224</v>
      </c>
      <c r="B511" s="178">
        <f t="shared" si="26"/>
        <v>3.8045055109561789</v>
      </c>
      <c r="D511" s="250"/>
      <c r="E511" s="250" t="s">
        <v>174</v>
      </c>
      <c r="F511" s="250">
        <v>185884</v>
      </c>
      <c r="G511" s="238">
        <f t="shared" si="27"/>
        <v>1.9505141657922352E-2</v>
      </c>
      <c r="H511" s="250"/>
      <c r="I511" s="250"/>
      <c r="J511" s="76"/>
    </row>
    <row r="512" spans="1:10" x14ac:dyDescent="0.25">
      <c r="A512" s="11" t="s">
        <v>224</v>
      </c>
      <c r="B512" s="178">
        <f t="shared" si="26"/>
        <v>0.15155212071230298</v>
      </c>
      <c r="D512" s="250"/>
      <c r="E512" s="250" t="s">
        <v>232</v>
      </c>
      <c r="F512" s="250">
        <v>37100</v>
      </c>
      <c r="G512" s="238">
        <f t="shared" si="27"/>
        <v>3.8929695697796432E-3</v>
      </c>
      <c r="H512" s="250"/>
      <c r="I512" s="250"/>
      <c r="J512" s="76"/>
    </row>
    <row r="513" spans="1:10" x14ac:dyDescent="0.25">
      <c r="A513" s="11" t="s">
        <v>224</v>
      </c>
      <c r="B513" s="178">
        <f t="shared" si="26"/>
        <v>0.14269843174863936</v>
      </c>
      <c r="D513" s="250"/>
      <c r="E513" s="250" t="s">
        <v>166</v>
      </c>
      <c r="F513" s="250">
        <v>36000</v>
      </c>
      <c r="G513" s="238">
        <f t="shared" si="27"/>
        <v>3.777544596012592E-3</v>
      </c>
      <c r="H513" s="250"/>
      <c r="I513" s="250"/>
      <c r="J513" s="76"/>
    </row>
    <row r="514" spans="1:10" x14ac:dyDescent="0.25">
      <c r="A514" s="11" t="s">
        <v>224</v>
      </c>
      <c r="B514" s="178">
        <f t="shared" si="26"/>
        <v>0.1243061894343703</v>
      </c>
      <c r="D514" s="250"/>
      <c r="E514" s="250" t="s">
        <v>31</v>
      </c>
      <c r="F514" s="250">
        <v>33600</v>
      </c>
      <c r="G514" s="238">
        <f t="shared" si="27"/>
        <v>3.5257082896117523E-3</v>
      </c>
      <c r="H514" s="250"/>
      <c r="I514" s="250"/>
      <c r="J514" s="76"/>
    </row>
    <row r="515" spans="1:10" x14ac:dyDescent="0.25">
      <c r="A515" s="11" t="s">
        <v>224</v>
      </c>
      <c r="B515" s="178">
        <f t="shared" si="26"/>
        <v>64.9436418269363</v>
      </c>
      <c r="D515" s="250"/>
      <c r="E515" s="250" t="s">
        <v>38</v>
      </c>
      <c r="F515" s="250">
        <v>768000</v>
      </c>
      <c r="G515" s="238">
        <f t="shared" si="27"/>
        <v>8.0587618048268625E-2</v>
      </c>
      <c r="H515" s="250"/>
      <c r="I515" s="250"/>
      <c r="J515" s="76"/>
    </row>
    <row r="516" spans="1:10" x14ac:dyDescent="0.25">
      <c r="A516" s="150" t="s">
        <v>224</v>
      </c>
      <c r="B516" s="131">
        <f t="shared" si="26"/>
        <v>0.22296629960724901</v>
      </c>
      <c r="C516" s="150"/>
      <c r="D516" s="12"/>
      <c r="E516" s="12" t="s">
        <v>47</v>
      </c>
      <c r="F516" s="12">
        <v>45000</v>
      </c>
      <c r="G516" s="237">
        <f t="shared" si="27"/>
        <v>4.7219307450157401E-3</v>
      </c>
      <c r="H516" s="12"/>
      <c r="I516" s="12"/>
      <c r="J516" s="147"/>
    </row>
    <row r="517" spans="1:10" x14ac:dyDescent="0.25">
      <c r="A517" s="11" t="s">
        <v>235</v>
      </c>
      <c r="B517" s="178">
        <f t="shared" ref="B517:B525" si="28">POWER((F517/$J$517)*100, 2)</f>
        <v>606.66359290446258</v>
      </c>
      <c r="C517" s="11">
        <f>SUM(B517:B525)</f>
        <v>1607.1731903225025</v>
      </c>
      <c r="D517" s="252"/>
      <c r="E517" s="252" t="s">
        <v>5</v>
      </c>
      <c r="F517" s="252">
        <v>50</v>
      </c>
      <c r="G517" s="238">
        <f t="shared" ref="G517:G525" si="29">F517/$J$517</f>
        <v>0.24630541871921183</v>
      </c>
      <c r="H517" s="252"/>
      <c r="I517" s="252"/>
      <c r="J517" s="76">
        <v>203</v>
      </c>
    </row>
    <row r="518" spans="1:10" x14ac:dyDescent="0.25">
      <c r="A518" s="11" t="s">
        <v>235</v>
      </c>
      <c r="B518" s="178">
        <f t="shared" si="28"/>
        <v>388.26469945885611</v>
      </c>
      <c r="D518" s="252"/>
      <c r="E518" s="252" t="s">
        <v>15</v>
      </c>
      <c r="F518" s="252">
        <v>40</v>
      </c>
      <c r="G518" s="238">
        <f t="shared" si="29"/>
        <v>0.19704433497536947</v>
      </c>
      <c r="H518" s="252"/>
      <c r="I518" s="252"/>
      <c r="J518" s="76"/>
    </row>
    <row r="519" spans="1:10" x14ac:dyDescent="0.25">
      <c r="A519" s="11" t="s">
        <v>235</v>
      </c>
      <c r="B519" s="178">
        <f t="shared" si="28"/>
        <v>297.26516052318675</v>
      </c>
      <c r="D519" s="252"/>
      <c r="E519" s="252" t="s">
        <v>94</v>
      </c>
      <c r="F519" s="252">
        <v>35</v>
      </c>
      <c r="G519" s="238">
        <f t="shared" si="29"/>
        <v>0.17241379310344829</v>
      </c>
      <c r="H519" s="252"/>
      <c r="I519" s="252"/>
      <c r="J519" s="76"/>
    </row>
    <row r="520" spans="1:10" x14ac:dyDescent="0.25">
      <c r="A520" s="11" t="s">
        <v>235</v>
      </c>
      <c r="B520" s="178">
        <f t="shared" si="28"/>
        <v>15.530587978354244</v>
      </c>
      <c r="D520" s="252"/>
      <c r="E520" s="252" t="s">
        <v>22</v>
      </c>
      <c r="F520" s="252">
        <v>8</v>
      </c>
      <c r="G520" s="238">
        <f t="shared" si="29"/>
        <v>3.9408866995073892E-2</v>
      </c>
      <c r="H520" s="252"/>
      <c r="I520" s="252"/>
      <c r="J520" s="76"/>
    </row>
    <row r="521" spans="1:10" x14ac:dyDescent="0.25">
      <c r="A521" s="11" t="s">
        <v>235</v>
      </c>
      <c r="B521" s="178">
        <f t="shared" si="28"/>
        <v>97.066174864714029</v>
      </c>
      <c r="D521" s="252"/>
      <c r="E521" s="252" t="s">
        <v>111</v>
      </c>
      <c r="F521" s="252">
        <v>20</v>
      </c>
      <c r="G521" s="238">
        <f t="shared" si="29"/>
        <v>9.8522167487684734E-2</v>
      </c>
      <c r="H521" s="252"/>
      <c r="I521" s="252"/>
      <c r="J521" s="76"/>
    </row>
    <row r="522" spans="1:10" x14ac:dyDescent="0.25">
      <c r="A522" s="11" t="s">
        <v>235</v>
      </c>
      <c r="B522" s="178">
        <f t="shared" si="28"/>
        <v>97.066174864714029</v>
      </c>
      <c r="D522" s="252"/>
      <c r="E522" s="252" t="s">
        <v>36</v>
      </c>
      <c r="F522" s="252">
        <v>20</v>
      </c>
      <c r="G522" s="238">
        <f t="shared" si="29"/>
        <v>9.8522167487684734E-2</v>
      </c>
      <c r="H522" s="252"/>
      <c r="I522" s="252"/>
      <c r="J522" s="76"/>
    </row>
    <row r="523" spans="1:10" x14ac:dyDescent="0.25">
      <c r="A523" s="11" t="s">
        <v>235</v>
      </c>
      <c r="B523" s="178">
        <f t="shared" si="28"/>
        <v>87.602222815404417</v>
      </c>
      <c r="D523" s="252"/>
      <c r="E523" s="252" t="s">
        <v>16</v>
      </c>
      <c r="F523" s="252">
        <v>19</v>
      </c>
      <c r="G523" s="238">
        <f t="shared" si="29"/>
        <v>9.3596059113300489E-2</v>
      </c>
      <c r="H523" s="252"/>
      <c r="I523" s="252"/>
      <c r="J523" s="76"/>
    </row>
    <row r="524" spans="1:10" x14ac:dyDescent="0.25">
      <c r="A524" s="11" t="s">
        <v>235</v>
      </c>
      <c r="B524" s="178">
        <f t="shared" si="28"/>
        <v>15.530587978354244</v>
      </c>
      <c r="D524" s="252"/>
      <c r="E524" s="252" t="s">
        <v>120</v>
      </c>
      <c r="F524" s="252">
        <v>8</v>
      </c>
      <c r="G524" s="238">
        <f t="shared" si="29"/>
        <v>3.9408866995073892E-2</v>
      </c>
      <c r="H524" s="252"/>
      <c r="I524" s="252"/>
      <c r="J524" s="76"/>
    </row>
    <row r="525" spans="1:10" x14ac:dyDescent="0.25">
      <c r="A525" s="150" t="s">
        <v>235</v>
      </c>
      <c r="B525" s="131">
        <f t="shared" si="28"/>
        <v>2.1839889344560652</v>
      </c>
      <c r="C525" s="150"/>
      <c r="D525" s="12"/>
      <c r="E525" s="12" t="s">
        <v>126</v>
      </c>
      <c r="F525" s="12">
        <v>3</v>
      </c>
      <c r="G525" s="237">
        <f t="shared" si="29"/>
        <v>1.4778325123152709E-2</v>
      </c>
      <c r="H525" s="12"/>
      <c r="I525" s="12"/>
      <c r="J525" s="147"/>
    </row>
    <row r="526" spans="1:10" x14ac:dyDescent="0.25">
      <c r="A526" s="11" t="s">
        <v>239</v>
      </c>
      <c r="B526" s="178">
        <f>POWER((F526/$J$526)*100, 2)</f>
        <v>2.0584221370950315</v>
      </c>
      <c r="C526" s="11">
        <f>SUM(B526:B543)</f>
        <v>3729.9019799962534</v>
      </c>
      <c r="D526" s="254"/>
      <c r="E526" s="254" t="s">
        <v>244</v>
      </c>
      <c r="F526" s="254">
        <v>1000</v>
      </c>
      <c r="G526" s="238">
        <f>F526/$J$526</f>
        <v>1.4347202295552367E-2</v>
      </c>
      <c r="H526" s="254"/>
      <c r="I526" s="254"/>
      <c r="J526" s="76">
        <v>69700</v>
      </c>
    </row>
    <row r="527" spans="1:10" x14ac:dyDescent="0.25">
      <c r="A527" s="11" t="s">
        <v>239</v>
      </c>
      <c r="B527" s="178">
        <f t="shared" ref="B527:B543" si="30">POWER((F527/$J$526)*100, 2)</f>
        <v>0.15680236471535111</v>
      </c>
      <c r="D527" s="254"/>
      <c r="E527" s="254" t="s">
        <v>93</v>
      </c>
      <c r="F527" s="254">
        <v>276</v>
      </c>
      <c r="G527" s="238">
        <f t="shared" ref="G527:G543" si="31">F527/$J$526</f>
        <v>3.9598278335724532E-3</v>
      </c>
      <c r="H527" s="254"/>
      <c r="I527" s="254"/>
      <c r="J527" s="76"/>
    </row>
    <row r="528" spans="1:10" x14ac:dyDescent="0.25">
      <c r="A528" s="11" t="s">
        <v>239</v>
      </c>
      <c r="B528" s="178">
        <f t="shared" si="30"/>
        <v>0.12865138356843947</v>
      </c>
      <c r="D528" s="254"/>
      <c r="E528" s="254" t="s">
        <v>245</v>
      </c>
      <c r="F528" s="254">
        <v>250</v>
      </c>
      <c r="G528" s="238">
        <f t="shared" si="31"/>
        <v>3.5868005738880918E-3</v>
      </c>
      <c r="H528" s="254"/>
      <c r="I528" s="254"/>
      <c r="J528" s="76"/>
    </row>
    <row r="529" spans="1:10" x14ac:dyDescent="0.25">
      <c r="A529" s="11" t="s">
        <v>239</v>
      </c>
      <c r="B529" s="178">
        <f t="shared" si="30"/>
        <v>276.98128276750731</v>
      </c>
      <c r="D529" s="254"/>
      <c r="E529" s="254" t="s">
        <v>246</v>
      </c>
      <c r="F529" s="254">
        <v>11600</v>
      </c>
      <c r="G529" s="238">
        <f t="shared" si="31"/>
        <v>0.16642754662840745</v>
      </c>
      <c r="H529" s="254"/>
      <c r="I529" s="254"/>
      <c r="J529" s="76"/>
    </row>
    <row r="530" spans="1:10" x14ac:dyDescent="0.25">
      <c r="A530" s="11" t="s">
        <v>239</v>
      </c>
      <c r="B530" s="178">
        <f t="shared" si="30"/>
        <v>3293.4754193520494</v>
      </c>
      <c r="D530" s="254"/>
      <c r="E530" s="254" t="s">
        <v>247</v>
      </c>
      <c r="F530" s="254">
        <v>40000</v>
      </c>
      <c r="G530" s="238">
        <f t="shared" si="31"/>
        <v>0.57388809182209466</v>
      </c>
      <c r="H530" s="254"/>
      <c r="I530" s="254"/>
      <c r="J530" s="76"/>
    </row>
    <row r="531" spans="1:10" x14ac:dyDescent="0.25">
      <c r="A531" s="11" t="s">
        <v>239</v>
      </c>
      <c r="B531" s="178">
        <f t="shared" si="30"/>
        <v>0</v>
      </c>
      <c r="D531" s="254"/>
      <c r="E531" s="254" t="s">
        <v>19</v>
      </c>
      <c r="F531" s="253"/>
      <c r="G531" s="238"/>
      <c r="H531" s="254"/>
      <c r="I531" s="254"/>
      <c r="J531" s="76"/>
    </row>
    <row r="532" spans="1:10" x14ac:dyDescent="0.25">
      <c r="A532" s="11" t="s">
        <v>239</v>
      </c>
      <c r="B532" s="178">
        <f t="shared" si="30"/>
        <v>0</v>
      </c>
      <c r="D532" s="254"/>
      <c r="E532" s="254" t="s">
        <v>248</v>
      </c>
      <c r="F532" s="253"/>
      <c r="G532" s="238"/>
      <c r="H532" s="254"/>
      <c r="I532" s="254"/>
      <c r="J532" s="76"/>
    </row>
    <row r="533" spans="1:10" x14ac:dyDescent="0.25">
      <c r="A533" s="11" t="s">
        <v>239</v>
      </c>
      <c r="B533" s="178">
        <f t="shared" si="30"/>
        <v>0</v>
      </c>
      <c r="D533" s="254"/>
      <c r="E533" s="254" t="s">
        <v>249</v>
      </c>
      <c r="F533" s="253"/>
      <c r="G533" s="238"/>
      <c r="H533" s="254"/>
      <c r="I533" s="254"/>
      <c r="J533" s="76"/>
    </row>
    <row r="534" spans="1:10" x14ac:dyDescent="0.25">
      <c r="A534" s="11" t="s">
        <v>239</v>
      </c>
      <c r="B534" s="178">
        <f t="shared" si="30"/>
        <v>0</v>
      </c>
      <c r="D534" s="254"/>
      <c r="E534" s="254" t="s">
        <v>20</v>
      </c>
      <c r="F534" s="253"/>
      <c r="G534" s="238"/>
      <c r="H534" s="254"/>
      <c r="I534" s="254"/>
      <c r="J534" s="76"/>
    </row>
    <row r="535" spans="1:10" x14ac:dyDescent="0.25">
      <c r="A535" s="11" t="s">
        <v>239</v>
      </c>
      <c r="B535" s="178">
        <f t="shared" si="30"/>
        <v>0.15566817411781173</v>
      </c>
      <c r="D535" s="254"/>
      <c r="E535" s="254" t="s">
        <v>250</v>
      </c>
      <c r="F535" s="254">
        <v>275</v>
      </c>
      <c r="G535" s="238">
        <f t="shared" si="31"/>
        <v>3.9454806312769009E-3</v>
      </c>
      <c r="H535" s="254"/>
      <c r="I535" s="254"/>
      <c r="J535" s="76"/>
    </row>
    <row r="536" spans="1:10" x14ac:dyDescent="0.25">
      <c r="A536" s="11" t="s">
        <v>239</v>
      </c>
      <c r="B536" s="178">
        <f t="shared" si="30"/>
        <v>3.2934754193520497E-3</v>
      </c>
      <c r="D536" s="254"/>
      <c r="E536" s="254" t="s">
        <v>251</v>
      </c>
      <c r="F536" s="254">
        <v>40</v>
      </c>
      <c r="G536" s="238">
        <f t="shared" si="31"/>
        <v>5.7388809182209468E-4</v>
      </c>
      <c r="H536" s="254"/>
      <c r="I536" s="254"/>
      <c r="J536" s="76"/>
    </row>
    <row r="537" spans="1:10" x14ac:dyDescent="0.25">
      <c r="A537" s="11" t="s">
        <v>239</v>
      </c>
      <c r="B537" s="178">
        <f t="shared" si="30"/>
        <v>4.6314498084638211</v>
      </c>
      <c r="D537" s="254"/>
      <c r="E537" s="254" t="s">
        <v>228</v>
      </c>
      <c r="F537" s="254">
        <v>1500</v>
      </c>
      <c r="G537" s="238">
        <f t="shared" si="31"/>
        <v>2.1520803443328552E-2</v>
      </c>
      <c r="H537" s="254"/>
      <c r="I537" s="254"/>
      <c r="J537" s="76"/>
    </row>
    <row r="538" spans="1:10" x14ac:dyDescent="0.25">
      <c r="A538" s="11" t="s">
        <v>239</v>
      </c>
      <c r="B538" s="178">
        <f t="shared" si="30"/>
        <v>6.1535315319395067</v>
      </c>
      <c r="D538" s="254"/>
      <c r="E538" s="254" t="s">
        <v>56</v>
      </c>
      <c r="F538" s="254">
        <v>1729</v>
      </c>
      <c r="G538" s="238">
        <f t="shared" si="31"/>
        <v>2.4806312769010044E-2</v>
      </c>
      <c r="H538" s="254"/>
      <c r="I538" s="254"/>
      <c r="J538" s="76"/>
    </row>
    <row r="539" spans="1:10" s="254" customFormat="1" x14ac:dyDescent="0.25">
      <c r="A539" s="11" t="s">
        <v>239</v>
      </c>
      <c r="B539" s="178">
        <f t="shared" si="30"/>
        <v>97.207717436276397</v>
      </c>
      <c r="C539" s="11"/>
      <c r="E539" s="254" t="s">
        <v>165</v>
      </c>
      <c r="F539" s="254">
        <v>6872</v>
      </c>
      <c r="G539" s="238">
        <f t="shared" si="31"/>
        <v>9.8593974175035862E-2</v>
      </c>
      <c r="J539" s="76"/>
    </row>
    <row r="540" spans="1:10" x14ac:dyDescent="0.25">
      <c r="A540" s="11" t="s">
        <v>239</v>
      </c>
      <c r="B540" s="178">
        <f t="shared" si="30"/>
        <v>0</v>
      </c>
      <c r="D540" s="254"/>
      <c r="E540" s="254" t="s">
        <v>252</v>
      </c>
      <c r="F540" s="254"/>
      <c r="G540" s="238"/>
      <c r="H540" s="254"/>
      <c r="I540" s="254"/>
      <c r="J540" s="76"/>
    </row>
    <row r="541" spans="1:10" x14ac:dyDescent="0.25">
      <c r="A541" s="11" t="s">
        <v>239</v>
      </c>
      <c r="B541" s="178">
        <f t="shared" si="30"/>
        <v>44.317005242801187</v>
      </c>
      <c r="D541" s="254"/>
      <c r="E541" s="254" t="s">
        <v>92</v>
      </c>
      <c r="F541" s="254">
        <v>4640</v>
      </c>
      <c r="G541" s="238">
        <f t="shared" si="31"/>
        <v>6.6571018651362987E-2</v>
      </c>
      <c r="H541" s="254"/>
      <c r="I541" s="254"/>
      <c r="J541" s="76"/>
    </row>
    <row r="542" spans="1:10" x14ac:dyDescent="0.25">
      <c r="A542" s="11" t="s">
        <v>239</v>
      </c>
      <c r="B542" s="178">
        <f t="shared" si="30"/>
        <v>1.2865138356843949E-3</v>
      </c>
      <c r="D542" s="254"/>
      <c r="E542" s="254" t="s">
        <v>218</v>
      </c>
      <c r="F542" s="254">
        <v>25</v>
      </c>
      <c r="G542" s="238">
        <f t="shared" si="31"/>
        <v>3.586800573888092E-4</v>
      </c>
      <c r="H542" s="254"/>
      <c r="I542" s="254"/>
      <c r="J542" s="76"/>
    </row>
    <row r="543" spans="1:10" x14ac:dyDescent="0.25">
      <c r="A543" s="150" t="s">
        <v>239</v>
      </c>
      <c r="B543" s="131">
        <f t="shared" si="30"/>
        <v>4.6314498084638211</v>
      </c>
      <c r="C543" s="150"/>
      <c r="D543" s="12"/>
      <c r="E543" s="12" t="s">
        <v>230</v>
      </c>
      <c r="F543" s="12">
        <v>1500</v>
      </c>
      <c r="G543" s="237">
        <f t="shared" si="31"/>
        <v>2.1520803443328552E-2</v>
      </c>
      <c r="H543" s="12"/>
      <c r="I543" s="12"/>
      <c r="J543" s="147"/>
    </row>
    <row r="544" spans="1:10" x14ac:dyDescent="0.25">
      <c r="A544" s="11" t="s">
        <v>253</v>
      </c>
      <c r="B544" s="178">
        <f>POWER((F544/$J$544)*100, 2)</f>
        <v>162.27838857560147</v>
      </c>
      <c r="C544" s="11">
        <f>SUM(B544:B558)</f>
        <v>2768.743195728021</v>
      </c>
      <c r="D544" s="258"/>
      <c r="E544" s="258" t="s">
        <v>100</v>
      </c>
      <c r="F544" s="258">
        <v>200000</v>
      </c>
      <c r="G544" s="238">
        <f>F544/$J$544</f>
        <v>0.12738853503184713</v>
      </c>
      <c r="H544" s="258"/>
      <c r="I544" s="258"/>
      <c r="J544" s="76">
        <v>1570000</v>
      </c>
    </row>
    <row r="545" spans="1:10" x14ac:dyDescent="0.25">
      <c r="A545" s="11" t="s">
        <v>253</v>
      </c>
      <c r="B545" s="178">
        <f t="shared" ref="B545:B558" si="32">POWER((F545/$J$544)*100, 2)</f>
        <v>336.65003893058537</v>
      </c>
      <c r="D545" s="258"/>
      <c r="E545" s="258" t="s">
        <v>82</v>
      </c>
      <c r="F545" s="258">
        <v>288064</v>
      </c>
      <c r="G545" s="238">
        <f t="shared" ref="G545:G555" si="33">F545/$J$544</f>
        <v>0.18348025477707006</v>
      </c>
      <c r="H545" s="258"/>
      <c r="I545" s="258"/>
      <c r="J545" s="76"/>
    </row>
    <row r="546" spans="1:10" x14ac:dyDescent="0.25">
      <c r="A546" s="11" t="s">
        <v>253</v>
      </c>
      <c r="B546" s="178">
        <f t="shared" si="32"/>
        <v>27.94839547243296</v>
      </c>
      <c r="D546" s="258"/>
      <c r="E546" s="258" t="s">
        <v>83</v>
      </c>
      <c r="F546" s="258">
        <v>83000</v>
      </c>
      <c r="G546" s="238">
        <f t="shared" si="33"/>
        <v>5.2866242038216563E-2</v>
      </c>
      <c r="H546" s="258"/>
      <c r="I546" s="258"/>
      <c r="J546" s="76"/>
    </row>
    <row r="547" spans="1:10" x14ac:dyDescent="0.25">
      <c r="A547" s="11" t="s">
        <v>253</v>
      </c>
      <c r="B547" s="178">
        <f t="shared" si="32"/>
        <v>9.8056739380907949</v>
      </c>
      <c r="D547" s="258"/>
      <c r="E547" s="258" t="s">
        <v>134</v>
      </c>
      <c r="F547" s="258">
        <v>49163</v>
      </c>
      <c r="G547" s="238">
        <f t="shared" si="33"/>
        <v>3.1314012738853501E-2</v>
      </c>
      <c r="H547" s="258"/>
      <c r="I547" s="258"/>
      <c r="J547" s="76"/>
    </row>
    <row r="548" spans="1:10" x14ac:dyDescent="0.25">
      <c r="A548" s="11" t="s">
        <v>253</v>
      </c>
      <c r="B548" s="178">
        <f t="shared" si="32"/>
        <v>1.7725708953710093E-3</v>
      </c>
      <c r="D548" s="258"/>
      <c r="E548" s="258" t="s">
        <v>94</v>
      </c>
      <c r="F548" s="258">
        <v>661</v>
      </c>
      <c r="G548" s="238">
        <f t="shared" si="33"/>
        <v>4.2101910828025479E-4</v>
      </c>
      <c r="H548" s="258"/>
      <c r="I548" s="258"/>
      <c r="J548" s="76"/>
    </row>
    <row r="549" spans="1:10" x14ac:dyDescent="0.25">
      <c r="A549" s="11" t="s">
        <v>253</v>
      </c>
      <c r="B549" s="178">
        <f t="shared" si="32"/>
        <v>0.58420219887216529</v>
      </c>
      <c r="D549" s="258"/>
      <c r="E549" s="258" t="s">
        <v>9</v>
      </c>
      <c r="F549" s="258">
        <v>12000</v>
      </c>
      <c r="G549" s="238">
        <f t="shared" si="33"/>
        <v>7.6433121019108281E-3</v>
      </c>
      <c r="H549" s="258"/>
      <c r="I549" s="258"/>
      <c r="J549" s="76"/>
    </row>
    <row r="550" spans="1:10" x14ac:dyDescent="0.25">
      <c r="A550" s="11" t="s">
        <v>253</v>
      </c>
      <c r="B550" s="178">
        <f t="shared" si="32"/>
        <v>2185.5505891882021</v>
      </c>
      <c r="D550" s="258"/>
      <c r="E550" s="258" t="s">
        <v>111</v>
      </c>
      <c r="F550" s="258">
        <v>733973</v>
      </c>
      <c r="G550" s="238">
        <f t="shared" si="33"/>
        <v>0.46749872611464965</v>
      </c>
      <c r="H550" s="258"/>
      <c r="I550" s="258"/>
      <c r="J550" s="76"/>
    </row>
    <row r="551" spans="1:10" x14ac:dyDescent="0.25">
      <c r="A551" s="11" t="s">
        <v>253</v>
      </c>
      <c r="B551" s="178">
        <f t="shared" si="32"/>
        <v>9.2695038338269296</v>
      </c>
      <c r="D551" s="258"/>
      <c r="E551" s="258" t="s">
        <v>92</v>
      </c>
      <c r="F551" s="258">
        <v>47800</v>
      </c>
      <c r="G551" s="238">
        <f t="shared" si="33"/>
        <v>3.0445859872611464E-2</v>
      </c>
      <c r="H551" s="258"/>
      <c r="I551" s="258"/>
      <c r="J551" s="76"/>
    </row>
    <row r="552" spans="1:10" x14ac:dyDescent="0.25">
      <c r="A552" s="11" t="s">
        <v>253</v>
      </c>
      <c r="B552" s="178">
        <f t="shared" si="32"/>
        <v>8.2153434216398242</v>
      </c>
      <c r="D552" s="258"/>
      <c r="E552" s="258" t="s">
        <v>158</v>
      </c>
      <c r="F552" s="258">
        <v>45000</v>
      </c>
      <c r="G552" s="238">
        <f t="shared" si="33"/>
        <v>2.8662420382165606E-2</v>
      </c>
      <c r="H552" s="258"/>
      <c r="I552" s="258"/>
      <c r="J552" s="76"/>
    </row>
    <row r="553" spans="1:10" s="258" customFormat="1" x14ac:dyDescent="0.25">
      <c r="A553" s="11" t="s">
        <v>253</v>
      </c>
      <c r="B553" s="178">
        <f t="shared" si="32"/>
        <v>26.61771268611303</v>
      </c>
      <c r="C553" s="11"/>
      <c r="E553" s="258" t="s">
        <v>16</v>
      </c>
      <c r="F553" s="258">
        <v>81000</v>
      </c>
      <c r="G553" s="238">
        <f t="shared" si="33"/>
        <v>5.1592356687898092E-2</v>
      </c>
      <c r="J553" s="76"/>
    </row>
    <row r="554" spans="1:10" x14ac:dyDescent="0.25">
      <c r="A554" s="11" t="s">
        <v>253</v>
      </c>
      <c r="B554" s="178">
        <f t="shared" si="32"/>
        <v>0.19879102600511178</v>
      </c>
      <c r="D554" s="258"/>
      <c r="E554" s="258" t="s">
        <v>37</v>
      </c>
      <c r="F554" s="258">
        <v>7000</v>
      </c>
      <c r="G554" s="238">
        <f t="shared" si="33"/>
        <v>4.4585987261146496E-3</v>
      </c>
      <c r="H554" s="258"/>
      <c r="I554" s="258"/>
      <c r="J554" s="76"/>
    </row>
    <row r="555" spans="1:10" x14ac:dyDescent="0.25">
      <c r="A555" s="11" t="s">
        <v>253</v>
      </c>
      <c r="B555" s="178">
        <f t="shared" si="32"/>
        <v>1.6227838857560148</v>
      </c>
      <c r="D555" s="258"/>
      <c r="E555" s="258" t="s">
        <v>174</v>
      </c>
      <c r="F555" s="258">
        <v>20000</v>
      </c>
      <c r="G555" s="238">
        <f t="shared" si="33"/>
        <v>1.2738853503184714E-2</v>
      </c>
      <c r="H555" s="258"/>
      <c r="I555" s="258"/>
      <c r="J555" s="76"/>
    </row>
    <row r="556" spans="1:10" x14ac:dyDescent="0.25">
      <c r="A556" s="11" t="s">
        <v>253</v>
      </c>
      <c r="B556" s="178">
        <f t="shared" si="32"/>
        <v>0</v>
      </c>
      <c r="D556" s="258"/>
      <c r="E556" s="258" t="s">
        <v>38</v>
      </c>
      <c r="F556" s="258"/>
      <c r="G556" s="238"/>
      <c r="H556" s="258"/>
      <c r="I556" s="258"/>
      <c r="J556" s="76"/>
    </row>
    <row r="557" spans="1:10" x14ac:dyDescent="0.25">
      <c r="A557" s="11" t="s">
        <v>253</v>
      </c>
      <c r="B557" s="178">
        <f t="shared" si="32"/>
        <v>0</v>
      </c>
      <c r="D557" s="258"/>
      <c r="E557" s="258" t="s">
        <v>89</v>
      </c>
      <c r="F557" s="258"/>
      <c r="G557" s="238"/>
      <c r="H557" s="258"/>
      <c r="I557" s="258"/>
      <c r="J557" s="76"/>
    </row>
    <row r="558" spans="1:10" x14ac:dyDescent="0.25">
      <c r="A558" s="150" t="s">
        <v>253</v>
      </c>
      <c r="B558" s="131">
        <f t="shared" si="32"/>
        <v>0</v>
      </c>
      <c r="C558" s="150"/>
      <c r="D558" s="12"/>
      <c r="E558" s="12" t="s">
        <v>86</v>
      </c>
      <c r="F558" s="12"/>
      <c r="G558" s="237"/>
      <c r="H558" s="12"/>
      <c r="I558" s="12"/>
      <c r="J558" s="147"/>
    </row>
    <row r="559" spans="1:10" x14ac:dyDescent="0.25">
      <c r="A559" s="11" t="s">
        <v>257</v>
      </c>
      <c r="B559" s="178">
        <f>POWER((F559/$J$559)*100, 2)</f>
        <v>0.1639102427510695</v>
      </c>
      <c r="C559" s="11">
        <f>SUM(B559:B572)</f>
        <v>3428.6926127292691</v>
      </c>
      <c r="D559" s="260"/>
      <c r="E559" s="260" t="s">
        <v>192</v>
      </c>
      <c r="F559" s="260">
        <v>2000</v>
      </c>
      <c r="G559" s="238">
        <f>F559/$J$559</f>
        <v>4.048582995951417E-3</v>
      </c>
      <c r="H559" s="260"/>
      <c r="I559" s="260"/>
      <c r="J559" s="76">
        <v>494000</v>
      </c>
    </row>
    <row r="560" spans="1:10" x14ac:dyDescent="0.25">
      <c r="A560" s="11" t="s">
        <v>257</v>
      </c>
      <c r="B560" s="178">
        <f t="shared" ref="B560:B572" si="34">POWER((F560/$J$559)*100, 2)</f>
        <v>230.49877886869149</v>
      </c>
      <c r="D560" s="260"/>
      <c r="E560" s="260" t="s">
        <v>15</v>
      </c>
      <c r="F560" s="260">
        <v>75000</v>
      </c>
      <c r="G560" s="238">
        <f t="shared" ref="G560:G572" si="35">F560/$J$559</f>
        <v>0.15182186234817813</v>
      </c>
      <c r="H560" s="260"/>
      <c r="I560" s="260"/>
      <c r="J560" s="76"/>
    </row>
    <row r="561" spans="1:10" x14ac:dyDescent="0.25">
      <c r="A561" s="11" t="s">
        <v>257</v>
      </c>
      <c r="B561" s="178">
        <f t="shared" si="34"/>
        <v>4.0977560687767379E-4</v>
      </c>
      <c r="D561" s="260"/>
      <c r="E561" s="260" t="s">
        <v>19</v>
      </c>
      <c r="F561" s="260">
        <v>100</v>
      </c>
      <c r="G561" s="238">
        <f t="shared" si="35"/>
        <v>2.0242914979757084E-4</v>
      </c>
      <c r="H561" s="260"/>
      <c r="I561" s="260"/>
      <c r="J561" s="76"/>
    </row>
    <row r="562" spans="1:10" x14ac:dyDescent="0.25">
      <c r="A562" s="11" t="s">
        <v>257</v>
      </c>
      <c r="B562" s="178">
        <f t="shared" si="34"/>
        <v>6.1689258961792528E-3</v>
      </c>
      <c r="D562" s="260"/>
      <c r="E562" s="260" t="s">
        <v>94</v>
      </c>
      <c r="F562" s="260">
        <v>388</v>
      </c>
      <c r="G562" s="238">
        <f t="shared" si="35"/>
        <v>7.8542510121457488E-4</v>
      </c>
      <c r="H562" s="260"/>
      <c r="I562" s="260"/>
      <c r="J562" s="76"/>
    </row>
    <row r="563" spans="1:10" x14ac:dyDescent="0.25">
      <c r="A563" s="11" t="s">
        <v>257</v>
      </c>
      <c r="B563" s="178">
        <f t="shared" si="34"/>
        <v>9.219951154747659E-2</v>
      </c>
      <c r="D563" s="260"/>
      <c r="E563" s="260" t="s">
        <v>9</v>
      </c>
      <c r="F563" s="260">
        <v>1500</v>
      </c>
      <c r="G563" s="238">
        <f t="shared" si="35"/>
        <v>3.0364372469635628E-3</v>
      </c>
      <c r="H563" s="260"/>
      <c r="I563" s="260"/>
      <c r="J563" s="76"/>
    </row>
    <row r="564" spans="1:10" x14ac:dyDescent="0.25">
      <c r="A564" s="11" t="s">
        <v>257</v>
      </c>
      <c r="B564" s="178">
        <f t="shared" si="34"/>
        <v>1269.3209198642821</v>
      </c>
      <c r="D564" s="260"/>
      <c r="E564" s="260" t="s">
        <v>136</v>
      </c>
      <c r="F564" s="260">
        <v>176000</v>
      </c>
      <c r="G564" s="238">
        <f t="shared" si="35"/>
        <v>0.35627530364372467</v>
      </c>
      <c r="H564" s="260"/>
      <c r="I564" s="260"/>
      <c r="J564" s="76"/>
    </row>
    <row r="565" spans="1:10" x14ac:dyDescent="0.25">
      <c r="A565" s="11" t="s">
        <v>257</v>
      </c>
      <c r="B565" s="178">
        <f t="shared" si="34"/>
        <v>0</v>
      </c>
      <c r="D565" s="260"/>
      <c r="E565" s="260" t="s">
        <v>25</v>
      </c>
      <c r="F565" s="253"/>
      <c r="G565" s="238"/>
      <c r="H565" s="260"/>
      <c r="I565" s="260"/>
      <c r="J565" s="76"/>
    </row>
    <row r="566" spans="1:10" x14ac:dyDescent="0.25">
      <c r="A566" s="11" t="s">
        <v>257</v>
      </c>
      <c r="B566" s="178">
        <f t="shared" si="34"/>
        <v>16.39102427510695</v>
      </c>
      <c r="D566" s="260"/>
      <c r="E566" s="260" t="s">
        <v>111</v>
      </c>
      <c r="F566" s="260">
        <v>20000</v>
      </c>
      <c r="G566" s="238">
        <f t="shared" si="35"/>
        <v>4.048582995951417E-2</v>
      </c>
      <c r="H566" s="260"/>
      <c r="I566" s="260"/>
      <c r="J566" s="76"/>
    </row>
    <row r="567" spans="1:10" x14ac:dyDescent="0.25">
      <c r="A567" s="11" t="s">
        <v>257</v>
      </c>
      <c r="B567" s="178">
        <f t="shared" si="34"/>
        <v>0</v>
      </c>
      <c r="D567" s="260"/>
      <c r="E567" s="260" t="s">
        <v>153</v>
      </c>
      <c r="F567" s="253"/>
      <c r="G567" s="238"/>
      <c r="H567" s="260"/>
      <c r="I567" s="260"/>
      <c r="J567" s="76"/>
    </row>
    <row r="568" spans="1:10" x14ac:dyDescent="0.25">
      <c r="A568" s="11" t="s">
        <v>257</v>
      </c>
      <c r="B568" s="178">
        <f t="shared" si="34"/>
        <v>4.0977560687767379E-4</v>
      </c>
      <c r="D568" s="260"/>
      <c r="E568" s="260" t="s">
        <v>32</v>
      </c>
      <c r="F568" s="260">
        <v>100</v>
      </c>
      <c r="G568" s="238">
        <f t="shared" si="35"/>
        <v>2.0242914979757084E-4</v>
      </c>
      <c r="H568" s="260"/>
      <c r="I568" s="260"/>
      <c r="J568" s="76"/>
    </row>
    <row r="569" spans="1:10" x14ac:dyDescent="0.25">
      <c r="A569" s="11" t="s">
        <v>257</v>
      </c>
      <c r="B569" s="178">
        <f t="shared" si="34"/>
        <v>9.2199511547476614E-4</v>
      </c>
      <c r="D569" s="260"/>
      <c r="E569" s="260" t="s">
        <v>141</v>
      </c>
      <c r="F569" s="260">
        <v>150</v>
      </c>
      <c r="G569" s="238">
        <f t="shared" si="35"/>
        <v>3.0364372469635629E-4</v>
      </c>
      <c r="H569" s="260"/>
      <c r="I569" s="260"/>
      <c r="J569" s="76"/>
    </row>
    <row r="570" spans="1:10" x14ac:dyDescent="0.25">
      <c r="A570" s="11" t="s">
        <v>257</v>
      </c>
      <c r="B570" s="178">
        <f t="shared" si="34"/>
        <v>0.36879804618990636</v>
      </c>
      <c r="D570" s="260"/>
      <c r="E570" s="260" t="s">
        <v>126</v>
      </c>
      <c r="F570" s="260">
        <v>3000</v>
      </c>
      <c r="G570" s="238">
        <f t="shared" si="35"/>
        <v>6.0728744939271256E-3</v>
      </c>
      <c r="H570" s="260"/>
      <c r="I570" s="260"/>
      <c r="J570" s="76"/>
    </row>
    <row r="571" spans="1:10" x14ac:dyDescent="0.25">
      <c r="A571" s="11" t="s">
        <v>257</v>
      </c>
      <c r="B571" s="178">
        <f t="shared" si="34"/>
        <v>0</v>
      </c>
      <c r="D571" s="260"/>
      <c r="E571" s="260" t="s">
        <v>128</v>
      </c>
      <c r="F571" s="253"/>
      <c r="G571" s="238"/>
      <c r="H571" s="260"/>
      <c r="I571" s="260"/>
      <c r="J571" s="76"/>
    </row>
    <row r="572" spans="1:10" x14ac:dyDescent="0.25">
      <c r="A572" s="150" t="s">
        <v>257</v>
      </c>
      <c r="B572" s="131">
        <f t="shared" si="34"/>
        <v>1911.8490714484747</v>
      </c>
      <c r="C572" s="150"/>
      <c r="D572" s="12"/>
      <c r="E572" s="12" t="s">
        <v>38</v>
      </c>
      <c r="F572" s="12">
        <v>216000</v>
      </c>
      <c r="G572" s="237">
        <f t="shared" si="35"/>
        <v>0.43724696356275305</v>
      </c>
      <c r="H572" s="12"/>
      <c r="I572" s="12"/>
      <c r="J572" s="147"/>
    </row>
    <row r="573" spans="1:10" x14ac:dyDescent="0.25">
      <c r="A573" s="11" t="s">
        <v>260</v>
      </c>
      <c r="B573" s="178">
        <f>POWER((F573/$J$573)*100, 2)</f>
        <v>0.76384757750016508</v>
      </c>
      <c r="C573" s="11">
        <f>SUM(B573:B580)</f>
        <v>2562.8172109029015</v>
      </c>
      <c r="D573" s="261"/>
      <c r="E573" s="261" t="s">
        <v>81</v>
      </c>
      <c r="F573" s="261">
        <v>4300</v>
      </c>
      <c r="G573" s="238">
        <f>F573/$J$573</f>
        <v>8.7398373983739834E-3</v>
      </c>
      <c r="H573" s="261"/>
      <c r="I573" s="261"/>
      <c r="J573" s="76">
        <v>492000</v>
      </c>
    </row>
    <row r="574" spans="1:10" x14ac:dyDescent="0.25">
      <c r="A574" s="11" t="s">
        <v>260</v>
      </c>
      <c r="B574" s="178">
        <f t="shared" ref="B574:B580" si="36">POWER((F574/$J$573)*100, 2)</f>
        <v>698.1624694295723</v>
      </c>
      <c r="D574" s="261"/>
      <c r="E574" s="261" t="s">
        <v>15</v>
      </c>
      <c r="F574" s="261">
        <v>130000</v>
      </c>
      <c r="G574" s="238">
        <f t="shared" ref="G574:G580" si="37">F574/$J$573</f>
        <v>0.26422764227642276</v>
      </c>
      <c r="H574" s="261"/>
      <c r="I574" s="261"/>
      <c r="J574" s="76"/>
    </row>
    <row r="575" spans="1:10" x14ac:dyDescent="0.25">
      <c r="A575" s="11" t="s">
        <v>260</v>
      </c>
      <c r="B575" s="178">
        <f t="shared" si="36"/>
        <v>0.18218322427126715</v>
      </c>
      <c r="D575" s="261"/>
      <c r="E575" s="261" t="s">
        <v>24</v>
      </c>
      <c r="F575" s="261">
        <v>2100</v>
      </c>
      <c r="G575" s="238">
        <f t="shared" si="37"/>
        <v>4.2682926829268296E-3</v>
      </c>
      <c r="H575" s="261"/>
      <c r="I575" s="261"/>
      <c r="J575" s="76"/>
    </row>
    <row r="576" spans="1:10" x14ac:dyDescent="0.25">
      <c r="A576" s="11" t="s">
        <v>260</v>
      </c>
      <c r="B576" s="178">
        <f t="shared" si="36"/>
        <v>701.70071720701958</v>
      </c>
      <c r="D576" s="261"/>
      <c r="E576" s="261" t="s">
        <v>56</v>
      </c>
      <c r="F576" s="261">
        <v>130329</v>
      </c>
      <c r="G576" s="238">
        <f t="shared" si="37"/>
        <v>0.26489634146341462</v>
      </c>
      <c r="H576" s="261"/>
      <c r="I576" s="261"/>
      <c r="J576" s="76"/>
    </row>
    <row r="577" spans="1:10" x14ac:dyDescent="0.25">
      <c r="A577" s="11" t="s">
        <v>260</v>
      </c>
      <c r="B577" s="178">
        <f t="shared" si="36"/>
        <v>0.30116002379535983</v>
      </c>
      <c r="D577" s="261"/>
      <c r="E577" s="261" t="s">
        <v>165</v>
      </c>
      <c r="F577" s="261">
        <v>2700</v>
      </c>
      <c r="G577" s="238">
        <f t="shared" si="37"/>
        <v>5.4878048780487802E-3</v>
      </c>
      <c r="H577" s="261"/>
      <c r="I577" s="261"/>
      <c r="J577" s="76"/>
    </row>
    <row r="578" spans="1:10" x14ac:dyDescent="0.25">
      <c r="A578" s="11" t="s">
        <v>260</v>
      </c>
      <c r="B578" s="178">
        <f t="shared" si="36"/>
        <v>6.676085663295658E-3</v>
      </c>
      <c r="D578" s="261"/>
      <c r="E578" s="261" t="s">
        <v>262</v>
      </c>
      <c r="F578" s="261">
        <v>402</v>
      </c>
      <c r="G578" s="238">
        <f t="shared" si="37"/>
        <v>8.1707317073170728E-4</v>
      </c>
      <c r="H578" s="261"/>
      <c r="I578" s="261"/>
      <c r="J578" s="76"/>
    </row>
    <row r="579" spans="1:10" x14ac:dyDescent="0.25">
      <c r="A579" s="11" t="s">
        <v>260</v>
      </c>
      <c r="B579" s="178">
        <f t="shared" si="36"/>
        <v>959.27435260922732</v>
      </c>
      <c r="D579" s="261"/>
      <c r="E579" s="261" t="s">
        <v>32</v>
      </c>
      <c r="F579" s="261">
        <v>152383</v>
      </c>
      <c r="G579" s="238">
        <f t="shared" si="37"/>
        <v>0.30972154471544716</v>
      </c>
      <c r="H579" s="261"/>
      <c r="I579" s="261"/>
      <c r="J579" s="76"/>
    </row>
    <row r="580" spans="1:10" x14ac:dyDescent="0.25">
      <c r="A580" s="150" t="s">
        <v>260</v>
      </c>
      <c r="B580" s="131">
        <f t="shared" si="36"/>
        <v>202.4258047458523</v>
      </c>
      <c r="C580" s="150"/>
      <c r="D580" s="12"/>
      <c r="E580" s="12" t="s">
        <v>31</v>
      </c>
      <c r="F580" s="12">
        <v>70000</v>
      </c>
      <c r="G580" s="237">
        <f t="shared" si="37"/>
        <v>0.14227642276422764</v>
      </c>
      <c r="H580" s="12"/>
      <c r="I580" s="12"/>
      <c r="J580" s="147"/>
    </row>
    <row r="581" spans="1:10" x14ac:dyDescent="0.25">
      <c r="A581" s="11" t="s">
        <v>263</v>
      </c>
      <c r="B581" s="178">
        <f>POWER((F581/$J$581)*100, 2)</f>
        <v>0</v>
      </c>
      <c r="C581" s="105">
        <f>SUM(B581:B588)</f>
        <v>8989.2353005437817</v>
      </c>
      <c r="D581" s="232"/>
      <c r="E581" s="14" t="s">
        <v>6</v>
      </c>
      <c r="F581" s="263"/>
      <c r="G581" s="238"/>
      <c r="H581" s="232"/>
      <c r="I581" s="232"/>
      <c r="J581" s="167">
        <v>97100</v>
      </c>
    </row>
    <row r="582" spans="1:10" x14ac:dyDescent="0.25">
      <c r="A582" s="11" t="s">
        <v>263</v>
      </c>
      <c r="B582" s="178">
        <f t="shared" ref="B582:B588" si="38">POWER((F582/$J$581)*100, 2)</f>
        <v>8977.1233962036022</v>
      </c>
      <c r="D582" s="263"/>
      <c r="E582" s="263" t="s">
        <v>15</v>
      </c>
      <c r="F582" s="263">
        <v>92000</v>
      </c>
      <c r="G582" s="238">
        <f>F582/$J$581</f>
        <v>0.94747682801235844</v>
      </c>
      <c r="H582" s="263"/>
      <c r="I582" s="263"/>
      <c r="J582" s="76"/>
    </row>
    <row r="583" spans="1:10" x14ac:dyDescent="0.25">
      <c r="A583" s="11" t="s">
        <v>263</v>
      </c>
      <c r="B583" s="178">
        <f t="shared" si="38"/>
        <v>0</v>
      </c>
      <c r="D583" s="263"/>
      <c r="E583" s="263" t="s">
        <v>265</v>
      </c>
      <c r="F583" s="263"/>
      <c r="G583" s="238"/>
      <c r="H583" s="263"/>
      <c r="I583" s="263"/>
      <c r="J583" s="76"/>
    </row>
    <row r="584" spans="1:10" x14ac:dyDescent="0.25">
      <c r="A584" s="11" t="s">
        <v>263</v>
      </c>
      <c r="B584" s="178">
        <f t="shared" si="38"/>
        <v>7.7319505621838678</v>
      </c>
      <c r="D584" s="263"/>
      <c r="E584" s="263" t="s">
        <v>9</v>
      </c>
      <c r="F584" s="263">
        <v>2700</v>
      </c>
      <c r="G584" s="238">
        <f t="shared" ref="G584:G586" si="39">F584/$J$581</f>
        <v>2.7806385169927908E-2</v>
      </c>
      <c r="H584" s="263"/>
      <c r="I584" s="263"/>
      <c r="J584" s="76"/>
    </row>
    <row r="585" spans="1:10" x14ac:dyDescent="0.25">
      <c r="A585" s="11" t="s">
        <v>263</v>
      </c>
      <c r="B585" s="178">
        <f t="shared" si="38"/>
        <v>4.2424968791132338</v>
      </c>
      <c r="D585" s="263"/>
      <c r="E585" s="263" t="s">
        <v>266</v>
      </c>
      <c r="F585" s="263">
        <f>2000</f>
        <v>2000</v>
      </c>
      <c r="G585" s="238">
        <f t="shared" si="39"/>
        <v>2.0597322348094749E-2</v>
      </c>
      <c r="H585" s="263"/>
      <c r="I585" s="263"/>
      <c r="J585" s="76"/>
    </row>
    <row r="586" spans="1:10" x14ac:dyDescent="0.25">
      <c r="A586" s="11" t="s">
        <v>263</v>
      </c>
      <c r="B586" s="178">
        <f t="shared" si="38"/>
        <v>0.13745689888326879</v>
      </c>
      <c r="D586" s="263"/>
      <c r="E586" s="263" t="s">
        <v>26</v>
      </c>
      <c r="F586" s="263">
        <v>360</v>
      </c>
      <c r="G586" s="238">
        <f t="shared" si="39"/>
        <v>3.7075180226570545E-3</v>
      </c>
      <c r="H586" s="263"/>
      <c r="I586" s="263"/>
      <c r="J586" s="76"/>
    </row>
    <row r="587" spans="1:10" x14ac:dyDescent="0.25">
      <c r="A587" s="11" t="s">
        <v>263</v>
      </c>
      <c r="B587" s="178">
        <f t="shared" si="38"/>
        <v>0</v>
      </c>
      <c r="D587" s="263"/>
      <c r="E587" s="263" t="s">
        <v>160</v>
      </c>
      <c r="F587" s="263"/>
      <c r="G587" s="238"/>
      <c r="H587" s="263"/>
      <c r="I587" s="263"/>
      <c r="J587" s="76"/>
    </row>
    <row r="588" spans="1:10" x14ac:dyDescent="0.25">
      <c r="A588" s="150" t="s">
        <v>263</v>
      </c>
      <c r="B588" s="131">
        <f t="shared" si="38"/>
        <v>0</v>
      </c>
      <c r="C588" s="150"/>
      <c r="D588" s="12"/>
      <c r="E588" s="12" t="s">
        <v>38</v>
      </c>
      <c r="F588" s="12"/>
      <c r="G588" s="237"/>
      <c r="H588" s="12"/>
      <c r="I588" s="12"/>
      <c r="J588" s="147"/>
    </row>
    <row r="589" spans="1:10" x14ac:dyDescent="0.25">
      <c r="A589" s="11" t="s">
        <v>267</v>
      </c>
      <c r="B589" s="178">
        <f>POWER((F589/$J$589)*100, 2)</f>
        <v>1973.4097633136091</v>
      </c>
      <c r="C589" s="11">
        <f>SUM(B589:B601)</f>
        <v>3534.8034175295852</v>
      </c>
      <c r="D589" s="264"/>
      <c r="E589" s="264" t="s">
        <v>5</v>
      </c>
      <c r="F589" s="264">
        <v>462000</v>
      </c>
      <c r="G589" s="238">
        <f>F589/$J$589</f>
        <v>0.44423076923076921</v>
      </c>
      <c r="H589" s="264"/>
      <c r="I589" s="264"/>
      <c r="J589" s="76">
        <v>1040000</v>
      </c>
    </row>
    <row r="590" spans="1:10" x14ac:dyDescent="0.25">
      <c r="A590" s="11" t="s">
        <v>267</v>
      </c>
      <c r="B590" s="178">
        <f t="shared" ref="B590:B601" si="40">POWER((F590/$J$589)*100, 2)</f>
        <v>6.8392308062130169</v>
      </c>
      <c r="D590" s="264"/>
      <c r="E590" s="264" t="s">
        <v>6</v>
      </c>
      <c r="F590" s="264">
        <v>27198</v>
      </c>
      <c r="G590" s="238">
        <f t="shared" ref="G590:G601" si="41">F590/$J$589</f>
        <v>2.6151923076923076E-2</v>
      </c>
      <c r="H590" s="264"/>
      <c r="I590" s="264"/>
      <c r="J590" s="76"/>
    </row>
    <row r="591" spans="1:10" x14ac:dyDescent="0.25">
      <c r="A591" s="11" t="s">
        <v>267</v>
      </c>
      <c r="B591" s="178">
        <f t="shared" si="40"/>
        <v>23.113905325443792</v>
      </c>
      <c r="D591" s="264"/>
      <c r="E591" s="264" t="s">
        <v>15</v>
      </c>
      <c r="F591" s="264">
        <v>50000</v>
      </c>
      <c r="G591" s="238">
        <f t="shared" si="41"/>
        <v>4.807692307692308E-2</v>
      </c>
      <c r="H591" s="264"/>
      <c r="I591" s="264"/>
      <c r="J591" s="76"/>
    </row>
    <row r="592" spans="1:10" x14ac:dyDescent="0.25">
      <c r="A592" s="11" t="s">
        <v>267</v>
      </c>
      <c r="B592" s="178">
        <f t="shared" si="40"/>
        <v>5.6863905325443787</v>
      </c>
      <c r="D592" s="264"/>
      <c r="E592" s="264" t="s">
        <v>9</v>
      </c>
      <c r="F592" s="264">
        <v>24800</v>
      </c>
      <c r="G592" s="238">
        <f t="shared" si="41"/>
        <v>2.3846153846153847E-2</v>
      </c>
      <c r="H592" s="264"/>
      <c r="I592" s="264"/>
      <c r="J592" s="76"/>
    </row>
    <row r="593" spans="1:10" x14ac:dyDescent="0.25">
      <c r="A593" s="11" t="s">
        <v>267</v>
      </c>
      <c r="B593" s="178">
        <f t="shared" si="40"/>
        <v>5.778476331360947E-4</v>
      </c>
      <c r="D593" s="264"/>
      <c r="E593" s="264" t="s">
        <v>268</v>
      </c>
      <c r="F593" s="264">
        <v>250</v>
      </c>
      <c r="G593" s="238">
        <f t="shared" si="41"/>
        <v>2.403846153846154E-4</v>
      </c>
      <c r="H593" s="264"/>
      <c r="I593" s="264"/>
      <c r="J593" s="76"/>
    </row>
    <row r="594" spans="1:10" x14ac:dyDescent="0.25">
      <c r="A594" s="11" t="s">
        <v>267</v>
      </c>
      <c r="B594" s="178">
        <f t="shared" si="40"/>
        <v>0.11042840236686391</v>
      </c>
      <c r="D594" s="264"/>
      <c r="E594" s="264" t="s">
        <v>26</v>
      </c>
      <c r="F594" s="264">
        <v>3456</v>
      </c>
      <c r="G594" s="238">
        <f t="shared" si="41"/>
        <v>3.323076923076923E-3</v>
      </c>
      <c r="H594" s="264"/>
      <c r="I594" s="264"/>
      <c r="J594" s="76"/>
    </row>
    <row r="595" spans="1:10" x14ac:dyDescent="0.25">
      <c r="A595" s="11" t="s">
        <v>267</v>
      </c>
      <c r="B595" s="178">
        <f t="shared" si="40"/>
        <v>0.40273668639053251</v>
      </c>
      <c r="D595" s="264"/>
      <c r="E595" s="264" t="s">
        <v>16</v>
      </c>
      <c r="F595" s="264">
        <v>6600</v>
      </c>
      <c r="G595" s="238">
        <f t="shared" si="41"/>
        <v>6.346153846153846E-3</v>
      </c>
      <c r="H595" s="264"/>
      <c r="I595" s="264"/>
      <c r="J595" s="76"/>
    </row>
    <row r="596" spans="1:10" x14ac:dyDescent="0.25">
      <c r="A596" s="11" t="s">
        <v>267</v>
      </c>
      <c r="B596" s="178">
        <f t="shared" si="40"/>
        <v>1509.0236686390533</v>
      </c>
      <c r="D596" s="264"/>
      <c r="E596" s="264" t="s">
        <v>121</v>
      </c>
      <c r="F596" s="264">
        <v>404000</v>
      </c>
      <c r="G596" s="238">
        <f t="shared" si="41"/>
        <v>0.38846153846153847</v>
      </c>
      <c r="H596" s="264"/>
      <c r="I596" s="264"/>
      <c r="J596" s="76"/>
    </row>
    <row r="597" spans="1:10" x14ac:dyDescent="0.25">
      <c r="A597" s="11" t="s">
        <v>267</v>
      </c>
      <c r="B597" s="178">
        <f t="shared" si="40"/>
        <v>0</v>
      </c>
      <c r="D597" s="264"/>
      <c r="E597" s="264" t="s">
        <v>160</v>
      </c>
      <c r="F597" s="264"/>
      <c r="G597" s="238"/>
      <c r="H597" s="264"/>
      <c r="I597" s="264"/>
      <c r="J597" s="76"/>
    </row>
    <row r="598" spans="1:10" x14ac:dyDescent="0.25">
      <c r="A598" s="11" t="s">
        <v>267</v>
      </c>
      <c r="B598" s="178">
        <f t="shared" si="40"/>
        <v>0</v>
      </c>
      <c r="D598" s="264"/>
      <c r="E598" s="264" t="s">
        <v>161</v>
      </c>
      <c r="F598" s="264"/>
      <c r="G598" s="238"/>
      <c r="H598" s="264"/>
      <c r="I598" s="264"/>
      <c r="J598" s="76"/>
    </row>
    <row r="599" spans="1:10" x14ac:dyDescent="0.25">
      <c r="A599" s="11" t="s">
        <v>267</v>
      </c>
      <c r="B599" s="178">
        <f t="shared" si="40"/>
        <v>11.325813609467456</v>
      </c>
      <c r="D599" s="264"/>
      <c r="E599" s="264" t="s">
        <v>126</v>
      </c>
      <c r="F599" s="264">
        <v>35000</v>
      </c>
      <c r="G599" s="238">
        <f t="shared" si="41"/>
        <v>3.3653846153846152E-2</v>
      </c>
      <c r="H599" s="264"/>
      <c r="I599" s="264"/>
      <c r="J599" s="76"/>
    </row>
    <row r="600" spans="1:10" x14ac:dyDescent="0.25">
      <c r="A600" s="11" t="s">
        <v>267</v>
      </c>
      <c r="B600" s="178">
        <f t="shared" si="40"/>
        <v>0</v>
      </c>
      <c r="D600" s="264"/>
      <c r="E600" s="264" t="s">
        <v>38</v>
      </c>
      <c r="F600" s="253"/>
      <c r="G600" s="238"/>
      <c r="H600" s="264"/>
      <c r="I600" s="264"/>
      <c r="J600" s="76"/>
    </row>
    <row r="601" spans="1:10" x14ac:dyDescent="0.25">
      <c r="A601" s="150" t="s">
        <v>267</v>
      </c>
      <c r="B601" s="131">
        <f t="shared" si="40"/>
        <v>4.890902366863906</v>
      </c>
      <c r="C601" s="12"/>
      <c r="D601" s="12"/>
      <c r="E601" s="12" t="s">
        <v>47</v>
      </c>
      <c r="F601" s="140">
        <v>23000</v>
      </c>
      <c r="G601" s="237">
        <f t="shared" si="41"/>
        <v>2.2115384615384617E-2</v>
      </c>
      <c r="H601" s="12"/>
      <c r="I601" s="12"/>
      <c r="J601" s="12"/>
    </row>
    <row r="602" spans="1:10" x14ac:dyDescent="0.25">
      <c r="A602" s="11" t="s">
        <v>269</v>
      </c>
      <c r="B602" s="178">
        <f>POWER((F602/$J$602)*100, 2)</f>
        <v>0</v>
      </c>
      <c r="C602" s="11">
        <f>SUM(B602:B613)</f>
        <v>8220.6542748104639</v>
      </c>
      <c r="D602" s="265"/>
      <c r="E602" s="265" t="s">
        <v>5</v>
      </c>
      <c r="F602" s="265"/>
      <c r="G602" s="238"/>
      <c r="H602" s="265"/>
      <c r="I602" s="265"/>
      <c r="J602" s="76">
        <v>41900</v>
      </c>
    </row>
    <row r="603" spans="1:10" x14ac:dyDescent="0.25">
      <c r="A603" s="11" t="s">
        <v>269</v>
      </c>
      <c r="B603" s="178">
        <f t="shared" ref="B603:B613" si="42">POWER((F603/$J$602)*100, 2)</f>
        <v>8190.4659918774669</v>
      </c>
      <c r="D603" s="265"/>
      <c r="E603" s="265" t="s">
        <v>6</v>
      </c>
      <c r="F603" s="265">
        <f>37920</f>
        <v>37920</v>
      </c>
      <c r="G603" s="238">
        <f t="shared" ref="G603:G612" si="43">F603/$J$602</f>
        <v>0.90501193317422435</v>
      </c>
      <c r="H603" s="265"/>
      <c r="I603" s="265"/>
      <c r="J603" s="76"/>
    </row>
    <row r="604" spans="1:10" x14ac:dyDescent="0.25">
      <c r="A604" s="11" t="s">
        <v>269</v>
      </c>
      <c r="B604" s="178">
        <f t="shared" si="42"/>
        <v>1.0531951857189238E-4</v>
      </c>
      <c r="D604" s="265"/>
      <c r="E604" s="265" t="s">
        <v>271</v>
      </c>
      <c r="F604" s="265">
        <v>4.3</v>
      </c>
      <c r="G604" s="238">
        <f t="shared" si="43"/>
        <v>1.026252983293556E-4</v>
      </c>
      <c r="H604" s="265"/>
      <c r="I604" s="265"/>
      <c r="J604" s="76"/>
    </row>
    <row r="605" spans="1:10" x14ac:dyDescent="0.25">
      <c r="A605" s="11" t="s">
        <v>269</v>
      </c>
      <c r="B605" s="178">
        <f t="shared" si="42"/>
        <v>29.170311173893978</v>
      </c>
      <c r="D605" s="265"/>
      <c r="E605" s="265" t="s">
        <v>82</v>
      </c>
      <c r="F605" s="265">
        <f>2263</f>
        <v>2263</v>
      </c>
      <c r="G605" s="238">
        <f t="shared" si="43"/>
        <v>5.4009546539379477E-2</v>
      </c>
      <c r="H605" s="265"/>
      <c r="I605" s="265"/>
      <c r="J605" s="76"/>
    </row>
    <row r="606" spans="1:10" x14ac:dyDescent="0.25">
      <c r="A606" s="11" t="s">
        <v>269</v>
      </c>
      <c r="B606" s="178">
        <f t="shared" si="42"/>
        <v>0.84868507242496893</v>
      </c>
      <c r="D606" s="265"/>
      <c r="E606" s="265" t="s">
        <v>213</v>
      </c>
      <c r="F606" s="265">
        <f>26+360</f>
        <v>386</v>
      </c>
      <c r="G606" s="238">
        <f t="shared" si="43"/>
        <v>9.2124105011933168E-3</v>
      </c>
      <c r="H606" s="265"/>
      <c r="I606" s="265"/>
      <c r="J606" s="76"/>
    </row>
    <row r="607" spans="1:10" x14ac:dyDescent="0.25">
      <c r="A607" s="11" t="s">
        <v>269</v>
      </c>
      <c r="B607" s="178">
        <f t="shared" si="42"/>
        <v>1.9161431069542777E-4</v>
      </c>
      <c r="D607" s="265"/>
      <c r="E607" s="265" t="s">
        <v>273</v>
      </c>
      <c r="F607" s="265">
        <v>5.8</v>
      </c>
      <c r="G607" s="238">
        <f t="shared" si="43"/>
        <v>1.3842482100238663E-4</v>
      </c>
      <c r="H607" s="265"/>
      <c r="I607" s="265"/>
      <c r="J607" s="76"/>
    </row>
    <row r="608" spans="1:10" x14ac:dyDescent="0.25">
      <c r="A608" s="11" t="s">
        <v>269</v>
      </c>
      <c r="B608" s="178">
        <f t="shared" si="42"/>
        <v>3.0131976919703118E-3</v>
      </c>
      <c r="D608" s="265"/>
      <c r="E608" s="265" t="s">
        <v>27</v>
      </c>
      <c r="F608" s="265">
        <v>23</v>
      </c>
      <c r="G608" s="238">
        <f t="shared" si="43"/>
        <v>5.4892601431980905E-4</v>
      </c>
      <c r="H608" s="265"/>
      <c r="I608" s="265"/>
      <c r="J608" s="76"/>
    </row>
    <row r="609" spans="1:10" x14ac:dyDescent="0.25">
      <c r="A609" s="11" t="s">
        <v>269</v>
      </c>
      <c r="B609" s="178">
        <f t="shared" si="42"/>
        <v>1.424006470685403E-6</v>
      </c>
      <c r="D609" s="265"/>
      <c r="E609" s="265" t="s">
        <v>84</v>
      </c>
      <c r="F609" s="265">
        <v>0.5</v>
      </c>
      <c r="G609" s="238">
        <f t="shared" si="43"/>
        <v>1.1933174224343676E-5</v>
      </c>
      <c r="H609" s="265"/>
      <c r="I609" s="265"/>
      <c r="J609" s="76"/>
    </row>
    <row r="610" spans="1:10" x14ac:dyDescent="0.25">
      <c r="A610" s="11" t="s">
        <v>269</v>
      </c>
      <c r="B610" s="178">
        <f t="shared" si="42"/>
        <v>0.14581826259818523</v>
      </c>
      <c r="D610" s="265"/>
      <c r="E610" s="265" t="s">
        <v>139</v>
      </c>
      <c r="F610" s="265">
        <v>160</v>
      </c>
      <c r="G610" s="238">
        <f t="shared" si="43"/>
        <v>3.8186157517899762E-3</v>
      </c>
      <c r="H610" s="265"/>
      <c r="I610" s="265"/>
      <c r="J610" s="76"/>
    </row>
    <row r="611" spans="1:10" x14ac:dyDescent="0.25">
      <c r="A611" s="11" t="s">
        <v>269</v>
      </c>
      <c r="B611" s="178">
        <f t="shared" si="42"/>
        <v>1.9827866097823544E-2</v>
      </c>
      <c r="D611" s="265"/>
      <c r="E611" s="265" t="s">
        <v>272</v>
      </c>
      <c r="F611" s="265">
        <v>59</v>
      </c>
      <c r="G611" s="238">
        <f t="shared" si="43"/>
        <v>1.4081145584725536E-3</v>
      </c>
      <c r="H611" s="265"/>
      <c r="I611" s="265"/>
      <c r="J611" s="76"/>
    </row>
    <row r="612" spans="1:10" x14ac:dyDescent="0.25">
      <c r="A612" s="11" t="s">
        <v>269</v>
      </c>
      <c r="B612" s="178">
        <f t="shared" si="42"/>
        <v>3.2900245498715538E-4</v>
      </c>
      <c r="D612" s="265"/>
      <c r="E612" s="265" t="s">
        <v>193</v>
      </c>
      <c r="F612" s="265">
        <v>7.6</v>
      </c>
      <c r="G612" s="238">
        <f t="shared" si="43"/>
        <v>1.8138424821002386E-4</v>
      </c>
      <c r="H612" s="265"/>
      <c r="I612" s="265"/>
      <c r="J612" s="76"/>
    </row>
    <row r="613" spans="1:10" x14ac:dyDescent="0.25">
      <c r="A613" s="150" t="s">
        <v>269</v>
      </c>
      <c r="B613" s="131">
        <f t="shared" si="42"/>
        <v>0</v>
      </c>
      <c r="C613" s="150"/>
      <c r="D613" s="12"/>
      <c r="E613" s="12" t="s">
        <v>86</v>
      </c>
      <c r="F613" s="12"/>
      <c r="G613" s="27"/>
      <c r="H613" s="12"/>
      <c r="I613" s="12"/>
      <c r="J613" s="147"/>
    </row>
    <row r="614" spans="1:10" x14ac:dyDescent="0.25">
      <c r="A614" s="11" t="s">
        <v>276</v>
      </c>
      <c r="B614" s="178">
        <f>POWER((F614/$J$614)*100, 2)</f>
        <v>4.4485571936367343</v>
      </c>
      <c r="C614" s="11">
        <f>SUM(B614:B626)</f>
        <v>1985.9181020919523</v>
      </c>
      <c r="D614" s="271"/>
      <c r="E614" s="271" t="s">
        <v>210</v>
      </c>
      <c r="F614" s="271">
        <v>2763</v>
      </c>
      <c r="G614" s="238">
        <f>F614/$J$614</f>
        <v>2.1091603053435114E-2</v>
      </c>
      <c r="H614" s="271"/>
      <c r="I614" s="271"/>
      <c r="J614" s="76">
        <v>131000</v>
      </c>
    </row>
    <row r="615" spans="1:10" x14ac:dyDescent="0.25">
      <c r="A615" s="11" t="s">
        <v>276</v>
      </c>
      <c r="B615" s="178">
        <f t="shared" ref="B615:B625" si="44">POWER((F615/$J$614)*100, 2)</f>
        <v>48.16995746168638</v>
      </c>
      <c r="D615" s="271"/>
      <c r="E615" s="271" t="s">
        <v>82</v>
      </c>
      <c r="F615" s="271">
        <v>9092</v>
      </c>
      <c r="G615" s="238">
        <f t="shared" ref="G615:G626" si="45">F615/$J$614</f>
        <v>6.9404580152671758E-2</v>
      </c>
      <c r="H615" s="271"/>
      <c r="I615" s="271"/>
      <c r="J615" s="76"/>
    </row>
    <row r="616" spans="1:10" x14ac:dyDescent="0.25">
      <c r="A616" s="11" t="s">
        <v>276</v>
      </c>
      <c r="B616" s="178">
        <f t="shared" si="44"/>
        <v>649.0436897616687</v>
      </c>
      <c r="D616" s="271"/>
      <c r="E616" s="271" t="s">
        <v>83</v>
      </c>
      <c r="F616" s="271">
        <v>33374</v>
      </c>
      <c r="G616" s="238">
        <f t="shared" si="45"/>
        <v>0.25476335877862594</v>
      </c>
      <c r="H616" s="271"/>
      <c r="I616" s="271"/>
      <c r="J616" s="76"/>
    </row>
    <row r="617" spans="1:10" x14ac:dyDescent="0.25">
      <c r="A617" s="11" t="s">
        <v>276</v>
      </c>
      <c r="B617" s="178">
        <f t="shared" si="44"/>
        <v>559.99067653400152</v>
      </c>
      <c r="D617" s="271"/>
      <c r="E617" s="271" t="s">
        <v>15</v>
      </c>
      <c r="F617" s="271">
        <v>31000</v>
      </c>
      <c r="G617" s="238">
        <f t="shared" si="45"/>
        <v>0.23664122137404581</v>
      </c>
      <c r="H617" s="271"/>
      <c r="I617" s="271"/>
      <c r="J617" s="76"/>
    </row>
    <row r="618" spans="1:10" x14ac:dyDescent="0.25">
      <c r="A618" s="11" t="s">
        <v>276</v>
      </c>
      <c r="B618" s="178">
        <f t="shared" si="44"/>
        <v>2.8203484645416936</v>
      </c>
      <c r="D618" s="271"/>
      <c r="E618" s="271" t="s">
        <v>24</v>
      </c>
      <c r="F618" s="271">
        <v>2200</v>
      </c>
      <c r="G618" s="238">
        <f t="shared" si="45"/>
        <v>1.6793893129770993E-2</v>
      </c>
      <c r="H618" s="271"/>
      <c r="I618" s="271"/>
      <c r="J618" s="76"/>
    </row>
    <row r="619" spans="1:10" x14ac:dyDescent="0.25">
      <c r="A619" s="11" t="s">
        <v>276</v>
      </c>
      <c r="B619" s="178">
        <f t="shared" si="44"/>
        <v>3.0825709457490819E-2</v>
      </c>
      <c r="D619" s="271"/>
      <c r="E619" s="271" t="s">
        <v>228</v>
      </c>
      <c r="F619" s="271">
        <v>230</v>
      </c>
      <c r="G619" s="238">
        <f t="shared" si="45"/>
        <v>1.7557251908396946E-3</v>
      </c>
      <c r="H619" s="271"/>
      <c r="I619" s="271"/>
      <c r="J619" s="76"/>
    </row>
    <row r="620" spans="1:10" x14ac:dyDescent="0.25">
      <c r="A620" s="11" t="s">
        <v>276</v>
      </c>
      <c r="B620" s="178">
        <f t="shared" si="44"/>
        <v>3.6419789056581775E-2</v>
      </c>
      <c r="D620" s="271"/>
      <c r="E620" s="271" t="s">
        <v>266</v>
      </c>
      <c r="F620" s="271">
        <v>250</v>
      </c>
      <c r="G620" s="238">
        <f t="shared" si="45"/>
        <v>1.9083969465648854E-3</v>
      </c>
      <c r="H620" s="271"/>
      <c r="I620" s="271"/>
      <c r="J620" s="76"/>
    </row>
    <row r="621" spans="1:10" x14ac:dyDescent="0.25">
      <c r="A621" s="11" t="s">
        <v>276</v>
      </c>
      <c r="B621" s="178">
        <f t="shared" si="44"/>
        <v>7.236510692850068</v>
      </c>
      <c r="D621" s="271"/>
      <c r="E621" s="271" t="s">
        <v>56</v>
      </c>
      <c r="F621" s="271">
        <v>3524</v>
      </c>
      <c r="G621" s="238">
        <f t="shared" si="45"/>
        <v>2.6900763358778626E-2</v>
      </c>
      <c r="H621" s="271"/>
      <c r="I621" s="271"/>
      <c r="J621" s="76"/>
    </row>
    <row r="622" spans="1:10" x14ac:dyDescent="0.25">
      <c r="A622" s="11" t="s">
        <v>276</v>
      </c>
      <c r="B622" s="178">
        <f t="shared" si="44"/>
        <v>1.8733459588602057</v>
      </c>
      <c r="D622" s="271"/>
      <c r="E622" s="271" t="s">
        <v>278</v>
      </c>
      <c r="F622" s="271">
        <v>1793</v>
      </c>
      <c r="G622" s="238">
        <f t="shared" si="45"/>
        <v>1.3687022900763358E-2</v>
      </c>
      <c r="H622" s="271"/>
      <c r="I622" s="271"/>
      <c r="J622" s="76"/>
    </row>
    <row r="623" spans="1:10" x14ac:dyDescent="0.25">
      <c r="A623" s="11" t="s">
        <v>276</v>
      </c>
      <c r="B623" s="178">
        <f t="shared" si="44"/>
        <v>53.267712254530615</v>
      </c>
      <c r="D623" s="271"/>
      <c r="E623" s="271" t="s">
        <v>92</v>
      </c>
      <c r="F623" s="271">
        <v>9561</v>
      </c>
      <c r="G623" s="238">
        <f t="shared" si="45"/>
        <v>7.2984732824427481E-2</v>
      </c>
      <c r="H623" s="271"/>
      <c r="I623" s="271"/>
      <c r="J623" s="76"/>
    </row>
    <row r="624" spans="1:10" x14ac:dyDescent="0.25">
      <c r="A624" s="11" t="s">
        <v>276</v>
      </c>
      <c r="B624" s="178">
        <f t="shared" si="44"/>
        <v>4.9006468154536442</v>
      </c>
      <c r="D624" s="271"/>
      <c r="E624" s="271" t="s">
        <v>16</v>
      </c>
      <c r="F624" s="271">
        <v>2900</v>
      </c>
      <c r="G624" s="238">
        <f t="shared" si="45"/>
        <v>2.2137404580152672E-2</v>
      </c>
      <c r="H624" s="271"/>
      <c r="I624" s="271"/>
      <c r="J624" s="76"/>
    </row>
    <row r="625" spans="1:10" x14ac:dyDescent="0.25">
      <c r="A625" s="11" t="s">
        <v>276</v>
      </c>
      <c r="B625" s="178">
        <f t="shared" si="44"/>
        <v>653.95373229998245</v>
      </c>
      <c r="D625" s="271"/>
      <c r="E625" s="271" t="s">
        <v>38</v>
      </c>
      <c r="F625" s="271">
        <v>33500</v>
      </c>
      <c r="G625" s="238">
        <f t="shared" si="45"/>
        <v>0.25572519083969464</v>
      </c>
      <c r="H625" s="271"/>
      <c r="I625" s="271"/>
      <c r="J625" s="76"/>
    </row>
    <row r="626" spans="1:10" x14ac:dyDescent="0.25">
      <c r="A626" s="150" t="s">
        <v>276</v>
      </c>
      <c r="B626" s="131">
        <f>POWER((F626/$J$614)*100, 2)</f>
        <v>0.1456791562263271</v>
      </c>
      <c r="C626" s="150"/>
      <c r="D626" s="12"/>
      <c r="E626" s="12" t="s">
        <v>129</v>
      </c>
      <c r="F626" s="12">
        <v>500</v>
      </c>
      <c r="G626" s="237">
        <f t="shared" si="45"/>
        <v>3.8167938931297708E-3</v>
      </c>
      <c r="H626" s="12"/>
      <c r="I626" s="12"/>
      <c r="J626" s="147"/>
    </row>
    <row r="627" spans="1:10" x14ac:dyDescent="0.25">
      <c r="A627" s="81" t="s">
        <v>279</v>
      </c>
      <c r="B627" s="178">
        <f>POWER((F627/$J$627)*100, 2)</f>
        <v>7.2163979013155366</v>
      </c>
      <c r="C627" s="11">
        <f>SUM(B627:B630)</f>
        <v>5845.1685819412824</v>
      </c>
      <c r="D627" s="272"/>
      <c r="E627" s="272" t="s">
        <v>82</v>
      </c>
      <c r="F627" s="272">
        <v>1730</v>
      </c>
      <c r="G627" s="238">
        <f>F627/$J$627</f>
        <v>2.6863354037267081E-2</v>
      </c>
      <c r="H627" s="272"/>
      <c r="I627" s="272"/>
      <c r="J627" s="76">
        <v>64400</v>
      </c>
    </row>
    <row r="628" spans="1:10" x14ac:dyDescent="0.25">
      <c r="A628" s="81" t="s">
        <v>279</v>
      </c>
      <c r="B628" s="178">
        <f t="shared" ref="B628:B630" si="46">POWER((F628/$J$627)*100, 2)</f>
        <v>542.51379190617649</v>
      </c>
      <c r="D628" s="272"/>
      <c r="E628" s="272" t="s">
        <v>16</v>
      </c>
      <c r="F628" s="272">
        <v>15000</v>
      </c>
      <c r="G628" s="238">
        <f t="shared" ref="G628:G630" si="47">F628/$J$627</f>
        <v>0.23291925465838509</v>
      </c>
      <c r="H628" s="272"/>
      <c r="I628" s="272"/>
      <c r="J628" s="76"/>
    </row>
    <row r="629" spans="1:10" x14ac:dyDescent="0.25">
      <c r="A629" s="81" t="s">
        <v>279</v>
      </c>
      <c r="B629" s="178">
        <f t="shared" si="46"/>
        <v>5293.6922186644024</v>
      </c>
      <c r="D629" s="272"/>
      <c r="E629" s="272" t="s">
        <v>314</v>
      </c>
      <c r="F629" s="272">
        <v>46856</v>
      </c>
      <c r="G629" s="238">
        <f t="shared" si="47"/>
        <v>0.72757763975155276</v>
      </c>
      <c r="H629" s="272"/>
      <c r="I629" s="272"/>
      <c r="J629" s="76"/>
    </row>
    <row r="630" spans="1:10" x14ac:dyDescent="0.25">
      <c r="A630" s="156" t="s">
        <v>279</v>
      </c>
      <c r="B630" s="131">
        <f t="shared" si="46"/>
        <v>1.7461734693877551</v>
      </c>
      <c r="C630" s="150"/>
      <c r="D630" s="12"/>
      <c r="E630" s="12" t="s">
        <v>86</v>
      </c>
      <c r="F630" s="12">
        <v>851</v>
      </c>
      <c r="G630" s="237">
        <f t="shared" si="47"/>
        <v>1.3214285714285715E-2</v>
      </c>
      <c r="H630" s="12"/>
      <c r="I630" s="12"/>
      <c r="J630" s="147"/>
    </row>
    <row r="631" spans="1:10" x14ac:dyDescent="0.25">
      <c r="A631" s="11" t="s">
        <v>280</v>
      </c>
      <c r="B631" s="178">
        <f>POWER((F631/$J$631)*100, 2)</f>
        <v>0.15692314873159235</v>
      </c>
      <c r="C631" s="11">
        <f>SUM(B631:B641)</f>
        <v>3465.6673306261523</v>
      </c>
      <c r="D631" s="274"/>
      <c r="E631" s="274" t="s">
        <v>5</v>
      </c>
      <c r="F631" s="274">
        <v>820</v>
      </c>
      <c r="G631" s="238">
        <f>F631/$J$631</f>
        <v>3.9613526570048312E-3</v>
      </c>
      <c r="H631" s="274"/>
      <c r="I631" s="274"/>
      <c r="J631" s="76">
        <v>207000</v>
      </c>
    </row>
    <row r="632" spans="1:10" x14ac:dyDescent="0.25">
      <c r="A632" s="11" t="s">
        <v>280</v>
      </c>
      <c r="B632" s="178">
        <f t="shared" ref="B632:B641" si="48">POWER((F632/$J$631)*100, 2)</f>
        <v>1.1295479474433476</v>
      </c>
      <c r="D632" s="274"/>
      <c r="E632" s="274" t="s">
        <v>202</v>
      </c>
      <c r="F632" s="274">
        <v>2200</v>
      </c>
      <c r="G632" s="238">
        <f t="shared" ref="G632:G641" si="49">F632/$J$631</f>
        <v>1.0628019323671498E-2</v>
      </c>
      <c r="H632" s="274"/>
      <c r="I632" s="274"/>
      <c r="J632" s="76"/>
    </row>
    <row r="633" spans="1:10" x14ac:dyDescent="0.25">
      <c r="A633" s="11" t="s">
        <v>280</v>
      </c>
      <c r="B633" s="178">
        <f t="shared" si="48"/>
        <v>38.284408971037834</v>
      </c>
      <c r="D633" s="274"/>
      <c r="E633" s="274" t="s">
        <v>315</v>
      </c>
      <c r="F633" s="274">
        <v>12808</v>
      </c>
      <c r="G633" s="238">
        <f t="shared" si="49"/>
        <v>6.18743961352657E-2</v>
      </c>
      <c r="H633" s="274"/>
      <c r="I633" s="274"/>
      <c r="J633" s="76"/>
    </row>
    <row r="634" spans="1:10" x14ac:dyDescent="0.25">
      <c r="A634" s="11" t="s">
        <v>280</v>
      </c>
      <c r="B634" s="178">
        <f t="shared" si="48"/>
        <v>0</v>
      </c>
      <c r="D634" s="274"/>
      <c r="E634" s="274" t="s">
        <v>134</v>
      </c>
      <c r="F634" s="274"/>
      <c r="G634" s="238"/>
      <c r="H634" s="274"/>
      <c r="I634" s="274"/>
      <c r="J634" s="76"/>
    </row>
    <row r="635" spans="1:10" x14ac:dyDescent="0.25">
      <c r="A635" s="11" t="s">
        <v>280</v>
      </c>
      <c r="B635" s="178">
        <f t="shared" si="48"/>
        <v>7.0596746715209209</v>
      </c>
      <c r="D635" s="274"/>
      <c r="E635" s="274" t="s">
        <v>111</v>
      </c>
      <c r="F635" s="274">
        <v>5500</v>
      </c>
      <c r="G635" s="238">
        <f t="shared" si="49"/>
        <v>2.6570048309178744E-2</v>
      </c>
      <c r="H635" s="274"/>
      <c r="I635" s="274"/>
      <c r="J635" s="76"/>
    </row>
    <row r="636" spans="1:10" x14ac:dyDescent="0.25">
      <c r="A636" s="11" t="s">
        <v>280</v>
      </c>
      <c r="B636" s="178">
        <f t="shared" si="48"/>
        <v>2.3337767509160072E-5</v>
      </c>
      <c r="D636" s="274"/>
      <c r="E636" s="274" t="s">
        <v>118</v>
      </c>
      <c r="F636" s="274">
        <v>10</v>
      </c>
      <c r="G636" s="238">
        <f t="shared" si="49"/>
        <v>4.8309178743961351E-5</v>
      </c>
      <c r="H636" s="274"/>
      <c r="I636" s="274"/>
      <c r="J636" s="76"/>
    </row>
    <row r="637" spans="1:10" x14ac:dyDescent="0.25">
      <c r="A637" s="11" t="s">
        <v>280</v>
      </c>
      <c r="B637" s="178">
        <f t="shared" si="48"/>
        <v>2195.8505449368718</v>
      </c>
      <c r="D637" s="274"/>
      <c r="E637" s="274" t="s">
        <v>16</v>
      </c>
      <c r="F637" s="274">
        <v>97000</v>
      </c>
      <c r="G637" s="238">
        <f t="shared" si="49"/>
        <v>0.46859903381642515</v>
      </c>
      <c r="H637" s="274"/>
      <c r="I637" s="274"/>
      <c r="J637" s="76"/>
    </row>
    <row r="638" spans="1:10" x14ac:dyDescent="0.25">
      <c r="A638" s="11" t="s">
        <v>280</v>
      </c>
      <c r="B638" s="178">
        <f t="shared" si="48"/>
        <v>1.4936171205862447E-5</v>
      </c>
      <c r="D638" s="274"/>
      <c r="E638" s="274" t="s">
        <v>37</v>
      </c>
      <c r="F638" s="274">
        <v>8</v>
      </c>
      <c r="G638" s="238">
        <f t="shared" si="49"/>
        <v>3.8647342995169083E-5</v>
      </c>
      <c r="H638" s="274"/>
      <c r="I638" s="274"/>
      <c r="J638" s="76"/>
    </row>
    <row r="639" spans="1:10" x14ac:dyDescent="0.25">
      <c r="A639" s="11" t="s">
        <v>280</v>
      </c>
      <c r="B639" s="178">
        <f t="shared" si="48"/>
        <v>1174.6680006534575</v>
      </c>
      <c r="D639" s="274"/>
      <c r="E639" s="274" t="s">
        <v>316</v>
      </c>
      <c r="F639" s="274">
        <v>70946</v>
      </c>
      <c r="G639" s="238">
        <f t="shared" si="49"/>
        <v>0.3427342995169082</v>
      </c>
      <c r="H639" s="274"/>
      <c r="I639" s="274"/>
      <c r="J639" s="76"/>
    </row>
    <row r="640" spans="1:10" x14ac:dyDescent="0.25">
      <c r="A640" s="11" t="s">
        <v>280</v>
      </c>
      <c r="B640" s="178">
        <f t="shared" si="48"/>
        <v>45.742024317953742</v>
      </c>
      <c r="D640" s="274"/>
      <c r="E640" s="274" t="s">
        <v>38</v>
      </c>
      <c r="F640" s="274">
        <v>14000</v>
      </c>
      <c r="G640" s="238">
        <f t="shared" si="49"/>
        <v>6.7632850241545889E-2</v>
      </c>
      <c r="H640" s="274"/>
      <c r="I640" s="274"/>
      <c r="J640" s="76"/>
    </row>
    <row r="641" spans="1:10" x14ac:dyDescent="0.25">
      <c r="A641" s="150" t="s">
        <v>280</v>
      </c>
      <c r="B641" s="131">
        <f t="shared" si="48"/>
        <v>2.776167705197321</v>
      </c>
      <c r="C641" s="150"/>
      <c r="D641" s="12"/>
      <c r="E641" s="12" t="s">
        <v>317</v>
      </c>
      <c r="F641" s="12">
        <v>3449</v>
      </c>
      <c r="G641" s="237">
        <f t="shared" si="49"/>
        <v>1.6661835748792271E-2</v>
      </c>
      <c r="H641" s="12"/>
      <c r="I641" s="12"/>
      <c r="J641" s="147"/>
    </row>
    <row r="642" spans="1:10" x14ac:dyDescent="0.25">
      <c r="A642" s="11" t="s">
        <v>285</v>
      </c>
      <c r="B642" s="275">
        <f>POWER((F642/$J$642)*100, 2)</f>
        <v>7.0733363512901765E-6</v>
      </c>
      <c r="C642" s="11">
        <f>SUM(B642:B709)</f>
        <v>921.42813794830795</v>
      </c>
      <c r="D642" s="275"/>
      <c r="E642" s="275" t="s">
        <v>97</v>
      </c>
      <c r="F642" s="275">
        <v>0.5</v>
      </c>
      <c r="G642" s="238">
        <f>F642/$J$642</f>
        <v>2.6595744680851064E-5</v>
      </c>
      <c r="H642" s="275"/>
      <c r="I642" s="275"/>
      <c r="J642" s="76">
        <v>18800</v>
      </c>
    </row>
    <row r="643" spans="1:10" x14ac:dyDescent="0.25">
      <c r="A643" s="11" t="s">
        <v>285</v>
      </c>
      <c r="B643" s="275">
        <f t="shared" ref="B643:B706" si="50">POWER((F643/$J$642)*100, 2)</f>
        <v>0.50740614783272975</v>
      </c>
      <c r="D643" s="275"/>
      <c r="E643" s="275" t="s">
        <v>81</v>
      </c>
      <c r="F643" s="275">
        <v>133.917</v>
      </c>
      <c r="G643" s="238">
        <f t="shared" ref="G643:G706" si="51">F643/$J$642</f>
        <v>7.1232446808510638E-3</v>
      </c>
      <c r="H643" s="275"/>
      <c r="I643" s="275"/>
      <c r="J643" s="76"/>
    </row>
    <row r="644" spans="1:10" x14ac:dyDescent="0.25">
      <c r="A644" s="11" t="s">
        <v>285</v>
      </c>
      <c r="B644" s="275">
        <f t="shared" si="50"/>
        <v>4.526935264825713E-4</v>
      </c>
      <c r="D644" s="275"/>
      <c r="E644" s="275" t="s">
        <v>210</v>
      </c>
      <c r="F644" s="275">
        <v>4</v>
      </c>
      <c r="G644" s="238">
        <f t="shared" si="51"/>
        <v>2.1276595744680851E-4</v>
      </c>
      <c r="H644" s="275"/>
      <c r="I644" s="275"/>
      <c r="J644" s="76"/>
    </row>
    <row r="645" spans="1:10" x14ac:dyDescent="0.25">
      <c r="A645" s="11" t="s">
        <v>285</v>
      </c>
      <c r="B645" s="275">
        <f t="shared" si="50"/>
        <v>98.727478497057476</v>
      </c>
      <c r="D645" s="275"/>
      <c r="E645" s="275" t="s">
        <v>5</v>
      </c>
      <c r="F645" s="275">
        <v>1868</v>
      </c>
      <c r="G645" s="238">
        <f t="shared" si="51"/>
        <v>9.9361702127659574E-2</v>
      </c>
      <c r="H645" s="275"/>
      <c r="I645" s="275"/>
      <c r="J645" s="76"/>
    </row>
    <row r="646" spans="1:10" x14ac:dyDescent="0.25">
      <c r="A646" s="11" t="s">
        <v>285</v>
      </c>
      <c r="B646" s="275">
        <f t="shared" si="50"/>
        <v>6.1258619703768682</v>
      </c>
      <c r="D646" s="275"/>
      <c r="E646" s="275" t="s">
        <v>93</v>
      </c>
      <c r="F646" s="275">
        <v>465.30900000000003</v>
      </c>
      <c r="G646" s="238">
        <f t="shared" si="51"/>
        <v>2.4750478723404256E-2</v>
      </c>
      <c r="H646" s="275"/>
      <c r="I646" s="275"/>
      <c r="J646" s="76"/>
    </row>
    <row r="647" spans="1:10" x14ac:dyDescent="0.25">
      <c r="A647" s="11" t="s">
        <v>285</v>
      </c>
      <c r="B647" s="275">
        <f t="shared" si="50"/>
        <v>2.7967224988682673E-2</v>
      </c>
      <c r="D647" s="275"/>
      <c r="E647" s="275" t="s">
        <v>6</v>
      </c>
      <c r="F647" s="275">
        <v>31.44</v>
      </c>
      <c r="G647" s="238">
        <f t="shared" si="51"/>
        <v>1.6723404255319151E-3</v>
      </c>
      <c r="H647" s="275"/>
      <c r="I647" s="275"/>
      <c r="J647" s="76"/>
    </row>
    <row r="648" spans="1:10" x14ac:dyDescent="0.25">
      <c r="A648" s="11" t="s">
        <v>285</v>
      </c>
      <c r="B648" s="275">
        <f t="shared" si="50"/>
        <v>7.0733363512901756E-2</v>
      </c>
      <c r="D648" s="275"/>
      <c r="E648" s="275" t="s">
        <v>101</v>
      </c>
      <c r="F648" s="275">
        <v>50</v>
      </c>
      <c r="G648" s="238">
        <f t="shared" si="51"/>
        <v>2.6595744680851063E-3</v>
      </c>
      <c r="H648" s="275"/>
      <c r="I648" s="275"/>
      <c r="J648" s="76"/>
    </row>
    <row r="649" spans="1:10" x14ac:dyDescent="0.25">
      <c r="A649" s="11" t="s">
        <v>285</v>
      </c>
      <c r="B649" s="275">
        <f t="shared" si="50"/>
        <v>1.7125509280217295E-5</v>
      </c>
      <c r="D649" s="275"/>
      <c r="E649" s="275" t="s">
        <v>102</v>
      </c>
      <c r="F649" s="275">
        <v>0.77800000000000002</v>
      </c>
      <c r="G649" s="238">
        <f t="shared" si="51"/>
        <v>4.1382978723404253E-5</v>
      </c>
      <c r="H649" s="275"/>
      <c r="I649" s="275"/>
      <c r="J649" s="76"/>
    </row>
    <row r="650" spans="1:10" x14ac:dyDescent="0.25">
      <c r="A650" s="11" t="s">
        <v>285</v>
      </c>
      <c r="B650" s="275">
        <f t="shared" si="50"/>
        <v>48.565552382554337</v>
      </c>
      <c r="D650" s="275"/>
      <c r="E650" s="275" t="s">
        <v>245</v>
      </c>
      <c r="F650" s="275">
        <v>1310.153</v>
      </c>
      <c r="G650" s="238">
        <f t="shared" si="51"/>
        <v>6.9688989361702133E-2</v>
      </c>
      <c r="H650" s="275"/>
      <c r="I650" s="275"/>
      <c r="J650" s="76"/>
    </row>
    <row r="651" spans="1:10" x14ac:dyDescent="0.25">
      <c r="A651" s="11" t="s">
        <v>285</v>
      </c>
      <c r="B651" s="275">
        <f t="shared" si="50"/>
        <v>48.76117469785536</v>
      </c>
      <c r="D651" s="275"/>
      <c r="E651" s="275" t="s">
        <v>83</v>
      </c>
      <c r="F651" s="275">
        <v>1312.789</v>
      </c>
      <c r="G651" s="238">
        <f t="shared" si="51"/>
        <v>6.982920212765957E-2</v>
      </c>
      <c r="H651" s="275"/>
      <c r="I651" s="275"/>
      <c r="J651" s="76"/>
    </row>
    <row r="652" spans="1:10" x14ac:dyDescent="0.25">
      <c r="A652" s="11" t="s">
        <v>285</v>
      </c>
      <c r="B652" s="275">
        <f t="shared" si="50"/>
        <v>162.96966953372566</v>
      </c>
      <c r="D652" s="275"/>
      <c r="E652" s="275" t="s">
        <v>15</v>
      </c>
      <c r="F652" s="275">
        <v>2400</v>
      </c>
      <c r="G652" s="238">
        <f t="shared" si="51"/>
        <v>0.1276595744680851</v>
      </c>
      <c r="H652" s="275"/>
      <c r="I652" s="275"/>
      <c r="J652" s="76"/>
    </row>
    <row r="653" spans="1:10" x14ac:dyDescent="0.25">
      <c r="A653" s="11" t="s">
        <v>285</v>
      </c>
      <c r="B653" s="275">
        <f t="shared" si="50"/>
        <v>2.5593911555002258E-3</v>
      </c>
      <c r="D653" s="275"/>
      <c r="E653" s="275" t="s">
        <v>319</v>
      </c>
      <c r="F653" s="275">
        <v>9.5109999999999992</v>
      </c>
      <c r="G653" s="238">
        <f t="shared" si="51"/>
        <v>5.0590425531914891E-4</v>
      </c>
      <c r="H653" s="275"/>
      <c r="I653" s="275"/>
      <c r="J653" s="76"/>
    </row>
    <row r="654" spans="1:10" x14ac:dyDescent="0.25">
      <c r="A654" s="11" t="s">
        <v>285</v>
      </c>
      <c r="B654" s="275">
        <f t="shared" si="50"/>
        <v>3.5658697402670886E-2</v>
      </c>
      <c r="D654" s="275"/>
      <c r="E654" s="275" t="s">
        <v>213</v>
      </c>
      <c r="F654" s="275">
        <v>35.500999999999998</v>
      </c>
      <c r="G654" s="238">
        <f t="shared" si="51"/>
        <v>1.8883510638297871E-3</v>
      </c>
      <c r="H654" s="275"/>
      <c r="I654" s="275"/>
      <c r="J654" s="76"/>
    </row>
    <row r="655" spans="1:10" x14ac:dyDescent="0.25">
      <c r="A655" s="11" t="s">
        <v>285</v>
      </c>
      <c r="B655" s="275">
        <f t="shared" si="50"/>
        <v>0</v>
      </c>
      <c r="D655" s="275"/>
      <c r="E655" s="275" t="s">
        <v>332</v>
      </c>
      <c r="F655" s="270"/>
      <c r="G655" s="238"/>
      <c r="H655" s="275"/>
      <c r="I655" s="275"/>
      <c r="J655" s="76"/>
    </row>
    <row r="656" spans="1:10" x14ac:dyDescent="0.25">
      <c r="A656" s="11" t="s">
        <v>285</v>
      </c>
      <c r="B656" s="275">
        <f t="shared" si="50"/>
        <v>0</v>
      </c>
      <c r="D656" s="275"/>
      <c r="E656" s="275" t="s">
        <v>18</v>
      </c>
      <c r="F656" s="270"/>
      <c r="G656" s="238"/>
      <c r="H656" s="275"/>
      <c r="I656" s="275"/>
      <c r="J656" s="76"/>
    </row>
    <row r="657" spans="1:10" x14ac:dyDescent="0.25">
      <c r="A657" s="11" t="s">
        <v>285</v>
      </c>
      <c r="B657" s="275">
        <f t="shared" si="50"/>
        <v>0</v>
      </c>
      <c r="D657" s="275"/>
      <c r="E657" s="275" t="s">
        <v>222</v>
      </c>
      <c r="F657" s="270"/>
      <c r="G657" s="238"/>
      <c r="H657" s="275"/>
      <c r="I657" s="275"/>
      <c r="J657" s="76"/>
    </row>
    <row r="658" spans="1:10" x14ac:dyDescent="0.25">
      <c r="A658" s="11" t="s">
        <v>285</v>
      </c>
      <c r="B658" s="275">
        <f t="shared" si="50"/>
        <v>0</v>
      </c>
      <c r="D658" s="275"/>
      <c r="E658" s="275" t="s">
        <v>320</v>
      </c>
      <c r="F658" s="270"/>
      <c r="G658" s="238"/>
      <c r="H658" s="275"/>
      <c r="I658" s="275"/>
      <c r="J658" s="76"/>
    </row>
    <row r="659" spans="1:10" x14ac:dyDescent="0.25">
      <c r="A659" s="11" t="s">
        <v>285</v>
      </c>
      <c r="B659" s="275">
        <f t="shared" si="50"/>
        <v>2.8236787007695791E-5</v>
      </c>
      <c r="D659" s="275"/>
      <c r="E659" s="275" t="s">
        <v>273</v>
      </c>
      <c r="F659" s="275">
        <v>0.999</v>
      </c>
      <c r="G659" s="238">
        <f t="shared" si="51"/>
        <v>5.3138297872340426E-5</v>
      </c>
      <c r="H659" s="275"/>
      <c r="I659" s="275"/>
      <c r="J659" s="76"/>
    </row>
    <row r="660" spans="1:10" x14ac:dyDescent="0.25">
      <c r="A660" s="11" t="s">
        <v>285</v>
      </c>
      <c r="B660" s="275">
        <f t="shared" si="50"/>
        <v>0</v>
      </c>
      <c r="D660" s="275"/>
      <c r="E660" s="275" t="s">
        <v>52</v>
      </c>
      <c r="F660" s="275"/>
      <c r="G660" s="238"/>
      <c r="H660" s="275"/>
      <c r="I660" s="275"/>
      <c r="J660" s="76"/>
    </row>
    <row r="661" spans="1:10" ht="17.25" x14ac:dyDescent="0.25">
      <c r="A661" s="11" t="s">
        <v>285</v>
      </c>
      <c r="B661" s="275">
        <f t="shared" si="50"/>
        <v>2.7392010666591211E-2</v>
      </c>
      <c r="D661" s="275"/>
      <c r="E661" s="275" t="s">
        <v>331</v>
      </c>
      <c r="F661" s="275">
        <v>31.114999999999998</v>
      </c>
      <c r="G661" s="238">
        <f t="shared" si="51"/>
        <v>1.6550531914893616E-3</v>
      </c>
      <c r="H661" s="275"/>
      <c r="I661" s="275"/>
      <c r="J661" s="76"/>
    </row>
    <row r="662" spans="1:10" x14ac:dyDescent="0.25">
      <c r="A662" s="11" t="s">
        <v>285</v>
      </c>
      <c r="B662" s="275">
        <f t="shared" si="50"/>
        <v>0</v>
      </c>
      <c r="D662" s="275"/>
      <c r="E662" s="275" t="s">
        <v>19</v>
      </c>
      <c r="F662" s="270"/>
      <c r="G662" s="238"/>
      <c r="H662" s="275"/>
      <c r="I662" s="275"/>
      <c r="J662" s="76"/>
    </row>
    <row r="663" spans="1:10" x14ac:dyDescent="0.25">
      <c r="A663" s="11" t="s">
        <v>285</v>
      </c>
      <c r="B663" s="275">
        <f t="shared" si="50"/>
        <v>3.2304326052512449E-4</v>
      </c>
      <c r="D663" s="275"/>
      <c r="E663" s="275" t="s">
        <v>321</v>
      </c>
      <c r="F663" s="275">
        <v>3.379</v>
      </c>
      <c r="G663" s="238">
        <f t="shared" si="51"/>
        <v>1.7973404255319149E-4</v>
      </c>
      <c r="H663" s="275"/>
      <c r="I663" s="275"/>
      <c r="J663" s="76"/>
    </row>
    <row r="664" spans="1:10" x14ac:dyDescent="0.25">
      <c r="A664" s="11" t="s">
        <v>285</v>
      </c>
      <c r="B664" s="275">
        <f t="shared" si="50"/>
        <v>0.17747397012222724</v>
      </c>
      <c r="D664" s="275"/>
      <c r="E664" s="275" t="s">
        <v>21</v>
      </c>
      <c r="F664" s="275">
        <v>79.2</v>
      </c>
      <c r="G664" s="238">
        <f t="shared" si="51"/>
        <v>4.2127659574468087E-3</v>
      </c>
      <c r="H664" s="275"/>
      <c r="I664" s="275"/>
      <c r="J664" s="76"/>
    </row>
    <row r="665" spans="1:10" x14ac:dyDescent="0.25">
      <c r="A665" s="11" t="s">
        <v>285</v>
      </c>
      <c r="B665" s="275">
        <f t="shared" si="50"/>
        <v>0</v>
      </c>
      <c r="D665" s="275"/>
      <c r="E665" s="275" t="s">
        <v>190</v>
      </c>
      <c r="F665" s="270"/>
      <c r="G665" s="238"/>
      <c r="H665" s="275"/>
      <c r="I665" s="275"/>
      <c r="J665" s="76"/>
    </row>
    <row r="666" spans="1:10" x14ac:dyDescent="0.25">
      <c r="A666" s="11" t="s">
        <v>285</v>
      </c>
      <c r="B666" s="275">
        <f t="shared" si="50"/>
        <v>7.3481367247623358E-2</v>
      </c>
      <c r="D666" s="275"/>
      <c r="E666" s="275" t="s">
        <v>227</v>
      </c>
      <c r="F666" s="275">
        <v>50.962000000000003</v>
      </c>
      <c r="G666" s="238">
        <f t="shared" si="51"/>
        <v>2.7107446808510641E-3</v>
      </c>
      <c r="H666" s="275"/>
      <c r="I666" s="275"/>
      <c r="J666" s="76"/>
    </row>
    <row r="667" spans="1:10" x14ac:dyDescent="0.25">
      <c r="A667" s="11" t="s">
        <v>285</v>
      </c>
      <c r="B667" s="275">
        <f t="shared" si="50"/>
        <v>7.4169307378904481E-2</v>
      </c>
      <c r="D667" s="275"/>
      <c r="E667" s="275" t="s">
        <v>9</v>
      </c>
      <c r="F667" s="275">
        <v>51.2</v>
      </c>
      <c r="G667" s="238">
        <f t="shared" si="51"/>
        <v>2.7234042553191491E-3</v>
      </c>
      <c r="H667" s="275"/>
      <c r="I667" s="275"/>
      <c r="J667" s="76"/>
    </row>
    <row r="668" spans="1:10" x14ac:dyDescent="0.25">
      <c r="A668" s="11" t="s">
        <v>285</v>
      </c>
      <c r="B668" s="275">
        <f t="shared" si="50"/>
        <v>2.3014503858080584</v>
      </c>
      <c r="D668" s="275"/>
      <c r="E668" s="275" t="s">
        <v>23</v>
      </c>
      <c r="F668" s="275">
        <v>285.20600000000002</v>
      </c>
      <c r="G668" s="238">
        <f t="shared" si="51"/>
        <v>1.5170531914893618E-2</v>
      </c>
      <c r="H668" s="275"/>
      <c r="I668" s="275"/>
      <c r="J668" s="76"/>
    </row>
    <row r="669" spans="1:10" x14ac:dyDescent="0.25">
      <c r="A669" s="11" t="s">
        <v>285</v>
      </c>
      <c r="B669" s="275">
        <f t="shared" si="50"/>
        <v>1.4967179719330013E-2</v>
      </c>
      <c r="D669" s="275"/>
      <c r="E669" s="275" t="s">
        <v>24</v>
      </c>
      <c r="F669" s="275">
        <v>23</v>
      </c>
      <c r="G669" s="238">
        <f t="shared" si="51"/>
        <v>1.2234042553191488E-3</v>
      </c>
      <c r="H669" s="275"/>
      <c r="I669" s="275"/>
      <c r="J669" s="76"/>
    </row>
    <row r="670" spans="1:10" x14ac:dyDescent="0.25">
      <c r="A670" s="11" t="s">
        <v>285</v>
      </c>
      <c r="B670" s="275">
        <f t="shared" si="50"/>
        <v>2.0441942055228614E-3</v>
      </c>
      <c r="D670" s="275"/>
      <c r="E670" s="275" t="s">
        <v>322</v>
      </c>
      <c r="F670" s="275">
        <v>8.5</v>
      </c>
      <c r="G670" s="238">
        <f t="shared" si="51"/>
        <v>4.521276595744681E-4</v>
      </c>
      <c r="H670" s="275"/>
      <c r="I670" s="275"/>
      <c r="J670" s="76"/>
    </row>
    <row r="671" spans="1:10" x14ac:dyDescent="0.25">
      <c r="A671" s="11" t="s">
        <v>285</v>
      </c>
      <c r="B671" s="275">
        <f t="shared" si="50"/>
        <v>0</v>
      </c>
      <c r="D671" s="275"/>
      <c r="E671" s="275" t="s">
        <v>25</v>
      </c>
      <c r="F671" s="270"/>
      <c r="G671" s="238"/>
      <c r="H671" s="275"/>
      <c r="I671" s="275"/>
      <c r="J671" s="76"/>
    </row>
    <row r="672" spans="1:10" x14ac:dyDescent="0.25">
      <c r="A672" s="11" t="s">
        <v>285</v>
      </c>
      <c r="B672" s="275">
        <f t="shared" si="50"/>
        <v>0</v>
      </c>
      <c r="D672" s="275"/>
      <c r="E672" s="275" t="s">
        <v>10</v>
      </c>
      <c r="F672" s="270"/>
      <c r="G672" s="238"/>
      <c r="H672" s="275"/>
      <c r="I672" s="275"/>
      <c r="J672" s="76"/>
    </row>
    <row r="673" spans="1:10" x14ac:dyDescent="0.25">
      <c r="A673" s="11" t="s">
        <v>285</v>
      </c>
      <c r="B673" s="275">
        <f t="shared" si="50"/>
        <v>0.17596239938886371</v>
      </c>
      <c r="D673" s="275"/>
      <c r="E673" s="275" t="s">
        <v>111</v>
      </c>
      <c r="F673" s="275">
        <v>78.861999999999995</v>
      </c>
      <c r="G673" s="238">
        <f t="shared" si="51"/>
        <v>4.1947872340425529E-3</v>
      </c>
      <c r="H673" s="275"/>
      <c r="I673" s="275"/>
      <c r="J673" s="76"/>
    </row>
    <row r="674" spans="1:10" x14ac:dyDescent="0.25">
      <c r="A674" s="11" t="s">
        <v>285</v>
      </c>
      <c r="B674" s="275">
        <f t="shared" si="50"/>
        <v>19.327247906292445</v>
      </c>
      <c r="D674" s="275"/>
      <c r="E674" s="275" t="s">
        <v>228</v>
      </c>
      <c r="F674" s="275">
        <v>826.5</v>
      </c>
      <c r="G674" s="238">
        <f t="shared" si="51"/>
        <v>4.396276595744681E-2</v>
      </c>
      <c r="H674" s="275"/>
      <c r="I674" s="275"/>
      <c r="J674" s="76"/>
    </row>
    <row r="675" spans="1:10" x14ac:dyDescent="0.25">
      <c r="A675" s="11" t="s">
        <v>285</v>
      </c>
      <c r="B675" s="275">
        <f t="shared" si="50"/>
        <v>1.1317338162064282E-2</v>
      </c>
      <c r="D675" s="275"/>
      <c r="E675" s="275" t="s">
        <v>220</v>
      </c>
      <c r="F675" s="275">
        <v>20</v>
      </c>
      <c r="G675" s="238">
        <f t="shared" si="51"/>
        <v>1.0638297872340426E-3</v>
      </c>
      <c r="H675" s="275"/>
      <c r="I675" s="275"/>
      <c r="J675" s="76"/>
    </row>
    <row r="676" spans="1:10" x14ac:dyDescent="0.25">
      <c r="A676" s="11" t="s">
        <v>285</v>
      </c>
      <c r="B676" s="275">
        <f t="shared" si="50"/>
        <v>3.8757247623358998E-3</v>
      </c>
      <c r="D676" s="275"/>
      <c r="E676" s="275" t="s">
        <v>170</v>
      </c>
      <c r="F676" s="275">
        <v>11.704000000000001</v>
      </c>
      <c r="G676" s="238">
        <f t="shared" si="51"/>
        <v>6.2255319148936178E-4</v>
      </c>
      <c r="H676" s="275"/>
      <c r="I676" s="275"/>
      <c r="J676" s="76"/>
    </row>
    <row r="677" spans="1:10" x14ac:dyDescent="0.25">
      <c r="A677" s="11" t="s">
        <v>285</v>
      </c>
      <c r="B677" s="275">
        <f t="shared" si="50"/>
        <v>2.8293345405160705E-3</v>
      </c>
      <c r="D677" s="275"/>
      <c r="E677" s="275" t="s">
        <v>181</v>
      </c>
      <c r="F677" s="275">
        <v>10</v>
      </c>
      <c r="G677" s="238">
        <f t="shared" si="51"/>
        <v>5.3191489361702129E-4</v>
      </c>
      <c r="H677" s="275"/>
      <c r="I677" s="275"/>
      <c r="J677" s="76"/>
    </row>
    <row r="678" spans="1:10" x14ac:dyDescent="0.25">
      <c r="A678" s="11" t="s">
        <v>285</v>
      </c>
      <c r="B678" s="275">
        <f t="shared" si="50"/>
        <v>0</v>
      </c>
      <c r="D678" s="275"/>
      <c r="E678" s="275" t="s">
        <v>323</v>
      </c>
      <c r="F678" s="270"/>
      <c r="G678" s="238"/>
      <c r="H678" s="275"/>
      <c r="I678" s="275"/>
      <c r="J678" s="76"/>
    </row>
    <row r="679" spans="1:10" x14ac:dyDescent="0.25">
      <c r="A679" s="11" t="s">
        <v>285</v>
      </c>
      <c r="B679" s="275">
        <f t="shared" si="50"/>
        <v>0</v>
      </c>
      <c r="D679" s="275"/>
      <c r="E679" s="275" t="s">
        <v>333</v>
      </c>
      <c r="F679" s="270"/>
      <c r="G679" s="238"/>
      <c r="H679" s="275"/>
      <c r="I679" s="275"/>
      <c r="J679" s="76"/>
    </row>
    <row r="680" spans="1:10" x14ac:dyDescent="0.25">
      <c r="A680" s="11" t="s">
        <v>285</v>
      </c>
      <c r="B680" s="275">
        <f t="shared" si="50"/>
        <v>186.71143733388973</v>
      </c>
      <c r="D680" s="275"/>
      <c r="E680" s="275" t="s">
        <v>56</v>
      </c>
      <c r="F680" s="275">
        <v>2568.877</v>
      </c>
      <c r="G680" s="238">
        <f t="shared" si="51"/>
        <v>0.13664239361702127</v>
      </c>
      <c r="H680" s="275"/>
      <c r="I680" s="275"/>
      <c r="J680" s="76"/>
    </row>
    <row r="681" spans="1:10" x14ac:dyDescent="0.25">
      <c r="A681" s="11" t="s">
        <v>285</v>
      </c>
      <c r="B681" s="275">
        <f t="shared" si="50"/>
        <v>2.0625848800362157E-2</v>
      </c>
      <c r="D681" s="275"/>
      <c r="E681" s="275" t="s">
        <v>194</v>
      </c>
      <c r="F681" s="275">
        <v>27</v>
      </c>
      <c r="G681" s="238">
        <f t="shared" si="51"/>
        <v>1.4361702127659575E-3</v>
      </c>
      <c r="H681" s="275"/>
      <c r="I681" s="275"/>
      <c r="J681" s="76"/>
    </row>
    <row r="682" spans="1:10" x14ac:dyDescent="0.25">
      <c r="A682" s="11" t="s">
        <v>285</v>
      </c>
      <c r="B682" s="275">
        <f t="shared" si="50"/>
        <v>1.1377172584880033</v>
      </c>
      <c r="D682" s="275"/>
      <c r="E682" s="275" t="s">
        <v>165</v>
      </c>
      <c r="F682" s="275">
        <v>200.52799999999999</v>
      </c>
      <c r="G682" s="238">
        <f t="shared" si="51"/>
        <v>1.0666382978723403E-2</v>
      </c>
      <c r="H682" s="275"/>
      <c r="I682" s="275"/>
      <c r="J682" s="76"/>
    </row>
    <row r="683" spans="1:10" x14ac:dyDescent="0.25">
      <c r="A683" s="11" t="s">
        <v>285</v>
      </c>
      <c r="B683" s="275">
        <f t="shared" si="50"/>
        <v>5.754894748755094E-2</v>
      </c>
      <c r="D683" s="275"/>
      <c r="E683" s="275" t="s">
        <v>84</v>
      </c>
      <c r="F683" s="275">
        <v>45.1</v>
      </c>
      <c r="G683" s="238">
        <f t="shared" si="51"/>
        <v>2.3989361702127661E-3</v>
      </c>
      <c r="H683" s="275"/>
      <c r="I683" s="275"/>
      <c r="J683" s="76"/>
    </row>
    <row r="684" spans="1:10" x14ac:dyDescent="0.25">
      <c r="A684" s="11" t="s">
        <v>285</v>
      </c>
      <c r="B684" s="275">
        <f t="shared" si="50"/>
        <v>2.5294533725667721E-2</v>
      </c>
      <c r="D684" s="275"/>
      <c r="E684" s="275" t="s">
        <v>116</v>
      </c>
      <c r="F684" s="275">
        <v>29.9</v>
      </c>
      <c r="G684" s="238">
        <f t="shared" si="51"/>
        <v>1.5904255319148936E-3</v>
      </c>
      <c r="H684" s="275"/>
      <c r="I684" s="275"/>
      <c r="J684" s="76"/>
    </row>
    <row r="685" spans="1:10" x14ac:dyDescent="0.25">
      <c r="A685" s="11" t="s">
        <v>285</v>
      </c>
      <c r="B685" s="275">
        <f t="shared" si="50"/>
        <v>1.1774558623811677E-4</v>
      </c>
      <c r="D685" s="275"/>
      <c r="E685" s="275" t="s">
        <v>324</v>
      </c>
      <c r="F685" s="275">
        <v>2.04</v>
      </c>
      <c r="G685" s="238">
        <f t="shared" si="51"/>
        <v>1.0851063829787234E-4</v>
      </c>
      <c r="H685" s="275"/>
      <c r="I685" s="275"/>
      <c r="J685" s="76"/>
    </row>
    <row r="686" spans="1:10" x14ac:dyDescent="0.25">
      <c r="A686" s="11" t="s">
        <v>285</v>
      </c>
      <c r="B686" s="275">
        <f t="shared" si="50"/>
        <v>0</v>
      </c>
      <c r="D686" s="275"/>
      <c r="E686" s="275" t="s">
        <v>325</v>
      </c>
      <c r="F686" s="270"/>
      <c r="G686" s="238"/>
      <c r="H686" s="275"/>
      <c r="I686" s="275"/>
      <c r="J686" s="76"/>
    </row>
    <row r="687" spans="1:10" x14ac:dyDescent="0.25">
      <c r="A687" s="11" t="s">
        <v>285</v>
      </c>
      <c r="B687" s="275">
        <f t="shared" si="50"/>
        <v>0</v>
      </c>
      <c r="D687" s="275"/>
      <c r="E687" s="275" t="s">
        <v>334</v>
      </c>
      <c r="F687" s="270"/>
      <c r="G687" s="238"/>
      <c r="H687" s="275"/>
      <c r="I687" s="275"/>
      <c r="J687" s="76"/>
    </row>
    <row r="688" spans="1:10" x14ac:dyDescent="0.25">
      <c r="A688" s="11" t="s">
        <v>285</v>
      </c>
      <c r="B688" s="275">
        <f t="shared" si="50"/>
        <v>0.10840906518786783</v>
      </c>
      <c r="D688" s="275"/>
      <c r="E688" s="275" t="s">
        <v>184</v>
      </c>
      <c r="F688" s="275">
        <v>61.9</v>
      </c>
      <c r="G688" s="238">
        <f t="shared" si="51"/>
        <v>3.2925531914893618E-3</v>
      </c>
      <c r="H688" s="275"/>
      <c r="I688" s="275"/>
      <c r="J688" s="76"/>
    </row>
    <row r="689" spans="1:10" x14ac:dyDescent="0.25">
      <c r="A689" s="11" t="s">
        <v>285</v>
      </c>
      <c r="B689" s="275">
        <f t="shared" si="50"/>
        <v>241.40564169307376</v>
      </c>
      <c r="D689" s="275"/>
      <c r="E689" s="275" t="s">
        <v>326</v>
      </c>
      <c r="F689" s="275">
        <v>2921</v>
      </c>
      <c r="G689" s="238">
        <f t="shared" si="51"/>
        <v>0.15537234042553191</v>
      </c>
      <c r="H689" s="275"/>
      <c r="I689" s="275"/>
      <c r="J689" s="76"/>
    </row>
    <row r="690" spans="1:10" x14ac:dyDescent="0.25">
      <c r="A690" s="11" t="s">
        <v>285</v>
      </c>
      <c r="B690" s="275">
        <f t="shared" si="50"/>
        <v>2.5712451618379348E-3</v>
      </c>
      <c r="D690" s="275"/>
      <c r="E690" s="275" t="s">
        <v>158</v>
      </c>
      <c r="F690" s="275">
        <v>9.5329999999999995</v>
      </c>
      <c r="G690" s="238">
        <f t="shared" si="51"/>
        <v>5.0707446808510631E-4</v>
      </c>
      <c r="H690" s="275"/>
      <c r="I690" s="275"/>
      <c r="J690" s="76"/>
    </row>
    <row r="691" spans="1:10" x14ac:dyDescent="0.25">
      <c r="A691" s="11" t="s">
        <v>285</v>
      </c>
      <c r="B691" s="275">
        <f t="shared" si="50"/>
        <v>43.293600045269351</v>
      </c>
      <c r="D691" s="275"/>
      <c r="E691" s="275" t="s">
        <v>118</v>
      </c>
      <c r="F691" s="275">
        <v>1237</v>
      </c>
      <c r="G691" s="238">
        <f t="shared" si="51"/>
        <v>6.5797872340425528E-2</v>
      </c>
      <c r="H691" s="275"/>
      <c r="I691" s="275"/>
      <c r="J691" s="76"/>
    </row>
    <row r="692" spans="1:10" x14ac:dyDescent="0.25">
      <c r="A692" s="11" t="s">
        <v>285</v>
      </c>
      <c r="B692" s="275">
        <f t="shared" si="50"/>
        <v>1.3446129470348577E-2</v>
      </c>
      <c r="D692" s="275"/>
      <c r="E692" s="275" t="s">
        <v>85</v>
      </c>
      <c r="F692" s="275">
        <v>21.8</v>
      </c>
      <c r="G692" s="238">
        <f t="shared" si="51"/>
        <v>1.1595744680851065E-3</v>
      </c>
      <c r="H692" s="275"/>
      <c r="I692" s="275"/>
      <c r="J692" s="76"/>
    </row>
    <row r="693" spans="1:10" x14ac:dyDescent="0.25">
      <c r="A693" s="11" t="s">
        <v>285</v>
      </c>
      <c r="B693" s="275">
        <f t="shared" si="50"/>
        <v>9.1670439112720679E-3</v>
      </c>
      <c r="D693" s="275"/>
      <c r="E693" s="275" t="s">
        <v>29</v>
      </c>
      <c r="F693" s="275">
        <v>18</v>
      </c>
      <c r="G693" s="238">
        <f t="shared" si="51"/>
        <v>9.5744680851063825E-4</v>
      </c>
      <c r="H693" s="275"/>
      <c r="I693" s="275"/>
      <c r="J693" s="76"/>
    </row>
    <row r="694" spans="1:10" ht="17.25" x14ac:dyDescent="0.25">
      <c r="A694" s="11" t="s">
        <v>285</v>
      </c>
      <c r="B694" s="275">
        <f t="shared" si="50"/>
        <v>13.863739248528745</v>
      </c>
      <c r="D694" s="275"/>
      <c r="E694" s="275" t="s">
        <v>335</v>
      </c>
      <c r="F694" s="275">
        <v>700</v>
      </c>
      <c r="G694" s="238">
        <f t="shared" si="51"/>
        <v>3.7234042553191488E-2</v>
      </c>
      <c r="H694" s="275"/>
      <c r="I694" s="275"/>
      <c r="J694" s="76"/>
    </row>
    <row r="695" spans="1:10" x14ac:dyDescent="0.25">
      <c r="A695" s="11" t="s">
        <v>285</v>
      </c>
      <c r="B695" s="275">
        <f t="shared" si="50"/>
        <v>4.78157537347216E-3</v>
      </c>
      <c r="D695" s="275"/>
      <c r="E695" s="275" t="s">
        <v>54</v>
      </c>
      <c r="F695" s="275">
        <v>13</v>
      </c>
      <c r="G695" s="238">
        <f t="shared" si="51"/>
        <v>6.9148936170212766E-4</v>
      </c>
      <c r="H695" s="275"/>
      <c r="I695" s="275"/>
      <c r="J695" s="76"/>
    </row>
    <row r="696" spans="1:10" x14ac:dyDescent="0.25">
      <c r="A696" s="11" t="s">
        <v>285</v>
      </c>
      <c r="B696" s="275">
        <f t="shared" si="50"/>
        <v>1.1636441828881847E-4</v>
      </c>
      <c r="D696" s="275"/>
      <c r="E696" s="275" t="s">
        <v>327</v>
      </c>
      <c r="F696" s="275">
        <v>2.028</v>
      </c>
      <c r="G696" s="238">
        <f t="shared" si="51"/>
        <v>1.0787234042553192E-4</v>
      </c>
      <c r="H696" s="275"/>
      <c r="I696" s="275"/>
      <c r="J696" s="76"/>
    </row>
    <row r="697" spans="1:10" x14ac:dyDescent="0.25">
      <c r="A697" s="11" t="s">
        <v>285</v>
      </c>
      <c r="B697" s="275">
        <f t="shared" si="50"/>
        <v>0</v>
      </c>
      <c r="D697" s="275"/>
      <c r="E697" s="275" t="s">
        <v>328</v>
      </c>
      <c r="F697" s="275"/>
      <c r="G697" s="238"/>
      <c r="H697" s="275"/>
      <c r="I697" s="275"/>
      <c r="J697" s="76"/>
    </row>
    <row r="698" spans="1:10" x14ac:dyDescent="0.25">
      <c r="A698" s="11" t="s">
        <v>285</v>
      </c>
      <c r="B698" s="275">
        <f t="shared" si="50"/>
        <v>0.18024992895540967</v>
      </c>
      <c r="D698" s="275"/>
      <c r="E698" s="275" t="s">
        <v>121</v>
      </c>
      <c r="F698" s="275">
        <v>79.816999999999993</v>
      </c>
      <c r="G698" s="238">
        <f t="shared" si="51"/>
        <v>4.2455851063829785E-3</v>
      </c>
      <c r="H698" s="275"/>
      <c r="I698" s="275"/>
      <c r="J698" s="76"/>
    </row>
    <row r="699" spans="1:10" x14ac:dyDescent="0.25">
      <c r="A699" s="11" t="s">
        <v>285</v>
      </c>
      <c r="B699" s="275">
        <f t="shared" si="50"/>
        <v>1.4272623358985964E-4</v>
      </c>
      <c r="D699" s="275"/>
      <c r="E699" s="275" t="s">
        <v>32</v>
      </c>
      <c r="F699" s="275">
        <v>2.246</v>
      </c>
      <c r="G699" s="238">
        <f t="shared" si="51"/>
        <v>1.1946808510638298E-4</v>
      </c>
      <c r="H699" s="275"/>
      <c r="I699" s="275"/>
      <c r="J699" s="76"/>
    </row>
    <row r="700" spans="1:10" x14ac:dyDescent="0.25">
      <c r="A700" s="11" t="s">
        <v>285</v>
      </c>
      <c r="B700" s="275">
        <f t="shared" si="50"/>
        <v>2.2884608420099589E-4</v>
      </c>
      <c r="D700" s="275"/>
      <c r="E700" s="275" t="s">
        <v>182</v>
      </c>
      <c r="F700" s="275">
        <v>2.8439999999999999</v>
      </c>
      <c r="G700" s="238">
        <f t="shared" si="51"/>
        <v>1.5127659574468085E-4</v>
      </c>
      <c r="H700" s="275"/>
      <c r="I700" s="275"/>
      <c r="J700" s="76"/>
    </row>
    <row r="701" spans="1:10" x14ac:dyDescent="0.25">
      <c r="A701" s="11" t="s">
        <v>285</v>
      </c>
      <c r="B701" s="275">
        <f t="shared" si="50"/>
        <v>2.6631462200090543</v>
      </c>
      <c r="D701" s="275"/>
      <c r="E701" s="275" t="s">
        <v>174</v>
      </c>
      <c r="F701" s="275">
        <v>306.8</v>
      </c>
      <c r="G701" s="238">
        <f t="shared" si="51"/>
        <v>1.6319148936170213E-2</v>
      </c>
      <c r="H701" s="275"/>
      <c r="I701" s="275"/>
      <c r="J701" s="76"/>
    </row>
    <row r="702" spans="1:10" x14ac:dyDescent="0.25">
      <c r="A702" s="11" t="s">
        <v>285</v>
      </c>
      <c r="B702" s="275">
        <f t="shared" si="50"/>
        <v>7.0733363512901761E-4</v>
      </c>
      <c r="D702" s="275"/>
      <c r="E702" s="275" t="s">
        <v>46</v>
      </c>
      <c r="F702" s="275">
        <v>5</v>
      </c>
      <c r="G702" s="238">
        <f t="shared" si="51"/>
        <v>2.6595744680851064E-4</v>
      </c>
      <c r="H702" s="275"/>
      <c r="I702" s="275"/>
      <c r="J702" s="76"/>
    </row>
    <row r="703" spans="1:10" x14ac:dyDescent="0.25">
      <c r="A703" s="11" t="s">
        <v>285</v>
      </c>
      <c r="B703" s="275">
        <f t="shared" si="50"/>
        <v>1.8044419420552287E-3</v>
      </c>
      <c r="D703" s="275"/>
      <c r="E703" s="275" t="s">
        <v>140</v>
      </c>
      <c r="F703" s="275">
        <v>7.9859999999999998</v>
      </c>
      <c r="G703" s="238">
        <f t="shared" si="51"/>
        <v>4.2478723404255317E-4</v>
      </c>
      <c r="H703" s="275"/>
      <c r="I703" s="275"/>
      <c r="J703" s="76"/>
    </row>
    <row r="704" spans="1:10" x14ac:dyDescent="0.25">
      <c r="A704" s="11" t="s">
        <v>285</v>
      </c>
      <c r="B704" s="275">
        <f t="shared" si="50"/>
        <v>2.5464010864644632E-4</v>
      </c>
      <c r="D704" s="275"/>
      <c r="E704" s="275" t="s">
        <v>329</v>
      </c>
      <c r="F704" s="275">
        <v>3</v>
      </c>
      <c r="G704" s="238">
        <f t="shared" si="51"/>
        <v>1.5957446808510637E-4</v>
      </c>
      <c r="H704" s="275"/>
      <c r="I704" s="275"/>
      <c r="J704" s="76"/>
    </row>
    <row r="705" spans="1:10" x14ac:dyDescent="0.25">
      <c r="A705" s="11" t="s">
        <v>285</v>
      </c>
      <c r="B705" s="275">
        <f t="shared" si="50"/>
        <v>0.25534744228157541</v>
      </c>
      <c r="D705" s="275"/>
      <c r="E705" s="275" t="s">
        <v>31</v>
      </c>
      <c r="F705" s="275">
        <v>95</v>
      </c>
      <c r="G705" s="238">
        <f t="shared" si="51"/>
        <v>5.0531914893617025E-3</v>
      </c>
      <c r="H705" s="275"/>
      <c r="I705" s="275"/>
      <c r="J705" s="76"/>
    </row>
    <row r="706" spans="1:10" x14ac:dyDescent="0.25">
      <c r="A706" s="11" t="s">
        <v>285</v>
      </c>
      <c r="B706" s="275">
        <f t="shared" si="50"/>
        <v>43.503847894975095</v>
      </c>
      <c r="D706" s="275"/>
      <c r="E706" s="275" t="s">
        <v>38</v>
      </c>
      <c r="F706" s="275">
        <v>1240</v>
      </c>
      <c r="G706" s="238">
        <f t="shared" si="51"/>
        <v>6.5957446808510636E-2</v>
      </c>
      <c r="H706" s="275"/>
      <c r="I706" s="275"/>
      <c r="J706" s="76"/>
    </row>
    <row r="707" spans="1:10" x14ac:dyDescent="0.25">
      <c r="A707" s="11" t="s">
        <v>285</v>
      </c>
      <c r="B707" s="275">
        <f t="shared" ref="B707:B709" si="52">POWER((F707/$J$642)*100, 2)</f>
        <v>0.18107741059302851</v>
      </c>
      <c r="D707" s="275"/>
      <c r="E707" s="275" t="s">
        <v>330</v>
      </c>
      <c r="F707" s="275">
        <v>80</v>
      </c>
      <c r="G707" s="238">
        <f t="shared" ref="G707:G709" si="53">F707/$J$642</f>
        <v>4.2553191489361703E-3</v>
      </c>
      <c r="H707" s="275"/>
      <c r="I707" s="275"/>
      <c r="J707" s="76"/>
    </row>
    <row r="708" spans="1:10" x14ac:dyDescent="0.25">
      <c r="A708" s="11" t="s">
        <v>285</v>
      </c>
      <c r="B708" s="275">
        <f t="shared" si="52"/>
        <v>0</v>
      </c>
      <c r="D708" s="275"/>
      <c r="E708" s="275" t="s">
        <v>89</v>
      </c>
      <c r="F708" s="275"/>
      <c r="G708" s="238"/>
      <c r="H708" s="275"/>
      <c r="I708" s="275"/>
      <c r="J708" s="76"/>
    </row>
    <row r="709" spans="1:10" x14ac:dyDescent="0.25">
      <c r="A709" s="150" t="s">
        <v>285</v>
      </c>
      <c r="B709" s="12">
        <f t="shared" si="52"/>
        <v>1.5787941376188325E-5</v>
      </c>
      <c r="C709" s="150"/>
      <c r="D709" s="12"/>
      <c r="E709" s="12" t="s">
        <v>86</v>
      </c>
      <c r="F709" s="12">
        <v>0.747</v>
      </c>
      <c r="G709" s="237">
        <f t="shared" si="53"/>
        <v>3.9734042553191489E-5</v>
      </c>
      <c r="H709" s="12"/>
      <c r="I709" s="12"/>
      <c r="J709" s="147"/>
    </row>
    <row r="710" spans="1:10" x14ac:dyDescent="0.25">
      <c r="A710" s="11" t="s">
        <v>286</v>
      </c>
      <c r="B710" s="178">
        <f>POWER((F710/$J$710)*100, 2)</f>
        <v>7.3842155009451796E-4</v>
      </c>
      <c r="C710" s="11">
        <f>SUM(B710:B740)</f>
        <v>890.36658199432918</v>
      </c>
      <c r="D710" s="277"/>
      <c r="E710" s="277" t="s">
        <v>97</v>
      </c>
      <c r="F710" s="277">
        <v>5</v>
      </c>
      <c r="G710" s="238">
        <f>F710/$J$710</f>
        <v>2.7173913043478261E-4</v>
      </c>
      <c r="H710" s="277"/>
      <c r="I710" s="277"/>
      <c r="J710" s="76">
        <v>18400</v>
      </c>
    </row>
    <row r="711" spans="1:10" x14ac:dyDescent="0.25">
      <c r="A711" s="11" t="s">
        <v>286</v>
      </c>
      <c r="B711" s="178">
        <f t="shared" ref="B711:B740" si="54">POWER((F711/$J$710)*100, 2)</f>
        <v>1.8460538752362948E-2</v>
      </c>
      <c r="D711" s="277"/>
      <c r="E711" s="277" t="s">
        <v>81</v>
      </c>
      <c r="F711" s="276">
        <v>25</v>
      </c>
      <c r="G711" s="238">
        <f>F711/$J$710</f>
        <v>1.358695652173913E-3</v>
      </c>
      <c r="H711" s="277"/>
      <c r="I711" s="277"/>
      <c r="J711" s="76"/>
    </row>
    <row r="712" spans="1:10" x14ac:dyDescent="0.25">
      <c r="A712" s="11" t="s">
        <v>286</v>
      </c>
      <c r="B712" s="178">
        <f t="shared" si="54"/>
        <v>9.2627599243856338</v>
      </c>
      <c r="D712" s="277"/>
      <c r="E712" s="277" t="s">
        <v>5</v>
      </c>
      <c r="F712" s="277">
        <v>560</v>
      </c>
      <c r="G712" s="238">
        <f t="shared" ref="G712:G740" si="55">F712/$J$710</f>
        <v>3.0434782608695653E-2</v>
      </c>
      <c r="H712" s="277"/>
      <c r="I712" s="277"/>
      <c r="J712" s="76"/>
    </row>
    <row r="713" spans="1:10" x14ac:dyDescent="0.25">
      <c r="A713" s="11" t="s">
        <v>286</v>
      </c>
      <c r="B713" s="178">
        <f t="shared" si="54"/>
        <v>0</v>
      </c>
      <c r="D713" s="277"/>
      <c r="E713" s="277" t="s">
        <v>100</v>
      </c>
      <c r="F713" s="277"/>
      <c r="G713" s="238"/>
      <c r="H713" s="277"/>
      <c r="I713" s="277"/>
      <c r="J713" s="76"/>
    </row>
    <row r="714" spans="1:10" x14ac:dyDescent="0.25">
      <c r="A714" s="11" t="s">
        <v>286</v>
      </c>
      <c r="B714" s="178">
        <f t="shared" si="54"/>
        <v>1.0550862476370511</v>
      </c>
      <c r="D714" s="277"/>
      <c r="E714" s="277" t="s">
        <v>6</v>
      </c>
      <c r="F714" s="277">
        <v>189</v>
      </c>
      <c r="G714" s="238">
        <f t="shared" si="55"/>
        <v>1.0271739130434783E-2</v>
      </c>
      <c r="H714" s="277"/>
      <c r="I714" s="277"/>
      <c r="J714" s="76"/>
    </row>
    <row r="715" spans="1:10" x14ac:dyDescent="0.25">
      <c r="A715" s="11" t="s">
        <v>286</v>
      </c>
      <c r="B715" s="178">
        <f t="shared" si="54"/>
        <v>2.7838197069943287</v>
      </c>
      <c r="D715" s="277"/>
      <c r="E715" s="277" t="s">
        <v>101</v>
      </c>
      <c r="F715" s="277">
        <v>307</v>
      </c>
      <c r="G715" s="238">
        <f t="shared" si="55"/>
        <v>1.6684782608695652E-2</v>
      </c>
      <c r="H715" s="277"/>
      <c r="I715" s="277"/>
      <c r="J715" s="76"/>
    </row>
    <row r="716" spans="1:10" x14ac:dyDescent="0.25">
      <c r="A716" s="11" t="s">
        <v>286</v>
      </c>
      <c r="B716" s="178">
        <f t="shared" si="54"/>
        <v>91.389443525519852</v>
      </c>
      <c r="D716" s="277"/>
      <c r="E716" s="277" t="s">
        <v>82</v>
      </c>
      <c r="F716" s="276">
        <v>1759</v>
      </c>
      <c r="G716" s="238">
        <f t="shared" si="55"/>
        <v>9.5597826086956522E-2</v>
      </c>
      <c r="H716" s="277"/>
      <c r="I716" s="277"/>
      <c r="J716" s="76"/>
    </row>
    <row r="717" spans="1:10" x14ac:dyDescent="0.25">
      <c r="A717" s="11" t="s">
        <v>286</v>
      </c>
      <c r="B717" s="178">
        <f t="shared" si="54"/>
        <v>216.92166824196602</v>
      </c>
      <c r="D717" s="277"/>
      <c r="E717" s="277" t="s">
        <v>15</v>
      </c>
      <c r="F717" s="277">
        <v>2710</v>
      </c>
      <c r="G717" s="238">
        <f t="shared" si="55"/>
        <v>0.14728260869565218</v>
      </c>
      <c r="H717" s="277"/>
      <c r="I717" s="277"/>
      <c r="J717" s="76"/>
    </row>
    <row r="718" spans="1:10" x14ac:dyDescent="0.25">
      <c r="A718" s="11" t="s">
        <v>286</v>
      </c>
      <c r="B718" s="178">
        <f t="shared" si="54"/>
        <v>0</v>
      </c>
      <c r="D718" s="277"/>
      <c r="E718" s="277" t="s">
        <v>134</v>
      </c>
      <c r="F718" s="277"/>
      <c r="G718" s="238"/>
      <c r="H718" s="277"/>
      <c r="I718" s="277"/>
      <c r="J718" s="76"/>
    </row>
    <row r="719" spans="1:10" x14ac:dyDescent="0.25">
      <c r="A719" s="11" t="s">
        <v>286</v>
      </c>
      <c r="B719" s="178">
        <f t="shared" si="54"/>
        <v>0</v>
      </c>
      <c r="D719" s="277"/>
      <c r="E719" s="277" t="s">
        <v>19</v>
      </c>
      <c r="F719" s="276"/>
      <c r="G719" s="238"/>
      <c r="H719" s="277"/>
      <c r="I719" s="277"/>
      <c r="J719" s="76"/>
    </row>
    <row r="720" spans="1:10" x14ac:dyDescent="0.25">
      <c r="A720" s="11" t="s">
        <v>286</v>
      </c>
      <c r="B720" s="178">
        <f t="shared" si="54"/>
        <v>12.098298676748582</v>
      </c>
      <c r="D720" s="277"/>
      <c r="E720" s="277" t="s">
        <v>94</v>
      </c>
      <c r="F720" s="277">
        <v>640</v>
      </c>
      <c r="G720" s="238">
        <f t="shared" si="55"/>
        <v>3.4782608695652174E-2</v>
      </c>
      <c r="H720" s="277"/>
      <c r="I720" s="277"/>
      <c r="J720" s="76"/>
    </row>
    <row r="721" spans="1:10" x14ac:dyDescent="0.25">
      <c r="A721" s="11" t="s">
        <v>286</v>
      </c>
      <c r="B721" s="178">
        <f t="shared" si="54"/>
        <v>6.7204926748582237</v>
      </c>
      <c r="D721" s="277"/>
      <c r="E721" s="277" t="s">
        <v>9</v>
      </c>
      <c r="F721" s="277">
        <v>477</v>
      </c>
      <c r="G721" s="238">
        <f t="shared" si="55"/>
        <v>2.5923913043478262E-2</v>
      </c>
      <c r="H721" s="277"/>
      <c r="I721" s="277"/>
      <c r="J721" s="76"/>
    </row>
    <row r="722" spans="1:10" x14ac:dyDescent="0.25">
      <c r="A722" s="11" t="s">
        <v>286</v>
      </c>
      <c r="B722" s="178">
        <f t="shared" si="54"/>
        <v>1.4295841209829865E-2</v>
      </c>
      <c r="D722" s="277"/>
      <c r="E722" s="277" t="s">
        <v>25</v>
      </c>
      <c r="F722" s="277">
        <v>22</v>
      </c>
      <c r="G722" s="238">
        <f t="shared" si="55"/>
        <v>1.1956521739130434E-3</v>
      </c>
      <c r="H722" s="277"/>
      <c r="I722" s="277"/>
      <c r="J722" s="76"/>
    </row>
    <row r="723" spans="1:10" x14ac:dyDescent="0.25">
      <c r="A723" s="11" t="s">
        <v>286</v>
      </c>
      <c r="B723" s="178">
        <f t="shared" si="54"/>
        <v>184.16260042533085</v>
      </c>
      <c r="D723" s="277"/>
      <c r="E723" s="277" t="s">
        <v>111</v>
      </c>
      <c r="F723" s="277">
        <v>2497</v>
      </c>
      <c r="G723" s="238">
        <f t="shared" si="55"/>
        <v>0.13570652173913045</v>
      </c>
      <c r="H723" s="277"/>
      <c r="I723" s="277"/>
      <c r="J723" s="76"/>
    </row>
    <row r="724" spans="1:10" x14ac:dyDescent="0.25">
      <c r="A724" s="11" t="s">
        <v>286</v>
      </c>
      <c r="B724" s="178">
        <f t="shared" si="54"/>
        <v>53.910710066162558</v>
      </c>
      <c r="D724" s="277"/>
      <c r="E724" s="277" t="s">
        <v>36</v>
      </c>
      <c r="F724" s="277">
        <v>1351</v>
      </c>
      <c r="G724" s="238">
        <f t="shared" si="55"/>
        <v>7.3423913043478256E-2</v>
      </c>
      <c r="H724" s="277"/>
      <c r="I724" s="277"/>
      <c r="J724" s="76"/>
    </row>
    <row r="725" spans="1:10" x14ac:dyDescent="0.25">
      <c r="A725" s="11" t="s">
        <v>286</v>
      </c>
      <c r="B725" s="178">
        <f t="shared" si="54"/>
        <v>1.1814744801512287</v>
      </c>
      <c r="D725" s="277"/>
      <c r="E725" s="277" t="s">
        <v>220</v>
      </c>
      <c r="F725" s="277">
        <v>200</v>
      </c>
      <c r="G725" s="238">
        <f t="shared" si="55"/>
        <v>1.0869565217391304E-2</v>
      </c>
      <c r="H725" s="277"/>
      <c r="I725" s="277"/>
      <c r="J725" s="76"/>
    </row>
    <row r="726" spans="1:10" x14ac:dyDescent="0.25">
      <c r="A726" s="11" t="s">
        <v>286</v>
      </c>
      <c r="B726" s="178">
        <f t="shared" si="54"/>
        <v>139.72781781663514</v>
      </c>
      <c r="D726" s="277"/>
      <c r="E726" s="277" t="s">
        <v>170</v>
      </c>
      <c r="F726" s="277">
        <v>2175</v>
      </c>
      <c r="G726" s="238">
        <f t="shared" si="55"/>
        <v>0.11820652173913043</v>
      </c>
      <c r="H726" s="277"/>
      <c r="I726" s="277"/>
      <c r="J726" s="76"/>
    </row>
    <row r="727" spans="1:10" x14ac:dyDescent="0.25">
      <c r="A727" s="11" t="s">
        <v>286</v>
      </c>
      <c r="B727" s="178">
        <f t="shared" si="54"/>
        <v>0.16614484877126653</v>
      </c>
      <c r="D727" s="277"/>
      <c r="E727" s="277" t="s">
        <v>181</v>
      </c>
      <c r="F727" s="277">
        <v>75</v>
      </c>
      <c r="G727" s="238">
        <f t="shared" si="55"/>
        <v>4.076086956521739E-3</v>
      </c>
      <c r="H727" s="277"/>
      <c r="I727" s="277"/>
      <c r="J727" s="76"/>
    </row>
    <row r="728" spans="1:10" x14ac:dyDescent="0.25">
      <c r="A728" s="11" t="s">
        <v>286</v>
      </c>
      <c r="B728" s="178">
        <f t="shared" si="54"/>
        <v>74.672140831758043</v>
      </c>
      <c r="D728" s="277"/>
      <c r="E728" s="277" t="s">
        <v>56</v>
      </c>
      <c r="F728" s="277">
        <v>1590</v>
      </c>
      <c r="G728" s="238">
        <f t="shared" si="55"/>
        <v>8.641304347826087E-2</v>
      </c>
      <c r="H728" s="277"/>
      <c r="I728" s="277"/>
      <c r="J728" s="76"/>
    </row>
    <row r="729" spans="1:10" x14ac:dyDescent="0.25">
      <c r="A729" s="11" t="s">
        <v>286</v>
      </c>
      <c r="B729" s="178">
        <f t="shared" si="54"/>
        <v>6.8052930056710776</v>
      </c>
      <c r="D729" s="277"/>
      <c r="E729" s="277" t="s">
        <v>138</v>
      </c>
      <c r="F729" s="277">
        <v>480</v>
      </c>
      <c r="G729" s="238">
        <f t="shared" si="55"/>
        <v>2.6086956521739129E-2</v>
      </c>
      <c r="H729" s="277"/>
      <c r="I729" s="277"/>
      <c r="J729" s="76"/>
    </row>
    <row r="730" spans="1:10" x14ac:dyDescent="0.25">
      <c r="A730" s="11" t="s">
        <v>286</v>
      </c>
      <c r="B730" s="178">
        <f t="shared" si="54"/>
        <v>3.236088137996219</v>
      </c>
      <c r="D730" s="277"/>
      <c r="E730" s="277" t="s">
        <v>117</v>
      </c>
      <c r="F730" s="277">
        <v>331</v>
      </c>
      <c r="G730" s="238">
        <f t="shared" si="55"/>
        <v>1.7989130434782608E-2</v>
      </c>
      <c r="H730" s="277"/>
      <c r="I730" s="277"/>
      <c r="J730" s="76"/>
    </row>
    <row r="731" spans="1:10" x14ac:dyDescent="0.25">
      <c r="A731" s="11" t="s">
        <v>286</v>
      </c>
      <c r="B731" s="178">
        <f t="shared" si="54"/>
        <v>8.265625</v>
      </c>
      <c r="D731" s="277"/>
      <c r="E731" s="277" t="s">
        <v>92</v>
      </c>
      <c r="F731" s="277">
        <v>529</v>
      </c>
      <c r="G731" s="238">
        <f t="shared" si="55"/>
        <v>2.8750000000000001E-2</v>
      </c>
      <c r="H731" s="277"/>
      <c r="I731" s="277"/>
      <c r="J731" s="76"/>
    </row>
    <row r="732" spans="1:10" x14ac:dyDescent="0.25">
      <c r="A732" s="11" t="s">
        <v>286</v>
      </c>
      <c r="B732" s="178">
        <f t="shared" si="54"/>
        <v>4.1536212192816642</v>
      </c>
      <c r="D732" s="277"/>
      <c r="E732" s="277" t="s">
        <v>118</v>
      </c>
      <c r="F732" s="277">
        <v>375</v>
      </c>
      <c r="G732" s="238">
        <f t="shared" si="55"/>
        <v>2.0380434782608696E-2</v>
      </c>
      <c r="H732" s="277"/>
      <c r="I732" s="277"/>
      <c r="J732" s="76"/>
    </row>
    <row r="733" spans="1:10" x14ac:dyDescent="0.25">
      <c r="A733" s="11" t="s">
        <v>286</v>
      </c>
      <c r="B733" s="178">
        <f t="shared" si="54"/>
        <v>11.685993620037808</v>
      </c>
      <c r="D733" s="277"/>
      <c r="E733" s="277" t="s">
        <v>344</v>
      </c>
      <c r="F733" s="277">
        <v>629</v>
      </c>
      <c r="G733" s="238">
        <f t="shared" si="55"/>
        <v>3.4184782608695653E-2</v>
      </c>
      <c r="H733" s="277"/>
      <c r="I733" s="277"/>
      <c r="J733" s="76"/>
    </row>
    <row r="734" spans="1:10" x14ac:dyDescent="0.25">
      <c r="A734" s="11" t="s">
        <v>286</v>
      </c>
      <c r="B734" s="178">
        <f t="shared" si="54"/>
        <v>0</v>
      </c>
      <c r="D734" s="277"/>
      <c r="E734" s="277" t="s">
        <v>37</v>
      </c>
      <c r="F734" s="277"/>
      <c r="G734" s="238"/>
      <c r="H734" s="277"/>
      <c r="I734" s="277"/>
      <c r="J734" s="76"/>
    </row>
    <row r="735" spans="1:10" x14ac:dyDescent="0.25">
      <c r="A735" s="11" t="s">
        <v>286</v>
      </c>
      <c r="B735" s="178">
        <f t="shared" si="54"/>
        <v>0</v>
      </c>
      <c r="D735" s="277"/>
      <c r="E735" s="277" t="s">
        <v>32</v>
      </c>
      <c r="F735" s="277"/>
      <c r="G735" s="238"/>
      <c r="H735" s="277"/>
      <c r="I735" s="277"/>
      <c r="J735" s="76"/>
    </row>
    <row r="736" spans="1:10" x14ac:dyDescent="0.25">
      <c r="A736" s="11" t="s">
        <v>286</v>
      </c>
      <c r="B736" s="178">
        <f t="shared" si="54"/>
        <v>0</v>
      </c>
      <c r="D736" s="277"/>
      <c r="E736" s="277" t="s">
        <v>161</v>
      </c>
      <c r="F736" s="277"/>
      <c r="G736" s="238"/>
      <c r="H736" s="277"/>
      <c r="I736" s="277"/>
      <c r="J736" s="76"/>
    </row>
    <row r="737" spans="1:10" x14ac:dyDescent="0.25">
      <c r="A737" s="11" t="s">
        <v>286</v>
      </c>
      <c r="B737" s="178">
        <f t="shared" si="54"/>
        <v>0</v>
      </c>
      <c r="D737" s="277"/>
      <c r="E737" s="277" t="s">
        <v>31</v>
      </c>
      <c r="F737" s="277"/>
      <c r="G737" s="238"/>
      <c r="H737" s="277"/>
      <c r="I737" s="277"/>
      <c r="J737" s="76"/>
    </row>
    <row r="738" spans="1:10" x14ac:dyDescent="0.25">
      <c r="A738" s="11" t="s">
        <v>286</v>
      </c>
      <c r="B738" s="178">
        <f t="shared" si="54"/>
        <v>1.8460538752362948E-2</v>
      </c>
      <c r="D738" s="277"/>
      <c r="E738" s="277" t="s">
        <v>126</v>
      </c>
      <c r="F738" s="277">
        <v>25</v>
      </c>
      <c r="G738" s="238">
        <f t="shared" si="55"/>
        <v>1.358695652173913E-3</v>
      </c>
      <c r="H738" s="277"/>
      <c r="I738" s="277"/>
      <c r="J738" s="76"/>
    </row>
    <row r="739" spans="1:10" x14ac:dyDescent="0.25">
      <c r="A739" s="11" t="s">
        <v>286</v>
      </c>
      <c r="B739" s="178">
        <f t="shared" si="54"/>
        <v>1.4295841209829865E-2</v>
      </c>
      <c r="D739" s="277"/>
      <c r="E739" s="277" t="s">
        <v>128</v>
      </c>
      <c r="F739" s="277">
        <v>22</v>
      </c>
      <c r="G739" s="238">
        <f t="shared" si="55"/>
        <v>1.1956521739130434E-3</v>
      </c>
      <c r="H739" s="277"/>
      <c r="I739" s="277"/>
      <c r="J739" s="76"/>
    </row>
    <row r="740" spans="1:10" x14ac:dyDescent="0.25">
      <c r="A740" s="150" t="s">
        <v>286</v>
      </c>
      <c r="B740" s="131">
        <f t="shared" si="54"/>
        <v>62.101252362948969</v>
      </c>
      <c r="C740" s="150"/>
      <c r="D740" s="12"/>
      <c r="E740" s="12" t="s">
        <v>38</v>
      </c>
      <c r="F740" s="12">
        <v>1450</v>
      </c>
      <c r="G740" s="237">
        <f t="shared" si="55"/>
        <v>7.880434782608696E-2</v>
      </c>
      <c r="H740" s="12"/>
      <c r="I740" s="12"/>
      <c r="J740" s="147"/>
    </row>
    <row r="741" spans="1:10" x14ac:dyDescent="0.25">
      <c r="A741" s="11" t="s">
        <v>288</v>
      </c>
      <c r="B741" s="178">
        <f>POWER((F741/$J$741)*100, 2)</f>
        <v>2.1917611309287888</v>
      </c>
      <c r="C741" s="11">
        <f>SUM(B741:B766)</f>
        <v>2588.3729959924249</v>
      </c>
      <c r="D741" s="280"/>
      <c r="E741" s="280" t="s">
        <v>5</v>
      </c>
      <c r="F741" s="280">
        <v>3864</v>
      </c>
      <c r="G741" s="238">
        <f>F741/$J$741</f>
        <v>1.4804597701149426E-2</v>
      </c>
      <c r="H741" s="280"/>
      <c r="I741" s="280"/>
      <c r="J741" s="76">
        <v>261000</v>
      </c>
    </row>
    <row r="742" spans="1:10" x14ac:dyDescent="0.25">
      <c r="A742" s="11" t="s">
        <v>288</v>
      </c>
      <c r="B742" s="178">
        <f t="shared" ref="B742:B766" si="56">POWER((F742/$J$741)*100, 2)</f>
        <v>41.21049676311268</v>
      </c>
      <c r="D742" s="280"/>
      <c r="E742" s="280" t="s">
        <v>93</v>
      </c>
      <c r="F742" s="280">
        <v>16755</v>
      </c>
      <c r="G742" s="238">
        <f t="shared" ref="G742:G765" si="57">F742/$J$741</f>
        <v>6.4195402298850568E-2</v>
      </c>
      <c r="H742" s="280"/>
      <c r="I742" s="280"/>
      <c r="J742" s="76"/>
    </row>
    <row r="743" spans="1:10" x14ac:dyDescent="0.25">
      <c r="A743" s="11" t="s">
        <v>288</v>
      </c>
      <c r="B743" s="178">
        <f t="shared" si="56"/>
        <v>21.91029036567285</v>
      </c>
      <c r="D743" s="280"/>
      <c r="E743" s="280" t="s">
        <v>6</v>
      </c>
      <c r="F743" s="280">
        <v>12217</v>
      </c>
      <c r="G743" s="238">
        <f t="shared" si="57"/>
        <v>4.6808429118773948E-2</v>
      </c>
      <c r="H743" s="280"/>
      <c r="I743" s="280"/>
      <c r="J743" s="76"/>
    </row>
    <row r="744" spans="1:10" x14ac:dyDescent="0.25">
      <c r="A744" s="11" t="s">
        <v>288</v>
      </c>
      <c r="B744" s="178">
        <f t="shared" si="56"/>
        <v>5.3909367155502701E-2</v>
      </c>
      <c r="D744" s="280"/>
      <c r="E744" s="280" t="s">
        <v>102</v>
      </c>
      <c r="F744" s="280">
        <v>606</v>
      </c>
      <c r="G744" s="238">
        <f t="shared" si="57"/>
        <v>2.3218390804597699E-3</v>
      </c>
      <c r="H744" s="280"/>
      <c r="I744" s="280"/>
      <c r="J744" s="76"/>
    </row>
    <row r="745" spans="1:10" x14ac:dyDescent="0.25">
      <c r="A745" s="11" t="s">
        <v>288</v>
      </c>
      <c r="B745" s="178">
        <f t="shared" si="56"/>
        <v>3.6699402533726746E-6</v>
      </c>
      <c r="D745" s="280"/>
      <c r="E745" s="280" t="s">
        <v>271</v>
      </c>
      <c r="F745" s="280">
        <v>5</v>
      </c>
      <c r="G745" s="238">
        <f t="shared" si="57"/>
        <v>1.9157088122605363E-5</v>
      </c>
      <c r="H745" s="280"/>
      <c r="I745" s="280"/>
      <c r="J745" s="76"/>
    </row>
    <row r="746" spans="1:10" x14ac:dyDescent="0.25">
      <c r="A746" s="11" t="s">
        <v>288</v>
      </c>
      <c r="B746" s="178">
        <f t="shared" si="56"/>
        <v>1527.2823358435724</v>
      </c>
      <c r="D746" s="280"/>
      <c r="E746" s="280" t="s">
        <v>15</v>
      </c>
      <c r="F746" s="280">
        <v>102000</v>
      </c>
      <c r="G746" s="238">
        <f t="shared" si="57"/>
        <v>0.39080459770114945</v>
      </c>
      <c r="H746" s="280"/>
      <c r="I746" s="280"/>
      <c r="J746" s="76"/>
    </row>
    <row r="747" spans="1:10" x14ac:dyDescent="0.25">
      <c r="A747" s="11" t="s">
        <v>288</v>
      </c>
      <c r="B747" s="178">
        <f t="shared" si="56"/>
        <v>0.28772331586441768</v>
      </c>
      <c r="D747" s="280"/>
      <c r="E747" s="280" t="s">
        <v>213</v>
      </c>
      <c r="F747" s="280">
        <v>1400</v>
      </c>
      <c r="G747" s="238">
        <f t="shared" si="57"/>
        <v>5.3639846743295016E-3</v>
      </c>
      <c r="H747" s="280"/>
      <c r="I747" s="280"/>
      <c r="J747" s="76"/>
    </row>
    <row r="748" spans="1:10" x14ac:dyDescent="0.25">
      <c r="A748" s="11" t="s">
        <v>288</v>
      </c>
      <c r="B748" s="178">
        <f t="shared" si="56"/>
        <v>754.54406658739595</v>
      </c>
      <c r="D748" s="280"/>
      <c r="E748" s="280" t="s">
        <v>268</v>
      </c>
      <c r="F748" s="280">
        <v>71694</v>
      </c>
      <c r="G748" s="238">
        <f t="shared" si="57"/>
        <v>0.27468965517241378</v>
      </c>
      <c r="H748" s="280"/>
      <c r="I748" s="280"/>
      <c r="J748" s="76"/>
    </row>
    <row r="749" spans="1:10" x14ac:dyDescent="0.25">
      <c r="A749" s="11" t="s">
        <v>288</v>
      </c>
      <c r="B749" s="178">
        <f t="shared" si="56"/>
        <v>0</v>
      </c>
      <c r="D749" s="280"/>
      <c r="E749" s="280" t="s">
        <v>266</v>
      </c>
      <c r="F749" s="280"/>
      <c r="G749" s="238"/>
      <c r="H749" s="280"/>
      <c r="I749" s="280"/>
      <c r="J749" s="76"/>
    </row>
    <row r="750" spans="1:10" x14ac:dyDescent="0.25">
      <c r="A750" s="11" t="s">
        <v>288</v>
      </c>
      <c r="B750" s="178">
        <f t="shared" si="56"/>
        <v>1.9024970273483946E-2</v>
      </c>
      <c r="D750" s="280"/>
      <c r="E750" s="280" t="s">
        <v>345</v>
      </c>
      <c r="F750" s="280">
        <v>360</v>
      </c>
      <c r="G750" s="238">
        <f t="shared" si="57"/>
        <v>1.3793103448275861E-3</v>
      </c>
      <c r="H750" s="280"/>
      <c r="I750" s="280"/>
      <c r="J750" s="76"/>
    </row>
    <row r="751" spans="1:10" x14ac:dyDescent="0.25">
      <c r="A751" s="11" t="s">
        <v>288</v>
      </c>
      <c r="B751" s="178">
        <f t="shared" si="56"/>
        <v>1.6562999662365498</v>
      </c>
      <c r="D751" s="280"/>
      <c r="E751" s="280" t="s">
        <v>26</v>
      </c>
      <c r="F751" s="280">
        <v>3359</v>
      </c>
      <c r="G751" s="238">
        <f t="shared" si="57"/>
        <v>1.2869731800766284E-2</v>
      </c>
      <c r="H751" s="280"/>
      <c r="I751" s="280"/>
      <c r="J751" s="76"/>
    </row>
    <row r="752" spans="1:10" x14ac:dyDescent="0.25">
      <c r="A752" s="11" t="s">
        <v>288</v>
      </c>
      <c r="B752" s="178">
        <f t="shared" si="56"/>
        <v>6.4737746069493986E-5</v>
      </c>
      <c r="D752" s="280"/>
      <c r="E752" s="280" t="s">
        <v>346</v>
      </c>
      <c r="F752" s="280">
        <v>21</v>
      </c>
      <c r="G752" s="238">
        <f t="shared" si="57"/>
        <v>8.045977011494253E-5</v>
      </c>
      <c r="H752" s="280"/>
      <c r="I752" s="280"/>
      <c r="J752" s="76"/>
    </row>
    <row r="753" spans="1:10" x14ac:dyDescent="0.25">
      <c r="A753" s="11" t="s">
        <v>288</v>
      </c>
      <c r="B753" s="178">
        <f t="shared" si="56"/>
        <v>0</v>
      </c>
      <c r="D753" s="280"/>
      <c r="E753" s="280" t="s">
        <v>278</v>
      </c>
      <c r="F753" s="280"/>
      <c r="G753" s="238"/>
      <c r="H753" s="280"/>
      <c r="I753" s="280"/>
      <c r="J753" s="76"/>
    </row>
    <row r="754" spans="1:10" x14ac:dyDescent="0.25">
      <c r="A754" s="11" t="s">
        <v>288</v>
      </c>
      <c r="B754" s="178">
        <f t="shared" si="56"/>
        <v>2.714287811394431E-4</v>
      </c>
      <c r="D754" s="280"/>
      <c r="E754" s="280" t="s">
        <v>84</v>
      </c>
      <c r="F754" s="280">
        <v>43</v>
      </c>
      <c r="G754" s="238">
        <f t="shared" si="57"/>
        <v>1.6475095785440614E-4</v>
      </c>
      <c r="H754" s="280"/>
      <c r="I754" s="280"/>
      <c r="J754" s="76"/>
    </row>
    <row r="755" spans="1:10" x14ac:dyDescent="0.25">
      <c r="A755" s="11" t="s">
        <v>288</v>
      </c>
      <c r="B755" s="178">
        <f t="shared" si="56"/>
        <v>1.7762510826323753E-5</v>
      </c>
      <c r="D755" s="280"/>
      <c r="E755" s="280" t="s">
        <v>343</v>
      </c>
      <c r="F755" s="280">
        <v>11</v>
      </c>
      <c r="G755" s="238">
        <f t="shared" si="57"/>
        <v>4.2145593869731803E-5</v>
      </c>
      <c r="H755" s="280"/>
      <c r="I755" s="280"/>
      <c r="J755" s="76"/>
    </row>
    <row r="756" spans="1:10" x14ac:dyDescent="0.25">
      <c r="A756" s="11" t="s">
        <v>288</v>
      </c>
      <c r="B756" s="178">
        <f t="shared" si="56"/>
        <v>0.47562425683709875</v>
      </c>
      <c r="D756" s="280"/>
      <c r="E756" s="280" t="s">
        <v>139</v>
      </c>
      <c r="F756" s="280">
        <v>1800</v>
      </c>
      <c r="G756" s="238">
        <f t="shared" si="57"/>
        <v>6.8965517241379309E-3</v>
      </c>
      <c r="H756" s="280"/>
      <c r="I756" s="280"/>
      <c r="J756" s="76"/>
    </row>
    <row r="757" spans="1:10" x14ac:dyDescent="0.25">
      <c r="A757" s="11" t="s">
        <v>288</v>
      </c>
      <c r="B757" s="178">
        <f t="shared" si="56"/>
        <v>237.25441552531524</v>
      </c>
      <c r="D757" s="280"/>
      <c r="E757" s="280" t="s">
        <v>92</v>
      </c>
      <c r="F757" s="280">
        <v>40202</v>
      </c>
      <c r="G757" s="238">
        <f t="shared" si="57"/>
        <v>0.15403065134099617</v>
      </c>
      <c r="H757" s="280"/>
      <c r="I757" s="280"/>
      <c r="J757" s="76"/>
    </row>
    <row r="758" spans="1:10" x14ac:dyDescent="0.25">
      <c r="A758" s="11" t="s">
        <v>288</v>
      </c>
      <c r="B758" s="178">
        <f t="shared" si="56"/>
        <v>6.9764096240513222E-3</v>
      </c>
      <c r="D758" s="280"/>
      <c r="E758" s="280" t="s">
        <v>218</v>
      </c>
      <c r="F758" s="280">
        <v>218</v>
      </c>
      <c r="G758" s="238">
        <f t="shared" si="57"/>
        <v>8.3524904214559391E-4</v>
      </c>
      <c r="H758" s="280"/>
      <c r="I758" s="280"/>
      <c r="J758" s="76"/>
    </row>
    <row r="759" spans="1:10" x14ac:dyDescent="0.25">
      <c r="A759" s="11" t="s">
        <v>288</v>
      </c>
      <c r="B759" s="178">
        <f t="shared" si="56"/>
        <v>0.58719044053962788</v>
      </c>
      <c r="D759" s="280"/>
      <c r="E759" s="280" t="s">
        <v>16</v>
      </c>
      <c r="F759" s="280">
        <v>2000</v>
      </c>
      <c r="G759" s="238">
        <f t="shared" si="57"/>
        <v>7.6628352490421452E-3</v>
      </c>
      <c r="H759" s="280"/>
      <c r="I759" s="280"/>
      <c r="J759" s="76"/>
    </row>
    <row r="760" spans="1:10" x14ac:dyDescent="0.25">
      <c r="A760" s="11" t="s">
        <v>288</v>
      </c>
      <c r="B760" s="178">
        <f t="shared" si="56"/>
        <v>0.14387633769322233</v>
      </c>
      <c r="D760" s="280"/>
      <c r="E760" s="280" t="s">
        <v>272</v>
      </c>
      <c r="F760" s="280">
        <v>990</v>
      </c>
      <c r="G760" s="238">
        <f t="shared" si="57"/>
        <v>3.7931034482758621E-3</v>
      </c>
      <c r="H760" s="280"/>
      <c r="I760" s="280"/>
      <c r="J760" s="76"/>
    </row>
    <row r="761" spans="1:10" x14ac:dyDescent="0.25">
      <c r="A761" s="11" t="s">
        <v>288</v>
      </c>
      <c r="B761" s="178">
        <f t="shared" si="56"/>
        <v>8.9559753967205415E-3</v>
      </c>
      <c r="D761" s="280"/>
      <c r="E761" s="280" t="s">
        <v>32</v>
      </c>
      <c r="F761" s="280">
        <v>247</v>
      </c>
      <c r="G761" s="238">
        <f t="shared" si="57"/>
        <v>9.46360153256705E-4</v>
      </c>
      <c r="H761" s="280"/>
      <c r="I761" s="280"/>
      <c r="J761" s="76"/>
    </row>
    <row r="762" spans="1:10" x14ac:dyDescent="0.25">
      <c r="A762" s="11" t="s">
        <v>288</v>
      </c>
      <c r="B762" s="178">
        <f t="shared" si="56"/>
        <v>9.2313530335726118E-2</v>
      </c>
      <c r="D762" s="280"/>
      <c r="E762" s="280" t="s">
        <v>161</v>
      </c>
      <c r="F762" s="280">
        <v>793</v>
      </c>
      <c r="G762" s="238">
        <f t="shared" si="57"/>
        <v>3.0383141762452106E-3</v>
      </c>
      <c r="H762" s="280"/>
      <c r="I762" s="280"/>
      <c r="J762" s="76"/>
    </row>
    <row r="763" spans="1:10" x14ac:dyDescent="0.25">
      <c r="A763" s="11" t="s">
        <v>288</v>
      </c>
      <c r="B763" s="178">
        <f t="shared" si="56"/>
        <v>1.4679761013490697E-7</v>
      </c>
      <c r="D763" s="280"/>
      <c r="E763" s="280" t="s">
        <v>193</v>
      </c>
      <c r="F763" s="280">
        <v>1</v>
      </c>
      <c r="G763" s="238">
        <f t="shared" si="57"/>
        <v>3.8314176245210725E-6</v>
      </c>
      <c r="H763" s="280"/>
      <c r="I763" s="280"/>
      <c r="J763" s="76"/>
    </row>
    <row r="764" spans="1:10" x14ac:dyDescent="0.25">
      <c r="A764" s="11" t="s">
        <v>288</v>
      </c>
      <c r="B764" s="178">
        <f t="shared" si="56"/>
        <v>0</v>
      </c>
      <c r="D764" s="280"/>
      <c r="E764" s="280" t="s">
        <v>128</v>
      </c>
      <c r="F764" s="280"/>
      <c r="G764" s="238"/>
      <c r="H764" s="280"/>
      <c r="I764" s="280"/>
      <c r="J764" s="76"/>
    </row>
    <row r="765" spans="1:10" x14ac:dyDescent="0.25">
      <c r="A765" s="11" t="s">
        <v>288</v>
      </c>
      <c r="B765" s="178">
        <f t="shared" si="56"/>
        <v>0.64737746069493995</v>
      </c>
      <c r="D765" s="280"/>
      <c r="E765" s="280" t="s">
        <v>47</v>
      </c>
      <c r="F765" s="280">
        <v>2100</v>
      </c>
      <c r="G765" s="238">
        <f t="shared" si="57"/>
        <v>8.0459770114942528E-3</v>
      </c>
      <c r="H765" s="280"/>
      <c r="I765" s="280"/>
      <c r="J765" s="76"/>
    </row>
    <row r="766" spans="1:10" x14ac:dyDescent="0.25">
      <c r="A766" s="150" t="s">
        <v>288</v>
      </c>
      <c r="B766" s="131">
        <f t="shared" si="56"/>
        <v>0</v>
      </c>
      <c r="C766" s="150"/>
      <c r="D766" s="12"/>
      <c r="E766" s="12" t="s">
        <v>86</v>
      </c>
      <c r="F766" s="12"/>
      <c r="G766" s="237"/>
      <c r="H766" s="12"/>
      <c r="I766" s="12"/>
      <c r="J766" s="147"/>
    </row>
    <row r="767" spans="1:10" x14ac:dyDescent="0.25">
      <c r="A767" s="11" t="s">
        <v>289</v>
      </c>
      <c r="B767" s="178">
        <f>POWER((F767/$J$767)*100, 2)</f>
        <v>0.60196195005945308</v>
      </c>
      <c r="C767" s="11">
        <f>SUM(B767:B781)</f>
        <v>7466.7825468192596</v>
      </c>
      <c r="D767" s="281"/>
      <c r="E767" s="281" t="s">
        <v>5</v>
      </c>
      <c r="F767" s="281">
        <v>900</v>
      </c>
      <c r="G767" s="238">
        <f>F767/$J$767</f>
        <v>7.7586206896551723E-3</v>
      </c>
      <c r="H767" s="281"/>
      <c r="I767" s="281"/>
      <c r="J767" s="76">
        <v>116000</v>
      </c>
    </row>
    <row r="768" spans="1:10" x14ac:dyDescent="0.25">
      <c r="A768" s="11" t="s">
        <v>289</v>
      </c>
      <c r="B768" s="178">
        <f t="shared" ref="B768:B781" si="58">POWER((F768/$J$767)*100, 2)</f>
        <v>4.9659817181926273</v>
      </c>
      <c r="D768" s="281"/>
      <c r="E768" s="281" t="s">
        <v>93</v>
      </c>
      <c r="F768" s="281">
        <v>2585</v>
      </c>
      <c r="G768" s="238">
        <f t="shared" ref="G768:G780" si="59">F768/$J$767</f>
        <v>2.2284482758620688E-2</v>
      </c>
      <c r="H768" s="281"/>
      <c r="I768" s="281"/>
      <c r="J768" s="76"/>
    </row>
    <row r="769" spans="1:10" x14ac:dyDescent="0.25">
      <c r="A769" s="11" t="s">
        <v>289</v>
      </c>
      <c r="B769" s="178">
        <f t="shared" si="58"/>
        <v>1.7396700356718198E-2</v>
      </c>
      <c r="D769" s="281"/>
      <c r="E769" s="281" t="s">
        <v>82</v>
      </c>
      <c r="F769" s="281">
        <v>153</v>
      </c>
      <c r="G769" s="238">
        <f t="shared" si="59"/>
        <v>1.3189655172413794E-3</v>
      </c>
      <c r="H769" s="281"/>
      <c r="I769" s="281"/>
      <c r="J769" s="76"/>
    </row>
    <row r="770" spans="1:10" x14ac:dyDescent="0.25">
      <c r="A770" s="11" t="s">
        <v>289</v>
      </c>
      <c r="B770" s="178">
        <f t="shared" si="58"/>
        <v>7431.6290130796651</v>
      </c>
      <c r="D770" s="281"/>
      <c r="E770" s="281" t="s">
        <v>15</v>
      </c>
      <c r="F770" s="281">
        <v>100000</v>
      </c>
      <c r="G770" s="238">
        <f t="shared" si="59"/>
        <v>0.86206896551724133</v>
      </c>
      <c r="H770" s="281"/>
      <c r="I770" s="281"/>
      <c r="J770" s="76"/>
    </row>
    <row r="771" spans="1:10" x14ac:dyDescent="0.25">
      <c r="A771" s="11" t="s">
        <v>289</v>
      </c>
      <c r="B771" s="178">
        <f t="shared" si="58"/>
        <v>2.9726516052318663</v>
      </c>
      <c r="D771" s="281"/>
      <c r="E771" s="281" t="s">
        <v>348</v>
      </c>
      <c r="F771" s="281">
        <v>2000</v>
      </c>
      <c r="G771" s="238">
        <f t="shared" si="59"/>
        <v>1.7241379310344827E-2</v>
      </c>
      <c r="H771" s="281"/>
      <c r="I771" s="281"/>
      <c r="J771" s="76"/>
    </row>
    <row r="772" spans="1:10" x14ac:dyDescent="0.25">
      <c r="A772" s="11" t="s">
        <v>289</v>
      </c>
      <c r="B772" s="178">
        <f t="shared" si="58"/>
        <v>1.1890606420927466E-3</v>
      </c>
      <c r="D772" s="281"/>
      <c r="E772" s="281" t="s">
        <v>266</v>
      </c>
      <c r="F772" s="281">
        <v>40</v>
      </c>
      <c r="G772" s="238">
        <f t="shared" si="59"/>
        <v>3.4482758620689653E-4</v>
      </c>
      <c r="H772" s="281"/>
      <c r="I772" s="281"/>
      <c r="J772" s="76"/>
    </row>
    <row r="773" spans="1:10" x14ac:dyDescent="0.25">
      <c r="A773" s="11" t="s">
        <v>289</v>
      </c>
      <c r="B773" s="178">
        <f t="shared" si="58"/>
        <v>0</v>
      </c>
      <c r="D773" s="281"/>
      <c r="E773" s="281" t="s">
        <v>56</v>
      </c>
      <c r="F773" s="281"/>
      <c r="G773" s="238"/>
      <c r="H773" s="281"/>
      <c r="I773" s="281"/>
      <c r="J773" s="76"/>
    </row>
    <row r="774" spans="1:10" x14ac:dyDescent="0.25">
      <c r="A774" s="11" t="s">
        <v>289</v>
      </c>
      <c r="B774" s="178">
        <f t="shared" si="58"/>
        <v>0</v>
      </c>
      <c r="D774" s="281"/>
      <c r="E774" s="281" t="s">
        <v>165</v>
      </c>
      <c r="F774" s="281"/>
      <c r="G774" s="238"/>
      <c r="H774" s="281"/>
      <c r="I774" s="281"/>
      <c r="J774" s="76"/>
    </row>
    <row r="775" spans="1:10" x14ac:dyDescent="0.25">
      <c r="A775" s="11" t="s">
        <v>289</v>
      </c>
      <c r="B775" s="178">
        <f t="shared" si="58"/>
        <v>9.418549346016647E-2</v>
      </c>
      <c r="D775" s="281"/>
      <c r="E775" s="281" t="s">
        <v>92</v>
      </c>
      <c r="F775" s="281">
        <v>356</v>
      </c>
      <c r="G775" s="238">
        <f t="shared" si="59"/>
        <v>3.0689655172413794E-3</v>
      </c>
      <c r="H775" s="281"/>
      <c r="I775" s="281"/>
      <c r="J775" s="76"/>
    </row>
    <row r="776" spans="1:10" x14ac:dyDescent="0.25">
      <c r="A776" s="11" t="s">
        <v>289</v>
      </c>
      <c r="B776" s="178">
        <f t="shared" si="58"/>
        <v>2.9726516052318663</v>
      </c>
      <c r="D776" s="281"/>
      <c r="E776" s="281" t="s">
        <v>16</v>
      </c>
      <c r="F776" s="281">
        <v>2000</v>
      </c>
      <c r="G776" s="238">
        <f t="shared" si="59"/>
        <v>1.7241379310344827E-2</v>
      </c>
      <c r="H776" s="281"/>
      <c r="I776" s="281"/>
      <c r="J776" s="76"/>
    </row>
    <row r="777" spans="1:10" x14ac:dyDescent="0.25">
      <c r="A777" s="11" t="s">
        <v>289</v>
      </c>
      <c r="B777" s="178">
        <f t="shared" si="58"/>
        <v>20.804608353151007</v>
      </c>
      <c r="D777" s="281"/>
      <c r="E777" s="281" t="s">
        <v>121</v>
      </c>
      <c r="F777" s="281">
        <v>5291</v>
      </c>
      <c r="G777" s="238">
        <f t="shared" si="59"/>
        <v>4.5612068965517241E-2</v>
      </c>
      <c r="H777" s="281"/>
      <c r="I777" s="281"/>
      <c r="J777" s="76"/>
    </row>
    <row r="778" spans="1:10" x14ac:dyDescent="0.25">
      <c r="A778" s="11" t="s">
        <v>289</v>
      </c>
      <c r="B778" s="178">
        <f t="shared" si="58"/>
        <v>2.4078478002378123</v>
      </c>
      <c r="D778" s="281"/>
      <c r="E778" s="281" t="s">
        <v>140</v>
      </c>
      <c r="F778" s="281">
        <v>1800</v>
      </c>
      <c r="G778" s="238">
        <f t="shared" si="59"/>
        <v>1.5517241379310345E-2</v>
      </c>
      <c r="H778" s="281"/>
      <c r="I778" s="281"/>
      <c r="J778" s="76"/>
    </row>
    <row r="779" spans="1:10" x14ac:dyDescent="0.25">
      <c r="A779" s="11" t="s">
        <v>289</v>
      </c>
      <c r="B779" s="178">
        <f t="shared" si="58"/>
        <v>1.0731272294887042E-3</v>
      </c>
      <c r="D779" s="281"/>
      <c r="E779" s="281" t="s">
        <v>161</v>
      </c>
      <c r="F779" s="281">
        <v>38</v>
      </c>
      <c r="G779" s="238">
        <f t="shared" si="59"/>
        <v>3.2758620689655175E-4</v>
      </c>
      <c r="H779" s="281"/>
      <c r="I779" s="281"/>
      <c r="J779" s="76"/>
    </row>
    <row r="780" spans="1:10" x14ac:dyDescent="0.25">
      <c r="A780" s="11" t="s">
        <v>289</v>
      </c>
      <c r="B780" s="178">
        <f t="shared" si="58"/>
        <v>0.31398632580261587</v>
      </c>
      <c r="D780" s="281"/>
      <c r="E780" s="281" t="s">
        <v>31</v>
      </c>
      <c r="F780" s="281">
        <v>650</v>
      </c>
      <c r="G780" s="238">
        <f t="shared" si="59"/>
        <v>5.6034482758620689E-3</v>
      </c>
      <c r="H780" s="281"/>
      <c r="I780" s="281"/>
      <c r="J780" s="76"/>
    </row>
    <row r="781" spans="1:10" x14ac:dyDescent="0.25">
      <c r="A781" s="150" t="s">
        <v>289</v>
      </c>
      <c r="B781" s="131">
        <f t="shared" si="58"/>
        <v>0</v>
      </c>
      <c r="C781" s="150"/>
      <c r="D781" s="12"/>
      <c r="E781" s="12" t="s">
        <v>38</v>
      </c>
      <c r="F781" s="12"/>
      <c r="G781" s="237"/>
      <c r="H781" s="12"/>
      <c r="I781" s="12"/>
      <c r="J781" s="147"/>
    </row>
    <row r="782" spans="1:10" x14ac:dyDescent="0.25">
      <c r="A782" s="11" t="s">
        <v>290</v>
      </c>
      <c r="B782" s="178">
        <f>POWER((F782/$J$782)*100, 2)</f>
        <v>1772.8531855955675</v>
      </c>
      <c r="C782" s="11">
        <f>SUM(B782:B785)</f>
        <v>3527.0778016620488</v>
      </c>
      <c r="D782" s="282"/>
      <c r="E782" s="282" t="s">
        <v>82</v>
      </c>
      <c r="F782" s="282">
        <v>40000</v>
      </c>
      <c r="G782" s="238">
        <f>F782/$J$782</f>
        <v>0.42105263157894735</v>
      </c>
      <c r="H782" s="282"/>
      <c r="I782" s="282"/>
      <c r="J782" s="76">
        <v>95000</v>
      </c>
    </row>
    <row r="783" spans="1:10" x14ac:dyDescent="0.25">
      <c r="A783" s="11" t="s">
        <v>290</v>
      </c>
      <c r="B783" s="178">
        <f t="shared" ref="B783:B785" si="60">POWER((F783/$J$782)*100, 2)</f>
        <v>1217.9365274238223</v>
      </c>
      <c r="D783" s="282"/>
      <c r="E783" s="282" t="s">
        <v>111</v>
      </c>
      <c r="F783" s="282">
        <v>33154</v>
      </c>
      <c r="G783" s="238">
        <f t="shared" ref="G783:G784" si="61">F783/$J$782</f>
        <v>0.34898947368421052</v>
      </c>
      <c r="H783" s="282"/>
      <c r="I783" s="282"/>
      <c r="J783" s="76"/>
    </row>
    <row r="784" spans="1:10" x14ac:dyDescent="0.25">
      <c r="A784" s="11" t="s">
        <v>290</v>
      </c>
      <c r="B784" s="178">
        <f t="shared" si="60"/>
        <v>536.28808864265932</v>
      </c>
      <c r="D784" s="282"/>
      <c r="E784" s="282" t="s">
        <v>92</v>
      </c>
      <c r="F784" s="282">
        <v>22000</v>
      </c>
      <c r="G784" s="238">
        <f t="shared" si="61"/>
        <v>0.23157894736842105</v>
      </c>
      <c r="H784" s="282"/>
      <c r="I784" s="282"/>
      <c r="J784" s="76"/>
    </row>
    <row r="785" spans="1:10" x14ac:dyDescent="0.25">
      <c r="A785" s="150" t="s">
        <v>290</v>
      </c>
      <c r="B785" s="131">
        <f t="shared" si="60"/>
        <v>0</v>
      </c>
      <c r="C785" s="150"/>
      <c r="D785" s="12"/>
      <c r="E785" s="12" t="s">
        <v>38</v>
      </c>
      <c r="F785" s="12"/>
      <c r="G785" s="237"/>
      <c r="H785" s="12"/>
      <c r="I785" s="12"/>
      <c r="J785" s="147"/>
    </row>
    <row r="786" spans="1:10" x14ac:dyDescent="0.25">
      <c r="A786" s="11" t="s">
        <v>291</v>
      </c>
      <c r="B786" s="178">
        <f>POWER((F786/$J$786)*100, 2)</f>
        <v>2.0127073831713926</v>
      </c>
      <c r="C786" s="11">
        <f>SUM(B786:B794)</f>
        <v>4742.4566395663951</v>
      </c>
      <c r="D786" s="283"/>
      <c r="E786" s="283" t="s">
        <v>192</v>
      </c>
      <c r="F786" s="283">
        <v>349</v>
      </c>
      <c r="G786" s="238">
        <f>F786/$J$786</f>
        <v>1.4186991869918699E-2</v>
      </c>
      <c r="H786" s="283"/>
      <c r="I786" s="283"/>
      <c r="J786" s="76">
        <v>24600</v>
      </c>
    </row>
    <row r="787" spans="1:10" x14ac:dyDescent="0.25">
      <c r="A787" s="11" t="s">
        <v>291</v>
      </c>
      <c r="B787" s="178">
        <f t="shared" ref="B787:B794" si="62">POWER((F787/$J$786)*100, 2)</f>
        <v>4011.1111111111104</v>
      </c>
      <c r="D787" s="283"/>
      <c r="E787" s="283" t="s">
        <v>83</v>
      </c>
      <c r="F787" s="283">
        <v>15580</v>
      </c>
      <c r="G787" s="238">
        <f t="shared" ref="G787:G794" si="63">F787/$J$786</f>
        <v>0.6333333333333333</v>
      </c>
      <c r="H787" s="283"/>
      <c r="I787" s="283"/>
      <c r="J787" s="76"/>
    </row>
    <row r="788" spans="1:10" x14ac:dyDescent="0.25">
      <c r="A788" s="11" t="s">
        <v>291</v>
      </c>
      <c r="B788" s="178">
        <f t="shared" si="62"/>
        <v>4.1311388723643327</v>
      </c>
      <c r="D788" s="283"/>
      <c r="E788" s="283" t="s">
        <v>15</v>
      </c>
      <c r="F788" s="283">
        <v>500</v>
      </c>
      <c r="G788" s="238">
        <f t="shared" si="63"/>
        <v>2.032520325203252E-2</v>
      </c>
      <c r="H788" s="283"/>
      <c r="I788" s="283"/>
      <c r="J788" s="76"/>
    </row>
    <row r="789" spans="1:10" x14ac:dyDescent="0.25">
      <c r="A789" s="11" t="s">
        <v>291</v>
      </c>
      <c r="B789" s="178">
        <f t="shared" si="62"/>
        <v>9.2950624628197503E-2</v>
      </c>
      <c r="D789" s="283"/>
      <c r="E789" s="283" t="s">
        <v>349</v>
      </c>
      <c r="F789" s="283">
        <v>75</v>
      </c>
      <c r="G789" s="238">
        <f t="shared" si="63"/>
        <v>3.0487804878048782E-3</v>
      </c>
      <c r="H789" s="283"/>
      <c r="I789" s="283"/>
      <c r="J789" s="76"/>
    </row>
    <row r="790" spans="1:10" x14ac:dyDescent="0.25">
      <c r="A790" s="11" t="s">
        <v>291</v>
      </c>
      <c r="B790" s="178">
        <f t="shared" si="62"/>
        <v>703.3276488862449</v>
      </c>
      <c r="D790" s="283"/>
      <c r="E790" s="283" t="s">
        <v>111</v>
      </c>
      <c r="F790" s="283">
        <v>6524</v>
      </c>
      <c r="G790" s="238">
        <f t="shared" si="63"/>
        <v>0.26520325203252032</v>
      </c>
      <c r="H790" s="283"/>
      <c r="I790" s="283"/>
      <c r="J790" s="76"/>
    </row>
    <row r="791" spans="1:10" x14ac:dyDescent="0.25">
      <c r="A791" s="11" t="s">
        <v>291</v>
      </c>
      <c r="B791" s="178">
        <f t="shared" si="62"/>
        <v>1.4872099940511601</v>
      </c>
      <c r="D791" s="283"/>
      <c r="E791" s="283" t="s">
        <v>16</v>
      </c>
      <c r="F791" s="283">
        <v>300</v>
      </c>
      <c r="G791" s="238">
        <f t="shared" si="63"/>
        <v>1.2195121951219513E-2</v>
      </c>
      <c r="H791" s="283"/>
      <c r="I791" s="283"/>
      <c r="J791" s="76"/>
    </row>
    <row r="792" spans="1:10" x14ac:dyDescent="0.25">
      <c r="A792" s="11" t="s">
        <v>291</v>
      </c>
      <c r="B792" s="178">
        <f t="shared" si="62"/>
        <v>0.66098221957829351</v>
      </c>
      <c r="D792" s="283"/>
      <c r="E792" s="283" t="s">
        <v>141</v>
      </c>
      <c r="F792" s="283">
        <v>200</v>
      </c>
      <c r="G792" s="238">
        <f t="shared" si="63"/>
        <v>8.130081300813009E-3</v>
      </c>
      <c r="H792" s="283"/>
      <c r="I792" s="283"/>
      <c r="J792" s="76"/>
    </row>
    <row r="793" spans="1:10" x14ac:dyDescent="0.25">
      <c r="A793" s="11" t="s">
        <v>291</v>
      </c>
      <c r="B793" s="178">
        <f t="shared" si="62"/>
        <v>19.632824377024264</v>
      </c>
      <c r="D793" s="283"/>
      <c r="E793" s="283" t="s">
        <v>38</v>
      </c>
      <c r="F793" s="283">
        <v>1090</v>
      </c>
      <c r="G793" s="238">
        <f t="shared" si="63"/>
        <v>4.4308943089430897E-2</v>
      </c>
      <c r="H793" s="283"/>
      <c r="I793" s="283"/>
      <c r="J793" s="76"/>
    </row>
    <row r="794" spans="1:10" x14ac:dyDescent="0.25">
      <c r="A794" s="150" t="s">
        <v>291</v>
      </c>
      <c r="B794" s="131">
        <f t="shared" si="62"/>
        <v>6.6098221957829316E-5</v>
      </c>
      <c r="C794" s="150"/>
      <c r="D794" s="12"/>
      <c r="E794" s="12" t="s">
        <v>129</v>
      </c>
      <c r="F794" s="12">
        <v>2</v>
      </c>
      <c r="G794" s="237">
        <f t="shared" si="63"/>
        <v>8.1300813008130081E-5</v>
      </c>
      <c r="H794" s="12"/>
      <c r="I794" s="12"/>
      <c r="J794" s="147"/>
    </row>
    <row r="795" spans="1:10" x14ac:dyDescent="0.25">
      <c r="A795" s="11" t="s">
        <v>293</v>
      </c>
      <c r="B795" s="178">
        <f>POWER((F795/$J$795)*100, 2)</f>
        <v>8.8314062468952074E-4</v>
      </c>
      <c r="C795" s="11">
        <f>SUM(B795:B842)</f>
        <v>3094.5844939228868</v>
      </c>
      <c r="D795" s="283"/>
      <c r="E795" s="283" t="s">
        <v>130</v>
      </c>
      <c r="F795" s="283">
        <v>2000</v>
      </c>
      <c r="G795" s="238">
        <f>F795/$J$795</f>
        <v>2.9717682020802375E-4</v>
      </c>
      <c r="H795" s="283"/>
      <c r="I795" s="283"/>
      <c r="J795" s="76">
        <v>6730000</v>
      </c>
    </row>
    <row r="796" spans="1:10" x14ac:dyDescent="0.25">
      <c r="A796" s="11" t="s">
        <v>293</v>
      </c>
      <c r="B796" s="178">
        <f t="shared" ref="B796:B842" si="64">POWER((F796/$J$795)*100, 2)</f>
        <v>0.46007899714966372</v>
      </c>
      <c r="D796" s="283"/>
      <c r="E796" s="283" t="s">
        <v>97</v>
      </c>
      <c r="F796" s="283">
        <v>45649</v>
      </c>
      <c r="G796" s="238">
        <f t="shared" ref="G796:G842" si="65">F796/$J$795</f>
        <v>6.7829123328380387E-3</v>
      </c>
      <c r="H796" s="283"/>
      <c r="I796" s="283"/>
      <c r="J796" s="76"/>
    </row>
    <row r="797" spans="1:10" x14ac:dyDescent="0.25">
      <c r="A797" s="11" t="s">
        <v>293</v>
      </c>
      <c r="B797" s="178">
        <f t="shared" si="64"/>
        <v>1.0615428908283635E-2</v>
      </c>
      <c r="D797" s="283"/>
      <c r="E797" s="283" t="s">
        <v>81</v>
      </c>
      <c r="F797" s="283">
        <v>6934</v>
      </c>
      <c r="G797" s="238">
        <f t="shared" si="65"/>
        <v>1.0303120356612184E-3</v>
      </c>
      <c r="H797" s="283"/>
      <c r="I797" s="283"/>
      <c r="J797" s="76"/>
    </row>
    <row r="798" spans="1:10" x14ac:dyDescent="0.25">
      <c r="A798" s="11" t="s">
        <v>293</v>
      </c>
      <c r="B798" s="178">
        <f t="shared" si="64"/>
        <v>8.8314062468952084E-2</v>
      </c>
      <c r="D798" s="283"/>
      <c r="E798" s="283" t="s">
        <v>5</v>
      </c>
      <c r="F798" s="283">
        <v>20000</v>
      </c>
      <c r="G798" s="238">
        <f t="shared" si="65"/>
        <v>2.9717682020802376E-3</v>
      </c>
      <c r="H798" s="283"/>
      <c r="I798" s="283"/>
      <c r="J798" s="76"/>
    </row>
    <row r="799" spans="1:10" x14ac:dyDescent="0.25">
      <c r="A799" s="11" t="s">
        <v>293</v>
      </c>
      <c r="B799" s="178">
        <f t="shared" si="64"/>
        <v>0</v>
      </c>
      <c r="D799" s="283"/>
      <c r="E799" s="283" t="s">
        <v>100</v>
      </c>
      <c r="F799" s="283"/>
      <c r="G799" s="238"/>
      <c r="H799" s="283"/>
      <c r="I799" s="283"/>
      <c r="J799" s="76"/>
    </row>
    <row r="800" spans="1:10" x14ac:dyDescent="0.25">
      <c r="A800" s="11" t="s">
        <v>293</v>
      </c>
      <c r="B800" s="178">
        <f t="shared" si="64"/>
        <v>7.5645432286296536E-4</v>
      </c>
      <c r="D800" s="283"/>
      <c r="E800" s="283" t="s">
        <v>93</v>
      </c>
      <c r="F800" s="283">
        <v>1851</v>
      </c>
      <c r="G800" s="238">
        <f t="shared" si="65"/>
        <v>2.7503714710252602E-4</v>
      </c>
      <c r="H800" s="283"/>
      <c r="I800" s="283"/>
      <c r="J800" s="76"/>
    </row>
    <row r="801" spans="1:10" x14ac:dyDescent="0.25">
      <c r="A801" s="11" t="s">
        <v>293</v>
      </c>
      <c r="B801" s="178">
        <f t="shared" si="64"/>
        <v>1.4130249995032337E-6</v>
      </c>
      <c r="D801" s="283"/>
      <c r="E801" s="283" t="s">
        <v>39</v>
      </c>
      <c r="F801" s="283">
        <v>80</v>
      </c>
      <c r="G801" s="238">
        <f t="shared" si="65"/>
        <v>1.1887072808320951E-5</v>
      </c>
      <c r="H801" s="283"/>
      <c r="I801" s="283"/>
      <c r="J801" s="76"/>
    </row>
    <row r="802" spans="1:10" x14ac:dyDescent="0.25">
      <c r="A802" s="11" t="s">
        <v>293</v>
      </c>
      <c r="B802" s="178">
        <f t="shared" si="64"/>
        <v>0.7287526972218602</v>
      </c>
      <c r="D802" s="283"/>
      <c r="E802" s="283" t="s">
        <v>6</v>
      </c>
      <c r="F802" s="283">
        <v>57452</v>
      </c>
      <c r="G802" s="238">
        <f t="shared" si="65"/>
        <v>8.5367013372956903E-3</v>
      </c>
      <c r="H802" s="283"/>
      <c r="I802" s="283"/>
      <c r="J802" s="76"/>
    </row>
    <row r="803" spans="1:10" x14ac:dyDescent="0.25">
      <c r="A803" s="11" t="s">
        <v>293</v>
      </c>
      <c r="B803" s="178">
        <f t="shared" si="64"/>
        <v>1.8363672893544016</v>
      </c>
      <c r="D803" s="283"/>
      <c r="E803" s="283" t="s">
        <v>101</v>
      </c>
      <c r="F803" s="283">
        <v>91200</v>
      </c>
      <c r="G803" s="238">
        <f t="shared" si="65"/>
        <v>1.3551263001485883E-2</v>
      </c>
      <c r="H803" s="283"/>
      <c r="I803" s="283"/>
      <c r="J803" s="76"/>
    </row>
    <row r="804" spans="1:10" x14ac:dyDescent="0.25">
      <c r="A804" s="11" t="s">
        <v>293</v>
      </c>
      <c r="B804" s="178">
        <f t="shared" si="64"/>
        <v>5.1934188360648129E-3</v>
      </c>
      <c r="D804" s="283"/>
      <c r="E804" s="283" t="s">
        <v>102</v>
      </c>
      <c r="F804" s="283">
        <v>4850</v>
      </c>
      <c r="G804" s="238">
        <f t="shared" si="65"/>
        <v>7.2065378900445761E-4</v>
      </c>
      <c r="H804" s="283"/>
      <c r="I804" s="283"/>
      <c r="J804" s="76"/>
    </row>
    <row r="805" spans="1:10" x14ac:dyDescent="0.25">
      <c r="A805" s="11" t="s">
        <v>293</v>
      </c>
      <c r="B805" s="178">
        <f t="shared" si="64"/>
        <v>0.16538180619920559</v>
      </c>
      <c r="D805" s="283"/>
      <c r="E805" s="283" t="s">
        <v>82</v>
      </c>
      <c r="F805" s="283">
        <v>27369</v>
      </c>
      <c r="G805" s="238">
        <f t="shared" si="65"/>
        <v>4.0667161961367012E-3</v>
      </c>
      <c r="H805" s="283"/>
      <c r="I805" s="283"/>
      <c r="J805" s="76"/>
    </row>
    <row r="806" spans="1:10" x14ac:dyDescent="0.25">
      <c r="A806" s="11" t="s">
        <v>293</v>
      </c>
      <c r="B806" s="178">
        <f t="shared" si="64"/>
        <v>1.1578194374835792E-5</v>
      </c>
      <c r="D806" s="283"/>
      <c r="E806" s="283" t="s">
        <v>83</v>
      </c>
      <c r="F806" s="283">
        <v>229</v>
      </c>
      <c r="G806" s="238">
        <f t="shared" si="65"/>
        <v>3.4026745913818724E-5</v>
      </c>
      <c r="H806" s="283"/>
      <c r="I806" s="283"/>
      <c r="J806" s="76"/>
    </row>
    <row r="807" spans="1:10" x14ac:dyDescent="0.25">
      <c r="A807" s="11" t="s">
        <v>293</v>
      </c>
      <c r="B807" s="178">
        <f t="shared" si="64"/>
        <v>2861.3756239940476</v>
      </c>
      <c r="D807" s="283"/>
      <c r="E807" s="283" t="s">
        <v>15</v>
      </c>
      <c r="F807" s="283">
        <v>3600000</v>
      </c>
      <c r="G807" s="238">
        <f t="shared" si="65"/>
        <v>0.53491827637444278</v>
      </c>
      <c r="H807" s="283"/>
      <c r="I807" s="283"/>
      <c r="J807" s="76"/>
    </row>
    <row r="808" spans="1:10" x14ac:dyDescent="0.25">
      <c r="A808" s="11" t="s">
        <v>293</v>
      </c>
      <c r="B808" s="178">
        <f t="shared" si="64"/>
        <v>7.9482656222056873E-5</v>
      </c>
      <c r="D808" s="283"/>
      <c r="E808" s="283" t="s">
        <v>103</v>
      </c>
      <c r="F808" s="283">
        <v>600</v>
      </c>
      <c r="G808" s="238">
        <f t="shared" si="65"/>
        <v>8.9153046062407135E-5</v>
      </c>
      <c r="H808" s="283"/>
      <c r="I808" s="283"/>
      <c r="J808" s="76"/>
    </row>
    <row r="809" spans="1:10" x14ac:dyDescent="0.25">
      <c r="A809" s="11" t="s">
        <v>293</v>
      </c>
      <c r="B809" s="178">
        <f t="shared" si="64"/>
        <v>1.0101629615237708E-3</v>
      </c>
      <c r="D809" s="283"/>
      <c r="E809" s="283" t="s">
        <v>222</v>
      </c>
      <c r="F809" s="283">
        <v>2139</v>
      </c>
      <c r="G809" s="238">
        <f t="shared" si="65"/>
        <v>3.1783060921248142E-4</v>
      </c>
      <c r="H809" s="283"/>
      <c r="I809" s="283"/>
      <c r="J809" s="76"/>
    </row>
    <row r="810" spans="1:10" x14ac:dyDescent="0.25">
      <c r="A810" s="11" t="s">
        <v>293</v>
      </c>
      <c r="B810" s="178">
        <f t="shared" si="64"/>
        <v>5.5196289043095046E-5</v>
      </c>
      <c r="D810" s="283"/>
      <c r="E810" s="283" t="s">
        <v>106</v>
      </c>
      <c r="F810" s="283">
        <v>500</v>
      </c>
      <c r="G810" s="238">
        <f t="shared" si="65"/>
        <v>7.4294205052005937E-5</v>
      </c>
      <c r="H810" s="283"/>
      <c r="I810" s="283"/>
      <c r="J810" s="76"/>
    </row>
    <row r="811" spans="1:10" x14ac:dyDescent="0.25">
      <c r="A811" s="11" t="s">
        <v>293</v>
      </c>
      <c r="B811" s="178">
        <f t="shared" si="64"/>
        <v>1.4485714096469871</v>
      </c>
      <c r="D811" s="283"/>
      <c r="E811" s="283" t="s">
        <v>152</v>
      </c>
      <c r="F811" s="283">
        <v>81000</v>
      </c>
      <c r="G811" s="238">
        <f t="shared" si="65"/>
        <v>1.2035661218424963E-2</v>
      </c>
      <c r="H811" s="283"/>
      <c r="I811" s="283"/>
      <c r="J811" s="76"/>
    </row>
    <row r="812" spans="1:10" x14ac:dyDescent="0.25">
      <c r="A812" s="11" t="s">
        <v>293</v>
      </c>
      <c r="B812" s="178">
        <f t="shared" si="64"/>
        <v>0</v>
      </c>
      <c r="D812" s="283"/>
      <c r="E812" s="283" t="s">
        <v>108</v>
      </c>
      <c r="F812" s="283"/>
      <c r="G812" s="238"/>
      <c r="H812" s="283"/>
      <c r="I812" s="283"/>
      <c r="J812" s="76"/>
    </row>
    <row r="813" spans="1:10" x14ac:dyDescent="0.25">
      <c r="A813" s="11" t="s">
        <v>293</v>
      </c>
      <c r="B813" s="178">
        <f t="shared" si="64"/>
        <v>2.6475593384393581</v>
      </c>
      <c r="D813" s="283"/>
      <c r="E813" s="283" t="s">
        <v>94</v>
      </c>
      <c r="F813" s="283">
        <v>109506</v>
      </c>
      <c r="G813" s="238">
        <f t="shared" si="65"/>
        <v>1.6271322436849926E-2</v>
      </c>
      <c r="H813" s="283"/>
      <c r="I813" s="283"/>
      <c r="J813" s="76"/>
    </row>
    <row r="814" spans="1:10" x14ac:dyDescent="0.25">
      <c r="A814" s="11" t="s">
        <v>293</v>
      </c>
      <c r="B814" s="178">
        <f t="shared" si="64"/>
        <v>0</v>
      </c>
      <c r="D814" s="283"/>
      <c r="E814" s="283" t="s">
        <v>21</v>
      </c>
      <c r="F814" s="283"/>
      <c r="G814" s="238"/>
      <c r="H814" s="283"/>
      <c r="I814" s="283"/>
      <c r="J814" s="76"/>
    </row>
    <row r="815" spans="1:10" x14ac:dyDescent="0.25">
      <c r="A815" s="11" t="s">
        <v>293</v>
      </c>
      <c r="B815" s="178">
        <f t="shared" si="64"/>
        <v>2.2078515617238019E-6</v>
      </c>
      <c r="D815" s="283"/>
      <c r="E815" s="283" t="s">
        <v>190</v>
      </c>
      <c r="F815" s="283">
        <v>100</v>
      </c>
      <c r="G815" s="238">
        <f t="shared" si="65"/>
        <v>1.4858841010401188E-5</v>
      </c>
      <c r="H815" s="283"/>
      <c r="I815" s="283"/>
      <c r="J815" s="76"/>
    </row>
    <row r="816" spans="1:10" x14ac:dyDescent="0.25">
      <c r="A816" s="11" t="s">
        <v>293</v>
      </c>
      <c r="B816" s="178">
        <f t="shared" si="64"/>
        <v>115.41080390083216</v>
      </c>
      <c r="D816" s="283"/>
      <c r="E816" s="283" t="s">
        <v>9</v>
      </c>
      <c r="F816" s="283">
        <v>723000</v>
      </c>
      <c r="G816" s="238">
        <f t="shared" si="65"/>
        <v>0.1074294205052006</v>
      </c>
      <c r="H816" s="283"/>
      <c r="I816" s="283"/>
      <c r="J816" s="76"/>
    </row>
    <row r="817" spans="1:10" x14ac:dyDescent="0.25">
      <c r="A817" s="11" t="s">
        <v>293</v>
      </c>
      <c r="B817" s="178">
        <f t="shared" si="64"/>
        <v>8.4963154403891128</v>
      </c>
      <c r="D817" s="283"/>
      <c r="E817" s="283" t="s">
        <v>24</v>
      </c>
      <c r="F817" s="283">
        <v>196169</v>
      </c>
      <c r="G817" s="238">
        <f t="shared" si="65"/>
        <v>2.9148439821693909E-2</v>
      </c>
      <c r="H817" s="283"/>
      <c r="I817" s="283"/>
      <c r="J817" s="76"/>
    </row>
    <row r="818" spans="1:10" x14ac:dyDescent="0.25">
      <c r="A818" s="11" t="s">
        <v>293</v>
      </c>
      <c r="B818" s="178">
        <f t="shared" si="64"/>
        <v>3.2937126127936173E-2</v>
      </c>
      <c r="D818" s="283"/>
      <c r="E818" s="283" t="s">
        <v>25</v>
      </c>
      <c r="F818" s="283">
        <v>12214</v>
      </c>
      <c r="G818" s="238">
        <f t="shared" si="65"/>
        <v>1.8148588410104012E-3</v>
      </c>
      <c r="H818" s="283"/>
      <c r="I818" s="283"/>
      <c r="J818" s="76"/>
    </row>
    <row r="819" spans="1:10" x14ac:dyDescent="0.25">
      <c r="A819" s="11" t="s">
        <v>293</v>
      </c>
      <c r="B819" s="178">
        <f t="shared" si="64"/>
        <v>1.3779201596718251</v>
      </c>
      <c r="D819" s="283"/>
      <c r="E819" s="283" t="s">
        <v>36</v>
      </c>
      <c r="F819" s="283">
        <v>79000</v>
      </c>
      <c r="G819" s="238">
        <f t="shared" si="65"/>
        <v>1.1738484398216939E-2</v>
      </c>
      <c r="H819" s="283"/>
      <c r="I819" s="283"/>
      <c r="J819" s="76"/>
    </row>
    <row r="820" spans="1:10" x14ac:dyDescent="0.25">
      <c r="A820" s="11" t="s">
        <v>293</v>
      </c>
      <c r="B820" s="178">
        <f t="shared" si="64"/>
        <v>0</v>
      </c>
      <c r="D820" s="283"/>
      <c r="E820" s="283" t="s">
        <v>176</v>
      </c>
      <c r="F820" s="283"/>
      <c r="G820" s="238"/>
      <c r="H820" s="283"/>
      <c r="I820" s="283"/>
      <c r="J820" s="76"/>
    </row>
    <row r="821" spans="1:10" x14ac:dyDescent="0.25">
      <c r="A821" s="11" t="s">
        <v>293</v>
      </c>
      <c r="B821" s="178">
        <f t="shared" si="64"/>
        <v>0</v>
      </c>
      <c r="D821" s="283"/>
      <c r="E821" s="283" t="s">
        <v>220</v>
      </c>
      <c r="F821" s="283"/>
      <c r="G821" s="238"/>
      <c r="H821" s="283"/>
      <c r="I821" s="283"/>
      <c r="J821" s="76"/>
    </row>
    <row r="822" spans="1:10" x14ac:dyDescent="0.25">
      <c r="A822" s="11" t="s">
        <v>293</v>
      </c>
      <c r="B822" s="178">
        <f t="shared" si="64"/>
        <v>4.3273890609786525E-6</v>
      </c>
      <c r="D822" s="283"/>
      <c r="E822" s="283" t="s">
        <v>170</v>
      </c>
      <c r="F822" s="283">
        <v>140</v>
      </c>
      <c r="G822" s="238">
        <f t="shared" si="65"/>
        <v>2.0802377414561665E-5</v>
      </c>
      <c r="H822" s="283"/>
      <c r="I822" s="283"/>
      <c r="J822" s="76"/>
    </row>
    <row r="823" spans="1:10" x14ac:dyDescent="0.25">
      <c r="A823" s="11" t="s">
        <v>293</v>
      </c>
      <c r="B823" s="178">
        <f t="shared" si="64"/>
        <v>7.2091851040670826E-2</v>
      </c>
      <c r="D823" s="283"/>
      <c r="E823" s="283" t="s">
        <v>154</v>
      </c>
      <c r="F823" s="283">
        <v>18070</v>
      </c>
      <c r="G823" s="238">
        <f t="shared" si="65"/>
        <v>2.6849925705794949E-3</v>
      </c>
      <c r="H823" s="283"/>
      <c r="I823" s="283"/>
      <c r="J823" s="76"/>
    </row>
    <row r="824" spans="1:10" x14ac:dyDescent="0.25">
      <c r="A824" s="11" t="s">
        <v>293</v>
      </c>
      <c r="B824" s="178">
        <f t="shared" si="64"/>
        <v>0</v>
      </c>
      <c r="D824" s="283"/>
      <c r="E824" s="283" t="s">
        <v>26</v>
      </c>
      <c r="F824" s="283"/>
      <c r="G824" s="238"/>
      <c r="H824" s="283"/>
      <c r="I824" s="283"/>
      <c r="J824" s="76"/>
    </row>
    <row r="825" spans="1:10" x14ac:dyDescent="0.25">
      <c r="A825" s="11" t="s">
        <v>293</v>
      </c>
      <c r="B825" s="178">
        <f t="shared" si="64"/>
        <v>18.243052973203302</v>
      </c>
      <c r="D825" s="283"/>
      <c r="E825" s="283" t="s">
        <v>56</v>
      </c>
      <c r="F825" s="283">
        <v>287451</v>
      </c>
      <c r="G825" s="238">
        <f t="shared" si="65"/>
        <v>4.2711887072808319E-2</v>
      </c>
      <c r="H825" s="283"/>
      <c r="I825" s="283"/>
      <c r="J825" s="76"/>
    </row>
    <row r="826" spans="1:10" x14ac:dyDescent="0.25">
      <c r="A826" s="11" t="s">
        <v>293</v>
      </c>
      <c r="B826" s="178">
        <f t="shared" si="64"/>
        <v>23.320432120707668</v>
      </c>
      <c r="D826" s="283"/>
      <c r="E826" s="283" t="s">
        <v>165</v>
      </c>
      <c r="F826" s="283">
        <v>325000</v>
      </c>
      <c r="G826" s="238">
        <f t="shared" si="65"/>
        <v>4.8291233283803865E-2</v>
      </c>
      <c r="H826" s="283"/>
      <c r="I826" s="283"/>
      <c r="J826" s="76"/>
    </row>
    <row r="827" spans="1:10" x14ac:dyDescent="0.25">
      <c r="A827" s="11" t="s">
        <v>293</v>
      </c>
      <c r="B827" s="178">
        <f t="shared" si="64"/>
        <v>5.5196289043095053E-3</v>
      </c>
      <c r="D827" s="283"/>
      <c r="E827" s="283" t="s">
        <v>139</v>
      </c>
      <c r="F827" s="283">
        <v>5000</v>
      </c>
      <c r="G827" s="238">
        <f t="shared" si="65"/>
        <v>7.429420505200594E-4</v>
      </c>
      <c r="H827" s="283"/>
      <c r="I827" s="283"/>
      <c r="J827" s="76"/>
    </row>
    <row r="828" spans="1:10" x14ac:dyDescent="0.25">
      <c r="A828" s="11" t="s">
        <v>293</v>
      </c>
      <c r="B828" s="178">
        <f t="shared" si="64"/>
        <v>0.36653758646498685</v>
      </c>
      <c r="D828" s="283"/>
      <c r="E828" s="283" t="s">
        <v>28</v>
      </c>
      <c r="F828" s="283">
        <v>40745</v>
      </c>
      <c r="G828" s="238">
        <f t="shared" si="65"/>
        <v>6.0542347696879648E-3</v>
      </c>
      <c r="H828" s="283"/>
      <c r="I828" s="283"/>
      <c r="J828" s="76"/>
    </row>
    <row r="829" spans="1:10" x14ac:dyDescent="0.25">
      <c r="A829" s="11" t="s">
        <v>293</v>
      </c>
      <c r="B829" s="178">
        <f t="shared" si="64"/>
        <v>1.8644944351101384E-3</v>
      </c>
      <c r="D829" s="283"/>
      <c r="E829" s="283" t="s">
        <v>92</v>
      </c>
      <c r="F829" s="283">
        <v>2906</v>
      </c>
      <c r="G829" s="238">
        <f t="shared" si="65"/>
        <v>4.3179791976225853E-4</v>
      </c>
      <c r="H829" s="283"/>
      <c r="I829" s="283"/>
      <c r="J829" s="76"/>
    </row>
    <row r="830" spans="1:10" x14ac:dyDescent="0.25">
      <c r="A830" s="11" t="s">
        <v>293</v>
      </c>
      <c r="B830" s="178">
        <f t="shared" si="64"/>
        <v>1.8568031634097176E-3</v>
      </c>
      <c r="D830" s="283"/>
      <c r="E830" s="283" t="s">
        <v>118</v>
      </c>
      <c r="F830" s="283">
        <v>2900</v>
      </c>
      <c r="G830" s="238">
        <f t="shared" si="65"/>
        <v>4.3090638930163449E-4</v>
      </c>
      <c r="H830" s="283"/>
      <c r="I830" s="283"/>
      <c r="J830" s="76"/>
    </row>
    <row r="831" spans="1:10" x14ac:dyDescent="0.25">
      <c r="A831" s="11" t="s">
        <v>293</v>
      </c>
      <c r="B831" s="178">
        <f t="shared" si="64"/>
        <v>0</v>
      </c>
      <c r="D831" s="283"/>
      <c r="E831" s="283" t="s">
        <v>29</v>
      </c>
      <c r="F831" s="283"/>
      <c r="G831" s="238"/>
      <c r="H831" s="283"/>
      <c r="I831" s="283"/>
      <c r="J831" s="76"/>
    </row>
    <row r="832" spans="1:10" x14ac:dyDescent="0.25">
      <c r="A832" s="11" t="s">
        <v>293</v>
      </c>
      <c r="B832" s="178">
        <f t="shared" si="64"/>
        <v>1.3432568901527615</v>
      </c>
      <c r="D832" s="283"/>
      <c r="E832" s="283" t="s">
        <v>16</v>
      </c>
      <c r="F832" s="283">
        <v>78000</v>
      </c>
      <c r="G832" s="238">
        <f t="shared" si="65"/>
        <v>1.1589895988112928E-2</v>
      </c>
      <c r="H832" s="283"/>
      <c r="I832" s="283"/>
      <c r="J832" s="76"/>
    </row>
    <row r="833" spans="1:10" x14ac:dyDescent="0.25">
      <c r="A833" s="11" t="s">
        <v>293</v>
      </c>
      <c r="B833" s="178">
        <f t="shared" si="64"/>
        <v>1.7883597649962796E-2</v>
      </c>
      <c r="D833" s="283"/>
      <c r="E833" s="283" t="s">
        <v>54</v>
      </c>
      <c r="F833" s="283">
        <v>9000</v>
      </c>
      <c r="G833" s="238">
        <f t="shared" si="65"/>
        <v>1.337295690936107E-3</v>
      </c>
      <c r="H833" s="283"/>
      <c r="I833" s="283"/>
      <c r="J833" s="76"/>
    </row>
    <row r="834" spans="1:10" x14ac:dyDescent="0.25">
      <c r="A834" s="11" t="s">
        <v>293</v>
      </c>
      <c r="B834" s="178">
        <f t="shared" si="64"/>
        <v>3.179306248882275E-2</v>
      </c>
      <c r="D834" s="283"/>
      <c r="E834" s="283" t="s">
        <v>120</v>
      </c>
      <c r="F834" s="283">
        <v>12000</v>
      </c>
      <c r="G834" s="238">
        <f t="shared" si="65"/>
        <v>1.7830609212481426E-3</v>
      </c>
      <c r="H834" s="283"/>
      <c r="I834" s="283"/>
      <c r="J834" s="76"/>
    </row>
    <row r="835" spans="1:10" x14ac:dyDescent="0.25">
      <c r="A835" s="11" t="s">
        <v>293</v>
      </c>
      <c r="B835" s="178">
        <f t="shared" si="64"/>
        <v>0</v>
      </c>
      <c r="D835" s="283"/>
      <c r="E835" s="283" t="s">
        <v>121</v>
      </c>
      <c r="F835" s="283"/>
      <c r="G835" s="238"/>
      <c r="H835" s="283"/>
      <c r="I835" s="283"/>
      <c r="J835" s="76"/>
    </row>
    <row r="836" spans="1:10" x14ac:dyDescent="0.25">
      <c r="A836" s="11" t="s">
        <v>293</v>
      </c>
      <c r="B836" s="178">
        <f t="shared" si="64"/>
        <v>0.44035943823424861</v>
      </c>
      <c r="D836" s="283"/>
      <c r="E836" s="283" t="s">
        <v>32</v>
      </c>
      <c r="F836" s="283">
        <v>44660</v>
      </c>
      <c r="G836" s="238">
        <f t="shared" si="65"/>
        <v>6.6359583952451708E-3</v>
      </c>
      <c r="H836" s="283"/>
      <c r="I836" s="283"/>
      <c r="J836" s="76"/>
    </row>
    <row r="837" spans="1:10" x14ac:dyDescent="0.25">
      <c r="A837" s="11" t="s">
        <v>293</v>
      </c>
      <c r="B837" s="178">
        <f t="shared" si="64"/>
        <v>2.9504315245877395</v>
      </c>
      <c r="D837" s="283"/>
      <c r="E837" s="283" t="s">
        <v>161</v>
      </c>
      <c r="F837" s="283">
        <v>115600</v>
      </c>
      <c r="G837" s="238">
        <f t="shared" si="65"/>
        <v>1.7176820208023774E-2</v>
      </c>
      <c r="H837" s="283"/>
      <c r="I837" s="283"/>
      <c r="J837" s="76"/>
    </row>
    <row r="838" spans="1:10" x14ac:dyDescent="0.25">
      <c r="A838" s="11" t="s">
        <v>293</v>
      </c>
      <c r="B838" s="178">
        <f t="shared" si="64"/>
        <v>1.9870664055514219E-3</v>
      </c>
      <c r="D838" s="283"/>
      <c r="E838" s="283" t="s">
        <v>166</v>
      </c>
      <c r="F838" s="283">
        <v>3000</v>
      </c>
      <c r="G838" s="238">
        <f t="shared" si="65"/>
        <v>4.4576523031203565E-4</v>
      </c>
      <c r="H838" s="283"/>
      <c r="I838" s="283"/>
      <c r="J838" s="76"/>
    </row>
    <row r="839" spans="1:10" x14ac:dyDescent="0.25">
      <c r="A839" s="11" t="s">
        <v>293</v>
      </c>
      <c r="B839" s="178">
        <f t="shared" si="64"/>
        <v>3.1606816750528233</v>
      </c>
      <c r="D839" s="283"/>
      <c r="E839" s="283" t="s">
        <v>31</v>
      </c>
      <c r="F839" s="283">
        <v>119648</v>
      </c>
      <c r="G839" s="238">
        <f t="shared" si="65"/>
        <v>1.7778306092124815E-2</v>
      </c>
      <c r="H839" s="283"/>
      <c r="I839" s="283"/>
      <c r="J839" s="76"/>
    </row>
    <row r="840" spans="1:10" x14ac:dyDescent="0.25">
      <c r="A840" s="11" t="s">
        <v>293</v>
      </c>
      <c r="B840" s="178">
        <f t="shared" si="64"/>
        <v>0.71733097240406329</v>
      </c>
      <c r="D840" s="283"/>
      <c r="E840" s="283" t="s">
        <v>128</v>
      </c>
      <c r="F840" s="283">
        <v>57000</v>
      </c>
      <c r="G840" s="238">
        <f t="shared" si="65"/>
        <v>8.469539375928677E-3</v>
      </c>
      <c r="H840" s="283"/>
      <c r="I840" s="283"/>
      <c r="J840" s="76"/>
    </row>
    <row r="841" spans="1:10" x14ac:dyDescent="0.25">
      <c r="A841" s="11" t="s">
        <v>293</v>
      </c>
      <c r="B841" s="178">
        <f t="shared" si="64"/>
        <v>48.357248045499411</v>
      </c>
      <c r="D841" s="283"/>
      <c r="E841" s="283" t="s">
        <v>38</v>
      </c>
      <c r="F841" s="283">
        <v>468000</v>
      </c>
      <c r="G841" s="238">
        <f t="shared" si="65"/>
        <v>6.9539375928677566E-2</v>
      </c>
      <c r="H841" s="283"/>
      <c r="I841" s="283"/>
      <c r="J841" s="76"/>
    </row>
    <row r="842" spans="1:10" x14ac:dyDescent="0.25">
      <c r="A842" s="150" t="s">
        <v>293</v>
      </c>
      <c r="B842" s="131">
        <f t="shared" si="64"/>
        <v>1.4649271598859865</v>
      </c>
      <c r="C842" s="150"/>
      <c r="D842" s="12"/>
      <c r="E842" s="12" t="s">
        <v>47</v>
      </c>
      <c r="F842" s="12">
        <v>81456</v>
      </c>
      <c r="G842" s="237">
        <f t="shared" si="65"/>
        <v>1.2103417533432392E-2</v>
      </c>
      <c r="H842" s="12"/>
      <c r="I842" s="12"/>
      <c r="J842" s="150"/>
    </row>
    <row r="843" spans="1:10" x14ac:dyDescent="0.25">
      <c r="A843" s="11" t="s">
        <v>296</v>
      </c>
      <c r="B843" s="178">
        <f>POWER((F843/$J$843)*100, 2)</f>
        <v>4900</v>
      </c>
      <c r="C843" s="11">
        <f>SUM(B843:B854)</f>
        <v>5085.749398897573</v>
      </c>
      <c r="D843" s="285"/>
      <c r="E843" s="285" t="s">
        <v>5</v>
      </c>
      <c r="F843" s="285">
        <v>973</v>
      </c>
      <c r="G843" s="238">
        <f>F843/$J$843</f>
        <v>0.7</v>
      </c>
      <c r="H843" s="285"/>
      <c r="I843" s="285"/>
      <c r="J843" s="76">
        <v>1390</v>
      </c>
    </row>
    <row r="844" spans="1:10" x14ac:dyDescent="0.25">
      <c r="A844" s="11" t="s">
        <v>296</v>
      </c>
      <c r="B844" s="178">
        <f t="shared" ref="B844:B854" si="66">POWER((F844/$J$843)*100, 2)</f>
        <v>125.95621344650897</v>
      </c>
      <c r="D844" s="285"/>
      <c r="E844" s="285" t="s">
        <v>6</v>
      </c>
      <c r="F844" s="285">
        <v>156</v>
      </c>
      <c r="G844" s="238">
        <f t="shared" ref="G844:G854" si="67">F844/$J$843</f>
        <v>0.11223021582733812</v>
      </c>
      <c r="H844" s="285"/>
      <c r="I844" s="285"/>
      <c r="J844" s="76"/>
    </row>
    <row r="845" spans="1:10" x14ac:dyDescent="0.25">
      <c r="A845" s="11" t="s">
        <v>296</v>
      </c>
      <c r="B845" s="178">
        <f t="shared" si="66"/>
        <v>0.17225485740903682</v>
      </c>
      <c r="D845" s="285"/>
      <c r="E845" s="285" t="s">
        <v>271</v>
      </c>
      <c r="F845" s="285">
        <v>5.7690000000000001</v>
      </c>
      <c r="G845" s="238">
        <f t="shared" si="67"/>
        <v>4.1503597122302159E-3</v>
      </c>
      <c r="H845" s="285"/>
      <c r="I845" s="285"/>
      <c r="J845" s="76"/>
    </row>
    <row r="846" spans="1:10" x14ac:dyDescent="0.25">
      <c r="A846" s="11" t="s">
        <v>296</v>
      </c>
      <c r="B846" s="178">
        <f t="shared" si="66"/>
        <v>15.656539516588166</v>
      </c>
      <c r="D846" s="285"/>
      <c r="E846" s="285" t="s">
        <v>82</v>
      </c>
      <c r="F846" s="285">
        <v>55</v>
      </c>
      <c r="G846" s="238">
        <f t="shared" si="67"/>
        <v>3.9568345323741004E-2</v>
      </c>
      <c r="H846" s="285"/>
      <c r="I846" s="285"/>
      <c r="J846" s="76"/>
    </row>
    <row r="847" spans="1:10" x14ac:dyDescent="0.25">
      <c r="A847" s="11" t="s">
        <v>296</v>
      </c>
      <c r="B847" s="178">
        <f t="shared" si="66"/>
        <v>4.6581439884063967</v>
      </c>
      <c r="D847" s="285"/>
      <c r="E847" s="285" t="s">
        <v>213</v>
      </c>
      <c r="F847" s="284">
        <v>30</v>
      </c>
      <c r="G847" s="238">
        <f t="shared" si="67"/>
        <v>2.1582733812949641E-2</v>
      </c>
      <c r="H847" s="285"/>
      <c r="I847" s="285"/>
      <c r="J847" s="76"/>
    </row>
    <row r="848" spans="1:10" x14ac:dyDescent="0.25">
      <c r="A848" s="11" t="s">
        <v>296</v>
      </c>
      <c r="B848" s="178">
        <f t="shared" si="66"/>
        <v>6.3402515397753731</v>
      </c>
      <c r="D848" s="285"/>
      <c r="E848" s="285" t="s">
        <v>273</v>
      </c>
      <c r="F848" s="285">
        <v>35</v>
      </c>
      <c r="G848" s="238">
        <f t="shared" si="67"/>
        <v>2.5179856115107913E-2</v>
      </c>
      <c r="H848" s="285"/>
      <c r="I848" s="285"/>
      <c r="J848" s="76"/>
    </row>
    <row r="849" spans="1:10" x14ac:dyDescent="0.25">
      <c r="A849" s="11" t="s">
        <v>296</v>
      </c>
      <c r="B849" s="178">
        <f t="shared" si="66"/>
        <v>15.092386522436726</v>
      </c>
      <c r="D849" s="285"/>
      <c r="E849" s="285" t="s">
        <v>27</v>
      </c>
      <c r="F849" s="285">
        <v>54</v>
      </c>
      <c r="G849" s="238">
        <f t="shared" si="67"/>
        <v>3.884892086330935E-2</v>
      </c>
      <c r="H849" s="285"/>
      <c r="I849" s="285"/>
      <c r="J849" s="76"/>
    </row>
    <row r="850" spans="1:10" x14ac:dyDescent="0.25">
      <c r="A850" s="11" t="s">
        <v>296</v>
      </c>
      <c r="B850" s="178">
        <f t="shared" si="66"/>
        <v>6.7077273433052111</v>
      </c>
      <c r="D850" s="285"/>
      <c r="E850" s="285" t="s">
        <v>84</v>
      </c>
      <c r="F850" s="285">
        <v>36</v>
      </c>
      <c r="G850" s="238">
        <f t="shared" si="67"/>
        <v>2.5899280575539568E-2</v>
      </c>
      <c r="H850" s="285"/>
      <c r="I850" s="285"/>
      <c r="J850" s="76"/>
    </row>
    <row r="851" spans="1:10" x14ac:dyDescent="0.25">
      <c r="A851" s="11" t="s">
        <v>296</v>
      </c>
      <c r="B851" s="178">
        <f t="shared" si="66"/>
        <v>2.2824905543191343</v>
      </c>
      <c r="D851" s="285"/>
      <c r="E851" s="285" t="s">
        <v>139</v>
      </c>
      <c r="F851" s="285">
        <v>21</v>
      </c>
      <c r="G851" s="238">
        <f t="shared" si="67"/>
        <v>1.5107913669064749E-2</v>
      </c>
      <c r="H851" s="285"/>
      <c r="I851" s="285"/>
      <c r="J851" s="76"/>
    </row>
    <row r="852" spans="1:10" x14ac:dyDescent="0.25">
      <c r="A852" s="11" t="s">
        <v>296</v>
      </c>
      <c r="B852" s="178">
        <f t="shared" si="66"/>
        <v>8.7003778272346164</v>
      </c>
      <c r="D852" s="285"/>
      <c r="E852" s="285" t="s">
        <v>272</v>
      </c>
      <c r="F852" s="285">
        <v>41</v>
      </c>
      <c r="G852" s="238">
        <f t="shared" si="67"/>
        <v>2.9496402877697843E-2</v>
      </c>
      <c r="H852" s="285"/>
      <c r="I852" s="285"/>
      <c r="J852" s="76"/>
    </row>
    <row r="853" spans="1:10" x14ac:dyDescent="0.25">
      <c r="A853" s="11" t="s">
        <v>296</v>
      </c>
      <c r="B853" s="178">
        <f t="shared" si="66"/>
        <v>0.10020185290616429</v>
      </c>
      <c r="D853" s="285"/>
      <c r="E853" s="285" t="s">
        <v>193</v>
      </c>
      <c r="F853" s="285">
        <v>4.4000000000000004</v>
      </c>
      <c r="G853" s="238">
        <f t="shared" si="67"/>
        <v>3.1654676258992807E-3</v>
      </c>
      <c r="H853" s="285"/>
      <c r="I853" s="285"/>
      <c r="J853" s="76"/>
    </row>
    <row r="854" spans="1:10" x14ac:dyDescent="0.25">
      <c r="A854" s="150" t="s">
        <v>296</v>
      </c>
      <c r="B854" s="131">
        <f t="shared" si="66"/>
        <v>8.2811448682780384E-2</v>
      </c>
      <c r="C854" s="150"/>
      <c r="D854" s="12"/>
      <c r="E854" s="12" t="s">
        <v>86</v>
      </c>
      <c r="F854" s="12">
        <v>4</v>
      </c>
      <c r="G854" s="237">
        <f t="shared" si="67"/>
        <v>2.8776978417266188E-3</v>
      </c>
      <c r="H854" s="12"/>
      <c r="I854" s="12"/>
      <c r="J854" s="147"/>
    </row>
    <row r="855" spans="1:10" x14ac:dyDescent="0.25">
      <c r="A855" s="11" t="s">
        <v>352</v>
      </c>
      <c r="B855" s="178">
        <f>POWER((F855/$J$855)*100, 2)</f>
        <v>2.1994398161447856E-4</v>
      </c>
      <c r="C855" s="11">
        <f>SUM(B855:B874)</f>
        <v>6013.3201441755245</v>
      </c>
      <c r="D855" s="232"/>
      <c r="E855" s="14" t="s">
        <v>5</v>
      </c>
      <c r="F855" s="289">
        <v>7</v>
      </c>
      <c r="G855" s="238">
        <f>F855/$J$855</f>
        <v>1.483050847457627E-4</v>
      </c>
      <c r="H855" s="232"/>
      <c r="I855" s="232"/>
      <c r="J855" s="167">
        <v>47200</v>
      </c>
    </row>
    <row r="856" spans="1:10" x14ac:dyDescent="0.25">
      <c r="A856" s="11" t="s">
        <v>352</v>
      </c>
      <c r="B856" s="178">
        <f t="shared" ref="B856:B874" si="68">POWER((F856/$J$855)*100, 2)</f>
        <v>8.5605833453030726</v>
      </c>
      <c r="C856" s="289"/>
      <c r="D856" s="289"/>
      <c r="E856" s="289" t="s">
        <v>131</v>
      </c>
      <c r="F856" s="289">
        <v>1381</v>
      </c>
      <c r="G856" s="238">
        <f t="shared" ref="G856:G872" si="69">F856/$J$855</f>
        <v>2.9258474576271187E-2</v>
      </c>
      <c r="H856" s="289"/>
      <c r="I856" s="289"/>
      <c r="J856" s="76"/>
    </row>
    <row r="857" spans="1:10" x14ac:dyDescent="0.25">
      <c r="A857" s="11" t="s">
        <v>352</v>
      </c>
      <c r="B857" s="178">
        <f t="shared" si="68"/>
        <v>0.8729576630278657</v>
      </c>
      <c r="D857" s="289"/>
      <c r="E857" s="289" t="s">
        <v>93</v>
      </c>
      <c r="F857" s="289">
        <v>441</v>
      </c>
      <c r="G857" s="238">
        <f t="shared" si="69"/>
        <v>9.343220338983051E-3</v>
      </c>
      <c r="H857" s="289"/>
      <c r="I857" s="289"/>
      <c r="J857" s="76"/>
    </row>
    <row r="858" spans="1:10" x14ac:dyDescent="0.25">
      <c r="A858" s="11" t="s">
        <v>352</v>
      </c>
      <c r="B858" s="178">
        <f t="shared" si="68"/>
        <v>4.0397874174087902E-3</v>
      </c>
      <c r="D858" s="289"/>
      <c r="E858" s="289" t="s">
        <v>6</v>
      </c>
      <c r="F858" s="289">
        <v>30</v>
      </c>
      <c r="G858" s="238">
        <f t="shared" si="69"/>
        <v>6.3559322033898301E-4</v>
      </c>
      <c r="H858" s="289"/>
      <c r="I858" s="289"/>
      <c r="J858" s="76"/>
    </row>
    <row r="859" spans="1:10" x14ac:dyDescent="0.25">
      <c r="A859" s="11" t="s">
        <v>352</v>
      </c>
      <c r="B859" s="178">
        <f t="shared" si="68"/>
        <v>4.1367423154266024E-2</v>
      </c>
      <c r="D859" s="289"/>
      <c r="E859" s="289" t="s">
        <v>102</v>
      </c>
      <c r="F859" s="289">
        <v>96</v>
      </c>
      <c r="G859" s="238">
        <f t="shared" si="69"/>
        <v>2.0338983050847458E-3</v>
      </c>
      <c r="H859" s="289"/>
      <c r="I859" s="289"/>
      <c r="J859" s="76"/>
    </row>
    <row r="860" spans="1:10" x14ac:dyDescent="0.25">
      <c r="A860" s="11" t="s">
        <v>352</v>
      </c>
      <c r="B860" s="178">
        <f t="shared" si="68"/>
        <v>7.5858230393565068E-4</v>
      </c>
      <c r="D860" s="289"/>
      <c r="E860" s="289" t="s">
        <v>271</v>
      </c>
      <c r="F860" s="289">
        <v>13</v>
      </c>
      <c r="G860" s="238">
        <f t="shared" si="69"/>
        <v>2.7542372881355932E-4</v>
      </c>
      <c r="H860" s="289"/>
      <c r="I860" s="289"/>
      <c r="J860" s="76"/>
    </row>
    <row r="861" spans="1:10" x14ac:dyDescent="0.25">
      <c r="A861" s="11" t="s">
        <v>352</v>
      </c>
      <c r="B861" s="178">
        <f t="shared" si="68"/>
        <v>59.342214880781391</v>
      </c>
      <c r="D861" s="289"/>
      <c r="E861" s="289" t="s">
        <v>82</v>
      </c>
      <c r="F861" s="289">
        <v>3636</v>
      </c>
      <c r="G861" s="238">
        <f t="shared" si="69"/>
        <v>7.7033898305084753E-2</v>
      </c>
      <c r="H861" s="289"/>
      <c r="I861" s="289"/>
      <c r="J861" s="76"/>
    </row>
    <row r="862" spans="1:10" x14ac:dyDescent="0.25">
      <c r="A862" s="11" t="s">
        <v>352</v>
      </c>
      <c r="B862" s="178">
        <f t="shared" si="68"/>
        <v>5882.1100258546394</v>
      </c>
      <c r="D862" s="289"/>
      <c r="E862" s="289" t="s">
        <v>15</v>
      </c>
      <c r="F862" s="289">
        <v>36200</v>
      </c>
      <c r="G862" s="238">
        <f t="shared" si="69"/>
        <v>0.76694915254237284</v>
      </c>
      <c r="H862" s="289"/>
      <c r="I862" s="289"/>
      <c r="J862" s="76"/>
    </row>
    <row r="863" spans="1:10" x14ac:dyDescent="0.25">
      <c r="A863" s="11" t="s">
        <v>352</v>
      </c>
      <c r="B863" s="178">
        <f t="shared" si="68"/>
        <v>6.4636598678540644E-2</v>
      </c>
      <c r="D863" s="289"/>
      <c r="E863" s="289" t="s">
        <v>213</v>
      </c>
      <c r="F863" s="289">
        <v>120</v>
      </c>
      <c r="G863" s="238">
        <f t="shared" si="69"/>
        <v>2.542372881355932E-3</v>
      </c>
      <c r="H863" s="289"/>
      <c r="I863" s="289"/>
      <c r="J863" s="76"/>
    </row>
    <row r="864" spans="1:10" x14ac:dyDescent="0.25">
      <c r="A864" s="11" t="s">
        <v>352</v>
      </c>
      <c r="B864" s="178">
        <f t="shared" si="68"/>
        <v>1.6159149669635167</v>
      </c>
      <c r="D864" s="289"/>
      <c r="E864" s="289" t="s">
        <v>220</v>
      </c>
      <c r="F864" s="289">
        <v>600</v>
      </c>
      <c r="G864" s="238">
        <f t="shared" si="69"/>
        <v>1.2711864406779662E-2</v>
      </c>
      <c r="H864" s="289"/>
      <c r="I864" s="289"/>
      <c r="J864" s="76"/>
    </row>
    <row r="865" spans="1:10" x14ac:dyDescent="0.25">
      <c r="A865" s="11" t="s">
        <v>352</v>
      </c>
      <c r="B865" s="178">
        <f t="shared" si="68"/>
        <v>0</v>
      </c>
      <c r="D865" s="289"/>
      <c r="E865" s="289" t="s">
        <v>56</v>
      </c>
      <c r="F865" s="289"/>
      <c r="G865" s="238"/>
      <c r="H865" s="289"/>
      <c r="I865" s="289"/>
      <c r="J865" s="76"/>
    </row>
    <row r="866" spans="1:10" x14ac:dyDescent="0.25">
      <c r="A866" s="11" t="s">
        <v>352</v>
      </c>
      <c r="B866" s="178">
        <f t="shared" si="68"/>
        <v>7.1818442976156272E-3</v>
      </c>
      <c r="D866" s="289"/>
      <c r="E866" s="289" t="s">
        <v>194</v>
      </c>
      <c r="F866" s="289">
        <v>40</v>
      </c>
      <c r="G866" s="238">
        <f t="shared" si="69"/>
        <v>8.4745762711864404E-4</v>
      </c>
      <c r="H866" s="289"/>
      <c r="I866" s="289"/>
      <c r="J866" s="76"/>
    </row>
    <row r="867" spans="1:10" x14ac:dyDescent="0.25">
      <c r="A867" s="11" t="s">
        <v>352</v>
      </c>
      <c r="B867" s="178">
        <f t="shared" si="68"/>
        <v>1.7954610744039068E-3</v>
      </c>
      <c r="D867" s="289"/>
      <c r="E867" s="289" t="s">
        <v>92</v>
      </c>
      <c r="F867" s="289">
        <v>20</v>
      </c>
      <c r="G867" s="238">
        <f t="shared" si="69"/>
        <v>4.2372881355932202E-4</v>
      </c>
      <c r="H867" s="289"/>
      <c r="I867" s="289"/>
      <c r="J867" s="76"/>
    </row>
    <row r="868" spans="1:10" x14ac:dyDescent="0.25">
      <c r="A868" s="11" t="s">
        <v>352</v>
      </c>
      <c r="B868" s="178">
        <f t="shared" si="68"/>
        <v>2.2947114694053434</v>
      </c>
      <c r="D868" s="289"/>
      <c r="E868" s="289" t="s">
        <v>85</v>
      </c>
      <c r="F868" s="289">
        <v>715</v>
      </c>
      <c r="G868" s="238">
        <f t="shared" si="69"/>
        <v>1.5148305084745763E-2</v>
      </c>
      <c r="H868" s="289"/>
      <c r="I868" s="289"/>
      <c r="J868" s="76"/>
    </row>
    <row r="869" spans="1:10" x14ac:dyDescent="0.25">
      <c r="A869" s="11" t="s">
        <v>352</v>
      </c>
      <c r="B869" s="178">
        <f t="shared" si="68"/>
        <v>58.172938810686588</v>
      </c>
      <c r="D869" s="289"/>
      <c r="E869" s="289" t="s">
        <v>16</v>
      </c>
      <c r="F869" s="289">
        <v>3600</v>
      </c>
      <c r="G869" s="238">
        <f t="shared" si="69"/>
        <v>7.6271186440677971E-2</v>
      </c>
      <c r="H869" s="289"/>
      <c r="I869" s="289"/>
      <c r="J869" s="76"/>
    </row>
    <row r="870" spans="1:10" x14ac:dyDescent="0.25">
      <c r="A870" s="11" t="s">
        <v>352</v>
      </c>
      <c r="B870" s="178">
        <f t="shared" si="68"/>
        <v>2.1370475438092503E-2</v>
      </c>
      <c r="D870" s="289"/>
      <c r="E870" s="289" t="s">
        <v>272</v>
      </c>
      <c r="F870" s="289">
        <v>69</v>
      </c>
      <c r="G870" s="238">
        <f t="shared" si="69"/>
        <v>1.461864406779661E-3</v>
      </c>
      <c r="H870" s="289"/>
      <c r="I870" s="289"/>
      <c r="J870" s="76"/>
    </row>
    <row r="871" spans="1:10" x14ac:dyDescent="0.25">
      <c r="A871" s="11" t="s">
        <v>352</v>
      </c>
      <c r="B871" s="178">
        <f t="shared" si="68"/>
        <v>0.2094225797184717</v>
      </c>
      <c r="D871" s="289"/>
      <c r="E871" s="289" t="s">
        <v>161</v>
      </c>
      <c r="F871" s="289">
        <v>216</v>
      </c>
      <c r="G871" s="238">
        <f t="shared" si="69"/>
        <v>4.5762711864406778E-3</v>
      </c>
      <c r="H871" s="289"/>
      <c r="I871" s="289"/>
      <c r="J871" s="76"/>
    </row>
    <row r="872" spans="1:10" x14ac:dyDescent="0.25">
      <c r="A872" s="11" t="s">
        <v>352</v>
      </c>
      <c r="B872" s="178">
        <f t="shared" si="68"/>
        <v>4.4886526860097676E-6</v>
      </c>
      <c r="D872" s="289"/>
      <c r="E872" s="289" t="s">
        <v>193</v>
      </c>
      <c r="F872" s="289">
        <v>1</v>
      </c>
      <c r="G872" s="238">
        <f t="shared" si="69"/>
        <v>2.1186440677966103E-5</v>
      </c>
      <c r="H872" s="289"/>
      <c r="I872" s="289"/>
      <c r="J872" s="76"/>
    </row>
    <row r="873" spans="1:10" s="289" customFormat="1" x14ac:dyDescent="0.25">
      <c r="A873" s="11" t="s">
        <v>352</v>
      </c>
      <c r="B873" s="178">
        <f t="shared" si="68"/>
        <v>0</v>
      </c>
      <c r="C873" s="11"/>
      <c r="E873" s="289" t="s">
        <v>38</v>
      </c>
      <c r="F873" s="290"/>
      <c r="G873" s="238"/>
      <c r="J873" s="76"/>
    </row>
    <row r="874" spans="1:10" x14ac:dyDescent="0.25">
      <c r="A874" s="150" t="s">
        <v>352</v>
      </c>
      <c r="B874" s="131">
        <f t="shared" si="68"/>
        <v>0</v>
      </c>
      <c r="C874" s="150"/>
      <c r="D874" s="12"/>
      <c r="E874" s="12" t="s">
        <v>129</v>
      </c>
      <c r="F874" s="12"/>
      <c r="G874" s="237"/>
      <c r="H874" s="12"/>
      <c r="I874" s="12"/>
      <c r="J874" s="147"/>
    </row>
    <row r="875" spans="1:10" x14ac:dyDescent="0.25">
      <c r="A875" s="11" t="s">
        <v>297</v>
      </c>
      <c r="B875" s="178">
        <f>POWER((F875/$J$875)*100, 2)</f>
        <v>6.8171437531103205</v>
      </c>
      <c r="C875" s="11">
        <f>SUM(B875:B883)</f>
        <v>3073.100232464602</v>
      </c>
      <c r="D875" s="289"/>
      <c r="E875" s="289" t="s">
        <v>210</v>
      </c>
      <c r="F875" s="289">
        <v>1000</v>
      </c>
      <c r="G875" s="238">
        <f>F875/$J$875</f>
        <v>2.6109660574412531E-2</v>
      </c>
      <c r="H875" s="289"/>
      <c r="I875" s="289"/>
      <c r="J875" s="76">
        <v>38300</v>
      </c>
    </row>
    <row r="876" spans="1:10" x14ac:dyDescent="0.25">
      <c r="A876" s="11" t="s">
        <v>297</v>
      </c>
      <c r="B876" s="178">
        <f t="shared" ref="B876:B883" si="70">POWER((F876/$J$875)*100, 2)</f>
        <v>19.701545446488826</v>
      </c>
      <c r="D876" s="289"/>
      <c r="E876" s="289" t="s">
        <v>82</v>
      </c>
      <c r="F876" s="289">
        <v>1700</v>
      </c>
      <c r="G876" s="238">
        <f t="shared" ref="G876:G883" si="71">F876/$J$875</f>
        <v>4.4386422976501305E-2</v>
      </c>
      <c r="H876" s="289"/>
      <c r="I876" s="289"/>
      <c r="J876" s="76"/>
    </row>
    <row r="877" spans="1:10" x14ac:dyDescent="0.25">
      <c r="A877" s="11" t="s">
        <v>297</v>
      </c>
      <c r="B877" s="178">
        <f t="shared" si="70"/>
        <v>2539.3178765960638</v>
      </c>
      <c r="D877" s="289"/>
      <c r="E877" s="289" t="s">
        <v>83</v>
      </c>
      <c r="F877" s="289">
        <v>19300</v>
      </c>
      <c r="G877" s="238">
        <f t="shared" si="71"/>
        <v>0.50391644908616184</v>
      </c>
      <c r="H877" s="289"/>
      <c r="I877" s="289"/>
      <c r="J877" s="76"/>
    </row>
    <row r="878" spans="1:10" x14ac:dyDescent="0.25">
      <c r="A878" s="11" t="s">
        <v>297</v>
      </c>
      <c r="B878" s="178">
        <f t="shared" si="70"/>
        <v>46.08389177102579</v>
      </c>
      <c r="D878" s="289"/>
      <c r="E878" s="289" t="s">
        <v>36</v>
      </c>
      <c r="F878" s="289">
        <v>2600</v>
      </c>
      <c r="G878" s="238">
        <f t="shared" si="71"/>
        <v>6.7885117493472591E-2</v>
      </c>
      <c r="H878" s="289"/>
      <c r="I878" s="289"/>
      <c r="J878" s="76"/>
    </row>
    <row r="879" spans="1:10" x14ac:dyDescent="0.25">
      <c r="A879" s="11" t="s">
        <v>297</v>
      </c>
      <c r="B879" s="178">
        <f t="shared" si="70"/>
        <v>170.42859382775811</v>
      </c>
      <c r="D879" s="289"/>
      <c r="E879" s="289" t="s">
        <v>92</v>
      </c>
      <c r="F879" s="289">
        <v>5000</v>
      </c>
      <c r="G879" s="238">
        <f t="shared" si="71"/>
        <v>0.13054830287206268</v>
      </c>
      <c r="H879" s="289"/>
      <c r="I879" s="289"/>
      <c r="J879" s="76"/>
    </row>
    <row r="880" spans="1:10" x14ac:dyDescent="0.25">
      <c r="A880" s="11" t="s">
        <v>297</v>
      </c>
      <c r="B880" s="178">
        <f t="shared" si="70"/>
        <v>13.361601756096231</v>
      </c>
      <c r="D880" s="289"/>
      <c r="E880" s="289" t="s">
        <v>16</v>
      </c>
      <c r="F880" s="289">
        <v>1400</v>
      </c>
      <c r="G880" s="238">
        <f t="shared" si="71"/>
        <v>3.6553524804177548E-2</v>
      </c>
      <c r="H880" s="289"/>
      <c r="I880" s="289"/>
      <c r="J880" s="76"/>
    </row>
    <row r="881" spans="1:10" x14ac:dyDescent="0.25">
      <c r="A881" s="11" t="s">
        <v>297</v>
      </c>
      <c r="B881" s="178">
        <f t="shared" si="70"/>
        <v>270.57243556094863</v>
      </c>
      <c r="D881" s="289"/>
      <c r="E881" s="289" t="s">
        <v>38</v>
      </c>
      <c r="F881" s="289">
        <v>6300</v>
      </c>
      <c r="G881" s="238">
        <f t="shared" si="71"/>
        <v>0.16449086161879894</v>
      </c>
      <c r="H881" s="289"/>
      <c r="I881" s="289"/>
      <c r="J881" s="76"/>
    </row>
    <row r="882" spans="1:10" x14ac:dyDescent="0.25">
      <c r="A882" s="11" t="s">
        <v>297</v>
      </c>
      <c r="B882" s="178">
        <f t="shared" si="70"/>
        <v>0</v>
      </c>
      <c r="D882" s="289"/>
      <c r="E882" s="289" t="s">
        <v>129</v>
      </c>
      <c r="F882" s="289"/>
      <c r="G882" s="238"/>
      <c r="H882" s="289"/>
      <c r="I882" s="289"/>
      <c r="J882" s="76"/>
    </row>
    <row r="883" spans="1:10" x14ac:dyDescent="0.25">
      <c r="A883" s="150" t="s">
        <v>297</v>
      </c>
      <c r="B883" s="131">
        <f t="shared" si="70"/>
        <v>6.8171437531103205</v>
      </c>
      <c r="C883" s="150"/>
      <c r="D883" s="12"/>
      <c r="E883" s="12" t="s">
        <v>171</v>
      </c>
      <c r="F883" s="12">
        <v>1000</v>
      </c>
      <c r="G883" s="237">
        <f t="shared" si="71"/>
        <v>2.6109660574412531E-2</v>
      </c>
      <c r="H883" s="12"/>
      <c r="I883" s="12"/>
      <c r="J883" s="147"/>
    </row>
    <row r="884" spans="1:10" x14ac:dyDescent="0.25">
      <c r="A884" s="11" t="s">
        <v>299</v>
      </c>
      <c r="B884" s="178">
        <f>POWER((F884/$J$884)*100, 2)</f>
        <v>1.3313609467455623E-2</v>
      </c>
      <c r="C884" s="11">
        <f>SUM(B884:B896)</f>
        <v>6016.411054569362</v>
      </c>
      <c r="D884" s="291"/>
      <c r="E884" s="291" t="s">
        <v>5</v>
      </c>
      <c r="F884" s="291">
        <v>225</v>
      </c>
      <c r="G884" s="238">
        <f>F884/$J$884</f>
        <v>1.153846153846154E-3</v>
      </c>
      <c r="H884" s="291"/>
      <c r="I884" s="291"/>
      <c r="J884" s="76">
        <v>195000</v>
      </c>
    </row>
    <row r="885" spans="1:10" x14ac:dyDescent="0.25">
      <c r="A885" s="11" t="s">
        <v>299</v>
      </c>
      <c r="B885" s="178">
        <f t="shared" ref="B885:B896" si="72">POWER((F885/$J$884)*100, 2)</f>
        <v>6.5746219592373423E-2</v>
      </c>
      <c r="D885" s="291"/>
      <c r="E885" s="291" t="s">
        <v>202</v>
      </c>
      <c r="F885" s="291">
        <v>500</v>
      </c>
      <c r="G885" s="238">
        <f t="shared" ref="G885:G896" si="73">F885/$J$884</f>
        <v>2.5641025641025641E-3</v>
      </c>
      <c r="H885" s="291"/>
      <c r="I885" s="291"/>
      <c r="J885" s="76"/>
    </row>
    <row r="886" spans="1:10" x14ac:dyDescent="0.25">
      <c r="A886" s="11" t="s">
        <v>299</v>
      </c>
      <c r="B886" s="178">
        <f t="shared" si="72"/>
        <v>12.849467455621303</v>
      </c>
      <c r="D886" s="291"/>
      <c r="E886" s="291" t="s">
        <v>315</v>
      </c>
      <c r="F886" s="291">
        <v>6990</v>
      </c>
      <c r="G886" s="238">
        <f t="shared" si="73"/>
        <v>3.5846153846153847E-2</v>
      </c>
      <c r="H886" s="291"/>
      <c r="I886" s="291"/>
      <c r="J886" s="76"/>
    </row>
    <row r="887" spans="1:10" x14ac:dyDescent="0.25">
      <c r="A887" s="11" t="s">
        <v>299</v>
      </c>
      <c r="B887" s="178">
        <f t="shared" si="72"/>
        <v>0.18029822485207106</v>
      </c>
      <c r="D887" s="291"/>
      <c r="E887" s="291" t="s">
        <v>103</v>
      </c>
      <c r="F887" s="291">
        <v>828</v>
      </c>
      <c r="G887" s="238">
        <f t="shared" si="73"/>
        <v>4.2461538461538465E-3</v>
      </c>
      <c r="H887" s="291"/>
      <c r="I887" s="291"/>
      <c r="J887" s="76"/>
    </row>
    <row r="888" spans="1:10" s="291" customFormat="1" x14ac:dyDescent="0.25">
      <c r="A888" s="11" t="s">
        <v>299</v>
      </c>
      <c r="B888" s="178">
        <f t="shared" si="72"/>
        <v>0</v>
      </c>
      <c r="C888" s="11"/>
      <c r="E888" s="291" t="s">
        <v>273</v>
      </c>
      <c r="F888" s="290"/>
      <c r="G888" s="238"/>
      <c r="J888" s="76"/>
    </row>
    <row r="889" spans="1:10" x14ac:dyDescent="0.25">
      <c r="A889" s="11" t="s">
        <v>299</v>
      </c>
      <c r="B889" s="178">
        <f t="shared" si="72"/>
        <v>5.588980933596318E-2</v>
      </c>
      <c r="D889" s="291"/>
      <c r="E889" s="291" t="s">
        <v>134</v>
      </c>
      <c r="F889" s="291">
        <v>461</v>
      </c>
      <c r="G889" s="238">
        <f t="shared" si="73"/>
        <v>2.364102564102564E-3</v>
      </c>
      <c r="H889" s="291"/>
      <c r="I889" s="291"/>
      <c r="J889" s="76"/>
    </row>
    <row r="890" spans="1:10" x14ac:dyDescent="0.25">
      <c r="A890" s="11" t="s">
        <v>299</v>
      </c>
      <c r="B890" s="178">
        <f t="shared" si="72"/>
        <v>0.15592373438527288</v>
      </c>
      <c r="D890" s="291"/>
      <c r="E890" s="291" t="s">
        <v>111</v>
      </c>
      <c r="F890" s="291">
        <v>770</v>
      </c>
      <c r="G890" s="238">
        <f t="shared" si="73"/>
        <v>3.9487179487179488E-3</v>
      </c>
      <c r="H890" s="291"/>
      <c r="I890" s="291"/>
      <c r="J890" s="76"/>
    </row>
    <row r="891" spans="1:10" x14ac:dyDescent="0.25">
      <c r="A891" s="11" t="s">
        <v>299</v>
      </c>
      <c r="B891" s="178">
        <f t="shared" si="72"/>
        <v>1.051939513477975E-4</v>
      </c>
      <c r="D891" s="291"/>
      <c r="E891" s="291" t="s">
        <v>118</v>
      </c>
      <c r="F891" s="291">
        <v>20</v>
      </c>
      <c r="G891" s="238">
        <f t="shared" si="73"/>
        <v>1.0256410256410256E-4</v>
      </c>
      <c r="H891" s="291"/>
      <c r="I891" s="291"/>
      <c r="J891" s="76"/>
    </row>
    <row r="892" spans="1:10" x14ac:dyDescent="0.25">
      <c r="A892" s="11" t="s">
        <v>299</v>
      </c>
      <c r="B892" s="178">
        <f t="shared" si="72"/>
        <v>206.18014464168306</v>
      </c>
      <c r="D892" s="291"/>
      <c r="E892" s="291" t="s">
        <v>16</v>
      </c>
      <c r="F892" s="291">
        <v>28000</v>
      </c>
      <c r="G892" s="238">
        <f t="shared" si="73"/>
        <v>0.14358974358974358</v>
      </c>
      <c r="H892" s="291"/>
      <c r="I892" s="291"/>
      <c r="J892" s="76"/>
    </row>
    <row r="893" spans="1:10" x14ac:dyDescent="0.25">
      <c r="A893" s="11" t="s">
        <v>299</v>
      </c>
      <c r="B893" s="178">
        <f t="shared" si="72"/>
        <v>2.6298487836949377E-7</v>
      </c>
      <c r="D893" s="291"/>
      <c r="E893" s="291" t="s">
        <v>37</v>
      </c>
      <c r="F893" s="291">
        <v>1</v>
      </c>
      <c r="G893" s="238">
        <f t="shared" si="73"/>
        <v>5.1282051282051279E-6</v>
      </c>
      <c r="H893" s="291"/>
      <c r="I893" s="291"/>
      <c r="J893" s="76"/>
    </row>
    <row r="894" spans="1:10" x14ac:dyDescent="0.25">
      <c r="A894" s="11" t="s">
        <v>299</v>
      </c>
      <c r="B894" s="178">
        <f t="shared" si="72"/>
        <v>5787.5421706771858</v>
      </c>
      <c r="D894" s="291"/>
      <c r="E894" s="291" t="s">
        <v>316</v>
      </c>
      <c r="F894" s="291">
        <v>148348</v>
      </c>
      <c r="G894" s="238">
        <f t="shared" si="73"/>
        <v>0.76075897435897433</v>
      </c>
      <c r="H894" s="291"/>
      <c r="I894" s="291"/>
      <c r="J894" s="76"/>
    </row>
    <row r="895" spans="1:10" x14ac:dyDescent="0.25">
      <c r="A895" s="11" t="s">
        <v>299</v>
      </c>
      <c r="B895" s="178">
        <f t="shared" si="72"/>
        <v>4.5730177514792896</v>
      </c>
      <c r="D895" s="291"/>
      <c r="E895" s="291" t="s">
        <v>38</v>
      </c>
      <c r="F895" s="291">
        <v>4170</v>
      </c>
      <c r="G895" s="238">
        <f t="shared" si="73"/>
        <v>2.1384615384615384E-2</v>
      </c>
      <c r="H895" s="291"/>
      <c r="I895" s="291"/>
      <c r="J895" s="76"/>
    </row>
    <row r="896" spans="1:10" x14ac:dyDescent="0.25">
      <c r="A896" s="150" t="s">
        <v>299</v>
      </c>
      <c r="B896" s="131">
        <f t="shared" si="72"/>
        <v>4.7949769888231417</v>
      </c>
      <c r="C896" s="150"/>
      <c r="D896" s="12"/>
      <c r="E896" s="12" t="s">
        <v>353</v>
      </c>
      <c r="F896" s="12">
        <v>4270</v>
      </c>
      <c r="G896" s="237">
        <f t="shared" si="73"/>
        <v>2.1897435897435896E-2</v>
      </c>
      <c r="H896" s="12"/>
      <c r="I896" s="12"/>
      <c r="J896" s="147"/>
    </row>
    <row r="897" spans="1:10" x14ac:dyDescent="0.25">
      <c r="A897" s="11" t="s">
        <v>298</v>
      </c>
      <c r="B897" s="178">
        <f>POWER((F897/$J$897)*100, 2)</f>
        <v>2.0649916299832595E-4</v>
      </c>
      <c r="C897" s="11">
        <f>SUM(B897:B996)</f>
        <v>726.30508070556141</v>
      </c>
      <c r="D897" s="292"/>
      <c r="E897" s="292" t="s">
        <v>97</v>
      </c>
      <c r="F897" s="292">
        <v>365</v>
      </c>
      <c r="G897" s="238">
        <f>F897/$J$897</f>
        <v>1.4370078740157479E-4</v>
      </c>
      <c r="H897" s="292"/>
      <c r="I897" s="292"/>
      <c r="J897" s="76">
        <v>2540000</v>
      </c>
    </row>
    <row r="898" spans="1:10" x14ac:dyDescent="0.25">
      <c r="A898" s="11" t="s">
        <v>298</v>
      </c>
      <c r="B898" s="178">
        <f t="shared" ref="B898:B962" si="74">POWER((F898/$J$897)*100, 2)</f>
        <v>1.3717573950647903</v>
      </c>
      <c r="D898" s="292"/>
      <c r="E898" s="292" t="s">
        <v>81</v>
      </c>
      <c r="F898" s="292">
        <v>29749</v>
      </c>
      <c r="G898" s="238">
        <f t="shared" ref="G898:G962" si="75">F898/$J$897</f>
        <v>1.1712204724409449E-2</v>
      </c>
      <c r="H898" s="292"/>
      <c r="I898" s="292"/>
      <c r="J898" s="76"/>
    </row>
    <row r="899" spans="1:10" x14ac:dyDescent="0.25">
      <c r="A899" s="11" t="s">
        <v>298</v>
      </c>
      <c r="B899" s="178">
        <f t="shared" si="74"/>
        <v>5.0220100440200883E-3</v>
      </c>
      <c r="D899" s="292"/>
      <c r="E899" s="292" t="s">
        <v>210</v>
      </c>
      <c r="F899" s="292">
        <v>1800</v>
      </c>
      <c r="G899" s="238">
        <f t="shared" si="75"/>
        <v>7.0866141732283468E-4</v>
      </c>
      <c r="H899" s="292"/>
      <c r="I899" s="292"/>
      <c r="J899" s="76"/>
    </row>
    <row r="900" spans="1:10" x14ac:dyDescent="0.25">
      <c r="A900" s="11" t="s">
        <v>298</v>
      </c>
      <c r="B900" s="178">
        <f t="shared" si="74"/>
        <v>123.26244652489305</v>
      </c>
      <c r="D900" s="292"/>
      <c r="E900" s="292" t="s">
        <v>5</v>
      </c>
      <c r="F900" s="292">
        <v>282000</v>
      </c>
      <c r="G900" s="238">
        <f t="shared" si="75"/>
        <v>0.1110236220472441</v>
      </c>
      <c r="H900" s="292"/>
      <c r="I900" s="292"/>
      <c r="J900" s="76"/>
    </row>
    <row r="901" spans="1:10" x14ac:dyDescent="0.25">
      <c r="A901" s="11" t="s">
        <v>298</v>
      </c>
      <c r="B901" s="178">
        <f t="shared" si="74"/>
        <v>0</v>
      </c>
      <c r="D901" s="292"/>
      <c r="E901" s="292" t="s">
        <v>365</v>
      </c>
      <c r="F901" s="290"/>
      <c r="G901" s="238"/>
      <c r="H901" s="292"/>
      <c r="I901" s="292"/>
      <c r="J901" s="76"/>
    </row>
    <row r="902" spans="1:10" x14ac:dyDescent="0.25">
      <c r="A902" s="11" t="s">
        <v>298</v>
      </c>
      <c r="B902" s="178">
        <f t="shared" si="74"/>
        <v>6.2000124000247995E-7</v>
      </c>
      <c r="D902" s="292"/>
      <c r="E902" s="292" t="s">
        <v>366</v>
      </c>
      <c r="F902" s="292">
        <v>20</v>
      </c>
      <c r="G902" s="238">
        <f t="shared" si="75"/>
        <v>7.8740157480314964E-6</v>
      </c>
      <c r="H902" s="292"/>
      <c r="I902" s="292"/>
      <c r="J902" s="76"/>
    </row>
    <row r="903" spans="1:10" x14ac:dyDescent="0.25">
      <c r="A903" s="11" t="s">
        <v>298</v>
      </c>
      <c r="B903" s="178">
        <f t="shared" si="74"/>
        <v>0.13585318990637979</v>
      </c>
      <c r="D903" s="292"/>
      <c r="E903" s="292" t="s">
        <v>93</v>
      </c>
      <c r="F903" s="292">
        <v>9362</v>
      </c>
      <c r="G903" s="238">
        <f t="shared" si="75"/>
        <v>3.6858267716535433E-3</v>
      </c>
      <c r="H903" s="292"/>
      <c r="I903" s="292"/>
      <c r="J903" s="76"/>
    </row>
    <row r="904" spans="1:10" x14ac:dyDescent="0.25">
      <c r="A904" s="11" t="s">
        <v>298</v>
      </c>
      <c r="B904" s="178">
        <f t="shared" si="74"/>
        <v>1.2555025110050217E-7</v>
      </c>
      <c r="D904" s="292"/>
      <c r="E904" s="292" t="s">
        <v>202</v>
      </c>
      <c r="F904" s="292">
        <v>9</v>
      </c>
      <c r="G904" s="238">
        <f t="shared" si="75"/>
        <v>3.5433070866141731E-6</v>
      </c>
      <c r="H904" s="292"/>
      <c r="I904" s="292"/>
      <c r="J904" s="76"/>
    </row>
    <row r="905" spans="1:10" x14ac:dyDescent="0.25">
      <c r="A905" s="11" t="s">
        <v>298</v>
      </c>
      <c r="B905" s="178">
        <f t="shared" si="74"/>
        <v>2.5318573005146008</v>
      </c>
      <c r="D905" s="292"/>
      <c r="E905" s="292" t="s">
        <v>6</v>
      </c>
      <c r="F905" s="292">
        <v>40416</v>
      </c>
      <c r="G905" s="238">
        <f t="shared" si="75"/>
        <v>1.5911811023622047E-2</v>
      </c>
      <c r="H905" s="292"/>
      <c r="I905" s="292"/>
      <c r="J905" s="76"/>
    </row>
    <row r="906" spans="1:10" x14ac:dyDescent="0.25">
      <c r="A906" s="11" t="s">
        <v>298</v>
      </c>
      <c r="B906" s="178">
        <f t="shared" si="74"/>
        <v>7.1116684233368472E-3</v>
      </c>
      <c r="D906" s="292"/>
      <c r="E906" s="292" t="s">
        <v>101</v>
      </c>
      <c r="F906" s="292">
        <v>2142</v>
      </c>
      <c r="G906" s="238">
        <f t="shared" si="75"/>
        <v>8.4330708661417325E-4</v>
      </c>
      <c r="H906" s="292"/>
      <c r="I906" s="292"/>
      <c r="J906" s="76"/>
    </row>
    <row r="907" spans="1:10" x14ac:dyDescent="0.25">
      <c r="A907" s="11" t="s">
        <v>298</v>
      </c>
      <c r="B907" s="178">
        <f t="shared" si="74"/>
        <v>9.1899683799367613E-4</v>
      </c>
      <c r="D907" s="292"/>
      <c r="E907" s="292" t="s">
        <v>168</v>
      </c>
      <c r="F907" s="292">
        <v>770</v>
      </c>
      <c r="G907" s="238">
        <f t="shared" si="75"/>
        <v>3.0314960629921261E-4</v>
      </c>
      <c r="H907" s="292"/>
      <c r="I907" s="292"/>
      <c r="J907" s="76"/>
    </row>
    <row r="908" spans="1:10" x14ac:dyDescent="0.25">
      <c r="A908" s="11" t="s">
        <v>298</v>
      </c>
      <c r="B908" s="178">
        <f t="shared" si="74"/>
        <v>1.2555025110050223E-5</v>
      </c>
      <c r="D908" s="292"/>
      <c r="E908" s="292" t="s">
        <v>102</v>
      </c>
      <c r="F908" s="292">
        <v>90</v>
      </c>
      <c r="G908" s="238">
        <f t="shared" si="75"/>
        <v>3.5433070866141735E-5</v>
      </c>
      <c r="H908" s="292"/>
      <c r="I908" s="292"/>
      <c r="J908" s="76"/>
    </row>
    <row r="909" spans="1:10" x14ac:dyDescent="0.25">
      <c r="A909" s="11" t="s">
        <v>298</v>
      </c>
      <c r="B909" s="178">
        <f t="shared" si="74"/>
        <v>1.2634114018228037E-2</v>
      </c>
      <c r="D909" s="292"/>
      <c r="E909" s="292" t="s">
        <v>271</v>
      </c>
      <c r="F909" s="292">
        <v>2855</v>
      </c>
      <c r="G909" s="238">
        <f t="shared" si="75"/>
        <v>1.124015748031496E-3</v>
      </c>
      <c r="H909" s="292"/>
      <c r="I909" s="292"/>
      <c r="J909" s="76"/>
    </row>
    <row r="910" spans="1:10" x14ac:dyDescent="0.25">
      <c r="A910" s="11" t="s">
        <v>298</v>
      </c>
      <c r="B910" s="178">
        <f t="shared" si="74"/>
        <v>7.5950151900303802E-4</v>
      </c>
      <c r="D910" s="292"/>
      <c r="E910" s="292" t="s">
        <v>367</v>
      </c>
      <c r="F910" s="292">
        <v>700</v>
      </c>
      <c r="G910" s="238">
        <f t="shared" si="75"/>
        <v>2.7559055118110237E-4</v>
      </c>
      <c r="H910" s="292"/>
      <c r="I910" s="292"/>
      <c r="J910" s="76"/>
    </row>
    <row r="911" spans="1:10" x14ac:dyDescent="0.25">
      <c r="A911" s="11" t="s">
        <v>298</v>
      </c>
      <c r="B911" s="178">
        <f t="shared" si="74"/>
        <v>30.754884557319116</v>
      </c>
      <c r="D911" s="292"/>
      <c r="E911" s="292" t="s">
        <v>82</v>
      </c>
      <c r="F911" s="292">
        <v>140861</v>
      </c>
      <c r="G911" s="238">
        <f t="shared" si="75"/>
        <v>5.5457086614173229E-2</v>
      </c>
      <c r="H911" s="292"/>
      <c r="I911" s="292"/>
      <c r="J911" s="76"/>
    </row>
    <row r="912" spans="1:10" x14ac:dyDescent="0.25">
      <c r="A912" s="11" t="s">
        <v>298</v>
      </c>
      <c r="B912" s="178">
        <f t="shared" si="74"/>
        <v>7.5950151900303809E-8</v>
      </c>
      <c r="D912" s="292"/>
      <c r="E912" s="292" t="s">
        <v>368</v>
      </c>
      <c r="F912" s="292">
        <v>7</v>
      </c>
      <c r="G912" s="238">
        <f t="shared" si="75"/>
        <v>2.7559055118110238E-6</v>
      </c>
      <c r="H912" s="292"/>
      <c r="I912" s="292"/>
      <c r="J912" s="76"/>
    </row>
    <row r="913" spans="1:10" x14ac:dyDescent="0.25">
      <c r="A913" s="11" t="s">
        <v>298</v>
      </c>
      <c r="B913" s="178">
        <f t="shared" si="74"/>
        <v>3.4875069750139496E-5</v>
      </c>
      <c r="D913" s="292"/>
      <c r="E913" s="292" t="s">
        <v>370</v>
      </c>
      <c r="F913" s="292">
        <v>150</v>
      </c>
      <c r="G913" s="238">
        <f t="shared" si="75"/>
        <v>5.9055118110236221E-5</v>
      </c>
      <c r="H913" s="292"/>
      <c r="I913" s="292"/>
      <c r="J913" s="76"/>
    </row>
    <row r="914" spans="1:10" x14ac:dyDescent="0.25">
      <c r="A914" s="11" t="s">
        <v>298</v>
      </c>
      <c r="B914" s="178">
        <f t="shared" si="74"/>
        <v>2.3519965837931673</v>
      </c>
      <c r="D914" s="292"/>
      <c r="E914" s="292" t="s">
        <v>83</v>
      </c>
      <c r="F914" s="292">
        <v>38954</v>
      </c>
      <c r="G914" s="238">
        <f t="shared" si="75"/>
        <v>1.5336220472440945E-2</v>
      </c>
      <c r="H914" s="292"/>
      <c r="I914" s="292"/>
      <c r="J914" s="76"/>
    </row>
    <row r="915" spans="1:10" x14ac:dyDescent="0.25">
      <c r="A915" s="11" t="s">
        <v>298</v>
      </c>
      <c r="B915" s="178">
        <f t="shared" si="74"/>
        <v>65.138880277760549</v>
      </c>
      <c r="D915" s="292"/>
      <c r="E915" s="292" t="s">
        <v>15</v>
      </c>
      <c r="F915" s="292">
        <v>205000</v>
      </c>
      <c r="G915" s="238">
        <f t="shared" si="75"/>
        <v>8.070866141732283E-2</v>
      </c>
      <c r="H915" s="292"/>
      <c r="I915" s="292"/>
      <c r="J915" s="76"/>
    </row>
    <row r="916" spans="1:10" x14ac:dyDescent="0.25">
      <c r="A916" s="11" t="s">
        <v>298</v>
      </c>
      <c r="B916" s="178">
        <f t="shared" si="74"/>
        <v>3.3536568060636118</v>
      </c>
      <c r="D916" s="292"/>
      <c r="E916" s="292" t="s">
        <v>103</v>
      </c>
      <c r="F916" s="292">
        <v>46515</v>
      </c>
      <c r="G916" s="238">
        <f t="shared" si="75"/>
        <v>1.8312992125984251E-2</v>
      </c>
      <c r="H916" s="292"/>
      <c r="I916" s="292"/>
      <c r="J916" s="76"/>
    </row>
    <row r="917" spans="1:10" x14ac:dyDescent="0.25">
      <c r="A917" s="11" t="s">
        <v>298</v>
      </c>
      <c r="B917" s="178">
        <f t="shared" si="74"/>
        <v>0.1248537184574369</v>
      </c>
      <c r="D917" s="292"/>
      <c r="E917" s="292" t="s">
        <v>213</v>
      </c>
      <c r="F917" s="292">
        <f>8900+75</f>
        <v>8975</v>
      </c>
      <c r="G917" s="238">
        <f t="shared" si="75"/>
        <v>3.5334645669291339E-3</v>
      </c>
      <c r="H917" s="292"/>
      <c r="I917" s="292"/>
      <c r="J917" s="76"/>
    </row>
    <row r="918" spans="1:10" x14ac:dyDescent="0.25">
      <c r="A918" s="11" t="s">
        <v>298</v>
      </c>
      <c r="B918" s="178">
        <f t="shared" si="74"/>
        <v>1.8755037510075018E-5</v>
      </c>
      <c r="D918" s="292"/>
      <c r="E918" s="292" t="s">
        <v>332</v>
      </c>
      <c r="F918" s="292">
        <v>110</v>
      </c>
      <c r="G918" s="238">
        <f t="shared" si="75"/>
        <v>4.3307086614173228E-5</v>
      </c>
      <c r="H918" s="292"/>
      <c r="I918" s="292"/>
      <c r="J918" s="76"/>
    </row>
    <row r="919" spans="1:10" x14ac:dyDescent="0.25">
      <c r="A919" s="11" t="s">
        <v>298</v>
      </c>
      <c r="B919" s="178">
        <f t="shared" si="74"/>
        <v>2.6721572943145889E-3</v>
      </c>
      <c r="D919" s="292"/>
      <c r="E919" s="292" t="s">
        <v>340</v>
      </c>
      <c r="F919" s="292">
        <v>1313</v>
      </c>
      <c r="G919" s="238">
        <f t="shared" si="75"/>
        <v>5.1692913385826774E-4</v>
      </c>
      <c r="H919" s="292"/>
      <c r="I919" s="292"/>
      <c r="J919" s="76"/>
    </row>
    <row r="920" spans="1:10" x14ac:dyDescent="0.25">
      <c r="A920" s="11" t="s">
        <v>298</v>
      </c>
      <c r="B920" s="178">
        <f t="shared" si="74"/>
        <v>3.8750077500155001E-4</v>
      </c>
      <c r="D920" s="292"/>
      <c r="E920" s="292" t="s">
        <v>142</v>
      </c>
      <c r="F920" s="292">
        <v>500</v>
      </c>
      <c r="G920" s="238">
        <f t="shared" si="75"/>
        <v>1.968503937007874E-4</v>
      </c>
      <c r="H920" s="292"/>
      <c r="I920" s="292"/>
      <c r="J920" s="76"/>
    </row>
    <row r="921" spans="1:10" x14ac:dyDescent="0.25">
      <c r="A921" s="11" t="s">
        <v>298</v>
      </c>
      <c r="B921" s="178">
        <f t="shared" si="74"/>
        <v>0</v>
      </c>
      <c r="D921" s="292"/>
      <c r="E921" s="292" t="s">
        <v>18</v>
      </c>
      <c r="F921" s="292"/>
      <c r="G921" s="238"/>
      <c r="H921" s="292"/>
      <c r="I921" s="292"/>
      <c r="J921" s="76"/>
    </row>
    <row r="922" spans="1:10" x14ac:dyDescent="0.25">
      <c r="A922" s="11" t="s">
        <v>298</v>
      </c>
      <c r="B922" s="178">
        <f t="shared" si="74"/>
        <v>3.5995351540703074E-2</v>
      </c>
      <c r="D922" s="292"/>
      <c r="E922" s="292" t="s">
        <v>222</v>
      </c>
      <c r="F922" s="292">
        <v>4819</v>
      </c>
      <c r="G922" s="238">
        <f t="shared" si="75"/>
        <v>1.8972440944881889E-3</v>
      </c>
      <c r="H922" s="292"/>
      <c r="I922" s="292"/>
      <c r="J922" s="76"/>
    </row>
    <row r="923" spans="1:10" x14ac:dyDescent="0.25">
      <c r="A923" s="11" t="s">
        <v>298</v>
      </c>
      <c r="B923" s="178">
        <f t="shared" si="74"/>
        <v>0</v>
      </c>
      <c r="D923" s="292"/>
      <c r="E923" s="292" t="s">
        <v>320</v>
      </c>
      <c r="F923" s="292"/>
      <c r="G923" s="238"/>
      <c r="H923" s="292"/>
      <c r="I923" s="292"/>
      <c r="J923" s="76"/>
    </row>
    <row r="924" spans="1:10" x14ac:dyDescent="0.25">
      <c r="A924" s="11" t="s">
        <v>298</v>
      </c>
      <c r="B924" s="178">
        <f t="shared" si="74"/>
        <v>1.5500031000061998E-5</v>
      </c>
      <c r="D924" s="292"/>
      <c r="E924" s="292" t="s">
        <v>369</v>
      </c>
      <c r="F924" s="292">
        <v>100</v>
      </c>
      <c r="G924" s="238">
        <f t="shared" si="75"/>
        <v>3.9370078740157478E-5</v>
      </c>
      <c r="H924" s="292"/>
      <c r="I924" s="292"/>
      <c r="J924" s="76"/>
    </row>
    <row r="925" spans="1:10" x14ac:dyDescent="0.25">
      <c r="A925" s="11" t="s">
        <v>298</v>
      </c>
      <c r="B925" s="178">
        <f t="shared" si="74"/>
        <v>1.2555025110050217E-7</v>
      </c>
      <c r="D925" s="292"/>
      <c r="E925" s="292" t="s">
        <v>342</v>
      </c>
      <c r="F925" s="292">
        <v>9</v>
      </c>
      <c r="G925" s="238">
        <f t="shared" si="75"/>
        <v>3.5433070866141731E-6</v>
      </c>
      <c r="H925" s="292"/>
      <c r="I925" s="292"/>
      <c r="J925" s="76"/>
    </row>
    <row r="926" spans="1:10" x14ac:dyDescent="0.25">
      <c r="A926" s="11" t="s">
        <v>298</v>
      </c>
      <c r="B926" s="178">
        <f t="shared" si="74"/>
        <v>2.3274265298530598E-2</v>
      </c>
      <c r="D926" s="292"/>
      <c r="E926" s="292" t="s">
        <v>273</v>
      </c>
      <c r="F926" s="292">
        <v>3875</v>
      </c>
      <c r="G926" s="238">
        <f t="shared" si="75"/>
        <v>1.5255905511811023E-3</v>
      </c>
      <c r="H926" s="292"/>
      <c r="I926" s="292"/>
      <c r="J926" s="76"/>
    </row>
    <row r="927" spans="1:10" x14ac:dyDescent="0.25">
      <c r="A927" s="11" t="s">
        <v>298</v>
      </c>
      <c r="B927" s="178">
        <f t="shared" si="74"/>
        <v>1.9194247938495876E-2</v>
      </c>
      <c r="D927" s="292"/>
      <c r="E927" s="292" t="s">
        <v>52</v>
      </c>
      <c r="F927" s="292">
        <v>3519</v>
      </c>
      <c r="G927" s="238">
        <f t="shared" si="75"/>
        <v>1.3854330708661417E-3</v>
      </c>
      <c r="H927" s="292"/>
      <c r="I927" s="292"/>
      <c r="J927" s="76"/>
    </row>
    <row r="928" spans="1:10" x14ac:dyDescent="0.25">
      <c r="A928" s="11" t="s">
        <v>298</v>
      </c>
      <c r="B928" s="178">
        <f t="shared" si="74"/>
        <v>4.5348876247752502E-2</v>
      </c>
      <c r="D928" s="292"/>
      <c r="E928" s="292" t="s">
        <v>134</v>
      </c>
      <c r="F928" s="292">
        <v>5409</v>
      </c>
      <c r="G928" s="238">
        <f t="shared" si="75"/>
        <v>2.1295275590551182E-3</v>
      </c>
      <c r="H928" s="292"/>
      <c r="I928" s="292"/>
      <c r="J928" s="76"/>
    </row>
    <row r="929" spans="1:10" x14ac:dyDescent="0.25">
      <c r="A929" s="11" t="s">
        <v>298</v>
      </c>
      <c r="B929" s="178">
        <f t="shared" si="74"/>
        <v>3.3494016988033972E-3</v>
      </c>
      <c r="D929" s="292"/>
      <c r="E929" s="292" t="s">
        <v>19</v>
      </c>
      <c r="F929" s="292">
        <v>1470</v>
      </c>
      <c r="G929" s="238">
        <f t="shared" si="75"/>
        <v>5.7874015748031493E-4</v>
      </c>
      <c r="H929" s="292"/>
      <c r="I929" s="292"/>
      <c r="J929" s="76"/>
    </row>
    <row r="930" spans="1:10" x14ac:dyDescent="0.25">
      <c r="A930" s="11" t="s">
        <v>298</v>
      </c>
      <c r="B930" s="178">
        <f t="shared" si="74"/>
        <v>1.6838638477276954E-2</v>
      </c>
      <c r="D930" s="292"/>
      <c r="E930" s="292" t="s">
        <v>275</v>
      </c>
      <c r="F930" s="292">
        <v>3296</v>
      </c>
      <c r="G930" s="238">
        <f t="shared" si="75"/>
        <v>1.2976377952755905E-3</v>
      </c>
      <c r="H930" s="292"/>
      <c r="I930" s="292"/>
      <c r="J930" s="76"/>
    </row>
    <row r="931" spans="1:10" x14ac:dyDescent="0.25">
      <c r="A931" s="11" t="s">
        <v>298</v>
      </c>
      <c r="B931" s="178">
        <f t="shared" si="74"/>
        <v>7.5950151900303801E-6</v>
      </c>
      <c r="D931" s="292"/>
      <c r="E931" s="292" t="s">
        <v>187</v>
      </c>
      <c r="F931" s="292">
        <v>70</v>
      </c>
      <c r="G931" s="238">
        <f t="shared" si="75"/>
        <v>2.7559055118110236E-5</v>
      </c>
      <c r="H931" s="292"/>
      <c r="I931" s="292"/>
      <c r="J931" s="76"/>
    </row>
    <row r="932" spans="1:10" x14ac:dyDescent="0.25">
      <c r="A932" s="11" t="s">
        <v>298</v>
      </c>
      <c r="B932" s="178">
        <f t="shared" si="74"/>
        <v>6.2000124000248001E-3</v>
      </c>
      <c r="D932" s="292"/>
      <c r="E932" s="292" t="s">
        <v>108</v>
      </c>
      <c r="F932" s="292">
        <v>2000</v>
      </c>
      <c r="G932" s="238">
        <f t="shared" si="75"/>
        <v>7.874015748031496E-4</v>
      </c>
      <c r="H932" s="292"/>
      <c r="I932" s="292"/>
      <c r="J932" s="76"/>
    </row>
    <row r="933" spans="1:10" x14ac:dyDescent="0.25">
      <c r="A933" s="11" t="s">
        <v>298</v>
      </c>
      <c r="B933" s="178">
        <f t="shared" si="74"/>
        <v>7.7584180683861357</v>
      </c>
      <c r="D933" s="292"/>
      <c r="E933" s="292" t="s">
        <v>20</v>
      </c>
      <c r="F933" s="292">
        <v>70749</v>
      </c>
      <c r="G933" s="238">
        <f t="shared" si="75"/>
        <v>2.7853937007874016E-2</v>
      </c>
      <c r="H933" s="292"/>
      <c r="I933" s="292"/>
      <c r="J933" s="76"/>
    </row>
    <row r="934" spans="1:10" x14ac:dyDescent="0.25">
      <c r="A934" s="11" t="s">
        <v>298</v>
      </c>
      <c r="B934" s="178">
        <f t="shared" si="74"/>
        <v>0</v>
      </c>
      <c r="D934" s="292"/>
      <c r="E934" s="292" t="s">
        <v>190</v>
      </c>
      <c r="F934" s="290"/>
      <c r="G934" s="238"/>
      <c r="H934" s="292"/>
      <c r="I934" s="292"/>
      <c r="J934" s="76"/>
    </row>
    <row r="935" spans="1:10" x14ac:dyDescent="0.25">
      <c r="A935" s="11" t="s">
        <v>298</v>
      </c>
      <c r="B935" s="178">
        <f t="shared" si="74"/>
        <v>0.42825172670345341</v>
      </c>
      <c r="D935" s="292"/>
      <c r="E935" s="292" t="s">
        <v>356</v>
      </c>
      <c r="F935" s="292">
        <v>16622</v>
      </c>
      <c r="G935" s="238">
        <f t="shared" si="75"/>
        <v>6.5440944881889765E-3</v>
      </c>
      <c r="H935" s="292"/>
      <c r="I935" s="292"/>
      <c r="J935" s="76"/>
    </row>
    <row r="936" spans="1:10" x14ac:dyDescent="0.25">
      <c r="A936" s="11" t="s">
        <v>298</v>
      </c>
      <c r="B936" s="178">
        <f t="shared" si="74"/>
        <v>0.21243389081778158</v>
      </c>
      <c r="D936" s="292"/>
      <c r="E936" s="292" t="s">
        <v>357</v>
      </c>
      <c r="F936" s="292">
        <v>11707</v>
      </c>
      <c r="G936" s="238">
        <f t="shared" si="75"/>
        <v>4.6090551181102359E-3</v>
      </c>
      <c r="H936" s="292"/>
      <c r="I936" s="292"/>
      <c r="J936" s="76"/>
    </row>
    <row r="937" spans="1:10" x14ac:dyDescent="0.25">
      <c r="A937" s="11" t="s">
        <v>298</v>
      </c>
      <c r="B937" s="178">
        <f t="shared" si="74"/>
        <v>3.130391840783682E-2</v>
      </c>
      <c r="D937" s="292"/>
      <c r="E937" s="292" t="s">
        <v>227</v>
      </c>
      <c r="F937" s="292">
        <v>4494</v>
      </c>
      <c r="G937" s="238">
        <f t="shared" si="75"/>
        <v>1.7692913385826772E-3</v>
      </c>
      <c r="H937" s="292"/>
      <c r="I937" s="292"/>
      <c r="J937" s="76"/>
    </row>
    <row r="938" spans="1:10" x14ac:dyDescent="0.25">
      <c r="A938" s="11" t="s">
        <v>298</v>
      </c>
      <c r="B938" s="178">
        <f t="shared" si="74"/>
        <v>1.5872031744063486E-2</v>
      </c>
      <c r="D938" s="292"/>
      <c r="E938" s="292" t="s">
        <v>9</v>
      </c>
      <c r="F938" s="292">
        <v>3200</v>
      </c>
      <c r="G938" s="238">
        <f t="shared" si="75"/>
        <v>1.2598425196850393E-3</v>
      </c>
      <c r="H938" s="292"/>
      <c r="I938" s="292"/>
      <c r="J938" s="76"/>
    </row>
    <row r="939" spans="1:10" x14ac:dyDescent="0.25">
      <c r="A939" s="11" t="s">
        <v>298</v>
      </c>
      <c r="B939" s="178">
        <f t="shared" si="74"/>
        <v>30.823917107384208</v>
      </c>
      <c r="D939" s="292"/>
      <c r="E939" s="292" t="s">
        <v>23</v>
      </c>
      <c r="F939" s="292">
        <v>141019</v>
      </c>
      <c r="G939" s="238">
        <f t="shared" si="75"/>
        <v>5.5519291338582674E-2</v>
      </c>
      <c r="H939" s="292"/>
      <c r="I939" s="292"/>
      <c r="J939" s="76"/>
    </row>
    <row r="940" spans="1:10" x14ac:dyDescent="0.25">
      <c r="A940" s="11" t="s">
        <v>298</v>
      </c>
      <c r="B940" s="178">
        <f t="shared" si="74"/>
        <v>6.3874077748155508E-5</v>
      </c>
      <c r="D940" s="292"/>
      <c r="E940" s="292" t="s">
        <v>250</v>
      </c>
      <c r="F940" s="292">
        <v>203</v>
      </c>
      <c r="G940" s="238">
        <f t="shared" si="75"/>
        <v>7.9921259842519689E-5</v>
      </c>
      <c r="H940" s="292"/>
      <c r="I940" s="292"/>
      <c r="J940" s="76"/>
    </row>
    <row r="941" spans="1:10" x14ac:dyDescent="0.25">
      <c r="A941" s="11" t="s">
        <v>298</v>
      </c>
      <c r="B941" s="178">
        <f t="shared" si="74"/>
        <v>9.6875193750387502E-5</v>
      </c>
      <c r="D941" s="292"/>
      <c r="E941" s="292" t="s">
        <v>25</v>
      </c>
      <c r="F941" s="292">
        <v>250</v>
      </c>
      <c r="G941" s="238">
        <f t="shared" si="75"/>
        <v>9.8425196850393699E-5</v>
      </c>
      <c r="H941" s="292"/>
      <c r="I941" s="292"/>
      <c r="J941" s="76"/>
    </row>
    <row r="942" spans="1:10" x14ac:dyDescent="0.25">
      <c r="A942" s="11" t="s">
        <v>298</v>
      </c>
      <c r="B942" s="178">
        <f t="shared" si="74"/>
        <v>2.6599603199206405E-5</v>
      </c>
      <c r="D942" s="292"/>
      <c r="E942" s="292" t="s">
        <v>10</v>
      </c>
      <c r="F942" s="292">
        <v>131</v>
      </c>
      <c r="G942" s="238">
        <f t="shared" si="75"/>
        <v>5.1574803149606301E-5</v>
      </c>
      <c r="H942" s="292"/>
      <c r="I942" s="292"/>
      <c r="J942" s="76"/>
    </row>
    <row r="943" spans="1:10" x14ac:dyDescent="0.25">
      <c r="A943" s="11" t="s">
        <v>298</v>
      </c>
      <c r="B943" s="178">
        <f t="shared" si="74"/>
        <v>0.10277830150660301</v>
      </c>
      <c r="D943" s="292"/>
      <c r="E943" s="292" t="s">
        <v>111</v>
      </c>
      <c r="F943" s="292">
        <v>8143</v>
      </c>
      <c r="G943" s="238">
        <f t="shared" si="75"/>
        <v>3.2059055118110235E-3</v>
      </c>
      <c r="H943" s="292"/>
      <c r="I943" s="292"/>
      <c r="J943" s="76"/>
    </row>
    <row r="944" spans="1:10" x14ac:dyDescent="0.25">
      <c r="A944" s="11" t="s">
        <v>298</v>
      </c>
      <c r="B944" s="178">
        <f t="shared" si="74"/>
        <v>0.44795089590179182</v>
      </c>
      <c r="D944" s="292"/>
      <c r="E944" s="292" t="s">
        <v>41</v>
      </c>
      <c r="F944" s="292">
        <v>17000</v>
      </c>
      <c r="G944" s="238">
        <f t="shared" si="75"/>
        <v>6.6929133858267716E-3</v>
      </c>
      <c r="H944" s="292"/>
      <c r="I944" s="292"/>
      <c r="J944" s="76"/>
    </row>
    <row r="945" spans="1:10" x14ac:dyDescent="0.25">
      <c r="A945" s="11" t="s">
        <v>298</v>
      </c>
      <c r="B945" s="178">
        <f t="shared" si="74"/>
        <v>3.6903233306466612E-3</v>
      </c>
      <c r="D945" s="292"/>
      <c r="E945" s="292" t="s">
        <v>176</v>
      </c>
      <c r="F945" s="292">
        <v>1543</v>
      </c>
      <c r="G945" s="238">
        <f t="shared" si="75"/>
        <v>6.0748031496062993E-4</v>
      </c>
      <c r="H945" s="292"/>
      <c r="I945" s="292"/>
      <c r="J945" s="76"/>
    </row>
    <row r="946" spans="1:10" x14ac:dyDescent="0.25">
      <c r="A946" s="11" t="s">
        <v>298</v>
      </c>
      <c r="B946" s="178">
        <f t="shared" si="74"/>
        <v>0</v>
      </c>
      <c r="D946" s="292"/>
      <c r="E946" s="292" t="s">
        <v>220</v>
      </c>
      <c r="F946" s="290"/>
      <c r="G946" s="238"/>
      <c r="H946" s="292"/>
      <c r="I946" s="292"/>
      <c r="J946" s="76"/>
    </row>
    <row r="947" spans="1:10" x14ac:dyDescent="0.25">
      <c r="A947" s="11" t="s">
        <v>298</v>
      </c>
      <c r="B947" s="178">
        <f t="shared" si="74"/>
        <v>4.2711885423770854E-5</v>
      </c>
      <c r="D947" s="292"/>
      <c r="E947" s="292" t="s">
        <v>170</v>
      </c>
      <c r="F947" s="292">
        <v>166</v>
      </c>
      <c r="G947" s="238">
        <f t="shared" si="75"/>
        <v>6.5354330708661422E-5</v>
      </c>
      <c r="H947" s="292"/>
      <c r="I947" s="292"/>
      <c r="J947" s="76"/>
    </row>
    <row r="948" spans="1:10" x14ac:dyDescent="0.25">
      <c r="A948" s="11" t="s">
        <v>298</v>
      </c>
      <c r="B948" s="178">
        <f t="shared" si="74"/>
        <v>0.78301595883191777</v>
      </c>
      <c r="D948" s="292"/>
      <c r="E948" s="292" t="s">
        <v>266</v>
      </c>
      <c r="F948" s="292">
        <v>22476</v>
      </c>
      <c r="G948" s="238">
        <f t="shared" si="75"/>
        <v>8.8488188976377953E-3</v>
      </c>
      <c r="H948" s="292"/>
      <c r="I948" s="292"/>
      <c r="J948" s="76"/>
    </row>
    <row r="949" spans="1:10" x14ac:dyDescent="0.25">
      <c r="A949" s="11" t="s">
        <v>298</v>
      </c>
      <c r="B949" s="178">
        <f t="shared" si="74"/>
        <v>0.1221970379440759</v>
      </c>
      <c r="D949" s="292"/>
      <c r="E949" s="292" t="s">
        <v>154</v>
      </c>
      <c r="F949" s="292">
        <v>8879</v>
      </c>
      <c r="G949" s="238">
        <f t="shared" si="75"/>
        <v>3.4956692913385829E-3</v>
      </c>
      <c r="H949" s="292"/>
      <c r="I949" s="292"/>
      <c r="J949" s="76"/>
    </row>
    <row r="950" spans="1:10" x14ac:dyDescent="0.25">
      <c r="A950" s="11" t="s">
        <v>298</v>
      </c>
      <c r="B950" s="178">
        <f t="shared" si="74"/>
        <v>6.2000124000247995E-7</v>
      </c>
      <c r="D950" s="292"/>
      <c r="E950" s="292" t="s">
        <v>195</v>
      </c>
      <c r="F950" s="292">
        <v>20</v>
      </c>
      <c r="G950" s="238">
        <f t="shared" si="75"/>
        <v>7.8740157480314964E-6</v>
      </c>
      <c r="H950" s="292"/>
      <c r="I950" s="292"/>
      <c r="J950" s="76"/>
    </row>
    <row r="951" spans="1:10" x14ac:dyDescent="0.25">
      <c r="A951" s="11" t="s">
        <v>298</v>
      </c>
      <c r="B951" s="178">
        <f t="shared" si="74"/>
        <v>1.5500031000061999E-7</v>
      </c>
      <c r="D951" s="292"/>
      <c r="E951" s="292" t="s">
        <v>358</v>
      </c>
      <c r="F951" s="292">
        <v>10</v>
      </c>
      <c r="G951" s="238">
        <f t="shared" si="75"/>
        <v>3.9370078740157482E-6</v>
      </c>
      <c r="H951" s="292"/>
      <c r="I951" s="292"/>
      <c r="J951" s="76"/>
    </row>
    <row r="952" spans="1:10" x14ac:dyDescent="0.25">
      <c r="A952" s="11" t="s">
        <v>298</v>
      </c>
      <c r="B952" s="178">
        <f t="shared" si="74"/>
        <v>3.4810157170314333E-2</v>
      </c>
      <c r="D952" s="292"/>
      <c r="E952" s="292" t="s">
        <v>26</v>
      </c>
      <c r="F952" s="292">
        <v>4739</v>
      </c>
      <c r="G952" s="238">
        <f t="shared" si="75"/>
        <v>1.8657480314960629E-3</v>
      </c>
      <c r="H952" s="292"/>
      <c r="I952" s="292"/>
      <c r="J952" s="76"/>
    </row>
    <row r="953" spans="1:10" x14ac:dyDescent="0.25">
      <c r="A953" s="11" t="s">
        <v>298</v>
      </c>
      <c r="B953" s="178">
        <f t="shared" si="74"/>
        <v>3.2138325764151534</v>
      </c>
      <c r="D953" s="292"/>
      <c r="E953" s="292" t="s">
        <v>333</v>
      </c>
      <c r="F953" s="292">
        <v>45535</v>
      </c>
      <c r="G953" s="238">
        <f t="shared" si="75"/>
        <v>1.7927165354330709E-2</v>
      </c>
      <c r="H953" s="292"/>
      <c r="I953" s="292"/>
      <c r="J953" s="76"/>
    </row>
    <row r="954" spans="1:10" s="292" customFormat="1" x14ac:dyDescent="0.25">
      <c r="A954" s="11" t="s">
        <v>298</v>
      </c>
      <c r="B954" s="178">
        <f t="shared" si="74"/>
        <v>0</v>
      </c>
      <c r="C954" s="11"/>
      <c r="E954" s="292" t="s">
        <v>191</v>
      </c>
      <c r="F954" s="290"/>
      <c r="G954" s="238"/>
      <c r="J954" s="76"/>
    </row>
    <row r="955" spans="1:10" x14ac:dyDescent="0.25">
      <c r="A955" s="11" t="s">
        <v>298</v>
      </c>
      <c r="B955" s="178">
        <f t="shared" si="74"/>
        <v>0.64542878665757342</v>
      </c>
      <c r="D955" s="292"/>
      <c r="E955" s="292" t="s">
        <v>56</v>
      </c>
      <c r="F955" s="292">
        <v>20406</v>
      </c>
      <c r="G955" s="238">
        <f t="shared" si="75"/>
        <v>8.0338582677165361E-3</v>
      </c>
      <c r="H955" s="292"/>
      <c r="I955" s="292"/>
      <c r="J955" s="76"/>
    </row>
    <row r="956" spans="1:10" x14ac:dyDescent="0.25">
      <c r="A956" s="11" t="s">
        <v>298</v>
      </c>
      <c r="B956" s="178">
        <f t="shared" si="74"/>
        <v>0.19163023281046562</v>
      </c>
      <c r="D956" s="292"/>
      <c r="E956" s="292" t="s">
        <v>194</v>
      </c>
      <c r="F956" s="292">
        <v>11119</v>
      </c>
      <c r="G956" s="238">
        <f t="shared" si="75"/>
        <v>4.3775590551181102E-3</v>
      </c>
      <c r="H956" s="292"/>
      <c r="I956" s="292"/>
      <c r="J956" s="76"/>
    </row>
    <row r="957" spans="1:10" x14ac:dyDescent="0.25">
      <c r="A957" s="11" t="s">
        <v>298</v>
      </c>
      <c r="B957" s="178">
        <f t="shared" si="74"/>
        <v>5.3797027094054182E-3</v>
      </c>
      <c r="D957" s="292"/>
      <c r="E957" s="292" t="s">
        <v>165</v>
      </c>
      <c r="F957" s="292">
        <v>1863</v>
      </c>
      <c r="G957" s="238">
        <f t="shared" si="75"/>
        <v>7.3346456692913382E-4</v>
      </c>
      <c r="H957" s="292"/>
      <c r="I957" s="292"/>
      <c r="J957" s="76"/>
    </row>
    <row r="958" spans="1:10" x14ac:dyDescent="0.25">
      <c r="A958" s="11" t="s">
        <v>298</v>
      </c>
      <c r="B958" s="178">
        <f t="shared" si="74"/>
        <v>6.1519623039246066E-6</v>
      </c>
      <c r="D958" s="292"/>
      <c r="E958" s="292" t="s">
        <v>27</v>
      </c>
      <c r="F958" s="292">
        <v>63</v>
      </c>
      <c r="G958" s="238">
        <f t="shared" si="75"/>
        <v>2.4803149606299211E-5</v>
      </c>
      <c r="H958" s="292"/>
      <c r="I958" s="292"/>
      <c r="J958" s="76"/>
    </row>
    <row r="959" spans="1:10" x14ac:dyDescent="0.25">
      <c r="A959" s="11" t="s">
        <v>298</v>
      </c>
      <c r="B959" s="178">
        <f t="shared" si="74"/>
        <v>9.7496186992373987E-3</v>
      </c>
      <c r="D959" s="292"/>
      <c r="E959" s="292" t="s">
        <v>84</v>
      </c>
      <c r="F959" s="292">
        <v>2508</v>
      </c>
      <c r="G959" s="238">
        <f t="shared" si="75"/>
        <v>9.8740157480314969E-4</v>
      </c>
      <c r="H959" s="292"/>
      <c r="I959" s="292"/>
      <c r="J959" s="76"/>
    </row>
    <row r="960" spans="1:10" x14ac:dyDescent="0.25">
      <c r="A960" s="11" t="s">
        <v>298</v>
      </c>
      <c r="B960" s="178">
        <f t="shared" si="74"/>
        <v>0.13405976811953624</v>
      </c>
      <c r="D960" s="292"/>
      <c r="E960" s="292" t="s">
        <v>116</v>
      </c>
      <c r="F960" s="292">
        <v>9300</v>
      </c>
      <c r="G960" s="238">
        <f t="shared" si="75"/>
        <v>3.6614173228346459E-3</v>
      </c>
      <c r="H960" s="292"/>
      <c r="I960" s="292"/>
      <c r="J960" s="76"/>
    </row>
    <row r="961" spans="1:10" x14ac:dyDescent="0.25">
      <c r="A961" s="11" t="s">
        <v>298</v>
      </c>
      <c r="B961" s="178">
        <f t="shared" si="74"/>
        <v>1.8331454212908431E-2</v>
      </c>
      <c r="D961" s="292"/>
      <c r="E961" s="292" t="s">
        <v>324</v>
      </c>
      <c r="F961" s="292">
        <v>3439</v>
      </c>
      <c r="G961" s="238">
        <f t="shared" si="75"/>
        <v>1.3539370078740158E-3</v>
      </c>
      <c r="H961" s="292"/>
      <c r="I961" s="292"/>
      <c r="J961" s="76"/>
    </row>
    <row r="962" spans="1:10" x14ac:dyDescent="0.25">
      <c r="A962" s="11" t="s">
        <v>298</v>
      </c>
      <c r="B962" s="178">
        <f t="shared" si="74"/>
        <v>1.39500279000558E-6</v>
      </c>
      <c r="D962" s="292"/>
      <c r="E962" s="292" t="s">
        <v>343</v>
      </c>
      <c r="F962" s="292">
        <v>30</v>
      </c>
      <c r="G962" s="238">
        <f t="shared" si="75"/>
        <v>1.1811023622047245E-5</v>
      </c>
      <c r="H962" s="292"/>
      <c r="I962" s="292"/>
      <c r="J962" s="76"/>
    </row>
    <row r="963" spans="1:10" x14ac:dyDescent="0.25">
      <c r="A963" s="11" t="s">
        <v>298</v>
      </c>
      <c r="B963" s="178">
        <f t="shared" ref="B963:B996" si="76">POWER((F963/$J$897)*100, 2)</f>
        <v>3.8750077500154996E-6</v>
      </c>
      <c r="D963" s="292"/>
      <c r="E963" s="292" t="s">
        <v>139</v>
      </c>
      <c r="F963" s="292">
        <v>50</v>
      </c>
      <c r="G963" s="238">
        <f t="shared" ref="G963:G996" si="77">F963/$J$897</f>
        <v>1.9685039370078739E-5</v>
      </c>
      <c r="H963" s="292"/>
      <c r="I963" s="292"/>
      <c r="J963" s="76"/>
    </row>
    <row r="964" spans="1:10" x14ac:dyDescent="0.25">
      <c r="A964" s="11" t="s">
        <v>298</v>
      </c>
      <c r="B964" s="178">
        <f t="shared" si="76"/>
        <v>1.4895529791059584E-6</v>
      </c>
      <c r="D964" s="292"/>
      <c r="E964" s="292" t="s">
        <v>147</v>
      </c>
      <c r="F964" s="292">
        <v>31</v>
      </c>
      <c r="G964" s="238">
        <f t="shared" si="77"/>
        <v>1.2204724409448819E-5</v>
      </c>
      <c r="H964" s="292"/>
      <c r="I964" s="292"/>
      <c r="J964" s="76"/>
    </row>
    <row r="965" spans="1:10" x14ac:dyDescent="0.25">
      <c r="A965" s="11" t="s">
        <v>298</v>
      </c>
      <c r="B965" s="178">
        <f t="shared" si="76"/>
        <v>0</v>
      </c>
      <c r="D965" s="292"/>
      <c r="E965" s="292" t="s">
        <v>334</v>
      </c>
      <c r="F965" s="292"/>
      <c r="G965" s="238"/>
      <c r="H965" s="292"/>
      <c r="I965" s="292"/>
      <c r="J965" s="76"/>
    </row>
    <row r="966" spans="1:10" x14ac:dyDescent="0.25">
      <c r="A966" s="11" t="s">
        <v>298</v>
      </c>
      <c r="B966" s="178">
        <f t="shared" si="76"/>
        <v>7.1318436108872216</v>
      </c>
      <c r="D966" s="292"/>
      <c r="E966" s="292" t="s">
        <v>184</v>
      </c>
      <c r="F966" s="292">
        <v>67832</v>
      </c>
      <c r="G966" s="238">
        <f t="shared" si="77"/>
        <v>2.6705511811023621E-2</v>
      </c>
      <c r="H966" s="292"/>
      <c r="I966" s="292"/>
      <c r="J966" s="76"/>
    </row>
    <row r="967" spans="1:10" x14ac:dyDescent="0.25">
      <c r="A967" s="11" t="s">
        <v>298</v>
      </c>
      <c r="B967" s="178">
        <f t="shared" si="76"/>
        <v>46.185937071424142</v>
      </c>
      <c r="D967" s="292"/>
      <c r="E967" s="292" t="s">
        <v>92</v>
      </c>
      <c r="F967" s="292">
        <v>172619</v>
      </c>
      <c r="G967" s="238">
        <f t="shared" si="77"/>
        <v>6.7960236220472439E-2</v>
      </c>
      <c r="H967" s="292"/>
      <c r="I967" s="292"/>
      <c r="J967" s="76"/>
    </row>
    <row r="968" spans="1:10" x14ac:dyDescent="0.25">
      <c r="A968" s="11" t="s">
        <v>298</v>
      </c>
      <c r="B968" s="178">
        <f t="shared" si="76"/>
        <v>2.2198653605307213</v>
      </c>
      <c r="D968" s="292"/>
      <c r="E968" s="292" t="s">
        <v>158</v>
      </c>
      <c r="F968" s="292">
        <v>37844</v>
      </c>
      <c r="G968" s="238">
        <f t="shared" si="77"/>
        <v>1.4899212598425197E-2</v>
      </c>
      <c r="H968" s="292"/>
      <c r="I968" s="292"/>
      <c r="J968" s="76"/>
    </row>
    <row r="969" spans="1:10" x14ac:dyDescent="0.25">
      <c r="A969" s="11" t="s">
        <v>298</v>
      </c>
      <c r="B969" s="178">
        <f t="shared" si="76"/>
        <v>1.9644119288238576E-4</v>
      </c>
      <c r="D969" s="292"/>
      <c r="E969" s="292" t="s">
        <v>118</v>
      </c>
      <c r="F969" s="292">
        <v>356</v>
      </c>
      <c r="G969" s="238">
        <f t="shared" si="77"/>
        <v>1.4015748031496062E-4</v>
      </c>
      <c r="H969" s="292"/>
      <c r="I969" s="292"/>
      <c r="J969" s="76"/>
    </row>
    <row r="970" spans="1:10" x14ac:dyDescent="0.25">
      <c r="A970" s="11" t="s">
        <v>298</v>
      </c>
      <c r="B970" s="178">
        <f t="shared" si="76"/>
        <v>3.8750077500155001E-4</v>
      </c>
      <c r="D970" s="292"/>
      <c r="E970" s="292" t="s">
        <v>29</v>
      </c>
      <c r="F970" s="292">
        <v>500</v>
      </c>
      <c r="G970" s="238">
        <f t="shared" si="77"/>
        <v>1.968503937007874E-4</v>
      </c>
      <c r="H970" s="292"/>
      <c r="I970" s="292"/>
      <c r="J970" s="76"/>
    </row>
    <row r="971" spans="1:10" x14ac:dyDescent="0.25">
      <c r="A971" s="11" t="s">
        <v>298</v>
      </c>
      <c r="B971" s="178">
        <f t="shared" si="76"/>
        <v>44.830932829065652</v>
      </c>
      <c r="D971" s="292"/>
      <c r="E971" s="292" t="s">
        <v>16</v>
      </c>
      <c r="F971" s="292">
        <v>170068</v>
      </c>
      <c r="G971" s="238">
        <f t="shared" si="77"/>
        <v>6.695590551181102E-2</v>
      </c>
      <c r="H971" s="292"/>
      <c r="I971" s="292"/>
      <c r="J971" s="76"/>
    </row>
    <row r="972" spans="1:10" x14ac:dyDescent="0.25">
      <c r="A972" s="11" t="s">
        <v>298</v>
      </c>
      <c r="B972" s="178">
        <f t="shared" si="76"/>
        <v>6.2000124000247996E-9</v>
      </c>
      <c r="D972" s="292"/>
      <c r="E972" s="292" t="s">
        <v>272</v>
      </c>
      <c r="F972" s="292">
        <v>2</v>
      </c>
      <c r="G972" s="238">
        <f t="shared" si="77"/>
        <v>7.8740157480314961E-7</v>
      </c>
      <c r="H972" s="292"/>
      <c r="I972" s="292"/>
      <c r="J972" s="76"/>
    </row>
    <row r="973" spans="1:10" x14ac:dyDescent="0.25">
      <c r="A973" s="11" t="s">
        <v>298</v>
      </c>
      <c r="B973" s="178">
        <f t="shared" si="76"/>
        <v>0.11918804792609586</v>
      </c>
      <c r="D973" s="292"/>
      <c r="E973" s="292" t="s">
        <v>54</v>
      </c>
      <c r="F973" s="292">
        <v>8769</v>
      </c>
      <c r="G973" s="238">
        <f t="shared" si="77"/>
        <v>3.4523622047244094E-3</v>
      </c>
      <c r="H973" s="292"/>
      <c r="I973" s="292"/>
      <c r="J973" s="76"/>
    </row>
    <row r="974" spans="1:10" x14ac:dyDescent="0.25">
      <c r="A974" s="11" t="s">
        <v>298</v>
      </c>
      <c r="B974" s="178">
        <f t="shared" si="76"/>
        <v>5.5800111600223194E-4</v>
      </c>
      <c r="D974" s="292"/>
      <c r="E974" s="292" t="s">
        <v>159</v>
      </c>
      <c r="F974" s="292">
        <v>600</v>
      </c>
      <c r="G974" s="238">
        <f t="shared" si="77"/>
        <v>2.3622047244094488E-4</v>
      </c>
      <c r="H974" s="292"/>
      <c r="I974" s="292"/>
      <c r="J974" s="76"/>
    </row>
    <row r="975" spans="1:10" x14ac:dyDescent="0.25">
      <c r="A975" s="11" t="s">
        <v>298</v>
      </c>
      <c r="B975" s="178">
        <f t="shared" si="76"/>
        <v>2.4800049600099197E-4</v>
      </c>
      <c r="D975" s="292"/>
      <c r="E975" s="292" t="s">
        <v>359</v>
      </c>
      <c r="F975" s="292">
        <v>400</v>
      </c>
      <c r="G975" s="238">
        <f t="shared" si="77"/>
        <v>1.5748031496062991E-4</v>
      </c>
      <c r="H975" s="292"/>
      <c r="I975" s="292"/>
      <c r="J975" s="76"/>
    </row>
    <row r="976" spans="1:10" x14ac:dyDescent="0.25">
      <c r="A976" s="11" t="s">
        <v>298</v>
      </c>
      <c r="B976" s="178">
        <f t="shared" si="76"/>
        <v>5.5800111600223199E-8</v>
      </c>
      <c r="D976" s="292"/>
      <c r="E976" s="292" t="s">
        <v>30</v>
      </c>
      <c r="F976" s="292">
        <v>6</v>
      </c>
      <c r="G976" s="238">
        <f t="shared" si="77"/>
        <v>2.3622047244094487E-6</v>
      </c>
      <c r="H976" s="292"/>
      <c r="I976" s="292"/>
      <c r="J976" s="76"/>
    </row>
    <row r="977" spans="1:10" x14ac:dyDescent="0.25">
      <c r="A977" s="11" t="s">
        <v>298</v>
      </c>
      <c r="B977" s="178">
        <f t="shared" si="76"/>
        <v>3.8750077500154996E-6</v>
      </c>
      <c r="D977" s="292"/>
      <c r="E977" s="292" t="s">
        <v>120</v>
      </c>
      <c r="F977" s="292">
        <v>50</v>
      </c>
      <c r="G977" s="238">
        <f t="shared" si="77"/>
        <v>1.9685039370078739E-5</v>
      </c>
      <c r="H977" s="292"/>
      <c r="I977" s="292"/>
      <c r="J977" s="76"/>
    </row>
    <row r="978" spans="1:10" x14ac:dyDescent="0.25">
      <c r="A978" s="11" t="s">
        <v>298</v>
      </c>
      <c r="B978" s="178">
        <f t="shared" si="76"/>
        <v>1.5500031000061998E-5</v>
      </c>
      <c r="D978" s="292"/>
      <c r="E978" s="292" t="s">
        <v>328</v>
      </c>
      <c r="F978" s="292">
        <v>100</v>
      </c>
      <c r="G978" s="238">
        <f t="shared" si="77"/>
        <v>3.9370078740157478E-5</v>
      </c>
      <c r="H978" s="292"/>
      <c r="I978" s="292"/>
      <c r="J978" s="76"/>
    </row>
    <row r="979" spans="1:10" x14ac:dyDescent="0.25">
      <c r="A979" s="11" t="s">
        <v>298</v>
      </c>
      <c r="B979" s="178">
        <f t="shared" si="76"/>
        <v>215.99741149482293</v>
      </c>
      <c r="D979" s="292"/>
      <c r="E979" s="292" t="s">
        <v>121</v>
      </c>
      <c r="F979" s="292">
        <v>373300</v>
      </c>
      <c r="G979" s="238">
        <f t="shared" si="77"/>
        <v>0.14696850393700786</v>
      </c>
      <c r="H979" s="292"/>
      <c r="I979" s="292"/>
      <c r="J979" s="76"/>
    </row>
    <row r="980" spans="1:10" x14ac:dyDescent="0.25">
      <c r="A980" s="11" t="s">
        <v>298</v>
      </c>
      <c r="B980" s="178">
        <f t="shared" si="76"/>
        <v>4.4564207328414658E-2</v>
      </c>
      <c r="D980" s="292"/>
      <c r="E980" s="292" t="s">
        <v>32</v>
      </c>
      <c r="F980" s="292">
        <v>5362</v>
      </c>
      <c r="G980" s="238">
        <f t="shared" si="77"/>
        <v>2.1110236220472441E-3</v>
      </c>
      <c r="H980" s="292"/>
      <c r="I980" s="292"/>
      <c r="J980" s="76"/>
    </row>
    <row r="981" spans="1:10" x14ac:dyDescent="0.25">
      <c r="A981" s="11" t="s">
        <v>298</v>
      </c>
      <c r="B981" s="178">
        <f t="shared" si="76"/>
        <v>4.0410496620993247E-2</v>
      </c>
      <c r="D981" s="292"/>
      <c r="E981" s="292" t="s">
        <v>360</v>
      </c>
      <c r="F981" s="292">
        <v>5106</v>
      </c>
      <c r="G981" s="238">
        <f t="shared" si="77"/>
        <v>2.010236220472441E-3</v>
      </c>
      <c r="H981" s="292"/>
      <c r="I981" s="292"/>
      <c r="J981" s="76"/>
    </row>
    <row r="982" spans="1:10" x14ac:dyDescent="0.25">
      <c r="A982" s="11" t="s">
        <v>298</v>
      </c>
      <c r="B982" s="178">
        <f t="shared" si="76"/>
        <v>1.3950027900055798E-4</v>
      </c>
      <c r="D982" s="292"/>
      <c r="E982" s="292" t="s">
        <v>11</v>
      </c>
      <c r="F982" s="292">
        <v>300</v>
      </c>
      <c r="G982" s="238">
        <f t="shared" si="77"/>
        <v>1.1811023622047244E-4</v>
      </c>
      <c r="H982" s="292"/>
      <c r="I982" s="292"/>
      <c r="J982" s="76"/>
    </row>
    <row r="983" spans="1:10" x14ac:dyDescent="0.25">
      <c r="A983" s="11" t="s">
        <v>298</v>
      </c>
      <c r="B983" s="178">
        <f t="shared" si="76"/>
        <v>2.865955731911464E-2</v>
      </c>
      <c r="D983" s="292"/>
      <c r="E983" s="292" t="s">
        <v>361</v>
      </c>
      <c r="F983" s="292">
        <v>4300</v>
      </c>
      <c r="G983" s="238">
        <f t="shared" si="77"/>
        <v>1.6929133858267717E-3</v>
      </c>
      <c r="H983" s="292"/>
      <c r="I983" s="292"/>
      <c r="J983" s="76"/>
    </row>
    <row r="984" spans="1:10" x14ac:dyDescent="0.25">
      <c r="A984" s="11" t="s">
        <v>298</v>
      </c>
      <c r="B984" s="178">
        <f t="shared" si="76"/>
        <v>0</v>
      </c>
      <c r="D984" s="292"/>
      <c r="E984" s="292" t="s">
        <v>362</v>
      </c>
      <c r="F984" s="292"/>
      <c r="G984" s="238"/>
      <c r="H984" s="292"/>
      <c r="I984" s="292"/>
      <c r="J984" s="76"/>
    </row>
    <row r="985" spans="1:10" x14ac:dyDescent="0.25">
      <c r="A985" s="11" t="s">
        <v>298</v>
      </c>
      <c r="B985" s="178">
        <f t="shared" si="76"/>
        <v>1.1299522599045196E-2</v>
      </c>
      <c r="D985" s="292"/>
      <c r="E985" s="292" t="s">
        <v>140</v>
      </c>
      <c r="F985" s="292">
        <v>2700</v>
      </c>
      <c r="G985" s="238">
        <f t="shared" si="77"/>
        <v>1.0629921259842519E-3</v>
      </c>
      <c r="H985" s="292"/>
      <c r="I985" s="292"/>
      <c r="J985" s="76"/>
    </row>
    <row r="986" spans="1:10" x14ac:dyDescent="0.25">
      <c r="A986" s="11" t="s">
        <v>298</v>
      </c>
      <c r="B986" s="178">
        <f t="shared" si="76"/>
        <v>3.5738860499720997</v>
      </c>
      <c r="D986" s="292"/>
      <c r="E986" s="292" t="s">
        <v>363</v>
      </c>
      <c r="F986" s="292">
        <v>48018</v>
      </c>
      <c r="G986" s="238">
        <f t="shared" si="77"/>
        <v>1.890472440944882E-2</v>
      </c>
      <c r="H986" s="292"/>
      <c r="I986" s="292"/>
      <c r="J986" s="76"/>
    </row>
    <row r="987" spans="1:10" x14ac:dyDescent="0.25">
      <c r="A987" s="11" t="s">
        <v>298</v>
      </c>
      <c r="B987" s="178">
        <f t="shared" si="76"/>
        <v>2.824781604563209E-2</v>
      </c>
      <c r="D987" s="292"/>
      <c r="E987" s="292" t="s">
        <v>161</v>
      </c>
      <c r="F987" s="292">
        <v>4269</v>
      </c>
      <c r="G987" s="238">
        <f t="shared" si="77"/>
        <v>1.6807086614173228E-3</v>
      </c>
      <c r="H987" s="292"/>
      <c r="I987" s="292"/>
      <c r="J987" s="76"/>
    </row>
    <row r="988" spans="1:10" x14ac:dyDescent="0.25">
      <c r="A988" s="11" t="s">
        <v>298</v>
      </c>
      <c r="B988" s="178">
        <f t="shared" si="76"/>
        <v>6.5487630975261946E-2</v>
      </c>
      <c r="D988" s="292"/>
      <c r="E988" s="292" t="s">
        <v>31</v>
      </c>
      <c r="F988" s="292">
        <v>6500</v>
      </c>
      <c r="G988" s="238">
        <f t="shared" si="77"/>
        <v>2.5590551181102362E-3</v>
      </c>
      <c r="H988" s="292"/>
      <c r="I988" s="292"/>
      <c r="J988" s="76"/>
    </row>
    <row r="989" spans="1:10" x14ac:dyDescent="0.25">
      <c r="A989" s="11" t="s">
        <v>298</v>
      </c>
      <c r="B989" s="178">
        <f t="shared" si="76"/>
        <v>2.4800049600099198E-6</v>
      </c>
      <c r="D989" s="292"/>
      <c r="E989" s="292" t="s">
        <v>193</v>
      </c>
      <c r="F989" s="290">
        <v>40</v>
      </c>
      <c r="G989" s="238">
        <f t="shared" si="77"/>
        <v>1.5748031496062993E-5</v>
      </c>
      <c r="H989" s="292"/>
      <c r="I989" s="292"/>
      <c r="J989" s="76"/>
    </row>
    <row r="990" spans="1:10" x14ac:dyDescent="0.25">
      <c r="A990" s="11" t="s">
        <v>298</v>
      </c>
      <c r="B990" s="178">
        <f t="shared" si="76"/>
        <v>118.93018786037572</v>
      </c>
      <c r="D990" s="292"/>
      <c r="E990" s="292" t="s">
        <v>38</v>
      </c>
      <c r="F990" s="292">
        <v>277000</v>
      </c>
      <c r="G990" s="238">
        <f t="shared" si="77"/>
        <v>0.10905511811023622</v>
      </c>
      <c r="H990" s="292"/>
      <c r="I990" s="292"/>
      <c r="J990" s="76"/>
    </row>
    <row r="991" spans="1:10" x14ac:dyDescent="0.25">
      <c r="A991" s="11" t="s">
        <v>298</v>
      </c>
      <c r="B991" s="178">
        <f t="shared" si="76"/>
        <v>3.4875069750139498E-3</v>
      </c>
      <c r="D991" s="292"/>
      <c r="E991" s="292" t="s">
        <v>341</v>
      </c>
      <c r="F991" s="292">
        <v>1500</v>
      </c>
      <c r="G991" s="238">
        <f t="shared" si="77"/>
        <v>5.905511811023622E-4</v>
      </c>
      <c r="H991" s="292"/>
      <c r="I991" s="292"/>
      <c r="J991" s="76"/>
    </row>
    <row r="992" spans="1:10" x14ac:dyDescent="0.25">
      <c r="A992" s="11" t="s">
        <v>298</v>
      </c>
      <c r="B992" s="178">
        <f t="shared" si="76"/>
        <v>12.55502511005022</v>
      </c>
      <c r="D992" s="292"/>
      <c r="E992" s="292" t="s">
        <v>364</v>
      </c>
      <c r="F992" s="292">
        <v>90000</v>
      </c>
      <c r="G992" s="238">
        <f t="shared" si="77"/>
        <v>3.5433070866141732E-2</v>
      </c>
      <c r="H992" s="292"/>
      <c r="I992" s="292"/>
      <c r="J992" s="76"/>
    </row>
    <row r="993" spans="1:10" x14ac:dyDescent="0.25">
      <c r="A993" s="11" t="s">
        <v>298</v>
      </c>
      <c r="B993" s="178">
        <f t="shared" si="76"/>
        <v>9.6735693471386941E-2</v>
      </c>
      <c r="D993" s="292"/>
      <c r="E993" s="292" t="s">
        <v>12</v>
      </c>
      <c r="F993" s="292">
        <v>7900</v>
      </c>
      <c r="G993" s="238">
        <f t="shared" si="77"/>
        <v>3.1102362204724408E-3</v>
      </c>
      <c r="H993" s="292"/>
      <c r="I993" s="292"/>
      <c r="J993" s="76"/>
    </row>
    <row r="994" spans="1:10" x14ac:dyDescent="0.25">
      <c r="A994" s="11" t="s">
        <v>298</v>
      </c>
      <c r="B994" s="178">
        <f t="shared" si="76"/>
        <v>6.2000124000248001E-3</v>
      </c>
      <c r="D994" s="292"/>
      <c r="E994" s="292" t="s">
        <v>47</v>
      </c>
      <c r="F994" s="292">
        <v>2000</v>
      </c>
      <c r="G994" s="238">
        <f t="shared" si="77"/>
        <v>7.874015748031496E-4</v>
      </c>
      <c r="H994" s="292"/>
      <c r="I994" s="292"/>
      <c r="J994" s="76"/>
    </row>
    <row r="995" spans="1:10" x14ac:dyDescent="0.25">
      <c r="A995" s="11" t="s">
        <v>298</v>
      </c>
      <c r="B995" s="178">
        <f t="shared" si="76"/>
        <v>0</v>
      </c>
      <c r="D995" s="292"/>
      <c r="E995" s="292" t="s">
        <v>89</v>
      </c>
      <c r="F995" s="292"/>
      <c r="G995" s="238"/>
      <c r="H995" s="292"/>
      <c r="I995" s="292"/>
      <c r="J995" s="76"/>
    </row>
    <row r="996" spans="1:10" x14ac:dyDescent="0.25">
      <c r="A996" s="150" t="s">
        <v>298</v>
      </c>
      <c r="B996" s="131">
        <f t="shared" si="76"/>
        <v>0.24467433814867628</v>
      </c>
      <c r="C996" s="150"/>
      <c r="D996" s="12"/>
      <c r="E996" s="12" t="s">
        <v>86</v>
      </c>
      <c r="F996" s="12">
        <v>12564</v>
      </c>
      <c r="G996" s="237">
        <f t="shared" si="77"/>
        <v>4.9464566929133856E-3</v>
      </c>
      <c r="H996" s="12"/>
      <c r="I996" s="12"/>
      <c r="J996" s="147"/>
    </row>
    <row r="997" spans="1:10" x14ac:dyDescent="0.25">
      <c r="A997" s="11" t="s">
        <v>300</v>
      </c>
      <c r="B997" s="178">
        <f>POWER((F997/$J$997)*100, 2)</f>
        <v>103.49827926091751</v>
      </c>
      <c r="C997" s="11">
        <f>SUM(B997:B1010)</f>
        <v>2497.8950182097633</v>
      </c>
      <c r="D997" s="298"/>
      <c r="E997" s="298" t="s">
        <v>97</v>
      </c>
      <c r="F997" s="298">
        <v>176</v>
      </c>
      <c r="G997" s="238">
        <f>F997/$J$997</f>
        <v>0.10173410404624278</v>
      </c>
      <c r="H997" s="298"/>
      <c r="I997" s="298"/>
      <c r="J997" s="76">
        <v>1730</v>
      </c>
    </row>
    <row r="998" spans="1:10" x14ac:dyDescent="0.25">
      <c r="A998" s="11" t="s">
        <v>300</v>
      </c>
      <c r="B998" s="178">
        <f t="shared" ref="B998:B1010" si="78">POWER((F998/$J$997)*100, 2)</f>
        <v>1243.275752614521</v>
      </c>
      <c r="D998" s="298"/>
      <c r="E998" s="298" t="s">
        <v>15</v>
      </c>
      <c r="F998" s="298">
        <v>610</v>
      </c>
      <c r="G998" s="238">
        <f t="shared" ref="G998:G1008" si="79">F998/$J$997</f>
        <v>0.35260115606936415</v>
      </c>
      <c r="H998" s="298"/>
      <c r="I998" s="298"/>
      <c r="J998" s="76"/>
    </row>
    <row r="999" spans="1:10" x14ac:dyDescent="0.25">
      <c r="A999" s="11" t="s">
        <v>300</v>
      </c>
      <c r="B999" s="178">
        <f t="shared" si="78"/>
        <v>2.0882755855524744</v>
      </c>
      <c r="D999" s="298"/>
      <c r="E999" s="298" t="s">
        <v>134</v>
      </c>
      <c r="F999" s="298">
        <v>25</v>
      </c>
      <c r="G999" s="238">
        <f t="shared" si="79"/>
        <v>1.4450867052023121E-2</v>
      </c>
      <c r="H999" s="298"/>
      <c r="I999" s="298"/>
      <c r="J999" s="76"/>
    </row>
    <row r="1000" spans="1:10" x14ac:dyDescent="0.25">
      <c r="A1000" s="11" t="s">
        <v>300</v>
      </c>
      <c r="B1000" s="178">
        <f t="shared" si="78"/>
        <v>300.7116843195563</v>
      </c>
      <c r="D1000" s="298"/>
      <c r="E1000" s="298" t="s">
        <v>266</v>
      </c>
      <c r="F1000" s="298">
        <v>300</v>
      </c>
      <c r="G1000" s="238">
        <f t="shared" si="79"/>
        <v>0.17341040462427745</v>
      </c>
      <c r="H1000" s="298"/>
      <c r="I1000" s="298"/>
      <c r="J1000" s="76"/>
    </row>
    <row r="1001" spans="1:10" x14ac:dyDescent="0.25">
      <c r="A1001" s="11" t="s">
        <v>300</v>
      </c>
      <c r="B1001" s="178">
        <f t="shared" si="78"/>
        <v>0.75177921079889054</v>
      </c>
      <c r="D1001" s="298"/>
      <c r="E1001" s="298" t="s">
        <v>56</v>
      </c>
      <c r="F1001" s="298">
        <v>15</v>
      </c>
      <c r="G1001" s="238">
        <f t="shared" si="79"/>
        <v>8.670520231213872E-3</v>
      </c>
      <c r="H1001" s="298"/>
      <c r="I1001" s="298"/>
      <c r="J1001" s="76"/>
    </row>
    <row r="1002" spans="1:10" x14ac:dyDescent="0.25">
      <c r="A1002" s="11" t="s">
        <v>300</v>
      </c>
      <c r="B1002" s="178">
        <f t="shared" si="78"/>
        <v>0.3341240936883958</v>
      </c>
      <c r="D1002" s="298"/>
      <c r="E1002" s="298" t="s">
        <v>165</v>
      </c>
      <c r="F1002" s="298">
        <v>10</v>
      </c>
      <c r="G1002" s="238">
        <f t="shared" si="79"/>
        <v>5.7803468208092483E-3</v>
      </c>
      <c r="H1002" s="298"/>
      <c r="I1002" s="298"/>
      <c r="J1002" s="76"/>
    </row>
    <row r="1003" spans="1:10" s="298" customFormat="1" x14ac:dyDescent="0.25">
      <c r="A1003" s="11" t="s">
        <v>300</v>
      </c>
      <c r="B1003" s="178">
        <f t="shared" si="78"/>
        <v>0.56466971833338897</v>
      </c>
      <c r="C1003" s="11"/>
      <c r="E1003" s="298" t="s">
        <v>92</v>
      </c>
      <c r="F1003" s="298">
        <v>13</v>
      </c>
      <c r="G1003" s="238">
        <f t="shared" si="79"/>
        <v>7.5144508670520228E-3</v>
      </c>
      <c r="J1003" s="76"/>
    </row>
    <row r="1004" spans="1:10" x14ac:dyDescent="0.25">
      <c r="A1004" s="11" t="s">
        <v>300</v>
      </c>
      <c r="B1004" s="178">
        <f t="shared" si="78"/>
        <v>8.3531023422098976</v>
      </c>
      <c r="D1004" s="298"/>
      <c r="E1004" s="298" t="s">
        <v>16</v>
      </c>
      <c r="F1004" s="298">
        <v>50</v>
      </c>
      <c r="G1004" s="238">
        <f t="shared" si="79"/>
        <v>2.8901734104046242E-2</v>
      </c>
      <c r="H1004" s="298"/>
      <c r="I1004" s="298"/>
      <c r="J1004" s="76"/>
    </row>
    <row r="1005" spans="1:10" x14ac:dyDescent="0.25">
      <c r="A1005" s="11" t="s">
        <v>300</v>
      </c>
      <c r="B1005" s="178">
        <f t="shared" si="78"/>
        <v>0</v>
      </c>
      <c r="D1005" s="298"/>
      <c r="E1005" s="298" t="s">
        <v>120</v>
      </c>
      <c r="F1005" s="298"/>
      <c r="G1005" s="238"/>
      <c r="H1005" s="298"/>
      <c r="I1005" s="298"/>
      <c r="J1005" s="76"/>
    </row>
    <row r="1006" spans="1:10" x14ac:dyDescent="0.25">
      <c r="A1006" s="11" t="s">
        <v>300</v>
      </c>
      <c r="B1006" s="178">
        <f t="shared" si="78"/>
        <v>0</v>
      </c>
      <c r="D1006" s="298"/>
      <c r="E1006" s="298" t="s">
        <v>173</v>
      </c>
      <c r="F1006" s="298"/>
      <c r="G1006" s="238"/>
      <c r="H1006" s="298"/>
      <c r="I1006" s="298"/>
      <c r="J1006" s="76"/>
    </row>
    <row r="1007" spans="1:10" x14ac:dyDescent="0.25">
      <c r="A1007" s="11" t="s">
        <v>300</v>
      </c>
      <c r="B1007" s="178">
        <f t="shared" si="78"/>
        <v>835.31023422098974</v>
      </c>
      <c r="D1007" s="298"/>
      <c r="E1007" s="298" t="s">
        <v>32</v>
      </c>
      <c r="F1007" s="298">
        <v>500</v>
      </c>
      <c r="G1007" s="238">
        <f t="shared" si="79"/>
        <v>0.28901734104046245</v>
      </c>
      <c r="H1007" s="298"/>
      <c r="I1007" s="298"/>
      <c r="J1007" s="76"/>
    </row>
    <row r="1008" spans="1:10" x14ac:dyDescent="0.25">
      <c r="A1008" s="11" t="s">
        <v>300</v>
      </c>
      <c r="B1008" s="178">
        <f t="shared" si="78"/>
        <v>3.0071168431955622</v>
      </c>
      <c r="D1008" s="298"/>
      <c r="E1008" s="298" t="s">
        <v>140</v>
      </c>
      <c r="F1008" s="298">
        <v>30</v>
      </c>
      <c r="G1008" s="238">
        <f t="shared" si="79"/>
        <v>1.7341040462427744E-2</v>
      </c>
      <c r="H1008" s="298"/>
      <c r="I1008" s="298"/>
      <c r="J1008" s="76"/>
    </row>
    <row r="1009" spans="1:10" x14ac:dyDescent="0.25">
      <c r="A1009" s="11" t="s">
        <v>300</v>
      </c>
      <c r="B1009" s="178">
        <f t="shared" si="78"/>
        <v>0</v>
      </c>
      <c r="D1009" s="298"/>
      <c r="E1009" s="298" t="s">
        <v>126</v>
      </c>
      <c r="F1009" s="298"/>
      <c r="G1009" s="238"/>
      <c r="H1009" s="298"/>
      <c r="I1009" s="298"/>
      <c r="J1009" s="76"/>
    </row>
    <row r="1010" spans="1:10" x14ac:dyDescent="0.25">
      <c r="A1010" s="150" t="s">
        <v>300</v>
      </c>
      <c r="B1010" s="131">
        <f t="shared" si="78"/>
        <v>0</v>
      </c>
      <c r="C1010" s="150"/>
      <c r="D1010" s="12"/>
      <c r="E1010" s="12" t="s">
        <v>38</v>
      </c>
      <c r="F1010" s="12"/>
      <c r="G1010" s="237"/>
      <c r="H1010" s="12"/>
      <c r="I1010" s="12"/>
      <c r="J1010" s="147"/>
    </row>
    <row r="1011" spans="1:10" x14ac:dyDescent="0.25">
      <c r="A1011" s="11" t="s">
        <v>302</v>
      </c>
      <c r="B1011" s="178">
        <f>POWER((F1011/$J$1011)*100, 2)</f>
        <v>0</v>
      </c>
      <c r="C1011" s="11">
        <f>SUM(B1011:B1054)</f>
        <v>1704.1678291650392</v>
      </c>
      <c r="D1011" s="300"/>
      <c r="E1011" s="300" t="s">
        <v>97</v>
      </c>
      <c r="F1011" s="299"/>
      <c r="G1011" s="238"/>
      <c r="H1011" s="300"/>
      <c r="I1011" s="300"/>
      <c r="J1011" s="76">
        <v>3200000</v>
      </c>
    </row>
    <row r="1012" spans="1:10" x14ac:dyDescent="0.25">
      <c r="A1012" s="11" t="s">
        <v>302</v>
      </c>
      <c r="B1012" s="178">
        <f t="shared" ref="B1012:B1054" si="80">POWER((F1012/$J$1011)*100, 2)</f>
        <v>0.14248265722656248</v>
      </c>
      <c r="D1012" s="300"/>
      <c r="E1012" s="300" t="s">
        <v>81</v>
      </c>
      <c r="F1012" s="300">
        <v>12079</v>
      </c>
      <c r="G1012" s="238">
        <f t="shared" ref="G1012:G1054" si="81">F1012/$J$1011</f>
        <v>3.7746874999999998E-3</v>
      </c>
      <c r="H1012" s="300"/>
      <c r="I1012" s="300"/>
      <c r="J1012" s="76"/>
    </row>
    <row r="1013" spans="1:10" x14ac:dyDescent="0.25">
      <c r="A1013" s="11" t="s">
        <v>302</v>
      </c>
      <c r="B1013" s="178">
        <f t="shared" si="80"/>
        <v>462.25</v>
      </c>
      <c r="D1013" s="300"/>
      <c r="E1013" s="300" t="s">
        <v>5</v>
      </c>
      <c r="F1013" s="300">
        <v>688000</v>
      </c>
      <c r="G1013" s="238">
        <f t="shared" si="81"/>
        <v>0.215</v>
      </c>
      <c r="H1013" s="300"/>
      <c r="I1013" s="300"/>
      <c r="J1013" s="76"/>
    </row>
    <row r="1014" spans="1:10" x14ac:dyDescent="0.25">
      <c r="A1014" s="11" t="s">
        <v>302</v>
      </c>
      <c r="B1014" s="178">
        <f t="shared" si="80"/>
        <v>9.264414062500001E-2</v>
      </c>
      <c r="D1014" s="300"/>
      <c r="E1014" s="300" t="s">
        <v>93</v>
      </c>
      <c r="F1014" s="300">
        <v>9740</v>
      </c>
      <c r="G1014" s="238">
        <f t="shared" si="81"/>
        <v>3.04375E-3</v>
      </c>
      <c r="H1014" s="300"/>
      <c r="I1014" s="300"/>
      <c r="J1014" s="76"/>
    </row>
    <row r="1015" spans="1:10" x14ac:dyDescent="0.25">
      <c r="A1015" s="11" t="s">
        <v>302</v>
      </c>
      <c r="B1015" s="178">
        <f t="shared" si="80"/>
        <v>0</v>
      </c>
      <c r="D1015" s="300"/>
      <c r="E1015" s="300" t="s">
        <v>372</v>
      </c>
      <c r="F1015" s="299"/>
      <c r="G1015" s="238"/>
      <c r="H1015" s="300"/>
      <c r="I1015" s="300"/>
      <c r="J1015" s="76"/>
    </row>
    <row r="1016" spans="1:10" x14ac:dyDescent="0.25">
      <c r="A1016" s="11" t="s">
        <v>302</v>
      </c>
      <c r="B1016" s="178">
        <f t="shared" si="80"/>
        <v>0.11080576562500002</v>
      </c>
      <c r="D1016" s="300"/>
      <c r="E1016" s="300" t="s">
        <v>6</v>
      </c>
      <c r="F1016" s="300">
        <v>10652</v>
      </c>
      <c r="G1016" s="238">
        <f t="shared" si="81"/>
        <v>3.3287500000000001E-3</v>
      </c>
      <c r="H1016" s="300"/>
      <c r="I1016" s="300"/>
      <c r="J1016" s="76"/>
    </row>
    <row r="1017" spans="1:10" x14ac:dyDescent="0.25">
      <c r="A1017" s="11" t="s">
        <v>302</v>
      </c>
      <c r="B1017" s="178">
        <f t="shared" si="80"/>
        <v>0.2822265625</v>
      </c>
      <c r="D1017" s="300"/>
      <c r="E1017" s="300" t="s">
        <v>101</v>
      </c>
      <c r="F1017" s="300">
        <v>17000</v>
      </c>
      <c r="G1017" s="238">
        <f t="shared" si="81"/>
        <v>5.3125000000000004E-3</v>
      </c>
      <c r="H1017" s="300"/>
      <c r="I1017" s="300"/>
      <c r="J1017" s="76"/>
    </row>
    <row r="1018" spans="1:10" x14ac:dyDescent="0.25">
      <c r="A1018" s="11" t="s">
        <v>302</v>
      </c>
      <c r="B1018" s="178">
        <f t="shared" si="80"/>
        <v>3.90625E-3</v>
      </c>
      <c r="D1018" s="300"/>
      <c r="E1018" s="300" t="s">
        <v>102</v>
      </c>
      <c r="F1018" s="300">
        <v>2000</v>
      </c>
      <c r="G1018" s="238">
        <f t="shared" si="81"/>
        <v>6.2500000000000001E-4</v>
      </c>
      <c r="H1018" s="300"/>
      <c r="I1018" s="300"/>
      <c r="J1018" s="76"/>
    </row>
    <row r="1019" spans="1:10" x14ac:dyDescent="0.25">
      <c r="A1019" s="11" t="s">
        <v>302</v>
      </c>
      <c r="B1019" s="178">
        <f t="shared" si="80"/>
        <v>6.4490602500000014</v>
      </c>
      <c r="D1019" s="300"/>
      <c r="E1019" s="300" t="s">
        <v>82</v>
      </c>
      <c r="F1019" s="300">
        <v>81264</v>
      </c>
      <c r="G1019" s="238">
        <f t="shared" si="81"/>
        <v>2.5395000000000001E-2</v>
      </c>
      <c r="H1019" s="300"/>
      <c r="I1019" s="300"/>
      <c r="J1019" s="76"/>
    </row>
    <row r="1020" spans="1:10" x14ac:dyDescent="0.25">
      <c r="A1020" s="11" t="s">
        <v>302</v>
      </c>
      <c r="B1020" s="178">
        <f t="shared" si="80"/>
        <v>2.8123134765624994E-3</v>
      </c>
      <c r="D1020" s="300"/>
      <c r="E1020" s="300" t="s">
        <v>83</v>
      </c>
      <c r="F1020" s="299">
        <v>1697</v>
      </c>
      <c r="G1020" s="238">
        <f t="shared" si="81"/>
        <v>5.3031249999999997E-4</v>
      </c>
      <c r="H1020" s="300"/>
      <c r="I1020" s="300"/>
      <c r="J1020" s="76"/>
    </row>
    <row r="1021" spans="1:10" x14ac:dyDescent="0.25">
      <c r="A1021" s="11" t="s">
        <v>302</v>
      </c>
      <c r="B1021" s="178">
        <f t="shared" si="80"/>
        <v>890.64941406250023</v>
      </c>
      <c r="D1021" s="300"/>
      <c r="E1021" s="300" t="s">
        <v>15</v>
      </c>
      <c r="F1021" s="300">
        <v>955000</v>
      </c>
      <c r="G1021" s="238">
        <f t="shared" si="81"/>
        <v>0.29843750000000002</v>
      </c>
      <c r="H1021" s="300"/>
      <c r="I1021" s="300"/>
      <c r="J1021" s="76"/>
    </row>
    <row r="1022" spans="1:10" x14ac:dyDescent="0.25">
      <c r="A1022" s="11" t="s">
        <v>302</v>
      </c>
      <c r="B1022" s="178">
        <f t="shared" si="80"/>
        <v>0</v>
      </c>
      <c r="D1022" s="300"/>
      <c r="E1022" s="300" t="s">
        <v>103</v>
      </c>
      <c r="F1022" s="300"/>
      <c r="G1022" s="238"/>
      <c r="H1022" s="300"/>
      <c r="I1022" s="300"/>
      <c r="J1022" s="76"/>
    </row>
    <row r="1023" spans="1:10" x14ac:dyDescent="0.25">
      <c r="A1023" s="11" t="s">
        <v>302</v>
      </c>
      <c r="B1023" s="178">
        <f t="shared" si="80"/>
        <v>0</v>
      </c>
      <c r="D1023" s="300"/>
      <c r="E1023" s="300" t="s">
        <v>222</v>
      </c>
      <c r="F1023" s="300"/>
      <c r="G1023" s="238"/>
      <c r="H1023" s="300"/>
      <c r="I1023" s="300"/>
      <c r="J1023" s="76"/>
    </row>
    <row r="1024" spans="1:10" x14ac:dyDescent="0.25">
      <c r="A1024" s="11" t="s">
        <v>302</v>
      </c>
      <c r="B1024" s="178">
        <f t="shared" si="80"/>
        <v>1.5625000000000003E-4</v>
      </c>
      <c r="D1024" s="300"/>
      <c r="E1024" s="300" t="s">
        <v>108</v>
      </c>
      <c r="F1024" s="300">
        <v>400</v>
      </c>
      <c r="G1024" s="238">
        <f t="shared" si="81"/>
        <v>1.25E-4</v>
      </c>
      <c r="H1024" s="300"/>
      <c r="I1024" s="300"/>
      <c r="J1024" s="76"/>
    </row>
    <row r="1025" spans="1:10" x14ac:dyDescent="0.25">
      <c r="A1025" s="11" t="s">
        <v>302</v>
      </c>
      <c r="B1025" s="178">
        <f t="shared" si="80"/>
        <v>3.90625E-3</v>
      </c>
      <c r="D1025" s="300"/>
      <c r="E1025" s="300" t="s">
        <v>21</v>
      </c>
      <c r="F1025" s="300">
        <v>2000</v>
      </c>
      <c r="G1025" s="238">
        <f t="shared" si="81"/>
        <v>6.2500000000000001E-4</v>
      </c>
      <c r="H1025" s="300"/>
      <c r="I1025" s="300"/>
      <c r="J1025" s="76"/>
    </row>
    <row r="1026" spans="1:10" x14ac:dyDescent="0.25">
      <c r="A1026" s="11" t="s">
        <v>302</v>
      </c>
      <c r="B1026" s="178">
        <f t="shared" si="80"/>
        <v>7.9347847656249984E-2</v>
      </c>
      <c r="D1026" s="300"/>
      <c r="E1026" s="300" t="s">
        <v>227</v>
      </c>
      <c r="F1026" s="300">
        <v>9014</v>
      </c>
      <c r="G1026" s="238">
        <f t="shared" si="81"/>
        <v>2.8168749999999999E-3</v>
      </c>
      <c r="H1026" s="300"/>
      <c r="I1026" s="300"/>
      <c r="J1026" s="76"/>
    </row>
    <row r="1027" spans="1:10" x14ac:dyDescent="0.25">
      <c r="A1027" s="11" t="s">
        <v>302</v>
      </c>
      <c r="B1027" s="178">
        <f t="shared" si="80"/>
        <v>1.890625</v>
      </c>
      <c r="D1027" s="300"/>
      <c r="E1027" s="300" t="s">
        <v>9</v>
      </c>
      <c r="F1027" s="300">
        <v>44000</v>
      </c>
      <c r="G1027" s="238">
        <f t="shared" si="81"/>
        <v>1.375E-2</v>
      </c>
      <c r="H1027" s="300"/>
      <c r="I1027" s="300"/>
      <c r="J1027" s="76"/>
    </row>
    <row r="1028" spans="1:10" x14ac:dyDescent="0.25">
      <c r="A1028" s="11" t="s">
        <v>302</v>
      </c>
      <c r="B1028" s="178">
        <f t="shared" si="80"/>
        <v>0.390625</v>
      </c>
      <c r="D1028" s="300"/>
      <c r="E1028" s="300" t="s">
        <v>24</v>
      </c>
      <c r="F1028" s="300">
        <v>20000</v>
      </c>
      <c r="G1028" s="238">
        <f t="shared" si="81"/>
        <v>6.2500000000000003E-3</v>
      </c>
      <c r="H1028" s="300"/>
      <c r="I1028" s="300"/>
      <c r="J1028" s="76"/>
    </row>
    <row r="1029" spans="1:10" x14ac:dyDescent="0.25">
      <c r="A1029" s="11" t="s">
        <v>302</v>
      </c>
      <c r="B1029" s="178">
        <f t="shared" si="80"/>
        <v>2.44140625</v>
      </c>
      <c r="D1029" s="300"/>
      <c r="E1029" s="300" t="s">
        <v>110</v>
      </c>
      <c r="F1029" s="300">
        <v>50000</v>
      </c>
      <c r="G1029" s="238">
        <f t="shared" si="81"/>
        <v>1.5625E-2</v>
      </c>
      <c r="H1029" s="300"/>
      <c r="I1029" s="300"/>
      <c r="J1029" s="76"/>
    </row>
    <row r="1030" spans="1:10" x14ac:dyDescent="0.25">
      <c r="A1030" s="11" t="s">
        <v>302</v>
      </c>
      <c r="B1030" s="178">
        <f t="shared" si="80"/>
        <v>3.90625E-3</v>
      </c>
      <c r="D1030" s="300"/>
      <c r="E1030" s="300" t="s">
        <v>25</v>
      </c>
      <c r="F1030" s="300">
        <v>2000</v>
      </c>
      <c r="G1030" s="238">
        <f t="shared" si="81"/>
        <v>6.2500000000000001E-4</v>
      </c>
      <c r="H1030" s="300"/>
      <c r="I1030" s="300"/>
      <c r="J1030" s="76"/>
    </row>
    <row r="1031" spans="1:10" x14ac:dyDescent="0.25">
      <c r="A1031" s="11" t="s">
        <v>302</v>
      </c>
      <c r="B1031" s="178">
        <f t="shared" si="80"/>
        <v>3.1284765625000002E-2</v>
      </c>
      <c r="D1031" s="300"/>
      <c r="E1031" s="300" t="s">
        <v>111</v>
      </c>
      <c r="F1031" s="300">
        <v>5660</v>
      </c>
      <c r="G1031" s="238">
        <f t="shared" si="81"/>
        <v>1.7687499999999999E-3</v>
      </c>
      <c r="H1031" s="300"/>
      <c r="I1031" s="300"/>
      <c r="J1031" s="76"/>
    </row>
    <row r="1032" spans="1:10" x14ac:dyDescent="0.25">
      <c r="A1032" s="11" t="s">
        <v>302</v>
      </c>
      <c r="B1032" s="178">
        <f t="shared" si="80"/>
        <v>1.373291015625</v>
      </c>
      <c r="D1032" s="300"/>
      <c r="E1032" s="300" t="s">
        <v>36</v>
      </c>
      <c r="F1032" s="300">
        <v>37500</v>
      </c>
      <c r="G1032" s="238">
        <f t="shared" si="81"/>
        <v>1.171875E-2</v>
      </c>
      <c r="H1032" s="300"/>
      <c r="I1032" s="300"/>
      <c r="J1032" s="76"/>
    </row>
    <row r="1033" spans="1:10" x14ac:dyDescent="0.25">
      <c r="A1033" s="11" t="s">
        <v>302</v>
      </c>
      <c r="B1033" s="178">
        <f t="shared" si="80"/>
        <v>0.390625</v>
      </c>
      <c r="D1033" s="300"/>
      <c r="E1033" s="300" t="s">
        <v>220</v>
      </c>
      <c r="F1033" s="300">
        <v>20000</v>
      </c>
      <c r="G1033" s="238">
        <f t="shared" si="81"/>
        <v>6.2500000000000003E-3</v>
      </c>
      <c r="H1033" s="300"/>
      <c r="I1033" s="300"/>
      <c r="J1033" s="76"/>
    </row>
    <row r="1034" spans="1:10" x14ac:dyDescent="0.25">
      <c r="A1034" s="11" t="s">
        <v>302</v>
      </c>
      <c r="B1034" s="178">
        <f t="shared" si="80"/>
        <v>0</v>
      </c>
      <c r="D1034" s="300"/>
      <c r="E1034" s="300" t="s">
        <v>170</v>
      </c>
      <c r="F1034" s="299"/>
      <c r="G1034" s="238"/>
      <c r="H1034" s="300"/>
      <c r="I1034" s="300"/>
      <c r="J1034" s="76"/>
    </row>
    <row r="1035" spans="1:10" x14ac:dyDescent="0.25">
      <c r="A1035" s="11" t="s">
        <v>302</v>
      </c>
      <c r="B1035" s="178">
        <f t="shared" si="80"/>
        <v>6.6015625000000007E-3</v>
      </c>
      <c r="D1035" s="300"/>
      <c r="E1035" s="300" t="s">
        <v>181</v>
      </c>
      <c r="F1035" s="300">
        <v>2600</v>
      </c>
      <c r="G1035" s="238">
        <f t="shared" si="81"/>
        <v>8.1249999999999996E-4</v>
      </c>
      <c r="H1035" s="300"/>
      <c r="I1035" s="300"/>
      <c r="J1035" s="76"/>
    </row>
    <row r="1036" spans="1:10" x14ac:dyDescent="0.25">
      <c r="A1036" s="11" t="s">
        <v>302</v>
      </c>
      <c r="B1036" s="178">
        <f t="shared" si="80"/>
        <v>18.962758890625004</v>
      </c>
      <c r="D1036" s="300"/>
      <c r="E1036" s="300" t="s">
        <v>56</v>
      </c>
      <c r="F1036" s="300">
        <v>139348</v>
      </c>
      <c r="G1036" s="238">
        <f t="shared" si="81"/>
        <v>4.3546250000000002E-2</v>
      </c>
      <c r="H1036" s="300"/>
      <c r="I1036" s="300"/>
      <c r="J1036" s="76"/>
    </row>
    <row r="1037" spans="1:10" x14ac:dyDescent="0.25">
      <c r="A1037" s="11" t="s">
        <v>302</v>
      </c>
      <c r="B1037" s="178">
        <f t="shared" si="80"/>
        <v>1.4550390625</v>
      </c>
      <c r="D1037" s="300"/>
      <c r="E1037" s="300" t="s">
        <v>165</v>
      </c>
      <c r="F1037" s="300">
        <v>38600</v>
      </c>
      <c r="G1037" s="238">
        <f t="shared" si="81"/>
        <v>1.20625E-2</v>
      </c>
      <c r="H1037" s="300"/>
      <c r="I1037" s="300"/>
      <c r="J1037" s="76"/>
    </row>
    <row r="1038" spans="1:10" x14ac:dyDescent="0.25">
      <c r="A1038" s="11" t="s">
        <v>302</v>
      </c>
      <c r="B1038" s="178">
        <f t="shared" si="80"/>
        <v>0.34449562890625002</v>
      </c>
      <c r="D1038" s="300"/>
      <c r="E1038" s="300" t="s">
        <v>84</v>
      </c>
      <c r="F1038" s="300">
        <v>18782</v>
      </c>
      <c r="G1038" s="238">
        <f t="shared" si="81"/>
        <v>5.8693749999999996E-3</v>
      </c>
      <c r="H1038" s="300"/>
      <c r="I1038" s="300"/>
      <c r="J1038" s="76"/>
    </row>
    <row r="1039" spans="1:10" x14ac:dyDescent="0.25">
      <c r="A1039" s="11" t="s">
        <v>302</v>
      </c>
      <c r="B1039" s="178">
        <f t="shared" si="80"/>
        <v>93.167136597656267</v>
      </c>
      <c r="D1039" s="300"/>
      <c r="E1039" s="300" t="s">
        <v>92</v>
      </c>
      <c r="F1039" s="300">
        <v>308874</v>
      </c>
      <c r="G1039" s="238">
        <f t="shared" si="81"/>
        <v>9.6523125000000001E-2</v>
      </c>
      <c r="H1039" s="300"/>
      <c r="I1039" s="300"/>
      <c r="J1039" s="76"/>
    </row>
    <row r="1040" spans="1:10" x14ac:dyDescent="0.25">
      <c r="A1040" s="11" t="s">
        <v>302</v>
      </c>
      <c r="B1040" s="178">
        <f t="shared" si="80"/>
        <v>11.816406250000004</v>
      </c>
      <c r="D1040" s="300"/>
      <c r="E1040" s="300" t="s">
        <v>118</v>
      </c>
      <c r="F1040" s="300">
        <v>110000</v>
      </c>
      <c r="G1040" s="238">
        <f t="shared" si="81"/>
        <v>3.4375000000000003E-2</v>
      </c>
      <c r="H1040" s="300"/>
      <c r="I1040" s="300"/>
      <c r="J1040" s="76"/>
    </row>
    <row r="1041" spans="1:10" x14ac:dyDescent="0.25">
      <c r="A1041" s="11" t="s">
        <v>302</v>
      </c>
      <c r="B1041" s="178">
        <f t="shared" si="80"/>
        <v>0.2421562587890625</v>
      </c>
      <c r="D1041" s="300"/>
      <c r="E1041" s="300" t="s">
        <v>29</v>
      </c>
      <c r="F1041" s="300">
        <v>15747</v>
      </c>
      <c r="G1041" s="238">
        <f t="shared" si="81"/>
        <v>4.9209375E-3</v>
      </c>
      <c r="H1041" s="300"/>
      <c r="I1041" s="300"/>
      <c r="J1041" s="76"/>
    </row>
    <row r="1042" spans="1:10" x14ac:dyDescent="0.25">
      <c r="A1042" s="11" t="s">
        <v>302</v>
      </c>
      <c r="B1042" s="178">
        <f t="shared" si="80"/>
        <v>0.5625</v>
      </c>
      <c r="D1042" s="300"/>
      <c r="E1042" s="300" t="s">
        <v>16</v>
      </c>
      <c r="F1042" s="300">
        <v>24000</v>
      </c>
      <c r="G1042" s="238">
        <f t="shared" si="81"/>
        <v>7.4999999999999997E-3</v>
      </c>
      <c r="H1042" s="300"/>
      <c r="I1042" s="300"/>
      <c r="J1042" s="76"/>
    </row>
    <row r="1043" spans="1:10" x14ac:dyDescent="0.25">
      <c r="A1043" s="11" t="s">
        <v>302</v>
      </c>
      <c r="B1043" s="178">
        <f t="shared" si="80"/>
        <v>3.5156249999999999E-6</v>
      </c>
      <c r="D1043" s="300"/>
      <c r="E1043" s="300" t="s">
        <v>54</v>
      </c>
      <c r="F1043" s="300">
        <v>60</v>
      </c>
      <c r="G1043" s="238">
        <f t="shared" si="81"/>
        <v>1.8749999999999998E-5</v>
      </c>
      <c r="H1043" s="300"/>
      <c r="I1043" s="300"/>
      <c r="J1043" s="76"/>
    </row>
    <row r="1044" spans="1:10" x14ac:dyDescent="0.25">
      <c r="A1044" s="11" t="s">
        <v>302</v>
      </c>
      <c r="B1044" s="178">
        <f t="shared" si="80"/>
        <v>3.90625E-3</v>
      </c>
      <c r="D1044" s="300"/>
      <c r="E1044" s="300" t="s">
        <v>37</v>
      </c>
      <c r="F1044" s="300">
        <v>2000</v>
      </c>
      <c r="G1044" s="238">
        <f t="shared" si="81"/>
        <v>6.2500000000000001E-4</v>
      </c>
      <c r="H1044" s="300"/>
      <c r="I1044" s="300"/>
      <c r="J1044" s="76"/>
    </row>
    <row r="1045" spans="1:10" x14ac:dyDescent="0.25">
      <c r="A1045" s="11" t="s">
        <v>302</v>
      </c>
      <c r="B1045" s="178">
        <f t="shared" si="80"/>
        <v>1.5578940244140622</v>
      </c>
      <c r="D1045" s="300"/>
      <c r="E1045" s="300" t="s">
        <v>121</v>
      </c>
      <c r="F1045" s="300">
        <v>39941</v>
      </c>
      <c r="G1045" s="238">
        <f t="shared" si="81"/>
        <v>1.24815625E-2</v>
      </c>
      <c r="H1045" s="300"/>
      <c r="I1045" s="300"/>
      <c r="J1045" s="76"/>
    </row>
    <row r="1046" spans="1:10" x14ac:dyDescent="0.25">
      <c r="A1046" s="11" t="s">
        <v>302</v>
      </c>
      <c r="B1046" s="178">
        <f t="shared" si="80"/>
        <v>3.0422119140624997E-3</v>
      </c>
      <c r="D1046" s="300"/>
      <c r="E1046" s="300" t="s">
        <v>32</v>
      </c>
      <c r="F1046" s="300">
        <v>1765</v>
      </c>
      <c r="G1046" s="238">
        <f t="shared" si="81"/>
        <v>5.5156249999999997E-4</v>
      </c>
      <c r="H1046" s="300"/>
      <c r="I1046" s="300"/>
      <c r="J1046" s="76"/>
    </row>
    <row r="1047" spans="1:10" x14ac:dyDescent="0.25">
      <c r="A1047" s="11" t="s">
        <v>302</v>
      </c>
      <c r="B1047" s="178">
        <f t="shared" si="80"/>
        <v>2.5400390625</v>
      </c>
      <c r="D1047" s="300"/>
      <c r="E1047" s="300" t="s">
        <v>174</v>
      </c>
      <c r="F1047" s="300">
        <v>51000</v>
      </c>
      <c r="G1047" s="238">
        <f t="shared" si="81"/>
        <v>1.59375E-2</v>
      </c>
      <c r="H1047" s="300"/>
      <c r="I1047" s="300"/>
      <c r="J1047" s="76"/>
    </row>
    <row r="1048" spans="1:10" x14ac:dyDescent="0.25">
      <c r="A1048" s="11" t="s">
        <v>302</v>
      </c>
      <c r="B1048" s="178">
        <f t="shared" si="80"/>
        <v>6.2500000000000012E-4</v>
      </c>
      <c r="D1048" s="300"/>
      <c r="E1048" s="300" t="s">
        <v>140</v>
      </c>
      <c r="F1048" s="300">
        <v>800</v>
      </c>
      <c r="G1048" s="238">
        <f t="shared" si="81"/>
        <v>2.5000000000000001E-4</v>
      </c>
      <c r="H1048" s="300"/>
      <c r="I1048" s="300"/>
      <c r="J1048" s="76"/>
    </row>
    <row r="1049" spans="1:10" x14ac:dyDescent="0.25">
      <c r="A1049" s="11" t="s">
        <v>302</v>
      </c>
      <c r="B1049" s="178">
        <f t="shared" si="80"/>
        <v>0</v>
      </c>
      <c r="D1049" s="300"/>
      <c r="E1049" s="300" t="s">
        <v>161</v>
      </c>
      <c r="F1049" s="300"/>
      <c r="G1049" s="238"/>
      <c r="H1049" s="300"/>
      <c r="I1049" s="300"/>
      <c r="J1049" s="76"/>
    </row>
    <row r="1050" spans="1:10" x14ac:dyDescent="0.25">
      <c r="A1050" s="11" t="s">
        <v>302</v>
      </c>
      <c r="B1050" s="178">
        <f t="shared" si="80"/>
        <v>2.44140625E-2</v>
      </c>
      <c r="D1050" s="300"/>
      <c r="E1050" s="300" t="s">
        <v>166</v>
      </c>
      <c r="F1050" s="300">
        <v>5000</v>
      </c>
      <c r="G1050" s="238">
        <f t="shared" si="81"/>
        <v>1.5625000000000001E-3</v>
      </c>
      <c r="H1050" s="300"/>
      <c r="I1050" s="300"/>
      <c r="J1050" s="76"/>
    </row>
    <row r="1051" spans="1:10" x14ac:dyDescent="0.25">
      <c r="A1051" s="11" t="s">
        <v>302</v>
      </c>
      <c r="B1051" s="178">
        <f t="shared" si="80"/>
        <v>0.25</v>
      </c>
      <c r="D1051" s="300"/>
      <c r="E1051" s="300" t="s">
        <v>31</v>
      </c>
      <c r="F1051" s="300">
        <v>16000</v>
      </c>
      <c r="G1051" s="238">
        <f t="shared" si="81"/>
        <v>5.0000000000000001E-3</v>
      </c>
      <c r="H1051" s="300"/>
      <c r="I1051" s="300"/>
      <c r="J1051" s="76"/>
    </row>
    <row r="1052" spans="1:10" x14ac:dyDescent="0.25">
      <c r="A1052" s="11" t="s">
        <v>302</v>
      </c>
      <c r="B1052" s="178">
        <f t="shared" si="80"/>
        <v>4.785156250000001E-4</v>
      </c>
      <c r="D1052" s="300"/>
      <c r="E1052" s="300" t="s">
        <v>128</v>
      </c>
      <c r="F1052" s="299">
        <v>700</v>
      </c>
      <c r="G1052" s="238">
        <f t="shared" si="81"/>
        <v>2.1875E-4</v>
      </c>
      <c r="H1052" s="300"/>
      <c r="I1052" s="300"/>
      <c r="J1052" s="76"/>
    </row>
    <row r="1053" spans="1:10" x14ac:dyDescent="0.25">
      <c r="A1053" s="11" t="s">
        <v>302</v>
      </c>
      <c r="B1053" s="178">
        <f t="shared" si="80"/>
        <v>206.64062499999994</v>
      </c>
      <c r="D1053" s="300"/>
      <c r="E1053" s="300" t="s">
        <v>38</v>
      </c>
      <c r="F1053" s="300">
        <v>460000</v>
      </c>
      <c r="G1053" s="238">
        <f t="shared" si="81"/>
        <v>0.14374999999999999</v>
      </c>
      <c r="H1053" s="300"/>
      <c r="I1053" s="300"/>
      <c r="J1053" s="76"/>
    </row>
    <row r="1054" spans="1:10" x14ac:dyDescent="0.25">
      <c r="A1054" s="150" t="s">
        <v>302</v>
      </c>
      <c r="B1054" s="131">
        <f t="shared" si="80"/>
        <v>1.1816406249999997E-3</v>
      </c>
      <c r="C1054" s="150"/>
      <c r="D1054" s="12"/>
      <c r="E1054" s="12" t="s">
        <v>47</v>
      </c>
      <c r="F1054" s="12">
        <v>1100</v>
      </c>
      <c r="G1054" s="237">
        <f t="shared" si="81"/>
        <v>3.4374999999999998E-4</v>
      </c>
      <c r="H1054" s="12"/>
      <c r="I1054" s="12"/>
      <c r="J1054" s="150"/>
    </row>
    <row r="1055" spans="1:10" x14ac:dyDescent="0.25">
      <c r="A1055" s="11" t="s">
        <v>305</v>
      </c>
      <c r="B1055" s="178">
        <f>POWER((F1055/$J$1055)*100, 2)</f>
        <v>1.9930795847750868</v>
      </c>
      <c r="C1055" s="11">
        <f>SUM(B1055:B1068)</f>
        <v>3243.5620915032678</v>
      </c>
      <c r="D1055" s="304"/>
      <c r="E1055" s="304" t="s">
        <v>93</v>
      </c>
      <c r="F1055" s="299">
        <v>72</v>
      </c>
      <c r="G1055" s="238">
        <f>F1055/$J$1055</f>
        <v>1.411764705882353E-2</v>
      </c>
      <c r="H1055" s="304"/>
      <c r="I1055" s="304"/>
      <c r="J1055" s="76">
        <v>5100</v>
      </c>
    </row>
    <row r="1056" spans="1:10" x14ac:dyDescent="0.25">
      <c r="A1056" s="11" t="s">
        <v>305</v>
      </c>
      <c r="B1056" s="178">
        <f t="shared" ref="B1056:B1067" si="82">POWER((F1056/$J$1055)*100, 2)</f>
        <v>0.61514801999231061</v>
      </c>
      <c r="D1056" s="304"/>
      <c r="E1056" s="304" t="s">
        <v>101</v>
      </c>
      <c r="F1056" s="299">
        <v>40</v>
      </c>
      <c r="G1056" s="238">
        <f t="shared" ref="G1056:G1064" si="83">F1056/$J$1055</f>
        <v>7.8431372549019607E-3</v>
      </c>
      <c r="H1056" s="304"/>
      <c r="I1056" s="304"/>
      <c r="J1056" s="76"/>
    </row>
    <row r="1057" spans="1:10" x14ac:dyDescent="0.25">
      <c r="A1057" s="11" t="s">
        <v>305</v>
      </c>
      <c r="B1057" s="178">
        <f t="shared" si="82"/>
        <v>8.0834294502114581</v>
      </c>
      <c r="D1057" s="304"/>
      <c r="E1057" s="304" t="s">
        <v>82</v>
      </c>
      <c r="F1057" s="299">
        <v>145</v>
      </c>
      <c r="G1057" s="238">
        <f t="shared" si="83"/>
        <v>2.8431372549019607E-2</v>
      </c>
      <c r="H1057" s="304"/>
      <c r="I1057" s="304"/>
      <c r="J1057" s="76"/>
    </row>
    <row r="1058" spans="1:10" x14ac:dyDescent="0.25">
      <c r="A1058" s="11" t="s">
        <v>305</v>
      </c>
      <c r="B1058" s="178">
        <f t="shared" si="82"/>
        <v>2402.9219530949631</v>
      </c>
      <c r="D1058" s="304"/>
      <c r="E1058" s="304" t="s">
        <v>15</v>
      </c>
      <c r="F1058" s="299">
        <v>2500</v>
      </c>
      <c r="G1058" s="238">
        <f t="shared" si="83"/>
        <v>0.49019607843137253</v>
      </c>
      <c r="H1058" s="304"/>
      <c r="I1058" s="304"/>
      <c r="J1058" s="76"/>
    </row>
    <row r="1059" spans="1:10" x14ac:dyDescent="0.25">
      <c r="A1059" s="11" t="s">
        <v>305</v>
      </c>
      <c r="B1059" s="178">
        <f t="shared" si="82"/>
        <v>0</v>
      </c>
      <c r="D1059" s="304"/>
      <c r="E1059" s="304" t="s">
        <v>111</v>
      </c>
      <c r="F1059" s="299"/>
      <c r="G1059" s="238"/>
      <c r="H1059" s="304"/>
      <c r="I1059" s="304"/>
      <c r="J1059" s="76"/>
    </row>
    <row r="1060" spans="1:10" x14ac:dyDescent="0.25">
      <c r="A1060" s="11" t="s">
        <v>305</v>
      </c>
      <c r="B1060" s="178">
        <f t="shared" si="82"/>
        <v>8.6505190311418669</v>
      </c>
      <c r="D1060" s="304"/>
      <c r="E1060" s="304" t="s">
        <v>36</v>
      </c>
      <c r="F1060" s="299">
        <v>150</v>
      </c>
      <c r="G1060" s="238">
        <f t="shared" si="83"/>
        <v>2.9411764705882353E-2</v>
      </c>
      <c r="H1060" s="304"/>
      <c r="I1060" s="304"/>
      <c r="J1060" s="76"/>
    </row>
    <row r="1061" spans="1:10" x14ac:dyDescent="0.25">
      <c r="A1061" s="11" t="s">
        <v>305</v>
      </c>
      <c r="B1061" s="178">
        <f t="shared" si="82"/>
        <v>435.25413302575936</v>
      </c>
      <c r="D1061" s="304"/>
      <c r="E1061" s="304" t="s">
        <v>56</v>
      </c>
      <c r="F1061" s="299">
        <v>1064</v>
      </c>
      <c r="G1061" s="238">
        <f t="shared" si="83"/>
        <v>0.20862745098039215</v>
      </c>
      <c r="H1061" s="304"/>
      <c r="I1061" s="304"/>
      <c r="J1061" s="76"/>
    </row>
    <row r="1062" spans="1:10" x14ac:dyDescent="0.25">
      <c r="A1062" s="11" t="s">
        <v>305</v>
      </c>
      <c r="B1062" s="178">
        <f t="shared" si="82"/>
        <v>384.46751249519423</v>
      </c>
      <c r="D1062" s="304"/>
      <c r="E1062" s="304" t="s">
        <v>92</v>
      </c>
      <c r="F1062" s="304">
        <v>1000</v>
      </c>
      <c r="G1062" s="238">
        <f t="shared" si="83"/>
        <v>0.19607843137254902</v>
      </c>
      <c r="H1062" s="304"/>
      <c r="I1062" s="304"/>
      <c r="J1062" s="76"/>
    </row>
    <row r="1063" spans="1:10" x14ac:dyDescent="0.25">
      <c r="A1063" s="11" t="s">
        <v>305</v>
      </c>
      <c r="B1063" s="178">
        <f t="shared" si="82"/>
        <v>0.61514801999231061</v>
      </c>
      <c r="D1063" s="304"/>
      <c r="E1063" s="304" t="s">
        <v>29</v>
      </c>
      <c r="F1063" s="299">
        <v>40</v>
      </c>
      <c r="G1063" s="238">
        <f t="shared" si="83"/>
        <v>7.8431372549019607E-3</v>
      </c>
      <c r="H1063" s="304"/>
      <c r="I1063" s="304"/>
      <c r="J1063" s="76"/>
    </row>
    <row r="1064" spans="1:10" x14ac:dyDescent="0.25">
      <c r="A1064" s="11" t="s">
        <v>305</v>
      </c>
      <c r="B1064" s="178">
        <f t="shared" si="82"/>
        <v>0.96116878123798533</v>
      </c>
      <c r="D1064" s="304"/>
      <c r="E1064" s="304" t="s">
        <v>16</v>
      </c>
      <c r="F1064" s="299">
        <v>50</v>
      </c>
      <c r="G1064" s="238">
        <f t="shared" si="83"/>
        <v>9.8039215686274508E-3</v>
      </c>
      <c r="H1064" s="304"/>
      <c r="I1064" s="304"/>
      <c r="J1064" s="76"/>
    </row>
    <row r="1065" spans="1:10" x14ac:dyDescent="0.25">
      <c r="A1065" s="11" t="s">
        <v>305</v>
      </c>
      <c r="B1065" s="178">
        <f t="shared" si="82"/>
        <v>0</v>
      </c>
      <c r="D1065" s="304"/>
      <c r="E1065" s="304" t="s">
        <v>37</v>
      </c>
      <c r="F1065" s="299"/>
      <c r="G1065" s="238"/>
      <c r="H1065" s="304"/>
      <c r="I1065" s="304"/>
      <c r="J1065" s="76"/>
    </row>
    <row r="1066" spans="1:10" x14ac:dyDescent="0.25">
      <c r="A1066" s="11" t="s">
        <v>305</v>
      </c>
      <c r="B1066" s="178">
        <f t="shared" si="82"/>
        <v>0</v>
      </c>
      <c r="D1066" s="304"/>
      <c r="E1066" s="304" t="s">
        <v>140</v>
      </c>
      <c r="F1066" s="304"/>
      <c r="G1066" s="238"/>
      <c r="H1066" s="304"/>
      <c r="I1066" s="304"/>
      <c r="J1066" s="76"/>
    </row>
    <row r="1067" spans="1:10" x14ac:dyDescent="0.25">
      <c r="A1067" s="150" t="s">
        <v>305</v>
      </c>
      <c r="B1067" s="131">
        <f t="shared" si="82"/>
        <v>0</v>
      </c>
      <c r="C1067" s="150"/>
      <c r="D1067" s="12"/>
      <c r="E1067" s="12" t="s">
        <v>38</v>
      </c>
      <c r="F1067" s="12"/>
      <c r="G1067" s="237"/>
      <c r="H1067" s="12"/>
      <c r="I1067" s="12"/>
      <c r="J1067" s="147"/>
    </row>
    <row r="1068" spans="1:10" x14ac:dyDescent="0.25">
      <c r="A1068" s="11" t="s">
        <v>338</v>
      </c>
      <c r="B1068" s="178">
        <f>POWER((F1068/$J$1068)*100, 2)</f>
        <v>0</v>
      </c>
      <c r="C1068" s="11">
        <f>SUM(B1068:B1071)</f>
        <v>7619.5080261593321</v>
      </c>
      <c r="D1068" s="306"/>
      <c r="E1068" s="306" t="s">
        <v>6</v>
      </c>
      <c r="F1068" s="307"/>
      <c r="G1068" s="238"/>
      <c r="H1068" s="306"/>
      <c r="I1068" s="306"/>
      <c r="J1068" s="76">
        <v>5800</v>
      </c>
    </row>
    <row r="1069" spans="1:10" x14ac:dyDescent="0.25">
      <c r="A1069" s="11" t="s">
        <v>338</v>
      </c>
      <c r="B1069" s="178">
        <f t="shared" ref="B1069:B1071" si="84">POWER((F1069/$J$1068)*100, 2)</f>
        <v>7431.6290130796651</v>
      </c>
      <c r="D1069" s="306"/>
      <c r="E1069" s="306" t="s">
        <v>9</v>
      </c>
      <c r="F1069" s="306">
        <v>5000</v>
      </c>
      <c r="G1069" s="238">
        <f>F1069/$J$1068</f>
        <v>0.86206896551724133</v>
      </c>
      <c r="H1069" s="306"/>
      <c r="I1069" s="306"/>
      <c r="J1069" s="76"/>
    </row>
    <row r="1070" spans="1:10" x14ac:dyDescent="0.25">
      <c r="A1070" s="11" t="s">
        <v>338</v>
      </c>
      <c r="B1070" s="178">
        <f t="shared" si="84"/>
        <v>187.87901307966703</v>
      </c>
      <c r="D1070" s="306"/>
      <c r="E1070" s="306" t="s">
        <v>26</v>
      </c>
      <c r="F1070" s="306">
        <v>795</v>
      </c>
      <c r="G1070" s="238">
        <f>F1070/$J$1068</f>
        <v>0.13706896551724138</v>
      </c>
      <c r="H1070" s="306"/>
      <c r="I1070" s="306"/>
      <c r="J1070" s="76"/>
    </row>
    <row r="1071" spans="1:10" x14ac:dyDescent="0.25">
      <c r="A1071" s="150" t="s">
        <v>338</v>
      </c>
      <c r="B1071" s="131">
        <f t="shared" si="84"/>
        <v>0</v>
      </c>
      <c r="C1071" s="150"/>
      <c r="D1071" s="12"/>
      <c r="E1071" s="12" t="s">
        <v>160</v>
      </c>
      <c r="F1071" s="12"/>
      <c r="G1071" s="237"/>
      <c r="H1071" s="12"/>
      <c r="I1071" s="12"/>
      <c r="J1071" s="1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 by Element</vt:lpstr>
      <vt:lpstr>Summary-Market Share (%)</vt:lpstr>
      <vt:lpstr>Summary- HHI</vt:lpstr>
      <vt:lpstr>1998 Data</vt:lpstr>
      <vt:lpstr>1999 Data</vt:lpstr>
      <vt:lpstr>2000 Data</vt:lpstr>
      <vt:lpstr>2001 Data</vt:lpstr>
      <vt:lpstr>2002 Data</vt:lpstr>
      <vt:lpstr>2003 Data</vt:lpstr>
      <vt:lpstr>2004 Data</vt:lpstr>
      <vt:lpstr>2005 Data</vt:lpstr>
      <vt:lpstr>2006 Data</vt:lpstr>
      <vt:lpstr>2007 Data</vt:lpstr>
      <vt:lpstr>2008 Data</vt:lpstr>
      <vt:lpstr>2009 Data</vt:lpstr>
      <vt:lpstr>2010 Data</vt:lpstr>
      <vt:lpstr>2011 Data</vt:lpstr>
      <vt:lpstr>2012 Data</vt:lpstr>
      <vt:lpstr>2013 Data</vt:lpstr>
      <vt:lpstr>2014 Data</vt:lpstr>
      <vt:lpstr>2015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Theler</dc:creator>
  <cp:lastModifiedBy>Steven Kauwe</cp:lastModifiedBy>
  <dcterms:created xsi:type="dcterms:W3CDTF">2017-10-06T20:01:32Z</dcterms:created>
  <dcterms:modified xsi:type="dcterms:W3CDTF">2018-07-02T22:18:07Z</dcterms:modified>
</cp:coreProperties>
</file>